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embeddings/oleObject7.bin" ContentType="application/vnd.openxmlformats-officedocument.oleObject"/>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25.200\Servidor de Arquivos\3R - LICITAÇÕES\3R ENGENHARIA\PARTICIPAÇÃO LICITAÇÕES\06-09 - RDC ELETRÔNICO 08-2019 - UNB MEZANINO\PROPOSTA\"/>
    </mc:Choice>
  </mc:AlternateContent>
  <bookViews>
    <workbookView xWindow="0" yWindow="0" windowWidth="23040" windowHeight="7956" tabRatio="940"/>
  </bookViews>
  <sheets>
    <sheet name="Composição Encargos Sociais" sheetId="30" r:id="rId1"/>
    <sheet name="Cálculo de BDI" sheetId="5" r:id="rId2"/>
    <sheet name="Cálculo de BDI DIF" sheetId="21" r:id="rId3"/>
    <sheet name="Orçamento resumido" sheetId="6" r:id="rId4"/>
    <sheet name="Planilha orçamentária" sheetId="4" r:id="rId5"/>
    <sheet name="Mapa de Cotação" sheetId="7" state="hidden" r:id="rId6"/>
    <sheet name="Composições Unitárias" sheetId="8" r:id="rId7"/>
    <sheet name="Curva ABC" sheetId="11" r:id="rId8"/>
    <sheet name="Cronograma Físico Financeiro" sheetId="9" r:id="rId9"/>
    <sheet name="Cronograma Descritivo" sheetId="12" r:id="rId10"/>
    <sheet name="QUANTITATIVO" sheetId="29" r:id="rId11"/>
    <sheet name="DECLARAÇÃO" sheetId="13" r:id="rId12"/>
  </sheets>
  <externalReferences>
    <externalReference r:id="rId13"/>
  </externalReferences>
  <definedNames>
    <definedName name="_xlnm._FilterDatabase" localSheetId="6" hidden="1">'Composições Unitárias'!$A$15:$G$26</definedName>
    <definedName name="_xlnm._FilterDatabase" localSheetId="7" hidden="1">'Curva ABC'!$A$12:$M$420</definedName>
    <definedName name="_xlnm._FilterDatabase" localSheetId="3" hidden="1">'Orçamento resumido'!$A$14:$F$25</definedName>
    <definedName name="_xlnm._FilterDatabase" localSheetId="4" hidden="1">'Planilha orçamentária'!$A$13:$K$2388</definedName>
    <definedName name="_xlnm._FilterDatabase" localSheetId="10" hidden="1">QUANTITATIVO!$A$11:$K$2386</definedName>
    <definedName name="_xlnm.Print_Area" localSheetId="1">'Cálculo de BDI'!$B$1:$E$41</definedName>
    <definedName name="_xlnm.Print_Area" localSheetId="2">'Cálculo de BDI DIF'!$B$1:$E$38</definedName>
    <definedName name="_xlnm.Print_Area" localSheetId="0">'Composição Encargos Sociais'!$B$1:$E$27</definedName>
    <definedName name="_xlnm.Print_Area" localSheetId="6">'Composições Unitárias'!$A$1:$G$3114</definedName>
    <definedName name="_xlnm.Print_Area" localSheetId="9">'Cronograma Descritivo'!$A$1:$C$319</definedName>
    <definedName name="_xlnm.Print_Area" localSheetId="8">'Cronograma Físico Financeiro'!$A$1:$X$48</definedName>
    <definedName name="_xlnm.Print_Area" localSheetId="7">'Curva ABC'!$A$1:$M$428</definedName>
    <definedName name="_xlnm.Print_Area" localSheetId="5">'Mapa de Cotação'!$B$1:$L$91</definedName>
    <definedName name="_xlnm.Print_Area" localSheetId="3">'Orçamento resumido'!$B$1:$F$33</definedName>
    <definedName name="_xlnm.Print_Area" localSheetId="4">'Planilha orçamentária'!$B$1:$K$2499</definedName>
    <definedName name="_xlnm.Print_Area" localSheetId="10">QUANTITATIVO!$B$1:$K$2497</definedName>
    <definedName name="ET">#N/A</definedName>
    <definedName name="ET_2">#N/A</definedName>
    <definedName name="fim">#N/A</definedName>
    <definedName name="fim_2">#N/A</definedName>
    <definedName name="RR">#N/A</definedName>
    <definedName name="RR_2">#N/A</definedName>
    <definedName name="_xlnm.Print_Titles" localSheetId="8">'Cronograma Físico Financeiro'!$A:$D</definedName>
    <definedName name="_xlnm.Print_Titles" localSheetId="5">'Mapa de Cotação'!$1:$12</definedName>
    <definedName name="_xlnm.Print_Titles" localSheetId="3">'Orçamento resumido'!$12:$14</definedName>
    <definedName name="TOTAL">#N/A</definedName>
    <definedName name="TOTAL_2">#N/A</definedName>
    <definedName name="TT">#N/A</definedName>
    <definedName name="TT_2">#N/A</definedName>
  </definedNames>
  <calcPr calcId="152511"/>
</workbook>
</file>

<file path=xl/calcChain.xml><?xml version="1.0" encoding="utf-8"?>
<calcChain xmlns="http://schemas.openxmlformats.org/spreadsheetml/2006/main">
  <c r="D18" i="30" l="1"/>
  <c r="T37" i="9" l="1"/>
  <c r="T36" i="9"/>
  <c r="T35" i="9"/>
  <c r="J3056" i="8" l="1"/>
  <c r="G120" i="4" l="1"/>
  <c r="H2481" i="29" l="1"/>
  <c r="H2479" i="29"/>
  <c r="H2477" i="29"/>
  <c r="H2475" i="29"/>
  <c r="H2472" i="29"/>
  <c r="H2470" i="29"/>
  <c r="H2468" i="29"/>
  <c r="H2466" i="29"/>
  <c r="H2464" i="29"/>
  <c r="H2462" i="29"/>
  <c r="H2460" i="29"/>
  <c r="H2458" i="29"/>
  <c r="H2456" i="29"/>
  <c r="H2453" i="29"/>
  <c r="H2451" i="29"/>
  <c r="H2449" i="29"/>
  <c r="H2447" i="29"/>
  <c r="H2445" i="29"/>
  <c r="H2442" i="29"/>
  <c r="H2440" i="29"/>
  <c r="H2438" i="29"/>
  <c r="H2436" i="29"/>
  <c r="H2434" i="29"/>
  <c r="H2431" i="29"/>
  <c r="H2429" i="29"/>
  <c r="H2427" i="29"/>
  <c r="H2425" i="29"/>
  <c r="H2418" i="29"/>
  <c r="H2416" i="29"/>
  <c r="H2414" i="29"/>
  <c r="H2412" i="29"/>
  <c r="H2409" i="29"/>
  <c r="H2407" i="29"/>
  <c r="H2405" i="29"/>
  <c r="H2403" i="29"/>
  <c r="H2401" i="29"/>
  <c r="H2399" i="29"/>
  <c r="H2397" i="29"/>
  <c r="H2394" i="29"/>
  <c r="H2392" i="29"/>
  <c r="H2391" i="29"/>
  <c r="H2390" i="29"/>
  <c r="H2386" i="29"/>
  <c r="H2385" i="29"/>
  <c r="H2384" i="29"/>
  <c r="H2383" i="29"/>
  <c r="H2382" i="29"/>
  <c r="E2381" i="29"/>
  <c r="H2377" i="29"/>
  <c r="H2376" i="29"/>
  <c r="H2375" i="29"/>
  <c r="H2374" i="29"/>
  <c r="H2373" i="29"/>
  <c r="E2372" i="29"/>
  <c r="H2371" i="29"/>
  <c r="H2370" i="29"/>
  <c r="H2369" i="29"/>
  <c r="H2368" i="29"/>
  <c r="H2367" i="29"/>
  <c r="H2366" i="29"/>
  <c r="H2365" i="29"/>
  <c r="H2364" i="29"/>
  <c r="H2363" i="29"/>
  <c r="H2362" i="29"/>
  <c r="H2355" i="29"/>
  <c r="H2350" i="29"/>
  <c r="H2348" i="29"/>
  <c r="H2346" i="29"/>
  <c r="H2344" i="29"/>
  <c r="H2342" i="29"/>
  <c r="H2340" i="29"/>
  <c r="H2333" i="29"/>
  <c r="H2332" i="29"/>
  <c r="H2329" i="29"/>
  <c r="H2328" i="29"/>
  <c r="H2327" i="29"/>
  <c r="H2326" i="29"/>
  <c r="H2325" i="29"/>
  <c r="H2324" i="29"/>
  <c r="H2323" i="29"/>
  <c r="H2322" i="29"/>
  <c r="H2321" i="29"/>
  <c r="H2320" i="29"/>
  <c r="H2319" i="29"/>
  <c r="H2318" i="29"/>
  <c r="H2309" i="29"/>
  <c r="H2308" i="29"/>
  <c r="H2307" i="29"/>
  <c r="H2306" i="29"/>
  <c r="H2305" i="29"/>
  <c r="H2304" i="29"/>
  <c r="H2303" i="29"/>
  <c r="H2302" i="29"/>
  <c r="H2297" i="29"/>
  <c r="H2296" i="29"/>
  <c r="H2295" i="29"/>
  <c r="H2294" i="29"/>
  <c r="H2293" i="29"/>
  <c r="H2292" i="29"/>
  <c r="H2291" i="29"/>
  <c r="H2290" i="29"/>
  <c r="H2289" i="29"/>
  <c r="H2288" i="29"/>
  <c r="H2287" i="29"/>
  <c r="H2286" i="29"/>
  <c r="H2285" i="29"/>
  <c r="H2284" i="29"/>
  <c r="H2283" i="29"/>
  <c r="H2282" i="29"/>
  <c r="H2279" i="29"/>
  <c r="H2278" i="29"/>
  <c r="H2277" i="29"/>
  <c r="H2276" i="29"/>
  <c r="H2275" i="29"/>
  <c r="H2274" i="29"/>
  <c r="H2273" i="29"/>
  <c r="H2272" i="29"/>
  <c r="H2271" i="29"/>
  <c r="H2270" i="29"/>
  <c r="H2267" i="29"/>
  <c r="H2266" i="29"/>
  <c r="H2265" i="29"/>
  <c r="H2264" i="29"/>
  <c r="H2263" i="29"/>
  <c r="H2262" i="29"/>
  <c r="H2261" i="29"/>
  <c r="H2260" i="29"/>
  <c r="H2259" i="29"/>
  <c r="H2258" i="29"/>
  <c r="H2257" i="29"/>
  <c r="H2256" i="29"/>
  <c r="H2255" i="29"/>
  <c r="H2252" i="29"/>
  <c r="H2251" i="29"/>
  <c r="H2250" i="29"/>
  <c r="H2249" i="29"/>
  <c r="H2248" i="29"/>
  <c r="H2247" i="29"/>
  <c r="H2246" i="29"/>
  <c r="H2245" i="29"/>
  <c r="H2244" i="29"/>
  <c r="H2243" i="29"/>
  <c r="H2242" i="29"/>
  <c r="H2241" i="29"/>
  <c r="H2240" i="29"/>
  <c r="H2237" i="29"/>
  <c r="H2236" i="29"/>
  <c r="H2235" i="29"/>
  <c r="H2234" i="29"/>
  <c r="H2233" i="29"/>
  <c r="H2232" i="29"/>
  <c r="H2231" i="29"/>
  <c r="H2230" i="29"/>
  <c r="H2229" i="29"/>
  <c r="H2228" i="29"/>
  <c r="H2227" i="29"/>
  <c r="H2226" i="29"/>
  <c r="H2225" i="29"/>
  <c r="H2224" i="29"/>
  <c r="H2217" i="29"/>
  <c r="H2215" i="29"/>
  <c r="H2213" i="29"/>
  <c r="H2210" i="29"/>
  <c r="H2209" i="29"/>
  <c r="H2208" i="29"/>
  <c r="H2207" i="29"/>
  <c r="H2206" i="29"/>
  <c r="H2205" i="29"/>
  <c r="H2204" i="29"/>
  <c r="H2203" i="29"/>
  <c r="H2202" i="29"/>
  <c r="H2199" i="29"/>
  <c r="H2198" i="29"/>
  <c r="H2197" i="29"/>
  <c r="H2196" i="29"/>
  <c r="H2195" i="29"/>
  <c r="H2194" i="29"/>
  <c r="H2193" i="29"/>
  <c r="H2192" i="29"/>
  <c r="H2191" i="29"/>
  <c r="H2190" i="29"/>
  <c r="H2189" i="29"/>
  <c r="H2188" i="29"/>
  <c r="H2187" i="29"/>
  <c r="H2183" i="29"/>
  <c r="H2180" i="29"/>
  <c r="H2179" i="29"/>
  <c r="H2178" i="29"/>
  <c r="H2177" i="29"/>
  <c r="H2176" i="29"/>
  <c r="H2175" i="29"/>
  <c r="H2174" i="29"/>
  <c r="H2173" i="29"/>
  <c r="H2172" i="29"/>
  <c r="H2169" i="29"/>
  <c r="H2168" i="29"/>
  <c r="H2167" i="29"/>
  <c r="H2166" i="29"/>
  <c r="H2165" i="29"/>
  <c r="H2164" i="29"/>
  <c r="H2163" i="29"/>
  <c r="H2162" i="29"/>
  <c r="H2161" i="29"/>
  <c r="H2160" i="29"/>
  <c r="H2159" i="29"/>
  <c r="H2158" i="29"/>
  <c r="H2157" i="29"/>
  <c r="H2156" i="29"/>
  <c r="H2155" i="29"/>
  <c r="H2154" i="29"/>
  <c r="H2153" i="29"/>
  <c r="H2152" i="29"/>
  <c r="H2148" i="29"/>
  <c r="H2147" i="29"/>
  <c r="H2146" i="29"/>
  <c r="H2145" i="29"/>
  <c r="H2142" i="29"/>
  <c r="H2141" i="29"/>
  <c r="H2140" i="29"/>
  <c r="H2139" i="29"/>
  <c r="H2138" i="29"/>
  <c r="H2137" i="29"/>
  <c r="H2136" i="29"/>
  <c r="H2135" i="29"/>
  <c r="H2134" i="29"/>
  <c r="H2131" i="29"/>
  <c r="H2130" i="29"/>
  <c r="H2129" i="29"/>
  <c r="H2128" i="29"/>
  <c r="H2127" i="29"/>
  <c r="H2126" i="29"/>
  <c r="H2125" i="29"/>
  <c r="H2124" i="29"/>
  <c r="H2123" i="29"/>
  <c r="H2122" i="29"/>
  <c r="H2121" i="29"/>
  <c r="H2120" i="29"/>
  <c r="H2119" i="29"/>
  <c r="H2118" i="29"/>
  <c r="H2117" i="29"/>
  <c r="H2116" i="29"/>
  <c r="H2115" i="29"/>
  <c r="H2111" i="29"/>
  <c r="H2110" i="29"/>
  <c r="H2109" i="29"/>
  <c r="H2108" i="29"/>
  <c r="H2107" i="29"/>
  <c r="H2106" i="29"/>
  <c r="H2103" i="29"/>
  <c r="H2102" i="29"/>
  <c r="H2101" i="29"/>
  <c r="H2100" i="29"/>
  <c r="H2099" i="29"/>
  <c r="H2098" i="29"/>
  <c r="H2097" i="29"/>
  <c r="H2096" i="29"/>
  <c r="H2095" i="29"/>
  <c r="H2094" i="29"/>
  <c r="H2093" i="29"/>
  <c r="H2092" i="29"/>
  <c r="H2091" i="29"/>
  <c r="H2090" i="29"/>
  <c r="H2089" i="29"/>
  <c r="H2088" i="29"/>
  <c r="H2087" i="29"/>
  <c r="H2083" i="29"/>
  <c r="H2080" i="29"/>
  <c r="H2079" i="29"/>
  <c r="H2078" i="29"/>
  <c r="H2077" i="29"/>
  <c r="H2076" i="29"/>
  <c r="H2075" i="29"/>
  <c r="H2074" i="29"/>
  <c r="H2073" i="29"/>
  <c r="H2072" i="29"/>
  <c r="H2069" i="29"/>
  <c r="H2068" i="29"/>
  <c r="H2067" i="29"/>
  <c r="H2066" i="29"/>
  <c r="H2065" i="29"/>
  <c r="H2064" i="29"/>
  <c r="H2063" i="29"/>
  <c r="H2062" i="29"/>
  <c r="H2061" i="29"/>
  <c r="H2060" i="29"/>
  <c r="H2059" i="29"/>
  <c r="H2058" i="29"/>
  <c r="H2057" i="29"/>
  <c r="H2056" i="29"/>
  <c r="H2055" i="29"/>
  <c r="H2054" i="29"/>
  <c r="H2053" i="29"/>
  <c r="H2052" i="29"/>
  <c r="H2048" i="29"/>
  <c r="H2046" i="29"/>
  <c r="H2044" i="29"/>
  <c r="H2042" i="29"/>
  <c r="H2041" i="29"/>
  <c r="H2040" i="29"/>
  <c r="H2037" i="29"/>
  <c r="H2036" i="29"/>
  <c r="H2035" i="29"/>
  <c r="H2034" i="29"/>
  <c r="H2031" i="29"/>
  <c r="H2018" i="29"/>
  <c r="H2003" i="29"/>
  <c r="H2002" i="29"/>
  <c r="H1979" i="29"/>
  <c r="H1978" i="29"/>
  <c r="H1977" i="29"/>
  <c r="H1976" i="29"/>
  <c r="H1972" i="29"/>
  <c r="H1960" i="29"/>
  <c r="H1959" i="29"/>
  <c r="H1958" i="29"/>
  <c r="H1957" i="29"/>
  <c r="H1956" i="29"/>
  <c r="H1955" i="29"/>
  <c r="H1954" i="29"/>
  <c r="H1953" i="29"/>
  <c r="H1944" i="29"/>
  <c r="H1935" i="29"/>
  <c r="H1922" i="29"/>
  <c r="H1913" i="29"/>
  <c r="H1910" i="29"/>
  <c r="H1909" i="29"/>
  <c r="H1898" i="29"/>
  <c r="H1897" i="29"/>
  <c r="H1894" i="29"/>
  <c r="H1893" i="29"/>
  <c r="H1890" i="29"/>
  <c r="H1889" i="29"/>
  <c r="H1888" i="29"/>
  <c r="H1879" i="29"/>
  <c r="H1878" i="29"/>
  <c r="H1865" i="29"/>
  <c r="H1864" i="29"/>
  <c r="H1855" i="29"/>
  <c r="H1854" i="29"/>
  <c r="H1853" i="29"/>
  <c r="H1851" i="29"/>
  <c r="H1850" i="29"/>
  <c r="H1849" i="29"/>
  <c r="H1842" i="29"/>
  <c r="H1839" i="29"/>
  <c r="H1837" i="29"/>
  <c r="H1835" i="29"/>
  <c r="H1833" i="29"/>
  <c r="H1831" i="29"/>
  <c r="H1829" i="29"/>
  <c r="H1827" i="29"/>
  <c r="H1824" i="29"/>
  <c r="H1822" i="29"/>
  <c r="H1820" i="29"/>
  <c r="H1818" i="29"/>
  <c r="H1815" i="29"/>
  <c r="H1813" i="29"/>
  <c r="H1811" i="29"/>
  <c r="H1809" i="29"/>
  <c r="H1807" i="29"/>
  <c r="H1805" i="29"/>
  <c r="H1802" i="29"/>
  <c r="H1800" i="29"/>
  <c r="H1798" i="29"/>
  <c r="H1796" i="29"/>
  <c r="H1793" i="29"/>
  <c r="H1791" i="29"/>
  <c r="H1789" i="29"/>
  <c r="H1787" i="29"/>
  <c r="H1785" i="29"/>
  <c r="H1782" i="29"/>
  <c r="H1780" i="29"/>
  <c r="H1778" i="29"/>
  <c r="H1769" i="29"/>
  <c r="H1766" i="29"/>
  <c r="H1764" i="29"/>
  <c r="H1762" i="29"/>
  <c r="H1760" i="29"/>
  <c r="H1758" i="29"/>
  <c r="H1756" i="29"/>
  <c r="H1753" i="29"/>
  <c r="H1752" i="29"/>
  <c r="H1751" i="29"/>
  <c r="H1750" i="29"/>
  <c r="H1747" i="29"/>
  <c r="H1746" i="29"/>
  <c r="H1745" i="29"/>
  <c r="H1744" i="29"/>
  <c r="H1743" i="29"/>
  <c r="H1742" i="29"/>
  <c r="H1739" i="29"/>
  <c r="H1737" i="29"/>
  <c r="H1736" i="29"/>
  <c r="H1735" i="29"/>
  <c r="H1734" i="29"/>
  <c r="H1732" i="29"/>
  <c r="H1731" i="29"/>
  <c r="H1730" i="29"/>
  <c r="H1727" i="29"/>
  <c r="H1725" i="29"/>
  <c r="H1722" i="29"/>
  <c r="H1719" i="29"/>
  <c r="H1713" i="29"/>
  <c r="H1706" i="29"/>
  <c r="H1705" i="29"/>
  <c r="H1704" i="29"/>
  <c r="H1698" i="29"/>
  <c r="H1697" i="29"/>
  <c r="H1696" i="29"/>
  <c r="H1695" i="29"/>
  <c r="H1684" i="29"/>
  <c r="H1681" i="29"/>
  <c r="H1680" i="29"/>
  <c r="H1679" i="29"/>
  <c r="H1660" i="29"/>
  <c r="H1659" i="29"/>
  <c r="H1635" i="29"/>
  <c r="H1625" i="29"/>
  <c r="H1622" i="29"/>
  <c r="H1620" i="29"/>
  <c r="H1617" i="29"/>
  <c r="H1616" i="29"/>
  <c r="H1615" i="29"/>
  <c r="H1612" i="29"/>
  <c r="H1611" i="29"/>
  <c r="H1610" i="29"/>
  <c r="H1609" i="29"/>
  <c r="H1608" i="29"/>
  <c r="H1607" i="29"/>
  <c r="H1606" i="29"/>
  <c r="H1605" i="29"/>
  <c r="H1604" i="29"/>
  <c r="H1603" i="29"/>
  <c r="H1602" i="29"/>
  <c r="H1601" i="29"/>
  <c r="H1598" i="29"/>
  <c r="H1597" i="29"/>
  <c r="H1596" i="29"/>
  <c r="H1595" i="29"/>
  <c r="H1594" i="29"/>
  <c r="H1593" i="29"/>
  <c r="H1592" i="29"/>
  <c r="H1591" i="29"/>
  <c r="H1580" i="29"/>
  <c r="H1574" i="29"/>
  <c r="H1573" i="29"/>
  <c r="H1570" i="29"/>
  <c r="H1569" i="29"/>
  <c r="H1566" i="29"/>
  <c r="H1565" i="29"/>
  <c r="H1562" i="29"/>
  <c r="H1561" i="29"/>
  <c r="H1560" i="29"/>
  <c r="H1557" i="29"/>
  <c r="H1556" i="29"/>
  <c r="H1553" i="29"/>
  <c r="H1552" i="29"/>
  <c r="H1551" i="29"/>
  <c r="H1547" i="29"/>
  <c r="H1545" i="29"/>
  <c r="H1543" i="29"/>
  <c r="H1541" i="29"/>
  <c r="H1531" i="29"/>
  <c r="H1530" i="29"/>
  <c r="H1529" i="29"/>
  <c r="H1528" i="29"/>
  <c r="H1522" i="29"/>
  <c r="H1521" i="29"/>
  <c r="H1520" i="29"/>
  <c r="H1519" i="29"/>
  <c r="H1518" i="29"/>
  <c r="H1515" i="29"/>
  <c r="H1514" i="29"/>
  <c r="H1513" i="29"/>
  <c r="H1512" i="29"/>
  <c r="H1511" i="29"/>
  <c r="H1510" i="29"/>
  <c r="H1509" i="29"/>
  <c r="H1508" i="29"/>
  <c r="H1507" i="29"/>
  <c r="H1504" i="29"/>
  <c r="H1501" i="29"/>
  <c r="H1500" i="29"/>
  <c r="H1499" i="29"/>
  <c r="H1498" i="29"/>
  <c r="H1497" i="29"/>
  <c r="H1496" i="29"/>
  <c r="H1495" i="29"/>
  <c r="H1494" i="29"/>
  <c r="H1483" i="29"/>
  <c r="H1482" i="29"/>
  <c r="H1481" i="29"/>
  <c r="H1480" i="29"/>
  <c r="H1470" i="29"/>
  <c r="H1469" i="29"/>
  <c r="H1447" i="29"/>
  <c r="H1446" i="29"/>
  <c r="H1437" i="29"/>
  <c r="H1436" i="29"/>
  <c r="H1435" i="29"/>
  <c r="H1434" i="29"/>
  <c r="H1433" i="29"/>
  <c r="H1432" i="29"/>
  <c r="H1429" i="29"/>
  <c r="H1428" i="29"/>
  <c r="H1427" i="29"/>
  <c r="H1426" i="29"/>
  <c r="H1425" i="29"/>
  <c r="H1424" i="29"/>
  <c r="H1423" i="29"/>
  <c r="H1422" i="29"/>
  <c r="H1421" i="29"/>
  <c r="H1420" i="29"/>
  <c r="H1419" i="29"/>
  <c r="H1418" i="29"/>
  <c r="H1417" i="29"/>
  <c r="H1412" i="29"/>
  <c r="H1411" i="29"/>
  <c r="H1410" i="29"/>
  <c r="H1409" i="29"/>
  <c r="H1408" i="29"/>
  <c r="H1407" i="29"/>
  <c r="H1406" i="29"/>
  <c r="H1405" i="29"/>
  <c r="H1402" i="29"/>
  <c r="H1401" i="29"/>
  <c r="H1400" i="29"/>
  <c r="H1397" i="29"/>
  <c r="H1396" i="29"/>
  <c r="H1395" i="29"/>
  <c r="H1394" i="29"/>
  <c r="H1393" i="29"/>
  <c r="H1392" i="29"/>
  <c r="H1391" i="29"/>
  <c r="H1390" i="29"/>
  <c r="H1389" i="29"/>
  <c r="H1386" i="29"/>
  <c r="H1385" i="29"/>
  <c r="H1384" i="29"/>
  <c r="H1381" i="29"/>
  <c r="H1380" i="29"/>
  <c r="H1379" i="29"/>
  <c r="H1378" i="29"/>
  <c r="H1377" i="29"/>
  <c r="H1376" i="29"/>
  <c r="H1375" i="29"/>
  <c r="H1374" i="29"/>
  <c r="H1373" i="29"/>
  <c r="H1370" i="29"/>
  <c r="H1369" i="29"/>
  <c r="H1368" i="29"/>
  <c r="H1367" i="29"/>
  <c r="H1366" i="29"/>
  <c r="H1365" i="29"/>
  <c r="H1364" i="29"/>
  <c r="H1363" i="29"/>
  <c r="H1362" i="29"/>
  <c r="H1361" i="29"/>
  <c r="H1360" i="29"/>
  <c r="H1359" i="29"/>
  <c r="H1356" i="29"/>
  <c r="H1355" i="29"/>
  <c r="H1354" i="29"/>
  <c r="H1353" i="29"/>
  <c r="H1352" i="29"/>
  <c r="H1351" i="29"/>
  <c r="H1348" i="29"/>
  <c r="H1347" i="29"/>
  <c r="H1346" i="29"/>
  <c r="H1345" i="29"/>
  <c r="H1344" i="29"/>
  <c r="H1343" i="29"/>
  <c r="H1342" i="29"/>
  <c r="H1341" i="29"/>
  <c r="H1340" i="29"/>
  <c r="H1339" i="29"/>
  <c r="H1338" i="29"/>
  <c r="H1337" i="29"/>
  <c r="H1336" i="29"/>
  <c r="H1335" i="29"/>
  <c r="H1334" i="29"/>
  <c r="H1333" i="29"/>
  <c r="H1329" i="29"/>
  <c r="H1328" i="29"/>
  <c r="H1327" i="29"/>
  <c r="H1326" i="29"/>
  <c r="H1325" i="29"/>
  <c r="H1324" i="29"/>
  <c r="H1323" i="29"/>
  <c r="H1322" i="29"/>
  <c r="H1321" i="29"/>
  <c r="H1320" i="29"/>
  <c r="H1317" i="29"/>
  <c r="H1316" i="29"/>
  <c r="H1315" i="29"/>
  <c r="H1314" i="29"/>
  <c r="H1313" i="29"/>
  <c r="H1312" i="29"/>
  <c r="H1311" i="29"/>
  <c r="H1310" i="29"/>
  <c r="H1309" i="29"/>
  <c r="H1308" i="29"/>
  <c r="H1305" i="29"/>
  <c r="H1304" i="29"/>
  <c r="H1303" i="29"/>
  <c r="H1302" i="29"/>
  <c r="H1301" i="29"/>
  <c r="H1300" i="29"/>
  <c r="H1299" i="29"/>
  <c r="H1298" i="29"/>
  <c r="H1297" i="29"/>
  <c r="H1296" i="29"/>
  <c r="H1295" i="29"/>
  <c r="H1294" i="29"/>
  <c r="H1293" i="29"/>
  <c r="H1290" i="29"/>
  <c r="H1289" i="29"/>
  <c r="H1288" i="29"/>
  <c r="H1287" i="29"/>
  <c r="H1286" i="29"/>
  <c r="H1285" i="29"/>
  <c r="H1283" i="29"/>
  <c r="H1282" i="29"/>
  <c r="H1281" i="29"/>
  <c r="H1280" i="29"/>
  <c r="H1279" i="29"/>
  <c r="H1278" i="29"/>
  <c r="H1265" i="29"/>
  <c r="H1264" i="29"/>
  <c r="H1263" i="29"/>
  <c r="H1262" i="29"/>
  <c r="H1261" i="29"/>
  <c r="H1260" i="29"/>
  <c r="H1259" i="29"/>
  <c r="H1252" i="29"/>
  <c r="H1251" i="29"/>
  <c r="H1250" i="29"/>
  <c r="H1249" i="29"/>
  <c r="H1248" i="29"/>
  <c r="H1247" i="29"/>
  <c r="H1245" i="29"/>
  <c r="H1241" i="29"/>
  <c r="H1234" i="29"/>
  <c r="H1225" i="29"/>
  <c r="H1223" i="29"/>
  <c r="H1222" i="29"/>
  <c r="H1221" i="29"/>
  <c r="H1212" i="29"/>
  <c r="H1211" i="29"/>
  <c r="H1210" i="29"/>
  <c r="H1209" i="29"/>
  <c r="H1208" i="29"/>
  <c r="H1207" i="29"/>
  <c r="H1206" i="29"/>
  <c r="H1196" i="29"/>
  <c r="H1192" i="29"/>
  <c r="H1191" i="29"/>
  <c r="H1190" i="29"/>
  <c r="H1189" i="29"/>
  <c r="H1188" i="29"/>
  <c r="H1185" i="29"/>
  <c r="H1184" i="29"/>
  <c r="H1183" i="29"/>
  <c r="H1182" i="29"/>
  <c r="H1181" i="29"/>
  <c r="H1180" i="29"/>
  <c r="H1179" i="29"/>
  <c r="H1178" i="29"/>
  <c r="H1177" i="29"/>
  <c r="H1174" i="29"/>
  <c r="H1173" i="29"/>
  <c r="H1172" i="29"/>
  <c r="H1171" i="29"/>
  <c r="H1149" i="29"/>
  <c r="H1148" i="29"/>
  <c r="H1138" i="29"/>
  <c r="E1131" i="29"/>
  <c r="H1127" i="29"/>
  <c r="H1126" i="29"/>
  <c r="H1125" i="29"/>
  <c r="H1124" i="29"/>
  <c r="H1123" i="29"/>
  <c r="H1122" i="29"/>
  <c r="H1121" i="29"/>
  <c r="H1120" i="29"/>
  <c r="H1119" i="29"/>
  <c r="H1118" i="29"/>
  <c r="H1117" i="29"/>
  <c r="H1116" i="29"/>
  <c r="H1115" i="29"/>
  <c r="H1107" i="29"/>
  <c r="H1104" i="29"/>
  <c r="H1103" i="29"/>
  <c r="H1102" i="29"/>
  <c r="H1101" i="29"/>
  <c r="H1098" i="29"/>
  <c r="H1096" i="29"/>
  <c r="H1094" i="29"/>
  <c r="H1092" i="29"/>
  <c r="H1090" i="29"/>
  <c r="H1089" i="29"/>
  <c r="H1088" i="29"/>
  <c r="H1087" i="29"/>
  <c r="H1080" i="29"/>
  <c r="H1079" i="29"/>
  <c r="H1078" i="29"/>
  <c r="H1075" i="29"/>
  <c r="H1074" i="29"/>
  <c r="H1073" i="29"/>
  <c r="H1072" i="29"/>
  <c r="H1069" i="29"/>
  <c r="H1068" i="29"/>
  <c r="H1067" i="29"/>
  <c r="H1066" i="29"/>
  <c r="H1065" i="29"/>
  <c r="H1064" i="29"/>
  <c r="H1063" i="29"/>
  <c r="H1062" i="29"/>
  <c r="H1058" i="29"/>
  <c r="H1057" i="29"/>
  <c r="H1056" i="29"/>
  <c r="H1055" i="29"/>
  <c r="H1054" i="29"/>
  <c r="H1053" i="29"/>
  <c r="H1049" i="29"/>
  <c r="H1048" i="29"/>
  <c r="G1026" i="29"/>
  <c r="H1026" i="29" s="1"/>
  <c r="G1025" i="29"/>
  <c r="H1025" i="29" s="1"/>
  <c r="H1002" i="29"/>
  <c r="H1001" i="29"/>
  <c r="H1000" i="29"/>
  <c r="H999" i="29"/>
  <c r="H993" i="29"/>
  <c r="H992" i="29"/>
  <c r="H991" i="29"/>
  <c r="H983" i="29"/>
  <c r="H982" i="29"/>
  <c r="H981" i="29"/>
  <c r="H980" i="29"/>
  <c r="H979" i="29"/>
  <c r="H978" i="29"/>
  <c r="H977" i="29"/>
  <c r="H976" i="29"/>
  <c r="H970" i="29"/>
  <c r="H969" i="29"/>
  <c r="H968" i="29"/>
  <c r="H963" i="29"/>
  <c r="H962" i="29"/>
  <c r="H961" i="29"/>
  <c r="H960" i="29"/>
  <c r="H955" i="29"/>
  <c r="H946" i="29"/>
  <c r="H944" i="29"/>
  <c r="H943" i="29"/>
  <c r="H942" i="29"/>
  <c r="H941" i="29"/>
  <c r="H940" i="29"/>
  <c r="H939" i="29"/>
  <c r="H934" i="29"/>
  <c r="H933" i="29"/>
  <c r="H929" i="29"/>
  <c r="H928" i="29"/>
  <c r="H927" i="29"/>
  <c r="H926" i="29"/>
  <c r="H918" i="29"/>
  <c r="H917" i="29"/>
  <c r="H916" i="29"/>
  <c r="H906" i="29"/>
  <c r="H905" i="29"/>
  <c r="H902" i="29"/>
  <c r="H901" i="29"/>
  <c r="H899" i="29"/>
  <c r="H898" i="29"/>
  <c r="H897" i="29"/>
  <c r="H896" i="29"/>
  <c r="H895" i="29"/>
  <c r="H894" i="29"/>
  <c r="H893" i="29"/>
  <c r="H892" i="29"/>
  <c r="H891" i="29"/>
  <c r="H887" i="29"/>
  <c r="H886" i="29"/>
  <c r="H885" i="29"/>
  <c r="H884" i="29"/>
  <c r="H880" i="29"/>
  <c r="H876" i="29"/>
  <c r="H875" i="29"/>
  <c r="H871" i="29"/>
  <c r="H869" i="29"/>
  <c r="H863" i="29"/>
  <c r="H859" i="29"/>
  <c r="H858" i="29"/>
  <c r="H857" i="29"/>
  <c r="H856" i="29"/>
  <c r="H855" i="29"/>
  <c r="H854" i="29"/>
  <c r="H853" i="29"/>
  <c r="E851" i="29"/>
  <c r="H848" i="29"/>
  <c r="H847" i="29"/>
  <c r="H846" i="29"/>
  <c r="H845" i="29"/>
  <c r="H835" i="29"/>
  <c r="H834" i="29"/>
  <c r="H833" i="29"/>
  <c r="H829" i="29"/>
  <c r="H828" i="29"/>
  <c r="H823" i="29"/>
  <c r="H822" i="29"/>
  <c r="H821" i="29"/>
  <c r="H820" i="29"/>
  <c r="H819" i="29"/>
  <c r="H818" i="29"/>
  <c r="H817" i="29"/>
  <c r="H816" i="29"/>
  <c r="H815" i="29"/>
  <c r="H814" i="29"/>
  <c r="H813" i="29"/>
  <c r="H812" i="29"/>
  <c r="H811" i="29"/>
  <c r="H810" i="29"/>
  <c r="H809" i="29"/>
  <c r="H808" i="29"/>
  <c r="A807" i="29"/>
  <c r="A806" i="29"/>
  <c r="H805" i="29"/>
  <c r="A804" i="29"/>
  <c r="H803" i="29"/>
  <c r="H802" i="29"/>
  <c r="H801" i="29"/>
  <c r="H800" i="29"/>
  <c r="H799" i="29"/>
  <c r="H798" i="29"/>
  <c r="H797" i="29"/>
  <c r="H796" i="29"/>
  <c r="H795" i="29"/>
  <c r="H794" i="29"/>
  <c r="H793" i="29"/>
  <c r="H792" i="29"/>
  <c r="H791" i="29"/>
  <c r="H787" i="29"/>
  <c r="H786" i="29"/>
  <c r="A784" i="29"/>
  <c r="H783" i="29"/>
  <c r="H782" i="29"/>
  <c r="H781" i="29"/>
  <c r="H780" i="29"/>
  <c r="G779" i="29"/>
  <c r="H779" i="29" s="1"/>
  <c r="G778" i="29"/>
  <c r="H778" i="29" s="1"/>
  <c r="H777" i="29"/>
  <c r="G777" i="29"/>
  <c r="A776" i="29"/>
  <c r="A775" i="29"/>
  <c r="H774" i="29"/>
  <c r="H773" i="29"/>
  <c r="H772" i="29"/>
  <c r="H771" i="29"/>
  <c r="H770" i="29"/>
  <c r="H769" i="29"/>
  <c r="H768" i="29"/>
  <c r="H767" i="29"/>
  <c r="H766" i="29"/>
  <c r="H765" i="29"/>
  <c r="H764" i="29"/>
  <c r="H763" i="29"/>
  <c r="H762" i="29"/>
  <c r="H761" i="29"/>
  <c r="H760" i="29"/>
  <c r="H759" i="29"/>
  <c r="H758" i="29"/>
  <c r="H757" i="29"/>
  <c r="H750" i="29"/>
  <c r="H749" i="29"/>
  <c r="H748" i="29"/>
  <c r="H747" i="29"/>
  <c r="H746" i="29"/>
  <c r="H745" i="29"/>
  <c r="H744" i="29"/>
  <c r="H743" i="29"/>
  <c r="H742" i="29"/>
  <c r="H741" i="29"/>
  <c r="H740" i="29"/>
  <c r="A739" i="29"/>
  <c r="H738" i="29"/>
  <c r="H737" i="29"/>
  <c r="A736" i="29"/>
  <c r="H735" i="29"/>
  <c r="H734" i="29"/>
  <c r="H733" i="29"/>
  <c r="H732" i="29"/>
  <c r="H731" i="29"/>
  <c r="H730" i="29"/>
  <c r="H729" i="29"/>
  <c r="H728" i="29"/>
  <c r="H727" i="29"/>
  <c r="H726" i="29"/>
  <c r="H725" i="29"/>
  <c r="H724" i="29"/>
  <c r="H723" i="29"/>
  <c r="H722" i="29"/>
  <c r="A721" i="29"/>
  <c r="G720" i="29"/>
  <c r="H720" i="29" s="1"/>
  <c r="A719" i="29"/>
  <c r="H718" i="29"/>
  <c r="A717" i="29"/>
  <c r="H716" i="29"/>
  <c r="H715" i="29"/>
  <c r="A714" i="29"/>
  <c r="A713" i="29"/>
  <c r="H678" i="29"/>
  <c r="H677" i="29"/>
  <c r="H676" i="29"/>
  <c r="H675" i="29"/>
  <c r="H674" i="29"/>
  <c r="H673" i="29"/>
  <c r="H672" i="29"/>
  <c r="H671" i="29"/>
  <c r="H670" i="29"/>
  <c r="H669" i="29"/>
  <c r="H668" i="29"/>
  <c r="H667" i="29"/>
  <c r="H666" i="29"/>
  <c r="H665" i="29"/>
  <c r="H664" i="29"/>
  <c r="H663" i="29"/>
  <c r="H662" i="29"/>
  <c r="H661" i="29"/>
  <c r="H660" i="29"/>
  <c r="H659" i="29"/>
  <c r="H658" i="29"/>
  <c r="H654" i="29"/>
  <c r="A643" i="29"/>
  <c r="H642" i="29"/>
  <c r="A641" i="29"/>
  <c r="A640" i="29"/>
  <c r="H639" i="29"/>
  <c r="A638" i="29"/>
  <c r="A636" i="29"/>
  <c r="H635" i="29"/>
  <c r="H634" i="29"/>
  <c r="H633" i="29"/>
  <c r="H632" i="29"/>
  <c r="H631" i="29"/>
  <c r="H630" i="29"/>
  <c r="H629" i="29"/>
  <c r="A627" i="29"/>
  <c r="A626" i="29"/>
  <c r="H625" i="29"/>
  <c r="H624" i="29"/>
  <c r="H623" i="29"/>
  <c r="H622" i="29"/>
  <c r="H621" i="29"/>
  <c r="H620" i="29"/>
  <c r="H619" i="29"/>
  <c r="H618" i="29"/>
  <c r="A617" i="29"/>
  <c r="A616" i="29"/>
  <c r="A606" i="29"/>
  <c r="A602" i="29"/>
  <c r="A600" i="29"/>
  <c r="H599" i="29"/>
  <c r="H598" i="29"/>
  <c r="H597" i="29"/>
  <c r="H596" i="29"/>
  <c r="H595" i="29"/>
  <c r="H594" i="29"/>
  <c r="A593" i="29"/>
  <c r="A592" i="29"/>
  <c r="H591" i="29"/>
  <c r="H590" i="29"/>
  <c r="H589" i="29"/>
  <c r="A588" i="29"/>
  <c r="H577" i="29"/>
  <c r="A576" i="29"/>
  <c r="H575" i="29"/>
  <c r="H574" i="29"/>
  <c r="A573" i="29"/>
  <c r="H564" i="29"/>
  <c r="H563" i="29"/>
  <c r="H562" i="29"/>
  <c r="H554" i="29"/>
  <c r="A546" i="29"/>
  <c r="H545" i="29"/>
  <c r="A542" i="29"/>
  <c r="A540" i="29"/>
  <c r="A538" i="29"/>
  <c r="A537" i="29"/>
  <c r="A535" i="29"/>
  <c r="A533" i="29"/>
  <c r="A532" i="29"/>
  <c r="H531" i="29"/>
  <c r="H530" i="29"/>
  <c r="H529" i="29"/>
  <c r="A528" i="29"/>
  <c r="A527" i="29"/>
  <c r="H526" i="29"/>
  <c r="H525" i="29"/>
  <c r="H524" i="29"/>
  <c r="A523" i="29"/>
  <c r="A522" i="29"/>
  <c r="H521" i="29"/>
  <c r="H520" i="29"/>
  <c r="H519" i="29"/>
  <c r="A518" i="29"/>
  <c r="A517" i="29"/>
  <c r="H516" i="29"/>
  <c r="H515" i="29"/>
  <c r="H514" i="29"/>
  <c r="A513" i="29"/>
  <c r="A512" i="29"/>
  <c r="A511" i="29"/>
  <c r="H510" i="29"/>
  <c r="H509" i="29"/>
  <c r="H508" i="29"/>
  <c r="H507" i="29"/>
  <c r="H506" i="29"/>
  <c r="H505" i="29"/>
  <c r="H504" i="29"/>
  <c r="H503" i="29"/>
  <c r="A502" i="29"/>
  <c r="A501" i="29"/>
  <c r="A487" i="29"/>
  <c r="H486" i="29"/>
  <c r="H485" i="29"/>
  <c r="H484" i="29"/>
  <c r="A483" i="29"/>
  <c r="A482" i="29"/>
  <c r="H481" i="29"/>
  <c r="H480" i="29"/>
  <c r="H479" i="29"/>
  <c r="A478" i="29"/>
  <c r="A477" i="29"/>
  <c r="H476" i="29"/>
  <c r="H475" i="29"/>
  <c r="H474" i="29"/>
  <c r="A473" i="29"/>
  <c r="A472" i="29"/>
  <c r="H471" i="29"/>
  <c r="H470" i="29"/>
  <c r="H469" i="29"/>
  <c r="H468" i="29"/>
  <c r="A467" i="29"/>
  <c r="A466" i="29"/>
  <c r="H465" i="29"/>
  <c r="H464" i="29"/>
  <c r="H463" i="29"/>
  <c r="H462" i="29"/>
  <c r="A461" i="29"/>
  <c r="E458" i="29"/>
  <c r="H451" i="29"/>
  <c r="H450" i="29"/>
  <c r="A449" i="29"/>
  <c r="A448" i="29"/>
  <c r="H447" i="29"/>
  <c r="H446" i="29"/>
  <c r="H445" i="29"/>
  <c r="H444" i="29"/>
  <c r="H443" i="29"/>
  <c r="A442" i="29"/>
  <c r="A441" i="29"/>
  <c r="H440" i="29"/>
  <c r="H426" i="29"/>
  <c r="A419" i="29"/>
  <c r="A416" i="29"/>
  <c r="A406" i="29"/>
  <c r="H404" i="29"/>
  <c r="A403" i="29"/>
  <c r="H402" i="29"/>
  <c r="H400" i="29"/>
  <c r="A394" i="29"/>
  <c r="A393" i="29"/>
  <c r="E387" i="29"/>
  <c r="E383" i="29"/>
  <c r="A381" i="29"/>
  <c r="H380" i="29"/>
  <c r="H379" i="29"/>
  <c r="A378" i="29"/>
  <c r="A377" i="29"/>
  <c r="H376" i="29"/>
  <c r="H375" i="29"/>
  <c r="H374" i="29"/>
  <c r="H373" i="29"/>
  <c r="H372" i="29"/>
  <c r="H371" i="29"/>
  <c r="H370" i="29"/>
  <c r="H369" i="29"/>
  <c r="H368" i="29"/>
  <c r="A367" i="29"/>
  <c r="A366" i="29"/>
  <c r="H365" i="29"/>
  <c r="H364" i="29"/>
  <c r="H363" i="29"/>
  <c r="H362" i="29"/>
  <c r="H361" i="29"/>
  <c r="H360" i="29"/>
  <c r="H359" i="29"/>
  <c r="H358" i="29"/>
  <c r="A357" i="29"/>
  <c r="A356" i="29"/>
  <c r="H355" i="29"/>
  <c r="A354" i="29"/>
  <c r="H353" i="29"/>
  <c r="H352" i="29"/>
  <c r="H351" i="29"/>
  <c r="H350" i="29"/>
  <c r="A350" i="29"/>
  <c r="H349" i="29"/>
  <c r="H348" i="29"/>
  <c r="H347" i="29"/>
  <c r="H346" i="29"/>
  <c r="H345" i="29"/>
  <c r="A344" i="29"/>
  <c r="A343" i="29"/>
  <c r="H342" i="29"/>
  <c r="H341" i="29"/>
  <c r="H340" i="29"/>
  <c r="H339" i="29"/>
  <c r="H338" i="29"/>
  <c r="A337" i="29"/>
  <c r="A336" i="29"/>
  <c r="H335" i="29"/>
  <c r="H334" i="29"/>
  <c r="H333" i="29"/>
  <c r="A332" i="29"/>
  <c r="A331" i="29"/>
  <c r="H330" i="29"/>
  <c r="H329" i="29"/>
  <c r="H328" i="29"/>
  <c r="H327" i="29"/>
  <c r="A326" i="29"/>
  <c r="A325" i="29"/>
  <c r="H324" i="29"/>
  <c r="H323" i="29"/>
  <c r="H322" i="29"/>
  <c r="H321" i="29"/>
  <c r="A320" i="29"/>
  <c r="A319" i="29"/>
  <c r="H318" i="29"/>
  <c r="A317" i="29"/>
  <c r="H316" i="29"/>
  <c r="H315" i="29"/>
  <c r="A314" i="29"/>
  <c r="A313" i="29"/>
  <c r="H312" i="29"/>
  <c r="H311" i="29"/>
  <c r="A310" i="29"/>
  <c r="A309" i="29"/>
  <c r="A308" i="29"/>
  <c r="H307" i="29"/>
  <c r="H306" i="29"/>
  <c r="H305" i="29"/>
  <c r="H304" i="29"/>
  <c r="A303" i="29"/>
  <c r="A302" i="29"/>
  <c r="H301" i="29"/>
  <c r="H300" i="29"/>
  <c r="H299" i="29"/>
  <c r="A298" i="29"/>
  <c r="A297" i="29"/>
  <c r="H296" i="29"/>
  <c r="H295" i="29"/>
  <c r="H294" i="29"/>
  <c r="H293" i="29"/>
  <c r="H292" i="29"/>
  <c r="H291" i="29"/>
  <c r="A290" i="29"/>
  <c r="A289" i="29"/>
  <c r="H288" i="29"/>
  <c r="A287" i="29"/>
  <c r="H286" i="29"/>
  <c r="A285" i="29"/>
  <c r="H284" i="29"/>
  <c r="A283" i="29"/>
  <c r="A282" i="29"/>
  <c r="H281" i="29"/>
  <c r="H280" i="29"/>
  <c r="H279" i="29"/>
  <c r="H278" i="29"/>
  <c r="H277" i="29"/>
  <c r="A276" i="29"/>
  <c r="H270" i="29"/>
  <c r="A269" i="29"/>
  <c r="H268" i="29"/>
  <c r="H266" i="29"/>
  <c r="H265" i="29"/>
  <c r="H264" i="29"/>
  <c r="H263" i="29"/>
  <c r="A262" i="29"/>
  <c r="A261" i="29"/>
  <c r="H260" i="29"/>
  <c r="A259" i="29"/>
  <c r="H258" i="29"/>
  <c r="H257" i="29"/>
  <c r="H256" i="29"/>
  <c r="H255" i="29"/>
  <c r="A254" i="29"/>
  <c r="A253" i="29"/>
  <c r="H252" i="29"/>
  <c r="H251" i="29"/>
  <c r="H250" i="29"/>
  <c r="H249" i="29"/>
  <c r="A248" i="29"/>
  <c r="A247" i="29"/>
  <c r="H246" i="29"/>
  <c r="H245" i="29"/>
  <c r="A244" i="29"/>
  <c r="A243" i="29"/>
  <c r="H242" i="29"/>
  <c r="H241" i="29"/>
  <c r="A240" i="29"/>
  <c r="A239" i="29"/>
  <c r="A238" i="29"/>
  <c r="H237" i="29"/>
  <c r="H236" i="29"/>
  <c r="H235" i="29"/>
  <c r="A235" i="29"/>
  <c r="A234" i="29"/>
  <c r="H233" i="29"/>
  <c r="A232" i="29"/>
  <c r="H231" i="29"/>
  <c r="H230" i="29"/>
  <c r="H229" i="29"/>
  <c r="A228" i="29"/>
  <c r="H227" i="29"/>
  <c r="H221" i="29" s="1"/>
  <c r="A226" i="29"/>
  <c r="A225" i="29"/>
  <c r="H224" i="29"/>
  <c r="H223" i="29"/>
  <c r="A222" i="29"/>
  <c r="A220" i="29"/>
  <c r="H219" i="29"/>
  <c r="A218" i="29"/>
  <c r="H217" i="29"/>
  <c r="A216" i="29"/>
  <c r="A215" i="29"/>
  <c r="H211" i="29"/>
  <c r="H210" i="29"/>
  <c r="H200" i="29"/>
  <c r="A199" i="29"/>
  <c r="H196" i="29"/>
  <c r="A195" i="29"/>
  <c r="A191" i="29"/>
  <c r="A190" i="29"/>
  <c r="H189" i="29"/>
  <c r="A188" i="29"/>
  <c r="A187" i="29"/>
  <c r="A183" i="29"/>
  <c r="H182" i="29"/>
  <c r="E179" i="29"/>
  <c r="H164" i="29"/>
  <c r="A163" i="29"/>
  <c r="H162" i="29"/>
  <c r="E160" i="29"/>
  <c r="A158" i="29"/>
  <c r="A155" i="29"/>
  <c r="H154" i="29"/>
  <c r="H150" i="29"/>
  <c r="H149" i="29"/>
  <c r="H143" i="29"/>
  <c r="H142" i="29"/>
  <c r="H141" i="29"/>
  <c r="H140" i="29"/>
  <c r="H139" i="29"/>
  <c r="A138" i="29"/>
  <c r="A137" i="29"/>
  <c r="A135" i="29"/>
  <c r="H134" i="29"/>
  <c r="H115" i="29"/>
  <c r="H114" i="29"/>
  <c r="H113" i="29"/>
  <c r="H112" i="29"/>
  <c r="H111" i="29"/>
  <c r="H110" i="29"/>
  <c r="A104" i="29"/>
  <c r="H103" i="29"/>
  <c r="A102" i="29"/>
  <c r="H101" i="29"/>
  <c r="A100" i="29"/>
  <c r="H99" i="29"/>
  <c r="A98" i="29"/>
  <c r="H97" i="29"/>
  <c r="A96" i="29"/>
  <c r="H95" i="29"/>
  <c r="H94" i="29"/>
  <c r="H93" i="29"/>
  <c r="H92" i="29"/>
  <c r="H91" i="29"/>
  <c r="H90" i="29"/>
  <c r="H89" i="29"/>
  <c r="H88" i="29"/>
  <c r="A87" i="29"/>
  <c r="A86" i="29"/>
  <c r="H85" i="29"/>
  <c r="H84" i="29"/>
  <c r="H83" i="29"/>
  <c r="H82" i="29"/>
  <c r="H81" i="29"/>
  <c r="H80" i="29"/>
  <c r="H79" i="29"/>
  <c r="H78" i="29"/>
  <c r="A77" i="29"/>
  <c r="A76" i="29"/>
  <c r="H75" i="29"/>
  <c r="H74" i="29"/>
  <c r="H73" i="29"/>
  <c r="H72" i="29"/>
  <c r="H71" i="29"/>
  <c r="H70" i="29"/>
  <c r="H69" i="29"/>
  <c r="H68" i="29"/>
  <c r="A67" i="29"/>
  <c r="A66" i="29"/>
  <c r="H65" i="29"/>
  <c r="A64" i="29"/>
  <c r="H63" i="29"/>
  <c r="H62" i="29"/>
  <c r="A61" i="29"/>
  <c r="H60" i="29"/>
  <c r="A59" i="29"/>
  <c r="H58" i="29"/>
  <c r="H57" i="29"/>
  <c r="H56" i="29"/>
  <c r="H55" i="29"/>
  <c r="H54" i="29"/>
  <c r="H53" i="29"/>
  <c r="H52" i="29"/>
  <c r="H51" i="29"/>
  <c r="H50" i="29"/>
  <c r="H49" i="29"/>
  <c r="H48" i="29"/>
  <c r="H47" i="29"/>
  <c r="H46" i="29"/>
  <c r="H45" i="29"/>
  <c r="H44" i="29"/>
  <c r="H43" i="29"/>
  <c r="H42" i="29"/>
  <c r="H41" i="29"/>
  <c r="H40" i="29"/>
  <c r="H39" i="29"/>
  <c r="H38" i="29"/>
  <c r="H37" i="29"/>
  <c r="H36" i="29"/>
  <c r="A35" i="29"/>
  <c r="A34" i="29"/>
  <c r="H33" i="29"/>
  <c r="H32" i="29"/>
  <c r="H31" i="29"/>
  <c r="H30" i="29"/>
  <c r="H29" i="29"/>
  <c r="A28" i="29"/>
  <c r="A27" i="29"/>
  <c r="H26" i="29"/>
  <c r="H25" i="29"/>
  <c r="H24" i="29"/>
  <c r="H23" i="29"/>
  <c r="H22" i="29"/>
  <c r="H21" i="29"/>
  <c r="H20" i="29"/>
  <c r="A19" i="29"/>
  <c r="A17" i="29"/>
  <c r="H16" i="29"/>
  <c r="H15" i="29"/>
  <c r="H14" i="29"/>
  <c r="H13" i="29"/>
  <c r="A11" i="29"/>
  <c r="A10" i="29"/>
  <c r="J2224" i="4"/>
  <c r="J2022" i="4"/>
  <c r="I1905" i="4"/>
  <c r="J1843" i="4"/>
  <c r="J1591" i="4"/>
  <c r="J1551" i="4"/>
  <c r="J1417" i="4"/>
  <c r="J1115" i="4"/>
  <c r="J1021" i="4"/>
  <c r="J420" i="4"/>
  <c r="J277" i="4"/>
  <c r="J158" i="4"/>
  <c r="G421" i="11"/>
  <c r="J110" i="4"/>
  <c r="H421" i="11"/>
  <c r="G3099" i="8"/>
  <c r="G3098" i="8"/>
  <c r="G3097" i="8"/>
  <c r="G3100" i="8" l="1"/>
  <c r="G3101" i="8"/>
  <c r="A193" i="29"/>
  <c r="A212" i="29"/>
  <c r="A176" i="29"/>
  <c r="A179" i="29"/>
  <c r="A180" i="29"/>
  <c r="A198" i="29"/>
  <c r="A214" i="29"/>
  <c r="A117" i="29"/>
  <c r="A119" i="29"/>
  <c r="A120" i="29"/>
  <c r="A121" i="29"/>
  <c r="A122" i="29"/>
  <c r="A123" i="29"/>
  <c r="A129" i="29"/>
  <c r="A133" i="29"/>
  <c r="A147" i="29"/>
  <c r="A152" i="29"/>
  <c r="A167" i="29"/>
  <c r="A168" i="29"/>
  <c r="A171" i="29"/>
  <c r="A172" i="29"/>
  <c r="A173" i="29"/>
  <c r="A177" i="29"/>
  <c r="A178" i="29"/>
  <c r="A185" i="29"/>
  <c r="A203" i="29"/>
  <c r="A204" i="29"/>
  <c r="A207" i="29"/>
  <c r="A208" i="29"/>
  <c r="A209" i="29"/>
  <c r="A213" i="29"/>
  <c r="A408" i="29"/>
  <c r="A550" i="29"/>
  <c r="A559" i="29"/>
  <c r="A566" i="29"/>
  <c r="A572" i="29"/>
  <c r="A583" i="29"/>
  <c r="A609" i="29"/>
  <c r="A685" i="29"/>
  <c r="A698" i="29"/>
  <c r="A702" i="29"/>
  <c r="A706" i="29"/>
  <c r="A710" i="29"/>
  <c r="A430" i="29"/>
  <c r="A682" i="29"/>
  <c r="A412" i="29"/>
  <c r="H18" i="29"/>
  <c r="A124" i="29"/>
  <c r="A161" i="29"/>
  <c r="A383" i="29"/>
  <c r="A387" i="29"/>
  <c r="A415" i="29"/>
  <c r="A458" i="29"/>
  <c r="A552" i="29"/>
  <c r="A557" i="29"/>
  <c r="A568" i="29"/>
  <c r="A587" i="29"/>
  <c r="A608" i="29"/>
  <c r="A612" i="29"/>
  <c r="A656" i="29"/>
  <c r="A681" i="29"/>
  <c r="A683" i="29"/>
  <c r="A696" i="29"/>
  <c r="A700" i="29"/>
  <c r="A704" i="29"/>
  <c r="A708" i="29"/>
  <c r="A754" i="29"/>
  <c r="A386" i="29"/>
  <c r="A390" i="29"/>
  <c r="A396" i="29"/>
  <c r="A399" i="29"/>
  <c r="A401" i="29"/>
  <c r="A410" i="29"/>
  <c r="A427" i="29"/>
  <c r="A428" i="29"/>
  <c r="A429" i="29"/>
  <c r="A433" i="29"/>
  <c r="A436" i="29"/>
  <c r="A455" i="29"/>
  <c r="A459" i="29"/>
  <c r="A491" i="29"/>
  <c r="A494" i="29"/>
  <c r="A495" i="29"/>
  <c r="A496" i="29"/>
  <c r="A499" i="29"/>
  <c r="A549" i="29"/>
  <c r="A551" i="29"/>
  <c r="A556" i="29"/>
  <c r="A558" i="29"/>
  <c r="A560" i="29"/>
  <c r="A567" i="29"/>
  <c r="A569" i="29"/>
  <c r="A581" i="29"/>
  <c r="A586" i="29"/>
  <c r="A655" i="29"/>
  <c r="A680" i="29"/>
  <c r="A684" i="29"/>
  <c r="A688" i="29"/>
  <c r="A691" i="29"/>
  <c r="A692" i="29"/>
  <c r="A697" i="29"/>
  <c r="A699" i="29"/>
  <c r="A701" i="29"/>
  <c r="A703" i="29"/>
  <c r="A705" i="29"/>
  <c r="A707" i="29"/>
  <c r="A709" i="29"/>
  <c r="A711" i="29"/>
  <c r="A752" i="29"/>
  <c r="A753" i="29"/>
  <c r="A755" i="29"/>
  <c r="A850" i="29"/>
  <c r="A870" i="29"/>
  <c r="A914" i="29"/>
  <c r="A974" i="29"/>
  <c r="A1030" i="29"/>
  <c r="A1034" i="29"/>
  <c r="A1038" i="29"/>
  <c r="A1042" i="29"/>
  <c r="A1131" i="29"/>
  <c r="A1133" i="29"/>
  <c r="A1135" i="29"/>
  <c r="A1143" i="29"/>
  <c r="A1163" i="29"/>
  <c r="A1198" i="29"/>
  <c r="A1202" i="29"/>
  <c r="A1228" i="29"/>
  <c r="A1271" i="29"/>
  <c r="A1273" i="29"/>
  <c r="A889" i="29"/>
  <c r="A908" i="29"/>
  <c r="A937" i="29"/>
  <c r="A953" i="29"/>
  <c r="A988" i="29"/>
  <c r="A996" i="29"/>
  <c r="A1028" i="29"/>
  <c r="A1032" i="29"/>
  <c r="A1036" i="29"/>
  <c r="A1040" i="29"/>
  <c r="A1132" i="29"/>
  <c r="A1134" i="29"/>
  <c r="A1145" i="29"/>
  <c r="A1204" i="29"/>
  <c r="A1218" i="29"/>
  <c r="A1243" i="29"/>
  <c r="A1255" i="29"/>
  <c r="A1272" i="29"/>
  <c r="A1276" i="29"/>
  <c r="A789" i="29"/>
  <c r="A830" i="29"/>
  <c r="A831" i="29"/>
  <c r="A837" i="29"/>
  <c r="A838" i="29"/>
  <c r="A839" i="29"/>
  <c r="A840" i="29"/>
  <c r="A843" i="29"/>
  <c r="A851" i="29"/>
  <c r="A872" i="29"/>
  <c r="A877" i="29"/>
  <c r="A878" i="29"/>
  <c r="A882" i="29"/>
  <c r="A909" i="29"/>
  <c r="A912" i="29"/>
  <c r="A922" i="29"/>
  <c r="A923" i="29"/>
  <c r="A924" i="29"/>
  <c r="A931" i="29"/>
  <c r="A936" i="29"/>
  <c r="A949" i="29"/>
  <c r="A950" i="29"/>
  <c r="A957" i="29"/>
  <c r="A965" i="29"/>
  <c r="A966" i="29"/>
  <c r="A987" i="29"/>
  <c r="A997" i="29"/>
  <c r="A1024" i="29"/>
  <c r="A1027" i="29"/>
  <c r="A1029" i="29"/>
  <c r="A1031" i="29"/>
  <c r="A1033" i="29"/>
  <c r="A1035" i="29"/>
  <c r="A1037" i="29"/>
  <c r="A1039" i="29"/>
  <c r="A1041" i="29"/>
  <c r="A1139" i="29"/>
  <c r="A1140" i="29"/>
  <c r="A1144" i="29"/>
  <c r="A1146" i="29"/>
  <c r="A1151" i="29"/>
  <c r="A1152" i="29"/>
  <c r="A1153" i="29"/>
  <c r="A1156" i="29"/>
  <c r="A1157" i="29"/>
  <c r="A1158" i="29"/>
  <c r="A1161" i="29"/>
  <c r="A1162" i="29"/>
  <c r="A1166" i="29"/>
  <c r="A1167" i="29"/>
  <c r="A1168" i="29"/>
  <c r="A1169" i="29"/>
  <c r="A1197" i="29"/>
  <c r="A1201" i="29"/>
  <c r="A1203" i="29"/>
  <c r="A1214" i="29"/>
  <c r="A1217" i="29"/>
  <c r="A1219" i="29"/>
  <c r="A1226" i="29"/>
  <c r="A1227" i="29"/>
  <c r="A1231" i="29"/>
  <c r="A1232" i="29"/>
  <c r="A1236" i="29"/>
  <c r="A1239" i="29"/>
  <c r="A1256" i="29"/>
  <c r="A1267" i="29"/>
  <c r="A1268" i="29"/>
  <c r="A1269" i="29"/>
  <c r="A1270" i="29"/>
  <c r="A1466" i="29"/>
  <c r="A1473" i="29"/>
  <c r="A1488" i="29"/>
  <c r="A1532" i="29"/>
  <c r="A1630" i="29"/>
  <c r="A1634" i="29"/>
  <c r="A1636" i="29"/>
  <c r="A1642" i="29"/>
  <c r="A1645" i="29"/>
  <c r="A1664" i="29"/>
  <c r="A1666" i="29"/>
  <c r="A1668" i="29"/>
  <c r="A1441" i="29"/>
  <c r="A1442" i="29"/>
  <c r="A1443" i="29"/>
  <c r="A1444" i="29"/>
  <c r="A1449" i="29"/>
  <c r="A1450" i="29"/>
  <c r="A1451" i="29"/>
  <c r="A1452" i="29"/>
  <c r="A1455" i="29"/>
  <c r="A1456" i="29"/>
  <c r="A1457" i="29"/>
  <c r="A1485" i="29"/>
  <c r="A1526" i="29"/>
  <c r="A1536" i="29"/>
  <c r="A1627" i="29"/>
  <c r="A1632" i="29"/>
  <c r="A1633" i="29"/>
  <c r="A1643" i="29"/>
  <c r="A1655" i="29"/>
  <c r="A1657" i="29"/>
  <c r="A1665" i="29"/>
  <c r="A1667" i="29"/>
  <c r="A1672" i="29"/>
  <c r="A1458" i="29"/>
  <c r="A1459" i="29"/>
  <c r="A1460" i="29"/>
  <c r="A1461" i="29"/>
  <c r="A1464" i="29"/>
  <c r="A1465" i="29"/>
  <c r="A1467" i="29"/>
  <c r="A1472" i="29"/>
  <c r="A1476" i="29"/>
  <c r="A1486" i="29"/>
  <c r="A1487" i="29"/>
  <c r="A1491" i="29"/>
  <c r="A1534" i="29"/>
  <c r="A1538" i="29"/>
  <c r="A1578" i="29"/>
  <c r="A1583" i="29"/>
  <c r="A1584" i="29"/>
  <c r="A1628" i="29"/>
  <c r="A1631" i="29"/>
  <c r="A1637" i="29"/>
  <c r="A1641" i="29"/>
  <c r="A1644" i="29"/>
  <c r="A1646" i="29"/>
  <c r="A1650" i="29"/>
  <c r="A1653" i="29"/>
  <c r="A1654" i="29"/>
  <c r="A1656" i="29"/>
  <c r="A1658" i="29"/>
  <c r="A1663" i="29"/>
  <c r="A1669" i="29"/>
  <c r="A1673" i="29"/>
  <c r="A1675" i="29"/>
  <c r="A1690" i="29"/>
  <c r="A1691" i="29"/>
  <c r="A1709" i="29"/>
  <c r="A1716" i="29"/>
  <c r="A1718" i="29"/>
  <c r="A1724" i="29"/>
  <c r="A1847" i="29"/>
  <c r="A1869" i="29"/>
  <c r="A1872" i="29"/>
  <c r="A1881" i="29"/>
  <c r="A1884" i="29"/>
  <c r="A1917" i="29"/>
  <c r="A1929" i="29"/>
  <c r="A1933" i="29"/>
  <c r="A1937" i="29"/>
  <c r="A1941" i="29"/>
  <c r="A1951" i="29"/>
  <c r="A1984" i="29"/>
  <c r="A1990" i="29"/>
  <c r="A1994" i="29"/>
  <c r="A1700" i="29"/>
  <c r="A1703" i="29"/>
  <c r="A1707" i="29"/>
  <c r="A1717" i="29"/>
  <c r="A1723" i="29"/>
  <c r="A1845" i="29"/>
  <c r="A1846" i="29"/>
  <c r="A1859" i="29"/>
  <c r="A1870" i="29"/>
  <c r="A1871" i="29"/>
  <c r="A1874" i="29"/>
  <c r="A1877" i="29"/>
  <c r="A1882" i="29"/>
  <c r="A1915" i="29"/>
  <c r="A1916" i="29"/>
  <c r="A1919" i="29"/>
  <c r="A1927" i="29"/>
  <c r="A1928" i="29"/>
  <c r="A1931" i="29"/>
  <c r="A1939" i="29"/>
  <c r="A1943" i="29"/>
  <c r="A1949" i="29"/>
  <c r="A1950" i="29"/>
  <c r="A1967" i="29"/>
  <c r="A1969" i="29"/>
  <c r="A1981" i="29"/>
  <c r="A1985" i="29"/>
  <c r="A1989" i="29"/>
  <c r="A1996" i="29"/>
  <c r="A2006" i="29"/>
  <c r="A2010" i="29"/>
  <c r="A1699" i="29"/>
  <c r="A1701" i="29"/>
  <c r="A1702" i="29"/>
  <c r="A1708" i="29"/>
  <c r="A1710" i="29"/>
  <c r="A1844" i="29"/>
  <c r="A1862" i="29"/>
  <c r="A1873" i="29"/>
  <c r="A1875" i="29"/>
  <c r="A1876" i="29"/>
  <c r="A1880" i="29"/>
  <c r="A1883" i="29"/>
  <c r="A1918" i="29"/>
  <c r="A1920" i="29"/>
  <c r="A1926" i="29"/>
  <c r="A1930" i="29"/>
  <c r="A1932" i="29"/>
  <c r="A1938" i="29"/>
  <c r="A1940" i="29"/>
  <c r="A1942" i="29"/>
  <c r="A1964" i="29"/>
  <c r="A1965" i="29"/>
  <c r="A1966" i="29"/>
  <c r="A1968" i="29"/>
  <c r="A1995" i="29"/>
  <c r="A1997" i="29"/>
  <c r="A1998" i="29"/>
  <c r="A1999" i="29"/>
  <c r="A2007" i="29"/>
  <c r="A2008" i="29"/>
  <c r="A2009" i="29"/>
  <c r="A2011" i="29"/>
  <c r="A2012" i="29"/>
  <c r="A2013" i="29"/>
  <c r="A2015" i="29"/>
  <c r="A2016" i="29"/>
  <c r="A2024" i="29"/>
  <c r="A2025" i="29"/>
  <c r="A2026" i="29"/>
  <c r="A2027" i="29"/>
  <c r="A2028" i="29"/>
  <c r="A2029" i="29"/>
  <c r="A2311" i="29"/>
  <c r="A2299" i="29"/>
  <c r="A2300" i="29"/>
  <c r="A2381" i="29"/>
  <c r="A2337" i="29"/>
  <c r="G3102" i="8"/>
  <c r="G3109" i="8"/>
  <c r="G3110" i="8" s="1"/>
  <c r="G3087" i="8"/>
  <c r="G3089" i="8" s="1"/>
  <c r="G3086" i="8"/>
  <c r="G3075" i="8"/>
  <c r="G3074" i="8"/>
  <c r="G3063" i="8"/>
  <c r="G3062" i="8"/>
  <c r="G3051" i="8"/>
  <c r="G3050" i="8"/>
  <c r="G3039" i="8"/>
  <c r="G3038" i="8"/>
  <c r="G3027" i="8"/>
  <c r="G3026" i="8"/>
  <c r="G3015" i="8"/>
  <c r="G3014" i="8"/>
  <c r="G3002" i="8"/>
  <c r="G3003" i="8"/>
  <c r="G3004" i="8"/>
  <c r="G2992" i="8"/>
  <c r="G2991" i="8"/>
  <c r="G2979" i="8"/>
  <c r="G2980" i="8"/>
  <c r="G2969" i="8"/>
  <c r="G2971" i="8" s="1"/>
  <c r="G2968" i="8"/>
  <c r="G2958" i="8"/>
  <c r="G2960" i="8" s="1"/>
  <c r="G2957" i="8"/>
  <c r="G2956" i="8"/>
  <c r="G2941" i="8"/>
  <c r="G2942" i="8"/>
  <c r="G2943" i="8"/>
  <c r="G2944" i="8"/>
  <c r="G2945" i="8"/>
  <c r="G2946" i="8"/>
  <c r="G2930" i="8"/>
  <c r="G2929" i="8"/>
  <c r="G2919" i="8"/>
  <c r="G2921" i="8" s="1"/>
  <c r="G2918" i="8"/>
  <c r="G2917" i="8"/>
  <c r="G2906" i="8"/>
  <c r="G2905" i="8"/>
  <c r="G2894" i="8"/>
  <c r="G2893" i="8"/>
  <c r="G2883" i="8"/>
  <c r="G2882" i="8"/>
  <c r="G2869" i="8"/>
  <c r="G2870" i="8"/>
  <c r="G2859" i="8"/>
  <c r="G2858" i="8"/>
  <c r="G2857" i="8"/>
  <c r="G2856" i="8"/>
  <c r="G2855" i="8"/>
  <c r="G2840" i="8"/>
  <c r="G2841" i="8"/>
  <c r="G2842" i="8"/>
  <c r="G2843" i="8"/>
  <c r="G2844" i="8"/>
  <c r="G2829" i="8"/>
  <c r="G2828" i="8"/>
  <c r="G2827" i="8"/>
  <c r="G2826" i="8"/>
  <c r="G2816" i="8"/>
  <c r="G2815" i="8"/>
  <c r="G2814" i="8"/>
  <c r="G2813" i="8"/>
  <c r="G2800" i="8"/>
  <c r="G2803" i="8"/>
  <c r="G2802" i="8"/>
  <c r="G2801" i="8"/>
  <c r="G2789" i="8"/>
  <c r="G2788" i="8"/>
  <c r="G2777" i="8"/>
  <c r="G2776" i="8"/>
  <c r="G2765" i="8"/>
  <c r="G2764" i="8"/>
  <c r="G2753" i="8"/>
  <c r="G2752" i="8"/>
  <c r="G2741" i="8"/>
  <c r="G2740" i="8"/>
  <c r="G2729" i="8"/>
  <c r="G2728" i="8"/>
  <c r="G2717" i="8"/>
  <c r="G2716" i="8"/>
  <c r="G2705" i="8"/>
  <c r="G2704" i="8"/>
  <c r="G2693" i="8"/>
  <c r="G2692" i="8"/>
  <c r="G2681" i="8"/>
  <c r="G2680" i="8"/>
  <c r="G2669" i="8"/>
  <c r="G2668" i="8"/>
  <c r="G2658" i="8"/>
  <c r="G2660" i="8" s="1"/>
  <c r="G2657" i="8"/>
  <c r="G2656" i="8"/>
  <c r="G2645" i="8"/>
  <c r="G2644" i="8"/>
  <c r="G2633" i="8"/>
  <c r="G2634" i="8"/>
  <c r="G2636" i="8" s="1"/>
  <c r="G2632" i="8"/>
  <c r="G2621" i="8"/>
  <c r="G2622" i="8"/>
  <c r="G2612" i="8"/>
  <c r="G2602" i="8"/>
  <c r="G2592" i="8"/>
  <c r="G2582" i="8"/>
  <c r="G2196" i="8"/>
  <c r="G2197" i="8"/>
  <c r="G2199" i="8" s="1"/>
  <c r="G2208" i="8"/>
  <c r="G2220" i="8"/>
  <c r="G2221" i="8"/>
  <c r="G2223" i="8" s="1"/>
  <c r="G2232" i="8"/>
  <c r="G2233" i="8"/>
  <c r="G2235" i="8" s="1"/>
  <c r="G2244" i="8"/>
  <c r="G2257" i="8"/>
  <c r="G2258" i="8"/>
  <c r="G2259" i="8"/>
  <c r="G2270" i="8"/>
  <c r="G2271" i="8"/>
  <c r="G2272" i="8"/>
  <c r="G2283" i="8"/>
  <c r="G2295" i="8"/>
  <c r="G2307" i="8"/>
  <c r="G2321" i="8"/>
  <c r="G2322" i="8"/>
  <c r="G2333" i="8"/>
  <c r="G2345" i="8"/>
  <c r="G2357" i="8"/>
  <c r="G2369" i="8"/>
  <c r="G2381" i="8"/>
  <c r="G2393" i="8"/>
  <c r="G2406" i="8"/>
  <c r="G2407" i="8"/>
  <c r="G2409" i="8" s="1"/>
  <c r="G2418" i="8"/>
  <c r="G2430" i="8"/>
  <c r="G2431" i="8"/>
  <c r="G2433" i="8" s="1"/>
  <c r="G2442" i="8"/>
  <c r="G2454" i="8"/>
  <c r="G2467" i="8"/>
  <c r="G2468" i="8"/>
  <c r="G2470" i="8" s="1"/>
  <c r="G2479" i="8"/>
  <c r="G2480" i="8"/>
  <c r="G2482" i="8" s="1"/>
  <c r="G2491" i="8"/>
  <c r="G2513" i="8"/>
  <c r="G2525" i="8"/>
  <c r="G2537" i="8"/>
  <c r="G2538" i="8"/>
  <c r="G2549" i="8"/>
  <c r="G2561" i="8"/>
  <c r="G2560" i="8"/>
  <c r="G2548" i="8"/>
  <c r="G2536" i="8"/>
  <c r="G2524" i="8"/>
  <c r="G2512" i="8"/>
  <c r="G2502" i="8"/>
  <c r="G2504" i="8" s="1"/>
  <c r="G2490" i="8"/>
  <c r="G2478" i="8"/>
  <c r="G2466" i="8"/>
  <c r="G2453" i="8"/>
  <c r="G2441" i="8"/>
  <c r="G2429" i="8"/>
  <c r="G2417" i="8"/>
  <c r="G2405" i="8"/>
  <c r="G2392" i="8"/>
  <c r="G2380" i="8"/>
  <c r="G2368" i="8"/>
  <c r="G2356" i="8"/>
  <c r="G2344" i="8"/>
  <c r="G2332" i="8"/>
  <c r="G2318" i="8"/>
  <c r="G2306" i="8"/>
  <c r="G2294" i="8"/>
  <c r="G2282" i="8"/>
  <c r="G2255" i="8"/>
  <c r="G2243" i="8"/>
  <c r="G2231" i="8"/>
  <c r="G2219" i="8"/>
  <c r="G2207" i="8"/>
  <c r="G2195" i="8"/>
  <c r="G2185" i="8"/>
  <c r="G2187" i="8" s="1"/>
  <c r="G2184" i="8"/>
  <c r="G2183" i="8"/>
  <c r="G2182" i="8"/>
  <c r="G2572" i="8"/>
  <c r="G2540" i="8"/>
  <c r="G2503" i="8"/>
  <c r="G2172" i="8"/>
  <c r="G2174" i="8" s="1"/>
  <c r="G2171" i="8"/>
  <c r="G2170" i="8"/>
  <c r="G2160" i="8"/>
  <c r="G2162" i="8" s="1"/>
  <c r="G2159" i="8"/>
  <c r="G2147" i="8"/>
  <c r="G2149" i="8"/>
  <c r="G2151" i="8" s="1"/>
  <c r="G2148" i="8"/>
  <c r="G2137" i="8"/>
  <c r="G2139" i="8" s="1"/>
  <c r="G2136" i="8"/>
  <c r="G2135" i="8"/>
  <c r="G2125" i="8"/>
  <c r="G2127" i="8" s="1"/>
  <c r="G2124" i="8"/>
  <c r="G2123" i="8"/>
  <c r="G2113" i="8"/>
  <c r="G2115" i="8" s="1"/>
  <c r="G2112" i="8"/>
  <c r="G2111" i="8"/>
  <c r="G2101" i="8"/>
  <c r="G2103" i="8" s="1"/>
  <c r="G2100" i="8"/>
  <c r="G2099" i="8"/>
  <c r="G2089" i="8"/>
  <c r="G2091" i="8" s="1"/>
  <c r="G2088" i="8"/>
  <c r="G2087" i="8"/>
  <c r="G2077" i="8"/>
  <c r="G2079" i="8" s="1"/>
  <c r="G2076" i="8"/>
  <c r="G2075" i="8"/>
  <c r="G2065" i="8"/>
  <c r="G2067" i="8" s="1"/>
  <c r="G2064" i="8"/>
  <c r="G2063" i="8"/>
  <c r="G2052" i="8"/>
  <c r="G2051" i="8"/>
  <c r="G2041" i="8"/>
  <c r="G2043" i="8" s="1"/>
  <c r="G2040" i="8"/>
  <c r="G2039" i="8"/>
  <c r="G2029" i="8"/>
  <c r="G2031" i="8" s="1"/>
  <c r="G2028" i="8"/>
  <c r="G2027" i="8"/>
  <c r="G2017" i="8"/>
  <c r="G2019" i="8" s="1"/>
  <c r="G2016" i="8"/>
  <c r="G2015" i="8"/>
  <c r="G2005" i="8"/>
  <c r="G2007" i="8" s="1"/>
  <c r="G2004" i="8"/>
  <c r="G2003" i="8"/>
  <c r="G1993" i="8"/>
  <c r="G1995" i="8" s="1"/>
  <c r="G1992" i="8"/>
  <c r="G1991" i="8"/>
  <c r="G1981" i="8"/>
  <c r="G1983" i="8" s="1"/>
  <c r="G1980" i="8"/>
  <c r="G1979" i="8"/>
  <c r="G1969" i="8"/>
  <c r="G1971" i="8" s="1"/>
  <c r="G1968" i="8"/>
  <c r="G1967" i="8"/>
  <c r="G1957" i="8"/>
  <c r="G1959" i="8" s="1"/>
  <c r="G1956" i="8"/>
  <c r="G1955" i="8"/>
  <c r="G1944" i="8"/>
  <c r="G1945" i="8"/>
  <c r="G1947" i="8" s="1"/>
  <c r="G1943" i="8"/>
  <c r="G1933" i="8"/>
  <c r="G1923" i="8"/>
  <c r="G1922" i="8"/>
  <c r="G1910" i="8"/>
  <c r="G1909" i="8"/>
  <c r="G1897" i="8"/>
  <c r="G1899" i="8" s="1"/>
  <c r="G1896" i="8"/>
  <c r="G1895" i="8"/>
  <c r="G1885" i="8"/>
  <c r="G1884" i="8"/>
  <c r="G1883" i="8"/>
  <c r="G1873" i="8"/>
  <c r="G1875" i="8" s="1"/>
  <c r="G1872" i="8"/>
  <c r="G1871" i="8"/>
  <c r="G1861" i="8"/>
  <c r="G1860" i="8"/>
  <c r="G1859" i="8"/>
  <c r="G1858" i="8"/>
  <c r="G1857" i="8"/>
  <c r="G1848" i="8"/>
  <c r="G1847" i="8"/>
  <c r="G1846" i="8"/>
  <c r="G1845" i="8"/>
  <c r="G1844" i="8"/>
  <c r="G1835" i="8"/>
  <c r="G1834" i="8"/>
  <c r="G1833" i="8"/>
  <c r="G1832" i="8"/>
  <c r="G1831" i="8"/>
  <c r="G1821" i="8"/>
  <c r="G1822" i="8"/>
  <c r="G1820" i="8"/>
  <c r="G1819" i="8"/>
  <c r="G1818" i="8"/>
  <c r="G1805" i="8"/>
  <c r="G1796" i="8"/>
  <c r="G1797" i="8"/>
  <c r="G1798" i="8"/>
  <c r="G1799" i="8"/>
  <c r="G1800" i="8"/>
  <c r="G1801" i="8"/>
  <c r="G1806" i="8"/>
  <c r="G1807" i="8"/>
  <c r="G1802" i="8"/>
  <c r="G1803" i="8"/>
  <c r="G1795" i="8"/>
  <c r="G1785" i="8"/>
  <c r="G1784" i="8"/>
  <c r="G1783" i="8"/>
  <c r="G1782" i="8"/>
  <c r="G1772" i="8"/>
  <c r="G1771" i="8"/>
  <c r="G1770" i="8"/>
  <c r="G1769" i="8"/>
  <c r="G1759" i="8"/>
  <c r="G1758" i="8"/>
  <c r="G1757" i="8"/>
  <c r="G1756" i="8"/>
  <c r="G1742" i="8"/>
  <c r="G1746" i="8"/>
  <c r="G1745" i="8"/>
  <c r="G1744" i="8"/>
  <c r="G1743" i="8"/>
  <c r="G1732" i="8"/>
  <c r="G1731" i="8"/>
  <c r="G1730" i="8"/>
  <c r="G1729" i="8"/>
  <c r="G1719" i="8"/>
  <c r="G1721" i="8" s="1"/>
  <c r="G1718" i="8"/>
  <c r="G1717" i="8"/>
  <c r="G1704" i="8"/>
  <c r="G1705" i="8"/>
  <c r="G1706" i="8"/>
  <c r="G1707" i="8"/>
  <c r="G1703" i="8"/>
  <c r="G1690" i="8"/>
  <c r="G1691" i="8"/>
  <c r="G1692" i="8"/>
  <c r="G1693" i="8"/>
  <c r="G1689" i="8"/>
  <c r="G1688" i="8"/>
  <c r="G1674" i="8"/>
  <c r="G1675" i="8"/>
  <c r="G1676" i="8"/>
  <c r="G1677" i="8"/>
  <c r="G1678" i="8"/>
  <c r="G1673" i="8"/>
  <c r="G1661" i="8"/>
  <c r="G1662" i="8"/>
  <c r="G1663" i="8"/>
  <c r="G1660" i="8"/>
  <c r="G1659" i="8"/>
  <c r="G1649" i="8"/>
  <c r="G1648" i="8"/>
  <c r="G1647" i="8"/>
  <c r="G1646" i="8"/>
  <c r="G1645" i="8"/>
  <c r="G1634" i="8"/>
  <c r="G1635" i="8"/>
  <c r="G1633" i="8"/>
  <c r="G1632" i="8"/>
  <c r="G1622" i="8"/>
  <c r="G1621" i="8"/>
  <c r="G1620" i="8"/>
  <c r="G1619" i="8"/>
  <c r="G1606" i="8"/>
  <c r="G1609" i="8"/>
  <c r="G1608" i="8"/>
  <c r="G1607" i="8"/>
  <c r="G1594" i="8"/>
  <c r="G1595" i="8"/>
  <c r="G1596" i="8"/>
  <c r="G1593" i="8"/>
  <c r="G1582" i="8"/>
  <c r="G1583" i="8"/>
  <c r="G1581" i="8"/>
  <c r="G1580" i="8"/>
  <c r="G1570" i="8"/>
  <c r="G1569" i="8"/>
  <c r="G1568" i="8"/>
  <c r="G1567" i="8"/>
  <c r="G1555" i="8"/>
  <c r="G1556" i="8"/>
  <c r="G1557" i="8"/>
  <c r="G1554" i="8"/>
  <c r="G1544" i="8"/>
  <c r="G1543" i="8"/>
  <c r="G1542" i="8"/>
  <c r="G1546" i="8" s="1"/>
  <c r="G1531" i="8"/>
  <c r="G1532" i="8"/>
  <c r="G1530" i="8"/>
  <c r="G1518" i="8"/>
  <c r="G1519" i="8"/>
  <c r="G1517" i="8"/>
  <c r="G1506" i="8"/>
  <c r="G1507" i="8" s="1"/>
  <c r="G1505" i="8"/>
  <c r="G1495" i="8"/>
  <c r="G1494" i="8"/>
  <c r="G1497" i="8" s="1"/>
  <c r="G1478" i="8"/>
  <c r="G1479" i="8"/>
  <c r="G1480" i="8"/>
  <c r="G1481" i="8"/>
  <c r="G1482" i="8"/>
  <c r="G1483" i="8"/>
  <c r="G1484" i="8"/>
  <c r="G1477" i="8"/>
  <c r="G1476" i="8"/>
  <c r="G1475" i="8"/>
  <c r="G3017" i="8" l="1"/>
  <c r="G2982" i="8"/>
  <c r="G2959" i="8"/>
  <c r="G2527" i="8"/>
  <c r="G2515" i="8"/>
  <c r="G2481" i="8"/>
  <c r="G2483" i="8" s="1"/>
  <c r="G2432" i="8"/>
  <c r="G2420" i="8"/>
  <c r="G2309" i="8"/>
  <c r="G2297" i="8"/>
  <c r="G2285" i="8"/>
  <c r="G2234" i="8"/>
  <c r="G2161" i="8"/>
  <c r="G1946" i="8"/>
  <c r="G1935" i="8"/>
  <c r="G1733" i="8"/>
  <c r="G1708" i="8"/>
  <c r="G1508" i="8"/>
  <c r="G1496" i="8"/>
  <c r="G1498" i="8" s="1"/>
  <c r="G3029" i="8"/>
  <c r="G3053" i="8"/>
  <c r="G2150" i="8"/>
  <c r="G2152" i="8" s="1"/>
  <c r="G2539" i="8"/>
  <c r="G2541" i="8" s="1"/>
  <c r="G2635" i="8"/>
  <c r="G3041" i="8"/>
  <c r="A160" i="29"/>
  <c r="A156" i="29"/>
  <c r="A2336" i="29"/>
  <c r="A2335" i="29"/>
  <c r="J2485" i="29"/>
  <c r="A1623" i="29"/>
  <c r="A1589" i="29"/>
  <c r="A1082" i="29"/>
  <c r="A1060" i="29"/>
  <c r="A423" i="29"/>
  <c r="A418" i="29"/>
  <c r="A2372" i="29"/>
  <c r="A2352" i="29"/>
  <c r="A2353" i="29"/>
  <c r="A2014" i="29"/>
  <c r="A1841" i="29"/>
  <c r="A1549" i="29"/>
  <c r="A1113" i="29"/>
  <c r="G3112" i="8"/>
  <c r="G3065" i="8"/>
  <c r="G3088" i="8"/>
  <c r="G3090" i="8" s="1"/>
  <c r="G3077" i="8"/>
  <c r="G2830" i="8"/>
  <c r="G2908" i="8"/>
  <c r="G2993" i="8"/>
  <c r="G2995" i="8" s="1"/>
  <c r="G3005" i="8"/>
  <c r="G3007" i="8" s="1"/>
  <c r="G2920" i="8"/>
  <c r="G2970" i="8"/>
  <c r="G2972" i="8" s="1"/>
  <c r="G2961" i="8"/>
  <c r="G2948" i="8"/>
  <c r="G2860" i="8"/>
  <c r="G2861" i="8"/>
  <c r="G2932" i="8"/>
  <c r="G2947" i="8"/>
  <c r="G2922" i="8"/>
  <c r="G2896" i="8"/>
  <c r="G2884" i="8"/>
  <c r="G2872" i="8"/>
  <c r="G2804" i="8"/>
  <c r="G2846" i="8"/>
  <c r="G2845" i="8"/>
  <c r="G2831" i="8"/>
  <c r="G2818" i="8"/>
  <c r="G2805" i="8"/>
  <c r="G2817" i="8"/>
  <c r="G2791" i="8"/>
  <c r="G2210" i="8"/>
  <c r="G2347" i="8"/>
  <c r="G2371" i="8"/>
  <c r="G2395" i="8"/>
  <c r="G2444" i="8"/>
  <c r="G2469" i="8"/>
  <c r="G2471" i="8" s="1"/>
  <c r="G2493" i="8"/>
  <c r="G2671" i="8"/>
  <c r="G2683" i="8"/>
  <c r="G2695" i="8"/>
  <c r="G2707" i="8"/>
  <c r="G2731" i="8"/>
  <c r="G2743" i="8"/>
  <c r="G2755" i="8"/>
  <c r="G2767" i="8"/>
  <c r="G2779" i="8"/>
  <c r="G2719" i="8"/>
  <c r="G2647" i="8"/>
  <c r="G2659" i="8"/>
  <c r="G2661" i="8" s="1"/>
  <c r="G2623" i="8"/>
  <c r="G2625" i="8" s="1"/>
  <c r="G2637" i="8"/>
  <c r="G2273" i="8"/>
  <c r="G2260" i="8"/>
  <c r="G2222" i="8"/>
  <c r="G2224" i="8" s="1"/>
  <c r="G2246" i="8"/>
  <c r="G2335" i="8"/>
  <c r="G2359" i="8"/>
  <c r="G2383" i="8"/>
  <c r="G2408" i="8"/>
  <c r="G2410" i="8" s="1"/>
  <c r="G2456" i="8"/>
  <c r="G2551" i="8"/>
  <c r="G2173" i="8"/>
  <c r="G2175" i="8" s="1"/>
  <c r="G2562" i="8"/>
  <c r="G2564" i="8" s="1"/>
  <c r="G2323" i="8"/>
  <c r="G2434" i="8"/>
  <c r="G2236" i="8"/>
  <c r="G2198" i="8"/>
  <c r="G2200" i="8" s="1"/>
  <c r="G2138" i="8"/>
  <c r="G2186" i="8"/>
  <c r="G2188" i="8" s="1"/>
  <c r="G2505" i="8"/>
  <c r="G2163" i="8"/>
  <c r="G2126" i="8"/>
  <c r="G2140" i="8"/>
  <c r="G2102" i="8"/>
  <c r="G2114" i="8"/>
  <c r="G2128" i="8"/>
  <c r="G1674" i="29" s="1"/>
  <c r="H1674" i="29" s="1"/>
  <c r="G1912" i="8"/>
  <c r="G1925" i="8"/>
  <c r="G1982" i="8"/>
  <c r="G1984" i="8" s="1"/>
  <c r="G2054" i="8"/>
  <c r="G2066" i="8"/>
  <c r="G2068" i="8" s="1"/>
  <c r="G2090" i="8"/>
  <c r="G2092" i="8" s="1"/>
  <c r="G1671" i="29" s="1"/>
  <c r="H1671" i="29" s="1"/>
  <c r="G2116" i="8"/>
  <c r="G2078" i="8"/>
  <c r="G2080" i="8" s="1"/>
  <c r="G2030" i="8"/>
  <c r="G2032" i="8" s="1"/>
  <c r="G2042" i="8"/>
  <c r="G2044" i="8" s="1"/>
  <c r="G2018" i="8"/>
  <c r="G2020" i="8" s="1"/>
  <c r="G2006" i="8"/>
  <c r="G2008" i="8" s="1"/>
  <c r="G1994" i="8"/>
  <c r="G1996" i="8" s="1"/>
  <c r="G1970" i="8"/>
  <c r="G1972" i="8" s="1"/>
  <c r="G1958" i="8"/>
  <c r="G1761" i="8"/>
  <c r="G1898" i="8"/>
  <c r="G1837" i="8"/>
  <c r="G1836" i="8"/>
  <c r="G1849" i="8"/>
  <c r="G1850" i="8"/>
  <c r="G1862" i="8"/>
  <c r="G1874" i="8"/>
  <c r="G1863" i="8"/>
  <c r="G1864" i="8" s="1"/>
  <c r="G1720" i="8"/>
  <c r="G1722" i="8" s="1"/>
  <c r="G1760" i="8"/>
  <c r="G1533" i="8"/>
  <c r="G1559" i="8"/>
  <c r="G1571" i="8"/>
  <c r="G1572" i="8"/>
  <c r="G1623" i="8"/>
  <c r="G1650" i="8"/>
  <c r="G1651" i="8"/>
  <c r="G1679" i="8"/>
  <c r="G1694" i="8"/>
  <c r="G1824" i="8"/>
  <c r="G1823" i="8"/>
  <c r="G1808" i="8"/>
  <c r="G1748" i="8"/>
  <c r="G1485" i="8"/>
  <c r="G1486" i="8"/>
  <c r="G1624" i="8"/>
  <c r="G1664" i="8"/>
  <c r="G1665" i="8"/>
  <c r="G1695" i="8"/>
  <c r="G1680" i="8"/>
  <c r="G1774" i="8"/>
  <c r="G1773" i="8"/>
  <c r="G1787" i="8"/>
  <c r="G1786" i="8"/>
  <c r="G1597" i="8"/>
  <c r="G1747" i="8"/>
  <c r="G1734" i="8"/>
  <c r="G1735" i="8" s="1"/>
  <c r="G1709" i="8"/>
  <c r="G1710" i="8" s="1"/>
  <c r="G1637" i="8"/>
  <c r="G1636" i="8"/>
  <c r="G1598" i="8"/>
  <c r="G1585" i="8"/>
  <c r="G1584" i="8"/>
  <c r="G1558" i="8"/>
  <c r="G1545" i="8"/>
  <c r="G1547" i="8" s="1"/>
  <c r="G1520" i="8"/>
  <c r="G1509" i="8"/>
  <c r="G1465" i="8"/>
  <c r="G1464" i="8"/>
  <c r="G1463" i="8"/>
  <c r="G1462" i="8"/>
  <c r="G1461" i="8"/>
  <c r="G1451" i="8"/>
  <c r="G1450" i="8"/>
  <c r="G1449" i="8"/>
  <c r="G1448" i="8"/>
  <c r="G1447" i="8"/>
  <c r="G1437" i="8"/>
  <c r="G1436" i="8"/>
  <c r="G1435" i="8"/>
  <c r="G1434" i="8"/>
  <c r="G1433" i="8"/>
  <c r="G1422" i="8"/>
  <c r="G1423" i="8"/>
  <c r="G1421" i="8"/>
  <c r="G1420" i="8"/>
  <c r="G1419" i="8"/>
  <c r="G1407" i="8"/>
  <c r="G1408" i="8"/>
  <c r="G1409" i="8"/>
  <c r="G1406" i="8"/>
  <c r="G1405" i="8"/>
  <c r="G1395" i="8"/>
  <c r="G1394" i="8"/>
  <c r="G1384" i="8"/>
  <c r="G1386" i="8" s="1"/>
  <c r="G1383" i="8"/>
  <c r="G1373" i="8"/>
  <c r="G1375" i="8" s="1"/>
  <c r="G1372" i="8"/>
  <c r="G1362" i="8"/>
  <c r="G1364" i="8" s="1"/>
  <c r="G1361" i="8"/>
  <c r="G1350" i="8"/>
  <c r="G1349" i="8"/>
  <c r="G1338" i="8"/>
  <c r="G1327" i="8"/>
  <c r="G1316" i="8"/>
  <c r="G1305" i="8"/>
  <c r="G1294" i="8"/>
  <c r="G1283" i="8"/>
  <c r="G1272" i="8"/>
  <c r="G1261" i="8"/>
  <c r="G1250" i="8"/>
  <c r="G1239" i="8"/>
  <c r="G1228" i="8"/>
  <c r="G1218" i="8"/>
  <c r="G1220" i="8" s="1"/>
  <c r="G1217" i="8"/>
  <c r="G1206" i="8"/>
  <c r="G1195" i="8"/>
  <c r="G1184" i="8"/>
  <c r="G1183" i="8"/>
  <c r="G1172" i="8"/>
  <c r="G1171" i="8"/>
  <c r="G1160" i="8"/>
  <c r="G1159" i="8"/>
  <c r="G1148" i="8"/>
  <c r="G1149" i="8"/>
  <c r="G1147" i="8"/>
  <c r="G1137" i="8"/>
  <c r="G1126" i="8"/>
  <c r="G1127" i="8"/>
  <c r="G1129" i="8" s="1"/>
  <c r="G1125" i="8"/>
  <c r="G1138" i="8"/>
  <c r="G1116" i="8"/>
  <c r="G1115" i="8"/>
  <c r="G1117" i="8" s="1"/>
  <c r="G1103" i="8"/>
  <c r="G1102" i="8"/>
  <c r="G1101" i="8"/>
  <c r="G1090" i="8"/>
  <c r="G1089" i="8"/>
  <c r="G1079" i="8"/>
  <c r="G1081" i="8" s="1"/>
  <c r="G1078" i="8"/>
  <c r="G1077" i="8"/>
  <c r="G1067" i="8"/>
  <c r="G1066" i="8"/>
  <c r="G1065" i="8"/>
  <c r="G1064" i="8"/>
  <c r="G1054" i="8"/>
  <c r="G1056" i="8" s="1"/>
  <c r="G1053" i="8"/>
  <c r="G1052" i="8"/>
  <c r="G1042" i="8"/>
  <c r="G1041" i="8"/>
  <c r="G1030" i="8"/>
  <c r="G1032" i="8" s="1"/>
  <c r="G1031" i="8"/>
  <c r="G1019" i="8"/>
  <c r="G1018" i="8"/>
  <c r="G1017" i="8"/>
  <c r="G1016" i="8"/>
  <c r="G1015" i="8"/>
  <c r="G1004" i="8"/>
  <c r="G1003" i="8"/>
  <c r="G1002" i="8"/>
  <c r="G1001" i="8"/>
  <c r="G1000" i="8"/>
  <c r="G989" i="8"/>
  <c r="G988" i="8"/>
  <c r="G987" i="8"/>
  <c r="G986" i="8"/>
  <c r="G990" i="8"/>
  <c r="G971" i="8"/>
  <c r="G972" i="8"/>
  <c r="G973" i="8"/>
  <c r="G947" i="8"/>
  <c r="G948" i="8"/>
  <c r="G950" i="8"/>
  <c r="G951" i="8"/>
  <c r="G952" i="8"/>
  <c r="G953" i="8"/>
  <c r="G954" i="8"/>
  <c r="G955" i="8"/>
  <c r="G956" i="8"/>
  <c r="G957" i="8"/>
  <c r="G958" i="8"/>
  <c r="G959" i="8"/>
  <c r="G946" i="8"/>
  <c r="G945" i="8"/>
  <c r="G944" i="8"/>
  <c r="G943" i="8"/>
  <c r="G942" i="8"/>
  <c r="G941" i="8"/>
  <c r="G926" i="8"/>
  <c r="G927" i="8"/>
  <c r="G928" i="8"/>
  <c r="G929" i="8"/>
  <c r="G930" i="8"/>
  <c r="G931" i="8"/>
  <c r="G925" i="8"/>
  <c r="G924" i="8"/>
  <c r="G923" i="8"/>
  <c r="G922" i="8"/>
  <c r="G907" i="8"/>
  <c r="G910" i="8"/>
  <c r="G911" i="8"/>
  <c r="G912" i="8"/>
  <c r="G905" i="8"/>
  <c r="G904" i="8"/>
  <c r="G894" i="8"/>
  <c r="G893" i="8"/>
  <c r="G892" i="8"/>
  <c r="G896" i="8" s="1"/>
  <c r="G882" i="8"/>
  <c r="G881" i="8"/>
  <c r="G880" i="8"/>
  <c r="G864" i="8"/>
  <c r="G865" i="8"/>
  <c r="G866" i="8"/>
  <c r="G867" i="8"/>
  <c r="G851" i="8"/>
  <c r="G852" i="8"/>
  <c r="G850" i="8"/>
  <c r="G849" i="8"/>
  <c r="G836" i="8"/>
  <c r="G824" i="8"/>
  <c r="G821" i="8"/>
  <c r="G820" i="8"/>
  <c r="G789" i="8"/>
  <c r="G790" i="8"/>
  <c r="G791" i="8"/>
  <c r="G792" i="8"/>
  <c r="G795" i="8"/>
  <c r="G796" i="8"/>
  <c r="G797" i="8"/>
  <c r="G798" i="8"/>
  <c r="G788" i="8"/>
  <c r="G771" i="8"/>
  <c r="G772" i="8"/>
  <c r="G774" i="8"/>
  <c r="G776" i="8"/>
  <c r="G777" i="8"/>
  <c r="G778" i="8"/>
  <c r="G770" i="8"/>
  <c r="G769" i="8"/>
  <c r="G768" i="8"/>
  <c r="G753" i="8"/>
  <c r="G754" i="8"/>
  <c r="G755" i="8"/>
  <c r="G757" i="8"/>
  <c r="G758" i="8"/>
  <c r="G752" i="8"/>
  <c r="G751" i="8"/>
  <c r="G750" i="8"/>
  <c r="G723" i="8"/>
  <c r="G724" i="8"/>
  <c r="G727" i="8"/>
  <c r="G722" i="8"/>
  <c r="G721" i="8"/>
  <c r="G720" i="8"/>
  <c r="G704" i="8"/>
  <c r="G705" i="8"/>
  <c r="G706" i="8"/>
  <c r="G708" i="8"/>
  <c r="G709" i="8"/>
  <c r="G703" i="8"/>
  <c r="G692" i="8"/>
  <c r="G659" i="8"/>
  <c r="G660" i="8"/>
  <c r="G661" i="8"/>
  <c r="G662" i="8"/>
  <c r="G663" i="8"/>
  <c r="G664" i="8"/>
  <c r="G665" i="8"/>
  <c r="G666" i="8"/>
  <c r="G667" i="8"/>
  <c r="G658" i="8"/>
  <c r="G657" i="8"/>
  <c r="G656" i="8"/>
  <c r="G640" i="8"/>
  <c r="G641" i="8"/>
  <c r="G642" i="8"/>
  <c r="G643" i="8"/>
  <c r="G644" i="8"/>
  <c r="G645" i="8"/>
  <c r="G646" i="8"/>
  <c r="G639" i="8"/>
  <c r="G638" i="8"/>
  <c r="G637" i="8"/>
  <c r="G636" i="8"/>
  <c r="G625" i="8"/>
  <c r="G626" i="8"/>
  <c r="G617" i="8"/>
  <c r="G618" i="8"/>
  <c r="G619" i="8"/>
  <c r="G620" i="8"/>
  <c r="G621" i="8"/>
  <c r="G622" i="8"/>
  <c r="G623" i="8"/>
  <c r="G624" i="8"/>
  <c r="G616" i="8"/>
  <c r="G615" i="8"/>
  <c r="G598" i="8"/>
  <c r="G599" i="8"/>
  <c r="G600" i="8"/>
  <c r="G601" i="8"/>
  <c r="G602" i="8"/>
  <c r="G603" i="8"/>
  <c r="G604" i="8"/>
  <c r="G605" i="8"/>
  <c r="G597" i="8"/>
  <c r="G596" i="8"/>
  <c r="G595" i="8"/>
  <c r="G576" i="8"/>
  <c r="G577" i="8"/>
  <c r="G578" i="8"/>
  <c r="G579" i="8"/>
  <c r="G580" i="8"/>
  <c r="G581" i="8"/>
  <c r="G582" i="8"/>
  <c r="G583" i="8"/>
  <c r="G584" i="8"/>
  <c r="G585" i="8"/>
  <c r="G575" i="8"/>
  <c r="G565" i="8"/>
  <c r="G564" i="8"/>
  <c r="G554" i="8"/>
  <c r="G556" i="8" s="1"/>
  <c r="G553" i="8"/>
  <c r="G541" i="8"/>
  <c r="G542" i="8"/>
  <c r="G543" i="8"/>
  <c r="G540" i="8"/>
  <c r="G528" i="8"/>
  <c r="G530" i="8" s="1"/>
  <c r="G527" i="8"/>
  <c r="G526" i="8"/>
  <c r="G516" i="8"/>
  <c r="G518" i="8" s="1"/>
  <c r="G515" i="8"/>
  <c r="G514" i="8"/>
  <c r="G504" i="8"/>
  <c r="G506" i="8" s="1"/>
  <c r="G503" i="8"/>
  <c r="G502" i="8"/>
  <c r="G480" i="8"/>
  <c r="G479" i="8"/>
  <c r="G469" i="8"/>
  <c r="G471" i="8" s="1"/>
  <c r="G468" i="8"/>
  <c r="G467" i="8"/>
  <c r="G457" i="8"/>
  <c r="G459" i="8" s="1"/>
  <c r="G456" i="8"/>
  <c r="G455" i="8"/>
  <c r="G445" i="8"/>
  <c r="G447" i="8" s="1"/>
  <c r="G444" i="8"/>
  <c r="G443" i="8"/>
  <c r="G433" i="8"/>
  <c r="G435" i="8" s="1"/>
  <c r="G432" i="8"/>
  <c r="G431" i="8"/>
  <c r="G420" i="8"/>
  <c r="G419" i="8"/>
  <c r="G418" i="8"/>
  <c r="G407" i="8"/>
  <c r="G406" i="8"/>
  <c r="G405" i="8"/>
  <c r="G394" i="8"/>
  <c r="G393" i="8"/>
  <c r="G392" i="8"/>
  <c r="G381" i="8"/>
  <c r="G380" i="8"/>
  <c r="G379" i="8"/>
  <c r="G368" i="8"/>
  <c r="G367" i="8"/>
  <c r="G366" i="8"/>
  <c r="G356" i="8"/>
  <c r="G358" i="8" s="1"/>
  <c r="G355" i="8"/>
  <c r="G354" i="8"/>
  <c r="G344" i="8"/>
  <c r="G346" i="8" s="1"/>
  <c r="G343" i="8"/>
  <c r="G342" i="8"/>
  <c r="G331" i="8"/>
  <c r="G332" i="8"/>
  <c r="G334" i="8" s="1"/>
  <c r="G330" i="8"/>
  <c r="G319" i="8"/>
  <c r="G320" i="8"/>
  <c r="G318" i="8"/>
  <c r="G305" i="8"/>
  <c r="G306" i="8"/>
  <c r="G307" i="8"/>
  <c r="G308" i="8"/>
  <c r="G304" i="8"/>
  <c r="G291" i="8"/>
  <c r="G293" i="8"/>
  <c r="G294" i="8"/>
  <c r="G292" i="8"/>
  <c r="G290" i="8"/>
  <c r="G279" i="8"/>
  <c r="G280" i="8"/>
  <c r="G278" i="8"/>
  <c r="G281" i="8" s="1"/>
  <c r="G266" i="8"/>
  <c r="G267" i="8"/>
  <c r="G268" i="8"/>
  <c r="G269" i="8"/>
  <c r="G265" i="8"/>
  <c r="G255" i="8"/>
  <c r="G245" i="8"/>
  <c r="G241" i="8"/>
  <c r="G242" i="8"/>
  <c r="G243" i="8"/>
  <c r="G244" i="8"/>
  <c r="G246" i="8"/>
  <c r="G240" i="8"/>
  <c r="G230" i="8"/>
  <c r="G229" i="8"/>
  <c r="G228" i="8"/>
  <c r="G227" i="8"/>
  <c r="G226" i="8"/>
  <c r="G216" i="8"/>
  <c r="G215" i="8"/>
  <c r="G205" i="8"/>
  <c r="G204" i="8"/>
  <c r="G194" i="8"/>
  <c r="G193" i="8"/>
  <c r="G183" i="8"/>
  <c r="G182" i="8"/>
  <c r="G172" i="8"/>
  <c r="G171" i="8"/>
  <c r="G159" i="8"/>
  <c r="G160" i="8"/>
  <c r="G161" i="8"/>
  <c r="G158" i="8"/>
  <c r="G148" i="8"/>
  <c r="G138" i="8"/>
  <c r="G137" i="8"/>
  <c r="G127" i="8"/>
  <c r="G129" i="8" s="1"/>
  <c r="G126" i="8"/>
  <c r="G125" i="8"/>
  <c r="G115" i="8"/>
  <c r="G105" i="8"/>
  <c r="G107" i="8" s="1"/>
  <c r="G104" i="8"/>
  <c r="G106" i="8" s="1"/>
  <c r="G93" i="8"/>
  <c r="G94" i="8"/>
  <c r="G92" i="8"/>
  <c r="G82" i="8"/>
  <c r="G81" i="8"/>
  <c r="G56" i="8"/>
  <c r="G57" i="8"/>
  <c r="G58" i="8"/>
  <c r="G59" i="8"/>
  <c r="G60" i="8"/>
  <c r="G61" i="8"/>
  <c r="G62" i="8"/>
  <c r="G63" i="8"/>
  <c r="G64" i="8"/>
  <c r="G65" i="8"/>
  <c r="G66" i="8"/>
  <c r="G67" i="8"/>
  <c r="G68" i="8"/>
  <c r="G69" i="8"/>
  <c r="G70" i="8"/>
  <c r="G71" i="8"/>
  <c r="G55" i="8"/>
  <c r="G45" i="8"/>
  <c r="G35" i="8"/>
  <c r="G34" i="8"/>
  <c r="G17" i="8"/>
  <c r="G18" i="8"/>
  <c r="G19" i="8"/>
  <c r="G20" i="8"/>
  <c r="G21" i="8"/>
  <c r="G22" i="8"/>
  <c r="G23" i="8"/>
  <c r="G16" i="8"/>
  <c r="G2949" i="8" l="1"/>
  <c r="G2832" i="8"/>
  <c r="G1688" i="29"/>
  <c r="H1688" i="29" s="1"/>
  <c r="G1687" i="29"/>
  <c r="H1687" i="29" s="1"/>
  <c r="G1685" i="29"/>
  <c r="H1685" i="29" s="1"/>
  <c r="G1649" i="29"/>
  <c r="H1649" i="29" s="1"/>
  <c r="G1648" i="29"/>
  <c r="H1648" i="29" s="1"/>
  <c r="G1647" i="29"/>
  <c r="H1647" i="29" s="1"/>
  <c r="G1762" i="8"/>
  <c r="G1696" i="8"/>
  <c r="G1681" i="8"/>
  <c r="G1385" i="8"/>
  <c r="G1374" i="8"/>
  <c r="G1376" i="8" s="1"/>
  <c r="G1363" i="8"/>
  <c r="G1352" i="8"/>
  <c r="G1340" i="8"/>
  <c r="G1329" i="8"/>
  <c r="G1318" i="8"/>
  <c r="G1307" i="8"/>
  <c r="G1285" i="8"/>
  <c r="G1263" i="8"/>
  <c r="G1241" i="8"/>
  <c r="G1230" i="8"/>
  <c r="G1219" i="8"/>
  <c r="G1221" i="8" s="1"/>
  <c r="G1208" i="8"/>
  <c r="G1197" i="8"/>
  <c r="G1186" i="8"/>
  <c r="G1174" i="8"/>
  <c r="G1162" i="8"/>
  <c r="G1151" i="8"/>
  <c r="G838" i="8"/>
  <c r="G799" i="8"/>
  <c r="G586" i="8"/>
  <c r="G567" i="8"/>
  <c r="G566" i="8"/>
  <c r="G555" i="8"/>
  <c r="G333" i="8"/>
  <c r="G335" i="8" s="1"/>
  <c r="G322" i="8"/>
  <c r="G256" i="8"/>
  <c r="G116" i="8"/>
  <c r="G118" i="8" s="1"/>
  <c r="G2819" i="8"/>
  <c r="A275" i="29"/>
  <c r="A648" i="29"/>
  <c r="A651" i="29"/>
  <c r="A1905" i="29"/>
  <c r="A1903" i="29"/>
  <c r="A2360" i="29"/>
  <c r="A1023" i="29"/>
  <c r="A1019" i="29"/>
  <c r="A2020" i="29"/>
  <c r="A2023" i="29"/>
  <c r="A108" i="29"/>
  <c r="G2806" i="8"/>
  <c r="G2862" i="8"/>
  <c r="G2847" i="8"/>
  <c r="G1851" i="8"/>
  <c r="G1080" i="8"/>
  <c r="G1082" i="8" s="1"/>
  <c r="G1560" i="8"/>
  <c r="G1666" i="8"/>
  <c r="G1487" i="8"/>
  <c r="G1573" i="8"/>
  <c r="G1625" i="8"/>
  <c r="G231" i="8"/>
  <c r="G232" i="8"/>
  <c r="G310" i="8"/>
  <c r="G309" i="8"/>
  <c r="G458" i="8"/>
  <c r="G460" i="8" s="1"/>
  <c r="G529" i="8"/>
  <c r="G531" i="8" s="1"/>
  <c r="G627" i="8"/>
  <c r="G647" i="8"/>
  <c r="G759" i="8"/>
  <c r="G779" i="8"/>
  <c r="G853" i="8"/>
  <c r="G913" i="8"/>
  <c r="G933" i="8"/>
  <c r="G960" i="8"/>
  <c r="G72" i="8"/>
  <c r="G73" i="8"/>
  <c r="G370" i="8"/>
  <c r="G396" i="8"/>
  <c r="G668" i="8"/>
  <c r="G669" i="8"/>
  <c r="G1365" i="8"/>
  <c r="G1410" i="8"/>
  <c r="G1438" i="8"/>
  <c r="G1466" i="8"/>
  <c r="G1467" i="8"/>
  <c r="G1599" i="8"/>
  <c r="G1775" i="8"/>
  <c r="G648" i="8"/>
  <c r="G422" i="8"/>
  <c r="G446" i="8"/>
  <c r="G448" i="8" s="1"/>
  <c r="G482" i="8"/>
  <c r="G895" i="8"/>
  <c r="G897" i="8" s="1"/>
  <c r="G1020" i="8"/>
  <c r="G1021" i="8"/>
  <c r="G1044" i="8"/>
  <c r="G1045" i="8" s="1"/>
  <c r="G1055" i="8"/>
  <c r="G1057" i="8" s="1"/>
  <c r="G1424" i="8"/>
  <c r="G1425" i="8"/>
  <c r="G1452" i="8"/>
  <c r="G1453" i="8"/>
  <c r="G1788" i="8"/>
  <c r="G1387" i="8"/>
  <c r="G932" i="8"/>
  <c r="G934" i="8" s="1"/>
  <c r="G1005" i="8"/>
  <c r="G1150" i="8"/>
  <c r="G1152" i="8" s="1"/>
  <c r="G345" i="8"/>
  <c r="G347" i="8" s="1"/>
  <c r="G357" i="8"/>
  <c r="G359" i="8" s="1"/>
  <c r="G383" i="8"/>
  <c r="G409" i="8"/>
  <c r="G470" i="8"/>
  <c r="G472" i="8" s="1"/>
  <c r="G545" i="8"/>
  <c r="G587" i="8"/>
  <c r="G588" i="8" s="1"/>
  <c r="G606" i="8"/>
  <c r="G607" i="8"/>
  <c r="G628" i="8"/>
  <c r="G883" i="8"/>
  <c r="G1749" i="8"/>
  <c r="G1652" i="8"/>
  <c r="G1638" i="8"/>
  <c r="G1586" i="8"/>
  <c r="G1439" i="8"/>
  <c r="G1411" i="8"/>
  <c r="G1118" i="8"/>
  <c r="G1106" i="8"/>
  <c r="G1092" i="8"/>
  <c r="G1069" i="8"/>
  <c r="G1068" i="8"/>
  <c r="G1006" i="8"/>
  <c r="G991" i="8"/>
  <c r="G992" i="8" s="1"/>
  <c r="G869" i="8"/>
  <c r="G825" i="8"/>
  <c r="G711" i="8"/>
  <c r="G517" i="8"/>
  <c r="G519" i="8" s="1"/>
  <c r="G557" i="8"/>
  <c r="G505" i="8"/>
  <c r="G507" i="8" s="1"/>
  <c r="G434" i="8"/>
  <c r="G436" i="8" s="1"/>
  <c r="G321" i="8"/>
  <c r="G323" i="8" s="1"/>
  <c r="G296" i="8"/>
  <c r="G295" i="8"/>
  <c r="G282" i="8"/>
  <c r="G283" i="8" s="1"/>
  <c r="G270" i="8"/>
  <c r="G271" i="8"/>
  <c r="G248" i="8"/>
  <c r="G247" i="8"/>
  <c r="G217" i="8"/>
  <c r="G219" i="8" s="1"/>
  <c r="G206" i="8"/>
  <c r="G208" i="8" s="1"/>
  <c r="G195" i="8"/>
  <c r="G197" i="8" s="1"/>
  <c r="G184" i="8"/>
  <c r="G186" i="8" s="1"/>
  <c r="G173" i="8"/>
  <c r="G175" i="8" s="1"/>
  <c r="G108" i="8"/>
  <c r="G136" i="29" s="1"/>
  <c r="H136" i="29" s="1"/>
  <c r="H2339" i="4"/>
  <c r="H403" i="4"/>
  <c r="G913" i="29" l="1"/>
  <c r="H913" i="29" s="1"/>
  <c r="G915" i="4"/>
  <c r="G568" i="8"/>
  <c r="I2485" i="29"/>
  <c r="K2489" i="29" s="1"/>
  <c r="A544" i="29"/>
  <c r="G670" i="8"/>
  <c r="G1454" i="8"/>
  <c r="G1426" i="8"/>
  <c r="G1022" i="8"/>
  <c r="G649" i="8"/>
  <c r="G608" i="8"/>
  <c r="G1440" i="8"/>
  <c r="G629" i="8"/>
  <c r="G1468" i="8"/>
  <c r="G1007" i="8"/>
  <c r="G1412" i="8"/>
  <c r="G1070" i="8"/>
  <c r="G297" i="8"/>
  <c r="G249" i="8"/>
  <c r="G1397" i="8"/>
  <c r="G1396" i="8"/>
  <c r="K2485" i="29" l="1"/>
  <c r="G1398" i="8"/>
  <c r="H1046" i="4" l="1"/>
  <c r="H1047" i="4"/>
  <c r="H1048" i="4"/>
  <c r="H1045" i="4" l="1"/>
  <c r="H866" i="4"/>
  <c r="H867" i="4"/>
  <c r="J421" i="11"/>
  <c r="I421" i="11"/>
  <c r="K166" i="11" l="1"/>
  <c r="K170" i="11"/>
  <c r="K174" i="11"/>
  <c r="K178" i="11"/>
  <c r="K182" i="11"/>
  <c r="K186" i="11"/>
  <c r="K190" i="11"/>
  <c r="K194" i="11"/>
  <c r="K198" i="11"/>
  <c r="K202" i="11"/>
  <c r="K168" i="11"/>
  <c r="K172" i="11"/>
  <c r="K176" i="11"/>
  <c r="K180" i="11"/>
  <c r="K184" i="11"/>
  <c r="K188" i="11"/>
  <c r="K192" i="11"/>
  <c r="K196" i="11"/>
  <c r="K200" i="11"/>
  <c r="K204" i="11"/>
  <c r="K208" i="11"/>
  <c r="K212" i="11"/>
  <c r="K216" i="11"/>
  <c r="K220" i="11"/>
  <c r="K224" i="11"/>
  <c r="K228" i="11"/>
  <c r="K232" i="11"/>
  <c r="K236" i="11"/>
  <c r="K240" i="11"/>
  <c r="K244" i="11"/>
  <c r="K248" i="11"/>
  <c r="K252" i="11"/>
  <c r="K256" i="11"/>
  <c r="K260" i="11"/>
  <c r="K264" i="11"/>
  <c r="K268" i="11"/>
  <c r="K272" i="11"/>
  <c r="K276" i="11"/>
  <c r="K280" i="11"/>
  <c r="K284" i="11"/>
  <c r="K288" i="11"/>
  <c r="K292" i="11"/>
  <c r="K296" i="11"/>
  <c r="K300" i="11"/>
  <c r="K304" i="11"/>
  <c r="K308" i="11"/>
  <c r="K312" i="11"/>
  <c r="K316" i="11"/>
  <c r="K320" i="11"/>
  <c r="K324" i="11"/>
  <c r="K328" i="11"/>
  <c r="K332" i="11"/>
  <c r="K336" i="11"/>
  <c r="K340" i="11"/>
  <c r="K344" i="11"/>
  <c r="K348" i="11"/>
  <c r="K352" i="11"/>
  <c r="K356" i="11"/>
  <c r="K360" i="11"/>
  <c r="K364" i="11"/>
  <c r="K368" i="11"/>
  <c r="K372" i="11"/>
  <c r="K376" i="11"/>
  <c r="K380" i="11"/>
  <c r="K384" i="11"/>
  <c r="K388" i="11"/>
  <c r="K392" i="11"/>
  <c r="K396" i="11"/>
  <c r="K400" i="11"/>
  <c r="K404" i="11"/>
  <c r="K408" i="11"/>
  <c r="K412" i="11"/>
  <c r="K416" i="11"/>
  <c r="K420" i="11"/>
  <c r="K165" i="11"/>
  <c r="K173" i="11"/>
  <c r="K181" i="11"/>
  <c r="K189" i="11"/>
  <c r="K197" i="11"/>
  <c r="K205" i="11"/>
  <c r="K210" i="11"/>
  <c r="K215" i="11"/>
  <c r="K221" i="11"/>
  <c r="K226" i="11"/>
  <c r="K231" i="11"/>
  <c r="K237" i="11"/>
  <c r="K242" i="11"/>
  <c r="K247" i="11"/>
  <c r="K253" i="11"/>
  <c r="K258" i="11"/>
  <c r="K263" i="11"/>
  <c r="K269" i="11"/>
  <c r="K274" i="11"/>
  <c r="K279" i="11"/>
  <c r="K285" i="11"/>
  <c r="K290" i="11"/>
  <c r="K295" i="11"/>
  <c r="K301" i="11"/>
  <c r="K306" i="11"/>
  <c r="K311" i="11"/>
  <c r="K317" i="11"/>
  <c r="K322" i="11"/>
  <c r="K327" i="11"/>
  <c r="K333" i="11"/>
  <c r="K338" i="11"/>
  <c r="K343" i="11"/>
  <c r="K349" i="11"/>
  <c r="K354" i="11"/>
  <c r="K359" i="11"/>
  <c r="K365" i="11"/>
  <c r="K370" i="11"/>
  <c r="K375" i="11"/>
  <c r="K381" i="11"/>
  <c r="K386" i="11"/>
  <c r="K391" i="11"/>
  <c r="K397" i="11"/>
  <c r="K402" i="11"/>
  <c r="K407" i="11"/>
  <c r="K413" i="11"/>
  <c r="K418" i="11"/>
  <c r="K175" i="11"/>
  <c r="K191" i="11"/>
  <c r="K199" i="11"/>
  <c r="K211" i="11"/>
  <c r="K217" i="11"/>
  <c r="K227" i="11"/>
  <c r="K233" i="11"/>
  <c r="K243" i="11"/>
  <c r="K249" i="11"/>
  <c r="K254" i="11"/>
  <c r="K259" i="11"/>
  <c r="K270" i="11"/>
  <c r="K275" i="11"/>
  <c r="K286" i="11"/>
  <c r="K291" i="11"/>
  <c r="K302" i="11"/>
  <c r="K307" i="11"/>
  <c r="K318" i="11"/>
  <c r="K329" i="11"/>
  <c r="K339" i="11"/>
  <c r="K167" i="11"/>
  <c r="K183" i="11"/>
  <c r="K206" i="11"/>
  <c r="K222" i="11"/>
  <c r="K238" i="11"/>
  <c r="K265" i="11"/>
  <c r="K281" i="11"/>
  <c r="K297" i="11"/>
  <c r="K313" i="11"/>
  <c r="K323" i="11"/>
  <c r="K334" i="11"/>
  <c r="K345" i="11"/>
  <c r="K169" i="11"/>
  <c r="K177" i="11"/>
  <c r="K185" i="11"/>
  <c r="K193" i="11"/>
  <c r="K201" i="11"/>
  <c r="K207" i="11"/>
  <c r="K213" i="11"/>
  <c r="K218" i="11"/>
  <c r="K223" i="11"/>
  <c r="K229" i="11"/>
  <c r="K234" i="11"/>
  <c r="K239" i="11"/>
  <c r="K245" i="11"/>
  <c r="K250" i="11"/>
  <c r="K255" i="11"/>
  <c r="K261" i="11"/>
  <c r="K266" i="11"/>
  <c r="K271" i="11"/>
  <c r="K277" i="11"/>
  <c r="K282" i="11"/>
  <c r="K287" i="11"/>
  <c r="K293" i="11"/>
  <c r="K298" i="11"/>
  <c r="K303" i="11"/>
  <c r="K309" i="11"/>
  <c r="K314" i="11"/>
  <c r="K319" i="11"/>
  <c r="K325" i="11"/>
  <c r="K330" i="11"/>
  <c r="K335" i="11"/>
  <c r="K341" i="11"/>
  <c r="K346" i="11"/>
  <c r="K351" i="11"/>
  <c r="K357" i="11"/>
  <c r="K362" i="11"/>
  <c r="K367" i="11"/>
  <c r="K373" i="11"/>
  <c r="K378" i="11"/>
  <c r="K383" i="11"/>
  <c r="K389" i="11"/>
  <c r="K394" i="11"/>
  <c r="K399" i="11"/>
  <c r="K405" i="11"/>
  <c r="K410" i="11"/>
  <c r="K415" i="11"/>
  <c r="K179" i="11"/>
  <c r="K209" i="11"/>
  <c r="K230" i="11"/>
  <c r="K251" i="11"/>
  <c r="K273" i="11"/>
  <c r="K294" i="11"/>
  <c r="K315" i="11"/>
  <c r="K337" i="11"/>
  <c r="K353" i="11"/>
  <c r="K363" i="11"/>
  <c r="K374" i="11"/>
  <c r="K385" i="11"/>
  <c r="K395" i="11"/>
  <c r="K406" i="11"/>
  <c r="K417" i="11"/>
  <c r="K187" i="11"/>
  <c r="K214" i="11"/>
  <c r="K235" i="11"/>
  <c r="K257" i="11"/>
  <c r="K278" i="11"/>
  <c r="K299" i="11"/>
  <c r="K321" i="11"/>
  <c r="K342" i="11"/>
  <c r="K355" i="11"/>
  <c r="K366" i="11"/>
  <c r="K377" i="11"/>
  <c r="K387" i="11"/>
  <c r="K398" i="11"/>
  <c r="K409" i="11"/>
  <c r="K419" i="11"/>
  <c r="K195" i="11"/>
  <c r="K219" i="11"/>
  <c r="K241" i="11"/>
  <c r="K262" i="11"/>
  <c r="K283" i="11"/>
  <c r="K305" i="11"/>
  <c r="K326" i="11"/>
  <c r="K347" i="11"/>
  <c r="K358" i="11"/>
  <c r="K369" i="11"/>
  <c r="K379" i="11"/>
  <c r="K390" i="11"/>
  <c r="K401" i="11"/>
  <c r="K411" i="11"/>
  <c r="K171" i="11"/>
  <c r="K203" i="11"/>
  <c r="K225" i="11"/>
  <c r="K246" i="11"/>
  <c r="K267" i="11"/>
  <c r="K289" i="11"/>
  <c r="K310" i="11"/>
  <c r="K331" i="11"/>
  <c r="K350" i="11"/>
  <c r="K361" i="11"/>
  <c r="K371" i="11"/>
  <c r="K382" i="11"/>
  <c r="K393" i="11"/>
  <c r="K403" i="11"/>
  <c r="K414" i="11"/>
  <c r="K17" i="11"/>
  <c r="K19" i="11"/>
  <c r="K21" i="11"/>
  <c r="K23" i="11"/>
  <c r="K25" i="11"/>
  <c r="K27" i="11"/>
  <c r="K29" i="11"/>
  <c r="K31" i="11"/>
  <c r="K33" i="11"/>
  <c r="K35" i="11"/>
  <c r="K37" i="11"/>
  <c r="K39" i="11"/>
  <c r="K41" i="11"/>
  <c r="K43" i="11"/>
  <c r="K45" i="11"/>
  <c r="K47" i="11"/>
  <c r="K49" i="11"/>
  <c r="K51" i="11"/>
  <c r="K53" i="11"/>
  <c r="K55" i="11"/>
  <c r="K57" i="11"/>
  <c r="K59" i="11"/>
  <c r="K61" i="11"/>
  <c r="K63" i="11"/>
  <c r="K65" i="11"/>
  <c r="K67" i="11"/>
  <c r="K69" i="11"/>
  <c r="K71" i="11"/>
  <c r="K73" i="11"/>
  <c r="K75" i="11"/>
  <c r="K77" i="11"/>
  <c r="K79" i="11"/>
  <c r="K81" i="11"/>
  <c r="K83" i="11"/>
  <c r="K85" i="11"/>
  <c r="K87" i="11"/>
  <c r="K89" i="11"/>
  <c r="K91" i="11"/>
  <c r="K93" i="11"/>
  <c r="K95" i="11"/>
  <c r="K97" i="11"/>
  <c r="K99" i="11"/>
  <c r="K101" i="11"/>
  <c r="K103" i="11"/>
  <c r="K105" i="11"/>
  <c r="K107" i="11"/>
  <c r="K109" i="11"/>
  <c r="K111" i="11"/>
  <c r="K113" i="11"/>
  <c r="K115" i="11"/>
  <c r="K117" i="11"/>
  <c r="K119" i="11"/>
  <c r="K121" i="11"/>
  <c r="K123" i="11"/>
  <c r="K125" i="11"/>
  <c r="K127" i="11"/>
  <c r="K129" i="11"/>
  <c r="K131" i="11"/>
  <c r="K133" i="11"/>
  <c r="K135" i="11"/>
  <c r="K137" i="11"/>
  <c r="K139" i="11"/>
  <c r="K141" i="11"/>
  <c r="K143" i="11"/>
  <c r="K145" i="11"/>
  <c r="K147" i="11"/>
  <c r="K149" i="11"/>
  <c r="K151" i="11"/>
  <c r="K153" i="11"/>
  <c r="K155" i="11"/>
  <c r="K157" i="11"/>
  <c r="K159" i="11"/>
  <c r="K161" i="11"/>
  <c r="K163" i="11"/>
  <c r="K16" i="11"/>
  <c r="K20" i="11"/>
  <c r="K24" i="11"/>
  <c r="K28" i="11"/>
  <c r="K32" i="11"/>
  <c r="K36" i="11"/>
  <c r="K40" i="11"/>
  <c r="K44" i="11"/>
  <c r="K48" i="11"/>
  <c r="K52" i="11"/>
  <c r="K56" i="11"/>
  <c r="K60" i="11"/>
  <c r="K64" i="11"/>
  <c r="K68" i="11"/>
  <c r="K72" i="11"/>
  <c r="K76" i="11"/>
  <c r="K80" i="11"/>
  <c r="K84" i="11"/>
  <c r="K88" i="11"/>
  <c r="K92" i="11"/>
  <c r="K96" i="11"/>
  <c r="K100" i="11"/>
  <c r="K104" i="11"/>
  <c r="K108" i="11"/>
  <c r="K112" i="11"/>
  <c r="K116" i="11"/>
  <c r="K120" i="11"/>
  <c r="K124" i="11"/>
  <c r="K128" i="11"/>
  <c r="K132" i="11"/>
  <c r="K136" i="11"/>
  <c r="K140" i="11"/>
  <c r="K144" i="11"/>
  <c r="K148" i="11"/>
  <c r="K152" i="11"/>
  <c r="K156" i="11"/>
  <c r="K160" i="11"/>
  <c r="K164" i="11"/>
  <c r="K18" i="11"/>
  <c r="K22" i="11"/>
  <c r="K26" i="11"/>
  <c r="K30" i="11"/>
  <c r="K34" i="11"/>
  <c r="K38" i="11"/>
  <c r="K42" i="11"/>
  <c r="K46" i="11"/>
  <c r="K50" i="11"/>
  <c r="K54" i="11"/>
  <c r="K58" i="11"/>
  <c r="K62" i="11"/>
  <c r="K66" i="11"/>
  <c r="K70" i="11"/>
  <c r="K74" i="11"/>
  <c r="K78" i="11"/>
  <c r="K82" i="11"/>
  <c r="K86" i="11"/>
  <c r="K90" i="11"/>
  <c r="K94" i="11"/>
  <c r="K98" i="11"/>
  <c r="K102" i="11"/>
  <c r="K106" i="11"/>
  <c r="K110" i="11"/>
  <c r="K114" i="11"/>
  <c r="K118" i="11"/>
  <c r="K122" i="11"/>
  <c r="K126" i="11"/>
  <c r="K130" i="11"/>
  <c r="K134" i="11"/>
  <c r="K138" i="11"/>
  <c r="K142" i="11"/>
  <c r="K146" i="11"/>
  <c r="K150" i="11"/>
  <c r="K154" i="11"/>
  <c r="K158" i="11"/>
  <c r="K162" i="11"/>
  <c r="K13" i="11"/>
  <c r="K15" i="11"/>
  <c r="K14" i="11"/>
  <c r="E853" i="4"/>
  <c r="H842" i="4" l="1"/>
  <c r="J2362" i="4" l="1"/>
  <c r="J2354" i="4"/>
  <c r="H2338" i="4"/>
  <c r="H2337" i="4" s="1"/>
  <c r="J2337" i="4"/>
  <c r="H2302" i="4"/>
  <c r="H2301" i="4"/>
  <c r="H1996" i="4"/>
  <c r="H1987" i="4"/>
  <c r="H1986" i="4"/>
  <c r="H1970" i="4"/>
  <c r="H1969" i="4"/>
  <c r="H1968" i="4"/>
  <c r="H1967" i="4"/>
  <c r="H1884" i="4"/>
  <c r="H1878" i="4"/>
  <c r="H1872" i="4"/>
  <c r="H1861" i="4"/>
  <c r="H1726" i="4"/>
  <c r="H1725" i="4"/>
  <c r="H1720" i="4"/>
  <c r="H1719" i="4"/>
  <c r="H1718" i="4"/>
  <c r="H1704" i="4"/>
  <c r="H1677" i="4"/>
  <c r="H1670" i="4"/>
  <c r="H1669" i="4"/>
  <c r="H1668" i="4"/>
  <c r="H1667" i="4"/>
  <c r="H1666" i="4"/>
  <c r="H1665" i="4"/>
  <c r="H1660" i="4"/>
  <c r="H1658" i="4"/>
  <c r="H1657" i="4"/>
  <c r="H1656" i="4"/>
  <c r="H1655" i="4"/>
  <c r="H1645" i="4"/>
  <c r="H1640" i="4"/>
  <c r="H1625" i="4"/>
  <c r="H1586" i="4"/>
  <c r="H1580" i="4"/>
  <c r="H1528" i="4"/>
  <c r="H1493" i="4"/>
  <c r="H1489" i="4"/>
  <c r="H1488" i="4"/>
  <c r="H1487" i="4"/>
  <c r="H1474" i="4"/>
  <c r="H1467" i="4"/>
  <c r="H1466" i="4"/>
  <c r="H1463" i="4"/>
  <c r="H1462" i="4"/>
  <c r="H1461" i="4"/>
  <c r="H1460" i="4"/>
  <c r="H1459" i="4"/>
  <c r="H1458" i="4"/>
  <c r="H1457" i="4"/>
  <c r="H1454" i="4"/>
  <c r="H1453" i="4"/>
  <c r="H1446" i="4"/>
  <c r="H1445" i="4"/>
  <c r="H1444" i="4"/>
  <c r="H1443" i="4"/>
  <c r="H1272" i="4"/>
  <c r="H1271" i="4"/>
  <c r="H1270" i="4"/>
  <c r="H1241" i="4"/>
  <c r="H1238" i="4"/>
  <c r="H1234" i="4"/>
  <c r="H1233" i="4"/>
  <c r="H1229" i="4"/>
  <c r="H1228" i="4"/>
  <c r="H1220" i="4"/>
  <c r="H1219" i="4"/>
  <c r="H1216" i="4"/>
  <c r="H1204" i="4"/>
  <c r="H1203" i="4"/>
  <c r="H1199" i="4"/>
  <c r="H1171" i="4"/>
  <c r="H1170" i="4"/>
  <c r="H1169" i="4"/>
  <c r="H1165" i="4"/>
  <c r="H1164" i="4"/>
  <c r="H1163" i="4"/>
  <c r="H1160" i="4"/>
  <c r="H1159" i="4"/>
  <c r="H1158" i="4"/>
  <c r="H1155" i="4"/>
  <c r="H1154" i="4"/>
  <c r="H1153" i="4"/>
  <c r="H1142" i="4"/>
  <c r="H1141" i="4"/>
  <c r="H1137" i="4"/>
  <c r="H1136" i="4"/>
  <c r="H1135" i="4"/>
  <c r="H1134" i="4"/>
  <c r="H1084" i="4"/>
  <c r="H1062" i="4" s="1"/>
  <c r="J1062" i="4"/>
  <c r="H968" i="4"/>
  <c r="H967" i="4"/>
  <c r="H952" i="4"/>
  <c r="H951" i="4"/>
  <c r="H939" i="4"/>
  <c r="H938" i="4"/>
  <c r="H933" i="4"/>
  <c r="H926" i="4"/>
  <c r="H925" i="4"/>
  <c r="H924" i="4"/>
  <c r="H916" i="4"/>
  <c r="H914" i="4"/>
  <c r="H891" i="4"/>
  <c r="H884" i="4"/>
  <c r="H880" i="4"/>
  <c r="H879" i="4"/>
  <c r="H874" i="4"/>
  <c r="H872" i="4"/>
  <c r="H853" i="4"/>
  <c r="H852" i="4"/>
  <c r="H845" i="4"/>
  <c r="H841" i="4"/>
  <c r="H840" i="4"/>
  <c r="H839" i="4"/>
  <c r="H833" i="4"/>
  <c r="H755" i="4"/>
  <c r="H754" i="4"/>
  <c r="H694" i="4"/>
  <c r="H693" i="4"/>
  <c r="H685" i="4"/>
  <c r="H684" i="4"/>
  <c r="H658" i="4"/>
  <c r="H657" i="4"/>
  <c r="H653" i="4"/>
  <c r="H501" i="4"/>
  <c r="H498" i="4"/>
  <c r="H497" i="4"/>
  <c r="H496" i="4"/>
  <c r="H493" i="4"/>
  <c r="H461" i="4"/>
  <c r="H457" i="4"/>
  <c r="H438" i="4"/>
  <c r="H432" i="4"/>
  <c r="H431" i="4"/>
  <c r="H430" i="4"/>
  <c r="H429" i="4"/>
  <c r="H425" i="4"/>
  <c r="H417" i="4"/>
  <c r="H414" i="4"/>
  <c r="H412" i="4"/>
  <c r="H401" i="4"/>
  <c r="H398" i="4"/>
  <c r="H392" i="4"/>
  <c r="H211" i="4"/>
  <c r="H210" i="4"/>
  <c r="H206" i="4"/>
  <c r="H205" i="4"/>
  <c r="H187" i="4"/>
  <c r="H180" i="4"/>
  <c r="H175" i="4"/>
  <c r="H174" i="4"/>
  <c r="H173" i="4"/>
  <c r="H170" i="4"/>
  <c r="H169" i="4"/>
  <c r="H163" i="4"/>
  <c r="H154" i="4"/>
  <c r="H149" i="4"/>
  <c r="H135" i="4"/>
  <c r="H131" i="4"/>
  <c r="H126" i="4"/>
  <c r="H125" i="4"/>
  <c r="H124" i="4"/>
  <c r="H123" i="4"/>
  <c r="H122" i="4"/>
  <c r="L13" i="11" l="1"/>
  <c r="L14" i="11" s="1"/>
  <c r="E2383" i="4"/>
  <c r="H2383" i="4" s="1"/>
  <c r="E2374" i="4"/>
  <c r="H2374" i="4" s="1"/>
  <c r="B1631" i="8"/>
  <c r="H1886" i="4" l="1"/>
  <c r="A310" i="12"/>
  <c r="G1128" i="8" l="1"/>
  <c r="G1130" i="8" s="1"/>
  <c r="H611" i="4" l="1"/>
  <c r="H990" i="4"/>
  <c r="H911" i="4"/>
  <c r="G2646" i="8"/>
  <c r="G2648" i="8" s="1"/>
  <c r="G2649" i="8" s="1"/>
  <c r="H1922" i="4" l="1"/>
  <c r="G1908" i="8"/>
  <c r="G1907" i="8"/>
  <c r="G1921" i="8"/>
  <c r="G1920" i="8"/>
  <c r="G539" i="8"/>
  <c r="G538" i="8"/>
  <c r="G1924" i="8" l="1"/>
  <c r="G1911" i="8"/>
  <c r="G544" i="8"/>
  <c r="G546" i="8" s="1"/>
  <c r="B264" i="8"/>
  <c r="G83" i="8" l="1"/>
  <c r="A137" i="4"/>
  <c r="G85" i="8" l="1"/>
  <c r="C23" i="6"/>
  <c r="C22" i="6"/>
  <c r="C21" i="6"/>
  <c r="C20" i="6"/>
  <c r="C19" i="6"/>
  <c r="C18" i="6"/>
  <c r="C17" i="6"/>
  <c r="C16" i="6"/>
  <c r="C15" i="6"/>
  <c r="F87" i="7"/>
  <c r="G1529" i="8" s="1"/>
  <c r="G1534" i="8" l="1"/>
  <c r="G1535" i="8" s="1"/>
  <c r="H553" i="4"/>
  <c r="H554" i="4"/>
  <c r="H571" i="4"/>
  <c r="E162" i="4"/>
  <c r="H162" i="4" s="1"/>
  <c r="H683" i="4" l="1"/>
  <c r="H687" i="4"/>
  <c r="H682" i="4"/>
  <c r="D17" i="21"/>
  <c r="D24" i="21" s="1"/>
  <c r="J12" i="29" l="1"/>
  <c r="J14" i="4"/>
  <c r="H136" i="4" l="1"/>
  <c r="G1296" i="8" l="1"/>
  <c r="G1274" i="8"/>
  <c r="G1252" i="8"/>
  <c r="F77" i="7"/>
  <c r="F78" i="7"/>
  <c r="G1240" i="8" s="1"/>
  <c r="G1242" i="8" s="1"/>
  <c r="G1243" i="8" s="1"/>
  <c r="F79" i="7"/>
  <c r="G1251" i="8" s="1"/>
  <c r="G1253" i="8" s="1"/>
  <c r="F80" i="7"/>
  <c r="G1262" i="8" s="1"/>
  <c r="G1264" i="8" s="1"/>
  <c r="G1265" i="8" s="1"/>
  <c r="F81" i="7"/>
  <c r="G1273" i="8" s="1"/>
  <c r="G1275" i="8" s="1"/>
  <c r="F82" i="7"/>
  <c r="G1284" i="8" s="1"/>
  <c r="G1286" i="8" s="1"/>
  <c r="G1287" i="8" s="1"/>
  <c r="F83" i="7"/>
  <c r="G1295" i="8" s="1"/>
  <c r="G1297" i="8" s="1"/>
  <c r="F84" i="7"/>
  <c r="F85" i="7"/>
  <c r="F86" i="7"/>
  <c r="F76" i="7"/>
  <c r="G1804" i="8" s="1"/>
  <c r="G1809" i="8" l="1"/>
  <c r="G1810" i="8" s="1"/>
  <c r="G1328" i="8"/>
  <c r="G1317" i="8"/>
  <c r="G1306" i="8"/>
  <c r="G1298" i="8"/>
  <c r="G1276" i="8"/>
  <c r="G1254" i="8"/>
  <c r="G1229" i="8"/>
  <c r="G1231" i="8" s="1"/>
  <c r="G1232" i="8" s="1"/>
  <c r="G1339" i="8"/>
  <c r="G1341" i="8" s="1"/>
  <c r="G1342" i="8" s="1"/>
  <c r="E492" i="8"/>
  <c r="G492" i="8" s="1"/>
  <c r="G494" i="8" s="1"/>
  <c r="G491" i="8"/>
  <c r="G490" i="8"/>
  <c r="H1033" i="4" l="1"/>
  <c r="H1035" i="4"/>
  <c r="H1036" i="4"/>
  <c r="H1037" i="4"/>
  <c r="H1038" i="4"/>
  <c r="H1034" i="4"/>
  <c r="H1039" i="4"/>
  <c r="G493" i="8"/>
  <c r="G495" i="8" s="1"/>
  <c r="G1825" i="8"/>
  <c r="G1330" i="8"/>
  <c r="G1331" i="8" s="1"/>
  <c r="G1319" i="8"/>
  <c r="G1320" i="8" s="1"/>
  <c r="G1308" i="8"/>
  <c r="G1309" i="8" s="1"/>
  <c r="J69" i="7"/>
  <c r="H69" i="7"/>
  <c r="H1629" i="4" l="1"/>
  <c r="H1040" i="4"/>
  <c r="H1041" i="4"/>
  <c r="H1042" i="4"/>
  <c r="H1043" i="4"/>
  <c r="H1032" i="4" l="1"/>
  <c r="G1838" i="8"/>
  <c r="H1630" i="4" l="1"/>
  <c r="A12" i="4"/>
  <c r="A13" i="4"/>
  <c r="A19" i="4"/>
  <c r="A21" i="4"/>
  <c r="A29" i="4"/>
  <c r="A30" i="4"/>
  <c r="A36" i="4"/>
  <c r="A37" i="4"/>
  <c r="A61" i="4"/>
  <c r="A63" i="4"/>
  <c r="A66" i="4"/>
  <c r="A68" i="4"/>
  <c r="A69" i="4"/>
  <c r="A78" i="4"/>
  <c r="A79" i="4"/>
  <c r="A88" i="4"/>
  <c r="A89" i="4"/>
  <c r="A98" i="4"/>
  <c r="A100" i="4"/>
  <c r="A102" i="4"/>
  <c r="A104" i="4"/>
  <c r="A106" i="4"/>
  <c r="A139" i="4"/>
  <c r="A140" i="4"/>
  <c r="A157" i="4"/>
  <c r="A160" i="4"/>
  <c r="A165" i="4"/>
  <c r="A185" i="4"/>
  <c r="A189" i="4"/>
  <c r="A190" i="4"/>
  <c r="A192" i="4"/>
  <c r="A193" i="4"/>
  <c r="A197" i="4"/>
  <c r="A201" i="4"/>
  <c r="A217" i="4"/>
  <c r="A218" i="4"/>
  <c r="A220" i="4"/>
  <c r="A222" i="4"/>
  <c r="A224" i="4"/>
  <c r="A227" i="4"/>
  <c r="A228" i="4"/>
  <c r="A230" i="4"/>
  <c r="A234" i="4"/>
  <c r="A236" i="4"/>
  <c r="A237" i="4"/>
  <c r="A240" i="4"/>
  <c r="A241" i="4"/>
  <c r="A242" i="4"/>
  <c r="A245" i="4"/>
  <c r="A246" i="4"/>
  <c r="A249" i="4"/>
  <c r="A250" i="4"/>
  <c r="A255" i="4"/>
  <c r="A256" i="4"/>
  <c r="A261" i="4"/>
  <c r="A263" i="4"/>
  <c r="A264" i="4"/>
  <c r="A271" i="4"/>
  <c r="A278" i="4"/>
  <c r="A284" i="4"/>
  <c r="A285" i="4"/>
  <c r="A287" i="4"/>
  <c r="A289" i="4"/>
  <c r="A291" i="4"/>
  <c r="A292" i="4"/>
  <c r="A299" i="4"/>
  <c r="A300" i="4"/>
  <c r="A304" i="4"/>
  <c r="A305" i="4"/>
  <c r="A310" i="4"/>
  <c r="A311" i="4"/>
  <c r="A312" i="4"/>
  <c r="A315" i="4"/>
  <c r="A316" i="4"/>
  <c r="A319" i="4"/>
  <c r="A321" i="4"/>
  <c r="A322" i="4"/>
  <c r="A327" i="4"/>
  <c r="A328" i="4"/>
  <c r="A333" i="4"/>
  <c r="A334" i="4"/>
  <c r="A338" i="4"/>
  <c r="A339" i="4"/>
  <c r="A345" i="4"/>
  <c r="A346" i="4"/>
  <c r="A352" i="4"/>
  <c r="A356" i="4"/>
  <c r="A358" i="4"/>
  <c r="A359" i="4"/>
  <c r="A368" i="4"/>
  <c r="A369" i="4"/>
  <c r="A379" i="4"/>
  <c r="A380" i="4"/>
  <c r="A383" i="4"/>
  <c r="A395" i="4"/>
  <c r="A396" i="4"/>
  <c r="A405" i="4"/>
  <c r="A408" i="4"/>
  <c r="A418" i="4"/>
  <c r="A421" i="4"/>
  <c r="A443" i="4"/>
  <c r="A444" i="4"/>
  <c r="A450" i="4"/>
  <c r="A451" i="4"/>
  <c r="A463" i="4"/>
  <c r="A468" i="4"/>
  <c r="A469" i="4"/>
  <c r="A474" i="4"/>
  <c r="A475" i="4"/>
  <c r="A479" i="4"/>
  <c r="A480" i="4"/>
  <c r="A484" i="4"/>
  <c r="A485" i="4"/>
  <c r="A489" i="4"/>
  <c r="A503" i="4"/>
  <c r="A504" i="4"/>
  <c r="A513" i="4"/>
  <c r="A514" i="4"/>
  <c r="A515" i="4"/>
  <c r="A519" i="4"/>
  <c r="A520" i="4"/>
  <c r="A524" i="4"/>
  <c r="A525" i="4"/>
  <c r="A529" i="4"/>
  <c r="A530" i="4"/>
  <c r="A534" i="4"/>
  <c r="A535" i="4"/>
  <c r="A537" i="4"/>
  <c r="A539" i="4"/>
  <c r="A540" i="4"/>
  <c r="A542" i="4"/>
  <c r="A544" i="4"/>
  <c r="A548" i="4"/>
  <c r="A575" i="4"/>
  <c r="A578" i="4"/>
  <c r="A590" i="4"/>
  <c r="A594" i="4"/>
  <c r="A595" i="4"/>
  <c r="A602" i="4"/>
  <c r="A604" i="4"/>
  <c r="A608" i="4"/>
  <c r="A618" i="4"/>
  <c r="A619" i="4"/>
  <c r="A628" i="4"/>
  <c r="A629" i="4"/>
  <c r="A638" i="4"/>
  <c r="A640" i="4"/>
  <c r="A642" i="4"/>
  <c r="A643" i="4"/>
  <c r="A645" i="4"/>
  <c r="A715" i="4"/>
  <c r="A716" i="4"/>
  <c r="A719" i="4"/>
  <c r="A721" i="4"/>
  <c r="A723" i="4"/>
  <c r="A738" i="4"/>
  <c r="A741" i="4"/>
  <c r="A777" i="4"/>
  <c r="A778" i="4"/>
  <c r="A786" i="4"/>
  <c r="A806" i="4"/>
  <c r="A808" i="4"/>
  <c r="A809" i="4"/>
  <c r="H1632" i="4" l="1"/>
  <c r="G1886" i="8"/>
  <c r="H1633" i="4" l="1"/>
  <c r="G272" i="8"/>
  <c r="G96" i="8"/>
  <c r="G46" i="8"/>
  <c r="G48" i="8" s="1"/>
  <c r="G36" i="8"/>
  <c r="G37" i="8"/>
  <c r="H2355" i="4" l="1"/>
  <c r="H2354" i="4" s="1"/>
  <c r="H1490" i="4"/>
  <c r="G1876" i="8"/>
  <c r="G95" i="8"/>
  <c r="G97" i="8" s="1"/>
  <c r="G38" i="8"/>
  <c r="H121" i="4"/>
  <c r="G1689" i="4"/>
  <c r="G1690" i="4"/>
  <c r="G132" i="29" l="1"/>
  <c r="H132" i="29" s="1"/>
  <c r="G134" i="4"/>
  <c r="H410" i="4"/>
  <c r="H955" i="4"/>
  <c r="H1538" i="4"/>
  <c r="H1999" i="4"/>
  <c r="H1971" i="4"/>
  <c r="H1966" i="4"/>
  <c r="H2000" i="4"/>
  <c r="H1534" i="4"/>
  <c r="H178" i="4"/>
  <c r="H1245" i="4"/>
  <c r="H2012" i="4"/>
  <c r="H1634" i="4"/>
  <c r="G1887" i="8"/>
  <c r="G74" i="8"/>
  <c r="H1469" i="4"/>
  <c r="H1475" i="4"/>
  <c r="H1452" i="4"/>
  <c r="H1468" i="4"/>
  <c r="H1273" i="4" l="1"/>
  <c r="H1147" i="4"/>
  <c r="H1275" i="4"/>
  <c r="H832" i="4"/>
  <c r="H1148" i="4"/>
  <c r="H1451" i="4"/>
  <c r="H1168" i="4"/>
  <c r="H1206" i="4"/>
  <c r="H756" i="4"/>
  <c r="G118" i="29"/>
  <c r="H118" i="29" s="1"/>
  <c r="G128" i="29"/>
  <c r="H128" i="29" s="1"/>
  <c r="G1888" i="8"/>
  <c r="H1145" i="4"/>
  <c r="H1146" i="4"/>
  <c r="H1635" i="4" l="1"/>
  <c r="H134" i="4"/>
  <c r="G1900" i="8" l="1"/>
  <c r="H1636" i="4" l="1"/>
  <c r="F66" i="7"/>
  <c r="H1907" i="4" s="1"/>
  <c r="H1905" i="4" s="1"/>
  <c r="G1913" i="8" l="1"/>
  <c r="G311" i="8"/>
  <c r="J1907" i="4"/>
  <c r="J1905" i="4" s="1"/>
  <c r="H1585" i="4" l="1"/>
  <c r="H1638" i="4"/>
  <c r="E756" i="8"/>
  <c r="G756" i="8" s="1"/>
  <c r="G760" i="8" s="1"/>
  <c r="G761" i="8" s="1"/>
  <c r="G1926" i="8" l="1"/>
  <c r="H1639" i="4" l="1"/>
  <c r="G138" i="4"/>
  <c r="G1936" i="8" l="1"/>
  <c r="G1948" i="8" l="1"/>
  <c r="H1644" i="4" l="1"/>
  <c r="H1257" i="4" l="1"/>
  <c r="H1258" i="4"/>
  <c r="G1960" i="8"/>
  <c r="E1105" i="8"/>
  <c r="G1105" i="8" s="1"/>
  <c r="H1205" i="4" l="1"/>
  <c r="H1646" i="4"/>
  <c r="L45" i="7"/>
  <c r="E1104" i="8" l="1"/>
  <c r="G1104" i="8" s="1"/>
  <c r="G1107" i="8" s="1"/>
  <c r="G1108" i="8" s="1"/>
  <c r="E909" i="8"/>
  <c r="G909" i="8" s="1"/>
  <c r="E908" i="8"/>
  <c r="G908" i="8" s="1"/>
  <c r="E906" i="8"/>
  <c r="G906" i="8" s="1"/>
  <c r="H1647" i="4" l="1"/>
  <c r="G914" i="8"/>
  <c r="G915" i="8" s="1"/>
  <c r="G1139" i="8"/>
  <c r="G1140" i="8" s="1"/>
  <c r="F74" i="7"/>
  <c r="F75" i="7"/>
  <c r="H1648" i="4" l="1"/>
  <c r="G1091" i="8"/>
  <c r="G1093" i="8" s="1"/>
  <c r="G1094" i="8" s="1"/>
  <c r="H999" i="4"/>
  <c r="E822" i="8"/>
  <c r="G822" i="8" s="1"/>
  <c r="E823" i="8"/>
  <c r="G823" i="8" s="1"/>
  <c r="E878" i="8"/>
  <c r="G878" i="8" s="1"/>
  <c r="E879" i="8"/>
  <c r="G879" i="8" s="1"/>
  <c r="E863" i="8"/>
  <c r="G863" i="8" s="1"/>
  <c r="E862" i="8"/>
  <c r="G862" i="8" s="1"/>
  <c r="E848" i="8"/>
  <c r="G848" i="8" s="1"/>
  <c r="E847" i="8"/>
  <c r="G847" i="8" s="1"/>
  <c r="E834" i="8"/>
  <c r="G834" i="8" s="1"/>
  <c r="E835" i="8"/>
  <c r="G835" i="8" s="1"/>
  <c r="E809" i="8"/>
  <c r="G809" i="8" s="1"/>
  <c r="E808" i="8"/>
  <c r="G808" i="8" s="1"/>
  <c r="E810" i="8"/>
  <c r="G810" i="8" s="1"/>
  <c r="E793" i="8"/>
  <c r="G793" i="8" s="1"/>
  <c r="E794" i="8"/>
  <c r="G794" i="8" s="1"/>
  <c r="E773" i="8"/>
  <c r="G773" i="8" s="1"/>
  <c r="E775" i="8"/>
  <c r="G775" i="8" s="1"/>
  <c r="E738" i="8"/>
  <c r="G738" i="8" s="1"/>
  <c r="E739" i="8"/>
  <c r="G739" i="8" s="1"/>
  <c r="E740" i="8"/>
  <c r="G740" i="8" s="1"/>
  <c r="E725" i="8"/>
  <c r="G725" i="8" s="1"/>
  <c r="E726" i="8"/>
  <c r="G726" i="8" s="1"/>
  <c r="G729" i="8"/>
  <c r="E689" i="8"/>
  <c r="E677" i="8"/>
  <c r="E691" i="8"/>
  <c r="G691" i="8" s="1"/>
  <c r="E679" i="8"/>
  <c r="G679" i="8" s="1"/>
  <c r="E460" i="4"/>
  <c r="H460" i="4" s="1"/>
  <c r="G2881" i="8"/>
  <c r="G1027" i="4"/>
  <c r="H1027" i="4" s="1"/>
  <c r="G1028" i="4"/>
  <c r="H1028" i="4" s="1"/>
  <c r="E707" i="8"/>
  <c r="G707" i="8" s="1"/>
  <c r="E710" i="8"/>
  <c r="G710" i="8" s="1"/>
  <c r="E949" i="8"/>
  <c r="G949" i="8" s="1"/>
  <c r="G961" i="8" s="1"/>
  <c r="G962" i="8" s="1"/>
  <c r="E975" i="8"/>
  <c r="G975" i="8" s="1"/>
  <c r="G969" i="8"/>
  <c r="G970" i="8"/>
  <c r="G1033" i="8"/>
  <c r="H788" i="4"/>
  <c r="H789" i="4"/>
  <c r="H660" i="4"/>
  <c r="H661" i="4"/>
  <c r="H662" i="4"/>
  <c r="H663" i="4"/>
  <c r="H664" i="4"/>
  <c r="H665" i="4"/>
  <c r="H666" i="4"/>
  <c r="H667" i="4"/>
  <c r="H668" i="4"/>
  <c r="H669" i="4"/>
  <c r="H670" i="4"/>
  <c r="H671" i="4"/>
  <c r="H672" i="4"/>
  <c r="H673" i="4"/>
  <c r="H674" i="4"/>
  <c r="H675" i="4"/>
  <c r="H676" i="4"/>
  <c r="H677" i="4"/>
  <c r="H678" i="4"/>
  <c r="H679" i="4"/>
  <c r="H680" i="4"/>
  <c r="H656" i="4"/>
  <c r="H717" i="4"/>
  <c r="H718" i="4"/>
  <c r="H720" i="4"/>
  <c r="G722" i="4"/>
  <c r="H722" i="4" s="1"/>
  <c r="H724" i="4"/>
  <c r="H725" i="4"/>
  <c r="H726" i="4"/>
  <c r="H727" i="4"/>
  <c r="H728" i="4"/>
  <c r="H729" i="4"/>
  <c r="H730" i="4"/>
  <c r="H731" i="4"/>
  <c r="H732" i="4"/>
  <c r="H733" i="4"/>
  <c r="H734" i="4"/>
  <c r="H735" i="4"/>
  <c r="H736" i="4"/>
  <c r="H737" i="4"/>
  <c r="H739" i="4"/>
  <c r="H740" i="4"/>
  <c r="H742" i="4"/>
  <c r="H743" i="4"/>
  <c r="H744" i="4"/>
  <c r="H745" i="4"/>
  <c r="H746" i="4"/>
  <c r="H747" i="4"/>
  <c r="H748" i="4"/>
  <c r="H749" i="4"/>
  <c r="H750" i="4"/>
  <c r="H751" i="4"/>
  <c r="H752" i="4"/>
  <c r="H759" i="4"/>
  <c r="H760" i="4"/>
  <c r="H761" i="4"/>
  <c r="H762" i="4"/>
  <c r="H763" i="4"/>
  <c r="H764" i="4"/>
  <c r="H765" i="4"/>
  <c r="H766" i="4"/>
  <c r="H767" i="4"/>
  <c r="H768" i="4"/>
  <c r="H769" i="4"/>
  <c r="H770" i="4"/>
  <c r="H771" i="4"/>
  <c r="H772" i="4"/>
  <c r="H773" i="4"/>
  <c r="H774" i="4"/>
  <c r="H775" i="4"/>
  <c r="H776" i="4"/>
  <c r="G779" i="4"/>
  <c r="H779" i="4" s="1"/>
  <c r="G780" i="4"/>
  <c r="H780" i="4" s="1"/>
  <c r="G781" i="4"/>
  <c r="H781" i="4" s="1"/>
  <c r="H782" i="4"/>
  <c r="H783" i="4"/>
  <c r="H784" i="4"/>
  <c r="H785" i="4"/>
  <c r="H793" i="4"/>
  <c r="H794" i="4"/>
  <c r="H795" i="4"/>
  <c r="H796" i="4"/>
  <c r="H797" i="4"/>
  <c r="H798" i="4"/>
  <c r="H799" i="4"/>
  <c r="H800" i="4"/>
  <c r="H801" i="4"/>
  <c r="H802" i="4"/>
  <c r="H803" i="4"/>
  <c r="H804" i="4"/>
  <c r="H805" i="4"/>
  <c r="H807" i="4"/>
  <c r="H810" i="4"/>
  <c r="H811" i="4"/>
  <c r="H812" i="4"/>
  <c r="H813" i="4"/>
  <c r="H814" i="4"/>
  <c r="H815" i="4"/>
  <c r="H816" i="4"/>
  <c r="H817" i="4"/>
  <c r="H818" i="4"/>
  <c r="H819" i="4"/>
  <c r="H820" i="4"/>
  <c r="H821" i="4"/>
  <c r="H822" i="4"/>
  <c r="H823" i="4"/>
  <c r="H824" i="4"/>
  <c r="H825" i="4"/>
  <c r="H830" i="4"/>
  <c r="H831" i="4"/>
  <c r="H835" i="4"/>
  <c r="H836" i="4"/>
  <c r="H837" i="4"/>
  <c r="H847" i="4"/>
  <c r="H848" i="4"/>
  <c r="H849" i="4"/>
  <c r="H850" i="4"/>
  <c r="H855" i="4"/>
  <c r="H856" i="4"/>
  <c r="H857" i="4"/>
  <c r="H858" i="4"/>
  <c r="H859" i="4"/>
  <c r="H860" i="4"/>
  <c r="H861" i="4"/>
  <c r="H865" i="4"/>
  <c r="H871" i="4"/>
  <c r="H873" i="4"/>
  <c r="H877" i="4"/>
  <c r="H878" i="4"/>
  <c r="H882" i="4"/>
  <c r="H886" i="4"/>
  <c r="H887" i="4"/>
  <c r="H888" i="4"/>
  <c r="H889" i="4"/>
  <c r="H893" i="4"/>
  <c r="H894" i="4"/>
  <c r="H895" i="4"/>
  <c r="H896" i="4"/>
  <c r="H897" i="4"/>
  <c r="H898" i="4"/>
  <c r="H899" i="4"/>
  <c r="H900" i="4"/>
  <c r="H901" i="4"/>
  <c r="H903" i="4"/>
  <c r="H904" i="4"/>
  <c r="H907" i="4"/>
  <c r="H908" i="4"/>
  <c r="H918" i="4"/>
  <c r="H919" i="4"/>
  <c r="H920" i="4"/>
  <c r="H928" i="4"/>
  <c r="H929" i="4"/>
  <c r="H930" i="4"/>
  <c r="H931" i="4"/>
  <c r="H935" i="4"/>
  <c r="H936" i="4"/>
  <c r="H941" i="4"/>
  <c r="H942" i="4"/>
  <c r="H943" i="4"/>
  <c r="H944" i="4"/>
  <c r="H945" i="4"/>
  <c r="H946" i="4"/>
  <c r="H948" i="4"/>
  <c r="H957" i="4"/>
  <c r="H962" i="4"/>
  <c r="H963" i="4"/>
  <c r="H964" i="4"/>
  <c r="H965" i="4"/>
  <c r="H970" i="4"/>
  <c r="H971" i="4"/>
  <c r="H972" i="4"/>
  <c r="H978" i="4"/>
  <c r="H979" i="4"/>
  <c r="H980" i="4"/>
  <c r="H981" i="4"/>
  <c r="H982" i="4"/>
  <c r="H983" i="4"/>
  <c r="H984" i="4"/>
  <c r="H985" i="4"/>
  <c r="H993" i="4"/>
  <c r="H994" i="4"/>
  <c r="H995" i="4"/>
  <c r="H1001" i="4"/>
  <c r="H1002" i="4"/>
  <c r="H1003" i="4"/>
  <c r="H1004" i="4"/>
  <c r="H547" i="4"/>
  <c r="H556" i="4"/>
  <c r="H564" i="4"/>
  <c r="H565" i="4"/>
  <c r="H566" i="4"/>
  <c r="H576" i="4"/>
  <c r="H577" i="4"/>
  <c r="H591" i="4"/>
  <c r="H592" i="4"/>
  <c r="H593" i="4"/>
  <c r="H596" i="4"/>
  <c r="H597" i="4"/>
  <c r="H598" i="4"/>
  <c r="H599" i="4"/>
  <c r="H600" i="4"/>
  <c r="H601" i="4"/>
  <c r="H620" i="4"/>
  <c r="H621" i="4"/>
  <c r="H622" i="4"/>
  <c r="H623" i="4"/>
  <c r="H624" i="4"/>
  <c r="H625" i="4"/>
  <c r="H626" i="4"/>
  <c r="H627" i="4"/>
  <c r="H631" i="4"/>
  <c r="H632" i="4"/>
  <c r="H633" i="4"/>
  <c r="H634" i="4"/>
  <c r="H635" i="4"/>
  <c r="H636" i="4"/>
  <c r="H637" i="4"/>
  <c r="H641" i="4"/>
  <c r="H644" i="4"/>
  <c r="H428" i="4"/>
  <c r="H442" i="4"/>
  <c r="H445" i="4"/>
  <c r="H446" i="4"/>
  <c r="H447" i="4"/>
  <c r="H448" i="4"/>
  <c r="H449" i="4"/>
  <c r="H452" i="4"/>
  <c r="H453" i="4"/>
  <c r="H464" i="4"/>
  <c r="H465" i="4"/>
  <c r="H466" i="4"/>
  <c r="H467" i="4"/>
  <c r="H470" i="4"/>
  <c r="H471" i="4"/>
  <c r="H472" i="4"/>
  <c r="H473" i="4"/>
  <c r="H476" i="4"/>
  <c r="H477" i="4"/>
  <c r="H478" i="4"/>
  <c r="H481" i="4"/>
  <c r="H482" i="4"/>
  <c r="H483" i="4"/>
  <c r="H486" i="4"/>
  <c r="H487" i="4"/>
  <c r="H488" i="4"/>
  <c r="H279" i="4"/>
  <c r="H280" i="4"/>
  <c r="H281" i="4"/>
  <c r="H282" i="4"/>
  <c r="H283" i="4"/>
  <c r="H286" i="4"/>
  <c r="H288" i="4"/>
  <c r="H290" i="4"/>
  <c r="H293" i="4"/>
  <c r="H294" i="4"/>
  <c r="H295" i="4"/>
  <c r="H296" i="4"/>
  <c r="H297" i="4"/>
  <c r="H298" i="4"/>
  <c r="H301" i="4"/>
  <c r="H302" i="4"/>
  <c r="H303" i="4"/>
  <c r="H306" i="4"/>
  <c r="H307" i="4"/>
  <c r="H308" i="4"/>
  <c r="H309" i="4"/>
  <c r="H313" i="4"/>
  <c r="H314" i="4"/>
  <c r="H317" i="4"/>
  <c r="H318" i="4"/>
  <c r="H320" i="4"/>
  <c r="H323" i="4"/>
  <c r="H324" i="4"/>
  <c r="H325" i="4"/>
  <c r="H326" i="4"/>
  <c r="H329" i="4"/>
  <c r="H330" i="4"/>
  <c r="H331" i="4"/>
  <c r="H332" i="4"/>
  <c r="H335" i="4"/>
  <c r="H336" i="4"/>
  <c r="H337" i="4"/>
  <c r="H340" i="4"/>
  <c r="H341" i="4"/>
  <c r="H342" i="4"/>
  <c r="H343" i="4"/>
  <c r="H344" i="4"/>
  <c r="H347" i="4"/>
  <c r="H348" i="4"/>
  <c r="H349" i="4"/>
  <c r="H350" i="4"/>
  <c r="H351" i="4"/>
  <c r="H353" i="4"/>
  <c r="H354" i="4"/>
  <c r="H355" i="4"/>
  <c r="H357" i="4"/>
  <c r="H360" i="4"/>
  <c r="H361" i="4"/>
  <c r="H362" i="4"/>
  <c r="H363" i="4"/>
  <c r="H364" i="4"/>
  <c r="H365" i="4"/>
  <c r="H366" i="4"/>
  <c r="H367" i="4"/>
  <c r="H370" i="4"/>
  <c r="H371" i="4"/>
  <c r="H372" i="4"/>
  <c r="H373" i="4"/>
  <c r="H374" i="4"/>
  <c r="H375" i="4"/>
  <c r="H376" i="4"/>
  <c r="H377" i="4"/>
  <c r="H378" i="4"/>
  <c r="H381" i="4"/>
  <c r="H382" i="4"/>
  <c r="E385" i="4"/>
  <c r="H385" i="4" s="1"/>
  <c r="G233" i="8"/>
  <c r="E389" i="4"/>
  <c r="H402" i="4"/>
  <c r="H404" i="4"/>
  <c r="H406" i="4"/>
  <c r="H352" i="4"/>
  <c r="H164" i="4"/>
  <c r="H166" i="4"/>
  <c r="E181" i="4"/>
  <c r="G149" i="8"/>
  <c r="G151" i="8" s="1"/>
  <c r="H184" i="4"/>
  <c r="H191" i="4"/>
  <c r="G163" i="8"/>
  <c r="H198" i="4"/>
  <c r="H202" i="4"/>
  <c r="H212" i="4"/>
  <c r="H213" i="4"/>
  <c r="H112" i="4"/>
  <c r="H113" i="4"/>
  <c r="H114" i="4"/>
  <c r="H115" i="4"/>
  <c r="H116" i="4"/>
  <c r="H117" i="4"/>
  <c r="H141" i="4"/>
  <c r="H142" i="4"/>
  <c r="H143" i="4"/>
  <c r="H144" i="4"/>
  <c r="H145" i="4"/>
  <c r="H151" i="4"/>
  <c r="H152" i="4"/>
  <c r="F63" i="7"/>
  <c r="G1516" i="8" s="1"/>
  <c r="G1521" i="8" s="1"/>
  <c r="G1522" i="8" s="1"/>
  <c r="E1133" i="4"/>
  <c r="F45" i="7"/>
  <c r="G728" i="8" s="1"/>
  <c r="F61" i="7"/>
  <c r="F59" i="7"/>
  <c r="G3016" i="8" s="1"/>
  <c r="G3018" i="8" s="1"/>
  <c r="G3019" i="8" s="1"/>
  <c r="F55" i="7"/>
  <c r="G2571" i="8" s="1"/>
  <c r="G2573" i="8" s="1"/>
  <c r="G2574" i="8" s="1"/>
  <c r="F54" i="7"/>
  <c r="G2581" i="8" s="1"/>
  <c r="G2583" i="8" s="1"/>
  <c r="G2584" i="8" s="1"/>
  <c r="F53" i="7"/>
  <c r="G2591" i="8" s="1"/>
  <c r="G2593" i="8" s="1"/>
  <c r="G2594" i="8" s="1"/>
  <c r="F52" i="7"/>
  <c r="G2601" i="8" s="1"/>
  <c r="G2603" i="8" s="1"/>
  <c r="G2604" i="8" s="1"/>
  <c r="F56" i="7"/>
  <c r="G2611" i="8" s="1"/>
  <c r="G2613" i="8" s="1"/>
  <c r="G2614" i="8" s="1"/>
  <c r="H73" i="7"/>
  <c r="J73" i="7"/>
  <c r="L73" i="7"/>
  <c r="H72" i="7"/>
  <c r="J72" i="7"/>
  <c r="L72" i="7"/>
  <c r="H1285" i="4"/>
  <c r="H1284" i="4"/>
  <c r="H1283" i="4"/>
  <c r="H1282" i="4"/>
  <c r="H1281" i="4"/>
  <c r="H1280" i="4"/>
  <c r="L37" i="7"/>
  <c r="F37" i="7" s="1"/>
  <c r="L38" i="7"/>
  <c r="J18" i="7"/>
  <c r="F18" i="7" s="1"/>
  <c r="G2370" i="8" s="1"/>
  <c r="G2372" i="8" s="1"/>
  <c r="G2373" i="8" s="1"/>
  <c r="L68" i="7"/>
  <c r="L67" i="7"/>
  <c r="L36" i="7"/>
  <c r="L35" i="7"/>
  <c r="J34" i="7"/>
  <c r="L34" i="7"/>
  <c r="F70" i="7"/>
  <c r="G2778" i="8" s="1"/>
  <c r="G2780" i="8" s="1"/>
  <c r="G2781" i="8" s="1"/>
  <c r="H2375" i="4"/>
  <c r="H2376" i="4"/>
  <c r="H2377" i="4"/>
  <c r="H2378" i="4"/>
  <c r="H2379" i="4"/>
  <c r="F13" i="7"/>
  <c r="G2256" i="8" s="1"/>
  <c r="G2261" i="8" s="1"/>
  <c r="G2262" i="8" s="1"/>
  <c r="H1593" i="4"/>
  <c r="H1594" i="4"/>
  <c r="H1595" i="4"/>
  <c r="H1596" i="4"/>
  <c r="H1597" i="4"/>
  <c r="H1598" i="4"/>
  <c r="H1599" i="4"/>
  <c r="H1600" i="4"/>
  <c r="H1603" i="4"/>
  <c r="H1604" i="4"/>
  <c r="H1605" i="4"/>
  <c r="H1606" i="4"/>
  <c r="H1607" i="4"/>
  <c r="H1608" i="4"/>
  <c r="H1609" i="4"/>
  <c r="H1610" i="4"/>
  <c r="H1611" i="4"/>
  <c r="H1612" i="4"/>
  <c r="H1613" i="4"/>
  <c r="H1614" i="4"/>
  <c r="H1617" i="4"/>
  <c r="H1618" i="4"/>
  <c r="H1619" i="4"/>
  <c r="H1622" i="4"/>
  <c r="H1624" i="4"/>
  <c r="H1627" i="4"/>
  <c r="H1637" i="4"/>
  <c r="H1661" i="4"/>
  <c r="H1662" i="4"/>
  <c r="H1681" i="4"/>
  <c r="H1682" i="4"/>
  <c r="H1683" i="4"/>
  <c r="F31" i="7"/>
  <c r="G2245" i="8" s="1"/>
  <c r="G2247" i="8" s="1"/>
  <c r="G2248" i="8" s="1"/>
  <c r="F48" i="7"/>
  <c r="G2269" i="8" s="1"/>
  <c r="G2274" i="8" s="1"/>
  <c r="G2275" i="8" s="1"/>
  <c r="H1697" i="4"/>
  <c r="H1698" i="4"/>
  <c r="H1699" i="4"/>
  <c r="H1700" i="4"/>
  <c r="F43" i="7"/>
  <c r="G2284" i="8" s="1"/>
  <c r="G2286" i="8" s="1"/>
  <c r="G2287" i="8" s="1"/>
  <c r="F42" i="7"/>
  <c r="G2296" i="8" s="1"/>
  <c r="G2298" i="8" s="1"/>
  <c r="G2299" i="8" s="1"/>
  <c r="F44" i="7"/>
  <c r="G2308" i="8" s="1"/>
  <c r="G2310" i="8" s="1"/>
  <c r="G2311" i="8" s="1"/>
  <c r="F46" i="7"/>
  <c r="G2319" i="8" s="1"/>
  <c r="F47" i="7"/>
  <c r="G2320" i="8" s="1"/>
  <c r="H1706" i="4"/>
  <c r="H1707" i="4"/>
  <c r="H1708" i="4"/>
  <c r="H21" i="7"/>
  <c r="F21" i="7" s="1"/>
  <c r="G2334" i="8" s="1"/>
  <c r="G2336" i="8" s="1"/>
  <c r="G2337" i="8" s="1"/>
  <c r="H20" i="7"/>
  <c r="F20" i="7" s="1"/>
  <c r="G2346" i="8" s="1"/>
  <c r="G2348" i="8" s="1"/>
  <c r="G2349" i="8" s="1"/>
  <c r="H19" i="7"/>
  <c r="F19" i="7" s="1"/>
  <c r="G2358" i="8" s="1"/>
  <c r="G2360" i="8" s="1"/>
  <c r="G2361" i="8" s="1"/>
  <c r="H1715" i="4"/>
  <c r="H1721" i="4"/>
  <c r="H1724" i="4"/>
  <c r="H1727" i="4"/>
  <c r="H1729" i="4"/>
  <c r="H1732" i="4"/>
  <c r="H1733" i="4"/>
  <c r="H1734" i="4"/>
  <c r="H1736" i="4"/>
  <c r="H1737" i="4"/>
  <c r="H1738" i="4"/>
  <c r="H1739" i="4"/>
  <c r="H1741" i="4"/>
  <c r="H1744" i="4"/>
  <c r="H1745" i="4"/>
  <c r="H1746" i="4"/>
  <c r="H1747" i="4"/>
  <c r="H1748" i="4"/>
  <c r="H1749" i="4"/>
  <c r="H1752" i="4"/>
  <c r="H1753" i="4"/>
  <c r="H1754" i="4"/>
  <c r="H1755" i="4"/>
  <c r="H1758" i="4"/>
  <c r="H1760" i="4"/>
  <c r="H1762" i="4"/>
  <c r="H1764" i="4"/>
  <c r="H1766" i="4"/>
  <c r="H1768" i="4"/>
  <c r="H1771" i="4"/>
  <c r="H1780" i="4"/>
  <c r="H1782" i="4"/>
  <c r="H1784" i="4"/>
  <c r="H1787" i="4"/>
  <c r="H1789" i="4"/>
  <c r="H1791" i="4"/>
  <c r="H1793" i="4"/>
  <c r="H1795" i="4"/>
  <c r="H1798" i="4"/>
  <c r="H1800" i="4"/>
  <c r="H1802" i="4"/>
  <c r="H1804" i="4"/>
  <c r="H1807" i="4"/>
  <c r="H1809" i="4"/>
  <c r="H1811" i="4"/>
  <c r="H1813" i="4"/>
  <c r="H1815" i="4"/>
  <c r="H1817" i="4"/>
  <c r="H1820" i="4"/>
  <c r="H1822" i="4"/>
  <c r="H1824" i="4"/>
  <c r="H1826" i="4"/>
  <c r="H1829" i="4"/>
  <c r="H1831" i="4"/>
  <c r="H1833" i="4"/>
  <c r="H1835" i="4"/>
  <c r="H1837" i="4"/>
  <c r="H1839" i="4"/>
  <c r="H1841" i="4"/>
  <c r="H1844" i="4"/>
  <c r="F50" i="7"/>
  <c r="G2382" i="8" s="1"/>
  <c r="G2384" i="8" s="1"/>
  <c r="G2385" i="8" s="1"/>
  <c r="F60" i="7"/>
  <c r="G2394" i="8" s="1"/>
  <c r="G2396" i="8" s="1"/>
  <c r="G2397" i="8" s="1"/>
  <c r="F62" i="7"/>
  <c r="G2419" i="8" s="1"/>
  <c r="G2421" i="8" s="1"/>
  <c r="G2422" i="8" s="1"/>
  <c r="H1851" i="4"/>
  <c r="H1852" i="4"/>
  <c r="H1853" i="4"/>
  <c r="H1855" i="4"/>
  <c r="H1856" i="4"/>
  <c r="H1857" i="4"/>
  <c r="H1866" i="4"/>
  <c r="H1867" i="4"/>
  <c r="J38" i="7"/>
  <c r="F16" i="7"/>
  <c r="G2455" i="8" s="1"/>
  <c r="G2457" i="8" s="1"/>
  <c r="G2458" i="8" s="1"/>
  <c r="F65" i="7"/>
  <c r="F17" i="7"/>
  <c r="H1880" i="4"/>
  <c r="H1881" i="4"/>
  <c r="F15" i="7"/>
  <c r="G2526" i="8" s="1"/>
  <c r="G2528" i="8" s="1"/>
  <c r="G2529" i="8" s="1"/>
  <c r="F22" i="7"/>
  <c r="G2550" i="8" s="1"/>
  <c r="G2552" i="8" s="1"/>
  <c r="G2553" i="8" s="1"/>
  <c r="H1890" i="4"/>
  <c r="H1891" i="4"/>
  <c r="H1892" i="4"/>
  <c r="H1895" i="4"/>
  <c r="H1896" i="4"/>
  <c r="H1899" i="4"/>
  <c r="H1900" i="4"/>
  <c r="H1117" i="4"/>
  <c r="H1118" i="4"/>
  <c r="H1119" i="4"/>
  <c r="H1120" i="4"/>
  <c r="H1121" i="4"/>
  <c r="H1122" i="4"/>
  <c r="H1123" i="4"/>
  <c r="H1124" i="4"/>
  <c r="H1125" i="4"/>
  <c r="H1126" i="4"/>
  <c r="H1127" i="4"/>
  <c r="H1128" i="4"/>
  <c r="H1129" i="4"/>
  <c r="H1140" i="4"/>
  <c r="H1150" i="4"/>
  <c r="H1151" i="4"/>
  <c r="H1173" i="4"/>
  <c r="H1174" i="4"/>
  <c r="H1175" i="4"/>
  <c r="H1176" i="4"/>
  <c r="H1179" i="4"/>
  <c r="H1180" i="4"/>
  <c r="H1181" i="4"/>
  <c r="H1182" i="4"/>
  <c r="H1183" i="4"/>
  <c r="H1184" i="4"/>
  <c r="H1185" i="4"/>
  <c r="H1186" i="4"/>
  <c r="H1187" i="4"/>
  <c r="H1190" i="4"/>
  <c r="H1191" i="4"/>
  <c r="H1192" i="4"/>
  <c r="H1193" i="4"/>
  <c r="H1194" i="4"/>
  <c r="H1198" i="4"/>
  <c r="H1208" i="4"/>
  <c r="H1209" i="4"/>
  <c r="H1210" i="4"/>
  <c r="H1211" i="4"/>
  <c r="H1212" i="4"/>
  <c r="H1213" i="4"/>
  <c r="H1214" i="4"/>
  <c r="H1223" i="4"/>
  <c r="H1224" i="4"/>
  <c r="H1225" i="4"/>
  <c r="H1227" i="4"/>
  <c r="H1236" i="4"/>
  <c r="H1243" i="4"/>
  <c r="H1247" i="4"/>
  <c r="H1249" i="4"/>
  <c r="H1250" i="4"/>
  <c r="H1251" i="4"/>
  <c r="H1252" i="4"/>
  <c r="H1253" i="4"/>
  <c r="H1254" i="4"/>
  <c r="H1261" i="4"/>
  <c r="H1262" i="4"/>
  <c r="H1263" i="4"/>
  <c r="H1264" i="4"/>
  <c r="H1265" i="4"/>
  <c r="H1266" i="4"/>
  <c r="H1267" i="4"/>
  <c r="H1287" i="4"/>
  <c r="H1288" i="4"/>
  <c r="H1289" i="4"/>
  <c r="H1290" i="4"/>
  <c r="H1291" i="4"/>
  <c r="H1292" i="4"/>
  <c r="H1295" i="4"/>
  <c r="H1296" i="4"/>
  <c r="H1297" i="4"/>
  <c r="H1298" i="4"/>
  <c r="H1299" i="4"/>
  <c r="H1300" i="4"/>
  <c r="H1301" i="4"/>
  <c r="H1302" i="4"/>
  <c r="H1303" i="4"/>
  <c r="H1304" i="4"/>
  <c r="H1305" i="4"/>
  <c r="H1306" i="4"/>
  <c r="H1307" i="4"/>
  <c r="H1310" i="4"/>
  <c r="H1311" i="4"/>
  <c r="H1312" i="4"/>
  <c r="H1313" i="4"/>
  <c r="H1314" i="4"/>
  <c r="H1315" i="4"/>
  <c r="H1316" i="4"/>
  <c r="H1317" i="4"/>
  <c r="H1318" i="4"/>
  <c r="H1319" i="4"/>
  <c r="H1322" i="4"/>
  <c r="H1323" i="4"/>
  <c r="H1324" i="4"/>
  <c r="H1325" i="4"/>
  <c r="H1326" i="4"/>
  <c r="H1327" i="4"/>
  <c r="H1328" i="4"/>
  <c r="H1329" i="4"/>
  <c r="H1330" i="4"/>
  <c r="H1331" i="4"/>
  <c r="H1335" i="4"/>
  <c r="H1336" i="4"/>
  <c r="H1337" i="4"/>
  <c r="H1338" i="4"/>
  <c r="H1339" i="4"/>
  <c r="H1340" i="4"/>
  <c r="H1341" i="4"/>
  <c r="H1342" i="4"/>
  <c r="H1343" i="4"/>
  <c r="H1344" i="4"/>
  <c r="H1345" i="4"/>
  <c r="H1346" i="4"/>
  <c r="H1347" i="4"/>
  <c r="H1348" i="4"/>
  <c r="H1349" i="4"/>
  <c r="H1350" i="4"/>
  <c r="H1353" i="4"/>
  <c r="H1354" i="4"/>
  <c r="H1355" i="4"/>
  <c r="H1356" i="4"/>
  <c r="H1357" i="4"/>
  <c r="H1358" i="4"/>
  <c r="H1361" i="4"/>
  <c r="H1362" i="4"/>
  <c r="H1363" i="4"/>
  <c r="H1364" i="4"/>
  <c r="H1365" i="4"/>
  <c r="H1366" i="4"/>
  <c r="H1367" i="4"/>
  <c r="H1368" i="4"/>
  <c r="H1369" i="4"/>
  <c r="H1370" i="4"/>
  <c r="H1371" i="4"/>
  <c r="H1372" i="4"/>
  <c r="H1375" i="4"/>
  <c r="H1376" i="4"/>
  <c r="H1377" i="4"/>
  <c r="H1378" i="4"/>
  <c r="H1379" i="4"/>
  <c r="H1380" i="4"/>
  <c r="H1381" i="4"/>
  <c r="H1382" i="4"/>
  <c r="H1383" i="4"/>
  <c r="H1386" i="4"/>
  <c r="H1387" i="4"/>
  <c r="H1388" i="4"/>
  <c r="H1391" i="4"/>
  <c r="H1392" i="4"/>
  <c r="H1393" i="4"/>
  <c r="H1394" i="4"/>
  <c r="H1395" i="4"/>
  <c r="H1396" i="4"/>
  <c r="H1397" i="4"/>
  <c r="H1398" i="4"/>
  <c r="H1399" i="4"/>
  <c r="H1402" i="4"/>
  <c r="H1403" i="4"/>
  <c r="H1404" i="4"/>
  <c r="H1407" i="4"/>
  <c r="H1408" i="4"/>
  <c r="H1409" i="4"/>
  <c r="H1410" i="4"/>
  <c r="H1411" i="4"/>
  <c r="H1412" i="4"/>
  <c r="H1413" i="4"/>
  <c r="H1414" i="4"/>
  <c r="H1419" i="4"/>
  <c r="H1420" i="4"/>
  <c r="H1421" i="4"/>
  <c r="H1422" i="4"/>
  <c r="H1423" i="4"/>
  <c r="H1424" i="4"/>
  <c r="H1425" i="4"/>
  <c r="H1426" i="4"/>
  <c r="H1427" i="4"/>
  <c r="H1428" i="4"/>
  <c r="H1429" i="4"/>
  <c r="H1430" i="4"/>
  <c r="H1431" i="4"/>
  <c r="H1434" i="4"/>
  <c r="H1435" i="4"/>
  <c r="H1436" i="4"/>
  <c r="H1437" i="4"/>
  <c r="H1438" i="4"/>
  <c r="H1439" i="4"/>
  <c r="H1448" i="4"/>
  <c r="H1449" i="4"/>
  <c r="H1471" i="4"/>
  <c r="H1472" i="4"/>
  <c r="H1482" i="4"/>
  <c r="H1483" i="4"/>
  <c r="H1484" i="4"/>
  <c r="H1485" i="4"/>
  <c r="H1496" i="4"/>
  <c r="H1497" i="4"/>
  <c r="H1498" i="4"/>
  <c r="H1499" i="4"/>
  <c r="H1500" i="4"/>
  <c r="H1501" i="4"/>
  <c r="H1502" i="4"/>
  <c r="H1503" i="4"/>
  <c r="H1506" i="4"/>
  <c r="H1509" i="4"/>
  <c r="H1510" i="4"/>
  <c r="H1511" i="4"/>
  <c r="H1512" i="4"/>
  <c r="H1513" i="4"/>
  <c r="H1514" i="4"/>
  <c r="H1515" i="4"/>
  <c r="H1516" i="4"/>
  <c r="H1517" i="4"/>
  <c r="H1520" i="4"/>
  <c r="H1521" i="4"/>
  <c r="H1522" i="4"/>
  <c r="H1523" i="4"/>
  <c r="H1524" i="4"/>
  <c r="H1530" i="4"/>
  <c r="H1531" i="4"/>
  <c r="H1532" i="4"/>
  <c r="H1533" i="4"/>
  <c r="H1543" i="4"/>
  <c r="H1545" i="4"/>
  <c r="H1547" i="4"/>
  <c r="H1549" i="4"/>
  <c r="H1553" i="4"/>
  <c r="H1554" i="4"/>
  <c r="H1555" i="4"/>
  <c r="H1558" i="4"/>
  <c r="H1559" i="4"/>
  <c r="H1562" i="4"/>
  <c r="H1563" i="4"/>
  <c r="H1564" i="4"/>
  <c r="H1567" i="4"/>
  <c r="H1568" i="4"/>
  <c r="H1571" i="4"/>
  <c r="H1572" i="4"/>
  <c r="H1575" i="4"/>
  <c r="H1576" i="4"/>
  <c r="H1582" i="4"/>
  <c r="F33" i="7"/>
  <c r="F25" i="7"/>
  <c r="G369" i="8" s="1"/>
  <c r="G371" i="8" s="1"/>
  <c r="G372" i="8" s="1"/>
  <c r="F26" i="7"/>
  <c r="G382" i="8" s="1"/>
  <c r="G384" i="8" s="1"/>
  <c r="G385" i="8" s="1"/>
  <c r="F27" i="7"/>
  <c r="G395" i="8" s="1"/>
  <c r="G397" i="8" s="1"/>
  <c r="G398" i="8" s="1"/>
  <c r="F28" i="7"/>
  <c r="G408" i="8" s="1"/>
  <c r="G410" i="8" s="1"/>
  <c r="G411" i="8" s="1"/>
  <c r="F29" i="7"/>
  <c r="G421" i="8" s="1"/>
  <c r="G423" i="8" s="1"/>
  <c r="G424" i="8" s="1"/>
  <c r="F30" i="7"/>
  <c r="F49" i="7"/>
  <c r="G974" i="8" s="1"/>
  <c r="H1050" i="4"/>
  <c r="H1051" i="4"/>
  <c r="H2284" i="4"/>
  <c r="H2285" i="4"/>
  <c r="H2286" i="4"/>
  <c r="H2287" i="4"/>
  <c r="H2288" i="4"/>
  <c r="H2289" i="4"/>
  <c r="H2290" i="4"/>
  <c r="H2291" i="4"/>
  <c r="H2292" i="4"/>
  <c r="H2293" i="4"/>
  <c r="H2294" i="4"/>
  <c r="H2295" i="4"/>
  <c r="H2296" i="4"/>
  <c r="H2297" i="4"/>
  <c r="H2298" i="4"/>
  <c r="H2299" i="4"/>
  <c r="H2304" i="4"/>
  <c r="H2305" i="4"/>
  <c r="H2306" i="4"/>
  <c r="H2307" i="4"/>
  <c r="H2308" i="4"/>
  <c r="H2309" i="4"/>
  <c r="H2310" i="4"/>
  <c r="H2311" i="4"/>
  <c r="H1911" i="4"/>
  <c r="H1912" i="4"/>
  <c r="H1915" i="4"/>
  <c r="H1924" i="4"/>
  <c r="J36" i="7"/>
  <c r="J35" i="7"/>
  <c r="J67" i="7"/>
  <c r="J68" i="7"/>
  <c r="H1937" i="4"/>
  <c r="H41" i="7"/>
  <c r="F41" i="7" s="1"/>
  <c r="G2730" i="8" s="1"/>
  <c r="G2732" i="8" s="1"/>
  <c r="G2733" i="8" s="1"/>
  <c r="H40" i="7"/>
  <c r="F40" i="7" s="1"/>
  <c r="G2742" i="8" s="1"/>
  <c r="G2744" i="8" s="1"/>
  <c r="G2745" i="8" s="1"/>
  <c r="H39" i="7"/>
  <c r="F39" i="7" s="1"/>
  <c r="G2754" i="8" s="1"/>
  <c r="G2756" i="8" s="1"/>
  <c r="G2757" i="8" s="1"/>
  <c r="F32" i="7"/>
  <c r="G2766" i="8" s="1"/>
  <c r="G2768" i="8" s="1"/>
  <c r="G2769" i="8" s="1"/>
  <c r="F71" i="7"/>
  <c r="G2790" i="8" s="1"/>
  <c r="G2792" i="8" s="1"/>
  <c r="G2793" i="8" s="1"/>
  <c r="H1946" i="4"/>
  <c r="H1955" i="4"/>
  <c r="H1956" i="4"/>
  <c r="H1957" i="4"/>
  <c r="H1958" i="4"/>
  <c r="H1959" i="4"/>
  <c r="H1960" i="4"/>
  <c r="H1961" i="4"/>
  <c r="H1962" i="4"/>
  <c r="H1974" i="4"/>
  <c r="F51" i="7"/>
  <c r="G2871" i="8" s="1"/>
  <c r="G2873" i="8" s="1"/>
  <c r="G2874" i="8" s="1"/>
  <c r="H1978" i="4"/>
  <c r="H1979" i="4"/>
  <c r="H1980" i="4"/>
  <c r="H1981" i="4"/>
  <c r="H2004" i="4"/>
  <c r="H2005" i="4"/>
  <c r="F24" i="7"/>
  <c r="G2895" i="8" s="1"/>
  <c r="G2897" i="8" s="1"/>
  <c r="G2898" i="8" s="1"/>
  <c r="F23" i="7"/>
  <c r="G2907" i="8" s="1"/>
  <c r="G2909" i="8" s="1"/>
  <c r="G2910" i="8" s="1"/>
  <c r="F69" i="7"/>
  <c r="G2931" i="8" s="1"/>
  <c r="G2933" i="8" s="1"/>
  <c r="G2934" i="8" s="1"/>
  <c r="F14" i="7"/>
  <c r="G2981" i="8" s="1"/>
  <c r="G2983" i="8" s="1"/>
  <c r="G2984" i="8" s="1"/>
  <c r="H2020" i="4"/>
  <c r="F57" i="7"/>
  <c r="G3052" i="8" s="1"/>
  <c r="G3054" i="8" s="1"/>
  <c r="G3055" i="8" s="1"/>
  <c r="F58" i="7"/>
  <c r="G3064" i="8" s="1"/>
  <c r="G3066" i="8" s="1"/>
  <c r="G3067" i="8" s="1"/>
  <c r="H2033" i="4"/>
  <c r="H2036" i="4"/>
  <c r="H2037" i="4"/>
  <c r="H2038" i="4"/>
  <c r="H2039" i="4"/>
  <c r="H2042" i="4"/>
  <c r="H2043" i="4"/>
  <c r="H2044" i="4"/>
  <c r="H2046" i="4"/>
  <c r="H2048" i="4"/>
  <c r="H2050" i="4"/>
  <c r="H2054" i="4"/>
  <c r="H2055" i="4"/>
  <c r="H2056" i="4"/>
  <c r="H2057" i="4"/>
  <c r="H2058" i="4"/>
  <c r="H2059" i="4"/>
  <c r="H2060" i="4"/>
  <c r="H2061" i="4"/>
  <c r="H2062" i="4"/>
  <c r="H2063" i="4"/>
  <c r="H2064" i="4"/>
  <c r="H2065" i="4"/>
  <c r="H2066" i="4"/>
  <c r="H2067" i="4"/>
  <c r="H2068" i="4"/>
  <c r="H2069" i="4"/>
  <c r="H2070" i="4"/>
  <c r="H2071" i="4"/>
  <c r="H2074" i="4"/>
  <c r="H2075" i="4"/>
  <c r="H2076" i="4"/>
  <c r="H2077" i="4"/>
  <c r="H2078" i="4"/>
  <c r="H2079" i="4"/>
  <c r="H2080" i="4"/>
  <c r="H2081" i="4"/>
  <c r="H2082" i="4"/>
  <c r="H2085" i="4"/>
  <c r="H2089" i="4"/>
  <c r="H2090" i="4"/>
  <c r="H2091" i="4"/>
  <c r="H2092" i="4"/>
  <c r="H2093" i="4"/>
  <c r="H2094" i="4"/>
  <c r="H2095" i="4"/>
  <c r="H2096" i="4"/>
  <c r="H2097" i="4"/>
  <c r="H2098" i="4"/>
  <c r="H2099" i="4"/>
  <c r="H2100" i="4"/>
  <c r="H2101" i="4"/>
  <c r="H2102" i="4"/>
  <c r="H2103" i="4"/>
  <c r="H2104" i="4"/>
  <c r="H2105" i="4"/>
  <c r="H2108" i="4"/>
  <c r="H2109" i="4"/>
  <c r="H2110" i="4"/>
  <c r="H2111" i="4"/>
  <c r="H2112" i="4"/>
  <c r="H2113" i="4"/>
  <c r="H2117" i="4"/>
  <c r="H2118" i="4"/>
  <c r="H2119" i="4"/>
  <c r="H2120" i="4"/>
  <c r="H2121" i="4"/>
  <c r="H2122" i="4"/>
  <c r="H2123" i="4"/>
  <c r="H2124" i="4"/>
  <c r="H2125" i="4"/>
  <c r="H2126" i="4"/>
  <c r="H2127" i="4"/>
  <c r="H2128" i="4"/>
  <c r="H2129" i="4"/>
  <c r="H2130" i="4"/>
  <c r="H2131" i="4"/>
  <c r="H2132" i="4"/>
  <c r="H2133" i="4"/>
  <c r="H2136" i="4"/>
  <c r="H2137" i="4"/>
  <c r="H2138" i="4"/>
  <c r="H2139" i="4"/>
  <c r="H2140" i="4"/>
  <c r="H2141" i="4"/>
  <c r="H2142" i="4"/>
  <c r="H2143" i="4"/>
  <c r="H2144" i="4"/>
  <c r="H2147" i="4"/>
  <c r="H2148" i="4"/>
  <c r="H2149" i="4"/>
  <c r="H2150" i="4"/>
  <c r="H2154" i="4"/>
  <c r="H2155" i="4"/>
  <c r="H2156" i="4"/>
  <c r="H2157" i="4"/>
  <c r="H2158" i="4"/>
  <c r="H2159" i="4"/>
  <c r="H2160" i="4"/>
  <c r="H2161" i="4"/>
  <c r="H2162" i="4"/>
  <c r="H2163" i="4"/>
  <c r="H2164" i="4"/>
  <c r="H2165" i="4"/>
  <c r="H2166" i="4"/>
  <c r="H2167" i="4"/>
  <c r="H2168" i="4"/>
  <c r="H2169" i="4"/>
  <c r="H2170" i="4"/>
  <c r="H2171" i="4"/>
  <c r="H2174" i="4"/>
  <c r="H2175" i="4"/>
  <c r="H2176" i="4"/>
  <c r="H2177" i="4"/>
  <c r="H2178" i="4"/>
  <c r="H2179" i="4"/>
  <c r="H2180" i="4"/>
  <c r="H2181" i="4"/>
  <c r="H2182" i="4"/>
  <c r="H2185" i="4"/>
  <c r="H2189" i="4"/>
  <c r="H2190" i="4"/>
  <c r="H2191" i="4"/>
  <c r="H2192" i="4"/>
  <c r="H2193" i="4"/>
  <c r="H2194" i="4"/>
  <c r="H2195" i="4"/>
  <c r="H2196" i="4"/>
  <c r="H2197" i="4"/>
  <c r="H2198" i="4"/>
  <c r="H2199" i="4"/>
  <c r="H2200" i="4"/>
  <c r="H2201" i="4"/>
  <c r="H2204" i="4"/>
  <c r="H2205" i="4"/>
  <c r="H2206" i="4"/>
  <c r="H2207" i="4"/>
  <c r="H2208" i="4"/>
  <c r="H2209" i="4"/>
  <c r="H2210" i="4"/>
  <c r="H2211" i="4"/>
  <c r="H2212" i="4"/>
  <c r="H2215" i="4"/>
  <c r="H2217" i="4"/>
  <c r="H2219" i="4"/>
  <c r="B23" i="9"/>
  <c r="B25" i="9"/>
  <c r="B140" i="12" s="1"/>
  <c r="B27" i="9"/>
  <c r="B29" i="9"/>
  <c r="B31" i="9"/>
  <c r="B146" i="12" s="1"/>
  <c r="B33" i="9"/>
  <c r="B21" i="9"/>
  <c r="B18" i="6"/>
  <c r="A23" i="9" s="1"/>
  <c r="B19" i="6"/>
  <c r="A25" i="9" s="1"/>
  <c r="A29" i="12" s="1"/>
  <c r="B20" i="6"/>
  <c r="A27" i="9" s="1"/>
  <c r="A142" i="12" s="1"/>
  <c r="B21" i="6"/>
  <c r="A29" i="9" s="1"/>
  <c r="A31" i="12" s="1"/>
  <c r="B22" i="6"/>
  <c r="A31" i="9" s="1"/>
  <c r="B23" i="6"/>
  <c r="A33" i="9" s="1"/>
  <c r="A64" i="12" s="1"/>
  <c r="B17" i="6"/>
  <c r="A21" i="9" s="1"/>
  <c r="B87" i="12"/>
  <c r="B19" i="9"/>
  <c r="B75" i="12"/>
  <c r="B27" i="12"/>
  <c r="B29" i="12"/>
  <c r="W35" i="9"/>
  <c r="V35" i="9"/>
  <c r="U35" i="9"/>
  <c r="R35" i="9"/>
  <c r="Q35" i="9"/>
  <c r="P35" i="9"/>
  <c r="M35" i="9"/>
  <c r="L35" i="9"/>
  <c r="K35" i="9"/>
  <c r="E968" i="8"/>
  <c r="H2334" i="4"/>
  <c r="H2335" i="4"/>
  <c r="H2321" i="4"/>
  <c r="H2322" i="4"/>
  <c r="H2323" i="4"/>
  <c r="H2324" i="4"/>
  <c r="H2325" i="4"/>
  <c r="H2326" i="4"/>
  <c r="H2327" i="4"/>
  <c r="H2328" i="4"/>
  <c r="H2329" i="4"/>
  <c r="H2330" i="4"/>
  <c r="H2331" i="4"/>
  <c r="H2320" i="4"/>
  <c r="Q12" i="11"/>
  <c r="B48" i="12"/>
  <c r="B33" i="12"/>
  <c r="B31" i="12"/>
  <c r="Q14" i="11"/>
  <c r="Q13" i="11"/>
  <c r="B62" i="12"/>
  <c r="B16" i="6"/>
  <c r="A19" i="9" s="1"/>
  <c r="A50" i="12" s="1"/>
  <c r="B17" i="9"/>
  <c r="B23" i="12" s="1"/>
  <c r="B15" i="6"/>
  <c r="A17" i="9" s="1"/>
  <c r="H221" i="4"/>
  <c r="H225" i="4"/>
  <c r="H226" i="4"/>
  <c r="H229" i="4"/>
  <c r="H223" i="4" s="1"/>
  <c r="H231" i="4"/>
  <c r="H232" i="4"/>
  <c r="H233" i="4"/>
  <c r="H235" i="4"/>
  <c r="H237" i="4"/>
  <c r="H238" i="4"/>
  <c r="H239" i="4"/>
  <c r="H243" i="4"/>
  <c r="H244" i="4"/>
  <c r="H247" i="4"/>
  <c r="H248" i="4"/>
  <c r="H251" i="4"/>
  <c r="H252" i="4"/>
  <c r="H253" i="4"/>
  <c r="H254" i="4"/>
  <c r="H257" i="4"/>
  <c r="H258" i="4"/>
  <c r="H259" i="4"/>
  <c r="H260" i="4"/>
  <c r="H262" i="4"/>
  <c r="H265" i="4"/>
  <c r="H266" i="4"/>
  <c r="H267" i="4"/>
  <c r="H268" i="4"/>
  <c r="H270" i="4"/>
  <c r="H272" i="4"/>
  <c r="H219" i="4"/>
  <c r="H2429" i="4"/>
  <c r="H2431" i="4"/>
  <c r="H2433" i="4"/>
  <c r="H2436" i="4"/>
  <c r="H2438" i="4"/>
  <c r="H2440" i="4"/>
  <c r="H2442" i="4"/>
  <c r="H2444" i="4"/>
  <c r="H2447" i="4"/>
  <c r="H2449" i="4"/>
  <c r="H2451" i="4"/>
  <c r="H2453" i="4"/>
  <c r="H2455" i="4"/>
  <c r="H2458" i="4"/>
  <c r="H2460" i="4"/>
  <c r="H2462" i="4"/>
  <c r="H2464" i="4"/>
  <c r="H2466" i="4"/>
  <c r="H2468" i="4"/>
  <c r="H2470" i="4"/>
  <c r="H2472" i="4"/>
  <c r="H2474" i="4"/>
  <c r="H2477" i="4"/>
  <c r="H2479" i="4"/>
  <c r="H2481" i="4"/>
  <c r="H2483" i="4"/>
  <c r="H2427" i="4"/>
  <c r="H2393" i="4"/>
  <c r="H2394" i="4"/>
  <c r="H2396" i="4"/>
  <c r="H2399" i="4"/>
  <c r="H2401" i="4"/>
  <c r="H2403" i="4"/>
  <c r="H2405" i="4"/>
  <c r="H2407" i="4"/>
  <c r="H2409" i="4"/>
  <c r="H2411" i="4"/>
  <c r="H2414" i="4"/>
  <c r="H2416" i="4"/>
  <c r="H2418" i="4"/>
  <c r="H2420" i="4"/>
  <c r="H2392" i="4"/>
  <c r="H2384" i="4"/>
  <c r="H2385" i="4"/>
  <c r="H2386" i="4"/>
  <c r="H2387" i="4"/>
  <c r="H2388" i="4"/>
  <c r="H2365" i="4"/>
  <c r="H2366" i="4"/>
  <c r="H2367" i="4"/>
  <c r="H2368" i="4"/>
  <c r="H2369" i="4"/>
  <c r="H2370" i="4"/>
  <c r="H2371" i="4"/>
  <c r="H2372" i="4"/>
  <c r="H2373" i="4"/>
  <c r="H2364" i="4"/>
  <c r="H2227" i="4"/>
  <c r="H2228" i="4"/>
  <c r="H2229" i="4"/>
  <c r="H2230" i="4"/>
  <c r="H2231" i="4"/>
  <c r="H2232" i="4"/>
  <c r="H2233" i="4"/>
  <c r="H2234" i="4"/>
  <c r="H2235" i="4"/>
  <c r="H2236" i="4"/>
  <c r="H2237" i="4"/>
  <c r="H2238" i="4"/>
  <c r="H2239" i="4"/>
  <c r="H2242" i="4"/>
  <c r="H2243" i="4"/>
  <c r="H2244" i="4"/>
  <c r="H2245" i="4"/>
  <c r="H2246" i="4"/>
  <c r="H2247" i="4"/>
  <c r="H2248" i="4"/>
  <c r="H2249" i="4"/>
  <c r="H2250" i="4"/>
  <c r="H2251" i="4"/>
  <c r="H2252" i="4"/>
  <c r="H2253" i="4"/>
  <c r="H2254" i="4"/>
  <c r="H2257" i="4"/>
  <c r="H2258" i="4"/>
  <c r="H2259" i="4"/>
  <c r="H2260" i="4"/>
  <c r="H2261" i="4"/>
  <c r="H2262" i="4"/>
  <c r="H2263" i="4"/>
  <c r="H2264" i="4"/>
  <c r="H2265" i="4"/>
  <c r="H2266" i="4"/>
  <c r="H2267" i="4"/>
  <c r="H2268" i="4"/>
  <c r="H2269" i="4"/>
  <c r="H2272" i="4"/>
  <c r="H2273" i="4"/>
  <c r="H2274" i="4"/>
  <c r="H2275" i="4"/>
  <c r="H2276" i="4"/>
  <c r="H2277" i="4"/>
  <c r="H2278" i="4"/>
  <c r="H2279" i="4"/>
  <c r="H2280" i="4"/>
  <c r="H2281" i="4"/>
  <c r="H2226" i="4"/>
  <c r="H505" i="4"/>
  <c r="H506" i="4"/>
  <c r="H507" i="4"/>
  <c r="H508" i="4"/>
  <c r="H509" i="4"/>
  <c r="H510" i="4"/>
  <c r="H511" i="4"/>
  <c r="H512" i="4"/>
  <c r="H516" i="4"/>
  <c r="H517" i="4"/>
  <c r="H518" i="4"/>
  <c r="H521" i="4"/>
  <c r="H522" i="4"/>
  <c r="H523" i="4"/>
  <c r="H526" i="4"/>
  <c r="H527" i="4"/>
  <c r="H528" i="4"/>
  <c r="H531" i="4"/>
  <c r="H532" i="4"/>
  <c r="H533" i="4"/>
  <c r="H156" i="4"/>
  <c r="H105" i="4"/>
  <c r="H103" i="4"/>
  <c r="H101" i="4"/>
  <c r="H99" i="4"/>
  <c r="H91" i="4"/>
  <c r="H92" i="4"/>
  <c r="H93" i="4"/>
  <c r="H94" i="4"/>
  <c r="H95" i="4"/>
  <c r="H96" i="4"/>
  <c r="H97" i="4"/>
  <c r="H90" i="4"/>
  <c r="H81" i="4"/>
  <c r="H82" i="4"/>
  <c r="H83" i="4"/>
  <c r="H84" i="4"/>
  <c r="H85" i="4"/>
  <c r="H86" i="4"/>
  <c r="H87" i="4"/>
  <c r="H80" i="4"/>
  <c r="H71" i="4"/>
  <c r="H72" i="4"/>
  <c r="H73" i="4"/>
  <c r="H74" i="4"/>
  <c r="H75" i="4"/>
  <c r="H76" i="4"/>
  <c r="H77" i="4"/>
  <c r="H70" i="4"/>
  <c r="H67" i="4"/>
  <c r="H65" i="4"/>
  <c r="H62" i="4"/>
  <c r="H39" i="4"/>
  <c r="H40" i="4"/>
  <c r="H41" i="4"/>
  <c r="H42" i="4"/>
  <c r="H43" i="4"/>
  <c r="H44" i="4"/>
  <c r="H45" i="4"/>
  <c r="H46" i="4"/>
  <c r="H47" i="4"/>
  <c r="H48" i="4"/>
  <c r="H49" i="4"/>
  <c r="H50" i="4"/>
  <c r="H51" i="4"/>
  <c r="H52" i="4"/>
  <c r="H53" i="4"/>
  <c r="H54" i="4"/>
  <c r="H55" i="4"/>
  <c r="H56" i="4"/>
  <c r="H57" i="4"/>
  <c r="H58" i="4"/>
  <c r="H59" i="4"/>
  <c r="H60" i="4"/>
  <c r="H38" i="4"/>
  <c r="H32" i="4"/>
  <c r="H33" i="4"/>
  <c r="H34" i="4"/>
  <c r="H35" i="4"/>
  <c r="H31" i="4"/>
  <c r="H23" i="4"/>
  <c r="H24" i="4"/>
  <c r="H25" i="4"/>
  <c r="H26" i="4"/>
  <c r="H27" i="4"/>
  <c r="H28" i="4"/>
  <c r="H22" i="4"/>
  <c r="H17" i="4"/>
  <c r="H18" i="4"/>
  <c r="H16" i="4"/>
  <c r="B308" i="12"/>
  <c r="B306" i="12"/>
  <c r="B304" i="12"/>
  <c r="B302" i="12"/>
  <c r="B300" i="12"/>
  <c r="B298" i="12"/>
  <c r="B296" i="12"/>
  <c r="B294" i="12"/>
  <c r="B292" i="12"/>
  <c r="B290" i="12"/>
  <c r="B288" i="12"/>
  <c r="B286" i="12"/>
  <c r="B284" i="12"/>
  <c r="B282" i="12"/>
  <c r="B280" i="12"/>
  <c r="B278" i="12"/>
  <c r="B276" i="12"/>
  <c r="B274" i="12"/>
  <c r="B272" i="12"/>
  <c r="B270" i="12"/>
  <c r="B268" i="12"/>
  <c r="B266" i="12"/>
  <c r="B264" i="12"/>
  <c r="B262" i="12"/>
  <c r="B260" i="12"/>
  <c r="B258" i="12"/>
  <c r="A252" i="12"/>
  <c r="B247" i="12"/>
  <c r="B245" i="12"/>
  <c r="B243" i="12"/>
  <c r="B241" i="12"/>
  <c r="B239" i="12"/>
  <c r="B237" i="12"/>
  <c r="B235" i="12"/>
  <c r="B233" i="12"/>
  <c r="B231" i="12"/>
  <c r="B229" i="12"/>
  <c r="B227" i="12"/>
  <c r="B225" i="12"/>
  <c r="B223" i="12"/>
  <c r="B221" i="12"/>
  <c r="B219" i="12"/>
  <c r="B217" i="12"/>
  <c r="B215" i="12"/>
  <c r="B213" i="12"/>
  <c r="B211" i="12"/>
  <c r="B209" i="12"/>
  <c r="B207" i="12"/>
  <c r="B205" i="12"/>
  <c r="B203" i="12"/>
  <c r="B201" i="12"/>
  <c r="B199" i="12"/>
  <c r="B197" i="12"/>
  <c r="A191" i="12"/>
  <c r="B186" i="12"/>
  <c r="B184" i="12"/>
  <c r="B182" i="12"/>
  <c r="B180" i="12"/>
  <c r="B178" i="12"/>
  <c r="B176" i="12"/>
  <c r="B174" i="12"/>
  <c r="B172" i="12"/>
  <c r="B170" i="12"/>
  <c r="B168" i="12"/>
  <c r="B166" i="12"/>
  <c r="B164" i="12"/>
  <c r="B162" i="12"/>
  <c r="B160" i="12"/>
  <c r="B158" i="12"/>
  <c r="B156" i="12"/>
  <c r="B154" i="12"/>
  <c r="B152" i="12"/>
  <c r="B150" i="12"/>
  <c r="B125" i="12"/>
  <c r="B123" i="12"/>
  <c r="B121" i="12"/>
  <c r="B119" i="12"/>
  <c r="B117" i="12"/>
  <c r="B115" i="12"/>
  <c r="B113" i="12"/>
  <c r="B111" i="12"/>
  <c r="B109" i="12"/>
  <c r="B107" i="12"/>
  <c r="B105" i="12"/>
  <c r="B103" i="12"/>
  <c r="B101" i="12"/>
  <c r="B99" i="12"/>
  <c r="B97" i="12"/>
  <c r="B95" i="12"/>
  <c r="B93" i="12"/>
  <c r="B91" i="12"/>
  <c r="B46" i="12"/>
  <c r="H35" i="9"/>
  <c r="G35" i="9"/>
  <c r="F35" i="9"/>
  <c r="Z15" i="9"/>
  <c r="E11" i="7"/>
  <c r="D11" i="7"/>
  <c r="C11" i="7"/>
  <c r="B11" i="7"/>
  <c r="D22" i="5"/>
  <c r="H2342" i="4"/>
  <c r="H2344" i="4"/>
  <c r="H2346" i="4"/>
  <c r="H2348" i="4"/>
  <c r="H2350" i="4"/>
  <c r="H2352" i="4"/>
  <c r="H2357" i="4"/>
  <c r="H1109" i="4"/>
  <c r="H1055" i="4"/>
  <c r="H1056" i="4"/>
  <c r="H1057" i="4"/>
  <c r="H1058" i="4"/>
  <c r="H1059" i="4"/>
  <c r="H1060" i="4"/>
  <c r="H1064" i="4"/>
  <c r="H1065" i="4"/>
  <c r="H1066" i="4"/>
  <c r="H1067" i="4"/>
  <c r="H1068" i="4"/>
  <c r="H1069" i="4"/>
  <c r="H1070" i="4"/>
  <c r="H1071" i="4"/>
  <c r="H1074" i="4"/>
  <c r="H1075" i="4"/>
  <c r="H1076" i="4"/>
  <c r="H1077" i="4"/>
  <c r="H1080" i="4"/>
  <c r="H1081" i="4"/>
  <c r="H1082" i="4"/>
  <c r="H1089" i="4"/>
  <c r="H1090" i="4"/>
  <c r="H1091" i="4"/>
  <c r="H1092" i="4"/>
  <c r="H1094" i="4"/>
  <c r="H1096" i="4"/>
  <c r="H1098" i="4"/>
  <c r="H1100" i="4"/>
  <c r="H1103" i="4"/>
  <c r="H1104" i="4"/>
  <c r="H1105" i="4"/>
  <c r="H1106" i="4"/>
  <c r="G1974" i="29" l="1"/>
  <c r="H1974" i="29" s="1"/>
  <c r="G1689" i="29"/>
  <c r="H1689" i="29" s="1"/>
  <c r="H1652" i="4"/>
  <c r="H1551" i="4"/>
  <c r="I12" i="29"/>
  <c r="I1974" i="29" s="1"/>
  <c r="K1974" i="29" s="1"/>
  <c r="I14" i="4"/>
  <c r="I309" i="4" s="1"/>
  <c r="K309" i="4" s="1"/>
  <c r="A309" i="4" s="1"/>
  <c r="I2101" i="4"/>
  <c r="K2101" i="4" s="1"/>
  <c r="I1957" i="4"/>
  <c r="K1957" i="4" s="1"/>
  <c r="I1513" i="4"/>
  <c r="K1513" i="4" s="1"/>
  <c r="I1106" i="4"/>
  <c r="K1106" i="4" s="1"/>
  <c r="I1071" i="4"/>
  <c r="K1071" i="4" s="1"/>
  <c r="I67" i="4"/>
  <c r="K67" i="4" s="1"/>
  <c r="A67" i="4" s="1"/>
  <c r="I506" i="4"/>
  <c r="K506" i="4" s="1"/>
  <c r="A506" i="4" s="1"/>
  <c r="I2263" i="4"/>
  <c r="K2263" i="4" s="1"/>
  <c r="I2466" i="4"/>
  <c r="K2466" i="4" s="1"/>
  <c r="I2331" i="4"/>
  <c r="K2331" i="4" s="1"/>
  <c r="I2215" i="4"/>
  <c r="K2215" i="4" s="1"/>
  <c r="I2133" i="4"/>
  <c r="K2133" i="4" s="1"/>
  <c r="I2075" i="4"/>
  <c r="K2075" i="4" s="1"/>
  <c r="I2057" i="4"/>
  <c r="K2057" i="4" s="1"/>
  <c r="I1937" i="4"/>
  <c r="K1937" i="4" s="1"/>
  <c r="I2296" i="4"/>
  <c r="K2296" i="4" s="1"/>
  <c r="I1512" i="4"/>
  <c r="K1512" i="4" s="1"/>
  <c r="I593" i="4"/>
  <c r="K593" i="4" s="1"/>
  <c r="A593" i="4" s="1"/>
  <c r="I1434" i="4"/>
  <c r="K1434" i="4" s="1"/>
  <c r="I1412" i="4"/>
  <c r="K1412" i="4" s="1"/>
  <c r="I1350" i="4"/>
  <c r="K1350" i="4" s="1"/>
  <c r="I1331" i="4"/>
  <c r="K1331" i="4" s="1"/>
  <c r="I1252" i="4"/>
  <c r="K1252" i="4" s="1"/>
  <c r="I1209" i="4"/>
  <c r="K1209" i="4" s="1"/>
  <c r="I1853" i="4"/>
  <c r="K1853" i="4" s="1"/>
  <c r="I1813" i="4"/>
  <c r="K1813" i="4" s="1"/>
  <c r="I1697" i="4"/>
  <c r="K1697" i="4" s="1"/>
  <c r="I1609" i="4"/>
  <c r="K1609" i="4" s="1"/>
  <c r="H2362" i="4"/>
  <c r="I151" i="4"/>
  <c r="K151" i="4" s="1"/>
  <c r="A151" i="4" s="1"/>
  <c r="I378" i="4"/>
  <c r="K378" i="4" s="1"/>
  <c r="A378" i="4" s="1"/>
  <c r="I308" i="4"/>
  <c r="K308" i="4" s="1"/>
  <c r="A308" i="4" s="1"/>
  <c r="I282" i="4"/>
  <c r="K282" i="4" s="1"/>
  <c r="A282" i="4" s="1"/>
  <c r="I592" i="4"/>
  <c r="K592" i="4" s="1"/>
  <c r="A592" i="4" s="1"/>
  <c r="I984" i="4"/>
  <c r="K984" i="4" s="1"/>
  <c r="I871" i="4"/>
  <c r="K871" i="4" s="1"/>
  <c r="I819" i="4"/>
  <c r="K819" i="4" s="1"/>
  <c r="A819" i="4" s="1"/>
  <c r="I759" i="4"/>
  <c r="K759" i="4" s="1"/>
  <c r="A759" i="4" s="1"/>
  <c r="I735" i="4"/>
  <c r="K735" i="4" s="1"/>
  <c r="A735" i="4" s="1"/>
  <c r="I1431" i="4"/>
  <c r="K1431" i="4" s="1"/>
  <c r="I1411" i="4"/>
  <c r="K1411" i="4" s="1"/>
  <c r="I1349" i="4"/>
  <c r="K1349" i="4" s="1"/>
  <c r="I1330" i="4"/>
  <c r="K1330" i="4" s="1"/>
  <c r="I1251" i="4"/>
  <c r="K1251" i="4" s="1"/>
  <c r="I1208" i="4"/>
  <c r="K1208" i="4" s="1"/>
  <c r="I1857" i="4"/>
  <c r="K1857" i="4" s="1"/>
  <c r="I1820" i="4"/>
  <c r="K1820" i="4" s="1"/>
  <c r="I1715" i="4"/>
  <c r="K1715" i="4" s="1"/>
  <c r="I1627" i="4"/>
  <c r="K1627" i="4" s="1"/>
  <c r="H1133" i="4"/>
  <c r="I145" i="4"/>
  <c r="K145" i="4" s="1"/>
  <c r="A145" i="4" s="1"/>
  <c r="I351" i="4"/>
  <c r="K351" i="4" s="1"/>
  <c r="A351" i="4" s="1"/>
  <c r="I329" i="4"/>
  <c r="K329" i="4" s="1"/>
  <c r="A329" i="4" s="1"/>
  <c r="I453" i="4"/>
  <c r="K453" i="4" s="1"/>
  <c r="A453" i="4" s="1"/>
  <c r="I637" i="4"/>
  <c r="K637" i="4" s="1"/>
  <c r="A637" i="4" s="1"/>
  <c r="I970" i="4"/>
  <c r="K970" i="4" s="1"/>
  <c r="I936" i="4"/>
  <c r="K936" i="4" s="1"/>
  <c r="I830" i="4"/>
  <c r="K830" i="4" s="1"/>
  <c r="A830" i="4" s="1"/>
  <c r="I810" i="4"/>
  <c r="K810" i="4" s="1"/>
  <c r="A810" i="4" s="1"/>
  <c r="I726" i="4"/>
  <c r="K726" i="4" s="1"/>
  <c r="A726" i="4" s="1"/>
  <c r="I672" i="4"/>
  <c r="K672" i="4" s="1"/>
  <c r="A672" i="4" s="1"/>
  <c r="I1448" i="4"/>
  <c r="K1448" i="4" s="1"/>
  <c r="I1422" i="4"/>
  <c r="K1422" i="4" s="1"/>
  <c r="I1398" i="4"/>
  <c r="K1398" i="4" s="1"/>
  <c r="I1358" i="4"/>
  <c r="K1358" i="4" s="1"/>
  <c r="I1340" i="4"/>
  <c r="K1340" i="4" s="1"/>
  <c r="I1319" i="4"/>
  <c r="K1319" i="4" s="1"/>
  <c r="I1264" i="4"/>
  <c r="K1264" i="4" s="1"/>
  <c r="I1223" i="4"/>
  <c r="K1223" i="4" s="1"/>
  <c r="I1185" i="4"/>
  <c r="K1185" i="4" s="1"/>
  <c r="I1890" i="4"/>
  <c r="K1890" i="4" s="1"/>
  <c r="I1809" i="4"/>
  <c r="K1809" i="4" s="1"/>
  <c r="I1766" i="4"/>
  <c r="K1766" i="4" s="1"/>
  <c r="I1699" i="4"/>
  <c r="K1699" i="4" s="1"/>
  <c r="I1624" i="4"/>
  <c r="K1624" i="4" s="1"/>
  <c r="I1283" i="4"/>
  <c r="K1283" i="4" s="1"/>
  <c r="I202" i="4"/>
  <c r="K202" i="4" s="1"/>
  <c r="A202" i="4" s="1"/>
  <c r="I382" i="4"/>
  <c r="K382" i="4" s="1"/>
  <c r="A382" i="4" s="1"/>
  <c r="I340" i="4"/>
  <c r="K340" i="4" s="1"/>
  <c r="A340" i="4" s="1"/>
  <c r="I313" i="4"/>
  <c r="K313" i="4" s="1"/>
  <c r="A313" i="4" s="1"/>
  <c r="I286" i="4"/>
  <c r="K286" i="4" s="1"/>
  <c r="A286" i="4" s="1"/>
  <c r="I644" i="4"/>
  <c r="K644" i="4" s="1"/>
  <c r="A644" i="4" s="1"/>
  <c r="I622" i="4"/>
  <c r="K622" i="4" s="1"/>
  <c r="A622" i="4" s="1"/>
  <c r="I564" i="4"/>
  <c r="K564" i="4" s="1"/>
  <c r="A564" i="4" s="1"/>
  <c r="I899" i="4"/>
  <c r="K899" i="4" s="1"/>
  <c r="I861" i="4"/>
  <c r="K861" i="4" s="1"/>
  <c r="I825" i="4"/>
  <c r="K825" i="4" s="1"/>
  <c r="A825" i="4" s="1"/>
  <c r="I783" i="4"/>
  <c r="K783" i="4" s="1"/>
  <c r="A783" i="4" s="1"/>
  <c r="I765" i="4"/>
  <c r="K765" i="4" s="1"/>
  <c r="A765" i="4" s="1"/>
  <c r="I743" i="4"/>
  <c r="K743" i="4" s="1"/>
  <c r="A743" i="4" s="1"/>
  <c r="I671" i="4"/>
  <c r="K671" i="4" s="1"/>
  <c r="A671" i="4" s="1"/>
  <c r="I460" i="4"/>
  <c r="K460" i="4" s="1"/>
  <c r="G2885" i="8"/>
  <c r="G2886" i="8" s="1"/>
  <c r="G2514" i="8"/>
  <c r="G2516" i="8" s="1"/>
  <c r="G2517" i="8" s="1"/>
  <c r="G2324" i="8"/>
  <c r="G2325" i="8" s="1"/>
  <c r="G976" i="8"/>
  <c r="G712" i="8"/>
  <c r="G713" i="8" s="1"/>
  <c r="G884" i="8"/>
  <c r="G885" i="8" s="1"/>
  <c r="E690" i="8"/>
  <c r="G690" i="8" s="1"/>
  <c r="G689" i="8"/>
  <c r="G741" i="8"/>
  <c r="G743" i="8" s="1"/>
  <c r="G780" i="8"/>
  <c r="G781" i="8" s="1"/>
  <c r="G826" i="8"/>
  <c r="G827" i="8" s="1"/>
  <c r="E678" i="8"/>
  <c r="G678" i="8" s="1"/>
  <c r="G677" i="8"/>
  <c r="G800" i="8"/>
  <c r="G801" i="8" s="1"/>
  <c r="G811" i="8"/>
  <c r="G813" i="8" s="1"/>
  <c r="G854" i="8"/>
  <c r="G855" i="8" s="1"/>
  <c r="G1611" i="8"/>
  <c r="G1610" i="8"/>
  <c r="G977" i="8"/>
  <c r="G730" i="8"/>
  <c r="G731" i="8" s="1"/>
  <c r="G481" i="8"/>
  <c r="G483" i="8" s="1"/>
  <c r="G484" i="8" s="1"/>
  <c r="G162" i="8"/>
  <c r="G164" i="8" s="1"/>
  <c r="G139" i="8"/>
  <c r="G141" i="8" s="1"/>
  <c r="G128" i="8"/>
  <c r="G130" i="8" s="1"/>
  <c r="G24" i="8"/>
  <c r="G25" i="8"/>
  <c r="I1637" i="4"/>
  <c r="K1637" i="4" s="1"/>
  <c r="H1230" i="4"/>
  <c r="I1911" i="4"/>
  <c r="I1844" i="4"/>
  <c r="I1419" i="4"/>
  <c r="F67" i="7"/>
  <c r="G2694" i="8" s="1"/>
  <c r="G2696" i="8" s="1"/>
  <c r="G2697" i="8" s="1"/>
  <c r="F35" i="7"/>
  <c r="G2682" i="8" s="1"/>
  <c r="G2684" i="8" s="1"/>
  <c r="G2685" i="8" s="1"/>
  <c r="G2209" i="8"/>
  <c r="G2211" i="8" s="1"/>
  <c r="G2212" i="8" s="1"/>
  <c r="G2053" i="8"/>
  <c r="G2055" i="8" s="1"/>
  <c r="G2056" i="8" s="1"/>
  <c r="I2253" i="4"/>
  <c r="K2253" i="4" s="1"/>
  <c r="F36" i="7"/>
  <c r="G2670" i="8" s="1"/>
  <c r="G2672" i="8" s="1"/>
  <c r="G2673" i="8" s="1"/>
  <c r="F38" i="7"/>
  <c r="G2443" i="8" s="1"/>
  <c r="G2445" i="8" s="1"/>
  <c r="G2446" i="8" s="1"/>
  <c r="F72" i="7"/>
  <c r="I229" i="4"/>
  <c r="I223" i="4" s="1"/>
  <c r="A25" i="12"/>
  <c r="I2280" i="4"/>
  <c r="K2280" i="4" s="1"/>
  <c r="I2276" i="4"/>
  <c r="K2276" i="4" s="1"/>
  <c r="I2272" i="4"/>
  <c r="K2272" i="4" s="1"/>
  <c r="I2262" i="4"/>
  <c r="K2262" i="4" s="1"/>
  <c r="I2258" i="4"/>
  <c r="K2258" i="4" s="1"/>
  <c r="I2252" i="4"/>
  <c r="K2252" i="4" s="1"/>
  <c r="I2244" i="4"/>
  <c r="K2244" i="4" s="1"/>
  <c r="I2238" i="4"/>
  <c r="K2238" i="4" s="1"/>
  <c r="I2234" i="4"/>
  <c r="K2234" i="4" s="1"/>
  <c r="Q15" i="11"/>
  <c r="R12" i="11" s="1"/>
  <c r="I918" i="4"/>
  <c r="K918" i="4" s="1"/>
  <c r="I898" i="4"/>
  <c r="K898" i="4" s="1"/>
  <c r="I873" i="4"/>
  <c r="K873" i="4" s="1"/>
  <c r="I855" i="4"/>
  <c r="K855" i="4" s="1"/>
  <c r="I848" i="4"/>
  <c r="K848" i="4" s="1"/>
  <c r="A848" i="4" s="1"/>
  <c r="I776" i="4"/>
  <c r="K776" i="4" s="1"/>
  <c r="A776" i="4" s="1"/>
  <c r="I772" i="4"/>
  <c r="K772" i="4" s="1"/>
  <c r="A772" i="4" s="1"/>
  <c r="I770" i="4"/>
  <c r="K770" i="4" s="1"/>
  <c r="A770" i="4" s="1"/>
  <c r="I768" i="4"/>
  <c r="K768" i="4" s="1"/>
  <c r="A768" i="4" s="1"/>
  <c r="I764" i="4"/>
  <c r="K764" i="4" s="1"/>
  <c r="A764" i="4" s="1"/>
  <c r="I762" i="4"/>
  <c r="K762" i="4" s="1"/>
  <c r="A762" i="4" s="1"/>
  <c r="I760" i="4"/>
  <c r="K760" i="4" s="1"/>
  <c r="A760" i="4" s="1"/>
  <c r="I746" i="4"/>
  <c r="K746" i="4" s="1"/>
  <c r="A746" i="4" s="1"/>
  <c r="I1004" i="4"/>
  <c r="K1004" i="4" s="1"/>
  <c r="I1002" i="4"/>
  <c r="K1002" i="4" s="1"/>
  <c r="I978" i="4"/>
  <c r="K978" i="4" s="1"/>
  <c r="I945" i="4"/>
  <c r="K945" i="4" s="1"/>
  <c r="I941" i="4"/>
  <c r="K941" i="4" s="1"/>
  <c r="H15" i="4"/>
  <c r="I1553" i="4"/>
  <c r="I279" i="4"/>
  <c r="F68" i="7"/>
  <c r="G2718" i="8" s="1"/>
  <c r="G2720" i="8" s="1"/>
  <c r="G2721" i="8" s="1"/>
  <c r="F34" i="7"/>
  <c r="G2706" i="8" s="1"/>
  <c r="G2708" i="8" s="1"/>
  <c r="G2709" i="8" s="1"/>
  <c r="F73" i="7"/>
  <c r="G1196" i="8" s="1"/>
  <c r="G1198" i="8" s="1"/>
  <c r="G1199" i="8" s="1"/>
  <c r="G2492" i="8"/>
  <c r="G2494" i="8" s="1"/>
  <c r="G2495" i="8" s="1"/>
  <c r="G3076" i="8"/>
  <c r="G3078" i="8" s="1"/>
  <c r="G3079" i="8" s="1"/>
  <c r="G3028" i="8"/>
  <c r="G3030" i="8" s="1"/>
  <c r="G3031" i="8" s="1"/>
  <c r="G868" i="8"/>
  <c r="G870" i="8" s="1"/>
  <c r="G871" i="8" s="1"/>
  <c r="G3040" i="8"/>
  <c r="G3042" i="8" s="1"/>
  <c r="G3043" i="8" s="1"/>
  <c r="G693" i="8"/>
  <c r="G695" i="8" s="1"/>
  <c r="H20" i="4"/>
  <c r="H64" i="4"/>
  <c r="B56" i="12"/>
  <c r="B81" i="12"/>
  <c r="I722" i="4"/>
  <c r="K722" i="4" s="1"/>
  <c r="A722" i="4" s="1"/>
  <c r="A23" i="12"/>
  <c r="A48" i="12"/>
  <c r="A136" i="12"/>
  <c r="A52" i="12"/>
  <c r="A27" i="12"/>
  <c r="A138" i="12"/>
  <c r="A79" i="12"/>
  <c r="A54" i="12"/>
  <c r="B25" i="12"/>
  <c r="B50" i="12"/>
  <c r="A146" i="12"/>
  <c r="A62" i="12"/>
  <c r="A87" i="12"/>
  <c r="A33" i="12"/>
  <c r="B144" i="12"/>
  <c r="B85" i="12"/>
  <c r="B60" i="12"/>
  <c r="A58" i="12"/>
  <c r="A83" i="12"/>
  <c r="A77" i="12"/>
  <c r="A35" i="12"/>
  <c r="A148" i="12"/>
  <c r="A89" i="12"/>
  <c r="A56" i="12"/>
  <c r="A140" i="12"/>
  <c r="A81" i="12"/>
  <c r="B79" i="12"/>
  <c r="B138" i="12"/>
  <c r="B54" i="12"/>
  <c r="A60" i="12"/>
  <c r="A144" i="12"/>
  <c r="A85" i="12"/>
  <c r="B77" i="12"/>
  <c r="B136" i="12"/>
  <c r="B52" i="12"/>
  <c r="B83" i="12"/>
  <c r="B142" i="12"/>
  <c r="B58" i="12"/>
  <c r="I213" i="4"/>
  <c r="K213" i="4" s="1"/>
  <c r="A213" i="4" s="1"/>
  <c r="H138" i="4"/>
  <c r="I138" i="4" s="1"/>
  <c r="K138" i="4" s="1"/>
  <c r="I1027" i="4"/>
  <c r="K1027" i="4" s="1"/>
  <c r="G1686" i="29" l="1"/>
  <c r="H1686" i="29" s="1"/>
  <c r="I2161" i="4"/>
  <c r="K2161" i="4" s="1"/>
  <c r="I1689" i="29"/>
  <c r="K1689" i="29" s="1"/>
  <c r="I2242" i="4"/>
  <c r="K2242" i="4" s="1"/>
  <c r="I2156" i="4"/>
  <c r="K2156" i="4" s="1"/>
  <c r="I2405" i="4"/>
  <c r="K2405" i="4" s="1"/>
  <c r="I52" i="4"/>
  <c r="K52" i="4" s="1"/>
  <c r="A52" i="4" s="1"/>
  <c r="I2297" i="4"/>
  <c r="K2297" i="4" s="1"/>
  <c r="I2179" i="4"/>
  <c r="K2179" i="4" s="1"/>
  <c r="I253" i="4"/>
  <c r="K253" i="4" s="1"/>
  <c r="A253" i="4" s="1"/>
  <c r="I1263" i="4"/>
  <c r="K1263" i="4" s="1"/>
  <c r="I2201" i="4"/>
  <c r="K2201" i="4" s="1"/>
  <c r="I985" i="4"/>
  <c r="K985" i="4" s="1"/>
  <c r="I2080" i="4"/>
  <c r="K2080" i="4" s="1"/>
  <c r="I225" i="4"/>
  <c r="K225" i="4" s="1"/>
  <c r="A225" i="4" s="1"/>
  <c r="I38" i="4"/>
  <c r="K38" i="4" s="1"/>
  <c r="A38" i="4" s="1"/>
  <c r="I2108" i="4"/>
  <c r="K2108" i="4" s="1"/>
  <c r="I143" i="4"/>
  <c r="K143" i="4" s="1"/>
  <c r="A143" i="4" s="1"/>
  <c r="I1421" i="4"/>
  <c r="K1421" i="4" s="1"/>
  <c r="I2372" i="4"/>
  <c r="K2372" i="4" s="1"/>
  <c r="I1284" i="4"/>
  <c r="K1284" i="4" s="1"/>
  <c r="I2444" i="4"/>
  <c r="K2444" i="4" s="1"/>
  <c r="I1472" i="4"/>
  <c r="K1472" i="4" s="1"/>
  <c r="I2370" i="4"/>
  <c r="K2370" i="4" s="1"/>
  <c r="I744" i="4"/>
  <c r="K744" i="4" s="1"/>
  <c r="A744" i="4" s="1"/>
  <c r="I865" i="4"/>
  <c r="K865" i="4" s="1"/>
  <c r="I1003" i="4"/>
  <c r="K1003" i="4" s="1"/>
  <c r="I487" i="4"/>
  <c r="K487" i="4" s="1"/>
  <c r="A487" i="4" s="1"/>
  <c r="I373" i="4"/>
  <c r="K373" i="4" s="1"/>
  <c r="A373" i="4" s="1"/>
  <c r="I2378" i="4"/>
  <c r="K2378" i="4" s="1"/>
  <c r="I1747" i="4"/>
  <c r="K1747" i="4" s="1"/>
  <c r="I1119" i="4"/>
  <c r="K1119" i="4" s="1"/>
  <c r="I1292" i="4"/>
  <c r="K1292" i="4" s="1"/>
  <c r="I1369" i="4"/>
  <c r="K1369" i="4" s="1"/>
  <c r="I1497" i="4"/>
  <c r="K1497" i="4" s="1"/>
  <c r="I775" i="4"/>
  <c r="K775" i="4" s="1"/>
  <c r="A775" i="4" s="1"/>
  <c r="I897" i="4"/>
  <c r="K897" i="4" s="1"/>
  <c r="I634" i="4"/>
  <c r="K634" i="4" s="1"/>
  <c r="A634" i="4" s="1"/>
  <c r="I336" i="4"/>
  <c r="K336" i="4" s="1"/>
  <c r="A336" i="4" s="1"/>
  <c r="I1744" i="4"/>
  <c r="K1744" i="4" s="1"/>
  <c r="I1120" i="4"/>
  <c r="K1120" i="4" s="1"/>
  <c r="I1295" i="4"/>
  <c r="K1295" i="4" s="1"/>
  <c r="I1370" i="4"/>
  <c r="K1370" i="4" s="1"/>
  <c r="I1498" i="4"/>
  <c r="K1498" i="4" s="1"/>
  <c r="I1545" i="4"/>
  <c r="K1545" i="4" s="1"/>
  <c r="I2096" i="4"/>
  <c r="K2096" i="4" s="1"/>
  <c r="I2174" i="4"/>
  <c r="K2174" i="4" s="1"/>
  <c r="I252" i="4"/>
  <c r="K252" i="4" s="1"/>
  <c r="A252" i="4" s="1"/>
  <c r="I2367" i="4"/>
  <c r="K2367" i="4" s="1"/>
  <c r="I531" i="4"/>
  <c r="K531" i="4" s="1"/>
  <c r="A531" i="4" s="1"/>
  <c r="I24" i="4"/>
  <c r="K24" i="4" s="1"/>
  <c r="A24" i="4" s="1"/>
  <c r="I2166" i="4"/>
  <c r="K2166" i="4" s="1"/>
  <c r="I1547" i="4"/>
  <c r="K1547" i="4" s="1"/>
  <c r="I2038" i="4"/>
  <c r="K2038" i="4" s="1"/>
  <c r="I2122" i="4"/>
  <c r="K2122" i="4" s="1"/>
  <c r="I2200" i="4"/>
  <c r="K2200" i="4" s="1"/>
  <c r="I2433" i="4"/>
  <c r="K2433" i="4" s="1"/>
  <c r="I518" i="4"/>
  <c r="K518" i="4" s="1"/>
  <c r="A518" i="4" s="1"/>
  <c r="I1745" i="4"/>
  <c r="K1745" i="4" s="1"/>
  <c r="I2243" i="4"/>
  <c r="K2243" i="4" s="1"/>
  <c r="I2326" i="4"/>
  <c r="K2326" i="4" s="1"/>
  <c r="I1959" i="4"/>
  <c r="K1959" i="4" s="1"/>
  <c r="I2284" i="4"/>
  <c r="K2284" i="4" s="1"/>
  <c r="I23" i="4"/>
  <c r="K23" i="4" s="1"/>
  <c r="A23" i="4" s="1"/>
  <c r="I982" i="4"/>
  <c r="K982" i="4" s="1"/>
  <c r="I750" i="4"/>
  <c r="K750" i="4" s="1"/>
  <c r="A750" i="4" s="1"/>
  <c r="I766" i="4"/>
  <c r="K766" i="4" s="1"/>
  <c r="A766" i="4" s="1"/>
  <c r="I774" i="4"/>
  <c r="K774" i="4" s="1"/>
  <c r="A774" i="4" s="1"/>
  <c r="I859" i="4"/>
  <c r="K859" i="4" s="1"/>
  <c r="I920" i="4"/>
  <c r="K920" i="4" s="1"/>
  <c r="I2248" i="4"/>
  <c r="K2248" i="4" s="1"/>
  <c r="I2266" i="4"/>
  <c r="K2266" i="4" s="1"/>
  <c r="I2235" i="4"/>
  <c r="K2235" i="4" s="1"/>
  <c r="I547" i="4"/>
  <c r="K547" i="4" s="1"/>
  <c r="A547" i="4" s="1"/>
  <c r="I1652" i="4"/>
  <c r="K1652" i="4" s="1"/>
  <c r="A1652" i="4" s="1"/>
  <c r="I725" i="4"/>
  <c r="K725" i="4" s="1"/>
  <c r="A725" i="4" s="1"/>
  <c r="I807" i="4"/>
  <c r="K807" i="4" s="1"/>
  <c r="A807" i="4" s="1"/>
  <c r="I942" i="4"/>
  <c r="K942" i="4" s="1"/>
  <c r="I472" i="4"/>
  <c r="K472" i="4" s="1"/>
  <c r="A472" i="4" s="1"/>
  <c r="I362" i="4"/>
  <c r="K362" i="4" s="1"/>
  <c r="A362" i="4" s="1"/>
  <c r="I1603" i="4"/>
  <c r="K1603" i="4" s="1"/>
  <c r="I1739" i="4"/>
  <c r="K1739" i="4" s="1"/>
  <c r="I1126" i="4"/>
  <c r="K1126" i="4" s="1"/>
  <c r="I1301" i="4"/>
  <c r="K1301" i="4" s="1"/>
  <c r="I1378" i="4"/>
  <c r="K1378" i="4" s="1"/>
  <c r="I1506" i="4"/>
  <c r="K1506" i="4" s="1"/>
  <c r="I784" i="4"/>
  <c r="K784" i="4" s="1"/>
  <c r="A784" i="4" s="1"/>
  <c r="I900" i="4"/>
  <c r="K900" i="4" s="1"/>
  <c r="I601" i="4"/>
  <c r="K601" i="4" s="1"/>
  <c r="A601" i="4" s="1"/>
  <c r="I301" i="4"/>
  <c r="K301" i="4" s="1"/>
  <c r="A301" i="4" s="1"/>
  <c r="I191" i="4"/>
  <c r="K191" i="4" s="1"/>
  <c r="A191" i="4" s="1"/>
  <c r="I1608" i="4"/>
  <c r="K1608" i="4" s="1"/>
  <c r="I1784" i="4"/>
  <c r="K1784" i="4" s="1"/>
  <c r="I1176" i="4"/>
  <c r="K1176" i="4" s="1"/>
  <c r="I1312" i="4"/>
  <c r="K1312" i="4" s="1"/>
  <c r="I1391" i="4"/>
  <c r="K1391" i="4" s="1"/>
  <c r="I665" i="4"/>
  <c r="K665" i="4" s="1"/>
  <c r="A665" i="4" s="1"/>
  <c r="I800" i="4"/>
  <c r="K800" i="4" s="1"/>
  <c r="A800" i="4" s="1"/>
  <c r="I944" i="4"/>
  <c r="K944" i="4" s="1"/>
  <c r="I470" i="4"/>
  <c r="K470" i="4" s="1"/>
  <c r="A470" i="4" s="1"/>
  <c r="I360" i="4"/>
  <c r="K360" i="4" s="1"/>
  <c r="A360" i="4" s="1"/>
  <c r="I2379" i="4"/>
  <c r="K2379" i="4" s="1"/>
  <c r="I1771" i="4"/>
  <c r="K1771" i="4" s="1"/>
  <c r="I1179" i="4"/>
  <c r="K1179" i="4" s="1"/>
  <c r="I1313" i="4"/>
  <c r="K1313" i="4" s="1"/>
  <c r="I1392" i="4"/>
  <c r="K1392" i="4" s="1"/>
  <c r="I903" i="4"/>
  <c r="K903" i="4" s="1"/>
  <c r="I1576" i="4"/>
  <c r="K1576" i="4" s="1"/>
  <c r="I1981" i="4"/>
  <c r="K1981" i="4" s="1"/>
  <c r="I2117" i="4"/>
  <c r="K2117" i="4" s="1"/>
  <c r="I2195" i="4"/>
  <c r="K2195" i="4" s="1"/>
  <c r="I2431" i="4"/>
  <c r="K2431" i="4" s="1"/>
  <c r="I2239" i="4"/>
  <c r="K2239" i="4" s="1"/>
  <c r="I81" i="4"/>
  <c r="K81" i="4" s="1"/>
  <c r="A81" i="4" s="1"/>
  <c r="I2357" i="4"/>
  <c r="K2357" i="4" s="1"/>
  <c r="I2325" i="4"/>
  <c r="K2325" i="4" s="1"/>
  <c r="I1582" i="4"/>
  <c r="K1582" i="4" s="1"/>
  <c r="I2062" i="4"/>
  <c r="K2062" i="4" s="1"/>
  <c r="I2140" i="4"/>
  <c r="K2140" i="4" s="1"/>
  <c r="I2335" i="4"/>
  <c r="K2335" i="4" s="1"/>
  <c r="I2468" i="4"/>
  <c r="K2468" i="4" s="1"/>
  <c r="I92" i="4"/>
  <c r="K92" i="4" s="1"/>
  <c r="A92" i="4" s="1"/>
  <c r="I1089" i="4"/>
  <c r="K1089" i="4" s="1"/>
  <c r="I1121" i="4"/>
  <c r="K1121" i="4" s="1"/>
  <c r="I2350" i="4"/>
  <c r="K2350" i="4" s="1"/>
  <c r="I70" i="4"/>
  <c r="K70" i="4" s="1"/>
  <c r="A70" i="4" s="1"/>
  <c r="I2194" i="4"/>
  <c r="K2194" i="4" s="1"/>
  <c r="H1692" i="4"/>
  <c r="I1692" i="4" s="1"/>
  <c r="K1692" i="4" s="1"/>
  <c r="A1692" i="4" s="1"/>
  <c r="H182" i="4"/>
  <c r="I182" i="4" s="1"/>
  <c r="K182" i="4" s="1"/>
  <c r="H215" i="4"/>
  <c r="I215" i="4" s="1"/>
  <c r="H195" i="4"/>
  <c r="H713" i="4"/>
  <c r="I713" i="4" s="1"/>
  <c r="H388" i="4"/>
  <c r="I736" i="4"/>
  <c r="K736" i="4" s="1"/>
  <c r="A736" i="4" s="1"/>
  <c r="I2306" i="4"/>
  <c r="K2306" i="4" s="1"/>
  <c r="I97" i="4"/>
  <c r="K97" i="4" s="1"/>
  <c r="A97" i="4" s="1"/>
  <c r="I2068" i="4"/>
  <c r="K2068" i="4" s="1"/>
  <c r="I1357" i="4"/>
  <c r="K1357" i="4" s="1"/>
  <c r="K1911" i="4"/>
  <c r="I1045" i="4"/>
  <c r="K1045" i="4" s="1"/>
  <c r="I1047" i="4"/>
  <c r="K1047" i="4" s="1"/>
  <c r="I1048" i="4"/>
  <c r="K1048" i="4" s="1"/>
  <c r="I1046" i="4"/>
  <c r="K1046" i="4" s="1"/>
  <c r="I842" i="4"/>
  <c r="K842" i="4" s="1"/>
  <c r="A842" i="4" s="1"/>
  <c r="I414" i="4"/>
  <c r="K414" i="4" s="1"/>
  <c r="A414" i="4" s="1"/>
  <c r="I1969" i="4"/>
  <c r="K1969" i="4" s="1"/>
  <c r="A1969" i="4" s="1"/>
  <c r="I1528" i="4"/>
  <c r="K1528" i="4" s="1"/>
  <c r="A1528" i="4" s="1"/>
  <c r="I1462" i="4"/>
  <c r="K1462" i="4" s="1"/>
  <c r="A1462" i="4" s="1"/>
  <c r="I968" i="4"/>
  <c r="K968" i="4" s="1"/>
  <c r="A968" i="4" s="1"/>
  <c r="I125" i="4"/>
  <c r="K125" i="4" s="1"/>
  <c r="A125" i="4" s="1"/>
  <c r="I1137" i="4"/>
  <c r="K1137" i="4" s="1"/>
  <c r="A1137" i="4" s="1"/>
  <c r="I1666" i="4"/>
  <c r="K1666" i="4" s="1"/>
  <c r="A1666" i="4" s="1"/>
  <c r="I425" i="4"/>
  <c r="I1170" i="4"/>
  <c r="K1170" i="4" s="1"/>
  <c r="A1170" i="4" s="1"/>
  <c r="I1872" i="4"/>
  <c r="K1872" i="4" s="1"/>
  <c r="A1872" i="4" s="1"/>
  <c r="I938" i="4"/>
  <c r="K938" i="4" s="1"/>
  <c r="A938" i="4" s="1"/>
  <c r="I497" i="4"/>
  <c r="K497" i="4" s="1"/>
  <c r="A497" i="4" s="1"/>
  <c r="I429" i="4"/>
  <c r="K429" i="4" s="1"/>
  <c r="A429" i="4" s="1"/>
  <c r="I2302" i="4"/>
  <c r="K2302" i="4" s="1"/>
  <c r="A2302" i="4" s="1"/>
  <c r="I1443" i="4"/>
  <c r="K1443" i="4" s="1"/>
  <c r="A1443" i="4" s="1"/>
  <c r="I694" i="4"/>
  <c r="K694" i="4" s="1"/>
  <c r="A694" i="4" s="1"/>
  <c r="I206" i="4"/>
  <c r="K206" i="4" s="1"/>
  <c r="A206" i="4" s="1"/>
  <c r="I180" i="4"/>
  <c r="K180" i="4" s="1"/>
  <c r="A180" i="4" s="1"/>
  <c r="I1704" i="4"/>
  <c r="K1704" i="4" s="1"/>
  <c r="A1704" i="4" s="1"/>
  <c r="I1453" i="4"/>
  <c r="K1453" i="4" s="1"/>
  <c r="A1453" i="4" s="1"/>
  <c r="I1229" i="4"/>
  <c r="K1229" i="4" s="1"/>
  <c r="A1229" i="4" s="1"/>
  <c r="I874" i="4"/>
  <c r="K874" i="4" s="1"/>
  <c r="A874" i="4" s="1"/>
  <c r="I914" i="4"/>
  <c r="K914" i="4" s="1"/>
  <c r="A914" i="4" s="1"/>
  <c r="I951" i="4"/>
  <c r="K951" i="4" s="1"/>
  <c r="A951" i="4" s="1"/>
  <c r="I1640" i="4"/>
  <c r="K1640" i="4" s="1"/>
  <c r="I392" i="4"/>
  <c r="K392" i="4" s="1"/>
  <c r="A392" i="4" s="1"/>
  <c r="I1155" i="4"/>
  <c r="K1155" i="4" s="1"/>
  <c r="A1155" i="4" s="1"/>
  <c r="I1677" i="4"/>
  <c r="K1677" i="4" s="1"/>
  <c r="A1677" i="4" s="1"/>
  <c r="I841" i="4"/>
  <c r="K841" i="4" s="1"/>
  <c r="A841" i="4" s="1"/>
  <c r="I211" i="4"/>
  <c r="K211" i="4" s="1"/>
  <c r="A211" i="4" s="1"/>
  <c r="I170" i="4"/>
  <c r="K170" i="4" s="1"/>
  <c r="A170" i="4" s="1"/>
  <c r="I1668" i="4"/>
  <c r="K1668" i="4" s="1"/>
  <c r="A1668" i="4" s="1"/>
  <c r="I1199" i="4"/>
  <c r="K1199" i="4" s="1"/>
  <c r="A1199" i="4" s="1"/>
  <c r="I174" i="4"/>
  <c r="K174" i="4" s="1"/>
  <c r="A174" i="4" s="1"/>
  <c r="I1169" i="4"/>
  <c r="K1169" i="4" s="1"/>
  <c r="A1169" i="4" s="1"/>
  <c r="I1861" i="4"/>
  <c r="K1861" i="4" s="1"/>
  <c r="A1861" i="4" s="1"/>
  <c r="I501" i="4"/>
  <c r="K501" i="4" s="1"/>
  <c r="A501" i="4" s="1"/>
  <c r="I1238" i="4"/>
  <c r="K1238" i="4" s="1"/>
  <c r="A1238" i="4" s="1"/>
  <c r="I2339" i="4"/>
  <c r="K2339" i="4" s="1"/>
  <c r="A2339" i="4" s="1"/>
  <c r="I1220" i="4"/>
  <c r="I432" i="4"/>
  <c r="K432" i="4" s="1"/>
  <c r="A432" i="4" s="1"/>
  <c r="I1489" i="4"/>
  <c r="K1489" i="4" s="1"/>
  <c r="A1489" i="4" s="1"/>
  <c r="I911" i="4"/>
  <c r="K911" i="4" s="1"/>
  <c r="A911" i="4" s="1"/>
  <c r="I554" i="4"/>
  <c r="K554" i="4" s="1"/>
  <c r="A554" i="4" s="1"/>
  <c r="I683" i="4"/>
  <c r="K683" i="4" s="1"/>
  <c r="A683" i="4" s="1"/>
  <c r="I498" i="4"/>
  <c r="K498" i="4" s="1"/>
  <c r="A498" i="4" s="1"/>
  <c r="I1461" i="4"/>
  <c r="K1461" i="4" s="1"/>
  <c r="A1461" i="4" s="1"/>
  <c r="I2301" i="4"/>
  <c r="K2301" i="4" s="1"/>
  <c r="A2301" i="4" s="1"/>
  <c r="I1968" i="4"/>
  <c r="K1968" i="4" s="1"/>
  <c r="A1968" i="4" s="1"/>
  <c r="I553" i="4"/>
  <c r="K553" i="4" s="1"/>
  <c r="A553" i="4" s="1"/>
  <c r="I431" i="4"/>
  <c r="K431" i="4" s="1"/>
  <c r="I1886" i="4"/>
  <c r="K1886" i="4" s="1"/>
  <c r="A1886" i="4" s="1"/>
  <c r="I571" i="4"/>
  <c r="K571" i="4" s="1"/>
  <c r="A571" i="4" s="1"/>
  <c r="I884" i="4"/>
  <c r="K884" i="4" s="1"/>
  <c r="A884" i="4" s="1"/>
  <c r="I417" i="4"/>
  <c r="K417" i="4" s="1"/>
  <c r="A417" i="4" s="1"/>
  <c r="I210" i="4"/>
  <c r="K210" i="4" s="1"/>
  <c r="A210" i="4" s="1"/>
  <c r="I1725" i="4"/>
  <c r="K1725" i="4" s="1"/>
  <c r="A1725" i="4" s="1"/>
  <c r="I1233" i="4"/>
  <c r="K1233" i="4" s="1"/>
  <c r="A1233" i="4" s="1"/>
  <c r="I205" i="4"/>
  <c r="K205" i="4" s="1"/>
  <c r="A205" i="4" s="1"/>
  <c r="I1203" i="4"/>
  <c r="K1203" i="4" s="1"/>
  <c r="A1203" i="4" s="1"/>
  <c r="I1967" i="4"/>
  <c r="K1967" i="4" s="1"/>
  <c r="A1967" i="4" s="1"/>
  <c r="I684" i="4"/>
  <c r="K684" i="4" s="1"/>
  <c r="A684" i="4" s="1"/>
  <c r="I1272" i="4"/>
  <c r="K1272" i="4" s="1"/>
  <c r="A1272" i="4" s="1"/>
  <c r="I2374" i="4"/>
  <c r="K2374" i="4" s="1"/>
  <c r="I1171" i="4"/>
  <c r="K1171" i="4" s="1"/>
  <c r="A1171" i="4" s="1"/>
  <c r="I939" i="4"/>
  <c r="K939" i="4" s="1"/>
  <c r="A939" i="4" s="1"/>
  <c r="I924" i="4"/>
  <c r="K924" i="4" s="1"/>
  <c r="A924" i="4" s="1"/>
  <c r="I401" i="4"/>
  <c r="K401" i="4" s="1"/>
  <c r="A401" i="4" s="1"/>
  <c r="I1656" i="4"/>
  <c r="K1656" i="4" s="1"/>
  <c r="A1656" i="4" s="1"/>
  <c r="I1154" i="4"/>
  <c r="K1154" i="4" s="1"/>
  <c r="A1154" i="4" s="1"/>
  <c r="I754" i="4"/>
  <c r="K754" i="4" s="1"/>
  <c r="A754" i="4" s="1"/>
  <c r="I685" i="4"/>
  <c r="K685" i="4" s="1"/>
  <c r="A685" i="4" s="1"/>
  <c r="I135" i="4"/>
  <c r="K135" i="4" s="1"/>
  <c r="A135" i="4" s="1"/>
  <c r="I1884" i="4"/>
  <c r="K1884" i="4" s="1"/>
  <c r="A1884" i="4" s="1"/>
  <c r="I1660" i="4"/>
  <c r="I1159" i="4"/>
  <c r="K1159" i="4" s="1"/>
  <c r="A1159" i="4" s="1"/>
  <c r="I163" i="4"/>
  <c r="K163" i="4" s="1"/>
  <c r="A163" i="4" s="1"/>
  <c r="I1160" i="4"/>
  <c r="K1160" i="4" s="1"/>
  <c r="A1160" i="4" s="1"/>
  <c r="I1719" i="4"/>
  <c r="K1719" i="4" s="1"/>
  <c r="A1719" i="4" s="1"/>
  <c r="I493" i="4"/>
  <c r="K493" i="4" s="1"/>
  <c r="A493" i="4" s="1"/>
  <c r="I1228" i="4"/>
  <c r="K1228" i="4" s="1"/>
  <c r="A1228" i="4" s="1"/>
  <c r="I1987" i="4"/>
  <c r="K1987" i="4" s="1"/>
  <c r="A1987" i="4" s="1"/>
  <c r="I1135" i="4"/>
  <c r="K1135" i="4" s="1"/>
  <c r="A1135" i="4" s="1"/>
  <c r="I845" i="4"/>
  <c r="K845" i="4" s="1"/>
  <c r="A845" i="4" s="1"/>
  <c r="I755" i="4"/>
  <c r="K755" i="4" s="1"/>
  <c r="A755" i="4" s="1"/>
  <c r="I173" i="4"/>
  <c r="K173" i="4" s="1"/>
  <c r="A173" i="4" s="1"/>
  <c r="I1487" i="4"/>
  <c r="K1487" i="4" s="1"/>
  <c r="A1487" i="4" s="1"/>
  <c r="I2383" i="4"/>
  <c r="K2383" i="4" s="1"/>
  <c r="A2383" i="4" s="1"/>
  <c r="I916" i="4"/>
  <c r="K916" i="4" s="1"/>
  <c r="A916" i="4" s="1"/>
  <c r="I867" i="4"/>
  <c r="K867" i="4" s="1"/>
  <c r="I687" i="4"/>
  <c r="K687" i="4" s="1"/>
  <c r="A687" i="4" s="1"/>
  <c r="I1158" i="4"/>
  <c r="K1158" i="4" s="1"/>
  <c r="A1158" i="4" s="1"/>
  <c r="I891" i="4"/>
  <c r="K891" i="4" s="1"/>
  <c r="A891" i="4" s="1"/>
  <c r="I872" i="4"/>
  <c r="K872" i="4" s="1"/>
  <c r="A872" i="4" s="1"/>
  <c r="I187" i="4"/>
  <c r="K187" i="4" s="1"/>
  <c r="I1625" i="4"/>
  <c r="K1625" i="4" s="1"/>
  <c r="I658" i="4"/>
  <c r="K658" i="4" s="1"/>
  <c r="A658" i="4" s="1"/>
  <c r="I1444" i="4"/>
  <c r="K1444" i="4" s="1"/>
  <c r="A1444" i="4" s="1"/>
  <c r="I122" i="4"/>
  <c r="K122" i="4" s="1"/>
  <c r="A122" i="4" s="1"/>
  <c r="I880" i="4"/>
  <c r="K880" i="4" s="1"/>
  <c r="A880" i="4" s="1"/>
  <c r="I1467" i="4"/>
  <c r="K1467" i="4" s="1"/>
  <c r="A1467" i="4" s="1"/>
  <c r="I131" i="4"/>
  <c r="K131" i="4" s="1"/>
  <c r="A131" i="4" s="1"/>
  <c r="I1655" i="4"/>
  <c r="K1655" i="4" s="1"/>
  <c r="A1655" i="4" s="1"/>
  <c r="I1270" i="4"/>
  <c r="K1270" i="4" s="1"/>
  <c r="A1270" i="4" s="1"/>
  <c r="I1216" i="4"/>
  <c r="K1216" i="4" s="1"/>
  <c r="A1216" i="4" s="1"/>
  <c r="I833" i="4"/>
  <c r="K833" i="4" s="1"/>
  <c r="A833" i="4" s="1"/>
  <c r="I149" i="4"/>
  <c r="K149" i="4" s="1"/>
  <c r="I1454" i="4"/>
  <c r="K1454" i="4" s="1"/>
  <c r="A1454" i="4" s="1"/>
  <c r="I1204" i="4"/>
  <c r="K1204" i="4" s="1"/>
  <c r="A1204" i="4" s="1"/>
  <c r="I967" i="4"/>
  <c r="K967" i="4" s="1"/>
  <c r="A967" i="4" s="1"/>
  <c r="I693" i="4"/>
  <c r="K693" i="4" s="1"/>
  <c r="A693" i="4" s="1"/>
  <c r="I496" i="4"/>
  <c r="K496" i="4" s="1"/>
  <c r="A496" i="4" s="1"/>
  <c r="I124" i="4"/>
  <c r="K124" i="4" s="1"/>
  <c r="A124" i="4" s="1"/>
  <c r="I1459" i="4"/>
  <c r="K1459" i="4" s="1"/>
  <c r="A1459" i="4" s="1"/>
  <c r="I461" i="4"/>
  <c r="K461" i="4" s="1"/>
  <c r="A461" i="4" s="1"/>
  <c r="I1234" i="4"/>
  <c r="K1234" i="4" s="1"/>
  <c r="A1234" i="4" s="1"/>
  <c r="I2338" i="4"/>
  <c r="I840" i="4"/>
  <c r="K840" i="4" s="1"/>
  <c r="A840" i="4" s="1"/>
  <c r="I1457" i="4"/>
  <c r="K1457" i="4" s="1"/>
  <c r="A1457" i="4" s="1"/>
  <c r="I653" i="4"/>
  <c r="I1458" i="4"/>
  <c r="K1458" i="4" s="1"/>
  <c r="A1458" i="4" s="1"/>
  <c r="I1165" i="4"/>
  <c r="K1165" i="4" s="1"/>
  <c r="A1165" i="4" s="1"/>
  <c r="I1142" i="4"/>
  <c r="K1142" i="4" s="1"/>
  <c r="A1142" i="4" s="1"/>
  <c r="I457" i="4"/>
  <c r="K457" i="4" s="1"/>
  <c r="A457" i="4" s="1"/>
  <c r="I1718" i="4"/>
  <c r="K1718" i="4" s="1"/>
  <c r="A1718" i="4" s="1"/>
  <c r="I852" i="4"/>
  <c r="K852" i="4" s="1"/>
  <c r="A852" i="4" s="1"/>
  <c r="I1466" i="4"/>
  <c r="K1466" i="4" s="1"/>
  <c r="A1466" i="4" s="1"/>
  <c r="I169" i="4"/>
  <c r="K169" i="4" s="1"/>
  <c r="A169" i="4" s="1"/>
  <c r="I952" i="4"/>
  <c r="K952" i="4" s="1"/>
  <c r="I1645" i="4"/>
  <c r="K1645" i="4" s="1"/>
  <c r="A1645" i="4" s="1"/>
  <c r="I1141" i="4"/>
  <c r="K1141" i="4" s="1"/>
  <c r="A1141" i="4" s="1"/>
  <c r="I866" i="4"/>
  <c r="K866" i="4" s="1"/>
  <c r="I123" i="4"/>
  <c r="K123" i="4" s="1"/>
  <c r="I1474" i="4"/>
  <c r="K1474" i="4" s="1"/>
  <c r="A1474" i="4" s="1"/>
  <c r="I1219" i="4"/>
  <c r="I1164" i="4"/>
  <c r="K1164" i="4" s="1"/>
  <c r="A1164" i="4" s="1"/>
  <c r="I657" i="4"/>
  <c r="K657" i="4" s="1"/>
  <c r="A657" i="4" s="1"/>
  <c r="I1726" i="4"/>
  <c r="K1726" i="4" s="1"/>
  <c r="A1726" i="4" s="1"/>
  <c r="I879" i="4"/>
  <c r="K879" i="4" s="1"/>
  <c r="I1488" i="4"/>
  <c r="K1488" i="4" s="1"/>
  <c r="A1488" i="4" s="1"/>
  <c r="I175" i="4"/>
  <c r="K175" i="4" s="1"/>
  <c r="A175" i="4" s="1"/>
  <c r="I1134" i="4"/>
  <c r="K1134" i="4" s="1"/>
  <c r="A1134" i="4" s="1"/>
  <c r="I1658" i="4"/>
  <c r="K1658" i="4" s="1"/>
  <c r="A1658" i="4" s="1"/>
  <c r="I438" i="4"/>
  <c r="K438" i="4" s="1"/>
  <c r="A438" i="4" s="1"/>
  <c r="I1996" i="4"/>
  <c r="K1996" i="4" s="1"/>
  <c r="A1996" i="4" s="1"/>
  <c r="I1669" i="4"/>
  <c r="K1669" i="4" s="1"/>
  <c r="A1669" i="4" s="1"/>
  <c r="I1493" i="4"/>
  <c r="K1493" i="4" s="1"/>
  <c r="A1493" i="4" s="1"/>
  <c r="I1153" i="4"/>
  <c r="K1153" i="4" s="1"/>
  <c r="A1153" i="4" s="1"/>
  <c r="I403" i="4"/>
  <c r="K403" i="4" s="1"/>
  <c r="A403" i="4" s="1"/>
  <c r="I1670" i="4"/>
  <c r="K1670" i="4" s="1"/>
  <c r="A1670" i="4" s="1"/>
  <c r="I1667" i="4"/>
  <c r="K1667" i="4" s="1"/>
  <c r="A1667" i="4" s="1"/>
  <c r="I1241" i="4"/>
  <c r="K1241" i="4" s="1"/>
  <c r="A1241" i="4" s="1"/>
  <c r="I1136" i="4"/>
  <c r="K1136" i="4" s="1"/>
  <c r="A1136" i="4" s="1"/>
  <c r="I1084" i="4"/>
  <c r="I430" i="4"/>
  <c r="K430" i="4" s="1"/>
  <c r="A430" i="4" s="1"/>
  <c r="I1665" i="4"/>
  <c r="K1665" i="4" s="1"/>
  <c r="A1665" i="4" s="1"/>
  <c r="I839" i="4"/>
  <c r="K839" i="4" s="1"/>
  <c r="A839" i="4" s="1"/>
  <c r="I1460" i="4"/>
  <c r="K1460" i="4" s="1"/>
  <c r="A1460" i="4" s="1"/>
  <c r="I154" i="4"/>
  <c r="K154" i="4" s="1"/>
  <c r="A154" i="4" s="1"/>
  <c r="I933" i="4"/>
  <c r="K933" i="4" s="1"/>
  <c r="A933" i="4" s="1"/>
  <c r="I1586" i="4"/>
  <c r="K1586" i="4" s="1"/>
  <c r="A1586" i="4" s="1"/>
  <c r="I398" i="4"/>
  <c r="K398" i="4" s="1"/>
  <c r="A398" i="4" s="1"/>
  <c r="I1878" i="4"/>
  <c r="K1878" i="4" s="1"/>
  <c r="A1878" i="4" s="1"/>
  <c r="I1463" i="4"/>
  <c r="K1463" i="4" s="1"/>
  <c r="A1463" i="4" s="1"/>
  <c r="I1446" i="4"/>
  <c r="K1446" i="4" s="1"/>
  <c r="A1446" i="4" s="1"/>
  <c r="I925" i="4"/>
  <c r="K925" i="4" s="1"/>
  <c r="A925" i="4" s="1"/>
  <c r="I1970" i="4"/>
  <c r="K1970" i="4" s="1"/>
  <c r="A1970" i="4" s="1"/>
  <c r="I1657" i="4"/>
  <c r="K1657" i="4" s="1"/>
  <c r="A1657" i="4" s="1"/>
  <c r="I412" i="4"/>
  <c r="K412" i="4" s="1"/>
  <c r="A412" i="4" s="1"/>
  <c r="I1163" i="4"/>
  <c r="K1163" i="4" s="1"/>
  <c r="A1163" i="4" s="1"/>
  <c r="I1720" i="4"/>
  <c r="K1720" i="4" s="1"/>
  <c r="A1720" i="4" s="1"/>
  <c r="I926" i="4"/>
  <c r="K926" i="4" s="1"/>
  <c r="I126" i="4"/>
  <c r="K126" i="4" s="1"/>
  <c r="A126" i="4" s="1"/>
  <c r="I1445" i="4"/>
  <c r="K1445" i="4" s="1"/>
  <c r="A1445" i="4" s="1"/>
  <c r="I990" i="4"/>
  <c r="K990" i="4" s="1"/>
  <c r="A990" i="4" s="1"/>
  <c r="I162" i="4"/>
  <c r="I682" i="4"/>
  <c r="K682" i="4" s="1"/>
  <c r="A682" i="4" s="1"/>
  <c r="I1271" i="4"/>
  <c r="K1271" i="4" s="1"/>
  <c r="A1271" i="4" s="1"/>
  <c r="I853" i="4"/>
  <c r="K853" i="4" s="1"/>
  <c r="A853" i="4" s="1"/>
  <c r="I1580" i="4"/>
  <c r="K1580" i="4" s="1"/>
  <c r="A1580" i="4" s="1"/>
  <c r="I611" i="4"/>
  <c r="K611" i="4" s="1"/>
  <c r="A611" i="4" s="1"/>
  <c r="I1986" i="4"/>
  <c r="K1986" i="4" s="1"/>
  <c r="A1986" i="4" s="1"/>
  <c r="I1922" i="4"/>
  <c r="K1922" i="4" s="1"/>
  <c r="A1922" i="4" s="1"/>
  <c r="I136" i="4"/>
  <c r="K136" i="4" s="1"/>
  <c r="I1033" i="4"/>
  <c r="K1033" i="4" s="1"/>
  <c r="A1033" i="4" s="1"/>
  <c r="I1038" i="4"/>
  <c r="K1038" i="4" s="1"/>
  <c r="A1038" i="4" s="1"/>
  <c r="I1035" i="4"/>
  <c r="K1035" i="4" s="1"/>
  <c r="A1035" i="4" s="1"/>
  <c r="I1034" i="4"/>
  <c r="K1034" i="4" s="1"/>
  <c r="A1034" i="4" s="1"/>
  <c r="I1036" i="4"/>
  <c r="K1036" i="4" s="1"/>
  <c r="A1036" i="4" s="1"/>
  <c r="I1039" i="4"/>
  <c r="K1039" i="4" s="1"/>
  <c r="A1039" i="4" s="1"/>
  <c r="I1037" i="4"/>
  <c r="K1037" i="4" s="1"/>
  <c r="A1037" i="4" s="1"/>
  <c r="I1040" i="4"/>
  <c r="K1040" i="4" s="1"/>
  <c r="A1040" i="4" s="1"/>
  <c r="I1629" i="4"/>
  <c r="K1629" i="4" s="1"/>
  <c r="A1629" i="4" s="1"/>
  <c r="I1041" i="4"/>
  <c r="K1041" i="4" s="1"/>
  <c r="A1041" i="4" s="1"/>
  <c r="I1042" i="4"/>
  <c r="K1042" i="4" s="1"/>
  <c r="A1042" i="4" s="1"/>
  <c r="I1032" i="4"/>
  <c r="K1032" i="4" s="1"/>
  <c r="A1032" i="4" s="1"/>
  <c r="I1043" i="4"/>
  <c r="K1043" i="4" s="1"/>
  <c r="A1043" i="4" s="1"/>
  <c r="I1630" i="4"/>
  <c r="K1630" i="4" s="1"/>
  <c r="A1630" i="4" s="1"/>
  <c r="I1632" i="4"/>
  <c r="K1632" i="4" s="1"/>
  <c r="A1632" i="4" s="1"/>
  <c r="I1633" i="4"/>
  <c r="K1633" i="4" s="1"/>
  <c r="A1633" i="4" s="1"/>
  <c r="I1490" i="4"/>
  <c r="K1490" i="4" s="1"/>
  <c r="A1490" i="4" s="1"/>
  <c r="I2355" i="4"/>
  <c r="I2354" i="4" s="1"/>
  <c r="I1999" i="4"/>
  <c r="K1999" i="4" s="1"/>
  <c r="A1999" i="4" s="1"/>
  <c r="I1245" i="4"/>
  <c r="K1245" i="4" s="1"/>
  <c r="A1245" i="4" s="1"/>
  <c r="I1538" i="4"/>
  <c r="K1538" i="4" s="1"/>
  <c r="A1538" i="4" s="1"/>
  <c r="I1971" i="4"/>
  <c r="K1971" i="4" s="1"/>
  <c r="A1971" i="4" s="1"/>
  <c r="I410" i="4"/>
  <c r="K410" i="4" s="1"/>
  <c r="I2000" i="4"/>
  <c r="K2000" i="4" s="1"/>
  <c r="A2000" i="4" s="1"/>
  <c r="I1966" i="4"/>
  <c r="K1966" i="4" s="1"/>
  <c r="A1966" i="4" s="1"/>
  <c r="I1534" i="4"/>
  <c r="K1534" i="4" s="1"/>
  <c r="A1534" i="4" s="1"/>
  <c r="I955" i="4"/>
  <c r="K955" i="4" s="1"/>
  <c r="A955" i="4" s="1"/>
  <c r="I2012" i="4"/>
  <c r="K2012" i="4" s="1"/>
  <c r="A2012" i="4" s="1"/>
  <c r="I1634" i="4"/>
  <c r="K1634" i="4" s="1"/>
  <c r="A1634" i="4" s="1"/>
  <c r="I121" i="4"/>
  <c r="I178" i="4"/>
  <c r="I1206" i="4"/>
  <c r="K1206" i="4" s="1"/>
  <c r="A1206" i="4" s="1"/>
  <c r="I756" i="4"/>
  <c r="I1147" i="4"/>
  <c r="K1147" i="4" s="1"/>
  <c r="A1147" i="4" s="1"/>
  <c r="I1451" i="4"/>
  <c r="K1451" i="4" s="1"/>
  <c r="A1451" i="4" s="1"/>
  <c r="I1273" i="4"/>
  <c r="I1452" i="4"/>
  <c r="K1452" i="4" s="1"/>
  <c r="A1452" i="4" s="1"/>
  <c r="I1168" i="4"/>
  <c r="K1168" i="4" s="1"/>
  <c r="A1168" i="4" s="1"/>
  <c r="I1469" i="4"/>
  <c r="K1469" i="4" s="1"/>
  <c r="A1469" i="4" s="1"/>
  <c r="I1148" i="4"/>
  <c r="K1148" i="4" s="1"/>
  <c r="A1148" i="4" s="1"/>
  <c r="I1275" i="4"/>
  <c r="I832" i="4"/>
  <c r="K832" i="4" s="1"/>
  <c r="A832" i="4" s="1"/>
  <c r="I1468" i="4"/>
  <c r="K1468" i="4" s="1"/>
  <c r="A1468" i="4" s="1"/>
  <c r="I1475" i="4"/>
  <c r="K1475" i="4" s="1"/>
  <c r="A1475" i="4" s="1"/>
  <c r="I1635" i="4"/>
  <c r="K1635" i="4" s="1"/>
  <c r="A1635" i="4" s="1"/>
  <c r="I1145" i="4"/>
  <c r="K1145" i="4" s="1"/>
  <c r="A1145" i="4" s="1"/>
  <c r="I1146" i="4"/>
  <c r="K1146" i="4" s="1"/>
  <c r="A1146" i="4" s="1"/>
  <c r="I134" i="4"/>
  <c r="K134" i="4" s="1"/>
  <c r="I1636" i="4"/>
  <c r="K1636" i="4" s="1"/>
  <c r="A1636" i="4" s="1"/>
  <c r="I1638" i="4"/>
  <c r="K1638" i="4" s="1"/>
  <c r="A1638" i="4" s="1"/>
  <c r="I1585" i="4"/>
  <c r="K1585" i="4" s="1"/>
  <c r="I1639" i="4"/>
  <c r="K1639" i="4" s="1"/>
  <c r="A1639" i="4" s="1"/>
  <c r="I1644" i="4"/>
  <c r="K1644" i="4" s="1"/>
  <c r="A1644" i="4" s="1"/>
  <c r="I1257" i="4"/>
  <c r="K1257" i="4" s="1"/>
  <c r="A1257" i="4" s="1"/>
  <c r="I1258" i="4"/>
  <c r="K1258" i="4" s="1"/>
  <c r="A1258" i="4" s="1"/>
  <c r="I1205" i="4"/>
  <c r="K1205" i="4" s="1"/>
  <c r="A1205" i="4" s="1"/>
  <c r="I1646" i="4"/>
  <c r="K1646" i="4" s="1"/>
  <c r="A1646" i="4" s="1"/>
  <c r="I1647" i="4"/>
  <c r="K1647" i="4" s="1"/>
  <c r="A1647" i="4" s="1"/>
  <c r="I1648" i="4"/>
  <c r="K1648" i="4" s="1"/>
  <c r="A1648" i="4" s="1"/>
  <c r="H1008" i="4"/>
  <c r="I1008" i="4" s="1"/>
  <c r="K1008" i="4" s="1"/>
  <c r="H1016" i="4"/>
  <c r="H607" i="4"/>
  <c r="I607" i="4" s="1"/>
  <c r="K607" i="4" s="1"/>
  <c r="A607" i="4" s="1"/>
  <c r="H1010" i="4"/>
  <c r="H1018" i="4"/>
  <c r="I1018" i="4" s="1"/>
  <c r="K1018" i="4" s="1"/>
  <c r="H617" i="4"/>
  <c r="H1012" i="4"/>
  <c r="I1012" i="4" s="1"/>
  <c r="K1012" i="4" s="1"/>
  <c r="H603" i="4"/>
  <c r="I603" i="4" s="1"/>
  <c r="K603" i="4" s="1"/>
  <c r="A603" i="4" s="1"/>
  <c r="I630" i="4"/>
  <c r="K630" i="4" s="1"/>
  <c r="A630" i="4" s="1"/>
  <c r="H639" i="4"/>
  <c r="I639" i="4" s="1"/>
  <c r="K639" i="4" s="1"/>
  <c r="A639" i="4" s="1"/>
  <c r="H541" i="4"/>
  <c r="I541" i="4" s="1"/>
  <c r="K541" i="4" s="1"/>
  <c r="A541" i="4" s="1"/>
  <c r="I1088" i="4"/>
  <c r="K1088" i="4" s="1"/>
  <c r="H1006" i="4"/>
  <c r="H543" i="4"/>
  <c r="I543" i="4" s="1"/>
  <c r="K543" i="4" s="1"/>
  <c r="A543" i="4" s="1"/>
  <c r="I2384" i="4"/>
  <c r="K2384" i="4" s="1"/>
  <c r="I269" i="4"/>
  <c r="K269" i="4" s="1"/>
  <c r="A269" i="4" s="1"/>
  <c r="H1014" i="4"/>
  <c r="I1014" i="4" s="1"/>
  <c r="K1014" i="4" s="1"/>
  <c r="H536" i="4"/>
  <c r="I536" i="4" s="1"/>
  <c r="K536" i="4" s="1"/>
  <c r="A536" i="4" s="1"/>
  <c r="H545" i="4"/>
  <c r="I545" i="4" s="1"/>
  <c r="K545" i="4" s="1"/>
  <c r="A545" i="4" s="1"/>
  <c r="H538" i="4"/>
  <c r="I538" i="4" s="1"/>
  <c r="K538" i="4" s="1"/>
  <c r="A538" i="4" s="1"/>
  <c r="H605" i="4"/>
  <c r="I605" i="4" s="1"/>
  <c r="K605" i="4" s="1"/>
  <c r="A605" i="4" s="1"/>
  <c r="I2352" i="4"/>
  <c r="K2352" i="4" s="1"/>
  <c r="I55" i="4"/>
  <c r="K55" i="4" s="1"/>
  <c r="A55" i="4" s="1"/>
  <c r="I80" i="4"/>
  <c r="K80" i="4" s="1"/>
  <c r="A80" i="4" s="1"/>
  <c r="I516" i="4"/>
  <c r="K516" i="4" s="1"/>
  <c r="A516" i="4" s="1"/>
  <c r="I2386" i="4"/>
  <c r="K2386" i="4" s="1"/>
  <c r="I2455" i="4"/>
  <c r="K2455" i="4" s="1"/>
  <c r="I251" i="4"/>
  <c r="K251" i="4" s="1"/>
  <c r="A251" i="4" s="1"/>
  <c r="I1098" i="4"/>
  <c r="K1098" i="4" s="1"/>
  <c r="I116" i="4"/>
  <c r="K116" i="4" s="1"/>
  <c r="A116" i="4" s="1"/>
  <c r="I375" i="4"/>
  <c r="K375" i="4" s="1"/>
  <c r="A375" i="4" s="1"/>
  <c r="I354" i="4"/>
  <c r="K354" i="4" s="1"/>
  <c r="A354" i="4" s="1"/>
  <c r="I331" i="4"/>
  <c r="K331" i="4" s="1"/>
  <c r="A331" i="4" s="1"/>
  <c r="I303" i="4"/>
  <c r="K303" i="4" s="1"/>
  <c r="A303" i="4" s="1"/>
  <c r="I465" i="4"/>
  <c r="K465" i="4" s="1"/>
  <c r="A465" i="4" s="1"/>
  <c r="I2330" i="4"/>
  <c r="K2330" i="4" s="1"/>
  <c r="I2181" i="4"/>
  <c r="K2181" i="4" s="1"/>
  <c r="I2138" i="4"/>
  <c r="K2138" i="4" s="1"/>
  <c r="I2095" i="4"/>
  <c r="K2095" i="4" s="1"/>
  <c r="I2048" i="4"/>
  <c r="K2048" i="4" s="1"/>
  <c r="I1955" i="4"/>
  <c r="K1955" i="4" s="1"/>
  <c r="I2287" i="4"/>
  <c r="K2287" i="4" s="1"/>
  <c r="I1559" i="4"/>
  <c r="K1559" i="4" s="1"/>
  <c r="I1503" i="4"/>
  <c r="K1503" i="4" s="1"/>
  <c r="I1439" i="4"/>
  <c r="K1439" i="4" s="1"/>
  <c r="I1413" i="4"/>
  <c r="K1413" i="4" s="1"/>
  <c r="I1393" i="4"/>
  <c r="K1393" i="4" s="1"/>
  <c r="I1371" i="4"/>
  <c r="K1371" i="4" s="1"/>
  <c r="I1353" i="4"/>
  <c r="K1353" i="4" s="1"/>
  <c r="I1335" i="4"/>
  <c r="K1335" i="4" s="1"/>
  <c r="I1314" i="4"/>
  <c r="K1314" i="4" s="1"/>
  <c r="I1296" i="4"/>
  <c r="K1296" i="4" s="1"/>
  <c r="I1253" i="4"/>
  <c r="K1253" i="4" s="1"/>
  <c r="I1210" i="4"/>
  <c r="K1210" i="4" s="1"/>
  <c r="I1180" i="4"/>
  <c r="K1180" i="4" s="1"/>
  <c r="I59" i="4"/>
  <c r="K59" i="4" s="1"/>
  <c r="A59" i="4" s="1"/>
  <c r="I84" i="4"/>
  <c r="K84" i="4" s="1"/>
  <c r="A84" i="4" s="1"/>
  <c r="I509" i="4"/>
  <c r="K509" i="4" s="1"/>
  <c r="A509" i="4" s="1"/>
  <c r="I2403" i="4"/>
  <c r="K2403" i="4" s="1"/>
  <c r="I2429" i="4"/>
  <c r="K2429" i="4" s="1"/>
  <c r="I2208" i="4"/>
  <c r="K2208" i="4" s="1"/>
  <c r="I2171" i="4"/>
  <c r="K2171" i="4" s="1"/>
  <c r="I2132" i="4"/>
  <c r="K2132" i="4" s="1"/>
  <c r="I2099" i="4"/>
  <c r="K2099" i="4" s="1"/>
  <c r="I2060" i="4"/>
  <c r="K2060" i="4" s="1"/>
  <c r="I2020" i="4"/>
  <c r="K2020" i="4" s="1"/>
  <c r="I1082" i="4"/>
  <c r="K1082" i="4" s="1"/>
  <c r="I1059" i="4"/>
  <c r="K1059" i="4" s="1"/>
  <c r="I1090" i="4"/>
  <c r="K1090" i="4" s="1"/>
  <c r="I1065" i="4"/>
  <c r="K1065" i="4" s="1"/>
  <c r="I2342" i="4"/>
  <c r="K2342" i="4" s="1"/>
  <c r="I32" i="4"/>
  <c r="K32" i="4" s="1"/>
  <c r="A32" i="4" s="1"/>
  <c r="I46" i="4"/>
  <c r="K46" i="4" s="1"/>
  <c r="A46" i="4" s="1"/>
  <c r="I73" i="4"/>
  <c r="K73" i="4" s="1"/>
  <c r="A73" i="4" s="1"/>
  <c r="I93" i="4"/>
  <c r="K93" i="4" s="1"/>
  <c r="A93" i="4" s="1"/>
  <c r="I521" i="4"/>
  <c r="K521" i="4" s="1"/>
  <c r="A521" i="4" s="1"/>
  <c r="I2275" i="4"/>
  <c r="K2275" i="4" s="1"/>
  <c r="I2257" i="4"/>
  <c r="K2257" i="4" s="1"/>
  <c r="I2237" i="4"/>
  <c r="K2237" i="4" s="1"/>
  <c r="I2369" i="4"/>
  <c r="K2369" i="4" s="1"/>
  <c r="I2409" i="4"/>
  <c r="K2409" i="4" s="1"/>
  <c r="I2470" i="4"/>
  <c r="K2470" i="4" s="1"/>
  <c r="I2436" i="4"/>
  <c r="K2436" i="4" s="1"/>
  <c r="I254" i="4"/>
  <c r="K254" i="4" s="1"/>
  <c r="A254" i="4" s="1"/>
  <c r="I226" i="4"/>
  <c r="K226" i="4" s="1"/>
  <c r="A226" i="4" s="1"/>
  <c r="I2158" i="4"/>
  <c r="K2158" i="4" s="1"/>
  <c r="I2098" i="4"/>
  <c r="K2098" i="4" s="1"/>
  <c r="I2059" i="4"/>
  <c r="K2059" i="4" s="1"/>
  <c r="I2005" i="4"/>
  <c r="K2005" i="4" s="1"/>
  <c r="I1946" i="4"/>
  <c r="K1946" i="4" s="1"/>
  <c r="I2298" i="4"/>
  <c r="K2298" i="4" s="1"/>
  <c r="I1050" i="4"/>
  <c r="K1050" i="4" s="1"/>
  <c r="I1549" i="4"/>
  <c r="K1549" i="4" s="1"/>
  <c r="I1514" i="4"/>
  <c r="K1514" i="4" s="1"/>
  <c r="I1841" i="4"/>
  <c r="K1841" i="4" s="1"/>
  <c r="I1807" i="4"/>
  <c r="K1807" i="4" s="1"/>
  <c r="I1764" i="4"/>
  <c r="K1764" i="4" s="1"/>
  <c r="I1738" i="4"/>
  <c r="K1738" i="4" s="1"/>
  <c r="I1698" i="4"/>
  <c r="K1698" i="4" s="1"/>
  <c r="I1614" i="4"/>
  <c r="K1614" i="4" s="1"/>
  <c r="I1596" i="4"/>
  <c r="K1596" i="4" s="1"/>
  <c r="I965" i="4"/>
  <c r="K965" i="4" s="1"/>
  <c r="I835" i="4"/>
  <c r="K835" i="4" s="1"/>
  <c r="A835" i="4" s="1"/>
  <c r="I812" i="4"/>
  <c r="K812" i="4" s="1"/>
  <c r="A812" i="4" s="1"/>
  <c r="I793" i="4"/>
  <c r="K793" i="4" s="1"/>
  <c r="A793" i="4" s="1"/>
  <c r="I732" i="4"/>
  <c r="K732" i="4" s="1"/>
  <c r="A732" i="4" s="1"/>
  <c r="I678" i="4"/>
  <c r="K678" i="4" s="1"/>
  <c r="A678" i="4" s="1"/>
  <c r="I662" i="4"/>
  <c r="K662" i="4" s="1"/>
  <c r="A662" i="4" s="1"/>
  <c r="I2329" i="4"/>
  <c r="K2329" i="4" s="1"/>
  <c r="I2193" i="4"/>
  <c r="K2193" i="4" s="1"/>
  <c r="I2137" i="4"/>
  <c r="K2137" i="4" s="1"/>
  <c r="I2094" i="4"/>
  <c r="K2094" i="4" s="1"/>
  <c r="I2055" i="4"/>
  <c r="K2055" i="4" s="1"/>
  <c r="I1080" i="4"/>
  <c r="K1080" i="4" s="1"/>
  <c r="I1057" i="4"/>
  <c r="K1057" i="4" s="1"/>
  <c r="I22" i="4"/>
  <c r="K22" i="4" s="1"/>
  <c r="A22" i="4" s="1"/>
  <c r="I57" i="4"/>
  <c r="K57" i="4" s="1"/>
  <c r="A57" i="4" s="1"/>
  <c r="I41" i="4"/>
  <c r="K41" i="4" s="1"/>
  <c r="A41" i="4" s="1"/>
  <c r="I86" i="4"/>
  <c r="K86" i="4" s="1"/>
  <c r="A86" i="4" s="1"/>
  <c r="I103" i="4"/>
  <c r="K103" i="4" s="1"/>
  <c r="A103" i="4" s="1"/>
  <c r="I511" i="4"/>
  <c r="K511" i="4" s="1"/>
  <c r="A511" i="4" s="1"/>
  <c r="I2274" i="4"/>
  <c r="K2274" i="4" s="1"/>
  <c r="I2254" i="4"/>
  <c r="K2254" i="4" s="1"/>
  <c r="I2236" i="4"/>
  <c r="K2236" i="4" s="1"/>
  <c r="I2368" i="4"/>
  <c r="K2368" i="4" s="1"/>
  <c r="I2399" i="4"/>
  <c r="K2399" i="4" s="1"/>
  <c r="I2460" i="4"/>
  <c r="K2460" i="4" s="1"/>
  <c r="I272" i="4"/>
  <c r="K272" i="4" s="1"/>
  <c r="A272" i="4" s="1"/>
  <c r="I247" i="4"/>
  <c r="K247" i="4" s="1"/>
  <c r="A247" i="4" s="1"/>
  <c r="I2320" i="4"/>
  <c r="K2320" i="4" s="1"/>
  <c r="I2217" i="4"/>
  <c r="K2217" i="4" s="1"/>
  <c r="I2196" i="4"/>
  <c r="K2196" i="4" s="1"/>
  <c r="I2175" i="4"/>
  <c r="K2175" i="4" s="1"/>
  <c r="I2157" i="4"/>
  <c r="K2157" i="4" s="1"/>
  <c r="I2136" i="4"/>
  <c r="K2136" i="4" s="1"/>
  <c r="I2118" i="4"/>
  <c r="K2118" i="4" s="1"/>
  <c r="I2097" i="4"/>
  <c r="K2097" i="4" s="1"/>
  <c r="I2076" i="4"/>
  <c r="K2076" i="4" s="1"/>
  <c r="I2058" i="4"/>
  <c r="K2058" i="4" s="1"/>
  <c r="I2004" i="4"/>
  <c r="K2004" i="4" s="1"/>
  <c r="I1912" i="4"/>
  <c r="K1912" i="4" s="1"/>
  <c r="I2293" i="4"/>
  <c r="K2293" i="4" s="1"/>
  <c r="I1571" i="4"/>
  <c r="K1571" i="4" s="1"/>
  <c r="I1532" i="4"/>
  <c r="K1532" i="4" s="1"/>
  <c r="I625" i="4"/>
  <c r="K625" i="4" s="1"/>
  <c r="A625" i="4" s="1"/>
  <c r="I981" i="4"/>
  <c r="K981" i="4" s="1"/>
  <c r="I2211" i="4"/>
  <c r="K2211" i="4" s="1"/>
  <c r="I2147" i="4"/>
  <c r="K2147" i="4" s="1"/>
  <c r="I1100" i="4"/>
  <c r="K1100" i="4" s="1"/>
  <c r="I1067" i="4"/>
  <c r="K1067" i="4" s="1"/>
  <c r="I2346" i="4"/>
  <c r="K2346" i="4" s="1"/>
  <c r="I34" i="4"/>
  <c r="K34" i="4" s="1"/>
  <c r="A34" i="4" s="1"/>
  <c r="I48" i="4"/>
  <c r="K48" i="4" s="1"/>
  <c r="A48" i="4" s="1"/>
  <c r="I75" i="4"/>
  <c r="K75" i="4" s="1"/>
  <c r="A75" i="4" s="1"/>
  <c r="I95" i="4"/>
  <c r="K95" i="4" s="1"/>
  <c r="A95" i="4" s="1"/>
  <c r="I523" i="4"/>
  <c r="K523" i="4" s="1"/>
  <c r="A523" i="4" s="1"/>
  <c r="I2281" i="4"/>
  <c r="K2281" i="4" s="1"/>
  <c r="I2259" i="4"/>
  <c r="K2259" i="4" s="1"/>
  <c r="I2231" i="4"/>
  <c r="K2231" i="4" s="1"/>
  <c r="I2387" i="4"/>
  <c r="K2387" i="4" s="1"/>
  <c r="I2396" i="4"/>
  <c r="K2396" i="4" s="1"/>
  <c r="I2458" i="4"/>
  <c r="K2458" i="4" s="1"/>
  <c r="I270" i="4"/>
  <c r="K270" i="4" s="1"/>
  <c r="A270" i="4" s="1"/>
  <c r="I244" i="4"/>
  <c r="K244" i="4" s="1"/>
  <c r="A244" i="4" s="1"/>
  <c r="I2327" i="4"/>
  <c r="K2327" i="4" s="1"/>
  <c r="I2209" i="4"/>
  <c r="K2209" i="4" s="1"/>
  <c r="I2191" i="4"/>
  <c r="K2191" i="4" s="1"/>
  <c r="I2168" i="4"/>
  <c r="K2168" i="4" s="1"/>
  <c r="I2149" i="4"/>
  <c r="K2149" i="4" s="1"/>
  <c r="I2129" i="4"/>
  <c r="K2129" i="4" s="1"/>
  <c r="I2110" i="4"/>
  <c r="K2110" i="4" s="1"/>
  <c r="I2092" i="4"/>
  <c r="K2092" i="4" s="1"/>
  <c r="I2069" i="4"/>
  <c r="K2069" i="4" s="1"/>
  <c r="I2050" i="4"/>
  <c r="K2050" i="4" s="1"/>
  <c r="I2292" i="4"/>
  <c r="K2292" i="4" s="1"/>
  <c r="I1568" i="4"/>
  <c r="K1568" i="4" s="1"/>
  <c r="I1531" i="4"/>
  <c r="K1531" i="4" s="1"/>
  <c r="I635" i="4"/>
  <c r="K635" i="4" s="1"/>
  <c r="A635" i="4" s="1"/>
  <c r="I576" i="4"/>
  <c r="K576" i="4" s="1"/>
  <c r="A576" i="4" s="1"/>
  <c r="I894" i="4"/>
  <c r="K894" i="4" s="1"/>
  <c r="I1484" i="4"/>
  <c r="K1484" i="4" s="1"/>
  <c r="I1428" i="4"/>
  <c r="K1428" i="4" s="1"/>
  <c r="I1408" i="4"/>
  <c r="K1408" i="4" s="1"/>
  <c r="I1386" i="4"/>
  <c r="K1386" i="4" s="1"/>
  <c r="I1366" i="4"/>
  <c r="K1366" i="4" s="1"/>
  <c r="I1346" i="4"/>
  <c r="K1346" i="4" s="1"/>
  <c r="I1327" i="4"/>
  <c r="K1327" i="4" s="1"/>
  <c r="I1307" i="4"/>
  <c r="K1307" i="4" s="1"/>
  <c r="I1289" i="4"/>
  <c r="K1289" i="4" s="1"/>
  <c r="I1247" i="4"/>
  <c r="K1247" i="4" s="1"/>
  <c r="I1193" i="4"/>
  <c r="K1193" i="4" s="1"/>
  <c r="I1173" i="4"/>
  <c r="K1173" i="4" s="1"/>
  <c r="I1900" i="4"/>
  <c r="K1900" i="4" s="1"/>
  <c r="I1839" i="4"/>
  <c r="K1839" i="4" s="1"/>
  <c r="I1804" i="4"/>
  <c r="K1804" i="4" s="1"/>
  <c r="I1762" i="4"/>
  <c r="K1762" i="4" s="1"/>
  <c r="I1737" i="4"/>
  <c r="K1737" i="4" s="1"/>
  <c r="I1682" i="4"/>
  <c r="K1682" i="4" s="1"/>
  <c r="I1605" i="4"/>
  <c r="K1605" i="4" s="1"/>
  <c r="I142" i="4"/>
  <c r="K142" i="4" s="1"/>
  <c r="A142" i="4" s="1"/>
  <c r="I374" i="4"/>
  <c r="K374" i="4" s="1"/>
  <c r="A374" i="4" s="1"/>
  <c r="I353" i="4"/>
  <c r="K353" i="4" s="1"/>
  <c r="A353" i="4" s="1"/>
  <c r="I330" i="4"/>
  <c r="K330" i="4" s="1"/>
  <c r="A330" i="4" s="1"/>
  <c r="I302" i="4"/>
  <c r="K302" i="4" s="1"/>
  <c r="A302" i="4" s="1"/>
  <c r="I488" i="4"/>
  <c r="K488" i="4" s="1"/>
  <c r="A488" i="4" s="1"/>
  <c r="I464" i="4"/>
  <c r="K464" i="4" s="1"/>
  <c r="A464" i="4" s="1"/>
  <c r="I624" i="4"/>
  <c r="K624" i="4" s="1"/>
  <c r="A624" i="4" s="1"/>
  <c r="I566" i="4"/>
  <c r="K566" i="4" s="1"/>
  <c r="A566" i="4" s="1"/>
  <c r="I980" i="4"/>
  <c r="K980" i="4" s="1"/>
  <c r="I930" i="4"/>
  <c r="K930" i="4" s="1"/>
  <c r="I893" i="4"/>
  <c r="K893" i="4" s="1"/>
  <c r="I847" i="4"/>
  <c r="K847" i="4" s="1"/>
  <c r="A847" i="4" s="1"/>
  <c r="I815" i="4"/>
  <c r="K815" i="4" s="1"/>
  <c r="A815" i="4" s="1"/>
  <c r="I796" i="4"/>
  <c r="K796" i="4" s="1"/>
  <c r="A796" i="4" s="1"/>
  <c r="I771" i="4"/>
  <c r="K771" i="4" s="1"/>
  <c r="A771" i="4" s="1"/>
  <c r="I749" i="4"/>
  <c r="K749" i="4" s="1"/>
  <c r="A749" i="4" s="1"/>
  <c r="I731" i="4"/>
  <c r="K731" i="4" s="1"/>
  <c r="A731" i="4" s="1"/>
  <c r="I677" i="4"/>
  <c r="K677" i="4" s="1"/>
  <c r="A677" i="4" s="1"/>
  <c r="I661" i="4"/>
  <c r="K661" i="4" s="1"/>
  <c r="A661" i="4" s="1"/>
  <c r="I1483" i="4"/>
  <c r="K1483" i="4" s="1"/>
  <c r="I1427" i="4"/>
  <c r="K1427" i="4" s="1"/>
  <c r="I1407" i="4"/>
  <c r="K1407" i="4" s="1"/>
  <c r="I1383" i="4"/>
  <c r="K1383" i="4" s="1"/>
  <c r="I1365" i="4"/>
  <c r="K1365" i="4" s="1"/>
  <c r="I1345" i="4"/>
  <c r="K1345" i="4" s="1"/>
  <c r="I1326" i="4"/>
  <c r="K1326" i="4" s="1"/>
  <c r="I1306" i="4"/>
  <c r="K1306" i="4" s="1"/>
  <c r="I1288" i="4"/>
  <c r="K1288" i="4" s="1"/>
  <c r="I1243" i="4"/>
  <c r="K1243" i="4" s="1"/>
  <c r="I1192" i="4"/>
  <c r="K1192" i="4" s="1"/>
  <c r="I1151" i="4"/>
  <c r="K1151" i="4" s="1"/>
  <c r="I1899" i="4"/>
  <c r="K1899" i="4" s="1"/>
  <c r="I1852" i="4"/>
  <c r="K1852" i="4" s="1"/>
  <c r="I1811" i="4"/>
  <c r="K1811" i="4" s="1"/>
  <c r="I1768" i="4"/>
  <c r="K1768" i="4" s="1"/>
  <c r="I1741" i="4"/>
  <c r="K1741" i="4" s="1"/>
  <c r="I1708" i="4"/>
  <c r="K1708" i="4" s="1"/>
  <c r="I1604" i="4"/>
  <c r="K1604" i="4" s="1"/>
  <c r="I1282" i="4"/>
  <c r="K1282" i="4" s="1"/>
  <c r="I141" i="4"/>
  <c r="K141" i="4" s="1"/>
  <c r="A141" i="4" s="1"/>
  <c r="I404" i="4"/>
  <c r="K404" i="4" s="1"/>
  <c r="A404" i="4" s="1"/>
  <c r="I367" i="4"/>
  <c r="K367" i="4" s="1"/>
  <c r="A367" i="4" s="1"/>
  <c r="I347" i="4"/>
  <c r="K347" i="4" s="1"/>
  <c r="A347" i="4" s="1"/>
  <c r="I323" i="4"/>
  <c r="K323" i="4" s="1"/>
  <c r="A323" i="4" s="1"/>
  <c r="I295" i="4"/>
  <c r="K295" i="4" s="1"/>
  <c r="A295" i="4" s="1"/>
  <c r="I481" i="4"/>
  <c r="K481" i="4" s="1"/>
  <c r="A481" i="4" s="1"/>
  <c r="I447" i="4"/>
  <c r="K447" i="4" s="1"/>
  <c r="A447" i="4" s="1"/>
  <c r="I633" i="4"/>
  <c r="K633" i="4" s="1"/>
  <c r="A633" i="4" s="1"/>
  <c r="I597" i="4"/>
  <c r="K597" i="4" s="1"/>
  <c r="A597" i="4" s="1"/>
  <c r="I994" i="4"/>
  <c r="K994" i="4" s="1"/>
  <c r="I963" i="4"/>
  <c r="K963" i="4" s="1"/>
  <c r="I929" i="4"/>
  <c r="K929" i="4" s="1"/>
  <c r="I896" i="4"/>
  <c r="K896" i="4" s="1"/>
  <c r="I858" i="4"/>
  <c r="K858" i="4" s="1"/>
  <c r="I822" i="4"/>
  <c r="K822" i="4" s="1"/>
  <c r="A822" i="4" s="1"/>
  <c r="I803" i="4"/>
  <c r="K803" i="4" s="1"/>
  <c r="A803" i="4" s="1"/>
  <c r="I780" i="4"/>
  <c r="K780" i="4" s="1"/>
  <c r="A780" i="4" s="1"/>
  <c r="I739" i="4"/>
  <c r="K739" i="4" s="1"/>
  <c r="A739" i="4" s="1"/>
  <c r="I720" i="4"/>
  <c r="K720" i="4" s="1"/>
  <c r="A720" i="4" s="1"/>
  <c r="I668" i="4"/>
  <c r="K668" i="4" s="1"/>
  <c r="A668" i="4" s="1"/>
  <c r="I1500" i="4"/>
  <c r="K1500" i="4" s="1"/>
  <c r="I1436" i="4"/>
  <c r="K1436" i="4" s="1"/>
  <c r="I1414" i="4"/>
  <c r="K1414" i="4" s="1"/>
  <c r="I1394" i="4"/>
  <c r="K1394" i="4" s="1"/>
  <c r="I1372" i="4"/>
  <c r="K1372" i="4" s="1"/>
  <c r="I1354" i="4"/>
  <c r="K1354" i="4" s="1"/>
  <c r="I1336" i="4"/>
  <c r="K1336" i="4" s="1"/>
  <c r="I1315" i="4"/>
  <c r="K1315" i="4" s="1"/>
  <c r="I1297" i="4"/>
  <c r="K1297" i="4" s="1"/>
  <c r="I1254" i="4"/>
  <c r="K1254" i="4" s="1"/>
  <c r="I1211" i="4"/>
  <c r="K1211" i="4" s="1"/>
  <c r="I1181" i="4"/>
  <c r="K1181" i="4" s="1"/>
  <c r="I1122" i="4"/>
  <c r="K1122" i="4" s="1"/>
  <c r="I1880" i="4"/>
  <c r="K1880" i="4" s="1"/>
  <c r="I1835" i="4"/>
  <c r="K1835" i="4" s="1"/>
  <c r="I1800" i="4"/>
  <c r="K1800" i="4" s="1"/>
  <c r="I1758" i="4"/>
  <c r="K1758" i="4" s="1"/>
  <c r="I1734" i="4"/>
  <c r="K1734" i="4" s="1"/>
  <c r="I1617" i="4"/>
  <c r="K1617" i="4" s="1"/>
  <c r="I1597" i="4"/>
  <c r="K1597" i="4" s="1"/>
  <c r="I144" i="4"/>
  <c r="K144" i="4" s="1"/>
  <c r="A144" i="4" s="1"/>
  <c r="I184" i="4"/>
  <c r="K184" i="4" s="1"/>
  <c r="A184" i="4" s="1"/>
  <c r="I376" i="4"/>
  <c r="K376" i="4" s="1"/>
  <c r="A376" i="4" s="1"/>
  <c r="I355" i="4"/>
  <c r="K355" i="4" s="1"/>
  <c r="A355" i="4" s="1"/>
  <c r="I332" i="4"/>
  <c r="K332" i="4" s="1"/>
  <c r="A332" i="4" s="1"/>
  <c r="I306" i="4"/>
  <c r="K306" i="4" s="1"/>
  <c r="A306" i="4" s="1"/>
  <c r="I280" i="4"/>
  <c r="K280" i="4" s="1"/>
  <c r="A280" i="4" s="1"/>
  <c r="I466" i="4"/>
  <c r="K466" i="4" s="1"/>
  <c r="A466" i="4" s="1"/>
  <c r="I636" i="4"/>
  <c r="K636" i="4" s="1"/>
  <c r="A636" i="4" s="1"/>
  <c r="I600" i="4"/>
  <c r="K600" i="4" s="1"/>
  <c r="A600" i="4" s="1"/>
  <c r="I993" i="4"/>
  <c r="K993" i="4" s="1"/>
  <c r="I935" i="4"/>
  <c r="K935" i="4" s="1"/>
  <c r="I895" i="4"/>
  <c r="K895" i="4" s="1"/>
  <c r="I857" i="4"/>
  <c r="K857" i="4" s="1"/>
  <c r="I821" i="4"/>
  <c r="K821" i="4" s="1"/>
  <c r="A821" i="4" s="1"/>
  <c r="I802" i="4"/>
  <c r="K802" i="4" s="1"/>
  <c r="A802" i="4" s="1"/>
  <c r="I779" i="4"/>
  <c r="K779" i="4" s="1"/>
  <c r="A779" i="4" s="1"/>
  <c r="I761" i="4"/>
  <c r="K761" i="4" s="1"/>
  <c r="A761" i="4" s="1"/>
  <c r="I737" i="4"/>
  <c r="K737" i="4" s="1"/>
  <c r="A737" i="4" s="1"/>
  <c r="I718" i="4"/>
  <c r="K718" i="4" s="1"/>
  <c r="A718" i="4" s="1"/>
  <c r="I667" i="4"/>
  <c r="K667" i="4" s="1"/>
  <c r="A667" i="4" s="1"/>
  <c r="I166" i="4"/>
  <c r="K166" i="4" s="1"/>
  <c r="I402" i="4"/>
  <c r="K402" i="4" s="1"/>
  <c r="A402" i="4" s="1"/>
  <c r="I1117" i="4"/>
  <c r="I2344" i="4"/>
  <c r="K2344" i="4" s="1"/>
  <c r="I47" i="4"/>
  <c r="K47" i="4" s="1"/>
  <c r="A47" i="4" s="1"/>
  <c r="I90" i="4"/>
  <c r="K90" i="4" s="1"/>
  <c r="A90" i="4" s="1"/>
  <c r="I505" i="4"/>
  <c r="K505" i="4" s="1"/>
  <c r="A505" i="4" s="1"/>
  <c r="I2411" i="4"/>
  <c r="K2411" i="4" s="1"/>
  <c r="I2438" i="4"/>
  <c r="K2438" i="4" s="1"/>
  <c r="I235" i="4"/>
  <c r="K235" i="4" s="1"/>
  <c r="A235" i="4" s="1"/>
  <c r="I1091" i="4"/>
  <c r="K1091" i="4" s="1"/>
  <c r="I371" i="4"/>
  <c r="K371" i="4" s="1"/>
  <c r="A371" i="4" s="1"/>
  <c r="I349" i="4"/>
  <c r="K349" i="4" s="1"/>
  <c r="A349" i="4" s="1"/>
  <c r="I325" i="4"/>
  <c r="K325" i="4" s="1"/>
  <c r="A325" i="4" s="1"/>
  <c r="I297" i="4"/>
  <c r="K297" i="4" s="1"/>
  <c r="A297" i="4" s="1"/>
  <c r="I483" i="4"/>
  <c r="K483" i="4" s="1"/>
  <c r="A483" i="4" s="1"/>
  <c r="I449" i="4"/>
  <c r="K449" i="4" s="1"/>
  <c r="A449" i="4" s="1"/>
  <c r="I2212" i="4"/>
  <c r="K2212" i="4" s="1"/>
  <c r="I2167" i="4"/>
  <c r="K2167" i="4" s="1"/>
  <c r="I2128" i="4"/>
  <c r="K2128" i="4" s="1"/>
  <c r="I2082" i="4"/>
  <c r="K2082" i="4" s="1"/>
  <c r="I1980" i="4"/>
  <c r="K1980" i="4" s="1"/>
  <c r="I2311" i="4"/>
  <c r="K2311" i="4" s="1"/>
  <c r="I1051" i="4"/>
  <c r="K1051" i="4" s="1"/>
  <c r="I1543" i="4"/>
  <c r="K1543" i="4" s="1"/>
  <c r="I1499" i="4"/>
  <c r="K1499" i="4" s="1"/>
  <c r="I1435" i="4"/>
  <c r="K1435" i="4" s="1"/>
  <c r="I1409" i="4"/>
  <c r="K1409" i="4" s="1"/>
  <c r="I1387" i="4"/>
  <c r="K1387" i="4" s="1"/>
  <c r="I1367" i="4"/>
  <c r="K1367" i="4" s="1"/>
  <c r="I1347" i="4"/>
  <c r="K1347" i="4" s="1"/>
  <c r="I1328" i="4"/>
  <c r="K1328" i="4" s="1"/>
  <c r="I1310" i="4"/>
  <c r="K1310" i="4" s="1"/>
  <c r="I1290" i="4"/>
  <c r="K1290" i="4" s="1"/>
  <c r="I1249" i="4"/>
  <c r="K1249" i="4" s="1"/>
  <c r="I1194" i="4"/>
  <c r="K1194" i="4" s="1"/>
  <c r="I1174" i="4"/>
  <c r="K1174" i="4" s="1"/>
  <c r="I51" i="4"/>
  <c r="K51" i="4" s="1"/>
  <c r="A51" i="4" s="1"/>
  <c r="I94" i="4"/>
  <c r="K94" i="4" s="1"/>
  <c r="A94" i="4" s="1"/>
  <c r="I2364" i="4"/>
  <c r="K2364" i="4" s="1"/>
  <c r="I2481" i="4"/>
  <c r="K2481" i="4" s="1"/>
  <c r="I262" i="4"/>
  <c r="K262" i="4" s="1"/>
  <c r="A262" i="4" s="1"/>
  <c r="I2198" i="4"/>
  <c r="K2198" i="4" s="1"/>
  <c r="I2163" i="4"/>
  <c r="K2163" i="4" s="1"/>
  <c r="I2124" i="4"/>
  <c r="K2124" i="4" s="1"/>
  <c r="I2091" i="4"/>
  <c r="K2091" i="4" s="1"/>
  <c r="I2056" i="4"/>
  <c r="K2056" i="4" s="1"/>
  <c r="I1924" i="4"/>
  <c r="K1924" i="4" s="1"/>
  <c r="I1530" i="4"/>
  <c r="K1530" i="4" s="1"/>
  <c r="I1076" i="4"/>
  <c r="K1076" i="4" s="1"/>
  <c r="I1055" i="4"/>
  <c r="K1055" i="4" s="1"/>
  <c r="I1081" i="4"/>
  <c r="K1081" i="4" s="1"/>
  <c r="I1058" i="4"/>
  <c r="K1058" i="4" s="1"/>
  <c r="I17" i="4"/>
  <c r="K17" i="4" s="1"/>
  <c r="A17" i="4" s="1"/>
  <c r="I58" i="4"/>
  <c r="K58" i="4" s="1"/>
  <c r="A58" i="4" s="1"/>
  <c r="I42" i="4"/>
  <c r="K42" i="4" s="1"/>
  <c r="A42" i="4" s="1"/>
  <c r="I87" i="4"/>
  <c r="K87" i="4" s="1"/>
  <c r="A87" i="4" s="1"/>
  <c r="I101" i="4"/>
  <c r="K101" i="4" s="1"/>
  <c r="A101" i="4" s="1"/>
  <c r="I512" i="4"/>
  <c r="K512" i="4" s="1"/>
  <c r="A512" i="4" s="1"/>
  <c r="I2269" i="4"/>
  <c r="K2269" i="4" s="1"/>
  <c r="I2251" i="4"/>
  <c r="K2251" i="4" s="1"/>
  <c r="I2233" i="4"/>
  <c r="K2233" i="4" s="1"/>
  <c r="I2365" i="4"/>
  <c r="K2365" i="4" s="1"/>
  <c r="I2401" i="4"/>
  <c r="K2401" i="4" s="1"/>
  <c r="I2462" i="4"/>
  <c r="K2462" i="4" s="1"/>
  <c r="I219" i="4"/>
  <c r="K219" i="4" s="1"/>
  <c r="A219" i="4" s="1"/>
  <c r="I248" i="4"/>
  <c r="K248" i="4" s="1"/>
  <c r="A248" i="4" s="1"/>
  <c r="I2207" i="4"/>
  <c r="K2207" i="4" s="1"/>
  <c r="I2141" i="4"/>
  <c r="K2141" i="4" s="1"/>
  <c r="I2090" i="4"/>
  <c r="K2090" i="4" s="1"/>
  <c r="I2046" i="4"/>
  <c r="K2046" i="4" s="1"/>
  <c r="I1979" i="4"/>
  <c r="K1979" i="4" s="1"/>
  <c r="I1915" i="4"/>
  <c r="K1915" i="4" s="1"/>
  <c r="I2294" i="4"/>
  <c r="K2294" i="4" s="1"/>
  <c r="I1572" i="4"/>
  <c r="K1572" i="4" s="1"/>
  <c r="I1533" i="4"/>
  <c r="K1533" i="4" s="1"/>
  <c r="I1129" i="4"/>
  <c r="K1129" i="4" s="1"/>
  <c r="I1895" i="4"/>
  <c r="K1895" i="4" s="1"/>
  <c r="I1833" i="4"/>
  <c r="K1833" i="4" s="1"/>
  <c r="I1798" i="4"/>
  <c r="K1798" i="4" s="1"/>
  <c r="I1755" i="4"/>
  <c r="K1755" i="4" s="1"/>
  <c r="I1733" i="4"/>
  <c r="K1733" i="4" s="1"/>
  <c r="I1683" i="4"/>
  <c r="K1683" i="4" s="1"/>
  <c r="I1610" i="4"/>
  <c r="K1610" i="4" s="1"/>
  <c r="I2376" i="4"/>
  <c r="K2376" i="4" s="1"/>
  <c r="I957" i="4"/>
  <c r="K957" i="4" s="1"/>
  <c r="A957" i="4" s="1"/>
  <c r="I824" i="4"/>
  <c r="K824" i="4" s="1"/>
  <c r="A824" i="4" s="1"/>
  <c r="I805" i="4"/>
  <c r="K805" i="4" s="1"/>
  <c r="A805" i="4" s="1"/>
  <c r="I782" i="4"/>
  <c r="K782" i="4" s="1"/>
  <c r="A782" i="4" s="1"/>
  <c r="I728" i="4"/>
  <c r="K728" i="4" s="1"/>
  <c r="A728" i="4" s="1"/>
  <c r="I674" i="4"/>
  <c r="K674" i="4" s="1"/>
  <c r="A674" i="4" s="1"/>
  <c r="I788" i="4"/>
  <c r="K788" i="4" s="1"/>
  <c r="A788" i="4" s="1"/>
  <c r="I2321" i="4"/>
  <c r="K2321" i="4" s="1"/>
  <c r="I2176" i="4"/>
  <c r="K2176" i="4" s="1"/>
  <c r="I2123" i="4"/>
  <c r="K2123" i="4" s="1"/>
  <c r="I2081" i="4"/>
  <c r="K2081" i="4" s="1"/>
  <c r="I1103" i="4"/>
  <c r="K1103" i="4" s="1"/>
  <c r="I1074" i="4"/>
  <c r="K1074" i="4" s="1"/>
  <c r="I2348" i="4"/>
  <c r="K2348" i="4" s="1"/>
  <c r="I25" i="4"/>
  <c r="K25" i="4" s="1"/>
  <c r="A25" i="4" s="1"/>
  <c r="I53" i="4"/>
  <c r="K53" i="4" s="1"/>
  <c r="A53" i="4" s="1"/>
  <c r="I65" i="4"/>
  <c r="I82" i="4"/>
  <c r="K82" i="4" s="1"/>
  <c r="A82" i="4" s="1"/>
  <c r="I532" i="4"/>
  <c r="K532" i="4" s="1"/>
  <c r="A532" i="4" s="1"/>
  <c r="I507" i="4"/>
  <c r="K507" i="4" s="1"/>
  <c r="A507" i="4" s="1"/>
  <c r="I2268" i="4"/>
  <c r="K2268" i="4" s="1"/>
  <c r="I2250" i="4"/>
  <c r="K2250" i="4" s="1"/>
  <c r="I2232" i="4"/>
  <c r="K2232" i="4" s="1"/>
  <c r="I2388" i="4"/>
  <c r="K2388" i="4" s="1"/>
  <c r="I2427" i="4"/>
  <c r="K2427" i="4" s="1"/>
  <c r="I2451" i="4"/>
  <c r="K2451" i="4" s="1"/>
  <c r="I266" i="4"/>
  <c r="K266" i="4" s="1"/>
  <c r="A266" i="4" s="1"/>
  <c r="I238" i="4"/>
  <c r="K238" i="4" s="1"/>
  <c r="A238" i="4" s="1"/>
  <c r="I2328" i="4"/>
  <c r="K2328" i="4" s="1"/>
  <c r="I2210" i="4"/>
  <c r="K2210" i="4" s="1"/>
  <c r="I2192" i="4"/>
  <c r="K2192" i="4" s="1"/>
  <c r="I2169" i="4"/>
  <c r="K2169" i="4" s="1"/>
  <c r="I2150" i="4"/>
  <c r="K2150" i="4" s="1"/>
  <c r="I2130" i="4"/>
  <c r="K2130" i="4" s="1"/>
  <c r="I2111" i="4"/>
  <c r="K2111" i="4" s="1"/>
  <c r="I2093" i="4"/>
  <c r="K2093" i="4" s="1"/>
  <c r="I2070" i="4"/>
  <c r="K2070" i="4" s="1"/>
  <c r="I2054" i="4"/>
  <c r="K2054" i="4" s="1"/>
  <c r="I1978" i="4"/>
  <c r="K1978" i="4" s="1"/>
  <c r="I2309" i="4"/>
  <c r="K2309" i="4" s="1"/>
  <c r="I2289" i="4"/>
  <c r="K2289" i="4" s="1"/>
  <c r="I1563" i="4"/>
  <c r="K1563" i="4" s="1"/>
  <c r="I1523" i="4"/>
  <c r="K1523" i="4" s="1"/>
  <c r="I621" i="4"/>
  <c r="K621" i="4" s="1"/>
  <c r="A621" i="4" s="1"/>
  <c r="I972" i="4"/>
  <c r="K972" i="4" s="1"/>
  <c r="I2197" i="4"/>
  <c r="K2197" i="4" s="1"/>
  <c r="I2131" i="4"/>
  <c r="K2131" i="4" s="1"/>
  <c r="I1092" i="4"/>
  <c r="K1092" i="4" s="1"/>
  <c r="I1060" i="4"/>
  <c r="K1060" i="4" s="1"/>
  <c r="I16" i="4"/>
  <c r="I60" i="4"/>
  <c r="K60" i="4" s="1"/>
  <c r="A60" i="4" s="1"/>
  <c r="I44" i="4"/>
  <c r="K44" i="4" s="1"/>
  <c r="A44" i="4" s="1"/>
  <c r="I71" i="4"/>
  <c r="K71" i="4" s="1"/>
  <c r="A71" i="4" s="1"/>
  <c r="I91" i="4"/>
  <c r="K91" i="4" s="1"/>
  <c r="A91" i="4" s="1"/>
  <c r="I517" i="4"/>
  <c r="K517" i="4" s="1"/>
  <c r="A517" i="4" s="1"/>
  <c r="I2277" i="4"/>
  <c r="K2277" i="4" s="1"/>
  <c r="I2249" i="4"/>
  <c r="K2249" i="4" s="1"/>
  <c r="I2227" i="4"/>
  <c r="K2227" i="4" s="1"/>
  <c r="I2392" i="4"/>
  <c r="K2392" i="4" s="1"/>
  <c r="I2483" i="4"/>
  <c r="K2483" i="4" s="1"/>
  <c r="I2449" i="4"/>
  <c r="K2449" i="4" s="1"/>
  <c r="I265" i="4"/>
  <c r="K265" i="4" s="1"/>
  <c r="A265" i="4" s="1"/>
  <c r="I231" i="4"/>
  <c r="K231" i="4" s="1"/>
  <c r="A231" i="4" s="1"/>
  <c r="I2323" i="4"/>
  <c r="K2323" i="4" s="1"/>
  <c r="I2205" i="4"/>
  <c r="K2205" i="4" s="1"/>
  <c r="I2182" i="4"/>
  <c r="K2182" i="4" s="1"/>
  <c r="I2164" i="4"/>
  <c r="K2164" i="4" s="1"/>
  <c r="I2143" i="4"/>
  <c r="K2143" i="4" s="1"/>
  <c r="I2125" i="4"/>
  <c r="K2125" i="4" s="1"/>
  <c r="I2104" i="4"/>
  <c r="K2104" i="4" s="1"/>
  <c r="I2085" i="4"/>
  <c r="K2085" i="4" s="1"/>
  <c r="I2065" i="4"/>
  <c r="K2065" i="4" s="1"/>
  <c r="I2043" i="4"/>
  <c r="K2043" i="4" s="1"/>
  <c r="I1960" i="4"/>
  <c r="K1960" i="4" s="1"/>
  <c r="I2308" i="4"/>
  <c r="K2308" i="4" s="1"/>
  <c r="I2288" i="4"/>
  <c r="K2288" i="4" s="1"/>
  <c r="I1562" i="4"/>
  <c r="K1562" i="4" s="1"/>
  <c r="I1522" i="4"/>
  <c r="K1522" i="4" s="1"/>
  <c r="I631" i="4"/>
  <c r="K631" i="4" s="1"/>
  <c r="A631" i="4" s="1"/>
  <c r="I556" i="4"/>
  <c r="K556" i="4" s="1"/>
  <c r="A556" i="4" s="1"/>
  <c r="I1510" i="4"/>
  <c r="K1510" i="4" s="1"/>
  <c r="I1471" i="4"/>
  <c r="K1471" i="4" s="1"/>
  <c r="I1424" i="4"/>
  <c r="K1424" i="4" s="1"/>
  <c r="I1402" i="4"/>
  <c r="K1402" i="4" s="1"/>
  <c r="I1380" i="4"/>
  <c r="K1380" i="4" s="1"/>
  <c r="I1362" i="4"/>
  <c r="K1362" i="4" s="1"/>
  <c r="I1342" i="4"/>
  <c r="K1342" i="4" s="1"/>
  <c r="I1323" i="4"/>
  <c r="K1323" i="4" s="1"/>
  <c r="I1303" i="4"/>
  <c r="K1303" i="4" s="1"/>
  <c r="I1266" i="4"/>
  <c r="K1266" i="4" s="1"/>
  <c r="I1225" i="4"/>
  <c r="K1225" i="4" s="1"/>
  <c r="I1187" i="4"/>
  <c r="K1187" i="4" s="1"/>
  <c r="I1128" i="4"/>
  <c r="K1128" i="4" s="1"/>
  <c r="I1892" i="4"/>
  <c r="K1892" i="4" s="1"/>
  <c r="I1831" i="4"/>
  <c r="K1831" i="4" s="1"/>
  <c r="I1795" i="4"/>
  <c r="K1795" i="4" s="1"/>
  <c r="I1754" i="4"/>
  <c r="K1754" i="4" s="1"/>
  <c r="I1732" i="4"/>
  <c r="K1732" i="4" s="1"/>
  <c r="I1619" i="4"/>
  <c r="K1619" i="4" s="1"/>
  <c r="I1599" i="4"/>
  <c r="K1599" i="4" s="1"/>
  <c r="I1281" i="4"/>
  <c r="K1281" i="4" s="1"/>
  <c r="I115" i="4"/>
  <c r="K115" i="4" s="1"/>
  <c r="A115" i="4" s="1"/>
  <c r="I370" i="4"/>
  <c r="K370" i="4" s="1"/>
  <c r="A370" i="4" s="1"/>
  <c r="I348" i="4"/>
  <c r="K348" i="4" s="1"/>
  <c r="A348" i="4" s="1"/>
  <c r="I324" i="4"/>
  <c r="K324" i="4" s="1"/>
  <c r="A324" i="4" s="1"/>
  <c r="I296" i="4"/>
  <c r="K296" i="4" s="1"/>
  <c r="A296" i="4" s="1"/>
  <c r="I482" i="4"/>
  <c r="K482" i="4" s="1"/>
  <c r="A482" i="4" s="1"/>
  <c r="I448" i="4"/>
  <c r="K448" i="4" s="1"/>
  <c r="A448" i="4" s="1"/>
  <c r="I620" i="4"/>
  <c r="K620" i="4" s="1"/>
  <c r="A620" i="4" s="1"/>
  <c r="I971" i="4"/>
  <c r="K971" i="4" s="1"/>
  <c r="I908" i="4"/>
  <c r="K908" i="4" s="1"/>
  <c r="I887" i="4"/>
  <c r="K887" i="4" s="1"/>
  <c r="I831" i="4"/>
  <c r="K831" i="4" s="1"/>
  <c r="A831" i="4" s="1"/>
  <c r="I811" i="4"/>
  <c r="K811" i="4" s="1"/>
  <c r="A811" i="4" s="1"/>
  <c r="I785" i="4"/>
  <c r="K785" i="4" s="1"/>
  <c r="A785" i="4" s="1"/>
  <c r="I767" i="4"/>
  <c r="K767" i="4" s="1"/>
  <c r="A767" i="4" s="1"/>
  <c r="I745" i="4"/>
  <c r="K745" i="4" s="1"/>
  <c r="A745" i="4" s="1"/>
  <c r="I727" i="4"/>
  <c r="K727" i="4" s="1"/>
  <c r="A727" i="4" s="1"/>
  <c r="I673" i="4"/>
  <c r="K673" i="4" s="1"/>
  <c r="A673" i="4" s="1"/>
  <c r="I1509" i="4"/>
  <c r="K1509" i="4" s="1"/>
  <c r="I1449" i="4"/>
  <c r="K1449" i="4" s="1"/>
  <c r="I1423" i="4"/>
  <c r="K1423" i="4" s="1"/>
  <c r="I1399" i="4"/>
  <c r="K1399" i="4" s="1"/>
  <c r="I1379" i="4"/>
  <c r="K1379" i="4" s="1"/>
  <c r="I1361" i="4"/>
  <c r="K1361" i="4" s="1"/>
  <c r="I1341" i="4"/>
  <c r="K1341" i="4" s="1"/>
  <c r="I1322" i="4"/>
  <c r="K1322" i="4" s="1"/>
  <c r="I1302" i="4"/>
  <c r="K1302" i="4" s="1"/>
  <c r="I1265" i="4"/>
  <c r="K1265" i="4" s="1"/>
  <c r="I1224" i="4"/>
  <c r="K1224" i="4" s="1"/>
  <c r="I1186" i="4"/>
  <c r="K1186" i="4" s="1"/>
  <c r="I1127" i="4"/>
  <c r="K1127" i="4" s="1"/>
  <c r="I1891" i="4"/>
  <c r="K1891" i="4" s="1"/>
  <c r="I1837" i="4"/>
  <c r="K1837" i="4" s="1"/>
  <c r="I1802" i="4"/>
  <c r="K1802" i="4" s="1"/>
  <c r="I1760" i="4"/>
  <c r="K1760" i="4" s="1"/>
  <c r="I1736" i="4"/>
  <c r="K1736" i="4" s="1"/>
  <c r="I1700" i="4"/>
  <c r="K1700" i="4" s="1"/>
  <c r="I1618" i="4"/>
  <c r="K1618" i="4" s="1"/>
  <c r="I1598" i="4"/>
  <c r="K1598" i="4" s="1"/>
  <c r="I114" i="4"/>
  <c r="K114" i="4" s="1"/>
  <c r="A114" i="4" s="1"/>
  <c r="I385" i="4"/>
  <c r="I363" i="4"/>
  <c r="K363" i="4" s="1"/>
  <c r="A363" i="4" s="1"/>
  <c r="I341" i="4"/>
  <c r="K341" i="4" s="1"/>
  <c r="A341" i="4" s="1"/>
  <c r="I314" i="4"/>
  <c r="K314" i="4" s="1"/>
  <c r="A314" i="4" s="1"/>
  <c r="I288" i="4"/>
  <c r="K288" i="4" s="1"/>
  <c r="A288" i="4" s="1"/>
  <c r="I473" i="4"/>
  <c r="K473" i="4" s="1"/>
  <c r="A473" i="4" s="1"/>
  <c r="I428" i="4"/>
  <c r="K428" i="4" s="1"/>
  <c r="A428" i="4" s="1"/>
  <c r="I627" i="4"/>
  <c r="K627" i="4" s="1"/>
  <c r="A627" i="4" s="1"/>
  <c r="I591" i="4"/>
  <c r="K591" i="4" s="1"/>
  <c r="A591" i="4" s="1"/>
  <c r="I983" i="4"/>
  <c r="K983" i="4" s="1"/>
  <c r="I948" i="4"/>
  <c r="K948" i="4" s="1"/>
  <c r="I919" i="4"/>
  <c r="K919" i="4" s="1"/>
  <c r="I886" i="4"/>
  <c r="K886" i="4" s="1"/>
  <c r="I850" i="4"/>
  <c r="K850" i="4" s="1"/>
  <c r="A850" i="4" s="1"/>
  <c r="I818" i="4"/>
  <c r="K818" i="4" s="1"/>
  <c r="A818" i="4" s="1"/>
  <c r="I799" i="4"/>
  <c r="K799" i="4" s="1"/>
  <c r="A799" i="4" s="1"/>
  <c r="I752" i="4"/>
  <c r="K752" i="4" s="1"/>
  <c r="A752" i="4" s="1"/>
  <c r="I734" i="4"/>
  <c r="K734" i="4" s="1"/>
  <c r="A734" i="4" s="1"/>
  <c r="I680" i="4"/>
  <c r="K680" i="4" s="1"/>
  <c r="A680" i="4" s="1"/>
  <c r="I664" i="4"/>
  <c r="K664" i="4" s="1"/>
  <c r="A664" i="4" s="1"/>
  <c r="I1496" i="4"/>
  <c r="K1496" i="4" s="1"/>
  <c r="I1430" i="4"/>
  <c r="K1430" i="4" s="1"/>
  <c r="I1410" i="4"/>
  <c r="K1410" i="4" s="1"/>
  <c r="I1388" i="4"/>
  <c r="K1388" i="4" s="1"/>
  <c r="I1368" i="4"/>
  <c r="K1368" i="4" s="1"/>
  <c r="I1348" i="4"/>
  <c r="K1348" i="4" s="1"/>
  <c r="I1329" i="4"/>
  <c r="K1329" i="4" s="1"/>
  <c r="I1311" i="4"/>
  <c r="K1311" i="4" s="1"/>
  <c r="I1291" i="4"/>
  <c r="K1291" i="4" s="1"/>
  <c r="I1250" i="4"/>
  <c r="K1250" i="4" s="1"/>
  <c r="I1198" i="4"/>
  <c r="K1198" i="4" s="1"/>
  <c r="I1175" i="4"/>
  <c r="K1175" i="4" s="1"/>
  <c r="I1118" i="4"/>
  <c r="K1118" i="4" s="1"/>
  <c r="I1856" i="4"/>
  <c r="K1856" i="4" s="1"/>
  <c r="I1826" i="4"/>
  <c r="K1826" i="4" s="1"/>
  <c r="I1791" i="4"/>
  <c r="K1791" i="4" s="1"/>
  <c r="I1752" i="4"/>
  <c r="K1752" i="4" s="1"/>
  <c r="I1727" i="4"/>
  <c r="K1727" i="4" s="1"/>
  <c r="I1611" i="4"/>
  <c r="K1611" i="4" s="1"/>
  <c r="I1593" i="4"/>
  <c r="K1593" i="4" s="1"/>
  <c r="I117" i="4"/>
  <c r="K117" i="4" s="1"/>
  <c r="A117" i="4" s="1"/>
  <c r="I164" i="4"/>
  <c r="K164" i="4" s="1"/>
  <c r="A164" i="4" s="1"/>
  <c r="I372" i="4"/>
  <c r="K372" i="4" s="1"/>
  <c r="A372" i="4" s="1"/>
  <c r="I350" i="4"/>
  <c r="K350" i="4" s="1"/>
  <c r="A350" i="4" s="1"/>
  <c r="I326" i="4"/>
  <c r="K326" i="4" s="1"/>
  <c r="A326" i="4" s="1"/>
  <c r="I298" i="4"/>
  <c r="K298" i="4" s="1"/>
  <c r="A298" i="4" s="1"/>
  <c r="I486" i="4"/>
  <c r="K486" i="4" s="1"/>
  <c r="A486" i="4" s="1"/>
  <c r="I452" i="4"/>
  <c r="K452" i="4" s="1"/>
  <c r="A452" i="4" s="1"/>
  <c r="I632" i="4"/>
  <c r="K632" i="4" s="1"/>
  <c r="A632" i="4" s="1"/>
  <c r="I596" i="4"/>
  <c r="K596" i="4" s="1"/>
  <c r="A596" i="4" s="1"/>
  <c r="I962" i="4"/>
  <c r="K962" i="4" s="1"/>
  <c r="I928" i="4"/>
  <c r="K928" i="4" s="1"/>
  <c r="I889" i="4"/>
  <c r="K889" i="4" s="1"/>
  <c r="I849" i="4"/>
  <c r="K849" i="4" s="1"/>
  <c r="A849" i="4" s="1"/>
  <c r="I817" i="4"/>
  <c r="K817" i="4" s="1"/>
  <c r="A817" i="4" s="1"/>
  <c r="I798" i="4"/>
  <c r="K798" i="4" s="1"/>
  <c r="A798" i="4" s="1"/>
  <c r="I773" i="4"/>
  <c r="K773" i="4" s="1"/>
  <c r="A773" i="4" s="1"/>
  <c r="I751" i="4"/>
  <c r="K751" i="4" s="1"/>
  <c r="A751" i="4" s="1"/>
  <c r="I733" i="4"/>
  <c r="K733" i="4" s="1"/>
  <c r="A733" i="4" s="1"/>
  <c r="I679" i="4"/>
  <c r="K679" i="4" s="1"/>
  <c r="A679" i="4" s="1"/>
  <c r="I663" i="4"/>
  <c r="K663" i="4" s="1"/>
  <c r="A663" i="4" s="1"/>
  <c r="I2375" i="4"/>
  <c r="K2375" i="4" s="1"/>
  <c r="I112" i="4"/>
  <c r="I2273" i="4"/>
  <c r="K2273" i="4" s="1"/>
  <c r="I18" i="4"/>
  <c r="K18" i="4" s="1"/>
  <c r="A18" i="4" s="1"/>
  <c r="I39" i="4"/>
  <c r="K39" i="4" s="1"/>
  <c r="A39" i="4" s="1"/>
  <c r="I99" i="4"/>
  <c r="K99" i="4" s="1"/>
  <c r="A99" i="4" s="1"/>
  <c r="I2230" i="4"/>
  <c r="K2230" i="4" s="1"/>
  <c r="I2394" i="4"/>
  <c r="K2394" i="4" s="1"/>
  <c r="I268" i="4"/>
  <c r="K268" i="4" s="1"/>
  <c r="A268" i="4" s="1"/>
  <c r="I2322" i="4"/>
  <c r="K2322" i="4" s="1"/>
  <c r="I152" i="4"/>
  <c r="K152" i="4" s="1"/>
  <c r="A152" i="4" s="1"/>
  <c r="I198" i="4"/>
  <c r="K198" i="4" s="1"/>
  <c r="A198" i="4" s="1"/>
  <c r="I365" i="4"/>
  <c r="K365" i="4" s="1"/>
  <c r="A365" i="4" s="1"/>
  <c r="I343" i="4"/>
  <c r="K343" i="4" s="1"/>
  <c r="A343" i="4" s="1"/>
  <c r="I318" i="4"/>
  <c r="K318" i="4" s="1"/>
  <c r="A318" i="4" s="1"/>
  <c r="I293" i="4"/>
  <c r="K293" i="4" s="1"/>
  <c r="A293" i="4" s="1"/>
  <c r="I477" i="4"/>
  <c r="K477" i="4" s="1"/>
  <c r="A477" i="4" s="1"/>
  <c r="I445" i="4"/>
  <c r="K445" i="4" s="1"/>
  <c r="A445" i="4" s="1"/>
  <c r="I2204" i="4"/>
  <c r="K2204" i="4" s="1"/>
  <c r="I2159" i="4"/>
  <c r="K2159" i="4" s="1"/>
  <c r="I2120" i="4"/>
  <c r="K2120" i="4" s="1"/>
  <c r="I2074" i="4"/>
  <c r="K2074" i="4" s="1"/>
  <c r="I1974" i="4"/>
  <c r="K1974" i="4" s="1"/>
  <c r="I2299" i="4"/>
  <c r="K2299" i="4" s="1"/>
  <c r="I1575" i="4"/>
  <c r="K1575" i="4" s="1"/>
  <c r="I1521" i="4"/>
  <c r="K1521" i="4" s="1"/>
  <c r="I1485" i="4"/>
  <c r="K1485" i="4" s="1"/>
  <c r="I1429" i="4"/>
  <c r="K1429" i="4" s="1"/>
  <c r="I1403" i="4"/>
  <c r="K1403" i="4" s="1"/>
  <c r="I1381" i="4"/>
  <c r="K1381" i="4" s="1"/>
  <c r="I1363" i="4"/>
  <c r="K1363" i="4" s="1"/>
  <c r="I1343" i="4"/>
  <c r="K1343" i="4" s="1"/>
  <c r="I1324" i="4"/>
  <c r="K1324" i="4" s="1"/>
  <c r="I1304" i="4"/>
  <c r="K1304" i="4" s="1"/>
  <c r="I1267" i="4"/>
  <c r="K1267" i="4" s="1"/>
  <c r="I1227" i="4"/>
  <c r="K1227" i="4" s="1"/>
  <c r="I1190" i="4"/>
  <c r="K1190" i="4" s="1"/>
  <c r="I1140" i="4"/>
  <c r="K1140" i="4" s="1"/>
  <c r="I43" i="4"/>
  <c r="K43" i="4" s="1"/>
  <c r="A43" i="4" s="1"/>
  <c r="I156" i="4"/>
  <c r="K156" i="4" s="1"/>
  <c r="A156" i="4" s="1"/>
  <c r="I2366" i="4"/>
  <c r="K2366" i="4" s="1"/>
  <c r="I2464" i="4"/>
  <c r="K2464" i="4" s="1"/>
  <c r="I243" i="4"/>
  <c r="K243" i="4" s="1"/>
  <c r="A243" i="4" s="1"/>
  <c r="I2190" i="4"/>
  <c r="K2190" i="4" s="1"/>
  <c r="I2155" i="4"/>
  <c r="K2155" i="4" s="1"/>
  <c r="I2113" i="4"/>
  <c r="K2113" i="4" s="1"/>
  <c r="I2078" i="4"/>
  <c r="K2078" i="4" s="1"/>
  <c r="I2042" i="4"/>
  <c r="K2042" i="4" s="1"/>
  <c r="I2307" i="4"/>
  <c r="K2307" i="4" s="1"/>
  <c r="I1515" i="4"/>
  <c r="K1515" i="4" s="1"/>
  <c r="I1070" i="4"/>
  <c r="K1070" i="4" s="1"/>
  <c r="I1104" i="4"/>
  <c r="K1104" i="4" s="1"/>
  <c r="I1075" i="4"/>
  <c r="K1075" i="4" s="1"/>
  <c r="I1109" i="4"/>
  <c r="K1109" i="4" s="1"/>
  <c r="I26" i="4"/>
  <c r="K26" i="4" s="1"/>
  <c r="A26" i="4" s="1"/>
  <c r="I54" i="4"/>
  <c r="K54" i="4" s="1"/>
  <c r="A54" i="4" s="1"/>
  <c r="I62" i="4"/>
  <c r="K62" i="4" s="1"/>
  <c r="A62" i="4" s="1"/>
  <c r="I83" i="4"/>
  <c r="K83" i="4" s="1"/>
  <c r="A83" i="4" s="1"/>
  <c r="I533" i="4"/>
  <c r="K533" i="4" s="1"/>
  <c r="A533" i="4" s="1"/>
  <c r="I508" i="4"/>
  <c r="K508" i="4" s="1"/>
  <c r="A508" i="4" s="1"/>
  <c r="I2265" i="4"/>
  <c r="K2265" i="4" s="1"/>
  <c r="I2247" i="4"/>
  <c r="K2247" i="4" s="1"/>
  <c r="I2229" i="4"/>
  <c r="K2229" i="4" s="1"/>
  <c r="I2385" i="4"/>
  <c r="K2385" i="4" s="1"/>
  <c r="I2393" i="4"/>
  <c r="K2393" i="4" s="1"/>
  <c r="I2453" i="4"/>
  <c r="K2453" i="4" s="1"/>
  <c r="I267" i="4"/>
  <c r="K267" i="4" s="1"/>
  <c r="A267" i="4" s="1"/>
  <c r="I239" i="4"/>
  <c r="K239" i="4" s="1"/>
  <c r="A239" i="4" s="1"/>
  <c r="I2189" i="4"/>
  <c r="K2189" i="4" s="1"/>
  <c r="I2127" i="4"/>
  <c r="K2127" i="4" s="1"/>
  <c r="I2077" i="4"/>
  <c r="K2077" i="4" s="1"/>
  <c r="I2039" i="4"/>
  <c r="K2039" i="4" s="1"/>
  <c r="I1962" i="4"/>
  <c r="K1962" i="4" s="1"/>
  <c r="I2310" i="4"/>
  <c r="K2310" i="4" s="1"/>
  <c r="I2290" i="4"/>
  <c r="K2290" i="4" s="1"/>
  <c r="I1564" i="4"/>
  <c r="K1564" i="4" s="1"/>
  <c r="I1524" i="4"/>
  <c r="K1524" i="4" s="1"/>
  <c r="I1125" i="4"/>
  <c r="K1125" i="4" s="1"/>
  <c r="I1867" i="4"/>
  <c r="K1867" i="4" s="1"/>
  <c r="I1824" i="4"/>
  <c r="K1824" i="4" s="1"/>
  <c r="I1789" i="4"/>
  <c r="K1789" i="4" s="1"/>
  <c r="I1749" i="4"/>
  <c r="K1749" i="4" s="1"/>
  <c r="I1724" i="4"/>
  <c r="K1724" i="4" s="1"/>
  <c r="I1661" i="4"/>
  <c r="K1661" i="4" s="1"/>
  <c r="I1606" i="4"/>
  <c r="K1606" i="4" s="1"/>
  <c r="I1280" i="4"/>
  <c r="K1280" i="4" s="1"/>
  <c r="I860" i="4"/>
  <c r="K860" i="4" s="1"/>
  <c r="I820" i="4"/>
  <c r="K820" i="4" s="1"/>
  <c r="A820" i="4" s="1"/>
  <c r="I801" i="4"/>
  <c r="K801" i="4" s="1"/>
  <c r="A801" i="4" s="1"/>
  <c r="I742" i="4"/>
  <c r="K742" i="4" s="1"/>
  <c r="A742" i="4" s="1"/>
  <c r="I724" i="4"/>
  <c r="K724" i="4" s="1"/>
  <c r="A724" i="4" s="1"/>
  <c r="I670" i="4"/>
  <c r="K670" i="4" s="1"/>
  <c r="A670" i="4" s="1"/>
  <c r="I1028" i="4"/>
  <c r="K1028" i="4" s="1"/>
  <c r="A1028" i="4" s="1"/>
  <c r="I2219" i="4"/>
  <c r="K2219" i="4" s="1"/>
  <c r="I2162" i="4"/>
  <c r="K2162" i="4" s="1"/>
  <c r="I2112" i="4"/>
  <c r="K2112" i="4" s="1"/>
  <c r="I2071" i="4"/>
  <c r="K2071" i="4" s="1"/>
  <c r="I1094" i="4"/>
  <c r="K1094" i="4" s="1"/>
  <c r="I1068" i="4"/>
  <c r="K1068" i="4" s="1"/>
  <c r="I35" i="4"/>
  <c r="K35" i="4" s="1"/>
  <c r="A35" i="4" s="1"/>
  <c r="I49" i="4"/>
  <c r="K49" i="4" s="1"/>
  <c r="A49" i="4" s="1"/>
  <c r="I76" i="4"/>
  <c r="K76" i="4" s="1"/>
  <c r="A76" i="4" s="1"/>
  <c r="I96" i="4"/>
  <c r="K96" i="4" s="1"/>
  <c r="A96" i="4" s="1"/>
  <c r="I526" i="4"/>
  <c r="K526" i="4" s="1"/>
  <c r="A526" i="4" s="1"/>
  <c r="I2226" i="4"/>
  <c r="K2226" i="4" s="1"/>
  <c r="I2264" i="4"/>
  <c r="K2264" i="4" s="1"/>
  <c r="I2246" i="4"/>
  <c r="K2246" i="4" s="1"/>
  <c r="I2228" i="4"/>
  <c r="K2228" i="4" s="1"/>
  <c r="I2416" i="4"/>
  <c r="K2416" i="4" s="1"/>
  <c r="I2477" i="4"/>
  <c r="K2477" i="4" s="1"/>
  <c r="I2442" i="4"/>
  <c r="K2442" i="4" s="1"/>
  <c r="I259" i="4"/>
  <c r="K259" i="4" s="1"/>
  <c r="A259" i="4" s="1"/>
  <c r="I232" i="4"/>
  <c r="K232" i="4" s="1"/>
  <c r="A232" i="4" s="1"/>
  <c r="I2324" i="4"/>
  <c r="K2324" i="4" s="1"/>
  <c r="I2206" i="4"/>
  <c r="K2206" i="4" s="1"/>
  <c r="I2185" i="4"/>
  <c r="K2185" i="4" s="1"/>
  <c r="I2165" i="4"/>
  <c r="K2165" i="4" s="1"/>
  <c r="I2144" i="4"/>
  <c r="K2144" i="4" s="1"/>
  <c r="I2126" i="4"/>
  <c r="K2126" i="4" s="1"/>
  <c r="I2105" i="4"/>
  <c r="K2105" i="4" s="1"/>
  <c r="I2089" i="4"/>
  <c r="K2089" i="4" s="1"/>
  <c r="I2066" i="4"/>
  <c r="K2066" i="4" s="1"/>
  <c r="I2044" i="4"/>
  <c r="K2044" i="4" s="1"/>
  <c r="I1961" i="4"/>
  <c r="K1961" i="4" s="1"/>
  <c r="I2305" i="4"/>
  <c r="K2305" i="4" s="1"/>
  <c r="I2285" i="4"/>
  <c r="K2285" i="4" s="1"/>
  <c r="I1555" i="4"/>
  <c r="K1555" i="4" s="1"/>
  <c r="I1517" i="4"/>
  <c r="K1517" i="4" s="1"/>
  <c r="I1001" i="4"/>
  <c r="K1001" i="4" s="1"/>
  <c r="I888" i="4"/>
  <c r="K888" i="4" s="1"/>
  <c r="I2180" i="4"/>
  <c r="K2180" i="4" s="1"/>
  <c r="I2119" i="4"/>
  <c r="K2119" i="4" s="1"/>
  <c r="I1077" i="4"/>
  <c r="K1077" i="4" s="1"/>
  <c r="I1056" i="4"/>
  <c r="K1056" i="4" s="1"/>
  <c r="I28" i="4"/>
  <c r="K28" i="4" s="1"/>
  <c r="A28" i="4" s="1"/>
  <c r="I56" i="4"/>
  <c r="K56" i="4" s="1"/>
  <c r="A56" i="4" s="1"/>
  <c r="I40" i="4"/>
  <c r="K40" i="4" s="1"/>
  <c r="A40" i="4" s="1"/>
  <c r="I85" i="4"/>
  <c r="K85" i="4" s="1"/>
  <c r="A85" i="4" s="1"/>
  <c r="I105" i="4"/>
  <c r="K105" i="4" s="1"/>
  <c r="A105" i="4" s="1"/>
  <c r="I510" i="4"/>
  <c r="K510" i="4" s="1"/>
  <c r="A510" i="4" s="1"/>
  <c r="I2267" i="4"/>
  <c r="K2267" i="4" s="1"/>
  <c r="I2245" i="4"/>
  <c r="K2245" i="4" s="1"/>
  <c r="I2371" i="4"/>
  <c r="K2371" i="4" s="1"/>
  <c r="I2414" i="4"/>
  <c r="K2414" i="4" s="1"/>
  <c r="I2474" i="4"/>
  <c r="K2474" i="4" s="1"/>
  <c r="I2440" i="4"/>
  <c r="K2440" i="4" s="1"/>
  <c r="I258" i="4"/>
  <c r="K258" i="4" s="1"/>
  <c r="A258" i="4" s="1"/>
  <c r="I221" i="4"/>
  <c r="K221" i="4" s="1"/>
  <c r="A221" i="4" s="1"/>
  <c r="I2334" i="4"/>
  <c r="K2334" i="4" s="1"/>
  <c r="I2199" i="4"/>
  <c r="K2199" i="4" s="1"/>
  <c r="I2178" i="4"/>
  <c r="K2178" i="4" s="1"/>
  <c r="I2160" i="4"/>
  <c r="K2160" i="4" s="1"/>
  <c r="I2139" i="4"/>
  <c r="K2139" i="4" s="1"/>
  <c r="I2121" i="4"/>
  <c r="K2121" i="4" s="1"/>
  <c r="I2100" i="4"/>
  <c r="K2100" i="4" s="1"/>
  <c r="I2079" i="4"/>
  <c r="K2079" i="4" s="1"/>
  <c r="I2061" i="4"/>
  <c r="K2061" i="4" s="1"/>
  <c r="I2037" i="4"/>
  <c r="K2037" i="4" s="1"/>
  <c r="I1956" i="4"/>
  <c r="K1956" i="4" s="1"/>
  <c r="I2304" i="4"/>
  <c r="K2304" i="4" s="1"/>
  <c r="I1554" i="4"/>
  <c r="K1554" i="4" s="1"/>
  <c r="I1516" i="4"/>
  <c r="K1516" i="4" s="1"/>
  <c r="I599" i="4"/>
  <c r="K599" i="4" s="1"/>
  <c r="A599" i="4" s="1"/>
  <c r="I931" i="4"/>
  <c r="K931" i="4" s="1"/>
  <c r="I1502" i="4"/>
  <c r="K1502" i="4" s="1"/>
  <c r="I1438" i="4"/>
  <c r="K1438" i="4" s="1"/>
  <c r="I1420" i="4"/>
  <c r="K1420" i="4" s="1"/>
  <c r="I1396" i="4"/>
  <c r="K1396" i="4" s="1"/>
  <c r="I1376" i="4"/>
  <c r="K1376" i="4" s="1"/>
  <c r="I1356" i="4"/>
  <c r="K1356" i="4" s="1"/>
  <c r="I1338" i="4"/>
  <c r="K1338" i="4" s="1"/>
  <c r="I1317" i="4"/>
  <c r="K1317" i="4" s="1"/>
  <c r="I1299" i="4"/>
  <c r="K1299" i="4" s="1"/>
  <c r="I1262" i="4"/>
  <c r="K1262" i="4" s="1"/>
  <c r="I1213" i="4"/>
  <c r="K1213" i="4" s="1"/>
  <c r="I1183" i="4"/>
  <c r="K1183" i="4" s="1"/>
  <c r="I1124" i="4"/>
  <c r="K1124" i="4" s="1"/>
  <c r="I1866" i="4"/>
  <c r="K1866" i="4" s="1"/>
  <c r="I1822" i="4"/>
  <c r="K1822" i="4" s="1"/>
  <c r="I1787" i="4"/>
  <c r="K1787" i="4" s="1"/>
  <c r="I1748" i="4"/>
  <c r="K1748" i="4" s="1"/>
  <c r="I1721" i="4"/>
  <c r="K1721" i="4" s="1"/>
  <c r="I1613" i="4"/>
  <c r="K1613" i="4" s="1"/>
  <c r="I1595" i="4"/>
  <c r="K1595" i="4" s="1"/>
  <c r="I1285" i="4"/>
  <c r="K1285" i="4" s="1"/>
  <c r="I406" i="4"/>
  <c r="K406" i="4" s="1"/>
  <c r="A406" i="4" s="1"/>
  <c r="I364" i="4"/>
  <c r="K364" i="4" s="1"/>
  <c r="A364" i="4" s="1"/>
  <c r="I342" i="4"/>
  <c r="K342" i="4" s="1"/>
  <c r="A342" i="4" s="1"/>
  <c r="I317" i="4"/>
  <c r="K317" i="4" s="1"/>
  <c r="A317" i="4" s="1"/>
  <c r="I290" i="4"/>
  <c r="K290" i="4" s="1"/>
  <c r="A290" i="4" s="1"/>
  <c r="I476" i="4"/>
  <c r="K476" i="4" s="1"/>
  <c r="A476" i="4" s="1"/>
  <c r="I442" i="4"/>
  <c r="K442" i="4" s="1"/>
  <c r="A442" i="4" s="1"/>
  <c r="I598" i="4"/>
  <c r="K598" i="4" s="1"/>
  <c r="A598" i="4" s="1"/>
  <c r="I995" i="4"/>
  <c r="K995" i="4" s="1"/>
  <c r="I964" i="4"/>
  <c r="K964" i="4" s="1"/>
  <c r="I901" i="4"/>
  <c r="K901" i="4" s="1"/>
  <c r="I878" i="4"/>
  <c r="K878" i="4" s="1"/>
  <c r="I823" i="4"/>
  <c r="K823" i="4" s="1"/>
  <c r="A823" i="4" s="1"/>
  <c r="I804" i="4"/>
  <c r="K804" i="4" s="1"/>
  <c r="A804" i="4" s="1"/>
  <c r="I781" i="4"/>
  <c r="K781" i="4" s="1"/>
  <c r="A781" i="4" s="1"/>
  <c r="I763" i="4"/>
  <c r="K763" i="4" s="1"/>
  <c r="A763" i="4" s="1"/>
  <c r="I740" i="4"/>
  <c r="K740" i="4" s="1"/>
  <c r="A740" i="4" s="1"/>
  <c r="I656" i="4"/>
  <c r="K656" i="4" s="1"/>
  <c r="A656" i="4" s="1"/>
  <c r="I669" i="4"/>
  <c r="K669" i="4" s="1"/>
  <c r="A669" i="4" s="1"/>
  <c r="I1501" i="4"/>
  <c r="K1501" i="4" s="1"/>
  <c r="I1437" i="4"/>
  <c r="K1437" i="4" s="1"/>
  <c r="I1395" i="4"/>
  <c r="K1395" i="4" s="1"/>
  <c r="I1375" i="4"/>
  <c r="K1375" i="4" s="1"/>
  <c r="I1355" i="4"/>
  <c r="K1355" i="4" s="1"/>
  <c r="I1337" i="4"/>
  <c r="K1337" i="4" s="1"/>
  <c r="I1316" i="4"/>
  <c r="K1316" i="4" s="1"/>
  <c r="I1298" i="4"/>
  <c r="K1298" i="4" s="1"/>
  <c r="I1261" i="4"/>
  <c r="K1261" i="4" s="1"/>
  <c r="I1212" i="4"/>
  <c r="K1212" i="4" s="1"/>
  <c r="I1182" i="4"/>
  <c r="K1182" i="4" s="1"/>
  <c r="I1123" i="4"/>
  <c r="K1123" i="4" s="1"/>
  <c r="I1881" i="4"/>
  <c r="K1881" i="4" s="1"/>
  <c r="I1829" i="4"/>
  <c r="K1829" i="4" s="1"/>
  <c r="I1793" i="4"/>
  <c r="K1793" i="4" s="1"/>
  <c r="I1753" i="4"/>
  <c r="K1753" i="4" s="1"/>
  <c r="I1729" i="4"/>
  <c r="K1729" i="4" s="1"/>
  <c r="I1681" i="4"/>
  <c r="K1681" i="4" s="1"/>
  <c r="I1612" i="4"/>
  <c r="K1612" i="4" s="1"/>
  <c r="I1594" i="4"/>
  <c r="K1594" i="4" s="1"/>
  <c r="I212" i="4"/>
  <c r="K212" i="4" s="1"/>
  <c r="A212" i="4" s="1"/>
  <c r="I377" i="4"/>
  <c r="K377" i="4" s="1"/>
  <c r="A377" i="4" s="1"/>
  <c r="I357" i="4"/>
  <c r="K357" i="4" s="1"/>
  <c r="A357" i="4" s="1"/>
  <c r="I335" i="4"/>
  <c r="K335" i="4" s="1"/>
  <c r="A335" i="4" s="1"/>
  <c r="I307" i="4"/>
  <c r="K307" i="4" s="1"/>
  <c r="A307" i="4" s="1"/>
  <c r="I281" i="4"/>
  <c r="K281" i="4" s="1"/>
  <c r="A281" i="4" s="1"/>
  <c r="I467" i="4"/>
  <c r="K467" i="4" s="1"/>
  <c r="A467" i="4" s="1"/>
  <c r="I623" i="4"/>
  <c r="K623" i="4" s="1"/>
  <c r="A623" i="4" s="1"/>
  <c r="I565" i="4"/>
  <c r="K565" i="4" s="1"/>
  <c r="A565" i="4" s="1"/>
  <c r="I979" i="4"/>
  <c r="K979" i="4" s="1"/>
  <c r="I943" i="4"/>
  <c r="K943" i="4" s="1"/>
  <c r="I907" i="4"/>
  <c r="K907" i="4" s="1"/>
  <c r="I877" i="4"/>
  <c r="K877" i="4" s="1"/>
  <c r="I837" i="4"/>
  <c r="K837" i="4" s="1"/>
  <c r="A837" i="4" s="1"/>
  <c r="I814" i="4"/>
  <c r="K814" i="4" s="1"/>
  <c r="A814" i="4" s="1"/>
  <c r="I795" i="4"/>
  <c r="K795" i="4" s="1"/>
  <c r="A795" i="4" s="1"/>
  <c r="I748" i="4"/>
  <c r="K748" i="4" s="1"/>
  <c r="A748" i="4" s="1"/>
  <c r="I730" i="4"/>
  <c r="K730" i="4" s="1"/>
  <c r="A730" i="4" s="1"/>
  <c r="I676" i="4"/>
  <c r="K676" i="4" s="1"/>
  <c r="A676" i="4" s="1"/>
  <c r="I660" i="4"/>
  <c r="K660" i="4" s="1"/>
  <c r="A660" i="4" s="1"/>
  <c r="I1482" i="4"/>
  <c r="K1482" i="4" s="1"/>
  <c r="I1426" i="4"/>
  <c r="K1426" i="4" s="1"/>
  <c r="I1404" i="4"/>
  <c r="K1404" i="4" s="1"/>
  <c r="I1382" i="4"/>
  <c r="K1382" i="4" s="1"/>
  <c r="I1364" i="4"/>
  <c r="K1364" i="4" s="1"/>
  <c r="I1344" i="4"/>
  <c r="K1344" i="4" s="1"/>
  <c r="I1325" i="4"/>
  <c r="K1325" i="4" s="1"/>
  <c r="I1305" i="4"/>
  <c r="K1305" i="4" s="1"/>
  <c r="I1287" i="4"/>
  <c r="K1287" i="4" s="1"/>
  <c r="I1236" i="4"/>
  <c r="K1236" i="4" s="1"/>
  <c r="I1191" i="4"/>
  <c r="K1191" i="4" s="1"/>
  <c r="I1150" i="4"/>
  <c r="K1150" i="4" s="1"/>
  <c r="I1896" i="4"/>
  <c r="K1896" i="4" s="1"/>
  <c r="I1851" i="4"/>
  <c r="K1851" i="4" s="1"/>
  <c r="I1817" i="4"/>
  <c r="K1817" i="4" s="1"/>
  <c r="I1782" i="4"/>
  <c r="K1782" i="4" s="1"/>
  <c r="I1746" i="4"/>
  <c r="K1746" i="4" s="1"/>
  <c r="I1707" i="4"/>
  <c r="K1707" i="4" s="1"/>
  <c r="I1662" i="4"/>
  <c r="K1662" i="4" s="1"/>
  <c r="I1607" i="4"/>
  <c r="K1607" i="4" s="1"/>
  <c r="I2377" i="4"/>
  <c r="K2377" i="4" s="1"/>
  <c r="I113" i="4"/>
  <c r="K113" i="4" s="1"/>
  <c r="A113" i="4" s="1"/>
  <c r="I366" i="4"/>
  <c r="K366" i="4" s="1"/>
  <c r="A366" i="4" s="1"/>
  <c r="I344" i="4"/>
  <c r="K344" i="4" s="1"/>
  <c r="A344" i="4" s="1"/>
  <c r="I320" i="4"/>
  <c r="K320" i="4" s="1"/>
  <c r="A320" i="4" s="1"/>
  <c r="I294" i="4"/>
  <c r="K294" i="4" s="1"/>
  <c r="A294" i="4" s="1"/>
  <c r="I478" i="4"/>
  <c r="K478" i="4" s="1"/>
  <c r="A478" i="4" s="1"/>
  <c r="I446" i="4"/>
  <c r="K446" i="4" s="1"/>
  <c r="A446" i="4" s="1"/>
  <c r="I626" i="4"/>
  <c r="K626" i="4" s="1"/>
  <c r="A626" i="4" s="1"/>
  <c r="I577" i="4"/>
  <c r="K577" i="4" s="1"/>
  <c r="A577" i="4" s="1"/>
  <c r="I946" i="4"/>
  <c r="K946" i="4" s="1"/>
  <c r="I904" i="4"/>
  <c r="K904" i="4" s="1"/>
  <c r="I882" i="4"/>
  <c r="K882" i="4" s="1"/>
  <c r="A882" i="4" s="1"/>
  <c r="I836" i="4"/>
  <c r="K836" i="4" s="1"/>
  <c r="A836" i="4" s="1"/>
  <c r="I813" i="4"/>
  <c r="K813" i="4" s="1"/>
  <c r="A813" i="4" s="1"/>
  <c r="I794" i="4"/>
  <c r="K794" i="4" s="1"/>
  <c r="A794" i="4" s="1"/>
  <c r="I769" i="4"/>
  <c r="K769" i="4" s="1"/>
  <c r="A769" i="4" s="1"/>
  <c r="I747" i="4"/>
  <c r="K747" i="4" s="1"/>
  <c r="A747" i="4" s="1"/>
  <c r="I729" i="4"/>
  <c r="K729" i="4" s="1"/>
  <c r="A729" i="4" s="1"/>
  <c r="I675" i="4"/>
  <c r="K675" i="4" s="1"/>
  <c r="A675" i="4" s="1"/>
  <c r="I789" i="4"/>
  <c r="K789" i="4" s="1"/>
  <c r="A789" i="4" s="1"/>
  <c r="I2063" i="4"/>
  <c r="K2063" i="4" s="1"/>
  <c r="I999" i="4"/>
  <c r="K999" i="4" s="1"/>
  <c r="A999" i="4" s="1"/>
  <c r="I797" i="4"/>
  <c r="K797" i="4" s="1"/>
  <c r="A797" i="4" s="1"/>
  <c r="I1600" i="4"/>
  <c r="K1600" i="4" s="1"/>
  <c r="I1780" i="4"/>
  <c r="K1780" i="4" s="1"/>
  <c r="I1520" i="4"/>
  <c r="K1520" i="4" s="1"/>
  <c r="I1958" i="4"/>
  <c r="K1958" i="4" s="1"/>
  <c r="I2170" i="4"/>
  <c r="K2170" i="4" s="1"/>
  <c r="I2479" i="4"/>
  <c r="K2479" i="4" s="1"/>
  <c r="I2261" i="4"/>
  <c r="K2261" i="4" s="1"/>
  <c r="I77" i="4"/>
  <c r="K77" i="4" s="1"/>
  <c r="A77" i="4" s="1"/>
  <c r="I1069" i="4"/>
  <c r="K1069" i="4" s="1"/>
  <c r="I2103" i="4"/>
  <c r="K2103" i="4" s="1"/>
  <c r="I2447" i="4"/>
  <c r="K2447" i="4" s="1"/>
  <c r="I27" i="4"/>
  <c r="K27" i="4" s="1"/>
  <c r="A27" i="4" s="1"/>
  <c r="I1300" i="4"/>
  <c r="K1300" i="4" s="1"/>
  <c r="I1377" i="4"/>
  <c r="K1377" i="4" s="1"/>
  <c r="I1511" i="4"/>
  <c r="K1511" i="4" s="1"/>
  <c r="I2064" i="4"/>
  <c r="K2064" i="4" s="1"/>
  <c r="I641" i="4"/>
  <c r="K641" i="4" s="1"/>
  <c r="A641" i="4" s="1"/>
  <c r="I337" i="4"/>
  <c r="K337" i="4" s="1"/>
  <c r="A337" i="4" s="1"/>
  <c r="I1105" i="4"/>
  <c r="K1105" i="4" s="1"/>
  <c r="I528" i="4"/>
  <c r="K528" i="4" s="1"/>
  <c r="A528" i="4" s="1"/>
  <c r="K1419" i="4"/>
  <c r="I2260" i="4"/>
  <c r="K2260" i="4" s="1"/>
  <c r="I72" i="4"/>
  <c r="K72" i="4" s="1"/>
  <c r="A72" i="4" s="1"/>
  <c r="I2102" i="4"/>
  <c r="K2102" i="4" s="1"/>
  <c r="I666" i="4"/>
  <c r="K666" i="4" s="1"/>
  <c r="A666" i="4" s="1"/>
  <c r="I816" i="4"/>
  <c r="K816" i="4" s="1"/>
  <c r="A816" i="4" s="1"/>
  <c r="I1622" i="4"/>
  <c r="K1622" i="4" s="1"/>
  <c r="I1815" i="4"/>
  <c r="K1815" i="4" s="1"/>
  <c r="I1558" i="4"/>
  <c r="K1558" i="4" s="1"/>
  <c r="I2033" i="4"/>
  <c r="K2033" i="4" s="1"/>
  <c r="I233" i="4"/>
  <c r="K233" i="4" s="1"/>
  <c r="A233" i="4" s="1"/>
  <c r="I2418" i="4"/>
  <c r="K2418" i="4" s="1"/>
  <c r="I2279" i="4"/>
  <c r="K2279" i="4" s="1"/>
  <c r="I50" i="4"/>
  <c r="K50" i="4" s="1"/>
  <c r="A50" i="4" s="1"/>
  <c r="I1096" i="4"/>
  <c r="K1096" i="4" s="1"/>
  <c r="I2291" i="4"/>
  <c r="K2291" i="4" s="1"/>
  <c r="I2142" i="4"/>
  <c r="K2142" i="4" s="1"/>
  <c r="I2420" i="4"/>
  <c r="K2420" i="4" s="1"/>
  <c r="I1184" i="4"/>
  <c r="K1184" i="4" s="1"/>
  <c r="I1318" i="4"/>
  <c r="K1318" i="4" s="1"/>
  <c r="I1397" i="4"/>
  <c r="K1397" i="4" s="1"/>
  <c r="I1567" i="4"/>
  <c r="K1567" i="4" s="1"/>
  <c r="I2109" i="4"/>
  <c r="K2109" i="4" s="1"/>
  <c r="I471" i="4"/>
  <c r="K471" i="4" s="1"/>
  <c r="A471" i="4" s="1"/>
  <c r="I361" i="4"/>
  <c r="K361" i="4" s="1"/>
  <c r="A361" i="4" s="1"/>
  <c r="I257" i="4"/>
  <c r="K257" i="4" s="1"/>
  <c r="A257" i="4" s="1"/>
  <c r="I74" i="4"/>
  <c r="K74" i="4" s="1"/>
  <c r="A74" i="4" s="1"/>
  <c r="G1173" i="8"/>
  <c r="G1175" i="8" s="1"/>
  <c r="G1176" i="8" s="1"/>
  <c r="G1351" i="8"/>
  <c r="G1353" i="8" s="1"/>
  <c r="G1354" i="8" s="1"/>
  <c r="K1844" i="4"/>
  <c r="I2407" i="4"/>
  <c r="K2407" i="4" s="1"/>
  <c r="I2278" i="4"/>
  <c r="K2278" i="4" s="1"/>
  <c r="I45" i="4"/>
  <c r="K45" i="4" s="1"/>
  <c r="A45" i="4" s="1"/>
  <c r="I1064" i="4"/>
  <c r="K1064" i="4" s="1"/>
  <c r="I2154" i="4"/>
  <c r="K2154" i="4" s="1"/>
  <c r="I717" i="4"/>
  <c r="K717" i="4" s="1"/>
  <c r="A717" i="4" s="1"/>
  <c r="I856" i="4"/>
  <c r="K856" i="4" s="1"/>
  <c r="I1706" i="4"/>
  <c r="K1706" i="4" s="1"/>
  <c r="I1855" i="4"/>
  <c r="K1855" i="4" s="1"/>
  <c r="I2286" i="4"/>
  <c r="K2286" i="4" s="1"/>
  <c r="I2067" i="4"/>
  <c r="K2067" i="4" s="1"/>
  <c r="I260" i="4"/>
  <c r="K260" i="4" s="1"/>
  <c r="A260" i="4" s="1"/>
  <c r="I2373" i="4"/>
  <c r="K2373" i="4" s="1"/>
  <c r="I527" i="4"/>
  <c r="K527" i="4" s="1"/>
  <c r="A527" i="4" s="1"/>
  <c r="I31" i="4"/>
  <c r="K31" i="4" s="1"/>
  <c r="A31" i="4" s="1"/>
  <c r="I1066" i="4"/>
  <c r="K1066" i="4" s="1"/>
  <c r="I2036" i="4"/>
  <c r="K2036" i="4" s="1"/>
  <c r="I2177" i="4"/>
  <c r="K2177" i="4" s="1"/>
  <c r="I522" i="4"/>
  <c r="K522" i="4" s="1"/>
  <c r="A522" i="4" s="1"/>
  <c r="I1214" i="4"/>
  <c r="K1214" i="4" s="1"/>
  <c r="I1339" i="4"/>
  <c r="K1339" i="4" s="1"/>
  <c r="I1425" i="4"/>
  <c r="K1425" i="4" s="1"/>
  <c r="I2295" i="4"/>
  <c r="K2295" i="4" s="1"/>
  <c r="I2148" i="4"/>
  <c r="K2148" i="4" s="1"/>
  <c r="I283" i="4"/>
  <c r="K283" i="4" s="1"/>
  <c r="A283" i="4" s="1"/>
  <c r="I381" i="4"/>
  <c r="K381" i="4" s="1"/>
  <c r="A381" i="4" s="1"/>
  <c r="I2472" i="4"/>
  <c r="K2472" i="4" s="1"/>
  <c r="I33" i="4"/>
  <c r="K33" i="4" s="1"/>
  <c r="A33" i="4" s="1"/>
  <c r="I1230" i="4"/>
  <c r="K1230" i="4" s="1"/>
  <c r="A1230" i="4" s="1"/>
  <c r="I1133" i="4"/>
  <c r="K1133" i="4" s="1"/>
  <c r="A1133" i="4" s="1"/>
  <c r="I288" i="29"/>
  <c r="K288" i="29" s="1"/>
  <c r="A288" i="29" s="1"/>
  <c r="I22" i="29"/>
  <c r="K22" i="29" s="1"/>
  <c r="A22" i="29" s="1"/>
  <c r="I42" i="29"/>
  <c r="K42" i="29" s="1"/>
  <c r="A42" i="29" s="1"/>
  <c r="I58" i="29"/>
  <c r="K58" i="29" s="1"/>
  <c r="A58" i="29" s="1"/>
  <c r="I32" i="29"/>
  <c r="K32" i="29" s="1"/>
  <c r="A32" i="29" s="1"/>
  <c r="I15" i="29"/>
  <c r="K15" i="29" s="1"/>
  <c r="A15" i="29" s="1"/>
  <c r="I48" i="29"/>
  <c r="K48" i="29" s="1"/>
  <c r="A48" i="29" s="1"/>
  <c r="I14" i="29"/>
  <c r="I43" i="29"/>
  <c r="K43" i="29" s="1"/>
  <c r="A43" i="29" s="1"/>
  <c r="I16" i="29"/>
  <c r="K16" i="29" s="1"/>
  <c r="A16" i="29" s="1"/>
  <c r="I33" i="29"/>
  <c r="K33" i="29" s="1"/>
  <c r="A33" i="29" s="1"/>
  <c r="I49" i="29"/>
  <c r="K49" i="29" s="1"/>
  <c r="A49" i="29" s="1"/>
  <c r="I101" i="29"/>
  <c r="K101" i="29" s="1"/>
  <c r="A101" i="29" s="1"/>
  <c r="I68" i="29"/>
  <c r="K68" i="29" s="1"/>
  <c r="A68" i="29" s="1"/>
  <c r="I72" i="29"/>
  <c r="K72" i="29" s="1"/>
  <c r="A72" i="29" s="1"/>
  <c r="I78" i="29"/>
  <c r="K78" i="29" s="1"/>
  <c r="A78" i="29" s="1"/>
  <c r="I82" i="29"/>
  <c r="K82" i="29" s="1"/>
  <c r="A82" i="29" s="1"/>
  <c r="I88" i="29"/>
  <c r="K88" i="29" s="1"/>
  <c r="A88" i="29" s="1"/>
  <c r="I92" i="29"/>
  <c r="K92" i="29" s="1"/>
  <c r="A92" i="29" s="1"/>
  <c r="I110" i="29"/>
  <c r="K110" i="29" s="1"/>
  <c r="A110" i="29" s="1"/>
  <c r="I114" i="29"/>
  <c r="K114" i="29" s="1"/>
  <c r="A114" i="29" s="1"/>
  <c r="I142" i="29"/>
  <c r="K142" i="29" s="1"/>
  <c r="A142" i="29" s="1"/>
  <c r="I150" i="29"/>
  <c r="K150" i="29" s="1"/>
  <c r="A150" i="29" s="1"/>
  <c r="I189" i="29"/>
  <c r="K189" i="29" s="1"/>
  <c r="A189" i="29" s="1"/>
  <c r="I231" i="29"/>
  <c r="K231" i="29" s="1"/>
  <c r="A231" i="29" s="1"/>
  <c r="I263" i="29"/>
  <c r="K263" i="29" s="1"/>
  <c r="A263" i="29" s="1"/>
  <c r="I270" i="29"/>
  <c r="K270" i="29" s="1"/>
  <c r="A270" i="29" s="1"/>
  <c r="I280" i="29"/>
  <c r="K280" i="29" s="1"/>
  <c r="A280" i="29" s="1"/>
  <c r="I291" i="29"/>
  <c r="K291" i="29" s="1"/>
  <c r="A291" i="29" s="1"/>
  <c r="I359" i="29"/>
  <c r="K359" i="29" s="1"/>
  <c r="A359" i="29" s="1"/>
  <c r="I369" i="29"/>
  <c r="K369" i="29" s="1"/>
  <c r="A369" i="29" s="1"/>
  <c r="I379" i="29"/>
  <c r="K379" i="29" s="1"/>
  <c r="A379" i="29" s="1"/>
  <c r="I426" i="29"/>
  <c r="K426" i="29" s="1"/>
  <c r="A426" i="29" s="1"/>
  <c r="I521" i="29"/>
  <c r="K521" i="29" s="1"/>
  <c r="A521" i="29" s="1"/>
  <c r="I545" i="29"/>
  <c r="K545" i="29" s="1"/>
  <c r="A545" i="29" s="1"/>
  <c r="I590" i="29"/>
  <c r="K590" i="29" s="1"/>
  <c r="A590" i="29" s="1"/>
  <c r="I624" i="29"/>
  <c r="K624" i="29" s="1"/>
  <c r="A624" i="29" s="1"/>
  <c r="I722" i="29"/>
  <c r="K722" i="29" s="1"/>
  <c r="A722" i="29" s="1"/>
  <c r="I730" i="29"/>
  <c r="K730" i="29" s="1"/>
  <c r="A730" i="29" s="1"/>
  <c r="I742" i="29"/>
  <c r="K742" i="29" s="1"/>
  <c r="A742" i="29" s="1"/>
  <c r="I750" i="29"/>
  <c r="K750" i="29" s="1"/>
  <c r="A750" i="29" s="1"/>
  <c r="I2371" i="29"/>
  <c r="K2371" i="29" s="1"/>
  <c r="I2363" i="29"/>
  <c r="K2363" i="29" s="1"/>
  <c r="I2466" i="29"/>
  <c r="K2466" i="29" s="1"/>
  <c r="I2342" i="29"/>
  <c r="K2342" i="29" s="1"/>
  <c r="I2325" i="29"/>
  <c r="K2325" i="29" s="1"/>
  <c r="I2308" i="29"/>
  <c r="K2308" i="29" s="1"/>
  <c r="I2296" i="29"/>
  <c r="K2296" i="29" s="1"/>
  <c r="I2288" i="29"/>
  <c r="K2288" i="29" s="1"/>
  <c r="I2277" i="29"/>
  <c r="K2277" i="29" s="1"/>
  <c r="I2267" i="29"/>
  <c r="K2267" i="29" s="1"/>
  <c r="I2259" i="29"/>
  <c r="K2259" i="29" s="1"/>
  <c r="I2249" i="29"/>
  <c r="K2249" i="29" s="1"/>
  <c r="I2206" i="29"/>
  <c r="K2206" i="29" s="1"/>
  <c r="I2232" i="29"/>
  <c r="K2232" i="29" s="1"/>
  <c r="I2135" i="29"/>
  <c r="K2135" i="29" s="1"/>
  <c r="I2117" i="29"/>
  <c r="K2117" i="29" s="1"/>
  <c r="I2096" i="29"/>
  <c r="K2096" i="29" s="1"/>
  <c r="I2088" i="29"/>
  <c r="K2088" i="29" s="1"/>
  <c r="I2075" i="29"/>
  <c r="K2075" i="29" s="1"/>
  <c r="I1960" i="29"/>
  <c r="K1960" i="29" s="1"/>
  <c r="I1922" i="29"/>
  <c r="K1922" i="29" s="1"/>
  <c r="I1889" i="29"/>
  <c r="K1889" i="29" s="1"/>
  <c r="I1853" i="29"/>
  <c r="K1853" i="29" s="1"/>
  <c r="I1835" i="29"/>
  <c r="K1835" i="29" s="1"/>
  <c r="I1818" i="29"/>
  <c r="K1818" i="29" s="1"/>
  <c r="I1800" i="29"/>
  <c r="K1800" i="29" s="1"/>
  <c r="I1782" i="29"/>
  <c r="K1782" i="29" s="1"/>
  <c r="I1758" i="29"/>
  <c r="K1758" i="29" s="1"/>
  <c r="I1745" i="29"/>
  <c r="K1745" i="29" s="1"/>
  <c r="I1734" i="29"/>
  <c r="K1734" i="29" s="1"/>
  <c r="I1713" i="29"/>
  <c r="K1713" i="29" s="1"/>
  <c r="I2069" i="29"/>
  <c r="K2069" i="29" s="1"/>
  <c r="I2061" i="29"/>
  <c r="K2061" i="29" s="1"/>
  <c r="I2053" i="29"/>
  <c r="K2053" i="29" s="1"/>
  <c r="I2037" i="29"/>
  <c r="K2037" i="29" s="1"/>
  <c r="I26" i="29"/>
  <c r="K26" i="29" s="1"/>
  <c r="A26" i="29" s="1"/>
  <c r="I46" i="29"/>
  <c r="K46" i="29" s="1"/>
  <c r="A46" i="29" s="1"/>
  <c r="I223" i="29"/>
  <c r="K223" i="29" s="1"/>
  <c r="A223" i="29" s="1"/>
  <c r="I40" i="29"/>
  <c r="K40" i="29" s="1"/>
  <c r="A40" i="29" s="1"/>
  <c r="I20" i="29"/>
  <c r="I56" i="29"/>
  <c r="K56" i="29" s="1"/>
  <c r="A56" i="29" s="1"/>
  <c r="I23" i="29"/>
  <c r="K23" i="29" s="1"/>
  <c r="A23" i="29" s="1"/>
  <c r="I47" i="29"/>
  <c r="K47" i="29" s="1"/>
  <c r="A47" i="29" s="1"/>
  <c r="I21" i="29"/>
  <c r="K21" i="29" s="1"/>
  <c r="A21" i="29" s="1"/>
  <c r="I37" i="29"/>
  <c r="K37" i="29" s="1"/>
  <c r="A37" i="29" s="1"/>
  <c r="I53" i="29"/>
  <c r="K53" i="29" s="1"/>
  <c r="A53" i="29" s="1"/>
  <c r="I211" i="29"/>
  <c r="K211" i="29" s="1"/>
  <c r="A211" i="29" s="1"/>
  <c r="I69" i="29"/>
  <c r="K69" i="29" s="1"/>
  <c r="A69" i="29" s="1"/>
  <c r="I73" i="29"/>
  <c r="K73" i="29" s="1"/>
  <c r="A73" i="29" s="1"/>
  <c r="I79" i="29"/>
  <c r="K79" i="29" s="1"/>
  <c r="A79" i="29" s="1"/>
  <c r="I83" i="29"/>
  <c r="K83" i="29" s="1"/>
  <c r="A83" i="29" s="1"/>
  <c r="I89" i="29"/>
  <c r="K89" i="29" s="1"/>
  <c r="A89" i="29" s="1"/>
  <c r="I93" i="29"/>
  <c r="K93" i="29" s="1"/>
  <c r="A93" i="29" s="1"/>
  <c r="I99" i="29"/>
  <c r="K99" i="29" s="1"/>
  <c r="A99" i="29" s="1"/>
  <c r="I111" i="29"/>
  <c r="K111" i="29" s="1"/>
  <c r="A111" i="29" s="1"/>
  <c r="I115" i="29"/>
  <c r="K115" i="29" s="1"/>
  <c r="A115" i="29" s="1"/>
  <c r="I139" i="29"/>
  <c r="K139" i="29" s="1"/>
  <c r="A139" i="29" s="1"/>
  <c r="I143" i="29"/>
  <c r="K143" i="29" s="1"/>
  <c r="A143" i="29" s="1"/>
  <c r="I196" i="29"/>
  <c r="K196" i="29" s="1"/>
  <c r="A196" i="29" s="1"/>
  <c r="I236" i="29"/>
  <c r="K236" i="29" s="1"/>
  <c r="A236" i="29" s="1"/>
  <c r="I264" i="29"/>
  <c r="K264" i="29" s="1"/>
  <c r="A264" i="29" s="1"/>
  <c r="I277" i="29"/>
  <c r="K277" i="29" s="1"/>
  <c r="A277" i="29" s="1"/>
  <c r="I281" i="29"/>
  <c r="K281" i="29" s="1"/>
  <c r="A281" i="29" s="1"/>
  <c r="I361" i="29"/>
  <c r="K361" i="29" s="1"/>
  <c r="A361" i="29" s="1"/>
  <c r="I371" i="29"/>
  <c r="K371" i="29" s="1"/>
  <c r="A371" i="29" s="1"/>
  <c r="I400" i="29"/>
  <c r="K400" i="29" s="1"/>
  <c r="A400" i="29" s="1"/>
  <c r="I463" i="29"/>
  <c r="K463" i="29" s="1"/>
  <c r="A463" i="29" s="1"/>
  <c r="I525" i="29"/>
  <c r="K525" i="29" s="1"/>
  <c r="A525" i="29" s="1"/>
  <c r="I594" i="29"/>
  <c r="K594" i="29" s="1"/>
  <c r="A594" i="29" s="1"/>
  <c r="I618" i="29"/>
  <c r="K618" i="29" s="1"/>
  <c r="A618" i="29" s="1"/>
  <c r="I724" i="29"/>
  <c r="K724" i="29" s="1"/>
  <c r="A724" i="29" s="1"/>
  <c r="I732" i="29"/>
  <c r="K732" i="29" s="1"/>
  <c r="A732" i="29" s="1"/>
  <c r="I744" i="29"/>
  <c r="K744" i="29" s="1"/>
  <c r="A744" i="29" s="1"/>
  <c r="I757" i="29"/>
  <c r="K757" i="29" s="1"/>
  <c r="A757" i="29" s="1"/>
  <c r="I2369" i="29"/>
  <c r="K2369" i="29" s="1"/>
  <c r="I2479" i="29"/>
  <c r="K2479" i="29" s="1"/>
  <c r="I2462" i="29"/>
  <c r="K2462" i="29" s="1"/>
  <c r="I2333" i="29"/>
  <c r="K2333" i="29" s="1"/>
  <c r="I2323" i="29"/>
  <c r="K2323" i="29" s="1"/>
  <c r="I2306" i="29"/>
  <c r="K2306" i="29" s="1"/>
  <c r="I2294" i="29"/>
  <c r="K2294" i="29" s="1"/>
  <c r="I2286" i="29"/>
  <c r="K2286" i="29" s="1"/>
  <c r="I2275" i="29"/>
  <c r="K2275" i="29" s="1"/>
  <c r="I2265" i="29"/>
  <c r="K2265" i="29" s="1"/>
  <c r="I2257" i="29"/>
  <c r="K2257" i="29" s="1"/>
  <c r="I2215" i="29"/>
  <c r="K2215" i="29" s="1"/>
  <c r="I2204" i="29"/>
  <c r="K2204" i="29" s="1"/>
  <c r="I2230" i="29"/>
  <c r="K2230" i="29" s="1"/>
  <c r="I2131" i="29"/>
  <c r="K2131" i="29" s="1"/>
  <c r="I2115" i="29"/>
  <c r="K2115" i="29" s="1"/>
  <c r="I2094" i="29"/>
  <c r="K2094" i="29" s="1"/>
  <c r="I2083" i="29"/>
  <c r="K2083" i="29" s="1"/>
  <c r="I2073" i="29"/>
  <c r="K2073" i="29" s="1"/>
  <c r="I1958" i="29"/>
  <c r="K1958" i="29" s="1"/>
  <c r="I1910" i="29"/>
  <c r="K1910" i="29" s="1"/>
  <c r="I1879" i="29"/>
  <c r="K1879" i="29" s="1"/>
  <c r="I1850" i="29"/>
  <c r="K1850" i="29" s="1"/>
  <c r="I1831" i="29"/>
  <c r="K1831" i="29" s="1"/>
  <c r="I1813" i="29"/>
  <c r="K1813" i="29" s="1"/>
  <c r="I1796" i="29"/>
  <c r="K1796" i="29" s="1"/>
  <c r="I1778" i="29"/>
  <c r="K1778" i="29" s="1"/>
  <c r="I1753" i="29"/>
  <c r="K1753" i="29" s="1"/>
  <c r="I1743" i="29"/>
  <c r="K1743" i="29" s="1"/>
  <c r="I1731" i="29"/>
  <c r="K1731" i="29" s="1"/>
  <c r="I1705" i="29"/>
  <c r="K1705" i="29" s="1"/>
  <c r="I2067" i="29"/>
  <c r="K2067" i="29" s="1"/>
  <c r="I30" i="29"/>
  <c r="K30" i="29" s="1"/>
  <c r="A30" i="29" s="1"/>
  <c r="I50" i="29"/>
  <c r="K50" i="29" s="1"/>
  <c r="A50" i="29" s="1"/>
  <c r="I219" i="29"/>
  <c r="K219" i="29" s="1"/>
  <c r="A219" i="29" s="1"/>
  <c r="I52" i="29"/>
  <c r="K52" i="29" s="1"/>
  <c r="A52" i="29" s="1"/>
  <c r="I36" i="29"/>
  <c r="K36" i="29" s="1"/>
  <c r="A36" i="29" s="1"/>
  <c r="I286" i="29"/>
  <c r="K286" i="29" s="1"/>
  <c r="A286" i="29" s="1"/>
  <c r="I31" i="29"/>
  <c r="K31" i="29" s="1"/>
  <c r="A31" i="29" s="1"/>
  <c r="I51" i="29"/>
  <c r="K51" i="29" s="1"/>
  <c r="A51" i="29" s="1"/>
  <c r="I25" i="29"/>
  <c r="K25" i="29" s="1"/>
  <c r="A25" i="29" s="1"/>
  <c r="I41" i="29"/>
  <c r="K41" i="29" s="1"/>
  <c r="A41" i="29" s="1"/>
  <c r="I57" i="29"/>
  <c r="K57" i="29" s="1"/>
  <c r="A57" i="29" s="1"/>
  <c r="I60" i="29"/>
  <c r="K60" i="29" s="1"/>
  <c r="A60" i="29" s="1"/>
  <c r="I70" i="29"/>
  <c r="K70" i="29" s="1"/>
  <c r="A70" i="29" s="1"/>
  <c r="I74" i="29"/>
  <c r="K74" i="29" s="1"/>
  <c r="A74" i="29" s="1"/>
  <c r="I80" i="29"/>
  <c r="K80" i="29" s="1"/>
  <c r="A80" i="29" s="1"/>
  <c r="I84" i="29"/>
  <c r="K84" i="29" s="1"/>
  <c r="A84" i="29" s="1"/>
  <c r="I90" i="29"/>
  <c r="K90" i="29" s="1"/>
  <c r="A90" i="29" s="1"/>
  <c r="I94" i="29"/>
  <c r="K94" i="29" s="1"/>
  <c r="A94" i="29" s="1"/>
  <c r="I112" i="29"/>
  <c r="K112" i="29" s="1"/>
  <c r="A112" i="29" s="1"/>
  <c r="I140" i="29"/>
  <c r="K140" i="29" s="1"/>
  <c r="A140" i="29" s="1"/>
  <c r="I154" i="29"/>
  <c r="K154" i="29" s="1"/>
  <c r="A154" i="29" s="1"/>
  <c r="I200" i="29"/>
  <c r="K200" i="29" s="1"/>
  <c r="A200" i="29" s="1"/>
  <c r="I229" i="29"/>
  <c r="K229" i="29" s="1"/>
  <c r="A229" i="29" s="1"/>
  <c r="I237" i="29"/>
  <c r="K237" i="29" s="1"/>
  <c r="A237" i="29" s="1"/>
  <c r="I265" i="29"/>
  <c r="K265" i="29" s="1"/>
  <c r="A265" i="29" s="1"/>
  <c r="I278" i="29"/>
  <c r="K278" i="29" s="1"/>
  <c r="A278" i="29" s="1"/>
  <c r="I284" i="29"/>
  <c r="K284" i="29" s="1"/>
  <c r="A284" i="29" s="1"/>
  <c r="I292" i="29"/>
  <c r="K292" i="29" s="1"/>
  <c r="A292" i="29" s="1"/>
  <c r="I363" i="29"/>
  <c r="K363" i="29" s="1"/>
  <c r="A363" i="29" s="1"/>
  <c r="I373" i="29"/>
  <c r="K373" i="29" s="1"/>
  <c r="A373" i="29" s="1"/>
  <c r="I402" i="29"/>
  <c r="K402" i="29" s="1"/>
  <c r="A402" i="29" s="1"/>
  <c r="I515" i="29"/>
  <c r="K515" i="29" s="1"/>
  <c r="A515" i="29" s="1"/>
  <c r="I529" i="29"/>
  <c r="K529" i="29" s="1"/>
  <c r="A529" i="29" s="1"/>
  <c r="I574" i="29"/>
  <c r="K574" i="29" s="1"/>
  <c r="A574" i="29" s="1"/>
  <c r="I596" i="29"/>
  <c r="K596" i="29" s="1"/>
  <c r="A596" i="29" s="1"/>
  <c r="I620" i="29"/>
  <c r="K620" i="29" s="1"/>
  <c r="A620" i="29" s="1"/>
  <c r="I716" i="29"/>
  <c r="K716" i="29" s="1"/>
  <c r="A716" i="29" s="1"/>
  <c r="I726" i="29"/>
  <c r="K726" i="29" s="1"/>
  <c r="A726" i="29" s="1"/>
  <c r="I734" i="29"/>
  <c r="K734" i="29" s="1"/>
  <c r="A734" i="29" s="1"/>
  <c r="I746" i="29"/>
  <c r="K746" i="29" s="1"/>
  <c r="A746" i="29" s="1"/>
  <c r="I759" i="29"/>
  <c r="K759" i="29" s="1"/>
  <c r="A759" i="29" s="1"/>
  <c r="I2367" i="29"/>
  <c r="K2367" i="29" s="1"/>
  <c r="I2475" i="29"/>
  <c r="K2475" i="29" s="1"/>
  <c r="I2350" i="29"/>
  <c r="K2350" i="29" s="1"/>
  <c r="I2329" i="29"/>
  <c r="K2329" i="29" s="1"/>
  <c r="I2321" i="29"/>
  <c r="K2321" i="29" s="1"/>
  <c r="I2304" i="29"/>
  <c r="K2304" i="29" s="1"/>
  <c r="I2292" i="29"/>
  <c r="K2292" i="29" s="1"/>
  <c r="I2283" i="29"/>
  <c r="K2283" i="29" s="1"/>
  <c r="I2273" i="29"/>
  <c r="K2273" i="29" s="1"/>
  <c r="I2263" i="29"/>
  <c r="K2263" i="29" s="1"/>
  <c r="I2255" i="29"/>
  <c r="K2255" i="29" s="1"/>
  <c r="I2210" i="29"/>
  <c r="K2210" i="29" s="1"/>
  <c r="I2146" i="29"/>
  <c r="K2146" i="29" s="1"/>
  <c r="I2228" i="29"/>
  <c r="K2228" i="29" s="1"/>
  <c r="I2129" i="29"/>
  <c r="K2129" i="29" s="1"/>
  <c r="I2100" i="29"/>
  <c r="K2100" i="29" s="1"/>
  <c r="I2092" i="29"/>
  <c r="K2092" i="29" s="1"/>
  <c r="I2079" i="29"/>
  <c r="K2079" i="29" s="1"/>
  <c r="I1978" i="29"/>
  <c r="K1978" i="29" s="1"/>
  <c r="I1956" i="29"/>
  <c r="K1956" i="29" s="1"/>
  <c r="I1897" i="29"/>
  <c r="K1897" i="29" s="1"/>
  <c r="I1864" i="29"/>
  <c r="K1864" i="29" s="1"/>
  <c r="I1842" i="29"/>
  <c r="K1842" i="29" s="1"/>
  <c r="I1827" i="29"/>
  <c r="K1827" i="29" s="1"/>
  <c r="I1809" i="29"/>
  <c r="K1809" i="29" s="1"/>
  <c r="I1791" i="29"/>
  <c r="K1791" i="29" s="1"/>
  <c r="I1766" i="29"/>
  <c r="K1766" i="29" s="1"/>
  <c r="I1751" i="29"/>
  <c r="K1751" i="29" s="1"/>
  <c r="I1739" i="29"/>
  <c r="K1739" i="29" s="1"/>
  <c r="I1727" i="29"/>
  <c r="K1727" i="29" s="1"/>
  <c r="I1698" i="29"/>
  <c r="K1698" i="29" s="1"/>
  <c r="I2065" i="29"/>
  <c r="K2065" i="29" s="1"/>
  <c r="I38" i="29"/>
  <c r="K38" i="29" s="1"/>
  <c r="A38" i="29" s="1"/>
  <c r="I54" i="29"/>
  <c r="K54" i="29" s="1"/>
  <c r="A54" i="29" s="1"/>
  <c r="I24" i="29"/>
  <c r="K24" i="29" s="1"/>
  <c r="A24" i="29" s="1"/>
  <c r="I210" i="29"/>
  <c r="K210" i="29" s="1"/>
  <c r="A210" i="29" s="1"/>
  <c r="I44" i="29"/>
  <c r="K44" i="29" s="1"/>
  <c r="A44" i="29" s="1"/>
  <c r="I39" i="29"/>
  <c r="K39" i="29" s="1"/>
  <c r="A39" i="29" s="1"/>
  <c r="I55" i="29"/>
  <c r="K55" i="29" s="1"/>
  <c r="A55" i="29" s="1"/>
  <c r="I29" i="29"/>
  <c r="K29" i="29" s="1"/>
  <c r="A29" i="29" s="1"/>
  <c r="I45" i="29"/>
  <c r="K45" i="29" s="1"/>
  <c r="A45" i="29" s="1"/>
  <c r="I97" i="29"/>
  <c r="K97" i="29" s="1"/>
  <c r="A97" i="29" s="1"/>
  <c r="I65" i="29"/>
  <c r="K65" i="29" s="1"/>
  <c r="A65" i="29" s="1"/>
  <c r="I71" i="29"/>
  <c r="K71" i="29" s="1"/>
  <c r="A71" i="29" s="1"/>
  <c r="I75" i="29"/>
  <c r="K75" i="29" s="1"/>
  <c r="A75" i="29" s="1"/>
  <c r="I81" i="29"/>
  <c r="K81" i="29" s="1"/>
  <c r="A81" i="29" s="1"/>
  <c r="I85" i="29"/>
  <c r="K85" i="29" s="1"/>
  <c r="A85" i="29" s="1"/>
  <c r="I91" i="29"/>
  <c r="K91" i="29" s="1"/>
  <c r="A91" i="29" s="1"/>
  <c r="I95" i="29"/>
  <c r="K95" i="29" s="1"/>
  <c r="A95" i="29" s="1"/>
  <c r="I103" i="29"/>
  <c r="K103" i="29" s="1"/>
  <c r="A103" i="29" s="1"/>
  <c r="I113" i="29"/>
  <c r="K113" i="29" s="1"/>
  <c r="A113" i="29" s="1"/>
  <c r="I141" i="29"/>
  <c r="K141" i="29" s="1"/>
  <c r="A141" i="29" s="1"/>
  <c r="I149" i="29"/>
  <c r="K149" i="29" s="1"/>
  <c r="A149" i="29" s="1"/>
  <c r="I164" i="29"/>
  <c r="K164" i="29" s="1"/>
  <c r="A164" i="29" s="1"/>
  <c r="I217" i="29"/>
  <c r="K217" i="29" s="1"/>
  <c r="A217" i="29" s="1"/>
  <c r="I230" i="29"/>
  <c r="K230" i="29" s="1"/>
  <c r="A230" i="29" s="1"/>
  <c r="I260" i="29"/>
  <c r="K260" i="29" s="1"/>
  <c r="A260" i="29" s="1"/>
  <c r="I266" i="29"/>
  <c r="K266" i="29" s="1"/>
  <c r="A266" i="29" s="1"/>
  <c r="I279" i="29"/>
  <c r="K279" i="29" s="1"/>
  <c r="A279" i="29" s="1"/>
  <c r="I355" i="29"/>
  <c r="K355" i="29" s="1"/>
  <c r="A355" i="29" s="1"/>
  <c r="I365" i="29"/>
  <c r="K365" i="29" s="1"/>
  <c r="A365" i="29" s="1"/>
  <c r="I375" i="29"/>
  <c r="K375" i="29" s="1"/>
  <c r="A375" i="29" s="1"/>
  <c r="I519" i="29"/>
  <c r="K519" i="29" s="1"/>
  <c r="A519" i="29" s="1"/>
  <c r="I531" i="29"/>
  <c r="K531" i="29" s="1"/>
  <c r="A531" i="29" s="1"/>
  <c r="I563" i="29"/>
  <c r="K563" i="29" s="1"/>
  <c r="A563" i="29" s="1"/>
  <c r="I598" i="29"/>
  <c r="K598" i="29" s="1"/>
  <c r="A598" i="29" s="1"/>
  <c r="I622" i="29"/>
  <c r="K622" i="29" s="1"/>
  <c r="A622" i="29" s="1"/>
  <c r="I720" i="29"/>
  <c r="K720" i="29" s="1"/>
  <c r="A720" i="29" s="1"/>
  <c r="I728" i="29"/>
  <c r="K728" i="29" s="1"/>
  <c r="A728" i="29" s="1"/>
  <c r="I740" i="29"/>
  <c r="K740" i="29" s="1"/>
  <c r="A740" i="29" s="1"/>
  <c r="I748" i="29"/>
  <c r="K748" i="29" s="1"/>
  <c r="A748" i="29" s="1"/>
  <c r="I761" i="29"/>
  <c r="K761" i="29" s="1"/>
  <c r="A761" i="29" s="1"/>
  <c r="I2365" i="29"/>
  <c r="K2365" i="29" s="1"/>
  <c r="I2470" i="29"/>
  <c r="K2470" i="29" s="1"/>
  <c r="I2346" i="29"/>
  <c r="K2346" i="29" s="1"/>
  <c r="I2327" i="29"/>
  <c r="K2327" i="29" s="1"/>
  <c r="I2319" i="29"/>
  <c r="K2319" i="29" s="1"/>
  <c r="I2302" i="29"/>
  <c r="K2302" i="29" s="1"/>
  <c r="I2290" i="29"/>
  <c r="K2290" i="29" s="1"/>
  <c r="I2279" i="29"/>
  <c r="K2279" i="29" s="1"/>
  <c r="I2271" i="29"/>
  <c r="K2271" i="29" s="1"/>
  <c r="I2261" i="29"/>
  <c r="K2261" i="29" s="1"/>
  <c r="I2251" i="29"/>
  <c r="K2251" i="29" s="1"/>
  <c r="I2208" i="29"/>
  <c r="K2208" i="29" s="1"/>
  <c r="I2236" i="29"/>
  <c r="K2236" i="29" s="1"/>
  <c r="I2226" i="29"/>
  <c r="K2226" i="29" s="1"/>
  <c r="I2119" i="29"/>
  <c r="K2119" i="29" s="1"/>
  <c r="I2098" i="29"/>
  <c r="K2098" i="29" s="1"/>
  <c r="I2090" i="29"/>
  <c r="K2090" i="29" s="1"/>
  <c r="I2077" i="29"/>
  <c r="K2077" i="29" s="1"/>
  <c r="I1976" i="29"/>
  <c r="K1976" i="29" s="1"/>
  <c r="I1954" i="29"/>
  <c r="K1954" i="29" s="1"/>
  <c r="I1893" i="29"/>
  <c r="K1893" i="29" s="1"/>
  <c r="I1855" i="29"/>
  <c r="K1855" i="29" s="1"/>
  <c r="I1839" i="29"/>
  <c r="K1839" i="29" s="1"/>
  <c r="I1822" i="29"/>
  <c r="K1822" i="29" s="1"/>
  <c r="I1805" i="29"/>
  <c r="K1805" i="29" s="1"/>
  <c r="I1787" i="29"/>
  <c r="K1787" i="29" s="1"/>
  <c r="I1762" i="29"/>
  <c r="K1762" i="29" s="1"/>
  <c r="I1747" i="29"/>
  <c r="K1747" i="29" s="1"/>
  <c r="I1736" i="29"/>
  <c r="K1736" i="29" s="1"/>
  <c r="I1722" i="29"/>
  <c r="K1722" i="29" s="1"/>
  <c r="I1696" i="29"/>
  <c r="K1696" i="29" s="1"/>
  <c r="I2063" i="29"/>
  <c r="K2063" i="29" s="1"/>
  <c r="I2055" i="29"/>
  <c r="K2055" i="29" s="1"/>
  <c r="I2041" i="29"/>
  <c r="K2041" i="29" s="1"/>
  <c r="I2002" i="29"/>
  <c r="K2002" i="29" s="1"/>
  <c r="I2059" i="29"/>
  <c r="K2059" i="29" s="1"/>
  <c r="I2035" i="29"/>
  <c r="K2035" i="29" s="1"/>
  <c r="I1580" i="29"/>
  <c r="K1580" i="29" s="1"/>
  <c r="I1561" i="29"/>
  <c r="K1561" i="29" s="1"/>
  <c r="I1615" i="29"/>
  <c r="K1615" i="29" s="1"/>
  <c r="I1605" i="29"/>
  <c r="K1605" i="29" s="1"/>
  <c r="I1595" i="29"/>
  <c r="K1595" i="29" s="1"/>
  <c r="I1541" i="29"/>
  <c r="K1541" i="29" s="1"/>
  <c r="I1519" i="29"/>
  <c r="K1519" i="29" s="1"/>
  <c r="I1509" i="29"/>
  <c r="K1509" i="29" s="1"/>
  <c r="I1497" i="29"/>
  <c r="K1497" i="29" s="1"/>
  <c r="I1469" i="29"/>
  <c r="K1469" i="29" s="1"/>
  <c r="I1428" i="29"/>
  <c r="K1428" i="29" s="1"/>
  <c r="I1420" i="29"/>
  <c r="K1420" i="29" s="1"/>
  <c r="I1407" i="29"/>
  <c r="K1407" i="29" s="1"/>
  <c r="I1395" i="29"/>
  <c r="K1395" i="29" s="1"/>
  <c r="I1385" i="29"/>
  <c r="K1385" i="29" s="1"/>
  <c r="I1375" i="29"/>
  <c r="K1375" i="29" s="1"/>
  <c r="I1365" i="29"/>
  <c r="K1365" i="29" s="1"/>
  <c r="I1355" i="29"/>
  <c r="K1355" i="29" s="1"/>
  <c r="I1345" i="29"/>
  <c r="K1345" i="29" s="1"/>
  <c r="I1337" i="29"/>
  <c r="K1337" i="29" s="1"/>
  <c r="I1326" i="29"/>
  <c r="K1326" i="29" s="1"/>
  <c r="I1316" i="29"/>
  <c r="K1316" i="29" s="1"/>
  <c r="I1308" i="29"/>
  <c r="K1308" i="29" s="1"/>
  <c r="I1298" i="29"/>
  <c r="K1298" i="29" s="1"/>
  <c r="I1288" i="29"/>
  <c r="K1288" i="29" s="1"/>
  <c r="I1221" i="29"/>
  <c r="K1221" i="29" s="1"/>
  <c r="H1004" i="29"/>
  <c r="I944" i="29"/>
  <c r="K944" i="29" s="1"/>
  <c r="I869" i="29"/>
  <c r="K869" i="29" s="1"/>
  <c r="I853" i="29"/>
  <c r="K853" i="29" s="1"/>
  <c r="I802" i="29"/>
  <c r="K802" i="29" s="1"/>
  <c r="A802" i="29" s="1"/>
  <c r="I1265" i="29"/>
  <c r="K1265" i="29" s="1"/>
  <c r="I1251" i="29"/>
  <c r="K1251" i="29" s="1"/>
  <c r="I1209" i="29"/>
  <c r="K1209" i="29" s="1"/>
  <c r="I1188" i="29"/>
  <c r="K1188" i="29" s="1"/>
  <c r="I1148" i="29"/>
  <c r="K1148" i="29" s="1"/>
  <c r="I1120" i="29"/>
  <c r="K1120" i="29" s="1"/>
  <c r="I1102" i="29"/>
  <c r="K1102" i="29" s="1"/>
  <c r="I1088" i="29"/>
  <c r="K1088" i="29" s="1"/>
  <c r="I1074" i="29"/>
  <c r="K1074" i="29" s="1"/>
  <c r="I1064" i="29"/>
  <c r="K1064" i="29" s="1"/>
  <c r="H1006" i="29"/>
  <c r="I983" i="29"/>
  <c r="K983" i="29" s="1"/>
  <c r="I969" i="29"/>
  <c r="K969" i="29" s="1"/>
  <c r="I917" i="29"/>
  <c r="K917" i="29" s="1"/>
  <c r="I896" i="29"/>
  <c r="K896" i="29" s="1"/>
  <c r="I828" i="29"/>
  <c r="K828" i="29" s="1"/>
  <c r="A828" i="29" s="1"/>
  <c r="I820" i="29"/>
  <c r="K820" i="29" s="1"/>
  <c r="A820" i="29" s="1"/>
  <c r="I816" i="29"/>
  <c r="K816" i="29" s="1"/>
  <c r="A816" i="29" s="1"/>
  <c r="I812" i="29"/>
  <c r="K812" i="29" s="1"/>
  <c r="A812" i="29" s="1"/>
  <c r="I808" i="29"/>
  <c r="K808" i="29" s="1"/>
  <c r="A808" i="29" s="1"/>
  <c r="I773" i="29"/>
  <c r="K773" i="29" s="1"/>
  <c r="A773" i="29" s="1"/>
  <c r="I765" i="29"/>
  <c r="K765" i="29" s="1"/>
  <c r="A765" i="29" s="1"/>
  <c r="H601" i="29"/>
  <c r="I486" i="29"/>
  <c r="K486" i="29" s="1"/>
  <c r="A486" i="29" s="1"/>
  <c r="I480" i="29"/>
  <c r="K480" i="29" s="1"/>
  <c r="A480" i="29" s="1"/>
  <c r="I474" i="29"/>
  <c r="K474" i="29" s="1"/>
  <c r="A474" i="29" s="1"/>
  <c r="I468" i="29"/>
  <c r="K468" i="29" s="1"/>
  <c r="A468" i="29" s="1"/>
  <c r="I316" i="29"/>
  <c r="K316" i="29" s="1"/>
  <c r="A316" i="29" s="1"/>
  <c r="I738" i="29"/>
  <c r="K738" i="29" s="1"/>
  <c r="A738" i="29" s="1"/>
  <c r="I678" i="29"/>
  <c r="K678" i="29" s="1"/>
  <c r="A678" i="29" s="1"/>
  <c r="I674" i="29"/>
  <c r="K674" i="29" s="1"/>
  <c r="A674" i="29" s="1"/>
  <c r="I670" i="29"/>
  <c r="K670" i="29" s="1"/>
  <c r="A670" i="29" s="1"/>
  <c r="I666" i="29"/>
  <c r="K666" i="29" s="1"/>
  <c r="A666" i="29" s="1"/>
  <c r="I662" i="29"/>
  <c r="K662" i="29" s="1"/>
  <c r="A662" i="29" s="1"/>
  <c r="I658" i="29"/>
  <c r="K658" i="29" s="1"/>
  <c r="A658" i="29" s="1"/>
  <c r="I635" i="29"/>
  <c r="K635" i="29" s="1"/>
  <c r="A635" i="29" s="1"/>
  <c r="I631" i="29"/>
  <c r="K631" i="29" s="1"/>
  <c r="A631" i="29" s="1"/>
  <c r="H605" i="29"/>
  <c r="H541" i="29"/>
  <c r="I508" i="29"/>
  <c r="K508" i="29" s="1"/>
  <c r="A508" i="29" s="1"/>
  <c r="I351" i="29"/>
  <c r="K351" i="29" s="1"/>
  <c r="A351" i="29" s="1"/>
  <c r="I346" i="29"/>
  <c r="K346" i="29" s="1"/>
  <c r="A346" i="29" s="1"/>
  <c r="I340" i="29"/>
  <c r="K340" i="29" s="1"/>
  <c r="A340" i="29" s="1"/>
  <c r="I334" i="29"/>
  <c r="K334" i="29" s="1"/>
  <c r="A334" i="29" s="1"/>
  <c r="I328" i="29"/>
  <c r="K328" i="29" s="1"/>
  <c r="A328" i="29" s="1"/>
  <c r="I134" i="29"/>
  <c r="K134" i="29" s="1"/>
  <c r="I224" i="29"/>
  <c r="K224" i="29" s="1"/>
  <c r="A224" i="29" s="1"/>
  <c r="I242" i="29"/>
  <c r="K242" i="29" s="1"/>
  <c r="A242" i="29" s="1"/>
  <c r="I250" i="29"/>
  <c r="K250" i="29" s="1"/>
  <c r="A250" i="29" s="1"/>
  <c r="I256" i="29"/>
  <c r="K256" i="29" s="1"/>
  <c r="A256" i="29" s="1"/>
  <c r="I268" i="29"/>
  <c r="K268" i="29" s="1"/>
  <c r="A268" i="29" s="1"/>
  <c r="I364" i="29"/>
  <c r="K364" i="29" s="1"/>
  <c r="A364" i="29" s="1"/>
  <c r="I374" i="29"/>
  <c r="K374" i="29" s="1"/>
  <c r="A374" i="29" s="1"/>
  <c r="I2057" i="29"/>
  <c r="K2057" i="29" s="1"/>
  <c r="I2031" i="29"/>
  <c r="K2031" i="29" s="1"/>
  <c r="I1573" i="29"/>
  <c r="K1573" i="29" s="1"/>
  <c r="I1557" i="29"/>
  <c r="K1557" i="29" s="1"/>
  <c r="I1611" i="29"/>
  <c r="K1611" i="29" s="1"/>
  <c r="I1603" i="29"/>
  <c r="K1603" i="29" s="1"/>
  <c r="I1593" i="29"/>
  <c r="K1593" i="29" s="1"/>
  <c r="I1530" i="29"/>
  <c r="K1530" i="29" s="1"/>
  <c r="I1515" i="29"/>
  <c r="K1515" i="29" s="1"/>
  <c r="I1507" i="29"/>
  <c r="K1507" i="29" s="1"/>
  <c r="I1495" i="29"/>
  <c r="K1495" i="29" s="1"/>
  <c r="I1436" i="29"/>
  <c r="K1436" i="29" s="1"/>
  <c r="I1426" i="29"/>
  <c r="K1426" i="29" s="1"/>
  <c r="I1418" i="29"/>
  <c r="K1418" i="29" s="1"/>
  <c r="I1405" i="29"/>
  <c r="K1405" i="29" s="1"/>
  <c r="I1393" i="29"/>
  <c r="K1393" i="29" s="1"/>
  <c r="I1381" i="29"/>
  <c r="K1381" i="29" s="1"/>
  <c r="I1373" i="29"/>
  <c r="K1373" i="29" s="1"/>
  <c r="I1363" i="29"/>
  <c r="K1363" i="29" s="1"/>
  <c r="I1353" i="29"/>
  <c r="K1353" i="29" s="1"/>
  <c r="I1343" i="29"/>
  <c r="K1343" i="29" s="1"/>
  <c r="I1335" i="29"/>
  <c r="K1335" i="29" s="1"/>
  <c r="I1324" i="29"/>
  <c r="K1324" i="29" s="1"/>
  <c r="I1314" i="29"/>
  <c r="K1314" i="29" s="1"/>
  <c r="I1304" i="29"/>
  <c r="K1304" i="29" s="1"/>
  <c r="I1296" i="29"/>
  <c r="K1296" i="29" s="1"/>
  <c r="I1286" i="29"/>
  <c r="K1286" i="29" s="1"/>
  <c r="H1016" i="29"/>
  <c r="I1016" i="29" s="1"/>
  <c r="K1016" i="29" s="1"/>
  <c r="I962" i="29"/>
  <c r="K962" i="29" s="1"/>
  <c r="I942" i="29"/>
  <c r="K942" i="29" s="1"/>
  <c r="I859" i="29"/>
  <c r="K859" i="29" s="1"/>
  <c r="I848" i="29"/>
  <c r="K848" i="29" s="1"/>
  <c r="A848" i="29" s="1"/>
  <c r="I801" i="29"/>
  <c r="K801" i="29" s="1"/>
  <c r="A801" i="29" s="1"/>
  <c r="I1263" i="29"/>
  <c r="K1263" i="29" s="1"/>
  <c r="I1249" i="29"/>
  <c r="K1249" i="29" s="1"/>
  <c r="I1207" i="29"/>
  <c r="K1207" i="29" s="1"/>
  <c r="I1184" i="29"/>
  <c r="K1184" i="29" s="1"/>
  <c r="I1126" i="29"/>
  <c r="K1126" i="29" s="1"/>
  <c r="I1118" i="29"/>
  <c r="K1118" i="29" s="1"/>
  <c r="I1098" i="29"/>
  <c r="K1098" i="29" s="1"/>
  <c r="I1086" i="29"/>
  <c r="K1086" i="29" s="1"/>
  <c r="I1072" i="29"/>
  <c r="K1072" i="29" s="1"/>
  <c r="I1062" i="29"/>
  <c r="K1062" i="29" s="1"/>
  <c r="I1001" i="29"/>
  <c r="K1001" i="29" s="1"/>
  <c r="I981" i="29"/>
  <c r="K981" i="29" s="1"/>
  <c r="I933" i="29"/>
  <c r="K933" i="29" s="1"/>
  <c r="I905" i="29"/>
  <c r="K905" i="29" s="1"/>
  <c r="I894" i="29"/>
  <c r="K894" i="29" s="1"/>
  <c r="I823" i="29"/>
  <c r="K823" i="29" s="1"/>
  <c r="A823" i="29" s="1"/>
  <c r="I819" i="29"/>
  <c r="K819" i="29" s="1"/>
  <c r="A819" i="29" s="1"/>
  <c r="I815" i="29"/>
  <c r="K815" i="29" s="1"/>
  <c r="A815" i="29" s="1"/>
  <c r="I811" i="29"/>
  <c r="K811" i="29" s="1"/>
  <c r="A811" i="29" s="1"/>
  <c r="I787" i="29"/>
  <c r="K787" i="29" s="1"/>
  <c r="A787" i="29" s="1"/>
  <c r="I772" i="29"/>
  <c r="K772" i="29" s="1"/>
  <c r="A772" i="29" s="1"/>
  <c r="I764" i="29"/>
  <c r="K764" i="29" s="1"/>
  <c r="A764" i="29" s="1"/>
  <c r="H543" i="29"/>
  <c r="I485" i="29"/>
  <c r="K485" i="29" s="1"/>
  <c r="A485" i="29" s="1"/>
  <c r="I479" i="29"/>
  <c r="K479" i="29" s="1"/>
  <c r="A479" i="29" s="1"/>
  <c r="I471" i="29"/>
  <c r="K471" i="29" s="1"/>
  <c r="A471" i="29" s="1"/>
  <c r="I465" i="29"/>
  <c r="K465" i="29" s="1"/>
  <c r="A465" i="29" s="1"/>
  <c r="I315" i="29"/>
  <c r="K315" i="29" s="1"/>
  <c r="A315" i="29" s="1"/>
  <c r="I737" i="29"/>
  <c r="K737" i="29" s="1"/>
  <c r="A737" i="29" s="1"/>
  <c r="I677" i="29"/>
  <c r="K677" i="29" s="1"/>
  <c r="A677" i="29" s="1"/>
  <c r="I673" i="29"/>
  <c r="K673" i="29" s="1"/>
  <c r="A673" i="29" s="1"/>
  <c r="I669" i="29"/>
  <c r="K669" i="29" s="1"/>
  <c r="A669" i="29" s="1"/>
  <c r="I665" i="29"/>
  <c r="K665" i="29" s="1"/>
  <c r="A665" i="29" s="1"/>
  <c r="I661" i="29"/>
  <c r="K661" i="29" s="1"/>
  <c r="A661" i="29" s="1"/>
  <c r="I642" i="29"/>
  <c r="K642" i="29" s="1"/>
  <c r="A642" i="29" s="1"/>
  <c r="I634" i="29"/>
  <c r="K634" i="29" s="1"/>
  <c r="A634" i="29" s="1"/>
  <c r="I630" i="29"/>
  <c r="K630" i="29" s="1"/>
  <c r="A630" i="29" s="1"/>
  <c r="H603" i="29"/>
  <c r="H534" i="29"/>
  <c r="I507" i="29"/>
  <c r="K507" i="29" s="1"/>
  <c r="A507" i="29" s="1"/>
  <c r="I404" i="29"/>
  <c r="K404" i="29" s="1"/>
  <c r="A404" i="29" s="1"/>
  <c r="I349" i="29"/>
  <c r="K349" i="29" s="1"/>
  <c r="A349" i="29" s="1"/>
  <c r="I345" i="29"/>
  <c r="K345" i="29" s="1"/>
  <c r="A345" i="29" s="1"/>
  <c r="I339" i="29"/>
  <c r="K339" i="29" s="1"/>
  <c r="A339" i="29" s="1"/>
  <c r="I333" i="29"/>
  <c r="K333" i="29" s="1"/>
  <c r="A333" i="29" s="1"/>
  <c r="I227" i="29"/>
  <c r="I245" i="29"/>
  <c r="K245" i="29" s="1"/>
  <c r="A245" i="29" s="1"/>
  <c r="I251" i="29"/>
  <c r="K251" i="29" s="1"/>
  <c r="A251" i="29" s="1"/>
  <c r="I257" i="29"/>
  <c r="K257" i="29" s="1"/>
  <c r="A257" i="29" s="1"/>
  <c r="I2048" i="29"/>
  <c r="K2048" i="29" s="1"/>
  <c r="I1684" i="29"/>
  <c r="K1684" i="29" s="1"/>
  <c r="I1569" i="29"/>
  <c r="K1569" i="29" s="1"/>
  <c r="I1622" i="29"/>
  <c r="K1622" i="29" s="1"/>
  <c r="I1609" i="29"/>
  <c r="K1609" i="29" s="1"/>
  <c r="I1601" i="29"/>
  <c r="K1601" i="29" s="1"/>
  <c r="I1591" i="29"/>
  <c r="K1591" i="29" s="1"/>
  <c r="I1528" i="29"/>
  <c r="K1528" i="29" s="1"/>
  <c r="I1513" i="29"/>
  <c r="K1513" i="29" s="1"/>
  <c r="I1501" i="29"/>
  <c r="K1501" i="29" s="1"/>
  <c r="I1482" i="29"/>
  <c r="K1482" i="29" s="1"/>
  <c r="I1434" i="29"/>
  <c r="K1434" i="29" s="1"/>
  <c r="I1424" i="29"/>
  <c r="K1424" i="29" s="1"/>
  <c r="I1411" i="29"/>
  <c r="K1411" i="29" s="1"/>
  <c r="I1401" i="29"/>
  <c r="K1401" i="29" s="1"/>
  <c r="I1391" i="29"/>
  <c r="K1391" i="29" s="1"/>
  <c r="I1379" i="29"/>
  <c r="K1379" i="29" s="1"/>
  <c r="I1369" i="29"/>
  <c r="K1369" i="29" s="1"/>
  <c r="I1361" i="29"/>
  <c r="K1361" i="29" s="1"/>
  <c r="I1351" i="29"/>
  <c r="K1351" i="29" s="1"/>
  <c r="I1341" i="29"/>
  <c r="K1341" i="29" s="1"/>
  <c r="I1333" i="29"/>
  <c r="K1333" i="29" s="1"/>
  <c r="I1322" i="29"/>
  <c r="K1322" i="29" s="1"/>
  <c r="I1312" i="29"/>
  <c r="K1312" i="29" s="1"/>
  <c r="I1302" i="29"/>
  <c r="K1302" i="29" s="1"/>
  <c r="I1294" i="29"/>
  <c r="K1294" i="29" s="1"/>
  <c r="I1283" i="29"/>
  <c r="K1283" i="29" s="1"/>
  <c r="H1012" i="29"/>
  <c r="I960" i="29"/>
  <c r="K960" i="29" s="1"/>
  <c r="I940" i="29"/>
  <c r="K940" i="29" s="1"/>
  <c r="I857" i="29"/>
  <c r="K857" i="29" s="1"/>
  <c r="I847" i="29"/>
  <c r="K847" i="29" s="1"/>
  <c r="A847" i="29" s="1"/>
  <c r="I800" i="29"/>
  <c r="K800" i="29" s="1"/>
  <c r="A800" i="29" s="1"/>
  <c r="I1261" i="29"/>
  <c r="K1261" i="29" s="1"/>
  <c r="I1247" i="29"/>
  <c r="K1247" i="29" s="1"/>
  <c r="I1192" i="29"/>
  <c r="K1192" i="29" s="1"/>
  <c r="I1182" i="29"/>
  <c r="K1182" i="29" s="1"/>
  <c r="I1124" i="29"/>
  <c r="K1124" i="29" s="1"/>
  <c r="I1116" i="29"/>
  <c r="K1116" i="29" s="1"/>
  <c r="I1094" i="29"/>
  <c r="K1094" i="29" s="1"/>
  <c r="I1080" i="29"/>
  <c r="K1080" i="29" s="1"/>
  <c r="I1068" i="29"/>
  <c r="K1068" i="29" s="1"/>
  <c r="H1014" i="29"/>
  <c r="I999" i="29"/>
  <c r="K999" i="29" s="1"/>
  <c r="I979" i="29"/>
  <c r="K979" i="29" s="1"/>
  <c r="I928" i="29"/>
  <c r="K928" i="29" s="1"/>
  <c r="I901" i="29"/>
  <c r="K901" i="29" s="1"/>
  <c r="I892" i="29"/>
  <c r="K892" i="29" s="1"/>
  <c r="I822" i="29"/>
  <c r="K822" i="29" s="1"/>
  <c r="A822" i="29" s="1"/>
  <c r="I818" i="29"/>
  <c r="K818" i="29" s="1"/>
  <c r="A818" i="29" s="1"/>
  <c r="I814" i="29"/>
  <c r="K814" i="29" s="1"/>
  <c r="A814" i="29" s="1"/>
  <c r="I810" i="29"/>
  <c r="K810" i="29" s="1"/>
  <c r="A810" i="29" s="1"/>
  <c r="I786" i="29"/>
  <c r="K786" i="29" s="1"/>
  <c r="A786" i="29" s="1"/>
  <c r="I767" i="29"/>
  <c r="K767" i="29" s="1"/>
  <c r="A767" i="29" s="1"/>
  <c r="I763" i="29"/>
  <c r="K763" i="29" s="1"/>
  <c r="A763" i="29" s="1"/>
  <c r="H539" i="29"/>
  <c r="I539" i="29" s="1"/>
  <c r="K539" i="29" s="1"/>
  <c r="A539" i="29" s="1"/>
  <c r="I484" i="29"/>
  <c r="K484" i="29" s="1"/>
  <c r="A484" i="29" s="1"/>
  <c r="I476" i="29"/>
  <c r="K476" i="29" s="1"/>
  <c r="A476" i="29" s="1"/>
  <c r="I470" i="29"/>
  <c r="K470" i="29" s="1"/>
  <c r="A470" i="29" s="1"/>
  <c r="I464" i="29"/>
  <c r="K464" i="29" s="1"/>
  <c r="A464" i="29" s="1"/>
  <c r="I312" i="29"/>
  <c r="K312" i="29" s="1"/>
  <c r="A312" i="29" s="1"/>
  <c r="I718" i="29"/>
  <c r="K718" i="29" s="1"/>
  <c r="A718" i="29" s="1"/>
  <c r="I676" i="29"/>
  <c r="K676" i="29" s="1"/>
  <c r="A676" i="29" s="1"/>
  <c r="I672" i="29"/>
  <c r="K672" i="29" s="1"/>
  <c r="A672" i="29" s="1"/>
  <c r="I668" i="29"/>
  <c r="K668" i="29" s="1"/>
  <c r="A668" i="29" s="1"/>
  <c r="I664" i="29"/>
  <c r="K664" i="29" s="1"/>
  <c r="A664" i="29" s="1"/>
  <c r="I660" i="29"/>
  <c r="K660" i="29" s="1"/>
  <c r="A660" i="29" s="1"/>
  <c r="I639" i="29"/>
  <c r="K639" i="29" s="1"/>
  <c r="A639" i="29" s="1"/>
  <c r="I633" i="29"/>
  <c r="K633" i="29" s="1"/>
  <c r="A633" i="29" s="1"/>
  <c r="I628" i="29"/>
  <c r="K628" i="29" s="1"/>
  <c r="A628" i="29" s="1"/>
  <c r="I577" i="29"/>
  <c r="K577" i="29" s="1"/>
  <c r="A577" i="29" s="1"/>
  <c r="I510" i="29"/>
  <c r="K510" i="29" s="1"/>
  <c r="A510" i="29" s="1"/>
  <c r="I506" i="29"/>
  <c r="K506" i="29" s="1"/>
  <c r="A506" i="29" s="1"/>
  <c r="I353" i="29"/>
  <c r="K353" i="29" s="1"/>
  <c r="A353" i="29" s="1"/>
  <c r="I348" i="29"/>
  <c r="K348" i="29" s="1"/>
  <c r="A348" i="29" s="1"/>
  <c r="I342" i="29"/>
  <c r="K342" i="29" s="1"/>
  <c r="A342" i="29" s="1"/>
  <c r="I338" i="29"/>
  <c r="K338" i="29" s="1"/>
  <c r="A338" i="29" s="1"/>
  <c r="I330" i="29"/>
  <c r="K330" i="29" s="1"/>
  <c r="A330" i="29" s="1"/>
  <c r="I63" i="29"/>
  <c r="I162" i="29"/>
  <c r="K162" i="29" s="1"/>
  <c r="A162" i="29" s="1"/>
  <c r="I233" i="29"/>
  <c r="K233" i="29" s="1"/>
  <c r="A233" i="29" s="1"/>
  <c r="I246" i="29"/>
  <c r="K246" i="29" s="1"/>
  <c r="A246" i="29" s="1"/>
  <c r="I252" i="29"/>
  <c r="K252" i="29" s="1"/>
  <c r="A252" i="29" s="1"/>
  <c r="I258" i="29"/>
  <c r="K258" i="29" s="1"/>
  <c r="A258" i="29" s="1"/>
  <c r="I360" i="29"/>
  <c r="K360" i="29" s="1"/>
  <c r="A360" i="29" s="1"/>
  <c r="I370" i="29"/>
  <c r="K370" i="29" s="1"/>
  <c r="A370" i="29" s="1"/>
  <c r="I380" i="29"/>
  <c r="K380" i="29" s="1"/>
  <c r="A380" i="29" s="1"/>
  <c r="I2044" i="29"/>
  <c r="K2044" i="29" s="1"/>
  <c r="I1680" i="29"/>
  <c r="K1680" i="29" s="1"/>
  <c r="I1565" i="29"/>
  <c r="K1565" i="29" s="1"/>
  <c r="I1617" i="29"/>
  <c r="K1617" i="29" s="1"/>
  <c r="I1607" i="29"/>
  <c r="K1607" i="29" s="1"/>
  <c r="I1597" i="29"/>
  <c r="K1597" i="29" s="1"/>
  <c r="I1545" i="29"/>
  <c r="K1545" i="29" s="1"/>
  <c r="I1521" i="29"/>
  <c r="K1521" i="29" s="1"/>
  <c r="I1511" i="29"/>
  <c r="K1511" i="29" s="1"/>
  <c r="I1499" i="29"/>
  <c r="K1499" i="29" s="1"/>
  <c r="I1480" i="29"/>
  <c r="K1480" i="29" s="1"/>
  <c r="I1432" i="29"/>
  <c r="K1432" i="29" s="1"/>
  <c r="I1422" i="29"/>
  <c r="K1422" i="29" s="1"/>
  <c r="I1409" i="29"/>
  <c r="K1409" i="29" s="1"/>
  <c r="I1397" i="29"/>
  <c r="K1397" i="29" s="1"/>
  <c r="I1389" i="29"/>
  <c r="K1389" i="29" s="1"/>
  <c r="I1377" i="29"/>
  <c r="K1377" i="29" s="1"/>
  <c r="I1367" i="29"/>
  <c r="K1367" i="29" s="1"/>
  <c r="I1359" i="29"/>
  <c r="K1359" i="29" s="1"/>
  <c r="I1347" i="29"/>
  <c r="K1347" i="29" s="1"/>
  <c r="I1339" i="29"/>
  <c r="K1339" i="29" s="1"/>
  <c r="I1328" i="29"/>
  <c r="K1328" i="29" s="1"/>
  <c r="I1320" i="29"/>
  <c r="K1320" i="29" s="1"/>
  <c r="I1310" i="29"/>
  <c r="K1310" i="29" s="1"/>
  <c r="I1300" i="29"/>
  <c r="K1300" i="29" s="1"/>
  <c r="I1290" i="29"/>
  <c r="K1290" i="29" s="1"/>
  <c r="I1223" i="29"/>
  <c r="K1223" i="29" s="1"/>
  <c r="H1008" i="29"/>
  <c r="I1008" i="29" s="1"/>
  <c r="K1008" i="29" s="1"/>
  <c r="I955" i="29"/>
  <c r="K955" i="29" s="1"/>
  <c r="A955" i="29" s="1"/>
  <c r="I875" i="29"/>
  <c r="K875" i="29" s="1"/>
  <c r="I855" i="29"/>
  <c r="K855" i="29" s="1"/>
  <c r="I803" i="29"/>
  <c r="K803" i="29" s="1"/>
  <c r="A803" i="29" s="1"/>
  <c r="I1446" i="29"/>
  <c r="K1446" i="29" s="1"/>
  <c r="I1259" i="29"/>
  <c r="K1259" i="29" s="1"/>
  <c r="I1211" i="29"/>
  <c r="K1211" i="29" s="1"/>
  <c r="I1190" i="29"/>
  <c r="K1190" i="29" s="1"/>
  <c r="I1180" i="29"/>
  <c r="K1180" i="29" s="1"/>
  <c r="I1122" i="29"/>
  <c r="K1122" i="29" s="1"/>
  <c r="I1104" i="29"/>
  <c r="K1104" i="29" s="1"/>
  <c r="I1090" i="29"/>
  <c r="K1090" i="29" s="1"/>
  <c r="I1078" i="29"/>
  <c r="K1078" i="29" s="1"/>
  <c r="I1066" i="29"/>
  <c r="K1066" i="29" s="1"/>
  <c r="H1010" i="29"/>
  <c r="I1010" i="29" s="1"/>
  <c r="K1010" i="29" s="1"/>
  <c r="I992" i="29"/>
  <c r="K992" i="29" s="1"/>
  <c r="I977" i="29"/>
  <c r="K977" i="29" s="1"/>
  <c r="I926" i="29"/>
  <c r="K926" i="29" s="1"/>
  <c r="I898" i="29"/>
  <c r="K898" i="29" s="1"/>
  <c r="I829" i="29"/>
  <c r="K829" i="29" s="1"/>
  <c r="A829" i="29" s="1"/>
  <c r="I821" i="29"/>
  <c r="K821" i="29" s="1"/>
  <c r="A821" i="29" s="1"/>
  <c r="I817" i="29"/>
  <c r="K817" i="29" s="1"/>
  <c r="A817" i="29" s="1"/>
  <c r="I813" i="29"/>
  <c r="K813" i="29" s="1"/>
  <c r="A813" i="29" s="1"/>
  <c r="I809" i="29"/>
  <c r="K809" i="29" s="1"/>
  <c r="A809" i="29" s="1"/>
  <c r="I774" i="29"/>
  <c r="K774" i="29" s="1"/>
  <c r="A774" i="29" s="1"/>
  <c r="I766" i="29"/>
  <c r="K766" i="29" s="1"/>
  <c r="A766" i="29" s="1"/>
  <c r="I625" i="29"/>
  <c r="K625" i="29" s="1"/>
  <c r="A625" i="29" s="1"/>
  <c r="H536" i="29"/>
  <c r="I481" i="29"/>
  <c r="K481" i="29" s="1"/>
  <c r="A481" i="29" s="1"/>
  <c r="I475" i="29"/>
  <c r="K475" i="29" s="1"/>
  <c r="A475" i="29" s="1"/>
  <c r="I469" i="29"/>
  <c r="K469" i="29" s="1"/>
  <c r="A469" i="29" s="1"/>
  <c r="I311" i="29"/>
  <c r="K311" i="29" s="1"/>
  <c r="A311" i="29" s="1"/>
  <c r="I675" i="29"/>
  <c r="K675" i="29" s="1"/>
  <c r="A675" i="29" s="1"/>
  <c r="I671" i="29"/>
  <c r="K671" i="29" s="1"/>
  <c r="A671" i="29" s="1"/>
  <c r="I667" i="29"/>
  <c r="K667" i="29" s="1"/>
  <c r="A667" i="29" s="1"/>
  <c r="I663" i="29"/>
  <c r="K663" i="29" s="1"/>
  <c r="A663" i="29" s="1"/>
  <c r="I659" i="29"/>
  <c r="K659" i="29" s="1"/>
  <c r="A659" i="29" s="1"/>
  <c r="H637" i="29"/>
  <c r="I637" i="29" s="1"/>
  <c r="K637" i="29" s="1"/>
  <c r="A637" i="29" s="1"/>
  <c r="I632" i="29"/>
  <c r="K632" i="29" s="1"/>
  <c r="A632" i="29" s="1"/>
  <c r="H615" i="29"/>
  <c r="I554" i="29"/>
  <c r="K554" i="29" s="1"/>
  <c r="A554" i="29" s="1"/>
  <c r="I509" i="29"/>
  <c r="K509" i="29" s="1"/>
  <c r="A509" i="29" s="1"/>
  <c r="I505" i="29"/>
  <c r="K505" i="29" s="1"/>
  <c r="A505" i="29" s="1"/>
  <c r="I352" i="29"/>
  <c r="K352" i="29" s="1"/>
  <c r="A352" i="29" s="1"/>
  <c r="I347" i="29"/>
  <c r="K347" i="29" s="1"/>
  <c r="A347" i="29" s="1"/>
  <c r="I341" i="29"/>
  <c r="K341" i="29" s="1"/>
  <c r="A341" i="29" s="1"/>
  <c r="I335" i="29"/>
  <c r="K335" i="29" s="1"/>
  <c r="A335" i="29" s="1"/>
  <c r="I329" i="29"/>
  <c r="K329" i="29" s="1"/>
  <c r="A329" i="29" s="1"/>
  <c r="I182" i="29"/>
  <c r="K182" i="29" s="1"/>
  <c r="A182" i="29" s="1"/>
  <c r="I241" i="29"/>
  <c r="K241" i="29" s="1"/>
  <c r="A241" i="29" s="1"/>
  <c r="I249" i="29"/>
  <c r="K249" i="29" s="1"/>
  <c r="A249" i="29" s="1"/>
  <c r="I255" i="29"/>
  <c r="K255" i="29" s="1"/>
  <c r="A255" i="29" s="1"/>
  <c r="I267" i="29"/>
  <c r="K267" i="29" s="1"/>
  <c r="A267" i="29" s="1"/>
  <c r="I362" i="29"/>
  <c r="K362" i="29" s="1"/>
  <c r="A362" i="29" s="1"/>
  <c r="I372" i="29"/>
  <c r="K372" i="29" s="1"/>
  <c r="A372" i="29" s="1"/>
  <c r="I368" i="29"/>
  <c r="K368" i="29" s="1"/>
  <c r="A368" i="29" s="1"/>
  <c r="I516" i="29"/>
  <c r="K516" i="29" s="1"/>
  <c r="A516" i="29" s="1"/>
  <c r="I530" i="29"/>
  <c r="K530" i="29" s="1"/>
  <c r="A530" i="29" s="1"/>
  <c r="I564" i="29"/>
  <c r="K564" i="29" s="1"/>
  <c r="A564" i="29" s="1"/>
  <c r="I597" i="29"/>
  <c r="K597" i="29" s="1"/>
  <c r="A597" i="29" s="1"/>
  <c r="I619" i="29"/>
  <c r="K619" i="29" s="1"/>
  <c r="A619" i="29" s="1"/>
  <c r="I727" i="29"/>
  <c r="K727" i="29" s="1"/>
  <c r="A727" i="29" s="1"/>
  <c r="I735" i="29"/>
  <c r="K735" i="29" s="1"/>
  <c r="A735" i="29" s="1"/>
  <c r="I745" i="29"/>
  <c r="K745" i="29" s="1"/>
  <c r="A745" i="29" s="1"/>
  <c r="I758" i="29"/>
  <c r="K758" i="29" s="1"/>
  <c r="A758" i="29" s="1"/>
  <c r="I296" i="29"/>
  <c r="K296" i="29" s="1"/>
  <c r="A296" i="29" s="1"/>
  <c r="I304" i="29"/>
  <c r="K304" i="29" s="1"/>
  <c r="A304" i="29" s="1"/>
  <c r="I318" i="29"/>
  <c r="K318" i="29" s="1"/>
  <c r="A318" i="29" s="1"/>
  <c r="I324" i="29"/>
  <c r="K324" i="29" s="1"/>
  <c r="A324" i="29" s="1"/>
  <c r="I440" i="29"/>
  <c r="K440" i="29" s="1"/>
  <c r="A440" i="29" s="1"/>
  <c r="I446" i="29"/>
  <c r="K446" i="29" s="1"/>
  <c r="A446" i="29" s="1"/>
  <c r="I769" i="29"/>
  <c r="K769" i="29" s="1"/>
  <c r="A769" i="29" s="1"/>
  <c r="I779" i="29"/>
  <c r="K779" i="29" s="1"/>
  <c r="A779" i="29" s="1"/>
  <c r="I791" i="29"/>
  <c r="K791" i="29" s="1"/>
  <c r="A791" i="29" s="1"/>
  <c r="I799" i="29"/>
  <c r="K799" i="29" s="1"/>
  <c r="A799" i="29" s="1"/>
  <c r="I833" i="29"/>
  <c r="K833" i="29" s="1"/>
  <c r="A833" i="29" s="1"/>
  <c r="I895" i="29"/>
  <c r="K895" i="29" s="1"/>
  <c r="I906" i="29"/>
  <c r="K906" i="29" s="1"/>
  <c r="I929" i="29"/>
  <c r="K929" i="29" s="1"/>
  <c r="I1065" i="29"/>
  <c r="K1065" i="29" s="1"/>
  <c r="I1075" i="29"/>
  <c r="K1075" i="29" s="1"/>
  <c r="I1171" i="29"/>
  <c r="K1171" i="29" s="1"/>
  <c r="I1181" i="29"/>
  <c r="K1181" i="29" s="1"/>
  <c r="I1191" i="29"/>
  <c r="K1191" i="29" s="1"/>
  <c r="I1206" i="29"/>
  <c r="K1206" i="29" s="1"/>
  <c r="I1245" i="29"/>
  <c r="K1245" i="29" s="1"/>
  <c r="I798" i="29"/>
  <c r="K798" i="29" s="1"/>
  <c r="A798" i="29" s="1"/>
  <c r="I834" i="29"/>
  <c r="K834" i="29" s="1"/>
  <c r="A834" i="29" s="1"/>
  <c r="I916" i="29"/>
  <c r="K916" i="29" s="1"/>
  <c r="I934" i="29"/>
  <c r="K934" i="29" s="1"/>
  <c r="I968" i="29"/>
  <c r="K968" i="29" s="1"/>
  <c r="I980" i="29"/>
  <c r="K980" i="29" s="1"/>
  <c r="I1048" i="29"/>
  <c r="K1048" i="29" s="1"/>
  <c r="I1087" i="29"/>
  <c r="K1087" i="29" s="1"/>
  <c r="I1101" i="29"/>
  <c r="K1101" i="29" s="1"/>
  <c r="I1117" i="29"/>
  <c r="K1117" i="29" s="1"/>
  <c r="I1125" i="29"/>
  <c r="K1125" i="29" s="1"/>
  <c r="I1138" i="29"/>
  <c r="K1138" i="29" s="1"/>
  <c r="I1262" i="29"/>
  <c r="K1262" i="29" s="1"/>
  <c r="I1279" i="29"/>
  <c r="K1279" i="29" s="1"/>
  <c r="I771" i="29"/>
  <c r="K771" i="29" s="1"/>
  <c r="A771" i="29" s="1"/>
  <c r="I856" i="29"/>
  <c r="K856" i="29" s="1"/>
  <c r="I880" i="29"/>
  <c r="K880" i="29" s="1"/>
  <c r="A880" i="29" s="1"/>
  <c r="I946" i="29"/>
  <c r="K946" i="29" s="1"/>
  <c r="I961" i="29"/>
  <c r="K961" i="29" s="1"/>
  <c r="I1174" i="29"/>
  <c r="K1174" i="29" s="1"/>
  <c r="I1222" i="29"/>
  <c r="K1222" i="29" s="1"/>
  <c r="I1280" i="29"/>
  <c r="K1280" i="29" s="1"/>
  <c r="I1287" i="29"/>
  <c r="K1287" i="29" s="1"/>
  <c r="I1297" i="29"/>
  <c r="K1297" i="29" s="1"/>
  <c r="I1305" i="29"/>
  <c r="K1305" i="29" s="1"/>
  <c r="I1315" i="29"/>
  <c r="K1315" i="29" s="1"/>
  <c r="I1325" i="29"/>
  <c r="K1325" i="29" s="1"/>
  <c r="I1336" i="29"/>
  <c r="K1336" i="29" s="1"/>
  <c r="I1344" i="29"/>
  <c r="K1344" i="29" s="1"/>
  <c r="I1354" i="29"/>
  <c r="K1354" i="29" s="1"/>
  <c r="I1364" i="29"/>
  <c r="K1364" i="29" s="1"/>
  <c r="I1374" i="29"/>
  <c r="K1374" i="29" s="1"/>
  <c r="I1384" i="29"/>
  <c r="K1384" i="29" s="1"/>
  <c r="I1394" i="29"/>
  <c r="K1394" i="29" s="1"/>
  <c r="I1406" i="29"/>
  <c r="K1406" i="29" s="1"/>
  <c r="I1417" i="29"/>
  <c r="K1417" i="29" s="1"/>
  <c r="A1415" i="29" s="1"/>
  <c r="I1425" i="29"/>
  <c r="K1425" i="29" s="1"/>
  <c r="I1435" i="29"/>
  <c r="K1435" i="29" s="1"/>
  <c r="I1494" i="29"/>
  <c r="K1494" i="29" s="1"/>
  <c r="I1504" i="29"/>
  <c r="K1504" i="29" s="1"/>
  <c r="I1514" i="29"/>
  <c r="K1514" i="29" s="1"/>
  <c r="I376" i="29"/>
  <c r="K376" i="29" s="1"/>
  <c r="A376" i="29" s="1"/>
  <c r="I520" i="29"/>
  <c r="K520" i="29" s="1"/>
  <c r="A520" i="29" s="1"/>
  <c r="I589" i="29"/>
  <c r="K589" i="29" s="1"/>
  <c r="A589" i="29" s="1"/>
  <c r="I599" i="29"/>
  <c r="K599" i="29" s="1"/>
  <c r="A599" i="29" s="1"/>
  <c r="I621" i="29"/>
  <c r="K621" i="29" s="1"/>
  <c r="A621" i="29" s="1"/>
  <c r="I715" i="29"/>
  <c r="K715" i="29" s="1"/>
  <c r="A715" i="29" s="1"/>
  <c r="I729" i="29"/>
  <c r="K729" i="29" s="1"/>
  <c r="A729" i="29" s="1"/>
  <c r="I747" i="29"/>
  <c r="K747" i="29" s="1"/>
  <c r="A747" i="29" s="1"/>
  <c r="I760" i="29"/>
  <c r="K760" i="29" s="1"/>
  <c r="A760" i="29" s="1"/>
  <c r="I293" i="29"/>
  <c r="K293" i="29" s="1"/>
  <c r="A293" i="29" s="1"/>
  <c r="I299" i="29"/>
  <c r="K299" i="29" s="1"/>
  <c r="A299" i="29" s="1"/>
  <c r="I305" i="29"/>
  <c r="K305" i="29" s="1"/>
  <c r="A305" i="29" s="1"/>
  <c r="I321" i="29"/>
  <c r="K321" i="29" s="1"/>
  <c r="A321" i="29" s="1"/>
  <c r="I327" i="29"/>
  <c r="K327" i="29" s="1"/>
  <c r="A327" i="29" s="1"/>
  <c r="I443" i="29"/>
  <c r="K443" i="29" s="1"/>
  <c r="A443" i="29" s="1"/>
  <c r="I447" i="29"/>
  <c r="K447" i="29" s="1"/>
  <c r="A447" i="29" s="1"/>
  <c r="I503" i="29"/>
  <c r="K503" i="29" s="1"/>
  <c r="A503" i="29" s="1"/>
  <c r="I781" i="29"/>
  <c r="K781" i="29" s="1"/>
  <c r="A781" i="29" s="1"/>
  <c r="I793" i="29"/>
  <c r="K793" i="29" s="1"/>
  <c r="A793" i="29" s="1"/>
  <c r="I835" i="29"/>
  <c r="K835" i="29" s="1"/>
  <c r="A835" i="29" s="1"/>
  <c r="I897" i="29"/>
  <c r="K897" i="29" s="1"/>
  <c r="I991" i="29"/>
  <c r="K991" i="29" s="1"/>
  <c r="I1067" i="29"/>
  <c r="K1067" i="29" s="1"/>
  <c r="I1079" i="29"/>
  <c r="K1079" i="29" s="1"/>
  <c r="I1173" i="29"/>
  <c r="K1173" i="29" s="1"/>
  <c r="I1183" i="29"/>
  <c r="K1183" i="29" s="1"/>
  <c r="I1196" i="29"/>
  <c r="K1196" i="29" s="1"/>
  <c r="I1208" i="29"/>
  <c r="K1208" i="29" s="1"/>
  <c r="I1248" i="29"/>
  <c r="K1248" i="29" s="1"/>
  <c r="I777" i="29"/>
  <c r="K777" i="29" s="1"/>
  <c r="A777" i="29" s="1"/>
  <c r="I792" i="29"/>
  <c r="K792" i="29" s="1"/>
  <c r="A792" i="29" s="1"/>
  <c r="I846" i="29"/>
  <c r="K846" i="29" s="1"/>
  <c r="A846" i="29" s="1"/>
  <c r="I884" i="29"/>
  <c r="K884" i="29" s="1"/>
  <c r="I918" i="29"/>
  <c r="K918" i="29" s="1"/>
  <c r="I970" i="29"/>
  <c r="K970" i="29" s="1"/>
  <c r="I982" i="29"/>
  <c r="K982" i="29" s="1"/>
  <c r="I1000" i="29"/>
  <c r="K1000" i="29" s="1"/>
  <c r="I1053" i="29"/>
  <c r="K1053" i="29" s="1"/>
  <c r="I1089" i="29"/>
  <c r="K1089" i="29" s="1"/>
  <c r="I1103" i="29"/>
  <c r="K1103" i="29" s="1"/>
  <c r="I1119" i="29"/>
  <c r="K1119" i="29" s="1"/>
  <c r="I1127" i="29"/>
  <c r="K1127" i="29" s="1"/>
  <c r="I1264" i="29"/>
  <c r="K1264" i="29" s="1"/>
  <c r="I1281" i="29"/>
  <c r="K1281" i="29" s="1"/>
  <c r="I805" i="29"/>
  <c r="K805" i="29" s="1"/>
  <c r="A805" i="29" s="1"/>
  <c r="I858" i="29"/>
  <c r="K858" i="29" s="1"/>
  <c r="I876" i="29"/>
  <c r="K876" i="29" s="1"/>
  <c r="I887" i="29"/>
  <c r="K887" i="29" s="1"/>
  <c r="I939" i="29"/>
  <c r="K939" i="29" s="1"/>
  <c r="I963" i="29"/>
  <c r="K963" i="29" s="1"/>
  <c r="I1054" i="29"/>
  <c r="K1054" i="29" s="1"/>
  <c r="I1058" i="29"/>
  <c r="K1058" i="29" s="1"/>
  <c r="I1225" i="29"/>
  <c r="K1225" i="29" s="1"/>
  <c r="I462" i="29"/>
  <c r="K462" i="29" s="1"/>
  <c r="A462" i="29" s="1"/>
  <c r="I524" i="29"/>
  <c r="K524" i="29" s="1"/>
  <c r="A524" i="29" s="1"/>
  <c r="I575" i="29"/>
  <c r="K575" i="29" s="1"/>
  <c r="A575" i="29" s="1"/>
  <c r="I591" i="29"/>
  <c r="K591" i="29" s="1"/>
  <c r="A591" i="29" s="1"/>
  <c r="I623" i="29"/>
  <c r="K623" i="29" s="1"/>
  <c r="A623" i="29" s="1"/>
  <c r="I723" i="29"/>
  <c r="K723" i="29" s="1"/>
  <c r="A723" i="29" s="1"/>
  <c r="I731" i="29"/>
  <c r="K731" i="29" s="1"/>
  <c r="A731" i="29" s="1"/>
  <c r="I741" i="29"/>
  <c r="K741" i="29" s="1"/>
  <c r="A741" i="29" s="1"/>
  <c r="I749" i="29"/>
  <c r="K749" i="29" s="1"/>
  <c r="A749" i="29" s="1"/>
  <c r="I762" i="29"/>
  <c r="K762" i="29" s="1"/>
  <c r="A762" i="29" s="1"/>
  <c r="I294" i="29"/>
  <c r="K294" i="29" s="1"/>
  <c r="A294" i="29" s="1"/>
  <c r="I300" i="29"/>
  <c r="K300" i="29" s="1"/>
  <c r="A300" i="29" s="1"/>
  <c r="I306" i="29"/>
  <c r="K306" i="29" s="1"/>
  <c r="A306" i="29" s="1"/>
  <c r="I322" i="29"/>
  <c r="K322" i="29" s="1"/>
  <c r="A322" i="29" s="1"/>
  <c r="I444" i="29"/>
  <c r="K444" i="29" s="1"/>
  <c r="A444" i="29" s="1"/>
  <c r="I450" i="29"/>
  <c r="K450" i="29" s="1"/>
  <c r="A450" i="29" s="1"/>
  <c r="I504" i="29"/>
  <c r="K504" i="29" s="1"/>
  <c r="A504" i="29" s="1"/>
  <c r="I629" i="29"/>
  <c r="K629" i="29" s="1"/>
  <c r="A629" i="29" s="1"/>
  <c r="I768" i="29"/>
  <c r="K768" i="29" s="1"/>
  <c r="A768" i="29" s="1"/>
  <c r="I783" i="29"/>
  <c r="K783" i="29" s="1"/>
  <c r="A783" i="29" s="1"/>
  <c r="I795" i="29"/>
  <c r="K795" i="29" s="1"/>
  <c r="A795" i="29" s="1"/>
  <c r="I845" i="29"/>
  <c r="K845" i="29" s="1"/>
  <c r="A845" i="29" s="1"/>
  <c r="I891" i="29"/>
  <c r="K891" i="29" s="1"/>
  <c r="I899" i="29"/>
  <c r="K899" i="29" s="1"/>
  <c r="I993" i="29"/>
  <c r="K993" i="29" s="1"/>
  <c r="I1026" i="29"/>
  <c r="K1026" i="29" s="1"/>
  <c r="A1026" i="29" s="1"/>
  <c r="I1069" i="29"/>
  <c r="K1069" i="29" s="1"/>
  <c r="I1177" i="29"/>
  <c r="K1177" i="29" s="1"/>
  <c r="I1185" i="29"/>
  <c r="K1185" i="29" s="1"/>
  <c r="I1210" i="29"/>
  <c r="K1210" i="29" s="1"/>
  <c r="I1250" i="29"/>
  <c r="K1250" i="29" s="1"/>
  <c r="I780" i="29"/>
  <c r="K780" i="29" s="1"/>
  <c r="A780" i="29" s="1"/>
  <c r="I794" i="29"/>
  <c r="K794" i="29" s="1"/>
  <c r="A794" i="29" s="1"/>
  <c r="I886" i="29"/>
  <c r="K886" i="29" s="1"/>
  <c r="I976" i="29"/>
  <c r="K976" i="29" s="1"/>
  <c r="I1002" i="29"/>
  <c r="K1002" i="29" s="1"/>
  <c r="I1055" i="29"/>
  <c r="K1055" i="29" s="1"/>
  <c r="I1092" i="29"/>
  <c r="K1092" i="29" s="1"/>
  <c r="I1107" i="29"/>
  <c r="K1107" i="29" s="1"/>
  <c r="I1121" i="29"/>
  <c r="K1121" i="29" s="1"/>
  <c r="I1149" i="29"/>
  <c r="K1149" i="29" s="1"/>
  <c r="I863" i="29"/>
  <c r="K863" i="29" s="1"/>
  <c r="I941" i="29"/>
  <c r="K941" i="29" s="1"/>
  <c r="I1172" i="29"/>
  <c r="K1172" i="29" s="1"/>
  <c r="I1178" i="29"/>
  <c r="K1178" i="29" s="1"/>
  <c r="I358" i="29"/>
  <c r="K358" i="29" s="1"/>
  <c r="A358" i="29" s="1"/>
  <c r="I514" i="29"/>
  <c r="K514" i="29" s="1"/>
  <c r="A514" i="29" s="1"/>
  <c r="I526" i="29"/>
  <c r="K526" i="29" s="1"/>
  <c r="A526" i="29" s="1"/>
  <c r="I562" i="29"/>
  <c r="K562" i="29" s="1"/>
  <c r="A562" i="29" s="1"/>
  <c r="I595" i="29"/>
  <c r="K595" i="29" s="1"/>
  <c r="A595" i="29" s="1"/>
  <c r="I725" i="29"/>
  <c r="K725" i="29" s="1"/>
  <c r="A725" i="29" s="1"/>
  <c r="I733" i="29"/>
  <c r="K733" i="29" s="1"/>
  <c r="A733" i="29" s="1"/>
  <c r="I743" i="29"/>
  <c r="K743" i="29" s="1"/>
  <c r="A743" i="29" s="1"/>
  <c r="I295" i="29"/>
  <c r="K295" i="29" s="1"/>
  <c r="A295" i="29" s="1"/>
  <c r="I301" i="29"/>
  <c r="K301" i="29" s="1"/>
  <c r="A301" i="29" s="1"/>
  <c r="I307" i="29"/>
  <c r="K307" i="29" s="1"/>
  <c r="A307" i="29" s="1"/>
  <c r="I323" i="29"/>
  <c r="K323" i="29" s="1"/>
  <c r="A323" i="29" s="1"/>
  <c r="I445" i="29"/>
  <c r="K445" i="29" s="1"/>
  <c r="A445" i="29" s="1"/>
  <c r="I451" i="29"/>
  <c r="K451" i="29" s="1"/>
  <c r="A451" i="29" s="1"/>
  <c r="I654" i="29"/>
  <c r="K654" i="29" s="1"/>
  <c r="A654" i="29" s="1"/>
  <c r="I778" i="29"/>
  <c r="K778" i="29" s="1"/>
  <c r="A778" i="29" s="1"/>
  <c r="I797" i="29"/>
  <c r="K797" i="29" s="1"/>
  <c r="A797" i="29" s="1"/>
  <c r="I893" i="29"/>
  <c r="K893" i="29" s="1"/>
  <c r="I902" i="29"/>
  <c r="K902" i="29" s="1"/>
  <c r="I927" i="29"/>
  <c r="K927" i="29" s="1"/>
  <c r="I1063" i="29"/>
  <c r="K1063" i="29" s="1"/>
  <c r="I1073" i="29"/>
  <c r="K1073" i="29" s="1"/>
  <c r="I1179" i="29"/>
  <c r="K1179" i="29" s="1"/>
  <c r="I1189" i="29"/>
  <c r="K1189" i="29" s="1"/>
  <c r="I1212" i="29"/>
  <c r="K1212" i="29" s="1"/>
  <c r="I1241" i="29"/>
  <c r="K1241" i="29" s="1"/>
  <c r="I1252" i="29"/>
  <c r="K1252" i="29" s="1"/>
  <c r="I782" i="29"/>
  <c r="K782" i="29" s="1"/>
  <c r="A782" i="29" s="1"/>
  <c r="I796" i="29"/>
  <c r="K796" i="29" s="1"/>
  <c r="A796" i="29" s="1"/>
  <c r="I978" i="29"/>
  <c r="K978" i="29" s="1"/>
  <c r="I1025" i="29"/>
  <c r="K1025" i="29" s="1"/>
  <c r="I1057" i="29"/>
  <c r="K1057" i="29" s="1"/>
  <c r="I1096" i="29"/>
  <c r="K1096" i="29" s="1"/>
  <c r="I1115" i="29"/>
  <c r="K1115" i="29" s="1"/>
  <c r="I1123" i="29"/>
  <c r="K1123" i="29" s="1"/>
  <c r="I1260" i="29"/>
  <c r="K1260" i="29" s="1"/>
  <c r="I770" i="29"/>
  <c r="K770" i="29" s="1"/>
  <c r="A770" i="29" s="1"/>
  <c r="I854" i="29"/>
  <c r="K854" i="29" s="1"/>
  <c r="I871" i="29"/>
  <c r="K871" i="29" s="1"/>
  <c r="I885" i="29"/>
  <c r="K885" i="29" s="1"/>
  <c r="I943" i="29"/>
  <c r="K943" i="29" s="1"/>
  <c r="I1049" i="29"/>
  <c r="K1049" i="29" s="1"/>
  <c r="I1056" i="29"/>
  <c r="K1056" i="29" s="1"/>
  <c r="I1285" i="29"/>
  <c r="K1285" i="29" s="1"/>
  <c r="I1295" i="29"/>
  <c r="K1295" i="29" s="1"/>
  <c r="I1303" i="29"/>
  <c r="K1303" i="29" s="1"/>
  <c r="I1313" i="29"/>
  <c r="K1313" i="29" s="1"/>
  <c r="I1323" i="29"/>
  <c r="K1323" i="29" s="1"/>
  <c r="I1334" i="29"/>
  <c r="K1334" i="29" s="1"/>
  <c r="I1342" i="29"/>
  <c r="K1342" i="29" s="1"/>
  <c r="I1352" i="29"/>
  <c r="K1352" i="29" s="1"/>
  <c r="I1299" i="29"/>
  <c r="K1299" i="29" s="1"/>
  <c r="I1317" i="29"/>
  <c r="K1317" i="29" s="1"/>
  <c r="I1338" i="29"/>
  <c r="K1338" i="29" s="1"/>
  <c r="I1356" i="29"/>
  <c r="K1356" i="29" s="1"/>
  <c r="I1368" i="29"/>
  <c r="K1368" i="29" s="1"/>
  <c r="I1380" i="29"/>
  <c r="K1380" i="29" s="1"/>
  <c r="I1396" i="29"/>
  <c r="K1396" i="29" s="1"/>
  <c r="I1410" i="29"/>
  <c r="K1410" i="29" s="1"/>
  <c r="I1423" i="29"/>
  <c r="K1423" i="29" s="1"/>
  <c r="I1437" i="29"/>
  <c r="K1437" i="29" s="1"/>
  <c r="I1481" i="29"/>
  <c r="K1481" i="29" s="1"/>
  <c r="I1498" i="29"/>
  <c r="K1498" i="29" s="1"/>
  <c r="I1512" i="29"/>
  <c r="K1512" i="29" s="1"/>
  <c r="I1553" i="29"/>
  <c r="K1553" i="29" s="1"/>
  <c r="I1598" i="29"/>
  <c r="K1598" i="29" s="1"/>
  <c r="I1608" i="29"/>
  <c r="K1608" i="29" s="1"/>
  <c r="I1620" i="29"/>
  <c r="K1620" i="29" s="1"/>
  <c r="I1635" i="29"/>
  <c r="K1635" i="29" s="1"/>
  <c r="I1560" i="29"/>
  <c r="K1560" i="29" s="1"/>
  <c r="I1574" i="29"/>
  <c r="K1574" i="29" s="1"/>
  <c r="I1660" i="29"/>
  <c r="K1660" i="29" s="1"/>
  <c r="I1681" i="29"/>
  <c r="K1681" i="29" s="1"/>
  <c r="I1706" i="29"/>
  <c r="K1706" i="29" s="1"/>
  <c r="I1725" i="29"/>
  <c r="K1725" i="29" s="1"/>
  <c r="I1737" i="29"/>
  <c r="K1737" i="29" s="1"/>
  <c r="I1750" i="29"/>
  <c r="K1750" i="29" s="1"/>
  <c r="I1764" i="29"/>
  <c r="K1764" i="29" s="1"/>
  <c r="I1789" i="29"/>
  <c r="K1789" i="29" s="1"/>
  <c r="I1807" i="29"/>
  <c r="K1807" i="29" s="1"/>
  <c r="I1824" i="29"/>
  <c r="K1824" i="29" s="1"/>
  <c r="I1888" i="29"/>
  <c r="K1888" i="29" s="1"/>
  <c r="I1909" i="29"/>
  <c r="K1909" i="29" s="1"/>
  <c r="A1907" i="29" s="1"/>
  <c r="I1953" i="29"/>
  <c r="K1953" i="29" s="1"/>
  <c r="I1972" i="29"/>
  <c r="K1972" i="29" s="1"/>
  <c r="I2003" i="29"/>
  <c r="K2003" i="29" s="1"/>
  <c r="I2078" i="29"/>
  <c r="K2078" i="29" s="1"/>
  <c r="I2091" i="29"/>
  <c r="K2091" i="29" s="1"/>
  <c r="I2099" i="29"/>
  <c r="K2099" i="29" s="1"/>
  <c r="I2225" i="29"/>
  <c r="K2225" i="29" s="1"/>
  <c r="I2233" i="29"/>
  <c r="K2233" i="29" s="1"/>
  <c r="I2243" i="29"/>
  <c r="K2243" i="29" s="1"/>
  <c r="I2111" i="29"/>
  <c r="K2111" i="29" s="1"/>
  <c r="I2122" i="29"/>
  <c r="K2122" i="29" s="1"/>
  <c r="I2130" i="29"/>
  <c r="K2130" i="29" s="1"/>
  <c r="I2140" i="29"/>
  <c r="K2140" i="29" s="1"/>
  <c r="I2153" i="29"/>
  <c r="K2153" i="29" s="1"/>
  <c r="I2161" i="29"/>
  <c r="K2161" i="29" s="1"/>
  <c r="I2169" i="29"/>
  <c r="K2169" i="29" s="1"/>
  <c r="I2179" i="29"/>
  <c r="K2179" i="29" s="1"/>
  <c r="I2192" i="29"/>
  <c r="K2192" i="29" s="1"/>
  <c r="I2202" i="29"/>
  <c r="K2202" i="29" s="1"/>
  <c r="I2121" i="29"/>
  <c r="K2121" i="29" s="1"/>
  <c r="I2127" i="29"/>
  <c r="K2127" i="29" s="1"/>
  <c r="I2147" i="29"/>
  <c r="K2147" i="29" s="1"/>
  <c r="I2160" i="29"/>
  <c r="K2160" i="29" s="1"/>
  <c r="I2166" i="29"/>
  <c r="K2166" i="29" s="1"/>
  <c r="I2178" i="29"/>
  <c r="K2178" i="29" s="1"/>
  <c r="I2189" i="29"/>
  <c r="K2189" i="29" s="1"/>
  <c r="I2199" i="29"/>
  <c r="K2199" i="29" s="1"/>
  <c r="I2209" i="29"/>
  <c r="K2209" i="29" s="1"/>
  <c r="I2256" i="29"/>
  <c r="K2256" i="29" s="1"/>
  <c r="I2264" i="29"/>
  <c r="K2264" i="29" s="1"/>
  <c r="I2274" i="29"/>
  <c r="K2274" i="29" s="1"/>
  <c r="I2284" i="29"/>
  <c r="K2284" i="29" s="1"/>
  <c r="I2297" i="29"/>
  <c r="K2297" i="29" s="1"/>
  <c r="I2309" i="29"/>
  <c r="K2309" i="29" s="1"/>
  <c r="I2324" i="29"/>
  <c r="K2324" i="29" s="1"/>
  <c r="I2377" i="29"/>
  <c r="K2377" i="29" s="1"/>
  <c r="I2391" i="29"/>
  <c r="K2391" i="29" s="1"/>
  <c r="I2407" i="29"/>
  <c r="K2407" i="29" s="1"/>
  <c r="I2429" i="29"/>
  <c r="K2429" i="29" s="1"/>
  <c r="I2447" i="29"/>
  <c r="K2447" i="29" s="1"/>
  <c r="I2464" i="29"/>
  <c r="K2464" i="29" s="1"/>
  <c r="I2481" i="29"/>
  <c r="K2481" i="29" s="1"/>
  <c r="I1282" i="29"/>
  <c r="K1282" i="29" s="1"/>
  <c r="I1301" i="29"/>
  <c r="K1301" i="29" s="1"/>
  <c r="I1321" i="29"/>
  <c r="K1321" i="29" s="1"/>
  <c r="I1340" i="29"/>
  <c r="K1340" i="29" s="1"/>
  <c r="I1360" i="29"/>
  <c r="K1360" i="29" s="1"/>
  <c r="I1370" i="29"/>
  <c r="K1370" i="29" s="1"/>
  <c r="I1386" i="29"/>
  <c r="K1386" i="29" s="1"/>
  <c r="I1400" i="29"/>
  <c r="K1400" i="29" s="1"/>
  <c r="I1412" i="29"/>
  <c r="K1412" i="29" s="1"/>
  <c r="I1427" i="29"/>
  <c r="K1427" i="29" s="1"/>
  <c r="I1483" i="29"/>
  <c r="K1483" i="29" s="1"/>
  <c r="I1500" i="29"/>
  <c r="K1500" i="29" s="1"/>
  <c r="I1518" i="29"/>
  <c r="K1518" i="29" s="1"/>
  <c r="I1625" i="29"/>
  <c r="K1625" i="29" s="1"/>
  <c r="I1543" i="29"/>
  <c r="K1543" i="29" s="1"/>
  <c r="I1592" i="29"/>
  <c r="K1592" i="29" s="1"/>
  <c r="I1602" i="29"/>
  <c r="K1602" i="29" s="1"/>
  <c r="I1610" i="29"/>
  <c r="K1610" i="29" s="1"/>
  <c r="I1552" i="29"/>
  <c r="K1552" i="29" s="1"/>
  <c r="I1562" i="29"/>
  <c r="K1562" i="29" s="1"/>
  <c r="I1730" i="29"/>
  <c r="K1730" i="29" s="1"/>
  <c r="I1742" i="29"/>
  <c r="K1742" i="29" s="1"/>
  <c r="I1752" i="29"/>
  <c r="K1752" i="29" s="1"/>
  <c r="I1769" i="29"/>
  <c r="K1769" i="29" s="1"/>
  <c r="I1793" i="29"/>
  <c r="K1793" i="29" s="1"/>
  <c r="I1811" i="29"/>
  <c r="K1811" i="29" s="1"/>
  <c r="I1829" i="29"/>
  <c r="K1829" i="29" s="1"/>
  <c r="I1849" i="29"/>
  <c r="K1849" i="29" s="1"/>
  <c r="I1865" i="29"/>
  <c r="K1865" i="29" s="1"/>
  <c r="I1878" i="29"/>
  <c r="K1878" i="29" s="1"/>
  <c r="I1890" i="29"/>
  <c r="K1890" i="29" s="1"/>
  <c r="I1913" i="29"/>
  <c r="K1913" i="29" s="1"/>
  <c r="I1955" i="29"/>
  <c r="K1955" i="29" s="1"/>
  <c r="I2018" i="29"/>
  <c r="K2018" i="29" s="1"/>
  <c r="I2034" i="29"/>
  <c r="K2034" i="29" s="1"/>
  <c r="I2040" i="29"/>
  <c r="K2040" i="29" s="1"/>
  <c r="I2046" i="29"/>
  <c r="K2046" i="29" s="1"/>
  <c r="I2054" i="29"/>
  <c r="K2054" i="29" s="1"/>
  <c r="I2058" i="29"/>
  <c r="K2058" i="29" s="1"/>
  <c r="I2062" i="29"/>
  <c r="K2062" i="29" s="1"/>
  <c r="I2066" i="29"/>
  <c r="K2066" i="29" s="1"/>
  <c r="I2072" i="29"/>
  <c r="K2072" i="29" s="1"/>
  <c r="I2080" i="29"/>
  <c r="K2080" i="29" s="1"/>
  <c r="I2093" i="29"/>
  <c r="K2093" i="29" s="1"/>
  <c r="I2227" i="29"/>
  <c r="K2227" i="29" s="1"/>
  <c r="I2235" i="29"/>
  <c r="K2235" i="29" s="1"/>
  <c r="I2245" i="29"/>
  <c r="K2245" i="29" s="1"/>
  <c r="I2103" i="29"/>
  <c r="K2103" i="29" s="1"/>
  <c r="I2116" i="29"/>
  <c r="K2116" i="29" s="1"/>
  <c r="I2124" i="29"/>
  <c r="K2124" i="29" s="1"/>
  <c r="I2134" i="29"/>
  <c r="K2134" i="29" s="1"/>
  <c r="I2142" i="29"/>
  <c r="K2142" i="29" s="1"/>
  <c r="I2155" i="29"/>
  <c r="K2155" i="29" s="1"/>
  <c r="I2163" i="29"/>
  <c r="K2163" i="29" s="1"/>
  <c r="I2173" i="29"/>
  <c r="K2173" i="29" s="1"/>
  <c r="I2183" i="29"/>
  <c r="K2183" i="29" s="1"/>
  <c r="I2194" i="29"/>
  <c r="K2194" i="29" s="1"/>
  <c r="I2102" i="29"/>
  <c r="K2102" i="29" s="1"/>
  <c r="I2108" i="29"/>
  <c r="K2108" i="29" s="1"/>
  <c r="I2123" i="29"/>
  <c r="K2123" i="29" s="1"/>
  <c r="I2137" i="29"/>
  <c r="K2137" i="29" s="1"/>
  <c r="I2141" i="29"/>
  <c r="K2141" i="29" s="1"/>
  <c r="I1289" i="29"/>
  <c r="K1289" i="29" s="1"/>
  <c r="I1309" i="29"/>
  <c r="K1309" i="29" s="1"/>
  <c r="I1327" i="29"/>
  <c r="K1327" i="29" s="1"/>
  <c r="I1346" i="29"/>
  <c r="K1346" i="29" s="1"/>
  <c r="I1362" i="29"/>
  <c r="K1362" i="29" s="1"/>
  <c r="I1376" i="29"/>
  <c r="K1376" i="29" s="1"/>
  <c r="I1390" i="29"/>
  <c r="K1390" i="29" s="1"/>
  <c r="I1402" i="29"/>
  <c r="K1402" i="29" s="1"/>
  <c r="I1419" i="29"/>
  <c r="K1419" i="29" s="1"/>
  <c r="I1429" i="29"/>
  <c r="K1429" i="29" s="1"/>
  <c r="I1470" i="29"/>
  <c r="K1470" i="29" s="1"/>
  <c r="I1508" i="29"/>
  <c r="K1508" i="29" s="1"/>
  <c r="I1520" i="29"/>
  <c r="K1520" i="29" s="1"/>
  <c r="I1447" i="29"/>
  <c r="K1447" i="29" s="1"/>
  <c r="I1529" i="29"/>
  <c r="K1529" i="29" s="1"/>
  <c r="I1547" i="29"/>
  <c r="K1547" i="29" s="1"/>
  <c r="I1594" i="29"/>
  <c r="K1594" i="29" s="1"/>
  <c r="I1604" i="29"/>
  <c r="K1604" i="29" s="1"/>
  <c r="I1612" i="29"/>
  <c r="K1612" i="29" s="1"/>
  <c r="I1566" i="29"/>
  <c r="K1566" i="29" s="1"/>
  <c r="I1679" i="29"/>
  <c r="K1679" i="29" s="1"/>
  <c r="I1695" i="29"/>
  <c r="K1695" i="29" s="1"/>
  <c r="I1732" i="29"/>
  <c r="K1732" i="29" s="1"/>
  <c r="I1744" i="29"/>
  <c r="K1744" i="29" s="1"/>
  <c r="I1756" i="29"/>
  <c r="K1756" i="29" s="1"/>
  <c r="I1780" i="29"/>
  <c r="K1780" i="29" s="1"/>
  <c r="I1798" i="29"/>
  <c r="K1798" i="29" s="1"/>
  <c r="I1815" i="29"/>
  <c r="K1815" i="29" s="1"/>
  <c r="I1833" i="29"/>
  <c r="K1833" i="29" s="1"/>
  <c r="I1851" i="29"/>
  <c r="K1851" i="29" s="1"/>
  <c r="I1894" i="29"/>
  <c r="K1894" i="29" s="1"/>
  <c r="I1957" i="29"/>
  <c r="K1957" i="29" s="1"/>
  <c r="I1977" i="29"/>
  <c r="K1977" i="29" s="1"/>
  <c r="I2074" i="29"/>
  <c r="K2074" i="29" s="1"/>
  <c r="I2087" i="29"/>
  <c r="K2087" i="29" s="1"/>
  <c r="I2095" i="29"/>
  <c r="K2095" i="29" s="1"/>
  <c r="I2229" i="29"/>
  <c r="K2229" i="29" s="1"/>
  <c r="I2237" i="29"/>
  <c r="K2237" i="29" s="1"/>
  <c r="I2247" i="29"/>
  <c r="K2247" i="29" s="1"/>
  <c r="I2107" i="29"/>
  <c r="K2107" i="29" s="1"/>
  <c r="I2118" i="29"/>
  <c r="K2118" i="29" s="1"/>
  <c r="I2126" i="29"/>
  <c r="K2126" i="29" s="1"/>
  <c r="I2136" i="29"/>
  <c r="K2136" i="29" s="1"/>
  <c r="I2157" i="29"/>
  <c r="K2157" i="29" s="1"/>
  <c r="I2165" i="29"/>
  <c r="K2165" i="29" s="1"/>
  <c r="I2175" i="29"/>
  <c r="K2175" i="29" s="1"/>
  <c r="I2188" i="29"/>
  <c r="K2188" i="29" s="1"/>
  <c r="I2196" i="29"/>
  <c r="K2196" i="29" s="1"/>
  <c r="I1234" i="29"/>
  <c r="K1234" i="29" s="1"/>
  <c r="I1278" i="29"/>
  <c r="K1278" i="29" s="1"/>
  <c r="I1293" i="29"/>
  <c r="K1293" i="29" s="1"/>
  <c r="I1311" i="29"/>
  <c r="K1311" i="29" s="1"/>
  <c r="I1329" i="29"/>
  <c r="K1329" i="29" s="1"/>
  <c r="I1348" i="29"/>
  <c r="K1348" i="29" s="1"/>
  <c r="I1366" i="29"/>
  <c r="K1366" i="29" s="1"/>
  <c r="I1378" i="29"/>
  <c r="K1378" i="29" s="1"/>
  <c r="I1392" i="29"/>
  <c r="K1392" i="29" s="1"/>
  <c r="I1408" i="29"/>
  <c r="K1408" i="29" s="1"/>
  <c r="I1421" i="29"/>
  <c r="K1421" i="29" s="1"/>
  <c r="I1433" i="29"/>
  <c r="K1433" i="29" s="1"/>
  <c r="I1496" i="29"/>
  <c r="K1496" i="29" s="1"/>
  <c r="I1510" i="29"/>
  <c r="K1510" i="29" s="1"/>
  <c r="I1522" i="29"/>
  <c r="K1522" i="29" s="1"/>
  <c r="I1551" i="29"/>
  <c r="K1551" i="29" s="1"/>
  <c r="I1531" i="29"/>
  <c r="K1531" i="29" s="1"/>
  <c r="I1596" i="29"/>
  <c r="K1596" i="29" s="1"/>
  <c r="I1606" i="29"/>
  <c r="K1606" i="29" s="1"/>
  <c r="I1616" i="29"/>
  <c r="K1616" i="29" s="1"/>
  <c r="I1659" i="29"/>
  <c r="K1659" i="29" s="1"/>
  <c r="I1556" i="29"/>
  <c r="K1556" i="29" s="1"/>
  <c r="I1570" i="29"/>
  <c r="K1570" i="29" s="1"/>
  <c r="I1697" i="29"/>
  <c r="K1697" i="29" s="1"/>
  <c r="I1704" i="29"/>
  <c r="K1704" i="29" s="1"/>
  <c r="I1719" i="29"/>
  <c r="K1719" i="29" s="1"/>
  <c r="I1735" i="29"/>
  <c r="K1735" i="29" s="1"/>
  <c r="I1746" i="29"/>
  <c r="K1746" i="29" s="1"/>
  <c r="I1760" i="29"/>
  <c r="K1760" i="29" s="1"/>
  <c r="I1785" i="29"/>
  <c r="K1785" i="29" s="1"/>
  <c r="I1802" i="29"/>
  <c r="K1802" i="29" s="1"/>
  <c r="I1820" i="29"/>
  <c r="K1820" i="29" s="1"/>
  <c r="I1837" i="29"/>
  <c r="K1837" i="29" s="1"/>
  <c r="I1854" i="29"/>
  <c r="K1854" i="29" s="1"/>
  <c r="I1898" i="29"/>
  <c r="K1898" i="29" s="1"/>
  <c r="I1935" i="29"/>
  <c r="K1935" i="29" s="1"/>
  <c r="I1944" i="29"/>
  <c r="K1944" i="29" s="1"/>
  <c r="I1959" i="29"/>
  <c r="K1959" i="29" s="1"/>
  <c r="I1979" i="29"/>
  <c r="K1979" i="29" s="1"/>
  <c r="I2036" i="29"/>
  <c r="K2036" i="29" s="1"/>
  <c r="I2042" i="29"/>
  <c r="K2042" i="29" s="1"/>
  <c r="I2052" i="29"/>
  <c r="K2052" i="29" s="1"/>
  <c r="I2056" i="29"/>
  <c r="K2056" i="29" s="1"/>
  <c r="I2060" i="29"/>
  <c r="K2060" i="29" s="1"/>
  <c r="I2064" i="29"/>
  <c r="K2064" i="29" s="1"/>
  <c r="I2068" i="29"/>
  <c r="K2068" i="29" s="1"/>
  <c r="I2076" i="29"/>
  <c r="K2076" i="29" s="1"/>
  <c r="I2089" i="29"/>
  <c r="K2089" i="29" s="1"/>
  <c r="I2097" i="29"/>
  <c r="K2097" i="29" s="1"/>
  <c r="I2231" i="29"/>
  <c r="K2231" i="29" s="1"/>
  <c r="I2241" i="29"/>
  <c r="K2241" i="29" s="1"/>
  <c r="I2101" i="29"/>
  <c r="K2101" i="29" s="1"/>
  <c r="I2109" i="29"/>
  <c r="K2109" i="29" s="1"/>
  <c r="I2120" i="29"/>
  <c r="K2120" i="29" s="1"/>
  <c r="I2128" i="29"/>
  <c r="K2128" i="29" s="1"/>
  <c r="I2138" i="29"/>
  <c r="K2138" i="29" s="1"/>
  <c r="I2148" i="29"/>
  <c r="K2148" i="29" s="1"/>
  <c r="I2159" i="29"/>
  <c r="K2159" i="29" s="1"/>
  <c r="I2167" i="29"/>
  <c r="K2167" i="29" s="1"/>
  <c r="I2177" i="29"/>
  <c r="K2177" i="29" s="1"/>
  <c r="I2190" i="29"/>
  <c r="K2190" i="29" s="1"/>
  <c r="I2198" i="29"/>
  <c r="K2198" i="29" s="1"/>
  <c r="I2106" i="29"/>
  <c r="K2106" i="29" s="1"/>
  <c r="I2110" i="29"/>
  <c r="K2110" i="29" s="1"/>
  <c r="I2125" i="29"/>
  <c r="K2125" i="29" s="1"/>
  <c r="I2139" i="29"/>
  <c r="K2139" i="29" s="1"/>
  <c r="I2145" i="29"/>
  <c r="K2145" i="29" s="1"/>
  <c r="I2154" i="29"/>
  <c r="K2154" i="29" s="1"/>
  <c r="I2164" i="29"/>
  <c r="K2164" i="29" s="1"/>
  <c r="I2172" i="29"/>
  <c r="K2172" i="29" s="1"/>
  <c r="I2187" i="29"/>
  <c r="K2187" i="29" s="1"/>
  <c r="I2193" i="29"/>
  <c r="K2193" i="29" s="1"/>
  <c r="I2207" i="29"/>
  <c r="K2207" i="29" s="1"/>
  <c r="I2224" i="29"/>
  <c r="K2224" i="29" s="1"/>
  <c r="I2242" i="29"/>
  <c r="K2242" i="29" s="1"/>
  <c r="I2246" i="29"/>
  <c r="K2246" i="29" s="1"/>
  <c r="I2252" i="29"/>
  <c r="K2252" i="29" s="1"/>
  <c r="I2262" i="29"/>
  <c r="K2262" i="29" s="1"/>
  <c r="I2272" i="29"/>
  <c r="K2272" i="29" s="1"/>
  <c r="I2282" i="29"/>
  <c r="K2282" i="29" s="1"/>
  <c r="A2222" i="29" s="1"/>
  <c r="I2287" i="29"/>
  <c r="K2287" i="29" s="1"/>
  <c r="I2291" i="29"/>
  <c r="K2291" i="29" s="1"/>
  <c r="I2295" i="29"/>
  <c r="K2295" i="29" s="1"/>
  <c r="I2307" i="29"/>
  <c r="K2307" i="29" s="1"/>
  <c r="I2322" i="29"/>
  <c r="K2322" i="29" s="1"/>
  <c r="I2332" i="29"/>
  <c r="K2332" i="29" s="1"/>
  <c r="I2344" i="29"/>
  <c r="K2344" i="29" s="1"/>
  <c r="I2375" i="29"/>
  <c r="K2375" i="29" s="1"/>
  <c r="I2386" i="29"/>
  <c r="K2386" i="29" s="1"/>
  <c r="I2403" i="29"/>
  <c r="K2403" i="29" s="1"/>
  <c r="I2425" i="29"/>
  <c r="K2425" i="29" s="1"/>
  <c r="I2442" i="29"/>
  <c r="K2442" i="29" s="1"/>
  <c r="I2460" i="29"/>
  <c r="K2460" i="29" s="1"/>
  <c r="I2477" i="29"/>
  <c r="K2477" i="29" s="1"/>
  <c r="I2364" i="29"/>
  <c r="K2364" i="29" s="1"/>
  <c r="I2156" i="29"/>
  <c r="K2156" i="29" s="1"/>
  <c r="I2180" i="29"/>
  <c r="K2180" i="29" s="1"/>
  <c r="I2195" i="29"/>
  <c r="K2195" i="29" s="1"/>
  <c r="I2213" i="29"/>
  <c r="K2213" i="29" s="1"/>
  <c r="I2240" i="29"/>
  <c r="K2240" i="29" s="1"/>
  <c r="I2248" i="29"/>
  <c r="K2248" i="29" s="1"/>
  <c r="I2266" i="29"/>
  <c r="K2266" i="29" s="1"/>
  <c r="I2285" i="29"/>
  <c r="K2285" i="29" s="1"/>
  <c r="I2293" i="29"/>
  <c r="K2293" i="29" s="1"/>
  <c r="I2318" i="29"/>
  <c r="K2318" i="29" s="1"/>
  <c r="I2373" i="29"/>
  <c r="K2373" i="29" s="1"/>
  <c r="I2399" i="29"/>
  <c r="K2399" i="29" s="1"/>
  <c r="I2438" i="29"/>
  <c r="K2438" i="29" s="1"/>
  <c r="I2472" i="29"/>
  <c r="K2472" i="29" s="1"/>
  <c r="I2368" i="29"/>
  <c r="K2368" i="29" s="1"/>
  <c r="I2383" i="29"/>
  <c r="K2383" i="29" s="1"/>
  <c r="I2392" i="29"/>
  <c r="K2392" i="29" s="1"/>
  <c r="I2414" i="29"/>
  <c r="K2414" i="29" s="1"/>
  <c r="I2431" i="29"/>
  <c r="K2431" i="29" s="1"/>
  <c r="I2453" i="29"/>
  <c r="K2453" i="29" s="1"/>
  <c r="I2158" i="29"/>
  <c r="K2158" i="29" s="1"/>
  <c r="I2168" i="29"/>
  <c r="K2168" i="29" s="1"/>
  <c r="I2197" i="29"/>
  <c r="K2197" i="29" s="1"/>
  <c r="I2217" i="29"/>
  <c r="K2217" i="29" s="1"/>
  <c r="I2250" i="29"/>
  <c r="K2250" i="29" s="1"/>
  <c r="I2270" i="29"/>
  <c r="K2270" i="29" s="1"/>
  <c r="I2320" i="29"/>
  <c r="K2320" i="29" s="1"/>
  <c r="I2348" i="29"/>
  <c r="K2348" i="29" s="1"/>
  <c r="I2382" i="29"/>
  <c r="K2382" i="29" s="1"/>
  <c r="I2412" i="29"/>
  <c r="K2412" i="29" s="1"/>
  <c r="I2451" i="29"/>
  <c r="K2451" i="29" s="1"/>
  <c r="I2355" i="29"/>
  <c r="K2355" i="29" s="1"/>
  <c r="I2370" i="29"/>
  <c r="K2370" i="29" s="1"/>
  <c r="I2376" i="29"/>
  <c r="K2376" i="29" s="1"/>
  <c r="I2385" i="29"/>
  <c r="K2385" i="29" s="1"/>
  <c r="I2405" i="29"/>
  <c r="K2405" i="29" s="1"/>
  <c r="I2418" i="29"/>
  <c r="K2418" i="29" s="1"/>
  <c r="I2445" i="29"/>
  <c r="K2445" i="29" s="1"/>
  <c r="I2458" i="29"/>
  <c r="K2458" i="29" s="1"/>
  <c r="I2162" i="29"/>
  <c r="K2162" i="29" s="1"/>
  <c r="I2174" i="29"/>
  <c r="K2174" i="29" s="1"/>
  <c r="I2203" i="29"/>
  <c r="K2203" i="29" s="1"/>
  <c r="I2244" i="29"/>
  <c r="K2244" i="29" s="1"/>
  <c r="I2258" i="29"/>
  <c r="K2258" i="29" s="1"/>
  <c r="I2276" i="29"/>
  <c r="K2276" i="29" s="1"/>
  <c r="I2289" i="29"/>
  <c r="K2289" i="29" s="1"/>
  <c r="I2303" i="29"/>
  <c r="K2303" i="29" s="1"/>
  <c r="I2326" i="29"/>
  <c r="K2326" i="29" s="1"/>
  <c r="I2384" i="29"/>
  <c r="K2384" i="29" s="1"/>
  <c r="I2416" i="29"/>
  <c r="K2416" i="29" s="1"/>
  <c r="I2456" i="29"/>
  <c r="K2456" i="29" s="1"/>
  <c r="I2362" i="29"/>
  <c r="K2362" i="29" s="1"/>
  <c r="I2397" i="29"/>
  <c r="K2397" i="29" s="1"/>
  <c r="I2409" i="29"/>
  <c r="K2409" i="29" s="1"/>
  <c r="I2436" i="29"/>
  <c r="K2436" i="29" s="1"/>
  <c r="I2449" i="29"/>
  <c r="K2449" i="29" s="1"/>
  <c r="I2152" i="29"/>
  <c r="K2152" i="29" s="1"/>
  <c r="I2176" i="29"/>
  <c r="K2176" i="29" s="1"/>
  <c r="I2191" i="29"/>
  <c r="K2191" i="29" s="1"/>
  <c r="I2205" i="29"/>
  <c r="K2205" i="29" s="1"/>
  <c r="I2234" i="29"/>
  <c r="K2234" i="29" s="1"/>
  <c r="I2260" i="29"/>
  <c r="K2260" i="29" s="1"/>
  <c r="I2278" i="29"/>
  <c r="K2278" i="29" s="1"/>
  <c r="I2305" i="29"/>
  <c r="K2305" i="29" s="1"/>
  <c r="I2328" i="29"/>
  <c r="K2328" i="29" s="1"/>
  <c r="I2340" i="29"/>
  <c r="K2340" i="29" s="1"/>
  <c r="I2394" i="29"/>
  <c r="K2394" i="29" s="1"/>
  <c r="I2434" i="29"/>
  <c r="K2434" i="29" s="1"/>
  <c r="I2468" i="29"/>
  <c r="K2468" i="29" s="1"/>
  <c r="I2366" i="29"/>
  <c r="K2366" i="29" s="1"/>
  <c r="I2374" i="29"/>
  <c r="K2374" i="29" s="1"/>
  <c r="I2390" i="29"/>
  <c r="K2390" i="29" s="1"/>
  <c r="I2401" i="29"/>
  <c r="K2401" i="29" s="1"/>
  <c r="I2427" i="29"/>
  <c r="K2427" i="29" s="1"/>
  <c r="I2440" i="29"/>
  <c r="K2440" i="29" s="1"/>
  <c r="I1648" i="29"/>
  <c r="K1648" i="29" s="1"/>
  <c r="A1648" i="29" s="1"/>
  <c r="I1687" i="29"/>
  <c r="K1687" i="29" s="1"/>
  <c r="I1671" i="29"/>
  <c r="K1671" i="29" s="1"/>
  <c r="I1688" i="29"/>
  <c r="K1688" i="29" s="1"/>
  <c r="I1647" i="29"/>
  <c r="K1647" i="29" s="1"/>
  <c r="A1647" i="29" s="1"/>
  <c r="I1685" i="29"/>
  <c r="K1685" i="29" s="1"/>
  <c r="I1649" i="29"/>
  <c r="K1649" i="29" s="1"/>
  <c r="A1649" i="29" s="1"/>
  <c r="I1674" i="29"/>
  <c r="K1674" i="29" s="1"/>
  <c r="I913" i="29"/>
  <c r="K913" i="29" s="1"/>
  <c r="A913" i="29" s="1"/>
  <c r="I136" i="29"/>
  <c r="K136" i="29" s="1"/>
  <c r="I132" i="29"/>
  <c r="K132" i="29" s="1"/>
  <c r="I118" i="29"/>
  <c r="K118" i="29" s="1"/>
  <c r="A118" i="29" s="1"/>
  <c r="I128" i="29"/>
  <c r="K128" i="29" s="1"/>
  <c r="A128" i="29" s="1"/>
  <c r="I1686" i="29"/>
  <c r="K1686" i="29" s="1"/>
  <c r="I195" i="4"/>
  <c r="G978" i="8"/>
  <c r="G694" i="8"/>
  <c r="G696" i="8" s="1"/>
  <c r="G680" i="8"/>
  <c r="G682" i="8" s="1"/>
  <c r="G1612" i="8"/>
  <c r="G837" i="8"/>
  <c r="G839" i="8" s="1"/>
  <c r="G840" i="8" s="1"/>
  <c r="G26" i="8"/>
  <c r="I388" i="4"/>
  <c r="H998" i="4"/>
  <c r="J998" i="4" s="1"/>
  <c r="A1585" i="4"/>
  <c r="K1907" i="4"/>
  <c r="K1905" i="4" s="1"/>
  <c r="A879" i="4"/>
  <c r="A149" i="4"/>
  <c r="A431" i="4"/>
  <c r="A187" i="4"/>
  <c r="A460" i="4"/>
  <c r="A410" i="4"/>
  <c r="K279" i="4"/>
  <c r="G1185" i="8"/>
  <c r="G1187" i="8" s="1"/>
  <c r="G1188" i="8" s="1"/>
  <c r="H120" i="4"/>
  <c r="G130" i="4"/>
  <c r="H130" i="4" s="1"/>
  <c r="I130" i="4" s="1"/>
  <c r="K130" i="4" s="1"/>
  <c r="A130" i="4" s="1"/>
  <c r="G1161" i="8"/>
  <c r="G1163" i="8" s="1"/>
  <c r="G1164" i="8" s="1"/>
  <c r="K229" i="4"/>
  <c r="K1553" i="4"/>
  <c r="H1221" i="4"/>
  <c r="I1221" i="4" s="1"/>
  <c r="R13" i="11"/>
  <c r="R14" i="11"/>
  <c r="G1207" i="8"/>
  <c r="G1209" i="8" s="1"/>
  <c r="G1210" i="8" s="1"/>
  <c r="H579" i="4"/>
  <c r="I579" i="4" s="1"/>
  <c r="K579" i="4" s="1"/>
  <c r="A579" i="4" s="1"/>
  <c r="K178" i="4"/>
  <c r="H1686" i="4"/>
  <c r="I1686" i="4" s="1"/>
  <c r="K1686" i="4" s="1"/>
  <c r="H915" i="4"/>
  <c r="H119" i="4" l="1"/>
  <c r="I2337" i="4"/>
  <c r="A2374" i="4"/>
  <c r="I20" i="4"/>
  <c r="K2338" i="4"/>
  <c r="K2337" i="4" s="1"/>
  <c r="K2362" i="4"/>
  <c r="K713" i="4"/>
  <c r="A713" i="4" s="1"/>
  <c r="H1701" i="4"/>
  <c r="I1701" i="4" s="1"/>
  <c r="H200" i="4"/>
  <c r="I200" i="4" s="1"/>
  <c r="K200" i="4" s="1"/>
  <c r="H1703" i="4"/>
  <c r="I1703" i="4" s="1"/>
  <c r="H1864" i="4"/>
  <c r="I1864" i="4" s="1"/>
  <c r="H702" i="4"/>
  <c r="I702" i="4" s="1"/>
  <c r="K702" i="4" s="1"/>
  <c r="H2026" i="4"/>
  <c r="I2026" i="4" s="1"/>
  <c r="H589" i="4"/>
  <c r="I589" i="4" s="1"/>
  <c r="K589" i="4" s="1"/>
  <c r="H1702" i="4"/>
  <c r="I1702" i="4" s="1"/>
  <c r="H1885" i="4"/>
  <c r="I1885" i="4" s="1"/>
  <c r="H1939" i="4"/>
  <c r="I1939" i="4" s="1"/>
  <c r="H1943" i="4"/>
  <c r="I1943" i="4" s="1"/>
  <c r="H574" i="4"/>
  <c r="I574" i="4" s="1"/>
  <c r="H1874" i="4"/>
  <c r="I1874" i="4" s="1"/>
  <c r="H2008" i="4"/>
  <c r="I2008" i="4" s="1"/>
  <c r="H2028" i="4"/>
  <c r="I2028" i="4" s="1"/>
  <c r="K2028" i="4" s="1"/>
  <c r="H712" i="4"/>
  <c r="I712" i="4" s="1"/>
  <c r="H209" i="4"/>
  <c r="I209" i="4" s="1"/>
  <c r="K209" i="4" s="1"/>
  <c r="H570" i="4"/>
  <c r="I570" i="4" s="1"/>
  <c r="H1847" i="4"/>
  <c r="I1847" i="4" s="1"/>
  <c r="K1847" i="4" s="1"/>
  <c r="A1847" i="4" s="1"/>
  <c r="K1551" i="4"/>
  <c r="A1551" i="4" s="1"/>
  <c r="H757" i="4"/>
  <c r="I757" i="4" s="1"/>
  <c r="H1278" i="4"/>
  <c r="I1278" i="4" s="1"/>
  <c r="K1278" i="4" s="1"/>
  <c r="A1278" i="4" s="1"/>
  <c r="H711" i="4"/>
  <c r="I711" i="4" s="1"/>
  <c r="H705" i="4"/>
  <c r="I705" i="4" s="1"/>
  <c r="H1540" i="4"/>
  <c r="I1540" i="4" s="1"/>
  <c r="H1536" i="4"/>
  <c r="I1536" i="4" s="1"/>
  <c r="H1931" i="4"/>
  <c r="I1931" i="4" s="1"/>
  <c r="I2362" i="4"/>
  <c r="H1274" i="4"/>
  <c r="I1274" i="4" s="1"/>
  <c r="H1709" i="4"/>
  <c r="I1709" i="4" s="1"/>
  <c r="K1709" i="4" s="1"/>
  <c r="A1709" i="4" s="1"/>
  <c r="H1944" i="4"/>
  <c r="I1944" i="4" s="1"/>
  <c r="H1917" i="4"/>
  <c r="H1875" i="4"/>
  <c r="I1875" i="4" s="1"/>
  <c r="H1928" i="4"/>
  <c r="I1928" i="4" s="1"/>
  <c r="K1928" i="4" s="1"/>
  <c r="H559" i="4"/>
  <c r="I559" i="4" s="1"/>
  <c r="H1877" i="4"/>
  <c r="I1877" i="4" s="1"/>
  <c r="H561" i="4"/>
  <c r="I561" i="4" s="1"/>
  <c r="H2010" i="4"/>
  <c r="I2010" i="4" s="1"/>
  <c r="H690" i="4"/>
  <c r="I690" i="4" s="1"/>
  <c r="H1044" i="4"/>
  <c r="I1044" i="4" s="1"/>
  <c r="K1044" i="4" s="1"/>
  <c r="A1044" i="4" s="1"/>
  <c r="H1940" i="4"/>
  <c r="I1940" i="4" s="1"/>
  <c r="H2009" i="4"/>
  <c r="I2009" i="4" s="1"/>
  <c r="H1846" i="4"/>
  <c r="I1846" i="4" s="1"/>
  <c r="H216" i="4"/>
  <c r="I216" i="4" s="1"/>
  <c r="K216" i="4" s="1"/>
  <c r="H1478" i="4"/>
  <c r="I1478" i="4" s="1"/>
  <c r="H2313" i="4"/>
  <c r="H2224" i="4" s="1"/>
  <c r="H1200" i="4"/>
  <c r="I1200" i="4" s="1"/>
  <c r="K1200" i="4" s="1"/>
  <c r="H2027" i="4"/>
  <c r="I2027" i="4" s="1"/>
  <c r="K2027" i="4" s="1"/>
  <c r="A2027" i="4" s="1"/>
  <c r="H1871" i="4"/>
  <c r="I1871" i="4" s="1"/>
  <c r="H558" i="4"/>
  <c r="I558" i="4" s="1"/>
  <c r="K558" i="4" s="1"/>
  <c r="H1879" i="4"/>
  <c r="I1879" i="4" s="1"/>
  <c r="H1918" i="4"/>
  <c r="J1918" i="4" s="1"/>
  <c r="H1712" i="4"/>
  <c r="I1712" i="4" s="1"/>
  <c r="H1929" i="4"/>
  <c r="I1929" i="4" s="1"/>
  <c r="H552" i="4"/>
  <c r="I552" i="4" s="1"/>
  <c r="H179" i="4"/>
  <c r="I179" i="4" s="1"/>
  <c r="H585" i="4"/>
  <c r="I585" i="4" s="1"/>
  <c r="H1876" i="4"/>
  <c r="I1876" i="4" s="1"/>
  <c r="H1934" i="4"/>
  <c r="I1934" i="4" s="1"/>
  <c r="H710" i="4"/>
  <c r="I710" i="4" s="1"/>
  <c r="K710" i="4" s="1"/>
  <c r="H1933" i="4"/>
  <c r="I1933" i="4" s="1"/>
  <c r="H1952" i="4"/>
  <c r="I1952" i="4" s="1"/>
  <c r="H698" i="4"/>
  <c r="I698" i="4" s="1"/>
  <c r="H551" i="4"/>
  <c r="I551" i="4" s="1"/>
  <c r="H1711" i="4"/>
  <c r="I1711" i="4" s="1"/>
  <c r="H1873" i="4"/>
  <c r="I1873" i="4" s="1"/>
  <c r="H2018" i="4"/>
  <c r="I2018" i="4" s="1"/>
  <c r="H1919" i="4"/>
  <c r="J1919" i="4" s="1"/>
  <c r="H181" i="4"/>
  <c r="I181" i="4" s="1"/>
  <c r="H1710" i="4"/>
  <c r="I1710" i="4" s="1"/>
  <c r="H1848" i="4"/>
  <c r="I1848" i="4" s="1"/>
  <c r="H1920" i="4"/>
  <c r="J1920" i="4" s="1"/>
  <c r="H1882" i="4"/>
  <c r="I1882" i="4" s="1"/>
  <c r="H1849" i="4"/>
  <c r="I1849" i="4" s="1"/>
  <c r="H214" i="4"/>
  <c r="I214" i="4" s="1"/>
  <c r="H2011" i="4"/>
  <c r="I2011" i="4" s="1"/>
  <c r="K20" i="4"/>
  <c r="A20" i="4" s="1"/>
  <c r="H569" i="4"/>
  <c r="I569" i="4" s="1"/>
  <c r="H1883" i="4"/>
  <c r="I1883" i="4" s="1"/>
  <c r="H1693" i="4"/>
  <c r="I1693" i="4" s="1"/>
  <c r="H709" i="4"/>
  <c r="I709" i="4" s="1"/>
  <c r="K709" i="4" s="1"/>
  <c r="H435" i="4"/>
  <c r="H420" i="4" s="1"/>
  <c r="H703" i="4"/>
  <c r="I703" i="4" s="1"/>
  <c r="I1551" i="4"/>
  <c r="J1917" i="4"/>
  <c r="I534" i="29"/>
  <c r="K534" i="29" s="1"/>
  <c r="A534" i="29" s="1"/>
  <c r="I543" i="29"/>
  <c r="K543" i="29" s="1"/>
  <c r="A543" i="29" s="1"/>
  <c r="K20" i="29"/>
  <c r="I18" i="29"/>
  <c r="K65" i="4"/>
  <c r="I64" i="4"/>
  <c r="I1062" i="4"/>
  <c r="K1084" i="4"/>
  <c r="K1062" i="4" s="1"/>
  <c r="A1062" i="4" s="1"/>
  <c r="I221" i="29"/>
  <c r="K227" i="29"/>
  <c r="I603" i="29"/>
  <c r="K603" i="29" s="1"/>
  <c r="A603" i="29" s="1"/>
  <c r="I1004" i="29"/>
  <c r="K1004" i="29" s="1"/>
  <c r="I13" i="29"/>
  <c r="K14" i="29"/>
  <c r="K112" i="4"/>
  <c r="I617" i="4"/>
  <c r="H616" i="4"/>
  <c r="I1016" i="4"/>
  <c r="K1016" i="4" s="1"/>
  <c r="A1625" i="4"/>
  <c r="H110" i="4"/>
  <c r="I1012" i="29"/>
  <c r="K1012" i="29" s="1"/>
  <c r="I541" i="29"/>
  <c r="K541" i="29" s="1"/>
  <c r="A541" i="29" s="1"/>
  <c r="I601" i="29"/>
  <c r="K601" i="29" s="1"/>
  <c r="A601" i="29" s="1"/>
  <c r="I1006" i="29"/>
  <c r="K1006" i="29" s="1"/>
  <c r="I1006" i="4"/>
  <c r="K1006" i="4" s="1"/>
  <c r="K162" i="4"/>
  <c r="K653" i="4"/>
  <c r="K425" i="4"/>
  <c r="H614" i="29"/>
  <c r="H2485" i="29" s="1"/>
  <c r="K2487" i="29" s="1"/>
  <c r="K2491" i="29" s="1"/>
  <c r="I615" i="29"/>
  <c r="I614" i="29" s="1"/>
  <c r="I536" i="29"/>
  <c r="K536" i="29" s="1"/>
  <c r="A536" i="29" s="1"/>
  <c r="I62" i="29"/>
  <c r="K63" i="29"/>
  <c r="I1014" i="29"/>
  <c r="K1014" i="29" s="1"/>
  <c r="I605" i="29"/>
  <c r="K605" i="29" s="1"/>
  <c r="A605" i="29" s="1"/>
  <c r="K16" i="4"/>
  <c r="I15" i="4"/>
  <c r="K1117" i="4"/>
  <c r="I1010" i="4"/>
  <c r="K1010" i="4" s="1"/>
  <c r="A166" i="4"/>
  <c r="G1649" i="4"/>
  <c r="H1649" i="4" s="1"/>
  <c r="I1649" i="4" s="1"/>
  <c r="K1649" i="4" s="1"/>
  <c r="A1649" i="4" s="1"/>
  <c r="K388" i="4"/>
  <c r="A388" i="4" s="1"/>
  <c r="H959" i="4"/>
  <c r="I959" i="4" s="1"/>
  <c r="I119" i="4"/>
  <c r="K119" i="4" s="1"/>
  <c r="K998" i="4"/>
  <c r="A998" i="4" s="1"/>
  <c r="H1026" i="4"/>
  <c r="I1026" i="4" s="1"/>
  <c r="H610" i="4"/>
  <c r="J610" i="4" s="1"/>
  <c r="J546" i="4" s="1"/>
  <c r="H976" i="4"/>
  <c r="I976" i="4" s="1"/>
  <c r="I120" i="4"/>
  <c r="K120" i="4" s="1"/>
  <c r="K1864" i="4"/>
  <c r="A1864" i="4" s="1"/>
  <c r="K1221" i="4"/>
  <c r="A1221" i="4" s="1"/>
  <c r="K1702" i="4"/>
  <c r="A1702" i="4" s="1"/>
  <c r="K215" i="4"/>
  <c r="A182" i="4"/>
  <c r="K121" i="4"/>
  <c r="A952" i="4"/>
  <c r="A926" i="4"/>
  <c r="K756" i="4"/>
  <c r="A123" i="4"/>
  <c r="A279" i="4"/>
  <c r="A1905" i="4"/>
  <c r="A1907" i="4"/>
  <c r="K223" i="4"/>
  <c r="A223" i="4" s="1"/>
  <c r="A229" i="4"/>
  <c r="K2355" i="4"/>
  <c r="G1976" i="4"/>
  <c r="H1976" i="4" s="1"/>
  <c r="I1976" i="4" s="1"/>
  <c r="G1688" i="4"/>
  <c r="H1688" i="4" s="1"/>
  <c r="I1688" i="4" s="1"/>
  <c r="K1688" i="4" s="1"/>
  <c r="H1689" i="4"/>
  <c r="I1689" i="4" s="1"/>
  <c r="K1689" i="4" s="1"/>
  <c r="H1690" i="4"/>
  <c r="I1690" i="4" s="1"/>
  <c r="K1690" i="4" s="1"/>
  <c r="G1691" i="4"/>
  <c r="H1691" i="4" s="1"/>
  <c r="I1691" i="4" s="1"/>
  <c r="K1691" i="4" s="1"/>
  <c r="H1030" i="4"/>
  <c r="I1030" i="4" s="1"/>
  <c r="A178" i="4"/>
  <c r="R15" i="11"/>
  <c r="H2031" i="4"/>
  <c r="I2031" i="4" s="1"/>
  <c r="I915" i="4"/>
  <c r="K915" i="4" s="1"/>
  <c r="I2313" i="4" l="1"/>
  <c r="I2224" i="4" s="1"/>
  <c r="K1849" i="4"/>
  <c r="A1849" i="4" s="1"/>
  <c r="A1084" i="4"/>
  <c r="I1843" i="4"/>
  <c r="K585" i="4"/>
  <c r="A585" i="4" s="1"/>
  <c r="K2354" i="4"/>
  <c r="K2026" i="4"/>
  <c r="A2026" i="4" s="1"/>
  <c r="K1882" i="4"/>
  <c r="A1882" i="4" s="1"/>
  <c r="K1848" i="4"/>
  <c r="K712" i="4"/>
  <c r="A712" i="4" s="1"/>
  <c r="K698" i="4"/>
  <c r="A698" i="4" s="1"/>
  <c r="K570" i="4"/>
  <c r="A570" i="4" s="1"/>
  <c r="K757" i="4"/>
  <c r="A757" i="4" s="1"/>
  <c r="K711" i="4"/>
  <c r="A711" i="4" s="1"/>
  <c r="K559" i="4"/>
  <c r="A559" i="4" s="1"/>
  <c r="K574" i="4"/>
  <c r="A574" i="4" s="1"/>
  <c r="K1540" i="4"/>
  <c r="A1540" i="4" s="1"/>
  <c r="K1875" i="4"/>
  <c r="A1875" i="4" s="1"/>
  <c r="I1417" i="4"/>
  <c r="H1417" i="4"/>
  <c r="K690" i="4"/>
  <c r="A690" i="4" s="1"/>
  <c r="K561" i="4"/>
  <c r="A561" i="4" s="1"/>
  <c r="K181" i="4"/>
  <c r="A2338" i="4"/>
  <c r="K705" i="4"/>
  <c r="A705" i="4" s="1"/>
  <c r="K214" i="4"/>
  <c r="A214" i="4" s="1"/>
  <c r="K1274" i="4"/>
  <c r="A1274" i="4" s="1"/>
  <c r="K1871" i="4"/>
  <c r="A1871" i="4" s="1"/>
  <c r="I158" i="4"/>
  <c r="H158" i="4"/>
  <c r="H1843" i="4"/>
  <c r="H568" i="4"/>
  <c r="I568" i="4" s="1"/>
  <c r="H2015" i="4"/>
  <c r="I2015" i="4" s="1"/>
  <c r="H686" i="4"/>
  <c r="I686" i="4" s="1"/>
  <c r="H708" i="4"/>
  <c r="I708" i="4" s="1"/>
  <c r="K708" i="4" s="1"/>
  <c r="H701" i="4"/>
  <c r="I701" i="4" s="1"/>
  <c r="H791" i="4"/>
  <c r="I791" i="4" s="1"/>
  <c r="K791" i="4" s="1"/>
  <c r="H1269" i="4"/>
  <c r="I1269" i="4" s="1"/>
  <c r="I1115" i="4" s="1"/>
  <c r="H2014" i="4"/>
  <c r="I2014" i="4" s="1"/>
  <c r="K2014" i="4" s="1"/>
  <c r="A2014" i="4" s="1"/>
  <c r="H1935" i="4"/>
  <c r="I1935" i="4" s="1"/>
  <c r="H1945" i="4"/>
  <c r="I1945" i="4" s="1"/>
  <c r="K1945" i="4" s="1"/>
  <c r="A1945" i="4" s="1"/>
  <c r="I435" i="4"/>
  <c r="I420" i="4" s="1"/>
  <c r="H2017" i="4"/>
  <c r="I2017" i="4" s="1"/>
  <c r="K2017" i="4" s="1"/>
  <c r="A2017" i="4" s="1"/>
  <c r="H2030" i="4"/>
  <c r="I2030" i="4" s="1"/>
  <c r="H583" i="4"/>
  <c r="I583" i="4" s="1"/>
  <c r="K583" i="4" s="1"/>
  <c r="H2013" i="4"/>
  <c r="I2013" i="4" s="1"/>
  <c r="H2029" i="4"/>
  <c r="I2029" i="4" s="1"/>
  <c r="K569" i="4"/>
  <c r="A569" i="4" s="1"/>
  <c r="H560" i="4"/>
  <c r="I560" i="4" s="1"/>
  <c r="H588" i="4"/>
  <c r="I588" i="4" s="1"/>
  <c r="H699" i="4"/>
  <c r="I699" i="4" s="1"/>
  <c r="H1921" i="4"/>
  <c r="J1921" i="4" s="1"/>
  <c r="J1909" i="4" s="1"/>
  <c r="H1953" i="4"/>
  <c r="I1953" i="4" s="1"/>
  <c r="H1932" i="4"/>
  <c r="I1932" i="4" s="1"/>
  <c r="H2025" i="4"/>
  <c r="I2025" i="4" s="1"/>
  <c r="H2001" i="4"/>
  <c r="I2001" i="4" s="1"/>
  <c r="K1693" i="4"/>
  <c r="A1693" i="4" s="1"/>
  <c r="H1991" i="4"/>
  <c r="H700" i="4"/>
  <c r="I700" i="4" s="1"/>
  <c r="K700" i="4" s="1"/>
  <c r="H707" i="4"/>
  <c r="I707" i="4" s="1"/>
  <c r="H1983" i="4"/>
  <c r="I1983" i="4" s="1"/>
  <c r="H1942" i="4"/>
  <c r="I1942" i="4" s="1"/>
  <c r="K1942" i="4" s="1"/>
  <c r="A1942" i="4" s="1"/>
  <c r="H562" i="4"/>
  <c r="I562" i="4" s="1"/>
  <c r="H706" i="4"/>
  <c r="I706" i="4" s="1"/>
  <c r="H704" i="4"/>
  <c r="I704" i="4" s="1"/>
  <c r="H1930" i="4"/>
  <c r="I1930" i="4" s="1"/>
  <c r="H1941" i="4"/>
  <c r="I1941" i="4" s="1"/>
  <c r="H1951" i="4"/>
  <c r="I1951" i="4" s="1"/>
  <c r="H1998" i="4"/>
  <c r="I1998" i="4" s="1"/>
  <c r="H1705" i="4"/>
  <c r="I1705" i="4" s="1"/>
  <c r="A16" i="4"/>
  <c r="K15" i="4"/>
  <c r="A15" i="4" s="1"/>
  <c r="K615" i="29"/>
  <c r="I110" i="4"/>
  <c r="A14" i="29"/>
  <c r="K13" i="29"/>
  <c r="A13" i="29" s="1"/>
  <c r="A653" i="4"/>
  <c r="K110" i="4"/>
  <c r="A112" i="4"/>
  <c r="A20" i="29"/>
  <c r="K18" i="29"/>
  <c r="A18" i="29" s="1"/>
  <c r="A63" i="29"/>
  <c r="K62" i="29"/>
  <c r="A62" i="29" s="1"/>
  <c r="A425" i="4"/>
  <c r="K221" i="29"/>
  <c r="A221" i="29" s="1"/>
  <c r="A227" i="29"/>
  <c r="A65" i="4"/>
  <c r="K64" i="4"/>
  <c r="A64" i="4" s="1"/>
  <c r="A162" i="4"/>
  <c r="K617" i="4"/>
  <c r="I616" i="4"/>
  <c r="I1991" i="4"/>
  <c r="K1991" i="4" s="1"/>
  <c r="A1991" i="4" s="1"/>
  <c r="K179" i="4"/>
  <c r="K976" i="4"/>
  <c r="A976" i="4" s="1"/>
  <c r="K2313" i="4"/>
  <c r="K2224" i="4" s="1"/>
  <c r="K959" i="4"/>
  <c r="A959" i="4" s="1"/>
  <c r="H910" i="4"/>
  <c r="J910" i="4" s="1"/>
  <c r="H1025" i="4"/>
  <c r="K1026" i="4"/>
  <c r="A1026" i="4" s="1"/>
  <c r="H989" i="4"/>
  <c r="J989" i="4" s="1"/>
  <c r="H1029" i="4"/>
  <c r="I1029" i="4" s="1"/>
  <c r="K1877" i="4"/>
  <c r="A1877" i="4" s="1"/>
  <c r="A2337" i="4"/>
  <c r="E23" i="6"/>
  <c r="C33" i="9" s="1"/>
  <c r="A915" i="4"/>
  <c r="K551" i="4"/>
  <c r="A120" i="4"/>
  <c r="A1200" i="4"/>
  <c r="K1939" i="4"/>
  <c r="A1939" i="4" s="1"/>
  <c r="K1701" i="4"/>
  <c r="A1701" i="4" s="1"/>
  <c r="K1712" i="4"/>
  <c r="A1712" i="4" s="1"/>
  <c r="K1944" i="4"/>
  <c r="A1944" i="4" s="1"/>
  <c r="K1951" i="4"/>
  <c r="A1951" i="4" s="1"/>
  <c r="K2001" i="4"/>
  <c r="A2001" i="4" s="1"/>
  <c r="K1943" i="4"/>
  <c r="A1943" i="4" s="1"/>
  <c r="K1876" i="4"/>
  <c r="A1876" i="4" s="1"/>
  <c r="K1536" i="4"/>
  <c r="A1536" i="4" s="1"/>
  <c r="K1703" i="4"/>
  <c r="A1703" i="4" s="1"/>
  <c r="K1931" i="4"/>
  <c r="A1931" i="4" s="1"/>
  <c r="K552" i="4"/>
  <c r="A552" i="4" s="1"/>
  <c r="K1952" i="4"/>
  <c r="A1952" i="4" s="1"/>
  <c r="K1710" i="4"/>
  <c r="A1710" i="4" s="1"/>
  <c r="K2018" i="4"/>
  <c r="A2018" i="4" s="1"/>
  <c r="K1711" i="4"/>
  <c r="A1711" i="4" s="1"/>
  <c r="K2008" i="4"/>
  <c r="A2008" i="4" s="1"/>
  <c r="K1940" i="4"/>
  <c r="A1940" i="4" s="1"/>
  <c r="K1934" i="4"/>
  <c r="A1934" i="4" s="1"/>
  <c r="K1660" i="4"/>
  <c r="A1660" i="4" s="1"/>
  <c r="K1873" i="4"/>
  <c r="A1873" i="4" s="1"/>
  <c r="K1920" i="4"/>
  <c r="A1920" i="4" s="1"/>
  <c r="K1275" i="4"/>
  <c r="A1275" i="4" s="1"/>
  <c r="K1917" i="4"/>
  <c r="K195" i="4"/>
  <c r="A195" i="4" s="1"/>
  <c r="K1918" i="4"/>
  <c r="A1918" i="4" s="1"/>
  <c r="K2010" i="4"/>
  <c r="A2010" i="4" s="1"/>
  <c r="K1929" i="4"/>
  <c r="A1929" i="4" s="1"/>
  <c r="K1883" i="4"/>
  <c r="A1883" i="4" s="1"/>
  <c r="K1220" i="4"/>
  <c r="A1220" i="4" s="1"/>
  <c r="K2011" i="4"/>
  <c r="A2011" i="4" s="1"/>
  <c r="K1478" i="4"/>
  <c r="K385" i="4"/>
  <c r="K2009" i="4"/>
  <c r="A2009" i="4" s="1"/>
  <c r="K1874" i="4"/>
  <c r="A1874" i="4" s="1"/>
  <c r="K1885" i="4"/>
  <c r="A1885" i="4" s="1"/>
  <c r="K1879" i="4"/>
  <c r="A1879" i="4" s="1"/>
  <c r="K1933" i="4"/>
  <c r="A1933" i="4" s="1"/>
  <c r="K1273" i="4"/>
  <c r="A1273" i="4" s="1"/>
  <c r="K1919" i="4"/>
  <c r="A1919" i="4" s="1"/>
  <c r="K1930" i="4"/>
  <c r="A1930" i="4" s="1"/>
  <c r="K1846" i="4"/>
  <c r="A702" i="4"/>
  <c r="A710" i="4"/>
  <c r="A558" i="4"/>
  <c r="A216" i="4"/>
  <c r="A121" i="4"/>
  <c r="A756" i="4"/>
  <c r="A709" i="4"/>
  <c r="K703" i="4"/>
  <c r="A589" i="4"/>
  <c r="A209" i="4"/>
  <c r="A215" i="4"/>
  <c r="A200" i="4"/>
  <c r="A2362" i="4"/>
  <c r="K1976" i="4"/>
  <c r="K1030" i="4"/>
  <c r="A1928" i="4"/>
  <c r="A2028" i="4"/>
  <c r="K1921" i="4" l="1"/>
  <c r="A1921" i="4" s="1"/>
  <c r="K588" i="4"/>
  <c r="K2029" i="4"/>
  <c r="A2029" i="4" s="1"/>
  <c r="K2013" i="4"/>
  <c r="A2013" i="4" s="1"/>
  <c r="K1932" i="4"/>
  <c r="A1932" i="4" s="1"/>
  <c r="K1843" i="4"/>
  <c r="A1843" i="4" s="1"/>
  <c r="K1705" i="4"/>
  <c r="A1705" i="4" s="1"/>
  <c r="K1417" i="4"/>
  <c r="A1417" i="4" s="1"/>
  <c r="K706" i="4"/>
  <c r="K707" i="4"/>
  <c r="A707" i="4" s="1"/>
  <c r="K560" i="4"/>
  <c r="A560" i="4" s="1"/>
  <c r="K568" i="4"/>
  <c r="A568" i="4" s="1"/>
  <c r="K1953" i="4"/>
  <c r="A1953" i="4" s="1"/>
  <c r="K2030" i="4"/>
  <c r="A2030" i="4" s="1"/>
  <c r="H1115" i="4"/>
  <c r="K701" i="4"/>
  <c r="A701" i="4" s="1"/>
  <c r="K699" i="4"/>
  <c r="A699" i="4" s="1"/>
  <c r="K1935" i="4"/>
  <c r="A1935" i="4" s="1"/>
  <c r="K1269" i="4"/>
  <c r="A1269" i="4" s="1"/>
  <c r="K435" i="4"/>
  <c r="K420" i="4" s="1"/>
  <c r="A420" i="4" s="1"/>
  <c r="K158" i="4"/>
  <c r="A158" i="4" s="1"/>
  <c r="H2016" i="4"/>
  <c r="K704" i="4"/>
  <c r="K2015" i="4"/>
  <c r="A2015" i="4" s="1"/>
  <c r="K1983" i="4"/>
  <c r="A1983" i="4" s="1"/>
  <c r="I2022" i="4"/>
  <c r="H2022" i="4"/>
  <c r="A179" i="4"/>
  <c r="K1941" i="4"/>
  <c r="A1941" i="4" s="1"/>
  <c r="K1998" i="4"/>
  <c r="A1998" i="4" s="1"/>
  <c r="I650" i="4"/>
  <c r="J650" i="4"/>
  <c r="J2487" i="4" s="1"/>
  <c r="A617" i="4"/>
  <c r="K616" i="4"/>
  <c r="A616" i="4" s="1"/>
  <c r="H650" i="4"/>
  <c r="A615" i="29"/>
  <c r="K614" i="29"/>
  <c r="A614" i="29" s="1"/>
  <c r="G1650" i="4"/>
  <c r="H1650" i="4" s="1"/>
  <c r="I1650" i="4" s="1"/>
  <c r="K1650" i="4" s="1"/>
  <c r="A1650" i="4" s="1"/>
  <c r="O33" i="9"/>
  <c r="E33" i="9"/>
  <c r="T33" i="9"/>
  <c r="J33" i="9"/>
  <c r="A2313" i="4"/>
  <c r="K610" i="4"/>
  <c r="A610" i="4" s="1"/>
  <c r="H1031" i="4"/>
  <c r="I1031" i="4" s="1"/>
  <c r="I1025" i="4"/>
  <c r="K989" i="4"/>
  <c r="A989" i="4" s="1"/>
  <c r="K1029" i="4"/>
  <c r="A1029" i="4" s="1"/>
  <c r="A1846" i="4"/>
  <c r="A1917" i="4"/>
  <c r="A1478" i="4"/>
  <c r="K2025" i="4"/>
  <c r="K2031" i="4"/>
  <c r="A2031" i="4" s="1"/>
  <c r="A704" i="4"/>
  <c r="K686" i="4"/>
  <c r="K1219" i="4"/>
  <c r="K562" i="4"/>
  <c r="A791" i="4"/>
  <c r="A583" i="4"/>
  <c r="A703" i="4"/>
  <c r="A700" i="4"/>
  <c r="A708" i="4"/>
  <c r="A706" i="4"/>
  <c r="A110" i="4"/>
  <c r="A119" i="4"/>
  <c r="A551" i="4"/>
  <c r="A385" i="4"/>
  <c r="A181" i="4"/>
  <c r="A1848" i="4"/>
  <c r="A2355" i="4"/>
  <c r="A435" i="4" l="1"/>
  <c r="K1115" i="4"/>
  <c r="E18" i="6" s="1"/>
  <c r="H1992" i="4"/>
  <c r="K2022" i="4"/>
  <c r="A2022" i="4" s="1"/>
  <c r="H1021" i="4"/>
  <c r="I1021" i="4"/>
  <c r="I1992" i="4"/>
  <c r="K1992" i="4" s="1"/>
  <c r="K1025" i="4"/>
  <c r="I2016" i="4"/>
  <c r="K1031" i="4"/>
  <c r="A1031" i="4" s="1"/>
  <c r="K910" i="4"/>
  <c r="A910" i="4" s="1"/>
  <c r="Y33" i="9"/>
  <c r="A686" i="4"/>
  <c r="A2025" i="4"/>
  <c r="A562" i="4"/>
  <c r="A588" i="4"/>
  <c r="A1030" i="4"/>
  <c r="A1219" i="4"/>
  <c r="E21" i="6"/>
  <c r="C29" i="9" s="1"/>
  <c r="A2224" i="4"/>
  <c r="E15" i="6"/>
  <c r="C17" i="9" s="1"/>
  <c r="E22" i="6"/>
  <c r="C31" i="9" s="1"/>
  <c r="A2354" i="4"/>
  <c r="A1992" i="4" l="1"/>
  <c r="K650" i="4"/>
  <c r="A650" i="4" s="1"/>
  <c r="A1025" i="4"/>
  <c r="K1021" i="4"/>
  <c r="A1021" i="4" s="1"/>
  <c r="G1651" i="4"/>
  <c r="H1651" i="4" s="1"/>
  <c r="I1651" i="4" s="1"/>
  <c r="K1651" i="4" s="1"/>
  <c r="A1651" i="4" s="1"/>
  <c r="O17" i="9"/>
  <c r="J17" i="9"/>
  <c r="T17" i="9"/>
  <c r="E17" i="9"/>
  <c r="T29" i="9"/>
  <c r="J29" i="9"/>
  <c r="O29" i="9"/>
  <c r="E29" i="9"/>
  <c r="O31" i="9"/>
  <c r="J31" i="9"/>
  <c r="E31" i="9"/>
  <c r="T31" i="9"/>
  <c r="K2016" i="4"/>
  <c r="A1115" i="4"/>
  <c r="C23" i="9"/>
  <c r="J23" i="9" s="1"/>
  <c r="H1993" i="4" l="1"/>
  <c r="I1993" i="4" s="1"/>
  <c r="T23" i="9"/>
  <c r="E23" i="9"/>
  <c r="O23" i="9"/>
  <c r="A2016" i="4"/>
  <c r="E17" i="6"/>
  <c r="C21" i="9" s="1"/>
  <c r="T21" i="9" s="1"/>
  <c r="Y29" i="9"/>
  <c r="Y17" i="9"/>
  <c r="Y31" i="9"/>
  <c r="H1659" i="4" l="1"/>
  <c r="I1659" i="4" s="1"/>
  <c r="K1659" i="4" s="1"/>
  <c r="A1659" i="4" s="1"/>
  <c r="K1993" i="4"/>
  <c r="O21" i="9"/>
  <c r="J21" i="9"/>
  <c r="E21" i="9"/>
  <c r="Y23" i="9"/>
  <c r="Y21" i="9" l="1"/>
  <c r="H1671" i="4" l="1"/>
  <c r="I1671" i="4" s="1"/>
  <c r="K1671" i="4" s="1"/>
  <c r="A1671" i="4" s="1"/>
  <c r="H614" i="4" l="1"/>
  <c r="H546" i="4" s="1"/>
  <c r="I614" i="4" l="1"/>
  <c r="I546" i="4" s="1"/>
  <c r="H1672" i="4"/>
  <c r="I1672" i="4" s="1"/>
  <c r="K1672" i="4" s="1"/>
  <c r="K614" i="4" l="1"/>
  <c r="A614" i="4" s="1"/>
  <c r="K546" i="4" l="1"/>
  <c r="A546" i="4" s="1"/>
  <c r="G1673" i="4"/>
  <c r="H1673" i="4" s="1"/>
  <c r="I1673" i="4" s="1"/>
  <c r="K1673" i="4" s="1"/>
  <c r="H1643" i="4" l="1"/>
  <c r="I1643" i="4" s="1"/>
  <c r="G2104" i="8"/>
  <c r="H1674" i="4" l="1"/>
  <c r="I1674" i="4" s="1"/>
  <c r="K1674" i="4" s="1"/>
  <c r="A1674" i="4" s="1"/>
  <c r="K1643" i="4"/>
  <c r="A1643" i="4" l="1"/>
  <c r="H1675" i="4" l="1"/>
  <c r="I1675" i="4" s="1"/>
  <c r="K1675" i="4" s="1"/>
  <c r="A1675" i="4" l="1"/>
  <c r="G1676" i="4" l="1"/>
  <c r="H1676" i="4" s="1"/>
  <c r="I1676" i="4" l="1"/>
  <c r="L15" i="11"/>
  <c r="L16" i="11" s="1"/>
  <c r="L17" i="11" s="1"/>
  <c r="L18" i="11" s="1"/>
  <c r="L19" i="11" s="1"/>
  <c r="L20" i="11" s="1"/>
  <c r="L21" i="11" s="1"/>
  <c r="L22" i="11" s="1"/>
  <c r="L23" i="11" s="1"/>
  <c r="L24" i="11" s="1"/>
  <c r="L25" i="11" s="1"/>
  <c r="L26" i="11" s="1"/>
  <c r="L27" i="11" s="1"/>
  <c r="L28" i="11" s="1"/>
  <c r="L29" i="11" s="1"/>
  <c r="L30" i="11" s="1"/>
  <c r="L31" i="11" s="1"/>
  <c r="L32" i="11" s="1"/>
  <c r="L33" i="11" s="1"/>
  <c r="L34" i="11" s="1"/>
  <c r="H1678" i="4" l="1"/>
  <c r="I1678" i="4" s="1"/>
  <c r="K1678" i="4" s="1"/>
  <c r="L35" i="11"/>
  <c r="L36" i="11" s="1"/>
  <c r="L37" i="11" s="1"/>
  <c r="L38" i="11" s="1"/>
  <c r="L39" i="11" s="1"/>
  <c r="L40" i="11" s="1"/>
  <c r="L41" i="11" s="1"/>
  <c r="L42" i="11" s="1"/>
  <c r="L43" i="11" s="1"/>
  <c r="L44" i="11" s="1"/>
  <c r="L45" i="11" s="1"/>
  <c r="L46" i="11" s="1"/>
  <c r="L47" i="11" s="1"/>
  <c r="L48" i="11" s="1"/>
  <c r="L49" i="11" s="1"/>
  <c r="L50" i="11" s="1"/>
  <c r="L51" i="11" s="1"/>
  <c r="L52" i="11" s="1"/>
  <c r="L53" i="11" s="1"/>
  <c r="L54" i="11" s="1"/>
  <c r="L55" i="11" s="1"/>
  <c r="L56" i="11" s="1"/>
  <c r="L57" i="11" s="1"/>
  <c r="L58" i="11" s="1"/>
  <c r="L59" i="11" s="1"/>
  <c r="L60" i="11" s="1"/>
  <c r="L61" i="11" s="1"/>
  <c r="L62" i="11" s="1"/>
  <c r="L63" i="11" s="1"/>
  <c r="L64" i="11" s="1"/>
  <c r="L65" i="11" s="1"/>
  <c r="L66" i="11" s="1"/>
  <c r="L67" i="11" s="1"/>
  <c r="L68" i="11" s="1"/>
  <c r="L69" i="11" s="1"/>
  <c r="L70" i="11" s="1"/>
  <c r="L71" i="11" s="1"/>
  <c r="L72" i="11" s="1"/>
  <c r="L73" i="11" s="1"/>
  <c r="L74" i="11" s="1"/>
  <c r="L75" i="11" s="1"/>
  <c r="L76" i="11" s="1"/>
  <c r="L77" i="11" s="1"/>
  <c r="L78" i="11" s="1"/>
  <c r="L79" i="11" s="1"/>
  <c r="L80" i="11" s="1"/>
  <c r="L81" i="11" s="1"/>
  <c r="L82" i="11" s="1"/>
  <c r="L83" i="11" s="1"/>
  <c r="L84" i="11" s="1"/>
  <c r="S12" i="11"/>
  <c r="K1676" i="4"/>
  <c r="L85" i="11" l="1"/>
  <c r="L86" i="11" s="1"/>
  <c r="L87" i="11" s="1"/>
  <c r="L88" i="11" s="1"/>
  <c r="L89" i="11" s="1"/>
  <c r="L90" i="11" s="1"/>
  <c r="L91" i="11" s="1"/>
  <c r="L92" i="11" s="1"/>
  <c r="L93" i="11" s="1"/>
  <c r="L94" i="11" s="1"/>
  <c r="L95" i="11" s="1"/>
  <c r="L96" i="11" s="1"/>
  <c r="L97" i="11" s="1"/>
  <c r="L98" i="11" s="1"/>
  <c r="L99" i="11" s="1"/>
  <c r="L100" i="11" s="1"/>
  <c r="L101" i="11" s="1"/>
  <c r="L102" i="11" s="1"/>
  <c r="L103" i="11" s="1"/>
  <c r="L104" i="11" s="1"/>
  <c r="L105" i="11" s="1"/>
  <c r="L106" i="11" s="1"/>
  <c r="L107" i="11" s="1"/>
  <c r="L108" i="11" s="1"/>
  <c r="L109" i="11" s="1"/>
  <c r="L110" i="11" s="1"/>
  <c r="L111" i="11" s="1"/>
  <c r="L112" i="11" s="1"/>
  <c r="L113" i="11" s="1"/>
  <c r="L114" i="11" s="1"/>
  <c r="L115" i="11" s="1"/>
  <c r="L116" i="11" s="1"/>
  <c r="L117" i="11" s="1"/>
  <c r="L118" i="11" s="1"/>
  <c r="L119" i="11" s="1"/>
  <c r="L120" i="11" s="1"/>
  <c r="L121" i="11" s="1"/>
  <c r="L122" i="11" s="1"/>
  <c r="L123" i="11" s="1"/>
  <c r="L124" i="11" s="1"/>
  <c r="L125" i="11" s="1"/>
  <c r="L126" i="11" s="1"/>
  <c r="L127" i="11" s="1"/>
  <c r="L128" i="11" s="1"/>
  <c r="L129" i="11" s="1"/>
  <c r="L130" i="11" s="1"/>
  <c r="L131" i="11" s="1"/>
  <c r="L132" i="11" s="1"/>
  <c r="L133" i="11" s="1"/>
  <c r="L134" i="11" s="1"/>
  <c r="L135" i="11" s="1"/>
  <c r="L136" i="11" s="1"/>
  <c r="L137" i="11" s="1"/>
  <c r="L138" i="11" s="1"/>
  <c r="L139" i="11" s="1"/>
  <c r="L140" i="11" s="1"/>
  <c r="L141" i="11" s="1"/>
  <c r="L142" i="11" s="1"/>
  <c r="L143" i="11" s="1"/>
  <c r="L144" i="11" s="1"/>
  <c r="L145" i="11" s="1"/>
  <c r="L146" i="11" s="1"/>
  <c r="L147" i="11" s="1"/>
  <c r="L148" i="11" s="1"/>
  <c r="L149" i="11" s="1"/>
  <c r="L150" i="11" s="1"/>
  <c r="L151" i="11" s="1"/>
  <c r="L152" i="11" s="1"/>
  <c r="L153" i="11" s="1"/>
  <c r="L154" i="11" s="1"/>
  <c r="L155" i="11" s="1"/>
  <c r="L156" i="11" s="1"/>
  <c r="L157" i="11" s="1"/>
  <c r="L158" i="11" s="1"/>
  <c r="L159" i="11" s="1"/>
  <c r="L160" i="11" s="1"/>
  <c r="L161" i="11" s="1"/>
  <c r="L162" i="11" s="1"/>
  <c r="L163" i="11" s="1"/>
  <c r="L164" i="11" s="1"/>
  <c r="L165" i="11" s="1"/>
  <c r="L166" i="11" s="1"/>
  <c r="L167" i="11" s="1"/>
  <c r="L168" i="11" s="1"/>
  <c r="L169" i="11" s="1"/>
  <c r="L170" i="11" s="1"/>
  <c r="L171" i="11" s="1"/>
  <c r="L172" i="11" s="1"/>
  <c r="L173" i="11" s="1"/>
  <c r="L174" i="11" s="1"/>
  <c r="L175" i="11" s="1"/>
  <c r="L176" i="11" s="1"/>
  <c r="L177" i="11" s="1"/>
  <c r="L178" i="11" s="1"/>
  <c r="L179" i="11" s="1"/>
  <c r="L180" i="11" s="1"/>
  <c r="L181" i="11" s="1"/>
  <c r="L182" i="11" s="1"/>
  <c r="L183" i="11" s="1"/>
  <c r="L184" i="11" s="1"/>
  <c r="L185" i="11" s="1"/>
  <c r="L186" i="11" s="1"/>
  <c r="L187" i="11" s="1"/>
  <c r="L188" i="11" s="1"/>
  <c r="L189" i="11" s="1"/>
  <c r="L190" i="11" s="1"/>
  <c r="L191" i="11" s="1"/>
  <c r="L192" i="11" s="1"/>
  <c r="L193" i="11" s="1"/>
  <c r="L194" i="11" s="1"/>
  <c r="L195" i="11" s="1"/>
  <c r="L196" i="11" s="1"/>
  <c r="L197" i="11" s="1"/>
  <c r="L198" i="11" s="1"/>
  <c r="L199" i="11" s="1"/>
  <c r="L200" i="11" s="1"/>
  <c r="L201" i="11" s="1"/>
  <c r="L202" i="11" s="1"/>
  <c r="L203" i="11" s="1"/>
  <c r="L204" i="11" s="1"/>
  <c r="L205" i="11" s="1"/>
  <c r="L206" i="11" s="1"/>
  <c r="L207" i="11" s="1"/>
  <c r="L208" i="11" s="1"/>
  <c r="L209" i="11" s="1"/>
  <c r="L210" i="11" s="1"/>
  <c r="L211" i="11" s="1"/>
  <c r="L212" i="11" s="1"/>
  <c r="L213" i="11" s="1"/>
  <c r="L214" i="11" s="1"/>
  <c r="L215" i="11" s="1"/>
  <c r="L216" i="11" s="1"/>
  <c r="L217" i="11" s="1"/>
  <c r="L218" i="11" s="1"/>
  <c r="L219" i="11" s="1"/>
  <c r="L220" i="11" s="1"/>
  <c r="L221" i="11" s="1"/>
  <c r="L222" i="11" s="1"/>
  <c r="L223" i="11" s="1"/>
  <c r="L224" i="11" s="1"/>
  <c r="L225" i="11" s="1"/>
  <c r="L226" i="11" s="1"/>
  <c r="L227" i="11" s="1"/>
  <c r="L228" i="11" s="1"/>
  <c r="L229" i="11" s="1"/>
  <c r="L230" i="11" s="1"/>
  <c r="L231" i="11" s="1"/>
  <c r="L232" i="11" s="1"/>
  <c r="L233" i="11" s="1"/>
  <c r="L234" i="11" s="1"/>
  <c r="L235" i="11" s="1"/>
  <c r="L236" i="11" s="1"/>
  <c r="L237" i="11" s="1"/>
  <c r="L238" i="11" s="1"/>
  <c r="L239" i="11" s="1"/>
  <c r="L240" i="11" s="1"/>
  <c r="L241" i="11" s="1"/>
  <c r="L242" i="11" s="1"/>
  <c r="L243" i="11" s="1"/>
  <c r="L244" i="11" s="1"/>
  <c r="L245" i="11" s="1"/>
  <c r="L246" i="11" s="1"/>
  <c r="L247" i="11" s="1"/>
  <c r="L248" i="11" s="1"/>
  <c r="L249" i="11" s="1"/>
  <c r="L250" i="11" s="1"/>
  <c r="L251" i="11" s="1"/>
  <c r="L252" i="11" s="1"/>
  <c r="L253" i="11" s="1"/>
  <c r="L254" i="11" s="1"/>
  <c r="L255" i="11" s="1"/>
  <c r="L256" i="11" s="1"/>
  <c r="L257" i="11" s="1"/>
  <c r="L258" i="11" s="1"/>
  <c r="L259" i="11" s="1"/>
  <c r="L260" i="11" s="1"/>
  <c r="L261" i="11" s="1"/>
  <c r="L262" i="11" s="1"/>
  <c r="L263" i="11" s="1"/>
  <c r="L264" i="11" s="1"/>
  <c r="L265" i="11" s="1"/>
  <c r="L266" i="11" s="1"/>
  <c r="L267" i="11" s="1"/>
  <c r="L268" i="11" s="1"/>
  <c r="L269" i="11" s="1"/>
  <c r="L270" i="11" s="1"/>
  <c r="L271" i="11" s="1"/>
  <c r="L272" i="11" s="1"/>
  <c r="L273" i="11" s="1"/>
  <c r="L274" i="11" s="1"/>
  <c r="L275" i="11" s="1"/>
  <c r="L276" i="11" s="1"/>
  <c r="L277" i="11" s="1"/>
  <c r="L278" i="11" s="1"/>
  <c r="L279" i="11" s="1"/>
  <c r="L280" i="11" s="1"/>
  <c r="L281" i="11" s="1"/>
  <c r="L282" i="11" s="1"/>
  <c r="L283" i="11" s="1"/>
  <c r="L284" i="11" s="1"/>
  <c r="L285" i="11" s="1"/>
  <c r="L286" i="11" s="1"/>
  <c r="L287" i="11" s="1"/>
  <c r="L288" i="11" s="1"/>
  <c r="L289" i="11" s="1"/>
  <c r="L290" i="11" s="1"/>
  <c r="L291" i="11" s="1"/>
  <c r="L292" i="11" s="1"/>
  <c r="L293" i="11" s="1"/>
  <c r="L294" i="11" s="1"/>
  <c r="L295" i="11" s="1"/>
  <c r="L296" i="11" s="1"/>
  <c r="L297" i="11" s="1"/>
  <c r="L298" i="11" s="1"/>
  <c r="L299" i="11" s="1"/>
  <c r="L300" i="11" s="1"/>
  <c r="L301" i="11" s="1"/>
  <c r="L302" i="11" s="1"/>
  <c r="L303" i="11" s="1"/>
  <c r="L304" i="11" s="1"/>
  <c r="L305" i="11" s="1"/>
  <c r="L306" i="11" s="1"/>
  <c r="L307" i="11" s="1"/>
  <c r="L308" i="11" s="1"/>
  <c r="L309" i="11" s="1"/>
  <c r="L310" i="11" s="1"/>
  <c r="L311" i="11" s="1"/>
  <c r="L312" i="11" s="1"/>
  <c r="L313" i="11" s="1"/>
  <c r="L314" i="11" s="1"/>
  <c r="L315" i="11" s="1"/>
  <c r="L316" i="11" s="1"/>
  <c r="L317" i="11" s="1"/>
  <c r="L318" i="11" s="1"/>
  <c r="L319" i="11" s="1"/>
  <c r="L320" i="11" s="1"/>
  <c r="L321" i="11" s="1"/>
  <c r="L322" i="11" s="1"/>
  <c r="L323" i="11" s="1"/>
  <c r="L324" i="11" s="1"/>
  <c r="L325" i="11" s="1"/>
  <c r="L326" i="11" s="1"/>
  <c r="L327" i="11" s="1"/>
  <c r="L328" i="11" s="1"/>
  <c r="L329" i="11" s="1"/>
  <c r="L330" i="11" s="1"/>
  <c r="L331" i="11" s="1"/>
  <c r="L332" i="11" s="1"/>
  <c r="L333" i="11" s="1"/>
  <c r="L334" i="11" s="1"/>
  <c r="L335" i="11" s="1"/>
  <c r="L336" i="11" s="1"/>
  <c r="L337" i="11" s="1"/>
  <c r="L338" i="11" s="1"/>
  <c r="L339" i="11" s="1"/>
  <c r="L340" i="11" s="1"/>
  <c r="L341" i="11" s="1"/>
  <c r="L342" i="11" s="1"/>
  <c r="L343" i="11" s="1"/>
  <c r="L344" i="11" s="1"/>
  <c r="L345" i="11" s="1"/>
  <c r="L346" i="11" s="1"/>
  <c r="L347" i="11" s="1"/>
  <c r="L348" i="11" s="1"/>
  <c r="L349" i="11" s="1"/>
  <c r="L350" i="11" s="1"/>
  <c r="L351" i="11" s="1"/>
  <c r="L352" i="11" s="1"/>
  <c r="L353" i="11" s="1"/>
  <c r="L354" i="11" s="1"/>
  <c r="L355" i="11" s="1"/>
  <c r="L356" i="11" s="1"/>
  <c r="L357" i="11" s="1"/>
  <c r="L358" i="11" s="1"/>
  <c r="L359" i="11" s="1"/>
  <c r="L360" i="11" s="1"/>
  <c r="L361" i="11" s="1"/>
  <c r="L362" i="11" s="1"/>
  <c r="L363" i="11" s="1"/>
  <c r="L364" i="11" s="1"/>
  <c r="L365" i="11" s="1"/>
  <c r="L366" i="11" s="1"/>
  <c r="L367" i="11" s="1"/>
  <c r="L368" i="11" s="1"/>
  <c r="L369" i="11" s="1"/>
  <c r="L370" i="11" s="1"/>
  <c r="L371" i="11" s="1"/>
  <c r="L372" i="11" s="1"/>
  <c r="L373" i="11" s="1"/>
  <c r="L374" i="11" s="1"/>
  <c r="L375" i="11" s="1"/>
  <c r="L376" i="11" s="1"/>
  <c r="L377" i="11" s="1"/>
  <c r="L378" i="11" s="1"/>
  <c r="L379" i="11" s="1"/>
  <c r="L380" i="11" s="1"/>
  <c r="L381" i="11" s="1"/>
  <c r="L382" i="11" s="1"/>
  <c r="L383" i="11" s="1"/>
  <c r="L384" i="11" s="1"/>
  <c r="L385" i="11" s="1"/>
  <c r="L386" i="11" s="1"/>
  <c r="L387" i="11" s="1"/>
  <c r="L388" i="11" s="1"/>
  <c r="L389" i="11" s="1"/>
  <c r="L390" i="11" s="1"/>
  <c r="L391" i="11" s="1"/>
  <c r="L392" i="11" s="1"/>
  <c r="L393" i="11" s="1"/>
  <c r="L394" i="11" s="1"/>
  <c r="L395" i="11" s="1"/>
  <c r="L396" i="11" s="1"/>
  <c r="L397" i="11" s="1"/>
  <c r="L398" i="11" s="1"/>
  <c r="L399" i="11" s="1"/>
  <c r="L400" i="11" s="1"/>
  <c r="L401" i="11" s="1"/>
  <c r="L402" i="11" s="1"/>
  <c r="L403" i="11" s="1"/>
  <c r="L404" i="11" s="1"/>
  <c r="L405" i="11" s="1"/>
  <c r="L406" i="11" s="1"/>
  <c r="L407" i="11" s="1"/>
  <c r="L408" i="11" s="1"/>
  <c r="L409" i="11" s="1"/>
  <c r="L410" i="11" s="1"/>
  <c r="L411" i="11" s="1"/>
  <c r="L412" i="11" s="1"/>
  <c r="L413" i="11" s="1"/>
  <c r="L414" i="11" s="1"/>
  <c r="L415" i="11" s="1"/>
  <c r="L416" i="11" s="1"/>
  <c r="L417" i="11" s="1"/>
  <c r="L418" i="11" s="1"/>
  <c r="L419" i="11" s="1"/>
  <c r="L420" i="11" s="1"/>
  <c r="S14" i="11" s="1"/>
  <c r="S13" i="11"/>
  <c r="H1679" i="4" l="1"/>
  <c r="I1679" i="4" s="1"/>
  <c r="K1679" i="4" s="1"/>
  <c r="H1775" i="4" l="1"/>
  <c r="I1775" i="4" s="1"/>
  <c r="K1775" i="4" s="1"/>
  <c r="G258" i="8"/>
  <c r="H389" i="4" l="1"/>
  <c r="H277" i="4" s="1"/>
  <c r="S15" i="11"/>
  <c r="I389" i="4" l="1"/>
  <c r="I277" i="4" s="1"/>
  <c r="H1997" i="4"/>
  <c r="H1909" i="4" s="1"/>
  <c r="G1687" i="4"/>
  <c r="H1687" i="4" s="1"/>
  <c r="K389" i="4" l="1"/>
  <c r="K277" i="4" s="1"/>
  <c r="H1776" i="4"/>
  <c r="I1776" i="4" s="1"/>
  <c r="K1776" i="4" s="1"/>
  <c r="I1997" i="4"/>
  <c r="I1909" i="4" s="1"/>
  <c r="I1687" i="4"/>
  <c r="K1687" i="4" s="1"/>
  <c r="A389" i="4" l="1"/>
  <c r="H1777" i="4"/>
  <c r="I1777" i="4" s="1"/>
  <c r="K1777" i="4" s="1"/>
  <c r="K1997" i="4"/>
  <c r="K1909" i="4" s="1"/>
  <c r="E16" i="6"/>
  <c r="A277" i="4"/>
  <c r="H1778" i="4" l="1"/>
  <c r="I1778" i="4" s="1"/>
  <c r="I1591" i="4" s="1"/>
  <c r="I2487" i="4" s="1"/>
  <c r="H1591" i="4"/>
  <c r="H2487" i="4" s="1"/>
  <c r="K2489" i="4" s="1"/>
  <c r="A1997" i="4"/>
  <c r="C19" i="9"/>
  <c r="J19" i="9" s="1"/>
  <c r="K2491" i="4" l="1"/>
  <c r="K2493" i="4" s="1"/>
  <c r="A1909" i="4"/>
  <c r="E20" i="6"/>
  <c r="C27" i="9" s="1"/>
  <c r="K1778" i="4"/>
  <c r="K1591" i="4" s="1"/>
  <c r="K2487" i="4" s="1"/>
  <c r="E19" i="9"/>
  <c r="T19" i="9"/>
  <c r="O19" i="9"/>
  <c r="A1591" i="4" l="1"/>
  <c r="E19" i="6"/>
  <c r="O27" i="9"/>
  <c r="T27" i="9"/>
  <c r="E27" i="9"/>
  <c r="J27" i="9"/>
  <c r="Y19" i="9"/>
  <c r="Y27" i="9" l="1"/>
  <c r="C25" i="9"/>
  <c r="E24" i="6"/>
  <c r="F19" i="6" s="1"/>
  <c r="E25" i="6"/>
  <c r="F16" i="6" l="1"/>
  <c r="F22" i="6"/>
  <c r="F20" i="6"/>
  <c r="F17" i="6"/>
  <c r="F21" i="6"/>
  <c r="F15" i="6"/>
  <c r="F18" i="6"/>
  <c r="F23" i="6"/>
  <c r="J25" i="9"/>
  <c r="O25" i="9"/>
  <c r="O35" i="9" s="1"/>
  <c r="O36" i="9" s="1"/>
  <c r="T25" i="9"/>
  <c r="E25" i="9"/>
  <c r="E35" i="9" s="1"/>
  <c r="E36" i="9" s="1"/>
  <c r="C35" i="9"/>
  <c r="D25" i="9" s="1"/>
  <c r="E37" i="9" l="1"/>
  <c r="F24" i="6"/>
  <c r="F25" i="6"/>
  <c r="T38" i="9"/>
  <c r="O38" i="9"/>
  <c r="D17" i="9"/>
  <c r="D21" i="9"/>
  <c r="E38" i="9"/>
  <c r="I35" i="9" s="1"/>
  <c r="D33" i="9"/>
  <c r="D19" i="9"/>
  <c r="D31" i="9"/>
  <c r="D23" i="9"/>
  <c r="D27" i="9"/>
  <c r="J38" i="9"/>
  <c r="D29" i="9"/>
  <c r="Y25" i="9"/>
  <c r="J35" i="9"/>
  <c r="J36" i="9" s="1"/>
  <c r="X35" i="9" l="1"/>
  <c r="I37" i="9"/>
  <c r="A17" i="12"/>
  <c r="D35" i="9"/>
  <c r="J37" i="9"/>
  <c r="O37" i="9" s="1"/>
  <c r="N35" i="9"/>
  <c r="S35" i="9"/>
  <c r="N37" i="9" l="1"/>
  <c r="A40" i="12" s="1"/>
  <c r="S37" i="9" l="1"/>
  <c r="A69" i="12" s="1"/>
  <c r="X37" i="9" l="1"/>
  <c r="A130" i="12" s="1"/>
</calcChain>
</file>

<file path=xl/sharedStrings.xml><?xml version="1.0" encoding="utf-8"?>
<sst xmlns="http://schemas.openxmlformats.org/spreadsheetml/2006/main" count="21814" uniqueCount="4679">
  <si>
    <t>01.00.000</t>
  </si>
  <si>
    <t>SERVIÇOS TÉCNICO - PROFISSIONAIS</t>
  </si>
  <si>
    <t>01.01.000</t>
  </si>
  <si>
    <t>01.02.000</t>
  </si>
  <si>
    <t>SERVIÇOS PRELIMINARES</t>
  </si>
  <si>
    <t>01.01.100</t>
  </si>
  <si>
    <t xml:space="preserve">01.01.200 </t>
  </si>
  <si>
    <t>01.01.300</t>
  </si>
  <si>
    <t xml:space="preserve"> m²</t>
  </si>
  <si>
    <t>Transporte de Cotas além de 1 km</t>
  </si>
  <si>
    <t xml:space="preserve"> km</t>
  </si>
  <si>
    <t>Levantamento Planialtimétrico</t>
  </si>
  <si>
    <t>Transporte de Coordenadas além de 1 km</t>
  </si>
  <si>
    <t>01.02.100</t>
  </si>
  <si>
    <t>01.02.101</t>
  </si>
  <si>
    <t>01.02.102</t>
  </si>
  <si>
    <t>01.02.103</t>
  </si>
  <si>
    <t>01.02.104</t>
  </si>
  <si>
    <t>01.02.105</t>
  </si>
  <si>
    <t>01.02.106</t>
  </si>
  <si>
    <t>01.02.107</t>
  </si>
  <si>
    <t>Poços de inspeção</t>
  </si>
  <si>
    <t xml:space="preserve"> m³</t>
  </si>
  <si>
    <t xml:space="preserve"> m</t>
  </si>
  <si>
    <t>A trado</t>
  </si>
  <si>
    <t>A percussão</t>
  </si>
  <si>
    <t>Rotativa</t>
  </si>
  <si>
    <t>Mista</t>
  </si>
  <si>
    <t>Sísmicas por refração</t>
  </si>
  <si>
    <t>Elétricas</t>
  </si>
  <si>
    <t xml:space="preserve">01.02.200 </t>
  </si>
  <si>
    <t xml:space="preserve">01.02.201 </t>
  </si>
  <si>
    <t xml:space="preserve">01.02.202 </t>
  </si>
  <si>
    <t xml:space="preserve">01.02.203 </t>
  </si>
  <si>
    <t>01.02.204</t>
  </si>
  <si>
    <t>01.02.205</t>
  </si>
  <si>
    <t xml:space="preserve">01.02.300 </t>
  </si>
  <si>
    <t>01.02.301</t>
  </si>
  <si>
    <t>01.02.302</t>
  </si>
  <si>
    <t>01.02.303</t>
  </si>
  <si>
    <t>01.02.304</t>
  </si>
  <si>
    <t>01.02.305</t>
  </si>
  <si>
    <t>01.02.306</t>
  </si>
  <si>
    <t>01.02.307</t>
  </si>
  <si>
    <t>01.02.308</t>
  </si>
  <si>
    <t>01.02.309</t>
  </si>
  <si>
    <t>01.02.310</t>
  </si>
  <si>
    <t>01.02.311</t>
  </si>
  <si>
    <t>01.02.312</t>
  </si>
  <si>
    <t>01.02.313</t>
  </si>
  <si>
    <t>01.02.314</t>
  </si>
  <si>
    <t>01.02.315</t>
  </si>
  <si>
    <t>01.02.316</t>
  </si>
  <si>
    <t>01.02.317</t>
  </si>
  <si>
    <t>01.02.318</t>
  </si>
  <si>
    <t>01.02.319</t>
  </si>
  <si>
    <t>01.02.320</t>
  </si>
  <si>
    <t>01.02.321</t>
  </si>
  <si>
    <t>01.02.322</t>
  </si>
  <si>
    <t>01.02.323</t>
  </si>
  <si>
    <t>un</t>
  </si>
  <si>
    <t>Penetração para sondagens mistas</t>
  </si>
  <si>
    <t>Lavagem por tempo</t>
  </si>
  <si>
    <t>Infiltração</t>
  </si>
  <si>
    <t>Perda d’água</t>
  </si>
  <si>
    <t>Perda de carga</t>
  </si>
  <si>
    <t>Umidade natural</t>
  </si>
  <si>
    <t>Densidade natural</t>
  </si>
  <si>
    <t>Análise granulométrica</t>
  </si>
  <si>
    <t>Densidade real dos grãos</t>
  </si>
  <si>
    <t>Limites de liquidez e plasticidade</t>
  </si>
  <si>
    <t>Permeabilidade</t>
  </si>
  <si>
    <t>Adensamento</t>
  </si>
  <si>
    <t>Compressão simples</t>
  </si>
  <si>
    <t>Cisalhamento direto</t>
  </si>
  <si>
    <t>Compressão triaxial</t>
  </si>
  <si>
    <t>Compactação</t>
  </si>
  <si>
    <t>Índice de suporte Califórnia (ISC ou CBR)</t>
  </si>
  <si>
    <t>Equivalente de areia</t>
  </si>
  <si>
    <t>Massa específica aparente do solo “In situ” com emprego de frasco de areia</t>
  </si>
  <si>
    <t>Umidade pelo método expedito “Speedy”</t>
  </si>
  <si>
    <t>Abrasão Los Angeles</t>
  </si>
  <si>
    <t>Durabilidade do agregado “Soundness Test”</t>
  </si>
  <si>
    <t>Adesividade de agregado graúdo a ligante betuminoso</t>
  </si>
  <si>
    <t>Dosagem de misturas betuminosas pelo Método Marshall</t>
  </si>
  <si>
    <t>Densidade de misturas betuminosas</t>
  </si>
  <si>
    <t>Porcentagem de betume em misturas betuminosas</t>
  </si>
  <si>
    <t>Dosagem de misturas estabilizadas granulometricamente</t>
  </si>
  <si>
    <t>Dosagem de solo-cimento pelo processo de resistência à compressão</t>
  </si>
  <si>
    <t xml:space="preserve">01.02.400 </t>
  </si>
  <si>
    <t xml:space="preserve"> un</t>
  </si>
  <si>
    <t>ESTUDOS E PROJETOS</t>
  </si>
  <si>
    <t>01.03.100</t>
  </si>
  <si>
    <t xml:space="preserve">01.03.200 </t>
  </si>
  <si>
    <t xml:space="preserve">01.03.300 </t>
  </si>
  <si>
    <t>01.03.301</t>
  </si>
  <si>
    <t>01.03.302</t>
  </si>
  <si>
    <t>01.03.303</t>
  </si>
  <si>
    <t>01.03.304</t>
  </si>
  <si>
    <t>01.03.305</t>
  </si>
  <si>
    <t>01.03.306</t>
  </si>
  <si>
    <t>01.03.307</t>
  </si>
  <si>
    <t>01.03.308</t>
  </si>
  <si>
    <t xml:space="preserve">01.03.400 </t>
  </si>
  <si>
    <t>01.03.401</t>
  </si>
  <si>
    <t>01.03.402</t>
  </si>
  <si>
    <t>01.03.403</t>
  </si>
  <si>
    <t>01.03.404</t>
  </si>
  <si>
    <t>01.03.405</t>
  </si>
  <si>
    <t>01.03.406</t>
  </si>
  <si>
    <t>01.03.407</t>
  </si>
  <si>
    <t>01.03.408</t>
  </si>
  <si>
    <t>vb</t>
  </si>
  <si>
    <t>de serviços preliminares</t>
  </si>
  <si>
    <t>de fundações e estruturas</t>
  </si>
  <si>
    <t>de contenção de maciços de terra</t>
  </si>
  <si>
    <t>de arquitetura e elementos de urbanismo</t>
  </si>
  <si>
    <t>de instalações hidráulicas e sanitárias</t>
  </si>
  <si>
    <t>de instalações elétricas e eletrônicas</t>
  </si>
  <si>
    <t>de instalações mecânicas e de utilidades</t>
  </si>
  <si>
    <t>de instalações de prevenção e combate a incêndio</t>
  </si>
  <si>
    <t xml:space="preserve">01.03.500 </t>
  </si>
  <si>
    <t>01.03.501</t>
  </si>
  <si>
    <t>01.03.502</t>
  </si>
  <si>
    <t>01.03.503</t>
  </si>
  <si>
    <t>01.03.504</t>
  </si>
  <si>
    <t>01.03.505</t>
  </si>
  <si>
    <t>01.03.506</t>
  </si>
  <si>
    <t>01.03.507</t>
  </si>
  <si>
    <t>01.03.508</t>
  </si>
  <si>
    <t xml:space="preserve">01.04.000 </t>
  </si>
  <si>
    <t xml:space="preserve">01.05.000 </t>
  </si>
  <si>
    <t xml:space="preserve">01.06.000 </t>
  </si>
  <si>
    <t xml:space="preserve">01.07.000 </t>
  </si>
  <si>
    <t>de instalações mecânicas de utilidades</t>
  </si>
  <si>
    <t>ORÇAMENTOS</t>
  </si>
  <si>
    <t>PERÍCIAS E VISTORIAS</t>
  </si>
  <si>
    <t>PLANEJAMENTO E CONTROLE</t>
  </si>
  <si>
    <t>MAQUETES E FOTOS</t>
  </si>
  <si>
    <t>CANTEIRO DE OBRAS</t>
  </si>
  <si>
    <t xml:space="preserve">02.01.000 </t>
  </si>
  <si>
    <t xml:space="preserve">02.01.100 </t>
  </si>
  <si>
    <t>02.01.101</t>
  </si>
  <si>
    <t>02.01.102</t>
  </si>
  <si>
    <t>02.01.103</t>
  </si>
  <si>
    <t>02.01.104</t>
  </si>
  <si>
    <t>02.01.105</t>
  </si>
  <si>
    <t>02.01.106</t>
  </si>
  <si>
    <t xml:space="preserve">02.01.200 </t>
  </si>
  <si>
    <t>02.01.201</t>
  </si>
  <si>
    <t>02.01.202</t>
  </si>
  <si>
    <t>02.01.203</t>
  </si>
  <si>
    <t>02.01.204</t>
  </si>
  <si>
    <t>02.01.205</t>
  </si>
  <si>
    <t xml:space="preserve">02.01.400 </t>
  </si>
  <si>
    <t>02.01.401</t>
  </si>
  <si>
    <t>02.01.402</t>
  </si>
  <si>
    <t>02.01.403</t>
  </si>
  <si>
    <t>02.01.404</t>
  </si>
  <si>
    <t>02.01.405</t>
  </si>
  <si>
    <t>Escritórios</t>
  </si>
  <si>
    <t>Depósitos</t>
  </si>
  <si>
    <t>Oficinas</t>
  </si>
  <si>
    <t>Refeitórios</t>
  </si>
  <si>
    <t>Vestiários e sanitários</t>
  </si>
  <si>
    <t>Dormitórios</t>
  </si>
  <si>
    <t>Água</t>
  </si>
  <si>
    <t>Energia elétrica</t>
  </si>
  <si>
    <t>Gás</t>
  </si>
  <si>
    <t>Telefone</t>
  </si>
  <si>
    <t>Esgoto</t>
  </si>
  <si>
    <t>Tapumes</t>
  </si>
  <si>
    <t>Cercas</t>
  </si>
  <si>
    <t>Muros</t>
  </si>
  <si>
    <t>Placas</t>
  </si>
  <si>
    <t>Portões</t>
  </si>
  <si>
    <t>DEMOLIÇÃO</t>
  </si>
  <si>
    <t xml:space="preserve">02.02.000 </t>
  </si>
  <si>
    <t xml:space="preserve">02.02.100 </t>
  </si>
  <si>
    <t>Fundações e estruturas de concreto</t>
  </si>
  <si>
    <t xml:space="preserve">02.02.110 </t>
  </si>
  <si>
    <t>02.02.111</t>
  </si>
  <si>
    <t>02.02.112</t>
  </si>
  <si>
    <t xml:space="preserve">02.02.120 </t>
  </si>
  <si>
    <t xml:space="preserve">02.02.130 </t>
  </si>
  <si>
    <t xml:space="preserve">02.02.140 </t>
  </si>
  <si>
    <t xml:space="preserve">02.02.150 </t>
  </si>
  <si>
    <t xml:space="preserve">02.02.160 </t>
  </si>
  <si>
    <t xml:space="preserve">02.02.170 </t>
  </si>
  <si>
    <t xml:space="preserve">02.02.180 </t>
  </si>
  <si>
    <t xml:space="preserve">02.02.200 </t>
  </si>
  <si>
    <t xml:space="preserve">02.02.300 </t>
  </si>
  <si>
    <t xml:space="preserve">02.02.310 </t>
  </si>
  <si>
    <t xml:space="preserve">02.02.320 </t>
  </si>
  <si>
    <t>02.02.321</t>
  </si>
  <si>
    <t>02.02.322</t>
  </si>
  <si>
    <t>02.02.323</t>
  </si>
  <si>
    <t xml:space="preserve">02.02.330 </t>
  </si>
  <si>
    <t>Concreto simples</t>
  </si>
  <si>
    <t>Concreto armado</t>
  </si>
  <si>
    <t>Estruturas metálicas</t>
  </si>
  <si>
    <t xml:space="preserve"> kg</t>
  </si>
  <si>
    <t>Estruturas de madeira</t>
  </si>
  <si>
    <t>Vedações</t>
  </si>
  <si>
    <t>Pisos</t>
  </si>
  <si>
    <t>Coberturas</t>
  </si>
  <si>
    <t>Revestimentos e forros</t>
  </si>
  <si>
    <t>Pavimentações</t>
  </si>
  <si>
    <t>Remoção de equipamentos e acessórios</t>
  </si>
  <si>
    <t>Remoção de redes hidráulicas, elétricas e de utilidades</t>
  </si>
  <si>
    <t>m</t>
  </si>
  <si>
    <t>Redes enterradas</t>
  </si>
  <si>
    <t>Redes embutidas</t>
  </si>
  <si>
    <t>Redes aéreas</t>
  </si>
  <si>
    <t>Carga, transporte, descarga e espalhamento de materiais provenientes de demolição</t>
  </si>
  <si>
    <t>03.03.400 Acessórios</t>
  </si>
  <si>
    <t>Idem 03.01.000 e 03.02.000</t>
  </si>
  <si>
    <t>(Idem 04.05.000)</t>
  </si>
  <si>
    <t>UNB - UNIVERSIDADE DE BRASÍLIA</t>
  </si>
  <si>
    <t>Nº DA OS / OFB:</t>
  </si>
  <si>
    <t>NOME DO PROJETO:</t>
  </si>
  <si>
    <t>DATA:</t>
  </si>
  <si>
    <t>VERSÃO:</t>
  </si>
  <si>
    <t xml:space="preserve">PRAZO DE CONCLUSÃO OBRA: </t>
  </si>
  <si>
    <t>PLANILHA ORÇAMENTÁRIA ANALÍTICA</t>
  </si>
  <si>
    <t>02.00.000</t>
  </si>
  <si>
    <t>Código</t>
  </si>
  <si>
    <t>Referência</t>
  </si>
  <si>
    <t>Descrição</t>
  </si>
  <si>
    <t>Quant.</t>
  </si>
  <si>
    <t>Unidade</t>
  </si>
  <si>
    <t>Custo Unitário</t>
  </si>
  <si>
    <t>Custo Total</t>
  </si>
  <si>
    <t>BDI</t>
  </si>
  <si>
    <t>Preço Total</t>
  </si>
  <si>
    <t>CONSTRUÇÕES PROVISÓRIAS</t>
  </si>
  <si>
    <t>PROTEÇÃO E SINALIZAÇÃO</t>
  </si>
  <si>
    <t>m²</t>
  </si>
  <si>
    <t>m³</t>
  </si>
  <si>
    <t>04.00.000</t>
  </si>
  <si>
    <t>ARQUITETURA E ELEMENTOS DE URBANISMO</t>
  </si>
  <si>
    <t>04.01.000</t>
  </si>
  <si>
    <t>ARQUITETURA</t>
  </si>
  <si>
    <t>04.01.100</t>
  </si>
  <si>
    <t>04.01.102</t>
  </si>
  <si>
    <t>04.01.120</t>
  </si>
  <si>
    <t>04.01.200</t>
  </si>
  <si>
    <t>04.01.230</t>
  </si>
  <si>
    <t>04.01.510</t>
  </si>
  <si>
    <t>04.01.515</t>
  </si>
  <si>
    <t>04.01.516</t>
  </si>
  <si>
    <t>04.01.528</t>
  </si>
  <si>
    <t>04.01.530</t>
  </si>
  <si>
    <t>04.01.531</t>
  </si>
  <si>
    <t>04.01.532</t>
  </si>
  <si>
    <t>04.01.533</t>
  </si>
  <si>
    <t>04.01.534</t>
  </si>
  <si>
    <t>04.01.550</t>
  </si>
  <si>
    <t>04.01.554</t>
  </si>
  <si>
    <t>04.01.560</t>
  </si>
  <si>
    <t>04.01.561</t>
  </si>
  <si>
    <t>04.01.564</t>
  </si>
  <si>
    <t>04.01.566</t>
  </si>
  <si>
    <t>04.01.569</t>
  </si>
  <si>
    <t>04.01.600</t>
  </si>
  <si>
    <t>04.01.605</t>
  </si>
  <si>
    <t>04.01.700</t>
  </si>
  <si>
    <t>04.01.701</t>
  </si>
  <si>
    <t>04.01.702</t>
  </si>
  <si>
    <t>COMUNICAÇÃO VISUAL</t>
  </si>
  <si>
    <t>04.02.102</t>
  </si>
  <si>
    <t>05.00.000</t>
  </si>
  <si>
    <t>05.01.000</t>
  </si>
  <si>
    <t>05.01.200</t>
  </si>
  <si>
    <t>05.01.201</t>
  </si>
  <si>
    <t>05.01.202</t>
  </si>
  <si>
    <t>05.01.203</t>
  </si>
  <si>
    <t>05.01.207</t>
  </si>
  <si>
    <t>05.01.208</t>
  </si>
  <si>
    <t>05.01.209</t>
  </si>
  <si>
    <t>05.01.500</t>
  </si>
  <si>
    <t>05.01.501</t>
  </si>
  <si>
    <t>05.01.503</t>
  </si>
  <si>
    <t>05.01.506</t>
  </si>
  <si>
    <t>05.01.508</t>
  </si>
  <si>
    <t>05.01.511</t>
  </si>
  <si>
    <t>05.01.512</t>
  </si>
  <si>
    <t>05.01.516</t>
  </si>
  <si>
    <t>05.01.517</t>
  </si>
  <si>
    <t>05.01.519</t>
  </si>
  <si>
    <t>05.01.524</t>
  </si>
  <si>
    <t>CUSTO TOTAL DOS SERVIÇOS</t>
  </si>
  <si>
    <t>PREÇO TOTAL DOS SERVIÇOS (CUSTO TOTAL + BDI)</t>
  </si>
  <si>
    <t>TÉCNICO RESPONSÁVEL:</t>
  </si>
  <si>
    <t>CARIMBO</t>
  </si>
  <si>
    <t>ASSINATURA DO COORDENADOR DA CBR</t>
  </si>
  <si>
    <t>Arq. Diego Schmidt.</t>
  </si>
  <si>
    <t>CAU/BR A38704-5</t>
  </si>
  <si>
    <t>TOPOGRAFIA</t>
  </si>
  <si>
    <t>GEOTECNIA</t>
  </si>
  <si>
    <t>SONDAGENS</t>
  </si>
  <si>
    <t>ENSAIOS DE CAMPO</t>
  </si>
  <si>
    <t>ENSAIOS DE LABORATÓRIO</t>
  </si>
  <si>
    <t>ENSAIOS ESPECIAIS</t>
  </si>
  <si>
    <t>01.03.000</t>
  </si>
  <si>
    <t>ESTUDOS DE VIABILIDADE</t>
  </si>
  <si>
    <t>PLANOS DIRETORES</t>
  </si>
  <si>
    <t>ESTUDOS PRELIMINARES</t>
  </si>
  <si>
    <t>PROJETO BÁSICO</t>
  </si>
  <si>
    <t>PROJETO EXECUTIVO</t>
  </si>
  <si>
    <t>LIGAÇÕES PROVISÓRIAS</t>
  </si>
  <si>
    <t>LOCAÇÃO DE OBRAS</t>
  </si>
  <si>
    <t xml:space="preserve">02.03.000 </t>
  </si>
  <si>
    <t xml:space="preserve">02.03.100 </t>
  </si>
  <si>
    <t xml:space="preserve">02.03.200 </t>
  </si>
  <si>
    <t>TERRAPLENAGEM</t>
  </si>
  <si>
    <t xml:space="preserve">02.04.000 </t>
  </si>
  <si>
    <t>Limpeza e Preparo da Área</t>
  </si>
  <si>
    <t>02.04.101</t>
  </si>
  <si>
    <t>02.04.102</t>
  </si>
  <si>
    <t>Cortes</t>
  </si>
  <si>
    <t xml:space="preserve">02.04.200 </t>
  </si>
  <si>
    <t>02.04.201</t>
  </si>
  <si>
    <t>02.04.202</t>
  </si>
  <si>
    <t>02.04.203</t>
  </si>
  <si>
    <t>02.04.204</t>
  </si>
  <si>
    <t xml:space="preserve">02.04.300 </t>
  </si>
  <si>
    <t xml:space="preserve">02.04.400 </t>
  </si>
  <si>
    <t>Transporte, Lançamento e Espalhamento de Material Escavado</t>
  </si>
  <si>
    <t>02.04.401</t>
  </si>
  <si>
    <t>02.04.402</t>
  </si>
  <si>
    <t>REBAIXAMENTO DE LENÇOL FREÁTICO</t>
  </si>
  <si>
    <t xml:space="preserve">02.05.000 </t>
  </si>
  <si>
    <t>Ponteiras Filtrantes</t>
  </si>
  <si>
    <t xml:space="preserve">02.05.100 </t>
  </si>
  <si>
    <t>02.05.101</t>
  </si>
  <si>
    <t>02.05.102</t>
  </si>
  <si>
    <t>Poços Profundos</t>
  </si>
  <si>
    <t xml:space="preserve">02.05.200 </t>
  </si>
  <si>
    <t>02.05.201</t>
  </si>
  <si>
    <t>02.05.202</t>
  </si>
  <si>
    <t>Poços Injetores</t>
  </si>
  <si>
    <t xml:space="preserve">02.05.300 </t>
  </si>
  <si>
    <t>02.05.301</t>
  </si>
  <si>
    <t>02.05.302</t>
  </si>
  <si>
    <t>02.05.303</t>
  </si>
  <si>
    <t>02.05.304</t>
  </si>
  <si>
    <t>De Edificações</t>
  </si>
  <si>
    <t>De Sistemas Viários Internos e Vias de Acesso</t>
  </si>
  <si>
    <t>Capina e roçado</t>
  </si>
  <si>
    <t>Destocamento de árvores</t>
  </si>
  <si>
    <t>em material de 2ª categoria</t>
  </si>
  <si>
    <t>em material de 3ª categoria</t>
  </si>
  <si>
    <t>Escavação de material brejoso</t>
  </si>
  <si>
    <t>Aterro Compactado</t>
  </si>
  <si>
    <t xml:space="preserve">até a distância de 1 km </t>
  </si>
  <si>
    <t>m³ x dam</t>
  </si>
  <si>
    <t xml:space="preserve"> a distância superior a 1 km </t>
  </si>
  <si>
    <t>m³ x km</t>
  </si>
  <si>
    <t xml:space="preserve">Instalação das ponteiras </t>
  </si>
  <si>
    <t>Operação e manutenção do equipamento</t>
  </si>
  <si>
    <t xml:space="preserve"> h</t>
  </si>
  <si>
    <t>Execução dos poços</t>
  </si>
  <si>
    <t>Indicadores de nível d’água</t>
  </si>
  <si>
    <t>Piezômetros</t>
  </si>
  <si>
    <t>DEMOLIÇÃO CONVENCIONAL</t>
  </si>
  <si>
    <t>DEMOLIÇÃO COM EXPLOSIVO</t>
  </si>
  <si>
    <t>REMOÇÕES</t>
  </si>
  <si>
    <t>02.05.400</t>
  </si>
  <si>
    <t>02.05.401</t>
  </si>
  <si>
    <t>02.05.402</t>
  </si>
  <si>
    <t xml:space="preserve">02.05.403 </t>
  </si>
  <si>
    <t>02.05.404</t>
  </si>
  <si>
    <t>02.05.500</t>
  </si>
  <si>
    <t>02.05.600</t>
  </si>
  <si>
    <t>02.05.601</t>
  </si>
  <si>
    <t>02.05.602</t>
  </si>
  <si>
    <t>02.05.603</t>
  </si>
  <si>
    <t>02.05.604</t>
  </si>
  <si>
    <t xml:space="preserve">02.05.700 </t>
  </si>
  <si>
    <t>02.05.800</t>
  </si>
  <si>
    <t>Paredes Diafragma</t>
  </si>
  <si>
    <t>Drenagem a Céu Aberto e Tubos Drenantes</t>
  </si>
  <si>
    <t>Paredes-guias</t>
  </si>
  <si>
    <t>Escavação mecanizada com lama bentonítica</t>
  </si>
  <si>
    <t>Armadura</t>
  </si>
  <si>
    <t>Concreto</t>
  </si>
  <si>
    <t>Estacas-Pranchas</t>
  </si>
  <si>
    <t>Escavação manual para abertura de canaletas, trincheiras laterais ou valetas</t>
  </si>
  <si>
    <t xml:space="preserve"> m3</t>
  </si>
  <si>
    <t>Escavação mecanizada para abertura de canaletas trincheiras laterais ou valetas</t>
  </si>
  <si>
    <t>Instalações de tubos drenantes</t>
  </si>
  <si>
    <t>Instalações de bombas para esgotamento de valas</t>
  </si>
  <si>
    <t xml:space="preserve"> HP x h</t>
  </si>
  <si>
    <t>Drenos Horizontais e Suborizontais</t>
  </si>
  <si>
    <t>Drenos Verticais de Areia</t>
  </si>
  <si>
    <t>03.00.000</t>
  </si>
  <si>
    <t xml:space="preserve"> FUNDAÇÕES E ESTRUTURAS</t>
  </si>
  <si>
    <t>03.01.000</t>
  </si>
  <si>
    <t>FUNDAÇÕES</t>
  </si>
  <si>
    <t>03.01.100</t>
  </si>
  <si>
    <t>Escavação de Valas</t>
  </si>
  <si>
    <t>03.01.101</t>
  </si>
  <si>
    <t>03.01.102</t>
  </si>
  <si>
    <t>03.01.103</t>
  </si>
  <si>
    <t>03.01.104</t>
  </si>
  <si>
    <t>03.01.105</t>
  </si>
  <si>
    <t>03.01.200</t>
  </si>
  <si>
    <t xml:space="preserve">03.01.210 </t>
  </si>
  <si>
    <t>03.01.220</t>
  </si>
  <si>
    <t>03.01.230</t>
  </si>
  <si>
    <t>03.01.240</t>
  </si>
  <si>
    <t>03.01.241</t>
  </si>
  <si>
    <t>Escoramento</t>
  </si>
  <si>
    <t>Estacas</t>
  </si>
  <si>
    <t xml:space="preserve">Manual </t>
  </si>
  <si>
    <t xml:space="preserve">Carga, transporte, lançamento e espalhamento de solo </t>
  </si>
  <si>
    <t xml:space="preserve">Mecanizada </t>
  </si>
  <si>
    <t xml:space="preserve">Reaterro compactado </t>
  </si>
  <si>
    <t>Contínuo de madeira</t>
  </si>
  <si>
    <t>Esgotamento de valas</t>
  </si>
  <si>
    <t xml:space="preserve">03.01.242 </t>
  </si>
  <si>
    <t xml:space="preserve">03.01.243 </t>
  </si>
  <si>
    <t xml:space="preserve">03.01.244 </t>
  </si>
  <si>
    <t xml:space="preserve">03.01.245 </t>
  </si>
  <si>
    <t xml:space="preserve">03.01.250 </t>
  </si>
  <si>
    <t>03.01.251</t>
  </si>
  <si>
    <t>03.01.252</t>
  </si>
  <si>
    <t>03.01.253</t>
  </si>
  <si>
    <t xml:space="preserve">03.01.260 </t>
  </si>
  <si>
    <t>03.01.261</t>
  </si>
  <si>
    <t>03.01.262</t>
  </si>
  <si>
    <t>03.01.263</t>
  </si>
  <si>
    <t xml:space="preserve">03.01.264 </t>
  </si>
  <si>
    <t xml:space="preserve">03.01.300 </t>
  </si>
  <si>
    <t xml:space="preserve">03.01.310 </t>
  </si>
  <si>
    <t>03.01.311</t>
  </si>
  <si>
    <t xml:space="preserve">03.01.312 </t>
  </si>
  <si>
    <t xml:space="preserve">03.01.320 </t>
  </si>
  <si>
    <t>03.01.321</t>
  </si>
  <si>
    <t>03.01.322</t>
  </si>
  <si>
    <t xml:space="preserve">03.01.330 </t>
  </si>
  <si>
    <t xml:space="preserve">03.01.340 </t>
  </si>
  <si>
    <t xml:space="preserve">03.01.341 </t>
  </si>
  <si>
    <t xml:space="preserve">03.01.342 </t>
  </si>
  <si>
    <t xml:space="preserve">03.01.343 </t>
  </si>
  <si>
    <t xml:space="preserve">03.01.344 </t>
  </si>
  <si>
    <t xml:space="preserve">03.01.350 </t>
  </si>
  <si>
    <t xml:space="preserve">03.01.351 </t>
  </si>
  <si>
    <t xml:space="preserve">03.01.352 </t>
  </si>
  <si>
    <t xml:space="preserve">03.01.353 </t>
  </si>
  <si>
    <t xml:space="preserve">03.01.354 </t>
  </si>
  <si>
    <t>Sapatas corridas</t>
  </si>
  <si>
    <t>Sapatas isoladas</t>
  </si>
  <si>
    <t>Lastros</t>
  </si>
  <si>
    <t>Pedras-de-mão</t>
  </si>
  <si>
    <t>Fundações Diretas</t>
  </si>
  <si>
    <t>Maciços de solo armado</t>
  </si>
  <si>
    <t>Gabiões</t>
  </si>
  <si>
    <t xml:space="preserve">Estacas-pranchas de concreto armado </t>
  </si>
  <si>
    <t>Estacas-pranchas de polímeros</t>
  </si>
  <si>
    <t>Estacas justapostas de concreto</t>
  </si>
  <si>
    <t>Estacas justapostas de solo-cimento CCP ou JG</t>
  </si>
  <si>
    <t>tipo caixa</t>
  </si>
  <si>
    <t xml:space="preserve">tipo colchão </t>
  </si>
  <si>
    <t>tipo saco</t>
  </si>
  <si>
    <t xml:space="preserve">Com paramento vertical de 0,0 a 4,5 m </t>
  </si>
  <si>
    <t xml:space="preserve">Com paramento vertical de 4,5 a 6,0 m  </t>
  </si>
  <si>
    <t xml:space="preserve">Com paramento vertical de 6,0 a 7,5 m </t>
  </si>
  <si>
    <t xml:space="preserve">Com paramento vertical de 7,5 a 9,0 m </t>
  </si>
  <si>
    <t>Seca</t>
  </si>
  <si>
    <t xml:space="preserve">Argamassada </t>
  </si>
  <si>
    <t xml:space="preserve">De concreto </t>
  </si>
  <si>
    <t xml:space="preserve">Tijolos comuns </t>
  </si>
  <si>
    <t xml:space="preserve">De brita </t>
  </si>
  <si>
    <t>Formas</t>
  </si>
  <si>
    <t xml:space="preserve">Concreto ciclópico  </t>
  </si>
  <si>
    <t>Concreto ciclópico</t>
  </si>
  <si>
    <t>03.01.360</t>
  </si>
  <si>
    <t>03.01.361</t>
  </si>
  <si>
    <t>03.01.362</t>
  </si>
  <si>
    <t>03.01.363</t>
  </si>
  <si>
    <t>03.01.400</t>
  </si>
  <si>
    <t>03.01.410</t>
  </si>
  <si>
    <t>03.01.411</t>
  </si>
  <si>
    <t>03.01.412</t>
  </si>
  <si>
    <t>03.01.413</t>
  </si>
  <si>
    <t>03.01.414</t>
  </si>
  <si>
    <t>03.01.415</t>
  </si>
  <si>
    <t>03.01.420</t>
  </si>
  <si>
    <t>03.01.421</t>
  </si>
  <si>
    <t>03.01.422</t>
  </si>
  <si>
    <t>03.01.423</t>
  </si>
  <si>
    <t>03.01.424</t>
  </si>
  <si>
    <t>03.01.425</t>
  </si>
  <si>
    <t>03.01.426</t>
  </si>
  <si>
    <t>03.01.430</t>
  </si>
  <si>
    <t>03.01.440</t>
  </si>
  <si>
    <t>03.01.441</t>
  </si>
  <si>
    <t>03.01.442</t>
  </si>
  <si>
    <t>03.01.443</t>
  </si>
  <si>
    <t>03.01.444</t>
  </si>
  <si>
    <t>03.01.445</t>
  </si>
  <si>
    <t>03.01.446</t>
  </si>
  <si>
    <t>03.01.447</t>
  </si>
  <si>
    <t>03.01.448</t>
  </si>
  <si>
    <t>03.01.450</t>
  </si>
  <si>
    <t>03.01.451</t>
  </si>
  <si>
    <t>03.01.452</t>
  </si>
  <si>
    <t>03.01.453</t>
  </si>
  <si>
    <t>03.01.454</t>
  </si>
  <si>
    <t>03.01.455</t>
  </si>
  <si>
    <t>03.01.456</t>
  </si>
  <si>
    <t>03.01.457</t>
  </si>
  <si>
    <t>“Radier”</t>
  </si>
  <si>
    <t>Fundações Profundas</t>
  </si>
  <si>
    <t>Estacas pré-moldadas</t>
  </si>
  <si>
    <t>Estacas moldadas no local</t>
  </si>
  <si>
    <t>Tubulões com camisa de concreto</t>
  </si>
  <si>
    <t>Tubulões com camisa metálica</t>
  </si>
  <si>
    <t xml:space="preserve">Concreto </t>
  </si>
  <si>
    <t>De concreto armado</t>
  </si>
  <si>
    <t>De concreto protendido</t>
  </si>
  <si>
    <t>De concreto armado centrifugado</t>
  </si>
  <si>
    <t>De madeira</t>
  </si>
  <si>
    <t>Metálicas</t>
  </si>
  <si>
    <t>Brocas</t>
  </si>
  <si>
    <t>Tipo “Franki”</t>
  </si>
  <si>
    <t>Tipo “Strauss”</t>
  </si>
  <si>
    <t xml:space="preserve">Tipo “Raiz” </t>
  </si>
  <si>
    <t>Escavadas (estacão)</t>
  </si>
  <si>
    <t>Colunas de solo-cimento tipo CCP ou JG</t>
  </si>
  <si>
    <t>Preparo de cabeças de estacas</t>
  </si>
  <si>
    <t>Camisa de concreto inclusive forma e armadura</t>
  </si>
  <si>
    <t>Concreto do fuste</t>
  </si>
  <si>
    <t>Concreto da base, inclusive armadura</t>
  </si>
  <si>
    <t>Lastro de concreto</t>
  </si>
  <si>
    <t>Escavação de base a ar comprimido</t>
  </si>
  <si>
    <t>Escavação de base a céu aberto</t>
  </si>
  <si>
    <t>Escavação de fuste a ar comprimido</t>
  </si>
  <si>
    <t>Escavação de fuste a céu aberto</t>
  </si>
  <si>
    <t>Camisa metálica com cravação normal</t>
  </si>
  <si>
    <t>Camisa metálica com cravação mecanizada</t>
  </si>
  <si>
    <t>Descontínuo de madeira</t>
  </si>
  <si>
    <t>Metálico-madeira contínuo</t>
  </si>
  <si>
    <t>Estacas-pranchas metálicas</t>
  </si>
  <si>
    <t>03.01.458</t>
  </si>
  <si>
    <t>03.01.459</t>
  </si>
  <si>
    <t>03.01.460</t>
  </si>
  <si>
    <t>03.01.461</t>
  </si>
  <si>
    <t>03.01.462</t>
  </si>
  <si>
    <t>03.01.500</t>
  </si>
  <si>
    <t>03.01.501</t>
  </si>
  <si>
    <t>03.01.502</t>
  </si>
  <si>
    <t>03.01.503</t>
  </si>
  <si>
    <t>03.01.504</t>
  </si>
  <si>
    <t>03.02.000</t>
  </si>
  <si>
    <t>03.02.100</t>
  </si>
  <si>
    <t>03.02.120</t>
  </si>
  <si>
    <t>03.02.121</t>
  </si>
  <si>
    <t>03.02.130</t>
  </si>
  <si>
    <t>03.02.131</t>
  </si>
  <si>
    <t>03.02.132</t>
  </si>
  <si>
    <t>03.02.133</t>
  </si>
  <si>
    <t>03.02.140</t>
  </si>
  <si>
    <t>03.02.141</t>
  </si>
  <si>
    <t>03.02.142</t>
  </si>
  <si>
    <t>03.02.143</t>
  </si>
  <si>
    <t>03.02.144</t>
  </si>
  <si>
    <t>Tubulões com escavação mecanizada (perfuratriz)</t>
  </si>
  <si>
    <t>Blocos de Fundação</t>
  </si>
  <si>
    <t>Impermeabilização</t>
  </si>
  <si>
    <t>ESTRUTURAS DE CONCRETO</t>
  </si>
  <si>
    <t>Concreto Armado</t>
  </si>
  <si>
    <t>Pilares</t>
  </si>
  <si>
    <t>Vigas</t>
  </si>
  <si>
    <t>Lajes</t>
  </si>
  <si>
    <t>Muros de arrimo</t>
  </si>
  <si>
    <t>Concreto do fuste, inclusive armadura</t>
  </si>
  <si>
    <t>Escavação</t>
  </si>
  <si>
    <t>Lastro</t>
  </si>
  <si>
    <t xml:space="preserve">Formas </t>
  </si>
  <si>
    <t xml:space="preserve">Armadura </t>
  </si>
  <si>
    <t>kg</t>
  </si>
  <si>
    <t>Tirantes</t>
  </si>
  <si>
    <t>03.02.150</t>
  </si>
  <si>
    <t>03.02.151</t>
  </si>
  <si>
    <t>03.02.152</t>
  </si>
  <si>
    <t>03.02.153</t>
  </si>
  <si>
    <t>03.02.154</t>
  </si>
  <si>
    <t>03.02.160</t>
  </si>
  <si>
    <t>03.02.161</t>
  </si>
  <si>
    <t>03.02.162</t>
  </si>
  <si>
    <t>03.02.163</t>
  </si>
  <si>
    <t>03.02.170</t>
  </si>
  <si>
    <t>03.02.171</t>
  </si>
  <si>
    <t>03.02.172</t>
  </si>
  <si>
    <t>03.02.173</t>
  </si>
  <si>
    <t>03.02.180</t>
  </si>
  <si>
    <t>03.02.181</t>
  </si>
  <si>
    <t>03.02.182</t>
  </si>
  <si>
    <t>03.02.183</t>
  </si>
  <si>
    <t>03.02.190</t>
  </si>
  <si>
    <t>03.02.191</t>
  </si>
  <si>
    <t>03.02.192</t>
  </si>
  <si>
    <t>03.02.193</t>
  </si>
  <si>
    <t>03.02.200</t>
  </si>
  <si>
    <t>03.02.210</t>
  </si>
  <si>
    <t>03.02.211</t>
  </si>
  <si>
    <t>03.02.212</t>
  </si>
  <si>
    <t>03.02.213</t>
  </si>
  <si>
    <t>03.02.214</t>
  </si>
  <si>
    <t>03.02.215</t>
  </si>
  <si>
    <t>03.02.216</t>
  </si>
  <si>
    <t>03.02.217</t>
  </si>
  <si>
    <t>03.02.218</t>
  </si>
  <si>
    <t>03.02.300</t>
  </si>
  <si>
    <t>Concreto Pré-Moldado</t>
  </si>
  <si>
    <t>Peças protendidas</t>
  </si>
  <si>
    <t>Concreto Protendido</t>
  </si>
  <si>
    <t>Reforço de estrutura</t>
  </si>
  <si>
    <t>Escadas</t>
  </si>
  <si>
    <t>Caixas d’água</t>
  </si>
  <si>
    <t>Calhas</t>
  </si>
  <si>
    <t>Paredes-diafragmas</t>
  </si>
  <si>
    <t>Armadura frouxa</t>
  </si>
  <si>
    <t>Armadura de protensão</t>
  </si>
  <si>
    <t>Bainhas</t>
  </si>
  <si>
    <t>Ancoragens</t>
  </si>
  <si>
    <t xml:space="preserve">Operação de protensão </t>
  </si>
  <si>
    <t>Operação de injeção</t>
  </si>
  <si>
    <t>03.02.310</t>
  </si>
  <si>
    <t>03.02.311</t>
  </si>
  <si>
    <t>03.02.312</t>
  </si>
  <si>
    <t>03.02.313</t>
  </si>
  <si>
    <t>03.02.320</t>
  </si>
  <si>
    <t>03.02.321</t>
  </si>
  <si>
    <t>03.02.322</t>
  </si>
  <si>
    <t>03.02.323</t>
  </si>
  <si>
    <t>03.02.330</t>
  </si>
  <si>
    <t>03.02.331</t>
  </si>
  <si>
    <t>03.02.332</t>
  </si>
  <si>
    <t>03.02.333</t>
  </si>
  <si>
    <t>03.02.340</t>
  </si>
  <si>
    <t>03.02.341</t>
  </si>
  <si>
    <t>03.02.342</t>
  </si>
  <si>
    <t>03.02.343</t>
  </si>
  <si>
    <t>03.02.350</t>
  </si>
  <si>
    <t>03.02.360</t>
  </si>
  <si>
    <t>03.02.400</t>
  </si>
  <si>
    <t>03.02.410</t>
  </si>
  <si>
    <t>03.02.420</t>
  </si>
  <si>
    <t>03.02.430</t>
  </si>
  <si>
    <t>03.03.000</t>
  </si>
  <si>
    <t>03.03.100</t>
  </si>
  <si>
    <t>Blocos</t>
  </si>
  <si>
    <t xml:space="preserve"> Vigas</t>
  </si>
  <si>
    <t>Diversos</t>
  </si>
  <si>
    <t>dm³</t>
  </si>
  <si>
    <t>Juntas de Dilatação</t>
  </si>
  <si>
    <t>Aparelhos de apoio</t>
  </si>
  <si>
    <t>Chumbadores</t>
  </si>
  <si>
    <t xml:space="preserve">Transporte </t>
  </si>
  <si>
    <t xml:space="preserve"> ESTRUTURAS METÁLICAS</t>
  </si>
  <si>
    <t>03.03.200</t>
  </si>
  <si>
    <t>03.03.201</t>
  </si>
  <si>
    <t>03.03.202</t>
  </si>
  <si>
    <t>03.03.203</t>
  </si>
  <si>
    <t>03.03.204</t>
  </si>
  <si>
    <t>03.03.205</t>
  </si>
  <si>
    <t>03.03.206</t>
  </si>
  <si>
    <t>03.03.207</t>
  </si>
  <si>
    <t>03.03.208</t>
  </si>
  <si>
    <t>03.03.209</t>
  </si>
  <si>
    <t>03.03.210</t>
  </si>
  <si>
    <t>03.03.300</t>
  </si>
  <si>
    <t>03.03.301</t>
  </si>
  <si>
    <t>03.03.302</t>
  </si>
  <si>
    <t>03.03.303</t>
  </si>
  <si>
    <t>03.03.304</t>
  </si>
  <si>
    <t>03.03.305</t>
  </si>
  <si>
    <t>03.03.306</t>
  </si>
  <si>
    <t>03.03.400</t>
  </si>
  <si>
    <t>03.03.401</t>
  </si>
  <si>
    <t>03.03.402</t>
  </si>
  <si>
    <t>03.03.403</t>
  </si>
  <si>
    <t>03.03.404</t>
  </si>
  <si>
    <t>03.03.405</t>
  </si>
  <si>
    <t>03.03.406</t>
  </si>
  <si>
    <t>03.03.500</t>
  </si>
  <si>
    <t>03.03.600</t>
  </si>
  <si>
    <t>03.03.700</t>
  </si>
  <si>
    <t xml:space="preserve">03.04.000 </t>
  </si>
  <si>
    <t>ESTRUTURAS DE MADEIRA</t>
  </si>
  <si>
    <t>Tratamento</t>
  </si>
  <si>
    <t>Pintura de Acabamento</t>
  </si>
  <si>
    <t>Revestimento Contra Fogo</t>
  </si>
  <si>
    <t>Esticador</t>
  </si>
  <si>
    <t>Presilhas</t>
  </si>
  <si>
    <t>Olhal</t>
  </si>
  <si>
    <t>Cabos de aço</t>
  </si>
  <si>
    <t>Manilhas</t>
  </si>
  <si>
    <t>Sapatilhas</t>
  </si>
  <si>
    <t>Peças Principais</t>
  </si>
  <si>
    <t>Perfis laminados</t>
  </si>
  <si>
    <t>Perfis soldados</t>
  </si>
  <si>
    <t>Perfis leves constituídos de chapas dobradas</t>
  </si>
  <si>
    <t>Trilhos</t>
  </si>
  <si>
    <t>Tubos</t>
  </si>
  <si>
    <t>Barra redonda</t>
  </si>
  <si>
    <t>Chapas</t>
  </si>
  <si>
    <t>Chapas de piso</t>
  </si>
  <si>
    <t>Grelha</t>
  </si>
  <si>
    <t>Montagem</t>
  </si>
  <si>
    <t>02.04.100</t>
  </si>
  <si>
    <t>Dispositivos de ligação</t>
  </si>
  <si>
    <t>Parafusos</t>
  </si>
  <si>
    <t>Rebites</t>
  </si>
  <si>
    <t>Conectores</t>
  </si>
  <si>
    <t>Pinos</t>
  </si>
  <si>
    <t>03.04.100</t>
  </si>
  <si>
    <t>03.04.200</t>
  </si>
  <si>
    <t>03.04.201</t>
  </si>
  <si>
    <t>03.04.202</t>
  </si>
  <si>
    <t>03.04.203</t>
  </si>
  <si>
    <t>03.04.204</t>
  </si>
  <si>
    <t>03.04.205</t>
  </si>
  <si>
    <t>03.04.206</t>
  </si>
  <si>
    <t>03.04.207</t>
  </si>
  <si>
    <t>03.04.208</t>
  </si>
  <si>
    <t>03.04.300</t>
  </si>
  <si>
    <t>03.04.301</t>
  </si>
  <si>
    <t>03.04.302</t>
  </si>
  <si>
    <t>03.04.303</t>
  </si>
  <si>
    <t>03.04.304</t>
  </si>
  <si>
    <t>03.04.305</t>
  </si>
  <si>
    <t>03.04.307</t>
  </si>
  <si>
    <t>03.04.308</t>
  </si>
  <si>
    <t>03.04.400</t>
  </si>
  <si>
    <t xml:space="preserve">03.04.500 </t>
  </si>
  <si>
    <t>03.05.000</t>
  </si>
  <si>
    <t>Dispositivos de Ligação</t>
  </si>
  <si>
    <t>Estrutura de Madeira Completa</t>
  </si>
  <si>
    <t xml:space="preserve">Pranchões </t>
  </si>
  <si>
    <t>Pranchas</t>
  </si>
  <si>
    <t>Vigotas</t>
  </si>
  <si>
    <t>Caibros</t>
  </si>
  <si>
    <t>Tábuas</t>
  </si>
  <si>
    <t>Sarrafos</t>
  </si>
  <si>
    <t>Ripas</t>
  </si>
  <si>
    <t>l ou kg</t>
  </si>
  <si>
    <t>Pregos</t>
  </si>
  <si>
    <t>Parafusos com porca e arruela</t>
  </si>
  <si>
    <t>Tarugos ou chavetas</t>
  </si>
  <si>
    <t>Cola</t>
  </si>
  <si>
    <t>Grampos</t>
  </si>
  <si>
    <t>Braçadeiras</t>
  </si>
  <si>
    <t>CONTENÇÃO DE MACIÇOS DE TERRA</t>
  </si>
  <si>
    <t>04.01.101</t>
  </si>
  <si>
    <t>04.01.103</t>
  </si>
  <si>
    <t>04.01.104</t>
  </si>
  <si>
    <t>04.01.105</t>
  </si>
  <si>
    <t>04.01.106</t>
  </si>
  <si>
    <t>04.01.107</t>
  </si>
  <si>
    <t>04.01.108</t>
  </si>
  <si>
    <t>04.01.109</t>
  </si>
  <si>
    <t>04.01.110</t>
  </si>
  <si>
    <t>04.01.111</t>
  </si>
  <si>
    <t>04.01.112</t>
  </si>
  <si>
    <t>04.01.113</t>
  </si>
  <si>
    <t>04.01.114</t>
  </si>
  <si>
    <t>04.01.115</t>
  </si>
  <si>
    <t>04.01.116</t>
  </si>
  <si>
    <t>04.01.117</t>
  </si>
  <si>
    <t>04.01.118</t>
  </si>
  <si>
    <t>04.01.119</t>
  </si>
  <si>
    <t>04.01.121</t>
  </si>
  <si>
    <t>04.01.122</t>
  </si>
  <si>
    <t>04.01.123</t>
  </si>
  <si>
    <t>04.01.300</t>
  </si>
  <si>
    <t>04.01.301</t>
  </si>
  <si>
    <t>04.01.302</t>
  </si>
  <si>
    <t>04.01.303</t>
  </si>
  <si>
    <t>04.01.304</t>
  </si>
  <si>
    <t>04.01.305</t>
  </si>
  <si>
    <t>04.01.306</t>
  </si>
  <si>
    <t>04.01.307</t>
  </si>
  <si>
    <t>04.01.308</t>
  </si>
  <si>
    <t>04.01.309</t>
  </si>
  <si>
    <t>04.01.310</t>
  </si>
  <si>
    <t>04.01.311</t>
  </si>
  <si>
    <t>04.01.312</t>
  </si>
  <si>
    <t>04.01.313</t>
  </si>
  <si>
    <t>04.01.314</t>
  </si>
  <si>
    <t>04.01.315</t>
  </si>
  <si>
    <t>04.01.316</t>
  </si>
  <si>
    <t>04.01.400</t>
  </si>
  <si>
    <t>04.01.401</t>
  </si>
  <si>
    <t>04.01.402</t>
  </si>
  <si>
    <t>04.01.403</t>
  </si>
  <si>
    <t>04.01.404</t>
  </si>
  <si>
    <t>04.01.405</t>
  </si>
  <si>
    <t>04.01.406</t>
  </si>
  <si>
    <t>04.01.407</t>
  </si>
  <si>
    <t>04.01.408</t>
  </si>
  <si>
    <t>04.01.409</t>
  </si>
  <si>
    <t>04.01.410</t>
  </si>
  <si>
    <t>04.01.411</t>
  </si>
  <si>
    <t>04.01.412</t>
  </si>
  <si>
    <t>04.01.413</t>
  </si>
  <si>
    <t>04.01.414</t>
  </si>
  <si>
    <t>04.01.415</t>
  </si>
  <si>
    <t>04.01.416</t>
  </si>
  <si>
    <t>04.01.500</t>
  </si>
  <si>
    <t>04.01.511</t>
  </si>
  <si>
    <t>04.01.512</t>
  </si>
  <si>
    <t>04.01.513</t>
  </si>
  <si>
    <t>04.01.514</t>
  </si>
  <si>
    <t>04.01.517</t>
  </si>
  <si>
    <t>04.01.518</t>
  </si>
  <si>
    <t>04.01.519</t>
  </si>
  <si>
    <t>04.01.520</t>
  </si>
  <si>
    <t>04.01.521</t>
  </si>
  <si>
    <t>04.01.522</t>
  </si>
  <si>
    <t>04.01.523</t>
  </si>
  <si>
    <t>04.01.524</t>
  </si>
  <si>
    <t>04.01.525</t>
  </si>
  <si>
    <t>04.01.526</t>
  </si>
  <si>
    <t>04.01.527</t>
  </si>
  <si>
    <t>04.01.535</t>
  </si>
  <si>
    <t>04.01.536</t>
  </si>
  <si>
    <t>04.01.537</t>
  </si>
  <si>
    <t>04.01.538</t>
  </si>
  <si>
    <t>04.01.539</t>
  </si>
  <si>
    <t>04.01.540</t>
  </si>
  <si>
    <t>04.01.541</t>
  </si>
  <si>
    <t>04.01.542</t>
  </si>
  <si>
    <t>04.01.543</t>
  </si>
  <si>
    <t>04.01.544</t>
  </si>
  <si>
    <t>04.01.545</t>
  </si>
  <si>
    <t>04.01.546</t>
  </si>
  <si>
    <t>04.01.547</t>
  </si>
  <si>
    <t>04.01.548</t>
  </si>
  <si>
    <t>04.01.551</t>
  </si>
  <si>
    <t>04.01.552</t>
  </si>
  <si>
    <t>04.01.553</t>
  </si>
  <si>
    <t>04.01.555</t>
  </si>
  <si>
    <t>04.01.556</t>
  </si>
  <si>
    <t>04.01.557</t>
  </si>
  <si>
    <t>04.01.562</t>
  </si>
  <si>
    <t>04.01.563</t>
  </si>
  <si>
    <t>04.01.565</t>
  </si>
  <si>
    <t>04.01.567</t>
  </si>
  <si>
    <t>04.01.568</t>
  </si>
  <si>
    <t>04.01.570</t>
  </si>
  <si>
    <t>04.01.571</t>
  </si>
  <si>
    <t>04.01.572</t>
  </si>
  <si>
    <t>04.01.573</t>
  </si>
  <si>
    <t>04.01.574</t>
  </si>
  <si>
    <t>04.01.575</t>
  </si>
  <si>
    <t>04.01.576</t>
  </si>
  <si>
    <t>04.01.580</t>
  </si>
  <si>
    <t>04.01.601</t>
  </si>
  <si>
    <t>04.01.602</t>
  </si>
  <si>
    <t>04.01.603</t>
  </si>
  <si>
    <t>04.01.604</t>
  </si>
  <si>
    <t>04.01.606</t>
  </si>
  <si>
    <t>04.01.607</t>
  </si>
  <si>
    <t>04.01.608</t>
  </si>
  <si>
    <t>04.01.703</t>
  </si>
  <si>
    <t>04.01.704</t>
  </si>
  <si>
    <t>04.01.705</t>
  </si>
  <si>
    <t>04.01.706</t>
  </si>
  <si>
    <t>04.01.707</t>
  </si>
  <si>
    <t>04.01.708</t>
  </si>
  <si>
    <t>04.01.709</t>
  </si>
  <si>
    <t>04.01.800</t>
  </si>
  <si>
    <t>04.01.801</t>
  </si>
  <si>
    <t>04.01.802</t>
  </si>
  <si>
    <t>04.01.803</t>
  </si>
  <si>
    <t>04.01.804</t>
  </si>
  <si>
    <t>04.01.805</t>
  </si>
  <si>
    <t>04.01.806</t>
  </si>
  <si>
    <t>04.01.807</t>
  </si>
  <si>
    <t>04.01.810</t>
  </si>
  <si>
    <t>04.01.820</t>
  </si>
  <si>
    <t>04.01.830</t>
  </si>
  <si>
    <t xml:space="preserve">04.01.840 </t>
  </si>
  <si>
    <t>04.01.850</t>
  </si>
  <si>
    <t>04.01.860</t>
  </si>
  <si>
    <t>04.01.870</t>
  </si>
  <si>
    <t>Paredes</t>
  </si>
  <si>
    <t>de alvenaria de tijolos maciços de barro</t>
  </si>
  <si>
    <t xml:space="preserve"> m2</t>
  </si>
  <si>
    <t>de alvenaria de tijolos furados de barro</t>
  </si>
  <si>
    <t xml:space="preserve">de alvenaria de tijolos maciços aparentes </t>
  </si>
  <si>
    <t>de alvenaria de tijolos laminados de cerâmica</t>
  </si>
  <si>
    <t>de alvenaria de blocos de concreto</t>
  </si>
  <si>
    <t>de alvenaria de blocos de concreto celular</t>
  </si>
  <si>
    <t>de alvenaria de blocos de concreto aparente</t>
  </si>
  <si>
    <t>de alvenaria de blocos de concreto celular aparente</t>
  </si>
  <si>
    <t>de alvenaria de blocos sílico-calcários</t>
  </si>
  <si>
    <t>de alvenaria de blocos de vidro</t>
  </si>
  <si>
    <t>de alvenaria de blocos cerâmicos</t>
  </si>
  <si>
    <t>de alvenaria de blocos estruturais</t>
  </si>
  <si>
    <t>de alvenaria de elementos vazados de concreto</t>
  </si>
  <si>
    <t>de alvenaria de elementos vazados de cerâmica</t>
  </si>
  <si>
    <t>de divisória de chapas compensadas</t>
  </si>
  <si>
    <t>de divisória de chapas de fibro-cimento</t>
  </si>
  <si>
    <t>de divisória revestida com laminado melamínico</t>
  </si>
  <si>
    <t>de divisória de granilite</t>
  </si>
  <si>
    <t>de divisória de mármore</t>
  </si>
  <si>
    <t>de divisória de granito</t>
  </si>
  <si>
    <t>de divisória de gesso</t>
  </si>
  <si>
    <t>de divisória de tela metálica</t>
  </si>
  <si>
    <t>de divisória de placas de concreto</t>
  </si>
  <si>
    <t>Esquadrias</t>
  </si>
  <si>
    <t>Porta de ferro pantográfica un</t>
  </si>
  <si>
    <t>Caixilho fixo de ferro em chapa maciça</t>
  </si>
  <si>
    <t>Porta de ferro em barras</t>
  </si>
  <si>
    <t>Porta de ferro em veneziana</t>
  </si>
  <si>
    <t>Porta de ferro em tela metálica</t>
  </si>
  <si>
    <t>Porta automática de ferro com acionador eletromecânico</t>
  </si>
  <si>
    <t>Porta de ferro de enrolar</t>
  </si>
  <si>
    <t>Porta corta-fogo</t>
  </si>
  <si>
    <t>Batentes e guarnições de ferro</t>
  </si>
  <si>
    <t>Caixilho fixo de ferro em barras</t>
  </si>
  <si>
    <t>Caixilho fixo de ferro em veneziana</t>
  </si>
  <si>
    <t>Caixilho fixo de ferro em tela metálica</t>
  </si>
  <si>
    <t>Caixilho móvel de ferro em chapa maciça</t>
  </si>
  <si>
    <t>Caixilho móvel de ferro em barras</t>
  </si>
  <si>
    <t>Caixilho móvel de ferro em veneziana</t>
  </si>
  <si>
    <t>Caixilho móvel de ferro em tela metálica</t>
  </si>
  <si>
    <t>Porta de alumínio em chapa maciça</t>
  </si>
  <si>
    <t>Porta de alumínio em barras</t>
  </si>
  <si>
    <t>Porta de alumínio em veneziana</t>
  </si>
  <si>
    <t>Porta automática de alumínio com acionador eletromecânico</t>
  </si>
  <si>
    <t>Batentes e guarnições de alumínio</t>
  </si>
  <si>
    <t>Caixilho fixo de alumínio em chapa maciça</t>
  </si>
  <si>
    <t>Caixilho fixo de alumínio em barras</t>
  </si>
  <si>
    <t>Caixilho fixo de alumínio em veneziana</t>
  </si>
  <si>
    <t>Caixilho móvel de alumínio em chapa maciça</t>
  </si>
  <si>
    <t>Caixilho móvel de alumínio em barras</t>
  </si>
  <si>
    <t>Caixilho móvel de alumínio em veneziana</t>
  </si>
  <si>
    <t>Porta de madeira maciça</t>
  </si>
  <si>
    <t>Porta de madeira compensada</t>
  </si>
  <si>
    <t>Porta de madeira com veneziana</t>
  </si>
  <si>
    <t>Porta automática de madeira com acionador eletromecânico</t>
  </si>
  <si>
    <t>Batentes e guarnições de madeira</t>
  </si>
  <si>
    <t>Caixilho fixo de madeira maciça</t>
  </si>
  <si>
    <t>Caixilho fixo de madeira compensada</t>
  </si>
  <si>
    <t>Caixilho fixo de madeira de venezianas</t>
  </si>
  <si>
    <t>Caixilho móvel de madeira maciça</t>
  </si>
  <si>
    <t>Caixilho móvel de madeira compensada</t>
  </si>
  <si>
    <t>Caixilho móvel de madeira de venezianas</t>
  </si>
  <si>
    <t>Portas de vidro</t>
  </si>
  <si>
    <t>Caixilho para porta de vidro</t>
  </si>
  <si>
    <t>Fechadura</t>
  </si>
  <si>
    <t>Tarjeta</t>
  </si>
  <si>
    <t>Maçaneta</t>
  </si>
  <si>
    <t>Espelho</t>
  </si>
  <si>
    <t>Entradas e rosetas</t>
  </si>
  <si>
    <t>Puxadores</t>
  </si>
  <si>
    <t>Dobradiças</t>
  </si>
  <si>
    <t>04.01.201</t>
  </si>
  <si>
    <t>04.01.202</t>
  </si>
  <si>
    <t>04.01.203</t>
  </si>
  <si>
    <t>04.01.204</t>
  </si>
  <si>
    <t>04.01.205</t>
  </si>
  <si>
    <t>04.01.206</t>
  </si>
  <si>
    <t>04.01.207</t>
  </si>
  <si>
    <t>04.01.208</t>
  </si>
  <si>
    <t>04.01.209</t>
  </si>
  <si>
    <t>04.01.210</t>
  </si>
  <si>
    <t>04.01.211</t>
  </si>
  <si>
    <t>04.01.212</t>
  </si>
  <si>
    <t>04.01.213</t>
  </si>
  <si>
    <t>04.01.214</t>
  </si>
  <si>
    <t>04.01.215</t>
  </si>
  <si>
    <t>04.01.216</t>
  </si>
  <si>
    <t>04.01.217</t>
  </si>
  <si>
    <t>04.01.218</t>
  </si>
  <si>
    <t>04.01.219</t>
  </si>
  <si>
    <t>04.01.220</t>
  </si>
  <si>
    <t>04.01.221</t>
  </si>
  <si>
    <t>04.01.222</t>
  </si>
  <si>
    <t>04.01.223</t>
  </si>
  <si>
    <t>04.01.224</t>
  </si>
  <si>
    <t>04.01.225</t>
  </si>
  <si>
    <t>04.01.226</t>
  </si>
  <si>
    <t>04.01.227</t>
  </si>
  <si>
    <t>04.01.228</t>
  </si>
  <si>
    <t>04.01.229</t>
  </si>
  <si>
    <t>04.01.231</t>
  </si>
  <si>
    <t>04.01.232</t>
  </si>
  <si>
    <t>04.01.233</t>
  </si>
  <si>
    <t>04.01.234</t>
  </si>
  <si>
    <t>04.01.235</t>
  </si>
  <si>
    <t>04.01.236</t>
  </si>
  <si>
    <t>04.01.237</t>
  </si>
  <si>
    <t>04.01.238</t>
  </si>
  <si>
    <t>04.01.239</t>
  </si>
  <si>
    <t>04.01.240</t>
  </si>
  <si>
    <t>04.01.241</t>
  </si>
  <si>
    <t>04.01.242</t>
  </si>
  <si>
    <t>04.01.243</t>
  </si>
  <si>
    <t>04.01.244</t>
  </si>
  <si>
    <t>04.01.245</t>
  </si>
  <si>
    <t>04.01.246</t>
  </si>
  <si>
    <t>04.01.247</t>
  </si>
  <si>
    <t>04.01.248</t>
  </si>
  <si>
    <t>Vidros e Plásticos</t>
  </si>
  <si>
    <t>Vidros de segurança</t>
  </si>
  <si>
    <t>Chapas de poliester com fibra de vidro</t>
  </si>
  <si>
    <t>Chapas de PVC rígido</t>
  </si>
  <si>
    <t>Chapas acrílica</t>
  </si>
  <si>
    <t>Espelhos de cristal</t>
  </si>
  <si>
    <t>Espelhos de vidro</t>
  </si>
  <si>
    <t>Vitrais</t>
  </si>
  <si>
    <t>Cristal laminado</t>
  </si>
  <si>
    <t>Cristal temperado</t>
  </si>
  <si>
    <t>Cristal comum</t>
  </si>
  <si>
    <t>Vidro aramado</t>
  </si>
  <si>
    <t>Vidro laminado</t>
  </si>
  <si>
    <t>Vidro temperado impresso</t>
  </si>
  <si>
    <t>Vidro temperado liso</t>
  </si>
  <si>
    <t>Vidro comum impresso</t>
  </si>
  <si>
    <t>Vidro comum liso</t>
  </si>
  <si>
    <t>Telhas de barro</t>
  </si>
  <si>
    <t>Telhas de fibro-cimento</t>
  </si>
  <si>
    <t>Telhas de alumínio</t>
  </si>
  <si>
    <t>Telhas de chapa acrílica</t>
  </si>
  <si>
    <t>Telhas de PVC rígido</t>
  </si>
  <si>
    <t>Telhas de poliester com fibra de vidro</t>
  </si>
  <si>
    <t>Telhas de chapa metálica</t>
  </si>
  <si>
    <t>Telhas de vidro</t>
  </si>
  <si>
    <t>Telhas de concreto</t>
  </si>
  <si>
    <t>Telhas compostas termo-acústicas</t>
  </si>
  <si>
    <t>Peças complementares de barro</t>
  </si>
  <si>
    <t>Peças complementares de fibro-cimento</t>
  </si>
  <si>
    <t>Peças complementares de alumínio</t>
  </si>
  <si>
    <t>Peças complementares de apoio em madeira</t>
  </si>
  <si>
    <t>Peças complementares de apoio metálicas</t>
  </si>
  <si>
    <t>“Domus”</t>
  </si>
  <si>
    <t>Cobertura e Fechamento Lateral</t>
  </si>
  <si>
    <t>Revestimentos de pisos</t>
  </si>
  <si>
    <t>Massa corrida</t>
  </si>
  <si>
    <t>com tinta anticorrosiva</t>
  </si>
  <si>
    <t>com tinta a base de óleo</t>
  </si>
  <si>
    <t>com tinta a base de esmalte</t>
  </si>
  <si>
    <t>com tinta a base de silicone</t>
  </si>
  <si>
    <t>com tinta a base de látex</t>
  </si>
  <si>
    <t>com tinta a base de poliuretano</t>
  </si>
  <si>
    <t>com tinta a base de borracha clorada</t>
  </si>
  <si>
    <t>com tinta acrílica</t>
  </si>
  <si>
    <t>com tinta a base de epóxi</t>
  </si>
  <si>
    <t>com tinta a base de grafite ou alumínio</t>
  </si>
  <si>
    <t>com tinta impermeável mineral em pó</t>
  </si>
  <si>
    <t>com tinta texturizada</t>
  </si>
  <si>
    <t>Têmpera batida a escova</t>
  </si>
  <si>
    <t>Caiação</t>
  </si>
  <si>
    <t>Vernizes</t>
  </si>
  <si>
    <t>Pinturas</t>
  </si>
  <si>
    <t>Plástico (PVC)</t>
  </si>
  <si>
    <t>Placas ou lâminas metálicas</t>
  </si>
  <si>
    <t>Gesso em placas</t>
  </si>
  <si>
    <t>Gesso autoportante acartonado</t>
  </si>
  <si>
    <t>Aglomerado e de fibras</t>
  </si>
  <si>
    <t>Madeira</t>
  </si>
  <si>
    <t>Estuque</t>
  </si>
  <si>
    <t>Revestimentos de forro</t>
  </si>
  <si>
    <t>Materiais metálicos</t>
  </si>
  <si>
    <t>Plásticas</t>
  </si>
  <si>
    <t>Argamassas especiais</t>
  </si>
  <si>
    <t>Tecidos</t>
  </si>
  <si>
    <t>Papéis</t>
  </si>
  <si>
    <t>Laminado melamínico</t>
  </si>
  <si>
    <t>Carpete</t>
  </si>
  <si>
    <t>Borracha</t>
  </si>
  <si>
    <t>Granito</t>
  </si>
  <si>
    <t>Mármore</t>
  </si>
  <si>
    <t>Pedras</t>
  </si>
  <si>
    <t>Ladrilhos</t>
  </si>
  <si>
    <t>Azulejos</t>
  </si>
  <si>
    <t>Cerâmicas</t>
  </si>
  <si>
    <t>Reboco</t>
  </si>
  <si>
    <t>Emboço</t>
  </si>
  <si>
    <t>Chapisco</t>
  </si>
  <si>
    <t>Revestimentos de paredes</t>
  </si>
  <si>
    <t>Contrapiso e regularização da base</t>
  </si>
  <si>
    <t>de ladrilhos hidráulicos</t>
  </si>
  <si>
    <t>Metálicos</t>
  </si>
  <si>
    <t>de elementos intertravados</t>
  </si>
  <si>
    <t>de mosaico português</t>
  </si>
  <si>
    <t>de carpete</t>
  </si>
  <si>
    <t>Fenólico-melamínicos</t>
  </si>
  <si>
    <t>Vinílicos</t>
  </si>
  <si>
    <t>de borracha</t>
  </si>
  <si>
    <t>de tábuas de madeira</t>
  </si>
  <si>
    <t>de tacos de madeira</t>
  </si>
  <si>
    <t>de alta resistência</t>
  </si>
  <si>
    <t>de granilite</t>
  </si>
  <si>
    <t>de granito</t>
  </si>
  <si>
    <t>de mármore</t>
  </si>
  <si>
    <t>de pedras</t>
  </si>
  <si>
    <t>Cerâmicos</t>
  </si>
  <si>
    <t>Cimentados</t>
  </si>
  <si>
    <t>Revestimentos</t>
  </si>
  <si>
    <t>Mantas termoacústicas</t>
  </si>
  <si>
    <t xml:space="preserve"> Impermeabilizações</t>
  </si>
  <si>
    <t>Multimembranas asfálticas</t>
  </si>
  <si>
    <t>Argamassa com adição de hidrófugo</t>
  </si>
  <si>
    <t>Elastômeros sintéticos em mantas</t>
  </si>
  <si>
    <t>Elastômeros sintéticos em solução</t>
  </si>
  <si>
    <t>Resinas epoxídicas</t>
  </si>
  <si>
    <t>Cristalizadores</t>
  </si>
  <si>
    <t xml:space="preserve">Tratamento de juntas </t>
  </si>
  <si>
    <t>Rodapés</t>
  </si>
  <si>
    <t>Soleiras</t>
  </si>
  <si>
    <t>Peitoris</t>
  </si>
  <si>
    <t>Juntas</t>
  </si>
  <si>
    <t>Cantoneiras</t>
  </si>
  <si>
    <t>Rufos</t>
  </si>
  <si>
    <t>Pingadeiras</t>
  </si>
  <si>
    <t>Arremate de degraus</t>
  </si>
  <si>
    <t>Acabamentos e Arremates</t>
  </si>
  <si>
    <t>de sanitários</t>
  </si>
  <si>
    <t>de vestiários</t>
  </si>
  <si>
    <t>de cozinha</t>
  </si>
  <si>
    <t>de lavanderia</t>
  </si>
  <si>
    <t>de câmara frigorífica</t>
  </si>
  <si>
    <t>de piscinas</t>
  </si>
  <si>
    <t>de laboratórios</t>
  </si>
  <si>
    <t>Corrimão</t>
  </si>
  <si>
    <t>“Brises”</t>
  </si>
  <si>
    <t>Guarda-corpo</t>
  </si>
  <si>
    <t>Alçapões</t>
  </si>
  <si>
    <t>Escadas de ferro</t>
  </si>
  <si>
    <t>Luminárias</t>
  </si>
  <si>
    <t>Metais sanitários</t>
  </si>
  <si>
    <t>Equipamentos e Acessórios</t>
  </si>
  <si>
    <t xml:space="preserve">04.02.000 </t>
  </si>
  <si>
    <t>04.02.100</t>
  </si>
  <si>
    <t>04.02.101</t>
  </si>
  <si>
    <t>04.02.103</t>
  </si>
  <si>
    <t>04.02.104</t>
  </si>
  <si>
    <t>INTERIORES</t>
  </si>
  <si>
    <t xml:space="preserve">04.03.000 </t>
  </si>
  <si>
    <t>04.03.100</t>
  </si>
  <si>
    <t>04.03.101</t>
  </si>
  <si>
    <t>04.03.102</t>
  </si>
  <si>
    <t>04.03.103</t>
  </si>
  <si>
    <t>04.03.104</t>
  </si>
  <si>
    <t>04.03.105</t>
  </si>
  <si>
    <t>04.03.106</t>
  </si>
  <si>
    <t>PAISAGISMO</t>
  </si>
  <si>
    <t xml:space="preserve">04.04.000 </t>
  </si>
  <si>
    <t>04.04.100</t>
  </si>
  <si>
    <t>04.04.101</t>
  </si>
  <si>
    <t>04.04.102</t>
  </si>
  <si>
    <t>04.04.103</t>
  </si>
  <si>
    <t>04.04.104</t>
  </si>
  <si>
    <t>04.04.105</t>
  </si>
  <si>
    <t>04.04.106</t>
  </si>
  <si>
    <t>04.04.107</t>
  </si>
  <si>
    <t>04.04.108</t>
  </si>
  <si>
    <t>04.04.200</t>
  </si>
  <si>
    <t>04.04.201</t>
  </si>
  <si>
    <t>04.04.202</t>
  </si>
  <si>
    <t>04.04.203</t>
  </si>
  <si>
    <t>04.04.204</t>
  </si>
  <si>
    <t>04.04.300</t>
  </si>
  <si>
    <t>04.04.301</t>
  </si>
  <si>
    <t>04.04.302</t>
  </si>
  <si>
    <t>04.04.303</t>
  </si>
  <si>
    <t>04.04.304</t>
  </si>
  <si>
    <t>PAVIMENTAÇÃO</t>
  </si>
  <si>
    <t xml:space="preserve">04.05.000 </t>
  </si>
  <si>
    <t>04.05.100</t>
  </si>
  <si>
    <t>04.05.101</t>
  </si>
  <si>
    <t>04.05.102</t>
  </si>
  <si>
    <t>04.05.103</t>
  </si>
  <si>
    <t>04.05.104</t>
  </si>
  <si>
    <t>04.05.105</t>
  </si>
  <si>
    <t>04.05.600</t>
  </si>
  <si>
    <t>04.05.601</t>
  </si>
  <si>
    <t>04.05.602</t>
  </si>
  <si>
    <t>04.05.603</t>
  </si>
  <si>
    <t>04.05.604</t>
  </si>
  <si>
    <t>SISTEMA VIÁRIO</t>
  </si>
  <si>
    <t xml:space="preserve">04.06.000 </t>
  </si>
  <si>
    <t>04.05.200</t>
  </si>
  <si>
    <t>04.05.300</t>
  </si>
  <si>
    <t>04.05.400</t>
  </si>
  <si>
    <t>04.05.500</t>
  </si>
  <si>
    <t>Postes</t>
  </si>
  <si>
    <t>Placas e quadros</t>
  </si>
  <si>
    <t>Placas adesivas</t>
  </si>
  <si>
    <t>Plásticos adesivos (letras e faixas)</t>
  </si>
  <si>
    <t>Aplicações e Equipamentos</t>
  </si>
  <si>
    <t>Painéis e divisórias móveis</t>
  </si>
  <si>
    <t>Elementos de controle de luz</t>
  </si>
  <si>
    <t>Elementos de controle de som</t>
  </si>
  <si>
    <t>Mobiliário</t>
  </si>
  <si>
    <t>Objetos de arte</t>
  </si>
  <si>
    <t>Toldos e panos</t>
  </si>
  <si>
    <t>de recreação infantil</t>
  </si>
  <si>
    <t>de mobiliário urbano (bancos, lixeiras e outros)</t>
  </si>
  <si>
    <t>Cancelas</t>
  </si>
  <si>
    <t>Guaritas</t>
  </si>
  <si>
    <t>Equipamentos de irrigação</t>
  </si>
  <si>
    <t>Equipamentos de iluminação</t>
  </si>
  <si>
    <t>Preparo do Solo para Plantio</t>
  </si>
  <si>
    <t xml:space="preserve">Terra vegetal </t>
  </si>
  <si>
    <t>Adubos químicos</t>
  </si>
  <si>
    <t>Adubos orgânicos</t>
  </si>
  <si>
    <t>Corretivos</t>
  </si>
  <si>
    <t>Ervas e gramas</t>
  </si>
  <si>
    <t>Arbustos</t>
  </si>
  <si>
    <t>Arvoretas</t>
  </si>
  <si>
    <t>Árvores</t>
  </si>
  <si>
    <t>Vegetação</t>
  </si>
  <si>
    <t>Serviços Preliminares</t>
  </si>
  <si>
    <t>Preparo da caixa</t>
  </si>
  <si>
    <t>Preparo ou regularização do subleito</t>
  </si>
  <si>
    <t>Guias</t>
  </si>
  <si>
    <t>Sarjetas</t>
  </si>
  <si>
    <t>Sarjetões</t>
  </si>
  <si>
    <t>Reforço do Subleito</t>
  </si>
  <si>
    <t>Sub-bases e Bases</t>
  </si>
  <si>
    <t>Imprimações</t>
  </si>
  <si>
    <t>Camada de rolamento</t>
  </si>
  <si>
    <t>Pavimento rígido de concreto</t>
  </si>
  <si>
    <t xml:space="preserve">Pavimento articulado de concreto </t>
  </si>
  <si>
    <t>Pavimento de paralelepípedos</t>
  </si>
  <si>
    <t>INSTALAÇÕES HIDRÁULICAS E SANITÁRIAS</t>
  </si>
  <si>
    <t xml:space="preserve"> ÁGUA FRIA</t>
  </si>
  <si>
    <t>05.01.100</t>
  </si>
  <si>
    <t>05.01.101</t>
  </si>
  <si>
    <t>05.01.102</t>
  </si>
  <si>
    <t>05.01.103</t>
  </si>
  <si>
    <t>05.01.104</t>
  </si>
  <si>
    <t>05.01.105</t>
  </si>
  <si>
    <t>05.01.106</t>
  </si>
  <si>
    <t>05.01.107</t>
  </si>
  <si>
    <t>05.01.108</t>
  </si>
  <si>
    <t>05.01.109</t>
  </si>
  <si>
    <t>05.01.110</t>
  </si>
  <si>
    <t>05.01.111</t>
  </si>
  <si>
    <t>05.01.112</t>
  </si>
  <si>
    <t>05.01.113</t>
  </si>
  <si>
    <t>05.01.204</t>
  </si>
  <si>
    <t>05.01.205</t>
  </si>
  <si>
    <t>05.01.206</t>
  </si>
  <si>
    <t>05.01.210</t>
  </si>
  <si>
    <t>05.01.211</t>
  </si>
  <si>
    <t>05.01.212</t>
  </si>
  <si>
    <t>05.01.213</t>
  </si>
  <si>
    <t>05.01.300</t>
  </si>
  <si>
    <t>05.01.301</t>
  </si>
  <si>
    <t>05.01.302</t>
  </si>
  <si>
    <t>05.01.303</t>
  </si>
  <si>
    <t>05.01.304</t>
  </si>
  <si>
    <t>05.01.305</t>
  </si>
  <si>
    <t>05.01.306</t>
  </si>
  <si>
    <t>05.01.307</t>
  </si>
  <si>
    <t>05.01.308</t>
  </si>
  <si>
    <t>05.01.309</t>
  </si>
  <si>
    <t>05.01.400</t>
  </si>
  <si>
    <t>05.01.401</t>
  </si>
  <si>
    <t>05.01.402</t>
  </si>
  <si>
    <t>05.01.403</t>
  </si>
  <si>
    <t>05.01.404</t>
  </si>
  <si>
    <t>05.01.405</t>
  </si>
  <si>
    <t>05.01.504</t>
  </si>
  <si>
    <t>05.01.505</t>
  </si>
  <si>
    <t>05.01.507</t>
  </si>
  <si>
    <t>05.01.509</t>
  </si>
  <si>
    <t>05.01.510</t>
  </si>
  <si>
    <t>05.01.513</t>
  </si>
  <si>
    <t>05.01.514</t>
  </si>
  <si>
    <t>05.01.515</t>
  </si>
  <si>
    <t>05.01.518</t>
  </si>
  <si>
    <t>05.01.520</t>
  </si>
  <si>
    <t>05.01.521</t>
  </si>
  <si>
    <t>05.01.522</t>
  </si>
  <si>
    <t>05.01.523</t>
  </si>
  <si>
    <t>05.01.525</t>
  </si>
  <si>
    <t>05.01.526</t>
  </si>
  <si>
    <t>05.01.527</t>
  </si>
  <si>
    <t>05.01.528</t>
  </si>
  <si>
    <t>05.01.529</t>
  </si>
  <si>
    <t>05.01.530</t>
  </si>
  <si>
    <t>05.01.600</t>
  </si>
  <si>
    <t>05.01.601</t>
  </si>
  <si>
    <t>05.01.602</t>
  </si>
  <si>
    <t>05.01.603</t>
  </si>
  <si>
    <t>05.01.604</t>
  </si>
  <si>
    <t>05.01.605</t>
  </si>
  <si>
    <t>05.01.606</t>
  </si>
  <si>
    <t>05.01.607</t>
  </si>
  <si>
    <t>Tubulações de Aço-Carbono e Conexões de Ferro Maleável</t>
  </si>
  <si>
    <t>Tubo</t>
  </si>
  <si>
    <t>Curva</t>
  </si>
  <si>
    <t>Cotovelo</t>
  </si>
  <si>
    <t>Tê</t>
  </si>
  <si>
    <t>Cruzeta</t>
  </si>
  <si>
    <t>Luva</t>
  </si>
  <si>
    <t>Bucha de redução</t>
  </si>
  <si>
    <t>Niple duplo</t>
  </si>
  <si>
    <t>Bujão</t>
  </si>
  <si>
    <t>Tampão</t>
  </si>
  <si>
    <t>Contraporca</t>
  </si>
  <si>
    <t>União</t>
  </si>
  <si>
    <t>Flange e acessórios</t>
  </si>
  <si>
    <t>Tubulações e Conexões de PVC Rígido</t>
  </si>
  <si>
    <t>Adaptador</t>
  </si>
  <si>
    <t>Cap</t>
  </si>
  <si>
    <t>Joelho</t>
  </si>
  <si>
    <t>Flange</t>
  </si>
  <si>
    <t>Niple</t>
  </si>
  <si>
    <t>Plugue</t>
  </si>
  <si>
    <t>Tubulações e Conexões de Cobre</t>
  </si>
  <si>
    <t>Bucha</t>
  </si>
  <si>
    <t>Conector</t>
  </si>
  <si>
    <t>Tubulações e Conexões de Ferro Fundido para Prumadas</t>
  </si>
  <si>
    <t>Redução</t>
  </si>
  <si>
    <t>Lavatório individual</t>
  </si>
  <si>
    <t>Aparelhos e Acessórios Sanitários</t>
  </si>
  <si>
    <t>Bacia sifonada</t>
  </si>
  <si>
    <t>Bacia turca</t>
  </si>
  <si>
    <t>Banheira</t>
  </si>
  <si>
    <t>Bebedouro</t>
  </si>
  <si>
    <t>Bidê</t>
  </si>
  <si>
    <t>Mictório individual</t>
  </si>
  <si>
    <t>Mictório coletivo</t>
  </si>
  <si>
    <t>Pia</t>
  </si>
  <si>
    <t>Tanque</t>
  </si>
  <si>
    <t>Torneira</t>
  </si>
  <si>
    <t>Torneira de bóia</t>
  </si>
  <si>
    <t>Aparelho misturador</t>
  </si>
  <si>
    <t>Registro de pressão</t>
  </si>
  <si>
    <t>Registro de gaveta</t>
  </si>
  <si>
    <t>Ligação flexível</t>
  </si>
  <si>
    <t>Chuveiro</t>
  </si>
  <si>
    <t>Válvula de descarga</t>
  </si>
  <si>
    <t>Caixa de descarga</t>
  </si>
  <si>
    <t>Caixa d’água pré-fabricada</t>
  </si>
  <si>
    <t>Ladrão para banheira</t>
  </si>
  <si>
    <t>Válvula para aparelhos sanitários</t>
  </si>
  <si>
    <t>Válvula de pé</t>
  </si>
  <si>
    <t>Crivo</t>
  </si>
  <si>
    <t>Válvula de retenção</t>
  </si>
  <si>
    <t>Válvula ventosa</t>
  </si>
  <si>
    <t>Válvula de segurança</t>
  </si>
  <si>
    <t>Válvula redutora de pressão</t>
  </si>
  <si>
    <t>Equipamentos</t>
  </si>
  <si>
    <t>Bomba hidráulica com acionador</t>
  </si>
  <si>
    <t>Manômetro</t>
  </si>
  <si>
    <t>Chave de bóia (bóia automática)</t>
  </si>
  <si>
    <t>Medidor de nível</t>
  </si>
  <si>
    <t>Pressóstato</t>
  </si>
  <si>
    <t>Tanque de pressão</t>
  </si>
  <si>
    <t>Junta de expansão</t>
  </si>
  <si>
    <t>05.02.106</t>
  </si>
  <si>
    <t>05.02.107</t>
  </si>
  <si>
    <t>05.02.108</t>
  </si>
  <si>
    <t>05.02.109</t>
  </si>
  <si>
    <t>05.02.110</t>
  </si>
  <si>
    <t>05.02.111</t>
  </si>
  <si>
    <t>05.02.200</t>
  </si>
  <si>
    <t>05.02.201</t>
  </si>
  <si>
    <t>05.02.202</t>
  </si>
  <si>
    <t>05.02.203</t>
  </si>
  <si>
    <t>05.02.204</t>
  </si>
  <si>
    <t>05.02.205</t>
  </si>
  <si>
    <t>05.02.206</t>
  </si>
  <si>
    <t>05.02.207</t>
  </si>
  <si>
    <t>05.02.208</t>
  </si>
  <si>
    <t>05.02.209</t>
  </si>
  <si>
    <t>05.02.210</t>
  </si>
  <si>
    <t>05.02.211</t>
  </si>
  <si>
    <t>05.02.212</t>
  </si>
  <si>
    <t>05.02.213</t>
  </si>
  <si>
    <t>05.02.300</t>
  </si>
  <si>
    <t>05.02.301</t>
  </si>
  <si>
    <t>05.02.302</t>
  </si>
  <si>
    <t>05.02.303</t>
  </si>
  <si>
    <t>05.02.304</t>
  </si>
  <si>
    <t>05.02.305</t>
  </si>
  <si>
    <t>05.02.306</t>
  </si>
  <si>
    <t>05.02.307</t>
  </si>
  <si>
    <t>05.02.308</t>
  </si>
  <si>
    <t>05.02.309</t>
  </si>
  <si>
    <t>05.02.310</t>
  </si>
  <si>
    <t>05.02.400</t>
  </si>
  <si>
    <t>05.02.401</t>
  </si>
  <si>
    <t>05.02.402</t>
  </si>
  <si>
    <t>05.02.403</t>
  </si>
  <si>
    <t>05.02.404</t>
  </si>
  <si>
    <t>05.02.405</t>
  </si>
  <si>
    <t>05.02.406</t>
  </si>
  <si>
    <t>05.02.407</t>
  </si>
  <si>
    <t>05.02.408</t>
  </si>
  <si>
    <t>05.02.409</t>
  </si>
  <si>
    <t>05.02.410</t>
  </si>
  <si>
    <t xml:space="preserve"> Flange</t>
  </si>
  <si>
    <t>Misturador</t>
  </si>
  <si>
    <t>Tubulações e Conexões de CPVC</t>
  </si>
  <si>
    <t>Luva com rosca (de transição)</t>
  </si>
  <si>
    <t>Niple de latão</t>
  </si>
  <si>
    <t>Aquecedor elétrico</t>
  </si>
  <si>
    <t>Aquecedor solar</t>
  </si>
  <si>
    <t>Aquecedor a gás</t>
  </si>
  <si>
    <t>Reservatório de água quente</t>
  </si>
  <si>
    <t>Bomba hidráulica e acionadores</t>
  </si>
  <si>
    <t>05.03.000</t>
  </si>
  <si>
    <t>05.03.100</t>
  </si>
  <si>
    <t>05.03.101</t>
  </si>
  <si>
    <t>05.03.102</t>
  </si>
  <si>
    <t>05.03.103</t>
  </si>
  <si>
    <t>05.03.104</t>
  </si>
  <si>
    <t>05.03.105</t>
  </si>
  <si>
    <t>05.03.106</t>
  </si>
  <si>
    <t>05.03.107</t>
  </si>
  <si>
    <t>05.03.108</t>
  </si>
  <si>
    <t>05.03.109</t>
  </si>
  <si>
    <t>05.03.110</t>
  </si>
  <si>
    <t>05.03.111</t>
  </si>
  <si>
    <t>05.03.112</t>
  </si>
  <si>
    <t>05.03.113</t>
  </si>
  <si>
    <t>05.03.114</t>
  </si>
  <si>
    <t>05.03.115</t>
  </si>
  <si>
    <t>05.03.116</t>
  </si>
  <si>
    <t>05.03.200</t>
  </si>
  <si>
    <t>05.03.201</t>
  </si>
  <si>
    <t>05.03.202</t>
  </si>
  <si>
    <t>05.03.203</t>
  </si>
  <si>
    <t>05.03.204</t>
  </si>
  <si>
    <t>05.03.205</t>
  </si>
  <si>
    <t>05.03.206</t>
  </si>
  <si>
    <t>05.03.300</t>
  </si>
  <si>
    <t>05.03.301</t>
  </si>
  <si>
    <t>05.03.302</t>
  </si>
  <si>
    <t>05.03.303</t>
  </si>
  <si>
    <t>05.03.304</t>
  </si>
  <si>
    <t>05.03.305</t>
  </si>
  <si>
    <t>05.03.306</t>
  </si>
  <si>
    <t>05.03.307</t>
  </si>
  <si>
    <t>05.03.308</t>
  </si>
  <si>
    <t>05.03.309</t>
  </si>
  <si>
    <t>05.03.310</t>
  </si>
  <si>
    <t>05.03.311</t>
  </si>
  <si>
    <t>05.03.312</t>
  </si>
  <si>
    <t>05.03.400</t>
  </si>
  <si>
    <t>05.03.401</t>
  </si>
  <si>
    <t>05.03.402</t>
  </si>
  <si>
    <t>05.03.403</t>
  </si>
  <si>
    <t>05.03.404</t>
  </si>
  <si>
    <t>05.03.405</t>
  </si>
  <si>
    <t>05.03.406</t>
  </si>
  <si>
    <t>05.03.407</t>
  </si>
  <si>
    <t>05.03.408</t>
  </si>
  <si>
    <t>05.03.409</t>
  </si>
  <si>
    <t>05.03.500</t>
  </si>
  <si>
    <t>05.03.501</t>
  </si>
  <si>
    <t>05.03.502</t>
  </si>
  <si>
    <t>05.03.503</t>
  </si>
  <si>
    <t>05.03.600</t>
  </si>
  <si>
    <t>05.03.601</t>
  </si>
  <si>
    <t>05.03.602</t>
  </si>
  <si>
    <t>05.03.603</t>
  </si>
  <si>
    <t>05.03.604</t>
  </si>
  <si>
    <t>05.03.605</t>
  </si>
  <si>
    <t>05.03.606</t>
  </si>
  <si>
    <t>05.03.607</t>
  </si>
  <si>
    <t>05.03.608</t>
  </si>
  <si>
    <t>05.03.609</t>
  </si>
  <si>
    <t>05.03.700</t>
  </si>
  <si>
    <t>05.03.701</t>
  </si>
  <si>
    <t>05.03.702</t>
  </si>
  <si>
    <t>05.03.703</t>
  </si>
  <si>
    <t>05.03.800</t>
  </si>
  <si>
    <t>05.03.801</t>
  </si>
  <si>
    <t>05.03.802</t>
  </si>
  <si>
    <t>05.03.803</t>
  </si>
  <si>
    <t>05.03.804</t>
  </si>
  <si>
    <t>05.03.805</t>
  </si>
  <si>
    <t>05.03.806</t>
  </si>
  <si>
    <t>05.03.807</t>
  </si>
  <si>
    <t>05.03.808</t>
  </si>
  <si>
    <t>05.04.000</t>
  </si>
  <si>
    <t>05.04.100</t>
  </si>
  <si>
    <t>05.04.101</t>
  </si>
  <si>
    <t>05.04.102</t>
  </si>
  <si>
    <t>05.04.103</t>
  </si>
  <si>
    <t>05.04.104</t>
  </si>
  <si>
    <t>05.04.105</t>
  </si>
  <si>
    <t>05.04.106</t>
  </si>
  <si>
    <t>05.04.107</t>
  </si>
  <si>
    <t>05.04.108</t>
  </si>
  <si>
    <t>05.04.109</t>
  </si>
  <si>
    <t>05.04.110</t>
  </si>
  <si>
    <t>05.04.111</t>
  </si>
  <si>
    <t>05.04.112</t>
  </si>
  <si>
    <t>05.04.113</t>
  </si>
  <si>
    <t>05.04.200</t>
  </si>
  <si>
    <t>05.04.201</t>
  </si>
  <si>
    <t>05.04.202</t>
  </si>
  <si>
    <t>05.04.203</t>
  </si>
  <si>
    <t>05.04.204</t>
  </si>
  <si>
    <t>05.04.205</t>
  </si>
  <si>
    <t>05.04.206</t>
  </si>
  <si>
    <t>05.04.300</t>
  </si>
  <si>
    <t>05.04.301</t>
  </si>
  <si>
    <t>05.04.302</t>
  </si>
  <si>
    <t>05.04.303</t>
  </si>
  <si>
    <t>05.04.304</t>
  </si>
  <si>
    <t>05.04.305</t>
  </si>
  <si>
    <t>05.04.306</t>
  </si>
  <si>
    <t>05.04.307</t>
  </si>
  <si>
    <t>05.04.308</t>
  </si>
  <si>
    <t>05.04.309</t>
  </si>
  <si>
    <t>05.04.310</t>
  </si>
  <si>
    <t>05.04.311</t>
  </si>
  <si>
    <t>05.04.312</t>
  </si>
  <si>
    <t>05.04.313</t>
  </si>
  <si>
    <t>05.04.314</t>
  </si>
  <si>
    <t>05.04.315</t>
  </si>
  <si>
    <t>05.04.400</t>
  </si>
  <si>
    <t>05.04.401</t>
  </si>
  <si>
    <t>05.04.402</t>
  </si>
  <si>
    <t>05.04.403</t>
  </si>
  <si>
    <t>05.04.404</t>
  </si>
  <si>
    <t>05.04.405</t>
  </si>
  <si>
    <t>05.04.406</t>
  </si>
  <si>
    <t>05.04.407</t>
  </si>
  <si>
    <t>05.04.408</t>
  </si>
  <si>
    <t>05.04.500</t>
  </si>
  <si>
    <t>05.04.501</t>
  </si>
  <si>
    <t>05.04.600</t>
  </si>
  <si>
    <t>05.04.601</t>
  </si>
  <si>
    <t>05.04.602</t>
  </si>
  <si>
    <t>05.04.603</t>
  </si>
  <si>
    <t>05.04.604</t>
  </si>
  <si>
    <t>05.04.605</t>
  </si>
  <si>
    <t>05.04.606</t>
  </si>
  <si>
    <t>05.04.607</t>
  </si>
  <si>
    <t>05.04.608</t>
  </si>
  <si>
    <t>05.04.609</t>
  </si>
  <si>
    <t>05.04.700</t>
  </si>
  <si>
    <t>05.04.701</t>
  </si>
  <si>
    <t>05.04.702</t>
  </si>
  <si>
    <t>05.04.703</t>
  </si>
  <si>
    <t>05.04.704</t>
  </si>
  <si>
    <t>05.04.705</t>
  </si>
  <si>
    <t>05.04.800</t>
  </si>
  <si>
    <t>05.04.801</t>
  </si>
  <si>
    <t>05.04.802</t>
  </si>
  <si>
    <t>05.04.803</t>
  </si>
  <si>
    <t>05.04.804</t>
  </si>
  <si>
    <t>05.04.805</t>
  </si>
  <si>
    <t>05.05.000</t>
  </si>
  <si>
    <t>05.05.100</t>
  </si>
  <si>
    <t>05.05.200</t>
  </si>
  <si>
    <t>05.05.300</t>
  </si>
  <si>
    <t>05.05.400</t>
  </si>
  <si>
    <t>05.06.000</t>
  </si>
  <si>
    <t>05.06.100</t>
  </si>
  <si>
    <t>05.06.101</t>
  </si>
  <si>
    <t>05.06.102</t>
  </si>
  <si>
    <t>05.06.103</t>
  </si>
  <si>
    <t>05.06.200</t>
  </si>
  <si>
    <t>05.06.201</t>
  </si>
  <si>
    <t>05.06.202</t>
  </si>
  <si>
    <t>05.06.300</t>
  </si>
  <si>
    <t>05.06.301</t>
  </si>
  <si>
    <t>05.06.302</t>
  </si>
  <si>
    <t>05.06.303</t>
  </si>
  <si>
    <t>05.06.400</t>
  </si>
  <si>
    <t>05.06.401</t>
  </si>
  <si>
    <t>05.06.402</t>
  </si>
  <si>
    <t>05.06.500</t>
  </si>
  <si>
    <t>05.06.501</t>
  </si>
  <si>
    <t>05.06.502</t>
  </si>
  <si>
    <t>05.06.600</t>
  </si>
  <si>
    <t>05.06.601</t>
  </si>
  <si>
    <t>05.06.602</t>
  </si>
  <si>
    <t>05.06.700</t>
  </si>
  <si>
    <t>05.06.701</t>
  </si>
  <si>
    <t>05.06.702</t>
  </si>
  <si>
    <t>05.06.800</t>
  </si>
  <si>
    <t>DRENAGEM DE ÁGUAS PLUVIAIS</t>
  </si>
  <si>
    <t>Tubulações e Conexões de Ferro Fundido</t>
  </si>
  <si>
    <t>Tubo radial</t>
  </si>
  <si>
    <t>Junção</t>
  </si>
  <si>
    <t>Placa cega</t>
  </si>
  <si>
    <t>Adaptador de borracha</t>
  </si>
  <si>
    <t>Ralo seco</t>
  </si>
  <si>
    <t>Ralo sifonado</t>
  </si>
  <si>
    <t>Grelha hemisférica</t>
  </si>
  <si>
    <t>Grade</t>
  </si>
  <si>
    <t>Tubulações e Conexões de Cimento-Amianto</t>
  </si>
  <si>
    <t>Tubulações e Conexões de PVC</t>
  </si>
  <si>
    <t>Ralo</t>
  </si>
  <si>
    <t>Tubo de dreno</t>
  </si>
  <si>
    <t>Tubulações e Conexões de Cerâmica</t>
  </si>
  <si>
    <t>Ampliação</t>
  </si>
  <si>
    <t>Selim</t>
  </si>
  <si>
    <t>Tubulações de Concreto</t>
  </si>
  <si>
    <t>Canaleta (meia-cana)</t>
  </si>
  <si>
    <t>Tubulações e Conexões de Poliester</t>
  </si>
  <si>
    <t>Peça de extremidade</t>
  </si>
  <si>
    <t>Funilaria</t>
  </si>
  <si>
    <t>Calha</t>
  </si>
  <si>
    <t>Bandeja ou bocal</t>
  </si>
  <si>
    <t>Rufo</t>
  </si>
  <si>
    <t>Instalação Elevatória</t>
  </si>
  <si>
    <t>Válvula de pé com crivo</t>
  </si>
  <si>
    <t>Chave de bóia</t>
  </si>
  <si>
    <t>Junta de montagem</t>
  </si>
  <si>
    <t>ESGOTOS SANITÁRIOS</t>
  </si>
  <si>
    <t>Joelho radial</t>
  </si>
  <si>
    <t>Junção radial</t>
  </si>
  <si>
    <t>Tê radial</t>
  </si>
  <si>
    <t xml:space="preserve"> Adaptador</t>
  </si>
  <si>
    <t>Sifão</t>
  </si>
  <si>
    <t>Sumidouros</t>
  </si>
  <si>
    <t>Ligação para saída de vaso sanitário</t>
  </si>
  <si>
    <t>Vedação para saída de vaso sanitário</t>
  </si>
  <si>
    <t>Anel de borracha</t>
  </si>
  <si>
    <t>Adaptador para sifão</t>
  </si>
  <si>
    <t>Adaptador para válvula</t>
  </si>
  <si>
    <t>Bomba hidráulica e acionador</t>
  </si>
  <si>
    <t>Caixa sifonada com grelha</t>
  </si>
  <si>
    <t>Acessórios</t>
  </si>
  <si>
    <t>Grelhas ou grades</t>
  </si>
  <si>
    <t>Caixa de gordura</t>
  </si>
  <si>
    <t>RESÍDUOS SÓLIDOS</t>
  </si>
  <si>
    <t>Caixa de Despejo</t>
  </si>
  <si>
    <t>Duto de Queda</t>
  </si>
  <si>
    <t>Abrigo de Lixo</t>
  </si>
  <si>
    <t>Incinerador</t>
  </si>
  <si>
    <t>SERVIÇOS DIVERSOS</t>
  </si>
  <si>
    <t>Manual</t>
  </si>
  <si>
    <t>Mecanizada</t>
  </si>
  <si>
    <t>Reaterro compactado</t>
  </si>
  <si>
    <t>de concreto</t>
  </si>
  <si>
    <t>de brita</t>
  </si>
  <si>
    <t>Caixas de Passagem</t>
  </si>
  <si>
    <t>em alvenaria</t>
  </si>
  <si>
    <t>em concreto armado</t>
  </si>
  <si>
    <t>em concreto pré-moldado</t>
  </si>
  <si>
    <t>Poços de Visita</t>
  </si>
  <si>
    <t>Bocas-de-Lobo</t>
  </si>
  <si>
    <t>Fossa Séptica</t>
  </si>
  <si>
    <t>Caixas Coletoras</t>
  </si>
  <si>
    <t>06.00.000</t>
  </si>
  <si>
    <t>06.01.000</t>
  </si>
  <si>
    <t>06.01.100</t>
  </si>
  <si>
    <t>06.01.101</t>
  </si>
  <si>
    <t>06.01.102</t>
  </si>
  <si>
    <t>06.01.103</t>
  </si>
  <si>
    <t>06.01.104</t>
  </si>
  <si>
    <t>06.01.105</t>
  </si>
  <si>
    <t>06.01.106</t>
  </si>
  <si>
    <t>06.01.107</t>
  </si>
  <si>
    <t>06.01.108</t>
  </si>
  <si>
    <t>06.01.200</t>
  </si>
  <si>
    <t>06.01.201</t>
  </si>
  <si>
    <t>06.01.202</t>
  </si>
  <si>
    <t>06.01.203</t>
  </si>
  <si>
    <t>06.01.204</t>
  </si>
  <si>
    <t>06.01.205</t>
  </si>
  <si>
    <t>06.01.206</t>
  </si>
  <si>
    <t>06.01.207</t>
  </si>
  <si>
    <t>06.01.208</t>
  </si>
  <si>
    <t>06.01.209</t>
  </si>
  <si>
    <t>06.01.210</t>
  </si>
  <si>
    <t>06.01.211</t>
  </si>
  <si>
    <t>06.01.212</t>
  </si>
  <si>
    <t>06.01.220</t>
  </si>
  <si>
    <t>06.01.221</t>
  </si>
  <si>
    <t>06.01.222</t>
  </si>
  <si>
    <t>06.01.223</t>
  </si>
  <si>
    <t>06.01.300</t>
  </si>
  <si>
    <t>06.01.301</t>
  </si>
  <si>
    <t>06.01.302</t>
  </si>
  <si>
    <t>06.01.303</t>
  </si>
  <si>
    <t>06.01.304</t>
  </si>
  <si>
    <t>06.01.305</t>
  </si>
  <si>
    <t>06.01.306</t>
  </si>
  <si>
    <t>06.01.307</t>
  </si>
  <si>
    <t>06.01.308</t>
  </si>
  <si>
    <t>06.01.309</t>
  </si>
  <si>
    <t>06.01.310</t>
  </si>
  <si>
    <t>06.01.311</t>
  </si>
  <si>
    <t>06.01.400</t>
  </si>
  <si>
    <t>06.01.401</t>
  </si>
  <si>
    <t>06.01.402</t>
  </si>
  <si>
    <t>06.01.403</t>
  </si>
  <si>
    <t>06.01.404</t>
  </si>
  <si>
    <t>06.01.405</t>
  </si>
  <si>
    <t>06.01.410</t>
  </si>
  <si>
    <t>06.01.411</t>
  </si>
  <si>
    <t>06.01.412</t>
  </si>
  <si>
    <t>06.01.413</t>
  </si>
  <si>
    <t>06.01.414</t>
  </si>
  <si>
    <t>06.01.415</t>
  </si>
  <si>
    <t>06.01.500</t>
  </si>
  <si>
    <t>06.01.501</t>
  </si>
  <si>
    <t>06.01.502</t>
  </si>
  <si>
    <t>06.01.503</t>
  </si>
  <si>
    <t>06.01.504</t>
  </si>
  <si>
    <t>06.01.505</t>
  </si>
  <si>
    <t>06.01.506</t>
  </si>
  <si>
    <t>06.01.600</t>
  </si>
  <si>
    <t>06.01.601</t>
  </si>
  <si>
    <t>06.01.602</t>
  </si>
  <si>
    <t>06.01.603</t>
  </si>
  <si>
    <t>06.01.604</t>
  </si>
  <si>
    <t>06.02.000</t>
  </si>
  <si>
    <t>06.02.100</t>
  </si>
  <si>
    <t>06.02.200</t>
  </si>
  <si>
    <t>06.02.300</t>
  </si>
  <si>
    <t>06.02.400</t>
  </si>
  <si>
    <t>06.02.500</t>
  </si>
  <si>
    <t>06.02.600</t>
  </si>
  <si>
    <t>06.03.000</t>
  </si>
  <si>
    <t>06.03.100</t>
  </si>
  <si>
    <t>06.03.200</t>
  </si>
  <si>
    <t>06.03.300</t>
  </si>
  <si>
    <t>06.03.400</t>
  </si>
  <si>
    <t>06.03.500</t>
  </si>
  <si>
    <t>06.04.100</t>
  </si>
  <si>
    <t>06.04.200</t>
  </si>
  <si>
    <t>06.04.300</t>
  </si>
  <si>
    <t>06.04.400</t>
  </si>
  <si>
    <t>06.04.500</t>
  </si>
  <si>
    <t>06.05.000</t>
  </si>
  <si>
    <t>06.05.100</t>
  </si>
  <si>
    <t>06.05.200</t>
  </si>
  <si>
    <t>06.05.300</t>
  </si>
  <si>
    <t>06.05.400</t>
  </si>
  <si>
    <t>06.06.000</t>
  </si>
  <si>
    <t>06.06.100</t>
  </si>
  <si>
    <t>06.06.200</t>
  </si>
  <si>
    <t>06.06.300</t>
  </si>
  <si>
    <t>06.06.400</t>
  </si>
  <si>
    <t>06.06.500</t>
  </si>
  <si>
    <t>06.06.600</t>
  </si>
  <si>
    <t>06.07.000</t>
  </si>
  <si>
    <t>06.07.100</t>
  </si>
  <si>
    <t>06.07.200</t>
  </si>
  <si>
    <t>06.07.300</t>
  </si>
  <si>
    <t>06.07.400</t>
  </si>
  <si>
    <t>06.08.000</t>
  </si>
  <si>
    <t>06.08.100</t>
  </si>
  <si>
    <t>06.08.200</t>
  </si>
  <si>
    <t>06.08.300</t>
  </si>
  <si>
    <t>06.08.400</t>
  </si>
  <si>
    <t>06.08.500</t>
  </si>
  <si>
    <t>06.08.600</t>
  </si>
  <si>
    <t>06.08.700</t>
  </si>
  <si>
    <t>06.09.000</t>
  </si>
  <si>
    <t>06.09.001</t>
  </si>
  <si>
    <t>06.09.002</t>
  </si>
  <si>
    <t>06.09.003</t>
  </si>
  <si>
    <t>06.09.004</t>
  </si>
  <si>
    <t>06.09.005</t>
  </si>
  <si>
    <t>06.09.006</t>
  </si>
  <si>
    <t>06.09.007</t>
  </si>
  <si>
    <t>06.09.008</t>
  </si>
  <si>
    <t>06.09.009</t>
  </si>
  <si>
    <t>06.09.010</t>
  </si>
  <si>
    <t>06.09.011</t>
  </si>
  <si>
    <t>06.10.000</t>
  </si>
  <si>
    <t>06.10.100</t>
  </si>
  <si>
    <t>06.10.101</t>
  </si>
  <si>
    <t>06.10.102</t>
  </si>
  <si>
    <t>06.10.103</t>
  </si>
  <si>
    <t>06.10.200</t>
  </si>
  <si>
    <t>06.10.201</t>
  </si>
  <si>
    <t>06.10.202</t>
  </si>
  <si>
    <t>06.10.300</t>
  </si>
  <si>
    <t>06.10.301</t>
  </si>
  <si>
    <t>06.10.302</t>
  </si>
  <si>
    <t>INSTALAÇÕES ELÉTRICAS E ELETRÔNICAS</t>
  </si>
  <si>
    <t xml:space="preserve"> INSTALAÇÕES ELÉTRICAS</t>
  </si>
  <si>
    <t>Entrada e Medição de Energia em BT</t>
  </si>
  <si>
    <t>Condutores de entrada</t>
  </si>
  <si>
    <t>Isoladores</t>
  </si>
  <si>
    <t>Eletrodutos</t>
  </si>
  <si>
    <t>Caixas</t>
  </si>
  <si>
    <t>Postes particulares</t>
  </si>
  <si>
    <t>Chaves fusíveis ou disjuntores</t>
  </si>
  <si>
    <t>Hastes de aterramento com terminais</t>
  </si>
  <si>
    <t>Cabo de cobre nu</t>
  </si>
  <si>
    <t>Entrada e Medição de Energia em MT e AT</t>
  </si>
  <si>
    <t>Muflas</t>
  </si>
  <si>
    <t>Cabos</t>
  </si>
  <si>
    <t>Pára-raios</t>
  </si>
  <si>
    <t>Chaves seccionadoras</t>
  </si>
  <si>
    <t>Chaves fusíveis</t>
  </si>
  <si>
    <t>Disjuntor geral</t>
  </si>
  <si>
    <t>Relés</t>
  </si>
  <si>
    <t>Transformador de potência</t>
  </si>
  <si>
    <t>Transformador de corrente</t>
  </si>
  <si>
    <t>Caixa de medidores</t>
  </si>
  <si>
    <t>Transformador de distribuição</t>
  </si>
  <si>
    <t>Hastes para aterramento</t>
  </si>
  <si>
    <t>Cordoalha ou cabo de cobre nu</t>
  </si>
  <si>
    <t>Redes em Média e Baixa Tensão</t>
  </si>
  <si>
    <t>Quadro geral de baixa tensão</t>
  </si>
  <si>
    <t>Quadro de força</t>
  </si>
  <si>
    <t>Centro de distribuição de iluminação e tomadas</t>
  </si>
  <si>
    <t>Cabos e fios(condutores)</t>
  </si>
  <si>
    <t>Caixas de passagem</t>
  </si>
  <si>
    <t>Chaves com fusíveis</t>
  </si>
  <si>
    <t>Disjuntores</t>
  </si>
  <si>
    <t>Leitos</t>
  </si>
  <si>
    <t>“Bus-way/Bus-duct”(barramentos blindados)</t>
  </si>
  <si>
    <t>Trilhos eletrificados</t>
  </si>
  <si>
    <t>Iluminação e Tomadas</t>
  </si>
  <si>
    <t>Lâmpadas</t>
  </si>
  <si>
    <t>Interruptores</t>
  </si>
  <si>
    <t>Tomadas</t>
  </si>
  <si>
    <t>Postes e braços</t>
  </si>
  <si>
    <t>Reatores un</t>
  </si>
  <si>
    <t>Soquetes</t>
  </si>
  <si>
    <t>Espelhos</t>
  </si>
  <si>
    <t>Fixadores</t>
  </si>
  <si>
    <t>Aterramento e Proteção Contra Descargas Atmosféricas</t>
  </si>
  <si>
    <t>“Starter”</t>
  </si>
  <si>
    <t>Captor</t>
  </si>
  <si>
    <t>Conectores e terminais</t>
  </si>
  <si>
    <t>Cabos de descida</t>
  </si>
  <si>
    <t>Protetores contra ação mecânica</t>
  </si>
  <si>
    <t>Eletrodo de terra</t>
  </si>
  <si>
    <t>Geração de Emergência</t>
  </si>
  <si>
    <t>Gerador</t>
  </si>
  <si>
    <t>Painel de comando do gerador</t>
  </si>
  <si>
    <t>Chave de transferência automática</t>
  </si>
  <si>
    <t>Cabos elétricos</t>
  </si>
  <si>
    <t>TELEFONIA</t>
  </si>
  <si>
    <t>Central Telefônica</t>
  </si>
  <si>
    <t>Caixas Telefônicas de Distribuição</t>
  </si>
  <si>
    <t>Eletrodutos (inclusive acessórios de conexão,suporte e fixação)</t>
  </si>
  <si>
    <t>Cabos e Fios(inclusive blocos terminais)</t>
  </si>
  <si>
    <t>Hastes de aterramento</t>
  </si>
  <si>
    <t>Cabos de aterramento</t>
  </si>
  <si>
    <t>DETECÇÃO E ALARME DE INCÊNDIO</t>
  </si>
  <si>
    <t>Painéis de Supervisão</t>
  </si>
  <si>
    <t>Equipamentos de Detecção</t>
  </si>
  <si>
    <t>Eletrodutos (inclusive acessórios de conexão, suporte e fixação)</t>
  </si>
  <si>
    <t>Cabos e Fios</t>
  </si>
  <si>
    <t>Conectores e Terminais</t>
  </si>
  <si>
    <t>Central de Som</t>
  </si>
  <si>
    <t>Sonofletores</t>
  </si>
  <si>
    <t xml:space="preserve">Conectores e Terminais </t>
  </si>
  <si>
    <t>RELÓGIOS SINCRONIZADOS</t>
  </si>
  <si>
    <t>Relógios Mestre e Escravos</t>
  </si>
  <si>
    <t>Relógios Secundários</t>
  </si>
  <si>
    <t>ANTENAS COLETIVAS DE TV E FM E TV A CABO</t>
  </si>
  <si>
    <t>Antenas</t>
  </si>
  <si>
    <t>Painel Monitor</t>
  </si>
  <si>
    <t>CIRCUITO FECHADO DE TELEVISÃO</t>
  </si>
  <si>
    <t>Central de Supervisão</t>
  </si>
  <si>
    <t>Câmaras, Objetivas e Equipamentos Auxiliares</t>
  </si>
  <si>
    <t>Eletrodutos(inclusive acessórios de conexão, suporte e fixação)</t>
  </si>
  <si>
    <t>SISTEMA DE SUPERVISÃO, COMANDO E CONTROLE</t>
  </si>
  <si>
    <t>Unidades de Controle (remotas)</t>
  </si>
  <si>
    <t>Condutores Elétricos</t>
  </si>
  <si>
    <t>Condutores de Sinal</t>
  </si>
  <si>
    <t>Fibras Óticas</t>
  </si>
  <si>
    <t>SISTEMA DE CABEAMENTO ESTRUTURADO</t>
  </si>
  <si>
    <t>“Hub”</t>
  </si>
  <si>
    <t>Painel de distribuição</t>
  </si>
  <si>
    <t>Conversor ótico</t>
  </si>
  <si>
    <t>Cabos em par trançado</t>
  </si>
  <si>
    <t>Cabos de fibras óticas</t>
  </si>
  <si>
    <t>Cabos de conexão</t>
  </si>
  <si>
    <t>Caixas para tomadas</t>
  </si>
  <si>
    <t>Eletrocalhas (inclusive acessórios de conexão, suporte e fixação)</t>
  </si>
  <si>
    <t>INSTALAÇÕES MECÂNICAS E DE UTILIDADES</t>
  </si>
  <si>
    <t>07.01.000</t>
  </si>
  <si>
    <t>07.02.000</t>
  </si>
  <si>
    <t>07.02.100</t>
  </si>
  <si>
    <t>07.02.101</t>
  </si>
  <si>
    <t>07.02.102</t>
  </si>
  <si>
    <t>07.02.200</t>
  </si>
  <si>
    <t>07.02.201</t>
  </si>
  <si>
    <t>07.02.202</t>
  </si>
  <si>
    <t>07.02.203</t>
  </si>
  <si>
    <t>07.02.300</t>
  </si>
  <si>
    <t>07.02.301</t>
  </si>
  <si>
    <t>07.02.302</t>
  </si>
  <si>
    <t>07.02.303</t>
  </si>
  <si>
    <t>07.02.304</t>
  </si>
  <si>
    <t>ELEVADORES</t>
  </si>
  <si>
    <t>AR CONDICIONADO CENTRAL</t>
  </si>
  <si>
    <t>Resfriadores de Água</t>
  </si>
  <si>
    <t>Recíprocos</t>
  </si>
  <si>
    <t>Centrífugos</t>
  </si>
  <si>
    <t>Condicionadores</t>
  </si>
  <si>
    <t>“Self Contained” com condensação a ar</t>
  </si>
  <si>
    <t>“Self Contained” com condensação a água</t>
  </si>
  <si>
    <t>“Fan &amp; Coil”</t>
  </si>
  <si>
    <t>07.02.400</t>
  </si>
  <si>
    <t>Redes de Dutos</t>
  </si>
  <si>
    <t>Dutos</t>
  </si>
  <si>
    <t>“Dumpers”</t>
  </si>
  <si>
    <t>Bocas de ar</t>
  </si>
  <si>
    <t>Isolamento térmico</t>
  </si>
  <si>
    <t>07.02.500</t>
  </si>
  <si>
    <t>07.02.501</t>
  </si>
  <si>
    <t>07.02.502</t>
  </si>
  <si>
    <t>07.02.503</t>
  </si>
  <si>
    <t>07.02.504</t>
  </si>
  <si>
    <t>07.02.505</t>
  </si>
  <si>
    <t>07.02.506</t>
  </si>
  <si>
    <t>07.02.507</t>
  </si>
  <si>
    <t>07.02.600</t>
  </si>
  <si>
    <t>07.02.601</t>
  </si>
  <si>
    <t>07.02.602</t>
  </si>
  <si>
    <t>07.03.000</t>
  </si>
  <si>
    <t>07.04.000</t>
  </si>
  <si>
    <t>ESCADAS ROLANTES</t>
  </si>
  <si>
    <t>VENTILAÇÃO MECÂNICA</t>
  </si>
  <si>
    <t>07.02.700</t>
  </si>
  <si>
    <t>Tanques para acumulação de gelo</t>
  </si>
  <si>
    <t>Tanques para acumulação de água gelada</t>
  </si>
  <si>
    <t>Tanques para termoacumulação</t>
  </si>
  <si>
    <t>Controles (termostato, umidostato, válvulas de controle motorizadas e outros)</t>
  </si>
  <si>
    <t>Tomada de ar exterior</t>
  </si>
  <si>
    <t>Torre de resfriamento</t>
  </si>
  <si>
    <t>Bombas</t>
  </si>
  <si>
    <t>Equipamento para aquecimento do ar</t>
  </si>
  <si>
    <t>Equipamento para umidificação do ar</t>
  </si>
  <si>
    <t>Quadros elétricos</t>
  </si>
  <si>
    <t>Equipamentos Auxiliares</t>
  </si>
  <si>
    <t>07.04.100</t>
  </si>
  <si>
    <t>07.04.101</t>
  </si>
  <si>
    <t>07.04.102</t>
  </si>
  <si>
    <t>07.04.200</t>
  </si>
  <si>
    <t>07.04.201</t>
  </si>
  <si>
    <t>07.04.202</t>
  </si>
  <si>
    <t>07.04.203</t>
  </si>
  <si>
    <t>07.04.204</t>
  </si>
  <si>
    <t>07.04.300</t>
  </si>
  <si>
    <t>07.04.301</t>
  </si>
  <si>
    <t>07.04.302</t>
  </si>
  <si>
    <t>07.04.303</t>
  </si>
  <si>
    <t>07.04.400</t>
  </si>
  <si>
    <t>07.05.000</t>
  </si>
  <si>
    <t>07.06.000</t>
  </si>
  <si>
    <t>Ventiladores</t>
  </si>
  <si>
    <t>Axiais</t>
  </si>
  <si>
    <t>Filtros</t>
  </si>
  <si>
    <t>COMPACTADORES DE RESÍDUOS SÓLIDOS</t>
  </si>
  <si>
    <t>PORTAS AUTOMÁTICAS</t>
  </si>
  <si>
    <t>GÁS COMBUSTÍVEL</t>
  </si>
  <si>
    <t>07.07.000</t>
  </si>
  <si>
    <t>07.07.100</t>
  </si>
  <si>
    <t>07.07.101</t>
  </si>
  <si>
    <t>07.07.102</t>
  </si>
  <si>
    <t>07.07.103</t>
  </si>
  <si>
    <t>07.07.104</t>
  </si>
  <si>
    <t>07.07.105</t>
  </si>
  <si>
    <t>07.07.106</t>
  </si>
  <si>
    <t>07.07.107</t>
  </si>
  <si>
    <t>07.07.108</t>
  </si>
  <si>
    <t>07.07.109</t>
  </si>
  <si>
    <t>07.07.110</t>
  </si>
  <si>
    <t>07.07.111</t>
  </si>
  <si>
    <t>07.07.112</t>
  </si>
  <si>
    <t>07.07.113</t>
  </si>
  <si>
    <t>07.07.114</t>
  </si>
  <si>
    <t>07.07.115</t>
  </si>
  <si>
    <t>07.07.116</t>
  </si>
  <si>
    <t>07.07.117</t>
  </si>
  <si>
    <t>07.07.118</t>
  </si>
  <si>
    <t>Tubulações e Conexões de Aço-Carbono</t>
  </si>
  <si>
    <t>Sela</t>
  </si>
  <si>
    <t>Bujão oco</t>
  </si>
  <si>
    <t>Meia-luva</t>
  </si>
  <si>
    <t>Colar</t>
  </si>
  <si>
    <t>Válvula</t>
  </si>
  <si>
    <t>Junta</t>
  </si>
  <si>
    <t>07.07.200</t>
  </si>
  <si>
    <t>07.07.201</t>
  </si>
  <si>
    <t>07.07.202</t>
  </si>
  <si>
    <t>07.07.203</t>
  </si>
  <si>
    <t>07.07.204</t>
  </si>
  <si>
    <t>07.07.205</t>
  </si>
  <si>
    <t>07.07.206</t>
  </si>
  <si>
    <t>07.07.207</t>
  </si>
  <si>
    <t>07.07.208</t>
  </si>
  <si>
    <t>07.07.209</t>
  </si>
  <si>
    <t>07.07.300</t>
  </si>
  <si>
    <t>07.07.301</t>
  </si>
  <si>
    <t>Unidade completa de geração de gás combustível</t>
  </si>
  <si>
    <t>07.08.000</t>
  </si>
  <si>
    <t>VAPOR</t>
  </si>
  <si>
    <t>07.08.100</t>
  </si>
  <si>
    <t>07.08.101</t>
  </si>
  <si>
    <t>07.08.102</t>
  </si>
  <si>
    <t>07.08.103</t>
  </si>
  <si>
    <t>07.08.104</t>
  </si>
  <si>
    <t>07.08.105</t>
  </si>
  <si>
    <t>07.08.106</t>
  </si>
  <si>
    <t>07.08.107</t>
  </si>
  <si>
    <t>07.08.108</t>
  </si>
  <si>
    <t>07.08.109</t>
  </si>
  <si>
    <t>07.08.110</t>
  </si>
  <si>
    <t>07.08.111</t>
  </si>
  <si>
    <t>07.08.112</t>
  </si>
  <si>
    <t>07.08.113</t>
  </si>
  <si>
    <t>07.08.114</t>
  </si>
  <si>
    <t>07.08.115</t>
  </si>
  <si>
    <t>07.08.116</t>
  </si>
  <si>
    <t>07.08.117</t>
  </si>
  <si>
    <t>07.08.200</t>
  </si>
  <si>
    <t>07.08.201</t>
  </si>
  <si>
    <t>07.08.202</t>
  </si>
  <si>
    <t>07.08.203</t>
  </si>
  <si>
    <t>07.08.204</t>
  </si>
  <si>
    <t>07.08.205</t>
  </si>
  <si>
    <t>07.08.206</t>
  </si>
  <si>
    <t>Conexão</t>
  </si>
  <si>
    <t>AR COMPRIMIDO</t>
  </si>
  <si>
    <t>07.09.000</t>
  </si>
  <si>
    <t>07.09.100</t>
  </si>
  <si>
    <t>07.09.101</t>
  </si>
  <si>
    <t>07.09.102</t>
  </si>
  <si>
    <t>07.09.103</t>
  </si>
  <si>
    <t>07.09.104</t>
  </si>
  <si>
    <t>07.09.105</t>
  </si>
  <si>
    <t>07.09.106</t>
  </si>
  <si>
    <t>07.09.107</t>
  </si>
  <si>
    <t>07.09.108</t>
  </si>
  <si>
    <t>07.09.109</t>
  </si>
  <si>
    <t>07.09.110</t>
  </si>
  <si>
    <t>07.09.111</t>
  </si>
  <si>
    <t>07.09.112</t>
  </si>
  <si>
    <t>07.09.113</t>
  </si>
  <si>
    <t>07.09.114</t>
  </si>
  <si>
    <t>07.09.115</t>
  </si>
  <si>
    <t>07.09.116</t>
  </si>
  <si>
    <t>07.09.117</t>
  </si>
  <si>
    <t>07.09.200</t>
  </si>
  <si>
    <t>07.09.201</t>
  </si>
  <si>
    <t>07.09.202</t>
  </si>
  <si>
    <t>07.09.203</t>
  </si>
  <si>
    <t>07.09.204</t>
  </si>
  <si>
    <t>07.09.205</t>
  </si>
  <si>
    <t>07.09.206</t>
  </si>
  <si>
    <t>07.09.207</t>
  </si>
  <si>
    <t>07.09.208</t>
  </si>
  <si>
    <t>07.09.209</t>
  </si>
  <si>
    <t>07.09.300</t>
  </si>
  <si>
    <t>07.09.301</t>
  </si>
  <si>
    <t>07.09.302</t>
  </si>
  <si>
    <t>07.09.303</t>
  </si>
  <si>
    <t>07.09.304</t>
  </si>
  <si>
    <t>07.10.100</t>
  </si>
  <si>
    <t>07.10.101</t>
  </si>
  <si>
    <t>07.10.102</t>
  </si>
  <si>
    <t>07.10.103</t>
  </si>
  <si>
    <t>07.10.104</t>
  </si>
  <si>
    <t>07.10.105</t>
  </si>
  <si>
    <t>07.10.106</t>
  </si>
  <si>
    <t>07.10.107</t>
  </si>
  <si>
    <t>07.10.108</t>
  </si>
  <si>
    <t>07.10.109</t>
  </si>
  <si>
    <t>07.10.110</t>
  </si>
  <si>
    <t>07.10.111</t>
  </si>
  <si>
    <t>07.10.112</t>
  </si>
  <si>
    <t>07.10.113</t>
  </si>
  <si>
    <t>07.10.114</t>
  </si>
  <si>
    <t>07.10.115</t>
  </si>
  <si>
    <t>07.10.116</t>
  </si>
  <si>
    <t>07.10.117</t>
  </si>
  <si>
    <t>07.10.118</t>
  </si>
  <si>
    <t>07.10.201</t>
  </si>
  <si>
    <t>07.10.200</t>
  </si>
  <si>
    <t>07.10.202</t>
  </si>
  <si>
    <t>07.10.203</t>
  </si>
  <si>
    <t>07.10.204</t>
  </si>
  <si>
    <t>07.10.205</t>
  </si>
  <si>
    <t>07.10.206</t>
  </si>
  <si>
    <t>07.10.207</t>
  </si>
  <si>
    <t>07.10.208</t>
  </si>
  <si>
    <t>07.10.209</t>
  </si>
  <si>
    <t>07.10.300</t>
  </si>
  <si>
    <t>07.10.301</t>
  </si>
  <si>
    <t>Unidade completa de geração de vapor</t>
  </si>
  <si>
    <t>Purgadores</t>
  </si>
  <si>
    <t>Visores</t>
  </si>
  <si>
    <t>Separadores de umidade</t>
  </si>
  <si>
    <t>Válvulas de segurança</t>
  </si>
  <si>
    <t>Unidade completa de geração de ar comprimido</t>
  </si>
  <si>
    <t>07.10.000</t>
  </si>
  <si>
    <t>VÁCUO</t>
  </si>
  <si>
    <t>Anel</t>
  </si>
  <si>
    <t>Unidade completa de geração de vácuo</t>
  </si>
  <si>
    <t>OXIGÊNIO</t>
  </si>
  <si>
    <t>07.11.000</t>
  </si>
  <si>
    <t>07.11.100</t>
  </si>
  <si>
    <t>07.11.101</t>
  </si>
  <si>
    <t>07.11.102</t>
  </si>
  <si>
    <t>07.11.103</t>
  </si>
  <si>
    <t>07.11.104</t>
  </si>
  <si>
    <t>07.11.105</t>
  </si>
  <si>
    <t>07.11.106</t>
  </si>
  <si>
    <t>07.11.107</t>
  </si>
  <si>
    <t>07.11.108</t>
  </si>
  <si>
    <t>07.11.109</t>
  </si>
  <si>
    <t>07.11.110</t>
  </si>
  <si>
    <t>07.11.111</t>
  </si>
  <si>
    <t>07.11.112</t>
  </si>
  <si>
    <t>07.11.113</t>
  </si>
  <si>
    <t>07.11.200</t>
  </si>
  <si>
    <t>07.11.201</t>
  </si>
  <si>
    <t>07.11.202</t>
  </si>
  <si>
    <t>07.11.203</t>
  </si>
  <si>
    <t>07.11.204</t>
  </si>
  <si>
    <t>07.11.205</t>
  </si>
  <si>
    <t>07.11.206</t>
  </si>
  <si>
    <t>07.11.207</t>
  </si>
  <si>
    <t>07.11.208</t>
  </si>
  <si>
    <t>07.11.209</t>
  </si>
  <si>
    <t>07.11.300</t>
  </si>
  <si>
    <t>07.11.301</t>
  </si>
  <si>
    <t>07.12.000</t>
  </si>
  <si>
    <t>CALEFAÇÃO</t>
  </si>
  <si>
    <t>07.13.000</t>
  </si>
  <si>
    <t>CORREIO PNEUMÁTICO</t>
  </si>
  <si>
    <t>Unidade completa de geração de oxigênio</t>
  </si>
  <si>
    <t>INSTALAÇÕES DE PREVENÇÃO E COMBATE A INCÊNDIO</t>
  </si>
  <si>
    <t>PREVENÇÃO E COMBATE A INCÊNDIO</t>
  </si>
  <si>
    <t xml:space="preserve">08.01.000 </t>
  </si>
  <si>
    <t xml:space="preserve">08.01.100 </t>
  </si>
  <si>
    <t>08.01.101</t>
  </si>
  <si>
    <t>08.01.102</t>
  </si>
  <si>
    <t>08.01.103</t>
  </si>
  <si>
    <t>08.01.104</t>
  </si>
  <si>
    <t>08.01.105</t>
  </si>
  <si>
    <t>08.01.106</t>
  </si>
  <si>
    <t>08.01.107</t>
  </si>
  <si>
    <t>08.01.108</t>
  </si>
  <si>
    <t>08.01.109</t>
  </si>
  <si>
    <t>08.01.110</t>
  </si>
  <si>
    <t>08.01.111</t>
  </si>
  <si>
    <t>08.01.112</t>
  </si>
  <si>
    <t>08.01.113</t>
  </si>
  <si>
    <t>08.01.114</t>
  </si>
  <si>
    <t xml:space="preserve">08.01.200 </t>
  </si>
  <si>
    <t>08.01.201</t>
  </si>
  <si>
    <t>08.01.202</t>
  </si>
  <si>
    <t>08.01.203</t>
  </si>
  <si>
    <t>08.01.204</t>
  </si>
  <si>
    <t>08.01.205</t>
  </si>
  <si>
    <t>08.01.206</t>
  </si>
  <si>
    <t>08.01.207</t>
  </si>
  <si>
    <t>08.01.208</t>
  </si>
  <si>
    <t>08.01.209</t>
  </si>
  <si>
    <t>08.01.210</t>
  </si>
  <si>
    <t>08.01.211</t>
  </si>
  <si>
    <t>08.01.212</t>
  </si>
  <si>
    <t>08.01.213</t>
  </si>
  <si>
    <t xml:space="preserve">08.01.300 </t>
  </si>
  <si>
    <t>08.01.301</t>
  </si>
  <si>
    <t>08.01.302</t>
  </si>
  <si>
    <t>08.01.303</t>
  </si>
  <si>
    <t>08.01.304</t>
  </si>
  <si>
    <t>08.01.305</t>
  </si>
  <si>
    <t>08.01.306</t>
  </si>
  <si>
    <t>08.01.307</t>
  </si>
  <si>
    <t>08.01.308</t>
  </si>
  <si>
    <t>08.01.309</t>
  </si>
  <si>
    <t>08.01.310</t>
  </si>
  <si>
    <t>08.01.311</t>
  </si>
  <si>
    <t>08.01.312</t>
  </si>
  <si>
    <t>08.01.313</t>
  </si>
  <si>
    <t xml:space="preserve">08.01.400 </t>
  </si>
  <si>
    <t>08.01.401</t>
  </si>
  <si>
    <t>08.01.402</t>
  </si>
  <si>
    <t>08.01.403</t>
  </si>
  <si>
    <t>08.01.404</t>
  </si>
  <si>
    <t>08.01.405</t>
  </si>
  <si>
    <t>08.01.406</t>
  </si>
  <si>
    <t>08.01.407</t>
  </si>
  <si>
    <t>08.01.408</t>
  </si>
  <si>
    <t>08.01.409</t>
  </si>
  <si>
    <t>08.01.410</t>
  </si>
  <si>
    <t xml:space="preserve">08.01.500 </t>
  </si>
  <si>
    <t>08.01.501</t>
  </si>
  <si>
    <t>08.01.502</t>
  </si>
  <si>
    <t>08.01.503</t>
  </si>
  <si>
    <t>08.01.504</t>
  </si>
  <si>
    <t>08.01.505</t>
  </si>
  <si>
    <t>08.01.506</t>
  </si>
  <si>
    <t>08.01.507</t>
  </si>
  <si>
    <t>08.01.508</t>
  </si>
  <si>
    <t>08.01.509</t>
  </si>
  <si>
    <t>08.01.510</t>
  </si>
  <si>
    <t>08.01.511</t>
  </si>
  <si>
    <t>08.01.512</t>
  </si>
  <si>
    <t>08.01.513</t>
  </si>
  <si>
    <t>08.01.514</t>
  </si>
  <si>
    <t>08.01.515</t>
  </si>
  <si>
    <t>08.01.516</t>
  </si>
  <si>
    <t>08.01.517</t>
  </si>
  <si>
    <t>08.01.518</t>
  </si>
  <si>
    <t>08.01.519</t>
  </si>
  <si>
    <t>08.01.520</t>
  </si>
  <si>
    <t>08.01.521</t>
  </si>
  <si>
    <t>08.01.522</t>
  </si>
  <si>
    <t>08.01.523</t>
  </si>
  <si>
    <t>08.01.524</t>
  </si>
  <si>
    <t>08.01.525</t>
  </si>
  <si>
    <t>pç</t>
  </si>
  <si>
    <t xml:space="preserve"> Anel de borracha</t>
  </si>
  <si>
    <t>Contraflange</t>
  </si>
  <si>
    <t>Toco com flanges</t>
  </si>
  <si>
    <t>Placa de redução</t>
  </si>
  <si>
    <t>Mangueira para incêndio</t>
  </si>
  <si>
    <t>Conexão de latão de alta resistência</t>
  </si>
  <si>
    <t>Adaptador de latão de alta resistência</t>
  </si>
  <si>
    <t>Luva de latão de alta resistência</t>
  </si>
  <si>
    <t>Niple de latão de alta resistência</t>
  </si>
  <si>
    <t>Redução de latão de alta resistência</t>
  </si>
  <si>
    <t>Tampão de latão de alta resistência</t>
  </si>
  <si>
    <t>Esguicho de latão de alta resistência</t>
  </si>
  <si>
    <t>Válvula globo</t>
  </si>
  <si>
    <t>Hidrante de passeio</t>
  </si>
  <si>
    <t>Hidrante de coluna</t>
  </si>
  <si>
    <t>Chave para conexão</t>
  </si>
  <si>
    <t>Roldana para mangueira</t>
  </si>
  <si>
    <t>Suporte para mangueira</t>
  </si>
  <si>
    <t>Abrigo para mangueira</t>
  </si>
  <si>
    <t>Extintor portátil</t>
  </si>
  <si>
    <t>Extintor de carreta</t>
  </si>
  <si>
    <t>Chave de fluxo</t>
  </si>
  <si>
    <t>Carregador de ar</t>
  </si>
  <si>
    <t>SERVIÇOS COMPLEMENTARES</t>
  </si>
  <si>
    <t>ENSAIOS E TESTES</t>
  </si>
  <si>
    <t xml:space="preserve">09.01.000 </t>
  </si>
  <si>
    <t>Ensaios</t>
  </si>
  <si>
    <t xml:space="preserve">09.01.100 </t>
  </si>
  <si>
    <t>09.01.101</t>
  </si>
  <si>
    <t>09.01.102</t>
  </si>
  <si>
    <t>09.01.103</t>
  </si>
  <si>
    <t>09.01.104</t>
  </si>
  <si>
    <t>09.01.105</t>
  </si>
  <si>
    <t>09.01.106</t>
  </si>
  <si>
    <t>09.01.107</t>
  </si>
  <si>
    <t>09.01.108</t>
  </si>
  <si>
    <t>09.01.109</t>
  </si>
  <si>
    <t>09.01.110</t>
  </si>
  <si>
    <t>09.01.111</t>
  </si>
  <si>
    <t>09.01.112</t>
  </si>
  <si>
    <t>Testes</t>
  </si>
  <si>
    <t xml:space="preserve">09.01.200 </t>
  </si>
  <si>
    <t>09.01.201</t>
  </si>
  <si>
    <t>09.01.202</t>
  </si>
  <si>
    <t>Ensaios de solos</t>
  </si>
  <si>
    <t>Ensaios de agregados</t>
  </si>
  <si>
    <t>Ensaios de concreto</t>
  </si>
  <si>
    <t>Ensaios de misturas asfálticas</t>
  </si>
  <si>
    <t>Ensaios de cimento</t>
  </si>
  <si>
    <t>Ensaios de materiais metálicos</t>
  </si>
  <si>
    <t>Ensaios de tubos cerâmicos vidrados</t>
  </si>
  <si>
    <t>Ensaios de tubos e calhas de concreto</t>
  </si>
  <si>
    <t>Ensaios de tijolos e blocos</t>
  </si>
  <si>
    <t>Ensaios de cal</t>
  </si>
  <si>
    <t>Ensaios de água</t>
  </si>
  <si>
    <t>Ensaios de pavimentação</t>
  </si>
  <si>
    <t>Testes de máquinas e equipamentos</t>
  </si>
  <si>
    <t>Provas de carga em fundações</t>
  </si>
  <si>
    <t>09.02.000</t>
  </si>
  <si>
    <t xml:space="preserve"> LIMPEZA DE OBRAS</t>
  </si>
  <si>
    <t>LIGAÇÕES DEFINITIVAS</t>
  </si>
  <si>
    <t xml:space="preserve">09.03.000 </t>
  </si>
  <si>
    <t>SERVIÇOS AUXILIARES E ADMINISTRATIVOS</t>
  </si>
  <si>
    <t>PESSOAL</t>
  </si>
  <si>
    <t xml:space="preserve">10.01.000 </t>
  </si>
  <si>
    <t>Água vb</t>
  </si>
  <si>
    <t xml:space="preserve">09.03.100 </t>
  </si>
  <si>
    <t xml:space="preserve">09.03.200 </t>
  </si>
  <si>
    <t xml:space="preserve">09.03.300 </t>
  </si>
  <si>
    <t xml:space="preserve">09.03.400 </t>
  </si>
  <si>
    <t xml:space="preserve">09.03.500 </t>
  </si>
  <si>
    <t xml:space="preserve">09.03.600 </t>
  </si>
  <si>
    <t xml:space="preserve">09.05.000 </t>
  </si>
  <si>
    <t xml:space="preserve">09.04.000 </t>
  </si>
  <si>
    <t>COMO CONSTRUÍDO (“AS BUILT”)</t>
  </si>
  <si>
    <t>REPROGRAFIA</t>
  </si>
  <si>
    <t>Energia Elétrica</t>
  </si>
  <si>
    <t>Outras</t>
  </si>
  <si>
    <t>Mão-de-Obra</t>
  </si>
  <si>
    <t xml:space="preserve">10.01.100 </t>
  </si>
  <si>
    <t xml:space="preserve">10.01.101 </t>
  </si>
  <si>
    <t>10.01.102</t>
  </si>
  <si>
    <t>10.01.103</t>
  </si>
  <si>
    <t>10.01.104</t>
  </si>
  <si>
    <t>10.01.105</t>
  </si>
  <si>
    <t>10.01.106</t>
  </si>
  <si>
    <t>10.01.107</t>
  </si>
  <si>
    <t>10.01.108</t>
  </si>
  <si>
    <t>10.01.109</t>
  </si>
  <si>
    <t>10.01.110</t>
  </si>
  <si>
    <t>10.01.111</t>
  </si>
  <si>
    <t>10.01.112</t>
  </si>
  <si>
    <t>10.01.113</t>
  </si>
  <si>
    <t>10.01.114</t>
  </si>
  <si>
    <t>10.01.115</t>
  </si>
  <si>
    <t>10.01.116</t>
  </si>
  <si>
    <t>mês</t>
  </si>
  <si>
    <t>Ajudante</t>
  </si>
  <si>
    <t>Almoxarife</t>
  </si>
  <si>
    <t>Apontador</t>
  </si>
  <si>
    <t>Artesão</t>
  </si>
  <si>
    <t>Carpinteiro</t>
  </si>
  <si>
    <t>Contramestre</t>
  </si>
  <si>
    <t>Eletricista</t>
  </si>
  <si>
    <t>Encanador</t>
  </si>
  <si>
    <t>Encarregado</t>
  </si>
  <si>
    <t>Ferreiro</t>
  </si>
  <si>
    <t>Motorista</t>
  </si>
  <si>
    <t>Operador de máquina</t>
  </si>
  <si>
    <t>Pedreiro</t>
  </si>
  <si>
    <t>Pintor</t>
  </si>
  <si>
    <t>Servente</t>
  </si>
  <si>
    <t>Administração</t>
  </si>
  <si>
    <t xml:space="preserve">10.01.200 </t>
  </si>
  <si>
    <t xml:space="preserve">10.01.201 </t>
  </si>
  <si>
    <t>10.01.202</t>
  </si>
  <si>
    <t>10.01.203</t>
  </si>
  <si>
    <t>10.01.204</t>
  </si>
  <si>
    <t>10.01.205</t>
  </si>
  <si>
    <t>10.01.206</t>
  </si>
  <si>
    <t>Capataz</t>
  </si>
  <si>
    <t>Vigia</t>
  </si>
  <si>
    <t>Enfermeiro</t>
  </si>
  <si>
    <t>Médico</t>
  </si>
  <si>
    <t>Auxiliar técnico</t>
  </si>
  <si>
    <t>MATERIAIS</t>
  </si>
  <si>
    <t xml:space="preserve">10.02.000 </t>
  </si>
  <si>
    <t>Materiais de Consumo</t>
  </si>
  <si>
    <t xml:space="preserve">10.02.100 </t>
  </si>
  <si>
    <t xml:space="preserve">10.02.101 </t>
  </si>
  <si>
    <t>Ferramentas</t>
  </si>
  <si>
    <t xml:space="preserve">10.02.200 </t>
  </si>
  <si>
    <t>10.02.102</t>
  </si>
  <si>
    <t>10.02.103</t>
  </si>
  <si>
    <t>de escritório</t>
  </si>
  <si>
    <t>de pronto-socorro</t>
  </si>
  <si>
    <t>de limpeza/higiene</t>
  </si>
  <si>
    <t>MÁQUINAS E EQUIPAMENTOS</t>
  </si>
  <si>
    <t>10.03.000</t>
  </si>
  <si>
    <t>TRANSPORTES</t>
  </si>
  <si>
    <t xml:space="preserve">10.04.000 </t>
  </si>
  <si>
    <t xml:space="preserve">10.03.100 </t>
  </si>
  <si>
    <t xml:space="preserve">10.03.200 </t>
  </si>
  <si>
    <t xml:space="preserve">10.03.300 </t>
  </si>
  <si>
    <t xml:space="preserve">10.03.400 </t>
  </si>
  <si>
    <t xml:space="preserve">10.03.500 </t>
  </si>
  <si>
    <t xml:space="preserve">10.03.600 </t>
  </si>
  <si>
    <t xml:space="preserve">10.03.700 </t>
  </si>
  <si>
    <t>De Terraplenagem</t>
  </si>
  <si>
    <t>De Transporte</t>
  </si>
  <si>
    <t>De Construção Civil</t>
  </si>
  <si>
    <t>De Pavimentação</t>
  </si>
  <si>
    <t>De Topografia</t>
  </si>
  <si>
    <t>De Segurança</t>
  </si>
  <si>
    <t>Outros</t>
  </si>
  <si>
    <t xml:space="preserve">10.04.100 </t>
  </si>
  <si>
    <t xml:space="preserve">10.04.200 </t>
  </si>
  <si>
    <t xml:space="preserve">10.04.300 </t>
  </si>
  <si>
    <t xml:space="preserve">10.04.400 </t>
  </si>
  <si>
    <t>Transporte de Pessoal</t>
  </si>
  <si>
    <t>Transporte Interno</t>
  </si>
  <si>
    <t>Transporte Externo</t>
  </si>
  <si>
    <t>Fretes Especiais</t>
  </si>
  <si>
    <t>SERVIÇOS DE CONSERVAÇÃO E MANUTENÇÃO</t>
  </si>
  <si>
    <t>CONSERVAÇÃO E MANUTENÇÃO</t>
  </si>
  <si>
    <t xml:space="preserve">11.01.000 </t>
  </si>
  <si>
    <t>Arquitetura e Elementos de Urbanismo</t>
  </si>
  <si>
    <t xml:space="preserve">11.01.100 </t>
  </si>
  <si>
    <t xml:space="preserve">11.01.110 </t>
  </si>
  <si>
    <t xml:space="preserve">11.01.120 </t>
  </si>
  <si>
    <t xml:space="preserve">11.01.130 </t>
  </si>
  <si>
    <t xml:space="preserve">11.01.140 </t>
  </si>
  <si>
    <t>Arquitetura</t>
  </si>
  <si>
    <t>Comunicação visual e interiores</t>
  </si>
  <si>
    <t>Paisagismo</t>
  </si>
  <si>
    <t>Pavimentação</t>
  </si>
  <si>
    <t>Fundações e Estruturas</t>
  </si>
  <si>
    <t xml:space="preserve">11.01.200 </t>
  </si>
  <si>
    <t xml:space="preserve">11.01.210 </t>
  </si>
  <si>
    <t xml:space="preserve">11.01.220 </t>
  </si>
  <si>
    <t xml:space="preserve">11.01.230 </t>
  </si>
  <si>
    <t xml:space="preserve">11.01.240 </t>
  </si>
  <si>
    <t xml:space="preserve">11.01.250 </t>
  </si>
  <si>
    <t>Fundações</t>
  </si>
  <si>
    <t>Contenção de maciços de terra</t>
  </si>
  <si>
    <t>Estruturas de concreto</t>
  </si>
  <si>
    <t>Instalações Hidráulicas e Sanitárias</t>
  </si>
  <si>
    <t xml:space="preserve">11.01.300 </t>
  </si>
  <si>
    <t xml:space="preserve">11.01.310 </t>
  </si>
  <si>
    <t xml:space="preserve">11.01.320 </t>
  </si>
  <si>
    <t xml:space="preserve">11.01.330 </t>
  </si>
  <si>
    <t xml:space="preserve">11.01.340 </t>
  </si>
  <si>
    <t xml:space="preserve">11.01.350 </t>
  </si>
  <si>
    <t>Água fria</t>
  </si>
  <si>
    <t>Água quente</t>
  </si>
  <si>
    <t>Drenagem de águas pluviais</t>
  </si>
  <si>
    <t>Esgotos sanitários</t>
  </si>
  <si>
    <t>Resíduos sólidos</t>
  </si>
  <si>
    <t>Instalações Elétricas e Eletrônicas</t>
  </si>
  <si>
    <t xml:space="preserve">11.01.400 </t>
  </si>
  <si>
    <t>11.01.410</t>
  </si>
  <si>
    <t>11.01.420</t>
  </si>
  <si>
    <t>11.01.430</t>
  </si>
  <si>
    <t>11.01.440</t>
  </si>
  <si>
    <t>11.01.450</t>
  </si>
  <si>
    <t>11.01.460</t>
  </si>
  <si>
    <t>11.01.470</t>
  </si>
  <si>
    <t>11.01.480</t>
  </si>
  <si>
    <t>11.01.490</t>
  </si>
  <si>
    <t>11.01.500</t>
  </si>
  <si>
    <t>11.01.510</t>
  </si>
  <si>
    <t>11.01.520</t>
  </si>
  <si>
    <t>11.01.530</t>
  </si>
  <si>
    <t>11.01.540</t>
  </si>
  <si>
    <t>Instalações elétricas</t>
  </si>
  <si>
    <t>Telefonia</t>
  </si>
  <si>
    <t>Detecção e alarme de incêndio</t>
  </si>
  <si>
    <t>Sonorização</t>
  </si>
  <si>
    <t>Relógios sincronizados</t>
  </si>
  <si>
    <t>Antenas coletivas de TV e FM e TV a cabo</t>
  </si>
  <si>
    <t>Circuito fechado de televisão</t>
  </si>
  <si>
    <t>Sistema de supervisão, comando e controle</t>
  </si>
  <si>
    <t>Sistema de cabeamento estruturado</t>
  </si>
  <si>
    <t>Instalações Mecânicas e de Utilidades</t>
  </si>
  <si>
    <t>Instalações mecânicas</t>
  </si>
  <si>
    <t>Instalações de utilidades</t>
  </si>
  <si>
    <t>Instalações de ar condicionado</t>
  </si>
  <si>
    <t>Instalações de ventilação mecânica</t>
  </si>
  <si>
    <t>11.01.600</t>
  </si>
  <si>
    <t>Instalações de Prevenção e Combate a Incêndio</t>
  </si>
  <si>
    <t>Estrutura Metálica Completa</t>
  </si>
  <si>
    <t>07.00.000</t>
  </si>
  <si>
    <t>08.00.000</t>
  </si>
  <si>
    <t>09.00.000</t>
  </si>
  <si>
    <t>10.00.000</t>
  </si>
  <si>
    <t>11.00.000</t>
  </si>
  <si>
    <t>Total</t>
  </si>
  <si>
    <t>16.008.0005.S.CBR.RJ</t>
  </si>
  <si>
    <t xml:space="preserve">LUMINÁRIA TIPO BLOCO AUTÔNOMO COM LEDS INSTALADA NA PAREDE </t>
  </si>
  <si>
    <t>16.008.0006.S.CBR.RJ</t>
  </si>
  <si>
    <t>LUMINÁRIA DE SINALIZAÇÃO DE SAÍDA COM PALAVRA  "SAIDA" - SISTEMA AUTÔNOMO</t>
  </si>
  <si>
    <t>16.008.0007.S.CBR.RJ</t>
  </si>
  <si>
    <t>LUMINÁRIA DE SINALIZAÇÃO DE SAÍDA COM PALAVRA "SAIDA" E IND. DE SENTIDO - SISTEMA AUTÔNOMO</t>
  </si>
  <si>
    <t>06.01.401.01</t>
  </si>
  <si>
    <t>06.01.401.02</t>
  </si>
  <si>
    <t>06.01.401.03</t>
  </si>
  <si>
    <t>LUMINÁRIA TIPO BLOCO AUTÔNOMO COM LEDS INSTALADA NO TETO</t>
  </si>
  <si>
    <t>06.01.401.04</t>
  </si>
  <si>
    <t>16.008.0008.S.CBR.RJ</t>
  </si>
  <si>
    <t>04.02.102.01</t>
  </si>
  <si>
    <t>04.02.102.04</t>
  </si>
  <si>
    <t>04.02.102.05</t>
  </si>
  <si>
    <t>04.02.102.06</t>
  </si>
  <si>
    <t>08.01.517.01</t>
  </si>
  <si>
    <t>Extintor de CO2 6kg</t>
  </si>
  <si>
    <t>08.01.517.02</t>
  </si>
  <si>
    <t>Extintor de AP 10l</t>
  </si>
  <si>
    <t>07.02.202.01</t>
  </si>
  <si>
    <t>07.02.202.02</t>
  </si>
  <si>
    <t>07.02.202.03</t>
  </si>
  <si>
    <t>07.02.202.04</t>
  </si>
  <si>
    <t>Ventilador ar exterior centrífugo em linha, para duto - D=250mm - Ref. TD-1300/250 Silent da Soler&amp;Palau, ou equivalente -  Tensão: 220V-1ø-60Hz</t>
  </si>
  <si>
    <t>Ventilador ar exterior centrífugo em linha, para duto - D=200mm - Ref. TD-1000/200 Silent da Soler&amp;Palau, ou equivalente -  Tensão: 220V-1ø-60Hz</t>
  </si>
  <si>
    <t>Ventilador ar exterior centrífugo em linha, para duto - D=200mm - Ref. TD-800/200 Silent da Soler&amp;Palau, ou equivalente -  Tensão: 220V-1ø-60Hz</t>
  </si>
  <si>
    <t>Ventilador exaustor centrífugo em linha, para duto - D=160mm - Ref. TD-560/160 Mixvent da Soler&amp;Palau, ou equivalente -  Tensão: 220V-1ø-60Hz</t>
  </si>
  <si>
    <t>07.04.101.01</t>
  </si>
  <si>
    <t>07.04.101.02</t>
  </si>
  <si>
    <t>07.04.101.03</t>
  </si>
  <si>
    <t>07.04.101.04</t>
  </si>
  <si>
    <t>Chapa de aço galvanizado #26 para Dutos de ventilação, incluindo fabricação, montagem, instalação e fixação. Ref.: Chapa de aço galvanizado NBR7008 ZC</t>
  </si>
  <si>
    <t>Chapa de aço galvanizado #24 para Dutos de ventilação, incluindo fabricação, montagem, instalação e fixação. Ref.: Chapa de aço galvanizado NBR7008 ZC</t>
  </si>
  <si>
    <t>Chapa de aço galvanizado #22 para Dutos de ventilação, incluindo fabricação, montagem, instalação e fixação. Ref.: Chapa de aço galvanizado NBR7008 ZC</t>
  </si>
  <si>
    <t>Duto flexível sem isolamento térmico - D = 209 mm (8") - Ref.: Multivac Aludec 60</t>
  </si>
  <si>
    <t>Duto flexível sem isolamento térmico - D = 185 mm (7") - Ref.: Multivac Aludec 60</t>
  </si>
  <si>
    <t>Duto flexível sem isolamento térmico - D = 161 mm (6") - Ref.: Multivac Aludec 60</t>
  </si>
  <si>
    <t>Duto flexível sem isolamento térmico - D = 131 mm (5") - Ref.: Multivac Aludec 60</t>
  </si>
  <si>
    <t>Duto flexível sem isolamento térmico - D = 86 mm (3") - Ref.: Multivac Aludec 60</t>
  </si>
  <si>
    <t>07.02.301.01</t>
  </si>
  <si>
    <t>07.02.301.02</t>
  </si>
  <si>
    <t>07.02.301.03</t>
  </si>
  <si>
    <t>07.02.301.04</t>
  </si>
  <si>
    <t>07.02.301.05</t>
  </si>
  <si>
    <t>07.02.301.06</t>
  </si>
  <si>
    <t>07.02.301.07</t>
  </si>
  <si>
    <t>07.02.301.08</t>
  </si>
  <si>
    <t>Fita PP metalizada autoadesiva  - rolo de 50 m x 48 mm - Ref. Multivac</t>
  </si>
  <si>
    <t>Junta Flexível de aço galvanizado e lona de PVC - 7x10x7 cm - Rolo 5 metros.  Ref.: Multivac ou equivalente</t>
  </si>
  <si>
    <t>Grelha de ventilação de alumínio, aletas verticais ajustáveis individualmente, dupla deflexão, com registro e caixa pleno, LxH (250x250)mm - Ref.: Trox VAT-DG</t>
  </si>
  <si>
    <t>Grelha de ventilação de alumínio, aletas verticais ajustáveis individualmente, dupla deflexão, com registro e caixa pleno, LxH (200x200)mm - Ref.: Trox VAT-DG</t>
  </si>
  <si>
    <t>Grelha de ventilação de alumínio, aletas verticais ajustáveis individualmente, dupla deflexão, com registro e caixa pleno, LxH (150x100)mm - Ref.: Trox VAT-DG</t>
  </si>
  <si>
    <t>Difusor redondo em plástico ABS, com disco regulável - Ref.: Ventidec DVK-R, diam.: 200mm</t>
  </si>
  <si>
    <t>Difusor redondo em plástico ABS, com disco regulável - Ref.: Ventidec DVK-R, diam.: 150mm</t>
  </si>
  <si>
    <t>Difusor redondo em plástico ABS, com disco regulável - Ref.: Ventidec DVK-R, diam.: 125mm</t>
  </si>
  <si>
    <t>Tomada de ar exterior com veneziana e tela de proteção, LxH (250x150)mm - Ref.: Trox AWK</t>
  </si>
  <si>
    <t>07.02.303.01</t>
  </si>
  <si>
    <t>07.02.303.02</t>
  </si>
  <si>
    <t>07.02.303.03</t>
  </si>
  <si>
    <t>07.02.303.04</t>
  </si>
  <si>
    <t>07.02.303.05</t>
  </si>
  <si>
    <t>07.02.303.06</t>
  </si>
  <si>
    <t>07.02.410</t>
  </si>
  <si>
    <t>07.02.410.02</t>
  </si>
  <si>
    <t>07.02.410.03</t>
  </si>
  <si>
    <t>07.02.410.04</t>
  </si>
  <si>
    <t>07.02.410.05</t>
  </si>
  <si>
    <t>07.02.410.06</t>
  </si>
  <si>
    <t>07.02.410.07</t>
  </si>
  <si>
    <t>07.02.410.08</t>
  </si>
  <si>
    <t>07.02.410.09</t>
  </si>
  <si>
    <t>Tubo de cobre rígido para refrigeração, esp. Parede 0.79 mm ø1/4", incluindo suportes, solda e acessórios para instalação, com isolamento em espuma elastomérica - ref. Armaflex ou equivalente (ver especificações em memorial executivo).</t>
  </si>
  <si>
    <t>Tubo de cobre rígido para refrigeração, esp. Parede 0.79 mm ø3/8", incluindo suportes, solda e acessórios para instalação, com isolamento em espuma elastomérica - ref. Armaflex ou equivalente (ver especificações em memorial executivo).</t>
  </si>
  <si>
    <t>Tubo de cobre rígido para refrigeração, esp. Parede 0.79 mm ø5/8", incluindo suportes, solda e acessórios para instalação, com isolamento em espuma elastomérica - ref. Armaflex ou equivalente (ver especificações em memorial executivo).</t>
  </si>
  <si>
    <t>07.02.411</t>
  </si>
  <si>
    <t>07.02.411.01</t>
  </si>
  <si>
    <t>07.02.411.02</t>
  </si>
  <si>
    <t>07.02.411.03</t>
  </si>
  <si>
    <t>Fornecimento e instalação de revestimento em Alumínio Corrugado com barreira de vapor, espessura mínima de 0,15 mm, corrugação 3/16". Incluindo cintas, selos e todos os acessórios e insumos para instalação. Utilização: proteção mecânica de interligações frigorígenas externas.</t>
  </si>
  <si>
    <t>Carga de Gás Refrigerante, tipo R-410a. Inclui aferição e ajuste da carga para o equipamento, conforme especificação do seu fabricante. As medições deverão ser organizadas em relatório a ser submetido à fiscalização. Ref.: DuPont, ou equivalente.</t>
  </si>
  <si>
    <t>07.02.700.01</t>
  </si>
  <si>
    <t>07.02.700.02</t>
  </si>
  <si>
    <t>07.02.700.04</t>
  </si>
  <si>
    <t>07.02.700.05</t>
  </si>
  <si>
    <t>07.02.700.06</t>
  </si>
  <si>
    <t>Fornec./passagem de cabo de cobre tetrapolar tipo PP, seção 4x2,5mm², encordoamento classe 5, isolação 750V - 70º, não halogenado,  com conexões, fixações e acessórios - Ref.: Afumex - Prysmian ou equivalente</t>
  </si>
  <si>
    <t>Fornec./passagem de cabo de cobre tetrapolar tipo PP, seção 3x2,5mm², encordoamento classe 5, isolação 750V - 70º, não halogenado,  com conexões, fixações e acessórios - Ref.: Afumex - Prysmian ou equivalente</t>
  </si>
  <si>
    <t>Fornec./passagem de cabo de cobre tetrapolar tipo PP, seção 4x1,5mm², encordoamento classe 5, isolação 750V - 70º, não halogenado,  com conexões, fixações e acessórios - Ref.: Afumex - Prysmian ou equivalente</t>
  </si>
  <si>
    <t>Disjuntor monopolar DIN, curva C, 10A. Ref.: Siemens ou equivalente</t>
  </si>
  <si>
    <t>Fusível (inclui acessórios, base, tampa, parafusos, anel) - 3 A. Ref.: Siemens ou equivalente</t>
  </si>
  <si>
    <t>Controlador digital tipo "timer" programável, com calendário hora-semanal, próprio para instalação em quadro elétrico. Ref.: Modelo RTST-20 da Coel ou equivalente</t>
  </si>
  <si>
    <t>Plaqueta em acrilico para identificação dos equipamentos e quadros na cor preta e letras brancas. Ref.: Afixgraf ou equivalente</t>
  </si>
  <si>
    <t>Tubulação de drenagem de condensado em tubo de PVC soldável para água fria, diâmetro: 3/4" com isolamento térmico em espuma, tipo Elumaflex ou equivalente. Incluindo curvas, conexões, acessórios e suportes para instalação</t>
  </si>
  <si>
    <t>Tubulação de drenagem de condensado em tubo de PVC soldável para água fria, diâmetro: 1" com isolamento térmico em espuma, tipo Elumaflex ou equivalente. Incluindo curvas, conexões, acessórios e suportes para instalação</t>
  </si>
  <si>
    <t>Amortecedor de impacto e vibração, tipo coxim de borracha, dimensões Ø50x50mm, c/ parafuso de ajuste até 3/8", capacidade 150kg. Utilização: unidades de ar exterior e condensadoras minisplit.</t>
  </si>
  <si>
    <t>Fretes, transportes e deslocamentos dos equipamentos a serem instados, incluindo transporte vertical e horizontal até o ponto definitivo de instalação</t>
  </si>
  <si>
    <t>Execução de balanceamento de vazões de ar em todos os difusores e grelhas das redes de dutos, utilizando-se anemômetro digital aferido e com boa precisão. As medições deverão ser organizadas em relatório, a ser submetido a fiscalização..</t>
  </si>
  <si>
    <t>h</t>
  </si>
  <si>
    <t>Start-up global da instalação, incluindo teste hidrostático, compreendendo testes, ajustes, balanceamentos, afierção de válvulas de balanceamento, treinamento de pessoal, programação do sistema, emissão de documentos, projeto "as built", entre outros trâmites necessários ao bom funcionamento da instalação. Deverá ser confeccionado um relatório completo, com todas as medições importantes (subresfriamento, superaquecimento, correntes elétricas, entre outros) a ser submetido à Fiscalização para aprovação.</t>
  </si>
  <si>
    <t>Terminal de ventilação 75mm</t>
  </si>
  <si>
    <t>Caixa de inspeção de esgoto 60x60x80cm c/ tampa de ferro fundido A-25</t>
  </si>
  <si>
    <t>Sifão de copo p/ lavatório 1"-1.1/2"</t>
  </si>
  <si>
    <t>Válvula p/ lavatório 1"</t>
  </si>
  <si>
    <t>Válvula p/ tanque 1.1/2"</t>
  </si>
  <si>
    <t>Curva 90º 75mm</t>
  </si>
  <si>
    <t>Curva 90º 60mm</t>
  </si>
  <si>
    <t>Curva 90º 50mm</t>
  </si>
  <si>
    <t>Tubo de descarga VDE 38mm</t>
  </si>
  <si>
    <t xml:space="preserve">un </t>
  </si>
  <si>
    <t>05.01.201.01</t>
  </si>
  <si>
    <t>05.01.201.02</t>
  </si>
  <si>
    <t>05.01.201.03</t>
  </si>
  <si>
    <t>05.01.201.04</t>
  </si>
  <si>
    <t>05.01.202.01</t>
  </si>
  <si>
    <t>05.01.202.02</t>
  </si>
  <si>
    <t>05.01.203.01</t>
  </si>
  <si>
    <t>05.01.203.02</t>
  </si>
  <si>
    <t>05.01.203.03</t>
  </si>
  <si>
    <t>05.04.316</t>
  </si>
  <si>
    <t>05.04.806</t>
  </si>
  <si>
    <t>05.04.807</t>
  </si>
  <si>
    <t>05.04.808</t>
  </si>
  <si>
    <t>05.04.809</t>
  </si>
  <si>
    <t>05.04.301.01</t>
  </si>
  <si>
    <t>05.04.301.02</t>
  </si>
  <si>
    <t>05.04.301.03</t>
  </si>
  <si>
    <t>05.04.301.04</t>
  </si>
  <si>
    <t>05.04.304.01</t>
  </si>
  <si>
    <t>05.04.304.02</t>
  </si>
  <si>
    <t>05.04.304.03</t>
  </si>
  <si>
    <t>05.04.304.04</t>
  </si>
  <si>
    <t>05.04.305.01</t>
  </si>
  <si>
    <t>05.04.305.02</t>
  </si>
  <si>
    <t>05.04.305.03</t>
  </si>
  <si>
    <t>05.04.305.04</t>
  </si>
  <si>
    <t>05.04.305.05</t>
  </si>
  <si>
    <t>05.04.305.06</t>
  </si>
  <si>
    <t>05.04.305.07</t>
  </si>
  <si>
    <t>05.04.306.01</t>
  </si>
  <si>
    <t>05.04.306.02</t>
  </si>
  <si>
    <t>05.04.306.03</t>
  </si>
  <si>
    <t>05.04.306.04</t>
  </si>
  <si>
    <t>05.04.309.01</t>
  </si>
  <si>
    <t>05.04.309.02</t>
  </si>
  <si>
    <t>05.04.316.01</t>
  </si>
  <si>
    <t>05.04.316.02</t>
  </si>
  <si>
    <t>05.04.316.03</t>
  </si>
  <si>
    <t>05.04.801.01</t>
  </si>
  <si>
    <t>06.01.302.01</t>
  </si>
  <si>
    <t>06.01.304.03</t>
  </si>
  <si>
    <t>06.01.304.04</t>
  </si>
  <si>
    <t>06.01.305.01</t>
  </si>
  <si>
    <t>06.01.305.02</t>
  </si>
  <si>
    <t>06.01.305.03</t>
  </si>
  <si>
    <t>06.01.308.01</t>
  </si>
  <si>
    <t>07.02.700.07</t>
  </si>
  <si>
    <t>07.02.502.01</t>
  </si>
  <si>
    <t>SINAPI 94666</t>
  </si>
  <si>
    <t>SINAPI 89570</t>
  </si>
  <si>
    <t>Fornecimento e instalação Bucha de redução sold. Curta 60 x 50mm</t>
  </si>
  <si>
    <t>Fornecimento e instalação Bucha de redução sold. Curta 75 x 60mm</t>
  </si>
  <si>
    <t>Fornecimento e instalação Joelho de 90° soldavel  25mm</t>
  </si>
  <si>
    <t>Fornecimento e instalação Joelho de 90° soldavel  50mm</t>
  </si>
  <si>
    <t>SINAPI 89362</t>
  </si>
  <si>
    <t>SINAPI 89501</t>
  </si>
  <si>
    <t>05.01.207.01</t>
  </si>
  <si>
    <t>05.01.207.02</t>
  </si>
  <si>
    <t>SINAPI 90373</t>
  </si>
  <si>
    <t>Fornecimento e instalação de joelho de 90° com bucha de latão 25mmX1/2"</t>
  </si>
  <si>
    <t>05.01.207.03</t>
  </si>
  <si>
    <t>SINAPI 89611</t>
  </si>
  <si>
    <t>SINAPI 89597</t>
  </si>
  <si>
    <t>SINAPI 89575</t>
  </si>
  <si>
    <t>Fornecimento e instalação Luva soldavel 75mm</t>
  </si>
  <si>
    <t>Fornecimento e instalação Luva soldavel 60mm</t>
  </si>
  <si>
    <t>Fornecimento e instalação Luva soldavel 50mm</t>
  </si>
  <si>
    <t>05.01.208.01</t>
  </si>
  <si>
    <t>05.01.208.02</t>
  </si>
  <si>
    <t>05.01.208.03</t>
  </si>
  <si>
    <t>Fornecimento e instalação Tê de redução 75mmx60mm</t>
  </si>
  <si>
    <t>Fornecimento e instalação Tê de redução 50mmx25mm</t>
  </si>
  <si>
    <t>Fornecimento e instalação Tê 50mm</t>
  </si>
  <si>
    <t>SINAPI 89628</t>
  </si>
  <si>
    <t>Fornecimento e instalação Te 90° soldavél  60mm</t>
  </si>
  <si>
    <t>SINAPI 89625</t>
  </si>
  <si>
    <t>Fornecimento e instalação Te 90° soldavél  50mm</t>
  </si>
  <si>
    <t>SINAPI 89627</t>
  </si>
  <si>
    <t>SINAPI 94499</t>
  </si>
  <si>
    <t>Fornecimento e instalação Registro de gaveta bruto 2.1/2"</t>
  </si>
  <si>
    <t>SINAPI 94794</t>
  </si>
  <si>
    <t>Fornecimento e instalação registro de gaveta com canopla cromada 1.1/2"</t>
  </si>
  <si>
    <t>05.01.516.01</t>
  </si>
  <si>
    <t>05.01.516.02</t>
  </si>
  <si>
    <t>SINAPI 40729</t>
  </si>
  <si>
    <t>05.01.519.01</t>
  </si>
  <si>
    <t>SINAPI 89711</t>
  </si>
  <si>
    <t>SINAPI 89712</t>
  </si>
  <si>
    <t>SINAPI 89713</t>
  </si>
  <si>
    <t>SINAPI 89714</t>
  </si>
  <si>
    <t>SINAPI 89726</t>
  </si>
  <si>
    <t>Fornecimento e instalação Joelho de 45° PVC Série Normal 40mm</t>
  </si>
  <si>
    <t>SINAPI 89732</t>
  </si>
  <si>
    <t>Fornecimento e instalação Joelho de 45° PVC Série Normal  50mm</t>
  </si>
  <si>
    <t>Fornecimento e instalação Joelho de 45° PVC Série Normal  75mm</t>
  </si>
  <si>
    <t>SINAPI 89739</t>
  </si>
  <si>
    <t>SINAPI 89724</t>
  </si>
  <si>
    <t xml:space="preserve">Fornecimento e instalação Joelho de 90° PVC Série Normal40mm com anel </t>
  </si>
  <si>
    <t>SINAPI 89731</t>
  </si>
  <si>
    <t>Fornecimento e instalação Joelho de 90° PVC Série Normal 50mm</t>
  </si>
  <si>
    <t>SINAPI 89737</t>
  </si>
  <si>
    <t>Fornecimento e instalação Joelho de 90° PVC Série Normal 75mm</t>
  </si>
  <si>
    <t>SINAPI 89797</t>
  </si>
  <si>
    <t>Fornecimento e instalação Junção 75mm</t>
  </si>
  <si>
    <t xml:space="preserve">Fornecimento e instalação Junção 100mm </t>
  </si>
  <si>
    <t>Fornecimento e instalação Junção 75x50mm</t>
  </si>
  <si>
    <t>Fornecimento e instalação junção 100mmx50mm</t>
  </si>
  <si>
    <t>SINAPI 89830</t>
  </si>
  <si>
    <t>Fornecimento e instalação redução excentrica de 75mmx50mm</t>
  </si>
  <si>
    <t>Fornecimento e instalação redução excentrica de 100mmx50mm</t>
  </si>
  <si>
    <t>Fornecimento e instalação Tê 75mm</t>
  </si>
  <si>
    <t>Fornecimento e instalação Tê de redução 100mmx50mm</t>
  </si>
  <si>
    <t>SINAPI 89784</t>
  </si>
  <si>
    <t>SINAPI 89786</t>
  </si>
  <si>
    <t>SINAPI 89708</t>
  </si>
  <si>
    <t>05.06.701.01</t>
  </si>
  <si>
    <t>Chapa Xadrez ASTM A-36 e:3mm</t>
  </si>
  <si>
    <t>Chapa dobrada ASTM A-36 150x100x5,0</t>
  </si>
  <si>
    <t>Chapa dobrada ASTM A-36 150x100x4,25</t>
  </si>
  <si>
    <t>Chapa dobrada ASTM A-36 100x50x4,25</t>
  </si>
  <si>
    <t>Chapa dobrada ASTM A-36 200x50x3,0</t>
  </si>
  <si>
    <t>Chapa dobrada ASTM A-36 150x50x3,0</t>
  </si>
  <si>
    <t>W 310x38,7</t>
  </si>
  <si>
    <t>#8mm</t>
  </si>
  <si>
    <t>#12mm</t>
  </si>
  <si>
    <t>ASTM A-325 12,5mm(com porcas)</t>
  </si>
  <si>
    <t>12,5mm</t>
  </si>
  <si>
    <t>5/16" L=2 3/4"</t>
  </si>
  <si>
    <t>Demolição de contrapiso</t>
  </si>
  <si>
    <t>Remoção de instalações elétricas / lógicas / CFTV</t>
  </si>
  <si>
    <t>Desmontagem e retirada de mobiliário</t>
  </si>
  <si>
    <t>unid.</t>
  </si>
  <si>
    <t>Remoção de unidade condicionadora Split (evaporadora e condensadora), incluindo redes frigorígenas, recolhimento de fluido refrigerante, interligações elétricas, linhas de dreno, bem como todos os insumos, materiais e serviços necessários à execução.</t>
  </si>
  <si>
    <t xml:space="preserve">REMOÇÃO DE VIDRO </t>
  </si>
  <si>
    <t>Remoção de pedriscos</t>
  </si>
  <si>
    <t>Remoção de traves de ferro tubulares</t>
  </si>
  <si>
    <t>Remoção de lixeira circular metálica com montantes de ferro tubulares</t>
  </si>
  <si>
    <t>REMOÇÃO DE PINTURA SOBRE VIDRO(limpeza)</t>
  </si>
  <si>
    <t>04.01.124</t>
  </si>
  <si>
    <t>de gesso acartonado</t>
  </si>
  <si>
    <t>Fornecimento e instalação DE JANELA NOVA A EXECUTAR COM MONTANTES EM FERRO COM DIMENSÕES 120cm x 140cm, COM PINTURA NA COR AZUL, JANELA MAXIMAR COM VIDRO TRANSLÚCIDO</t>
  </si>
  <si>
    <t>Fornecimento e instalação DE JANELA NOVA A EXECUTAR COM MONTANTES EM FERRO COM DIMENSÕES 120cm x 130cm, COM PINTURA NA COR AZUL, COM VIDRO FIXO TRANSLÚCIDO</t>
  </si>
  <si>
    <t>Fornecimento e instalação DE JANELA NOVA A EXECUTAR COM MONTANTES EM FERRO COM DIMENSÕES 120cm x 140cm, COM PINTURA NA COR AZUL,  VIDRO FIXO TRANSLÚCIDO</t>
  </si>
  <si>
    <t>Fornecimento e instalação de barras de apoio retas em aço inox escovado Ø=1.1/2'' comprimento 80cm</t>
  </si>
  <si>
    <t>Fornecimento e instalação de barras de apoio retas em aço inox escovado Ø=1.1/2'' comprimento 70cm</t>
  </si>
  <si>
    <t>Fornecimento e instalação de barras de apoio “U” em aço inox escovado Ø=1.1/2'' comprimento aproximado 30cm</t>
  </si>
  <si>
    <t>Fornecimento e instalação de PORTA COM 1 FOLHA DE CORRER  EM FERRO COM PINTURA NA COR AZUL, PARTE INFERIOR VENEZIANADA PINTURA NA COR AZUL (H=130CM) E PARTE SUPERIOR COM VIDRO FIXO TRANSLÚCIDO (H=84CM) COM PERFIL METÁLICO EM TRILHO DE PORTA DE CORRER, FECHADURA E MAÇANETA</t>
  </si>
  <si>
    <t>Fornecimento e instalação de PORTA COM 1 FOLHA DE ABRIR  EM FERRO COM PINTURA NA COR AZUL, PARTE INFERIOR VENEZIANADA PINTURA NA COR AZUL (H=130CM) E PARTE SUPERIOR COM VIDRO FIXO TRANSLÚCIDO (H=84CM) COM Fechadura com maçaneta e tetra-chave</t>
  </si>
  <si>
    <t>FORNECIMENTO E INSTALAÇÃO DE VENEZIANA EM FERRO COM PINTURA NA COR AZUL SEGUINDO PADRÃO EXISTENTE, DIMENSÕES 125CM X 30CM</t>
  </si>
  <si>
    <t>Fornecimento e instalação de porta de vidro TEMPERADO (LISO 10MM) TRANSPARENTE, pivotante 2 FOLHAS (dimensões 1,50M X 2,10M  conforme projeto -  completas, com todas as ferragens, inclusive puxadores, molas de piso, dobradiças e trincos, e  montantes de alumínio 4”x6”, fixado no piso/teto)</t>
  </si>
  <si>
    <t>Fornecimento e aplicação de película de controle solar - azul</t>
  </si>
  <si>
    <t>Fornecimento e montagem de forro de gesso acartonado</t>
  </si>
  <si>
    <t>Cortineiro em gesso acartonado</t>
  </si>
  <si>
    <t>Fornecimento e instalação de revestimento de placa acústica</t>
  </si>
  <si>
    <t>PINTURA HIDROFUGANTE À BASE DE SILANO-SILOXANO PARA ALVENARIA DE TIJOLINHOS APARENTES</t>
  </si>
  <si>
    <t>Limpeza/preparo de superfície para pintura</t>
  </si>
  <si>
    <t>Fornecimento e instalação de revestimento de piso em granito / mármore acabamento polido</t>
  </si>
  <si>
    <t>Fornecimento e instalação de revestimento de piso em granito / mármore acabamento apicoado</t>
  </si>
  <si>
    <t>Fechamento e recomposição de rasgos em piso</t>
  </si>
  <si>
    <t xml:space="preserve">Bacia convencional com saída horizontal, linha Ravena, cód. P 90 17, fabricante Deca, cor branca </t>
  </si>
  <si>
    <t>Fornecimento e colocação de assento sanitário</t>
  </si>
  <si>
    <t xml:space="preserve">Cuba de louça de embutir oval, cód. L 59.17, fabricante Deca ou equivalente, cor branca </t>
  </si>
  <si>
    <t>Fornecimento e instalação de Torneira para uso geral c/arejador, linha standard, cód. 1152 C39, fabricante Deca ou equivalente, cromada</t>
  </si>
  <si>
    <t>Fornecimento e instalação de sifão cromado</t>
  </si>
  <si>
    <t>Fornecimento e instalação de lavatório pequeno em louça com coluna suspensa, linha Conforto, ref. L510/C510, cor branco, Deca ou equivalente técnico</t>
  </si>
  <si>
    <t>Fornecimento e instalação de Tanque de louça 30 litros, cód. TQ02, fabricante Deca ou equivalente, cor branca.</t>
  </si>
  <si>
    <t>Fornecimento e instalação de Torneira fechamento automático, linha Decamatic, cód. 1173C, fabricante Deca, Decamatic ECO ou equivalente, cromada</t>
  </si>
  <si>
    <t>Fornecimento e instalação de suporte para papel higiênico ABS branco/cinza, ref.480002, linha classic Dixhigiene ou equivalente.</t>
  </si>
  <si>
    <t>Fornecimento e instalação de suporte para papel toalha, ABS branco/cinza, ref.480005, Dixhigiene ou  equivalente.</t>
  </si>
  <si>
    <t>Fornecimento e instalação de suporte sabonete líqüido com reservatório 800ml, ABS branco/cinza, ref.480008, Dixhigiene ou equivalente.</t>
  </si>
  <si>
    <t>Fornecimento e instalação de espelho cristal 5 mm dimensões 60CM X 90CM</t>
  </si>
  <si>
    <t>02.02.111.01</t>
  </si>
  <si>
    <t>SINAPI 97645</t>
  </si>
  <si>
    <t>02.02.130.01</t>
  </si>
  <si>
    <t>SINAPI 97638</t>
  </si>
  <si>
    <t>02.02.140.01</t>
  </si>
  <si>
    <t>SINAPI 97637</t>
  </si>
  <si>
    <t>02.02.140.02</t>
  </si>
  <si>
    <t>SINAPI 97640</t>
  </si>
  <si>
    <t>02.02.170.01</t>
  </si>
  <si>
    <t>02.02.150.01</t>
  </si>
  <si>
    <t>02.02.150.02</t>
  </si>
  <si>
    <t>02.02.150.03</t>
  </si>
  <si>
    <t>UNIDADE VINCULADA AO SERVIÇO:</t>
  </si>
  <si>
    <t>02.02.310.01</t>
  </si>
  <si>
    <t>02.02.322.01</t>
  </si>
  <si>
    <t>03.01.503.01</t>
  </si>
  <si>
    <t>03.01.503.02</t>
  </si>
  <si>
    <t>03.03.201.01</t>
  </si>
  <si>
    <t>03.03.201.02</t>
  </si>
  <si>
    <t>03.03.203.01</t>
  </si>
  <si>
    <t>03.03.203.02</t>
  </si>
  <si>
    <t>03.03.203.03</t>
  </si>
  <si>
    <t>03.03.203.04</t>
  </si>
  <si>
    <t>03.03.203.05</t>
  </si>
  <si>
    <t>03.03.207.01</t>
  </si>
  <si>
    <t>03.03.207.02</t>
  </si>
  <si>
    <t>03.03.207.03</t>
  </si>
  <si>
    <t>03.03.208.01</t>
  </si>
  <si>
    <t>03.03.301.01</t>
  </si>
  <si>
    <t>03.03.303.01</t>
  </si>
  <si>
    <t>03.03.303.02</t>
  </si>
  <si>
    <t>04.01.101.01</t>
  </si>
  <si>
    <t>04.01.102.01</t>
  </si>
  <si>
    <t>04.01.124.01</t>
  </si>
  <si>
    <t>04.01.201.01</t>
  </si>
  <si>
    <t>04.01.201.02</t>
  </si>
  <si>
    <t>04.01.203.01</t>
  </si>
  <si>
    <t>04.01.230.01</t>
  </si>
  <si>
    <t>04.01.230.02</t>
  </si>
  <si>
    <t>04.01.230.03</t>
  </si>
  <si>
    <t>04.01.230.04</t>
  </si>
  <si>
    <t>04.01.249</t>
  </si>
  <si>
    <t>Janelas de ferro</t>
  </si>
  <si>
    <t>02.02.340</t>
  </si>
  <si>
    <t>02.02.340.01</t>
  </si>
  <si>
    <t>02.02.340.02</t>
  </si>
  <si>
    <t>02.02.340.03</t>
  </si>
  <si>
    <t>02.02.340.04</t>
  </si>
  <si>
    <t>02.02.340.05</t>
  </si>
  <si>
    <t>02.02.340.06</t>
  </si>
  <si>
    <t>02.02.340.07</t>
  </si>
  <si>
    <t>04.01.303.01</t>
  </si>
  <si>
    <t>04.01.317</t>
  </si>
  <si>
    <t>Demais Acessórios</t>
  </si>
  <si>
    <t>04.01.317.02</t>
  </si>
  <si>
    <t>04.01.515.01</t>
  </si>
  <si>
    <t>04.01.515.02</t>
  </si>
  <si>
    <t>04.01.515.03</t>
  </si>
  <si>
    <t>04.01.521.01</t>
  </si>
  <si>
    <t>04.01.529</t>
  </si>
  <si>
    <t>Demais tipos</t>
  </si>
  <si>
    <t>04.01.529.01</t>
  </si>
  <si>
    <t>04.01.531.01</t>
  </si>
  <si>
    <t>04.01.532.01</t>
  </si>
  <si>
    <t>04.01.534.01</t>
  </si>
  <si>
    <t>04.01.539.01</t>
  </si>
  <si>
    <t>FORNECIMENTO E INSTALAÇÃO DE faixa fotoluminescente de no mínimo 3 cm de largura E 7CM DE COMPRIMENTO, contrastante com o piso</t>
  </si>
  <si>
    <t>04.01.549</t>
  </si>
  <si>
    <t>Demais revestimentos</t>
  </si>
  <si>
    <t>04.01.553.01</t>
  </si>
  <si>
    <t>04.01.554.01</t>
  </si>
  <si>
    <t>04.01.554.02</t>
  </si>
  <si>
    <t>04.01.569.01</t>
  </si>
  <si>
    <t>04.01.569.02</t>
  </si>
  <si>
    <t>04.01.577.01</t>
  </si>
  <si>
    <t>Selador</t>
  </si>
  <si>
    <t>04.01.577</t>
  </si>
  <si>
    <t>04.01.578</t>
  </si>
  <si>
    <t>04.01.578.01</t>
  </si>
  <si>
    <t>Demais Pinturas</t>
  </si>
  <si>
    <t>Remoções gerias</t>
  </si>
  <si>
    <t>04.01.549.01</t>
  </si>
  <si>
    <t>04.01.549.02</t>
  </si>
  <si>
    <t>04.01.511.01</t>
  </si>
  <si>
    <t>04.01.605.01</t>
  </si>
  <si>
    <t>04.01.605.02</t>
  </si>
  <si>
    <t>04.01.701.01</t>
  </si>
  <si>
    <t>04.01.801.01</t>
  </si>
  <si>
    <t>05.01.206.01</t>
  </si>
  <si>
    <t>05.01.206.02</t>
  </si>
  <si>
    <t>05.01.206.03</t>
  </si>
  <si>
    <t>05.01.209.01</t>
  </si>
  <si>
    <t>05.01.209.02</t>
  </si>
  <si>
    <t>05.01.209.03</t>
  </si>
  <si>
    <t>05.01.209.04</t>
  </si>
  <si>
    <t>05.01.501.01</t>
  </si>
  <si>
    <t>05.01.501.02</t>
  </si>
  <si>
    <t>05.01.503.01</t>
  </si>
  <si>
    <t>05.01.503.02</t>
  </si>
  <si>
    <t>05.01.503.03</t>
  </si>
  <si>
    <t>05.01.503.04</t>
  </si>
  <si>
    <t>05.01.511.01</t>
  </si>
  <si>
    <t>05.01.512.01</t>
  </si>
  <si>
    <t>05.01.512.02</t>
  </si>
  <si>
    <t>05.01.512.03</t>
  </si>
  <si>
    <t>05.01.517.01</t>
  </si>
  <si>
    <t>05.01.517.02</t>
  </si>
  <si>
    <t>05.01.520.01</t>
  </si>
  <si>
    <t>05.01.522.01</t>
  </si>
  <si>
    <t>05.01.608</t>
  </si>
  <si>
    <t>05.01.608.02</t>
  </si>
  <si>
    <t>05.01.608.03</t>
  </si>
  <si>
    <t>05.01.608.04</t>
  </si>
  <si>
    <t>05.01.608.05</t>
  </si>
  <si>
    <t>05.01.608.06</t>
  </si>
  <si>
    <t>05.01.608.07</t>
  </si>
  <si>
    <t>05.01.608.08</t>
  </si>
  <si>
    <t>03.01.246</t>
  </si>
  <si>
    <t>Estaca Raiz</t>
  </si>
  <si>
    <t>Estaqueamento</t>
  </si>
  <si>
    <t>03.01.424.01</t>
  </si>
  <si>
    <t>Eletrocalha perfurada "C"  (com abas) 50 x 50 mm</t>
  </si>
  <si>
    <t>06.01.304.05</t>
  </si>
  <si>
    <t>06.01.304.06</t>
  </si>
  <si>
    <t>06.01.304.07</t>
  </si>
  <si>
    <t>06.01.306.01</t>
  </si>
  <si>
    <t>06.01.306.02</t>
  </si>
  <si>
    <t xml:space="preserve">Fornecimento e instalação de Conduletes Ø 3/4" em PVC, na cor cinza, com tampa </t>
  </si>
  <si>
    <t xml:space="preserve">Fornecimento e instalação de Conduletes Ø 1" em PVC, na cor cinza, com tampa </t>
  </si>
  <si>
    <t xml:space="preserve">Fornecimento e instalação de Conduletes Ø 1 1/4" em PVC, na cor cinza, com tampa </t>
  </si>
  <si>
    <t xml:space="preserve">Fornecimento e instalação de Conduletes Ø 1 1/2" em PVC, na cor cinza, com tampa </t>
  </si>
  <si>
    <t>06.01.306.03</t>
  </si>
  <si>
    <t>06.01.306.04</t>
  </si>
  <si>
    <t>06.01.306.05</t>
  </si>
  <si>
    <t>06.01.306.06</t>
  </si>
  <si>
    <t>Caixa de Piso 140x80mm para 2 dutos de 25x70mm, com adaptador de saída para 2 eletrodutos de ∅25m</t>
  </si>
  <si>
    <t>06.01.306.07</t>
  </si>
  <si>
    <t>06.01.404.01</t>
  </si>
  <si>
    <t>FORNECIMENTO E INSTALAÇÃO DE CABO FLEXÍVEL # 2,5 mm² ( Preto, Verde, Azul ), ISOLAMENTO EM COMPOSTO TERMOFIXO DE BORRACHA HEPR 90° C</t>
  </si>
  <si>
    <t>FORNECIMENTO E INSTALAÇÃO DE CABO FLEXÍVEL # 4,0 mm² ( Preto, Verde, Azul ), ISOLAMENTO EM COMPOSTO TERMOFIXO DE BORRACHA HEPR 90° C</t>
  </si>
  <si>
    <t>FORNECIMENTO E INSTALAÇÃO DE CABO FLEXÍVEL # 16,0 mm² ( Preto, Verde, Azul ), ISOLAMENTO EM COMPOSTO TERMOFIXO DE BORRACHA HEPR 90° C</t>
  </si>
  <si>
    <t>FORNECIMENTO E INSTALAÇÃO DE CABO FLEXÍVEL # 25,0 mm² ( Preto, Verde, Azul ), ISOLAMENTO EM COMPOSTO TERMOFIXO DE BORRACHA HEPR 90° C</t>
  </si>
  <si>
    <t>06.01.305.04</t>
  </si>
  <si>
    <t>Luminária quadrada de embutir em forro de gesso ou modulado de perfil "T" de aba de 25mm com barra de led de 31W e com emissão de luz na cor branco neutro 4000K (±200). Corpo em chapa de aço tratada com acabamento em pintura eletrostática na cor branca. Difusor translúcido. Fluxo luminoso 3.746lm | eficácia luminosa 120lm/W | IRC&gt;80 | driver de corrente: 700mA | IP20.  Ref.: minotauro ME premium da itaim ou equivalentes técnicos</t>
  </si>
  <si>
    <t>Luminária de embutir em forro de gesso ou modulado com led de 19W e emissão de luz na cor branco neutro 4000K (±200). Aba em polímero injetado na cor branca. Refletor em chapa de aço com pintura eletrostática na cor branca. Difusor recuado translúcido. Fluxo luminoso 1.900lm | eficácia luminosa 100lm/W | IRC&gt;80 | driver 500mA | IP20. Ref.: DORAH-E-MC da itaim ou equivalentes técnicos</t>
  </si>
  <si>
    <t>Luminária retangular de embutir em forro de gesso ou modulado com perfil "T" de aba 25mm, com barra de led 17W e emissão de luz na cor branco neutro 4000K (±200). Corpo e aba em chapa de aço em pintura na cor branca. Difusor translúcido. Fluxo luminoso 1.566lm | eficácia luminosa 92lm/W | driver de corrente 350mA. Ref.: minotauro 2PE premium</t>
  </si>
  <si>
    <t>Fornecimento e instalação de sensores de presença infravermelhos para fixação no teto.</t>
  </si>
  <si>
    <t>Fornecimento e instalação de Plug's Macho e Fêmea 2P+T 10A branco, com rabicho de 1,5m de cabo PP #3x2,5mm². Ref. 6158 01 e 6158 04 Pial ou equivalente técnico. Para luminárias instaladas no forro.</t>
  </si>
  <si>
    <t>06.01.401.05</t>
  </si>
  <si>
    <t>06.01.401.06</t>
  </si>
  <si>
    <t>06.01.401.07</t>
  </si>
  <si>
    <t>06.01.401.08</t>
  </si>
  <si>
    <t>06.01.401.09</t>
  </si>
  <si>
    <t>Fornecimento e instalação de módulo de tomada padrão brasileiro na cor preta 10 A / 250 V para instalação em caixa de piso . Ref.: Tramontina, Pial Legrand ou equivalentes técnicos.</t>
  </si>
  <si>
    <t>06.01.404.02</t>
  </si>
  <si>
    <t>06.01.404.03</t>
  </si>
  <si>
    <t>06.01.404.04</t>
  </si>
  <si>
    <t>Interruptor com 2 teclas simples,10A.  Ref.: Tramontina, Pial Legrand ou equivalentes técnicos.</t>
  </si>
  <si>
    <t>Interruptor com 3 teclas simples,10A.  Ref.: Tramontina, Pial Legrand ou equivalentes técnicos.</t>
  </si>
  <si>
    <t>06.01.403.01</t>
  </si>
  <si>
    <t>06.01.403.02</t>
  </si>
  <si>
    <t>06.01.403.03</t>
  </si>
  <si>
    <t>Fornecimento e Instalação de Alarme de Sinalização de Emergência para Sanitário - sinalização sonora e visual</t>
  </si>
  <si>
    <t>Fornecimento e Instalação de Sistema de proteção. Incluso: Protetor contra surto (F) 20kA/275 V com 1 metro de cabos flexíveis de bitola #16mm². Ref.: SPW275-20 da WEG ou equivalentes técnicos.</t>
  </si>
  <si>
    <t>Fornecimento e Instalação de Rack tipo Armário em chapa de aço bitola 18, com pintura eletrostática a pó, na cor cinza, tamanho 19" x 28U´s (Profundidade=700mm), venezianas nas laterais, e na porta traseira, com porta de aço acrílico com fecho cremonia e maçaneta "L", com chave Yale. Ref: Carthom's ou equivalentes técnicos</t>
  </si>
  <si>
    <t>Fornecimento e Instalação de Gerenciador de Cabo com Velcro padrão 19", c/ conexões, fixações e acessórios. Ref: Carthom's ou equivalentes técnicos</t>
  </si>
  <si>
    <t>Fornecimento e Instalação de Régua c/ 04 tomadas 2P+T 10A/250VCA (NBR14136) p/ fixação em Rack padrão 19", altura 1U, c/ conexões, fixações e acessórios. Ref: Carthom's ou equivalentes técnicos</t>
  </si>
  <si>
    <t>Fornecimento e Instalação de Switch c/ 24 portas, categoria 5e, 19"x1U, c/ conexões, fixações e acessórios. Ref:: FURUKAWA ou equivalentes técnicos</t>
  </si>
  <si>
    <t>Fornecimento e Instalação de Voice Panel de 30 Portas, c/ conexões, fixações e acessórios. Ref:: FURUKAWA ou equivalentes técnicos</t>
  </si>
  <si>
    <t>Fornecimento e Instalação de Patch Pannel c/ 24 portas, categoria 5e, 19"x1U, c/ conexões, fixações e acessórios. Ref:: RoHS da FURUKAWA ou equivalentes técnicos</t>
  </si>
  <si>
    <t>Fornecimento e Intalação de Bandeja 1u com fixação frontal em Rack padrão 19" Ref: Carthom's ou equivalentes técnicos</t>
  </si>
  <si>
    <t>Fornecimento e Instalação de Patch Cord RJ-45/RJ-45 de 1,5m, categoria 5e. Ref: FURUKAWA ou equivalentes técnicos [patch cord para uso interno do rack]</t>
  </si>
  <si>
    <r>
      <t xml:space="preserve">Fornecimento e Instalação de </t>
    </r>
    <r>
      <rPr>
        <b/>
        <sz val="10"/>
        <rFont val="Arial"/>
        <family val="2"/>
      </rPr>
      <t>Conector RJ-45 Fêmea</t>
    </r>
    <r>
      <rPr>
        <sz val="10"/>
        <rFont val="Arial"/>
        <family val="2"/>
      </rPr>
      <t>, categoria 5e, inclusive espelho e moldura para tomada. Ref: FURUKAWA ou equivalentes técnicos</t>
    </r>
  </si>
  <si>
    <t>Fornecimento e Instalação de Patch Cord RJ-45/RJ-45 de 2,5m, categoria 5e. Ref: FURUKAWA ou equivalentes técnicos [patch cord para ligação de equipamentos aos pontos no piso/parede]</t>
  </si>
  <si>
    <t>Fornecimento de Testes: Relatório de Certificação dos Cabos de Lógica dos Terminais de Rede a ser entregue em uma cópia plotada e uma em mídia digital (1 cópia para a GIMAT) com os dados especificados em memorial para Cabo UTP 4 pares Cat5e / 24AWG.</t>
  </si>
  <si>
    <t>Fornecimento e Instalação de DG de Padrão Telebrás Nº 3: 400x400x120mm, de Embutir ou Sobrepor conf. Projeto, c/ conexões, fixações e acessórios. Ref: Cemar ou equivalentes técnicos</t>
  </si>
  <si>
    <t>Fornecimento e Instalação barramento de cobre para aterramento padrão Telebrás c/ conexões, fixações e acessórios.. Ref: Bargoa ou equivalentes técnicos</t>
  </si>
  <si>
    <t>Fornecimento e Instalação de Bastidor para 10 Blocos M10, c/ conexões, fixações e acessórios. Ref: Bargoa ou equivalentes técnicos</t>
  </si>
  <si>
    <t>Fornecimento e Instalação de Bloco M10, c/ conexões, fixações e acessórios. Ref: Bargoa ou equivalentes técnicos</t>
  </si>
  <si>
    <t>Fornecimento e Instalação de Anel Guia AGS 1 c/ conexões, fixações e acessórios. Ref: Bargoa ou equivalentes técnicos</t>
  </si>
  <si>
    <t>Fornecimento e Instalação de Braçadeira BC-1 c/ conexões, fixações e acessórios. Ref: Bargoa ou equivalentes técnicos</t>
  </si>
  <si>
    <t>Fornecimento e Instalação de cabo telefônico CI50-20 - 20 pares</t>
  </si>
  <si>
    <t>06.09.012</t>
  </si>
  <si>
    <t>06.09.012.01</t>
  </si>
  <si>
    <t>06.09.012.02</t>
  </si>
  <si>
    <t>06.09.012.03</t>
  </si>
  <si>
    <t>06.09.012.04</t>
  </si>
  <si>
    <t>06.09.012.05</t>
  </si>
  <si>
    <t>06.09.012.06</t>
  </si>
  <si>
    <t>06.09.012.07</t>
  </si>
  <si>
    <t>06.09.012.08</t>
  </si>
  <si>
    <t>06.09.012.09</t>
  </si>
  <si>
    <t>06.09.012.10</t>
  </si>
  <si>
    <t>06.09.012.11</t>
  </si>
  <si>
    <t>06.09.012.12</t>
  </si>
  <si>
    <t>06.09.012.13</t>
  </si>
  <si>
    <t>06.09.012.14</t>
  </si>
  <si>
    <t>com 1 posto para interruptor simples e  1 posto para tomada 2P+T 20A.  Ref.: Tramontina, Pial Legrand ou equivalentes técnicos.</t>
  </si>
  <si>
    <t>06.01.308.02</t>
  </si>
  <si>
    <t>06.01.308.03</t>
  </si>
  <si>
    <t>06.01.308.04</t>
  </si>
  <si>
    <t>06.01.308.05</t>
  </si>
  <si>
    <t>06.01.308.06</t>
  </si>
  <si>
    <t>06.01.308.07</t>
  </si>
  <si>
    <t>06.01.308.08</t>
  </si>
  <si>
    <t>06.01.312</t>
  </si>
  <si>
    <t>Demais materiais</t>
  </si>
  <si>
    <t>06.01.312.01</t>
  </si>
  <si>
    <t>06.01.312.02</t>
  </si>
  <si>
    <t>06.01.312.03</t>
  </si>
  <si>
    <t>06.01.312.04</t>
  </si>
  <si>
    <t>06.01.312.05</t>
  </si>
  <si>
    <t>06.01.312.06</t>
  </si>
  <si>
    <t>06.01.312.07</t>
  </si>
  <si>
    <t>06.01.312.08</t>
  </si>
  <si>
    <t>06.01.403.04</t>
  </si>
  <si>
    <t>06.09.002.01</t>
  </si>
  <si>
    <t>06.09.002.02</t>
  </si>
  <si>
    <t>06.09.002.03</t>
  </si>
  <si>
    <t>06.09.002.04</t>
  </si>
  <si>
    <t>06.09.006.01</t>
  </si>
  <si>
    <t>06.09.006.02</t>
  </si>
  <si>
    <t>06.09.006.03</t>
  </si>
  <si>
    <t>07.02.420</t>
  </si>
  <si>
    <t>07.02.421</t>
  </si>
  <si>
    <t>07.02.421.01</t>
  </si>
  <si>
    <t>07.02.421.02</t>
  </si>
  <si>
    <t>07.02.700.08</t>
  </si>
  <si>
    <t>07.02.700.09</t>
  </si>
  <si>
    <t>07.02.700.10</t>
  </si>
  <si>
    <t>07.02.700.11</t>
  </si>
  <si>
    <t>07.02.700.12</t>
  </si>
  <si>
    <t>Limpeza final de Obra</t>
  </si>
  <si>
    <t>09.02.001</t>
  </si>
  <si>
    <t>SINAPI 94963</t>
  </si>
  <si>
    <t>04.01.511.02</t>
  </si>
  <si>
    <t>SINAPI 98671</t>
  </si>
  <si>
    <t>SINAPI 98673</t>
  </si>
  <si>
    <t>SINAPI 87893</t>
  </si>
  <si>
    <t>SINAPI 96135</t>
  </si>
  <si>
    <t>SINAPI 88489</t>
  </si>
  <si>
    <t>SINAPI 98557</t>
  </si>
  <si>
    <t>SINAPI 98567</t>
  </si>
  <si>
    <t>SINAPI 94683</t>
  </si>
  <si>
    <t>SINAPI 94681</t>
  </si>
  <si>
    <t>SINAPI 94679</t>
  </si>
  <si>
    <t>SINAPI 89748</t>
  </si>
  <si>
    <t>SINAPI 89728</t>
  </si>
  <si>
    <t>Aço CA 50 6,3mm</t>
  </si>
  <si>
    <t>Aço CA 50 8,0mm</t>
  </si>
  <si>
    <t>Aço CA 50 10,0mm</t>
  </si>
  <si>
    <t>Aço CA 50 12,5mm</t>
  </si>
  <si>
    <t>Aço CA 60 5,0mm</t>
  </si>
  <si>
    <t>03.01.503.03</t>
  </si>
  <si>
    <t>03.01.503.04</t>
  </si>
  <si>
    <t>03.01.503.05</t>
  </si>
  <si>
    <t>SINAPI 92433</t>
  </si>
  <si>
    <t>SINAPI 94971</t>
  </si>
  <si>
    <t>03.01.502.01</t>
  </si>
  <si>
    <t>Forma de Madeira</t>
  </si>
  <si>
    <t>03.01.504.01</t>
  </si>
  <si>
    <t>Concreto Fck=25MPA</t>
  </si>
  <si>
    <t>SINAPI 98679</t>
  </si>
  <si>
    <t>SINAPI 98689</t>
  </si>
  <si>
    <t>SINAPI 73948/002</t>
  </si>
  <si>
    <t>SINAPI 96114</t>
  </si>
  <si>
    <t>Fornecimento e instalação de Bolsa de ligação p/ vaso sanitário 1 1/2" (40mm)</t>
  </si>
  <si>
    <t>SINAPI 92000</t>
  </si>
  <si>
    <t>SINAPI 92001</t>
  </si>
  <si>
    <t>21.002.0001.S.CBR.RJ</t>
  </si>
  <si>
    <t>SINAPI 91959</t>
  </si>
  <si>
    <t>SINAPI 91967</t>
  </si>
  <si>
    <t>16.006.0002.S.CBR.RJ</t>
  </si>
  <si>
    <t>SINAPI 95469</t>
  </si>
  <si>
    <t>SINAPI 95472</t>
  </si>
  <si>
    <t>SINAPI 86872</t>
  </si>
  <si>
    <t>SINAPI 86886</t>
  </si>
  <si>
    <t>SINAPI 86881</t>
  </si>
  <si>
    <t>Fornecimento e instalação de rabicho metal</t>
  </si>
  <si>
    <t>SINAPI 95544</t>
  </si>
  <si>
    <t>SINAPI 95547</t>
  </si>
  <si>
    <t>05.04.310.01</t>
  </si>
  <si>
    <t>Abertura de rasgo em pisos para serviços hidráulicos / elétricos</t>
  </si>
  <si>
    <t>04.01.511.03</t>
  </si>
  <si>
    <t>02.02.150.04</t>
  </si>
  <si>
    <t>02.02.150.05</t>
  </si>
  <si>
    <t>SINAPI 85421</t>
  </si>
  <si>
    <t>SINAPI 97665</t>
  </si>
  <si>
    <t>SINAPI 97664</t>
  </si>
  <si>
    <t>W 200x26,6</t>
  </si>
  <si>
    <t>SINAPI 93653</t>
  </si>
  <si>
    <t>SINAPI 98307</t>
  </si>
  <si>
    <t>06.09.007.01</t>
  </si>
  <si>
    <t xml:space="preserve">FORNECIMENTO E INSTALAÇÃO DE ELETRODUTO ø1.1/4" CORRUGADO (HELICOIDAL) DE PEAD (POLIETILENO DE ALTA DENSIDADE) FLEXÍVEL, NA COR PRETA, DE SEÇÃO CIRCULAR, INCLUSIVE CONEXÕES: </t>
  </si>
  <si>
    <t>06.01.401.10</t>
  </si>
  <si>
    <t>Fornecimento e Instalação de Luminária Hermética com IP54, com corpo e grade de proteção em liga de alumínio silício, com soquete E27 para 01 lâmpada Bulbo LED 12W, com vedação e parafusos em aço inox . Ref: IPTP-26 grade da Wetzel ou equivalentes técnicos</t>
  </si>
  <si>
    <t xml:space="preserve">Fornecimento e Instalação de lâmpada Bulbo LED 12W, base E27, temperatura de cor 6500K. Ref.: 433898 da Brilia ou equivalentes técnicos. </t>
  </si>
  <si>
    <t>Fornecimento e Instalação de Bloco Autônomo LED 35W, com IP54 e autonomia superior a 3 horas. Ref.: ILED40-PT da Ilumac ou equivalentes técnicos</t>
  </si>
  <si>
    <t>06.01.401.11</t>
  </si>
  <si>
    <t>Fornecimento e Instalação Relé Fotoelétrico IP54 (ou superior) completo com base e com regulação de sensibilidade. Ref.: FCR2TF da Exatron ou equivalentes técnicos</t>
  </si>
  <si>
    <t>06.01.401.12</t>
  </si>
  <si>
    <t>Quadro de distribuição de sobrepor (500x600x150mm) com 1 módulo para disjuntor Geral de até 125A, 3 módulos com trilho DIN com 24 espaços e 1 módulo para barra de Terra e Neutro. Incluso Porta interna perfis verticais com trilhos DIN - Referência: TTW01-QD da WEG ou equivalentes técnicos.</t>
  </si>
  <si>
    <t>03.02.132.01</t>
  </si>
  <si>
    <t>03.02.132.02</t>
  </si>
  <si>
    <t>03.02.132.03</t>
  </si>
  <si>
    <t>03.02.132.04</t>
  </si>
  <si>
    <t>03.02.132.05</t>
  </si>
  <si>
    <t>03.02.133.01</t>
  </si>
  <si>
    <t>03.02.133.02</t>
  </si>
  <si>
    <t>LASTRO DE CONCRETO MAGRO</t>
  </si>
  <si>
    <t>03.01.427</t>
  </si>
  <si>
    <t>Aço CA 50 16,0mm</t>
  </si>
  <si>
    <t>PLACAS DE SEGURANÇA (CUIDADO, RISCO, DE CHOQUE  ELÉTRICO) - PLACA EM CHAPA DE AÇO #20 ESPESSURA 0,95mm GALVANIZADA. FUNDO COM PINTURA AUTOMOTIVA NA COR BRANCA, REF.. MUSELL 9.5 PICTOGRAMA E FAIXA TRIANGULAR SERIGRAFADO NA COR PRETA, REF. MUSELL N1.0 E FUNDO SERIGRAFADO NA COR AMARELA, REF. MUSELL 5Y 8/12  GILL SANS MT EM NEGRITO, TAMANHO 17mm, FOTOLUMINESCENTE. FIXADO POR FITA DUPLA FACE DE ESPUMA ACRÍLICA DE CÉLULA FECHADA COM ADESIVO ACRÍLICO, 1,1mm DE ESPESSURA COM LINER DE FILME, REF. VHB-4950 3M OU EQUIVALENTE.  (DIMENSÃO 20X20cm) - TEXTO CONFORME NBR13434</t>
  </si>
  <si>
    <t>Concreto, inclusive armadura 20 mpa</t>
  </si>
  <si>
    <t>03.02.121.01</t>
  </si>
  <si>
    <t>SINAPI 94968</t>
  </si>
  <si>
    <t>06.01.402.01</t>
  </si>
  <si>
    <t>03.01.503.06</t>
  </si>
  <si>
    <t>FORNECIMENTO E INSTALAÇÃO DE PORTA DE ABRIR EM ALUMÍNIO ANODIZADO, DIMENSÕES 80CM X 210CM, NA COR BRANCA, 01 FOLHA, COM VENEZIANA CONFORME PROJETO</t>
  </si>
  <si>
    <t>FORNECIMENTO E INSTALAÇÃO DE PORTA DE ABRIR EM ALUMÍNIO ANODIZADO, DIMENSÕES 140CM X 235CM, NA COR VERMELHA, 02 FOLHAS, COM VENEZIANA CONFORME PROJETO</t>
  </si>
  <si>
    <t>04.01.218.01</t>
  </si>
  <si>
    <t>04.01.218.02</t>
  </si>
  <si>
    <t>JANELA VENEZIANA TIPO CHICANA EM AÇO L 1/8"X2" A 1/16"X2", DIMENSÕES 135CM X 150CM E PEITORIL 140CM, COR BRANCA, COM TELA METÁLICA INSTALADA NO LADO EXTERNO #10mm, CONFORME PADRÃO EXIGIDO PELA NTD 6.05 DA CEB</t>
  </si>
  <si>
    <t>JANELA VENEZIANA TIPO CHICANA EM AÇO L 1/8"X2" A 1/16"X2", DIMENSÕES 196CM X 150CM E PEITORIL 35CM, COR BRANCA, COM TELA METÁLICA INSTALADA NO LADO EXTERNO #10mm, CONFORME PADRÃO EXIGIDO PELA NTD 6.05 DA CEB</t>
  </si>
  <si>
    <t>04.01.209.04</t>
  </si>
  <si>
    <t>04.01.209.05</t>
  </si>
  <si>
    <t>GRADE METÁLICA DE PROTEÇÃO E ACESSO, COM 2 FOLHAS LATERAIS FIXAS E 1 FOLHA CENTRAL DE ABRIR; E TELA METÁLICA DE #50mm, DIMENSÕES 160CM X 140CM E PEITORIL 30CM, CONFORME PROJETO. DEVE POSSUIR PLACA DE ADVERTÊNCIA CENTRALIZADA, CONFORME PADRÃO EXIGIDO PELA NTD 6.05 DA CEB(DESENHO 39) E ABERTURA PARA ACIONAMENTO DA CHAVE SECCIONADORA</t>
  </si>
  <si>
    <t>GRADE METÁLICA DE PROTEÇÃO E ACESSO, COM 2 FOLHAS LATERAIS FIXAS E 1 FOLHA CENTRAL DE ABRIR; E TELA METÁLICA DE #50mm, DIMENSÕES 210CM X 140CM E PEITORIL 30CM, CONFORME PROJETO. DEVE POSSUIR PLACA DE ADVERTÊNCIA CENTRALIZADA, CONFORME PADRÃO EXIGIDO PELA NTD 6.05 DA CEB(DESENHO 39) E ABERTURA PARA ACIONAMENTO DA CHAVE SECCIONADORA</t>
  </si>
  <si>
    <t>04.01.209.06</t>
  </si>
  <si>
    <t>04.01.209.07</t>
  </si>
  <si>
    <t>04.01.561.01</t>
  </si>
  <si>
    <t>04.01.561.02</t>
  </si>
  <si>
    <t>PVA</t>
  </si>
  <si>
    <t>04.01.566.01</t>
  </si>
  <si>
    <t>Pintura com VERNIZ Epóxi em ESTRUTURA EM CONCRETO NA COR NATURAL, com duas demãos, incluindo emassamento e lixamento</t>
  </si>
  <si>
    <t>04.01576.01</t>
  </si>
  <si>
    <t>SINAPI 79466</t>
  </si>
  <si>
    <t>Fornecimento e instalação de revestimento de piso cimentado desempenado</t>
  </si>
  <si>
    <t>09.04.001</t>
  </si>
  <si>
    <t>"AS BUILT"</t>
  </si>
  <si>
    <t>un/m²</t>
  </si>
  <si>
    <t>Emulsões Hidroasfálticas</t>
  </si>
  <si>
    <t>SINAPI 90809</t>
  </si>
  <si>
    <t>Tipo "Hélice"</t>
  </si>
  <si>
    <t>02.01.107</t>
  </si>
  <si>
    <t>SERVIÇOS INICIAIS E INSTALAÇÕES PROVISÓRIAS</t>
  </si>
  <si>
    <t>02.01.107.01</t>
  </si>
  <si>
    <t>02.001.0001.S.CBR.RJ</t>
  </si>
  <si>
    <t>Mobilização e desmobilização de pessoal, materiais e equipamentos</t>
  </si>
  <si>
    <t>02.01.107.02</t>
  </si>
  <si>
    <t>02.002.0003.S.CBR.RJ</t>
  </si>
  <si>
    <t>Elaboração de Plano de Gestão de Resíduos</t>
  </si>
  <si>
    <t>und</t>
  </si>
  <si>
    <t>SINAPI 96544 + SINAPI 32</t>
  </si>
  <si>
    <t>SINAPI 96545 + SINAPI 33</t>
  </si>
  <si>
    <t>SINAPI 96546 + SINAPI 34</t>
  </si>
  <si>
    <t>SINAPI 96543 + SINAPI 39</t>
  </si>
  <si>
    <t>SINAPI 96543 + SINAPI 40</t>
  </si>
  <si>
    <t>UNIDADE VINCULADA AO SERVIÇO.:</t>
  </si>
  <si>
    <t>Cálculo do BDI* (Benefícios e Despesas Indiretas)</t>
  </si>
  <si>
    <t>Administração Central (A)</t>
  </si>
  <si>
    <t>Despesas Financeiras (B)</t>
  </si>
  <si>
    <t>Seguros (S) + Garantia (C)</t>
  </si>
  <si>
    <t>ISS (D1)***</t>
  </si>
  <si>
    <t>PIS (D2)***</t>
  </si>
  <si>
    <t>COFINS (D3)***</t>
  </si>
  <si>
    <t>Lucro (E)</t>
  </si>
  <si>
    <t xml:space="preserve">Riscos (R) </t>
  </si>
  <si>
    <t>CPRB (T)****</t>
  </si>
  <si>
    <t>Fórmula do BDI</t>
  </si>
  <si>
    <t>Observações</t>
  </si>
  <si>
    <t>* O cálculo do BDI segue a metodologia estabelecida na Resolução do Decanato de Administração Nº0013/2016</t>
  </si>
  <si>
    <t>** Valores Referenciais dados pelo Acórdão 2622/2013 - TCU - Plenário.</t>
  </si>
  <si>
    <t>*** Os valores de D1, D2 e D3 considerados na fórmula foram obtidos a partir da Resolução do Decanato de Administração Nº0013/2016</t>
  </si>
  <si>
    <t>**** Conforme orientações do TCU, publicadas no guia ORIENTAÇÕES PARA ELABORAÇÃO DE PLANILHAS ORÇAMENTÁRIAS DE OBRAS PÚBLICAS, a CPRB (Contribuição Previdenciária Sobre a Receita Bruta) deve ser incluída no cálculo do BDI de orçamentos que consideram a desoneração da folha de pagamentos.</t>
  </si>
  <si>
    <t>ORÇAMENTO RESUMIDO</t>
  </si>
  <si>
    <t>Item</t>
  </si>
  <si>
    <t>TOTAL GERAL</t>
  </si>
  <si>
    <t xml:space="preserve">INCIDÊNCIA </t>
  </si>
  <si>
    <t>COM BDI</t>
  </si>
  <si>
    <t xml:space="preserve"> (%)</t>
  </si>
  <si>
    <t>Total:</t>
  </si>
  <si>
    <t>MAPA DE COTAÇÃO</t>
  </si>
  <si>
    <t>MÉDIA</t>
  </si>
  <si>
    <t>COTAÇÕES</t>
  </si>
  <si>
    <t>EMPRESA 1</t>
  </si>
  <si>
    <t>PREÇO 1</t>
  </si>
  <si>
    <t>EMPRESA 2</t>
  </si>
  <si>
    <t>PREÇO 2</t>
  </si>
  <si>
    <t>EMPRESA 3</t>
  </si>
  <si>
    <t>PREÇO 3</t>
  </si>
  <si>
    <t>MAT</t>
  </si>
  <si>
    <t>UN</t>
  </si>
  <si>
    <t>COMPOSIÇÕES UNITÁRIAS</t>
  </si>
  <si>
    <t>CÓDIGO</t>
  </si>
  <si>
    <t>DESCRIÇÃO</t>
  </si>
  <si>
    <t>CLASS</t>
  </si>
  <si>
    <t>UNIDADE</t>
  </si>
  <si>
    <t>COEF.</t>
  </si>
  <si>
    <t>PREÇO(R$)</t>
  </si>
  <si>
    <t>SER.CG</t>
  </si>
  <si>
    <t>H</t>
  </si>
  <si>
    <t>SINAPI 88316</t>
  </si>
  <si>
    <t>CAMINHÃO TOCO, PBT 16.000 KG, CARGA ÚTIL MÁX. 10.685 KG, DIST. ENTRE EIXOS 4,8 M, POTÊNCIA 189 CV, INCLUSIVE CARROCERIA FIXA ABERTA DE MADEIRA P/ TRANSPORTE GERAL DE CARGA SECA, DIMEN. APROX. 2,5 X 7,00 X 0,50M</t>
  </si>
  <si>
    <t>MAT.</t>
  </si>
  <si>
    <t>CHP</t>
  </si>
  <si>
    <t>CAMINHONETE CABINE SIMPLES COM MOTOR 1.6 FLEX, CÂMBIO MANUAL, POTÊNCIA CHP CR 90,63
101/104 CV, 2 PORTAS</t>
  </si>
  <si>
    <r>
      <rPr>
        <b/>
        <sz val="11"/>
        <color indexed="8"/>
        <rFont val="Calibri"/>
        <family val="2"/>
      </rPr>
      <t>CRONOGRAMA FISICO-FINANCEIRO DE DESENVOLVIMENTO 
X 
DESEMBOLSOS DA OBRA DE REFORMA DO PRÉDIO DA AGÊNCIA</t>
    </r>
  </si>
  <si>
    <t>ITEM</t>
  </si>
  <si>
    <t>TOTAIS PARCIAIS</t>
  </si>
  <si>
    <t>%</t>
  </si>
  <si>
    <t>1ª PARCELA</t>
  </si>
  <si>
    <t>2ª PARCELA</t>
  </si>
  <si>
    <t>3ª PARCELA</t>
  </si>
  <si>
    <t>4ª PARCELA</t>
  </si>
  <si>
    <t>30 dias do início da obra</t>
  </si>
  <si>
    <t>60 dias do início da obra</t>
  </si>
  <si>
    <t>90 dias do início da obra</t>
  </si>
  <si>
    <t>120 dias do início da obra</t>
  </si>
  <si>
    <t>Material + Mão de Obra</t>
  </si>
  <si>
    <t>TOTAIS</t>
  </si>
  <si>
    <t>Valor da medição atual (parcela)</t>
  </si>
  <si>
    <t>Valor da medição acumulada</t>
  </si>
  <si>
    <t>Valor total do contrato</t>
  </si>
  <si>
    <t>CURVA ABC</t>
  </si>
  <si>
    <t>PREÇOS TOTAIS</t>
  </si>
  <si>
    <t>PARTICIPAÇÃO NA CURVA ABC</t>
  </si>
  <si>
    <t>Classificação na curva</t>
  </si>
  <si>
    <t>Quant. de itens</t>
  </si>
  <si>
    <t>% Representativo da quantidade de itens</t>
  </si>
  <si>
    <t>% Representativo de participação nos custos</t>
  </si>
  <si>
    <t>Unid.</t>
  </si>
  <si>
    <t xml:space="preserve">Total </t>
  </si>
  <si>
    <t>Participação</t>
  </si>
  <si>
    <t>Classificação</t>
  </si>
  <si>
    <t>Unitário</t>
  </si>
  <si>
    <t>do Item</t>
  </si>
  <si>
    <t>Acumulada (%)</t>
  </si>
  <si>
    <t>na Curva</t>
  </si>
  <si>
    <t>A</t>
  </si>
  <si>
    <t>B</t>
  </si>
  <si>
    <t>C</t>
  </si>
  <si>
    <t>Item total</t>
  </si>
  <si>
    <t>Total geral</t>
  </si>
  <si>
    <t>CRONOGRAMA DESCRITIVO</t>
  </si>
  <si>
    <t>PRIMEIRA PARCELA</t>
  </si>
  <si>
    <t>- data limite para conclusão dos serviços: 30 dias do início da obra</t>
  </si>
  <si>
    <t>- pagamento quando satisfeitas as seguintes condições:</t>
  </si>
  <si>
    <t>SEGUNDA PARCELA</t>
  </si>
  <si>
    <t>- data limite para conclusão dos serviços: 60 dias do início da obra</t>
  </si>
  <si>
    <t>TERCEIRA PARCELA</t>
  </si>
  <si>
    <t>- data limite para conclusão dos serviços: 90 dias do início da obra</t>
  </si>
  <si>
    <t>QUARTA PARCELA</t>
  </si>
  <si>
    <t>- data limite para conclusão dos serviços: 120 dias do início da obra</t>
  </si>
  <si>
    <t>QUINTA PARCELA</t>
  </si>
  <si>
    <t>- data limite para conclusão dos serviços: 150 dias do início da obra</t>
  </si>
  <si>
    <t>SEXTA PARCELA</t>
  </si>
  <si>
    <t>- data limite para conclusão dos serviços: 180 dias do início da obra</t>
  </si>
  <si>
    <t xml:space="preserve">Elaboração de Plano de Gestão de Resíduos </t>
  </si>
  <si>
    <t>ART - Anotação de Responsabilidade Técnica</t>
  </si>
  <si>
    <t>M</t>
  </si>
  <si>
    <t>SINAPI 91953</t>
  </si>
  <si>
    <t>Fornecimento e instalação de tomada padrão brasileiro na cor preta 10 A / 250 V, com suporte e placa. Ref.: Tramontina, Pial Legrand ou equivalentes técnicos.</t>
  </si>
  <si>
    <t>Fornecimento e instalação de tomada padrão brasileiro na cor preta 20 A / 250 V, com suporte e placa. Ref.: Tramontina, Pial Legrand ou equivalentes técnicos.</t>
  </si>
  <si>
    <t>Plotagem</t>
  </si>
  <si>
    <t>SINAPI 91338</t>
  </si>
  <si>
    <t>73932/001</t>
  </si>
  <si>
    <t>Fornecimento e Instalação de Disjuntor 1 x 16 A, curva C, Icc = 10kA. Ref.: MDW-C16 da WEG ou equivalentes técnicos.</t>
  </si>
  <si>
    <t>Fornecimento e Instalação de Disjuntor 3 x 16 A, curva C, Icc = 10kA. Ref.: MDW-C16-3 da WEG ou equivalentes técnicos.</t>
  </si>
  <si>
    <t>Fornecimento e Instalação de Sistema de proteção. Incluso: Protetor contra surto (F) 45kA/275 V com 1 metro de cabos flexíveis de bitola #16mm². Ref.: SPW275-45 da WEG ou equivalentes técnicos.</t>
  </si>
  <si>
    <t>CABO DE COBRE, FLEXIVEL, CLASSE 4 OU 5, ISOLACAO EM PVC/A, ANTICHAMA BWF-B, 1 CONDUTOR, 450/750 V, SECAO NOMINAL 16 MM2</t>
  </si>
  <si>
    <t>Protetor contra surto (F) 20kA/275 V Ref.: SPW275-20 da WEG ou equivalentes técnicos.</t>
  </si>
  <si>
    <t>Fornecimento e Instalação de Interruptor com 1 tecla simples,10A, com suporte e placa.  Ref.: Tramontina, Pial Legrand ou equivalentes técnicos.</t>
  </si>
  <si>
    <t>Fornecimento e Instalação de Interruptor Diferencial Bipolar 2 x 25 A / 30 mA. Ref.: RDW30-25 da WEG ou equivalentes técnicos.</t>
  </si>
  <si>
    <t>16.008.0001.M.CBR.RJ</t>
  </si>
  <si>
    <t xml:space="preserve">PLACA DE SEGURANÇA (PERIGO DE MORTE, ALTA TENSÃO) - PLACA EM ALUMINIO, LEVE E ALTAMENTE RESISTENTE A CORROSÃO; ESPESSURA 1,0mm OU 19 MSG; DIMENSÃO: 350x240mm; - TEXTOS: "PERIGO DE MORTE" NA COR VERMELHA COM DIMENSÕES DE 35x35mm; "SIMBOLO CAVEIRA" NA COR PRETA; "ALTA TENSÃO" NA COR PRETA E FUNDO AMARELO COM DIMENSÕES DE 20x20mm; </t>
  </si>
  <si>
    <t>04.02.102.02</t>
  </si>
  <si>
    <t>04.02.102.03</t>
  </si>
  <si>
    <t>04.02.102.07</t>
  </si>
  <si>
    <t>15.006.0010.S.CBR.RJ</t>
  </si>
  <si>
    <t>15.006.0011.S.CBR.RJ</t>
  </si>
  <si>
    <t>04.01.802.01</t>
  </si>
  <si>
    <t>04.01.802.02</t>
  </si>
  <si>
    <t>04.01.802.03</t>
  </si>
  <si>
    <t>FORNECIMENTO E INSTALAÇÃO DE BRISES VERTICAIS EM AÇO, DIMENSÕES 135CM X 170CM E PEITORIL 1.35CM X 3,25CM DE LAJE A LAJE CONFORME PROJETO, COM MONTANTES E PINTURA NA COR VERMELHA</t>
  </si>
  <si>
    <t>FORNECIMENTO E INSTALAÇÃO DE BRISES VERTICAIS EM AÇO, DIMENSÕES 135CM X 170CM E PEITORIL 2,86CM X 3,25CM DE LAJE A LAJE CONFORME PROJETO, COM MONTANTES E PINTURA NA COR VERMELHA</t>
  </si>
  <si>
    <t>FORNECIMENTO E INSTALAÇÃO DE BRISES VERTICAIS EM AÇO, DIMENSÕES 135CM X 170CM E PEITORIL 1.96CM X 3,25CM DE LAJE A LAJE CONFORME PROJETO, COM MONTANTES E PINTURA NA COR VERMELHA</t>
  </si>
  <si>
    <t>12.003.0001.S.CBR.RJ</t>
  </si>
  <si>
    <t>12.003.0002.S.CBR.RJ</t>
  </si>
  <si>
    <t>SINAPI 74131/008</t>
  </si>
  <si>
    <t>02.01.401.01</t>
  </si>
  <si>
    <t>02.01.404.01</t>
  </si>
  <si>
    <t>SINAPI 74220/001</t>
  </si>
  <si>
    <t>SINAPI 74209/001</t>
  </si>
  <si>
    <t>SINAPI 90099</t>
  </si>
  <si>
    <t>02.02.330.01</t>
  </si>
  <si>
    <t>Escavação em material de 1ª categoria</t>
  </si>
  <si>
    <t>Aço CA 60 6,0mm</t>
  </si>
  <si>
    <t>Execução / Reconstituição de alvenaria de vedação com tijolo furado - esp=9 cm</t>
  </si>
  <si>
    <t>MEZANINO FEF</t>
  </si>
  <si>
    <t>0S 05</t>
  </si>
  <si>
    <t>04.01.102.02</t>
  </si>
  <si>
    <t>04.01.577.02</t>
  </si>
  <si>
    <t>Fornecimento e instalação de Válvula descarga duplo acionamento, linha Hydra Duo 1.1/2'', 2545.C.112, cromada fabricante Deca</t>
  </si>
  <si>
    <t>04.01.511.04</t>
  </si>
  <si>
    <t>07.02.202.05</t>
  </si>
  <si>
    <t>06.01.304.08</t>
  </si>
  <si>
    <t>06.01.305.05</t>
  </si>
  <si>
    <t>06.01.305.06</t>
  </si>
  <si>
    <t>06.01.305.07</t>
  </si>
  <si>
    <t>06.01.305.08</t>
  </si>
  <si>
    <t>07.02.507.01</t>
  </si>
  <si>
    <t>Quadro elétrico de sobrepor,  dimensões mínimas de 400x400x170m, montado conforme recomendações da NBR-IEC-60439-1, com pintura na cor cinza clara e placa de montagem laranja com parafuso para aterramento. Incluindo fiações, borneiras e acessórios para instalação (Trilhos, barramentos, porcas arruelas, isolação, espaçadores). Ref.: ABB, Siemens, Schneider ou equivalente</t>
  </si>
  <si>
    <t>06.01.304.09</t>
  </si>
  <si>
    <t>06.01.304.10</t>
  </si>
  <si>
    <t>Fornecimento e Instalação de Bloco Autônomo de sinalização saída de emergência, em LED alto brilho, face única, com a palavra SAÍDA, na cor vermelha,  com bateria Niquel-Cádmio e autonomia superior a 1 hora. Ref.: 01671 da Ilumac ou equivalentes técnicos.</t>
  </si>
  <si>
    <t>Fornecimento e instalação de Bloco Autônomo de sinalização saída de emergência, em LED alto brilho, face única, com a palavra SAÍDA E SETA, na cor vermelha,  com bateria Niquel-Cádmio e autonomia superior a 1 hora. Ref.: 01678 da Ilumac ou equivalentes técnicos.</t>
  </si>
  <si>
    <t>Fornecimento e Instalação de Bloco Autônomo de sinalização de saída de emergência, em LED alto brilho , face dupla, com a palavra SAÍDA E SETA, na cor vermelha,  com bateria Niquel-Cádmio e autonomia superior a 1 hora. Ref.: 01724 da Ilumac ou equivalentes técnicos.</t>
  </si>
  <si>
    <t>Fornecimento e Instalação de Bloco Autônomo de emergência 30 LEDs de alto brilho com acendimento automático - Autonomia mínima de 3h. Ref. Fluxeon-500/L SE Bal, 2LVM, Bat. 6Vx4Ah (CNM) da Aureon ou equivalentes técnicos.</t>
  </si>
  <si>
    <t>06.01.401.13</t>
  </si>
  <si>
    <t>06.01.401.14</t>
  </si>
  <si>
    <t>06.01.401.15</t>
  </si>
  <si>
    <t>06.01.401.16</t>
  </si>
  <si>
    <t>Em PVC na cor cinza,  com 2 postos para  1 interruptor simples e  1 posto para tomada 2P+T 20A.  Ref.: Tramontina, Pial Legrand ou equivalentes técnicos.</t>
  </si>
  <si>
    <t>Em PVC na cor cinza,  com 2 postos para interruptor simples.  Ref.: Tramontina, Pial Legrand ou equivalentes técnicos.</t>
  </si>
  <si>
    <t>Em PVC na cor cinza,  com 3 postos para interruptor simples.  Ref.: Tramontina, Pial Legrand ou equivalentes técnicos.</t>
  </si>
  <si>
    <t>Em PVC na cor cinza,  com 1 posto para tomada 2P+T 10/20A.  Ref.: Tramontina, Pial Legrand ou equivalentes técnicos.</t>
  </si>
  <si>
    <t>06.01.414.01</t>
  </si>
  <si>
    <t>06.01.414.02</t>
  </si>
  <si>
    <t>06.01.414.03</t>
  </si>
  <si>
    <t>06.01.414.04</t>
  </si>
  <si>
    <t>06.01.302.02</t>
  </si>
  <si>
    <t>Quadro de distribuição de sobrepor (800x600x150mm) com 1 módulo para disjuntor Geral de até 125A, 3 módulos com trilho DIN com 24 espaços e 1 módulo para barra de Terra e Neutro. Incluso Porta interna perfis verticais com trilhos DIN - Referência: TTW01-QD da WEG ou equivalentes técnicos.</t>
  </si>
  <si>
    <t>cj</t>
  </si>
  <si>
    <t>06.01.308.09</t>
  </si>
  <si>
    <t>06.01.308.10</t>
  </si>
  <si>
    <t>Fornecimento e Instalação de Ventilador Duplo 220V para Rack padrão 19", c/ conexões, fixações e acessórios. Ref: Carthom's ou equivalentes técnicos</t>
  </si>
  <si>
    <t>06.09.012.15</t>
  </si>
  <si>
    <t>Fornecimento e Instalação de Bloco de engate rápido tipo LSA Plus de 10 pares com suporte, c/ conexões, fixações e acessórios. Ref: Bargoa ou equivalentes técnicos</t>
  </si>
  <si>
    <t>Fornecimento e instalação Joelho de 90° PVC Série Normal 100mm</t>
  </si>
  <si>
    <t>Fornecimento e instalação de caixa sifonada 150x150x50 grelhada</t>
  </si>
  <si>
    <t>Fornecimento e instalação  Adaptador sold. Curto com bolsa e rosca 75mmx2 1/2"</t>
  </si>
  <si>
    <t>#10mm</t>
  </si>
  <si>
    <t>04.01.125</t>
  </si>
  <si>
    <t>SINAPI 87490</t>
  </si>
  <si>
    <t>Enchimento em concreto não estrutural.</t>
  </si>
  <si>
    <t>SINAPI 95817</t>
  </si>
  <si>
    <t>SINAPI 95818</t>
  </si>
  <si>
    <t>SINAPI 73775/002</t>
  </si>
  <si>
    <t>REMOÇÕES GERAIS</t>
  </si>
  <si>
    <t>PISOS</t>
  </si>
  <si>
    <t>L</t>
  </si>
  <si>
    <t>02.002.0001.S.CBR.DF</t>
  </si>
  <si>
    <t>Disco diamantado anel contínuo para corte refrigerado de mármore Ø 110 mm</t>
  </si>
  <si>
    <t>loja do mecânico</t>
  </si>
  <si>
    <t>ferramix</t>
  </si>
  <si>
    <t>extra.com.br</t>
  </si>
  <si>
    <t>02.002.0002.S.CBR.DF</t>
  </si>
  <si>
    <t>02.002.0003.S.CBR.DF</t>
  </si>
  <si>
    <t>02.002.0004.S.CBR.DF</t>
  </si>
  <si>
    <t>02.002.0005.S.CBR.DF</t>
  </si>
  <si>
    <t>02.002.0006.S.CBR.DF</t>
  </si>
  <si>
    <t>02.002.0007.S.CBR.DF</t>
  </si>
  <si>
    <t>SINAPI 73948/008</t>
  </si>
  <si>
    <t>05.011.001.S.CBR.DF</t>
  </si>
  <si>
    <t>05.011.002.S.CBR.DF</t>
  </si>
  <si>
    <t>KG</t>
  </si>
  <si>
    <t>M2</t>
  </si>
  <si>
    <t>06.002.0001.S.CBR.DF</t>
  </si>
  <si>
    <t>LEROY MERLIN</t>
  </si>
  <si>
    <t>PAREDE COM PLACAS DE GESSO ACARTONADO (DRYWALL), PARA USO INTERNO, COM UMA FACE SIMPLES E ESTRUTURA METÁLICA COM GUIAS SIMPLES, COM VÃOS. AF_06/2017_P</t>
  </si>
  <si>
    <t>ARGAMASSA TRAÇO 1:3 (CIMENTO E AREIA MÉDIA), PREPARO MANUAL. AF_08/2014</t>
  </si>
  <si>
    <t>14.003.0002.S.CBR.DF</t>
  </si>
  <si>
    <t>14.003.0003.S.CBR.DF</t>
  </si>
  <si>
    <t>Fornecimento e instalação Bucha de redução longa 50mmx25mm</t>
  </si>
  <si>
    <t>PADOVANI</t>
  </si>
  <si>
    <t>CASA SHOW</t>
  </si>
  <si>
    <t>TORNEIRAS</t>
  </si>
  <si>
    <t>FITA VEDA ROSCA EM ROLOS DE 18 MM X 10 M (L X C)</t>
  </si>
  <si>
    <t>MERCADO</t>
  </si>
  <si>
    <t>BUCHA DE NYLON SEM ABA S6, COM PARAFUSO DE 4,20 X 40 MM EM ACO ZINCADO COM ROSCA SOBERBA, CABECA CHATA E FENDA PHILLIPS</t>
  </si>
  <si>
    <t>PAPELEIRA PLASTICA TIPO DISPENSER PARA PAPEL HIGIENICO ROLAO</t>
  </si>
  <si>
    <t>ACESSÓRIOS</t>
  </si>
  <si>
    <t>SINAPI 74125/002</t>
  </si>
  <si>
    <t>26.015.0001.S.CBR.DF</t>
  </si>
  <si>
    <t>05.011.003.S.CBR.DF</t>
  </si>
  <si>
    <t>05.011.004.S.CBR.DF</t>
  </si>
  <si>
    <t>05.011.005.S.CBR.DF</t>
  </si>
  <si>
    <t>05.011.006.S.CBR.DF</t>
  </si>
  <si>
    <t>05.011.007.S.CBR.DF</t>
  </si>
  <si>
    <t>05.011.008.S.CBR.DF</t>
  </si>
  <si>
    <t>05.011.009.S.CBR.DF</t>
  </si>
  <si>
    <t>05.011.010.S.CBR.DF</t>
  </si>
  <si>
    <t>Fornecimento e instalação de Curva 45º longa 100 mm</t>
  </si>
  <si>
    <t>Fornecimento e instalação de Curva 45º curta 100 mm</t>
  </si>
  <si>
    <t>Fornecimento e instalação de Curva 90º curta 100 mm</t>
  </si>
  <si>
    <t>Fornecimento e instalação de Curva 90º curta 40 mm</t>
  </si>
  <si>
    <t>SINAPI 89744</t>
  </si>
  <si>
    <t>Fornecimento e instalação de Sifão de copo p/ lavatório 1"-1.1/2"</t>
  </si>
  <si>
    <t>Fornecimento e instalação de válvula de escoamento para tanque</t>
  </si>
  <si>
    <t>14.003.0005.S.CBR.DF</t>
  </si>
  <si>
    <t>16.005.0004.S.CBR.DF</t>
  </si>
  <si>
    <t>16.003.0003.S.CBR.DF</t>
  </si>
  <si>
    <t>16.003.0005.S.CBR.DF</t>
  </si>
  <si>
    <t>02.002.0008.S.CBR.DF</t>
  </si>
  <si>
    <t>02.002.0009.S.CBR.DF</t>
  </si>
  <si>
    <t>05.011.011.S.CBR.DF</t>
  </si>
  <si>
    <t>05.011.012.S.CBR.DF</t>
  </si>
  <si>
    <t>05.011.013.S.CBR.DF</t>
  </si>
  <si>
    <t>Perfil W 310x38,7</t>
  </si>
  <si>
    <t>m2</t>
  </si>
  <si>
    <t>un.</t>
  </si>
  <si>
    <t>Vidro temperado incolor # 10 mm</t>
  </si>
  <si>
    <t>par</t>
  </si>
  <si>
    <t>Perfil em alumínio anodizado 6" x 3" x 3/16" Ref. TG042 Alcoa (5,663kg/m)</t>
  </si>
  <si>
    <t>JOGO DE FERRAGENS CROMADAS P/ PORTA DE VIDRO TEMPERADO, UMA FOLHA COMPOSTA: DOBRADICA SUPERIOR (101) E INFERIOR (103),TRINCO (502), FECHADURA (520),CONTRA FECHADURA (531)</t>
  </si>
  <si>
    <t>CJ</t>
  </si>
  <si>
    <t>MOLA HIDRAULICA DE PISO P/ VIDRO TEMPERADO 10MM</t>
  </si>
  <si>
    <t>película de controle solar - azul</t>
  </si>
  <si>
    <t>EPELICULA</t>
  </si>
  <si>
    <t>SAVOR</t>
  </si>
  <si>
    <t>EXTRA</t>
  </si>
  <si>
    <t>12.004.0001.S.CBR.DF</t>
  </si>
  <si>
    <t>12.004.0002.S.CBR.DF</t>
  </si>
  <si>
    <t>12.004.0007.S.CBR.DF</t>
  </si>
  <si>
    <t>12.007.0001.S.CBR.DF</t>
  </si>
  <si>
    <t>12.007.0002.S.CBR.DF</t>
  </si>
  <si>
    <t>22.017.0001.S.CBR.DF</t>
  </si>
  <si>
    <t>11.001.0001.S.CBR.DF</t>
  </si>
  <si>
    <t>21.001.0001.S.CBR.DF</t>
  </si>
  <si>
    <t>23.005.0001.S.CBR.DF</t>
  </si>
  <si>
    <t>16.002.0007.S.CBR.DF</t>
  </si>
  <si>
    <t>16.002.0011.S.CBR.DF</t>
  </si>
  <si>
    <t>16.002.0012.S.CBR.DF</t>
  </si>
  <si>
    <t>16.002.0015.S.CBR.DF</t>
  </si>
  <si>
    <t>16.002.0016.S.CBR.DF</t>
  </si>
  <si>
    <t>16.002.0017.S.CBR.DF</t>
  </si>
  <si>
    <t>16.008.0001.S.CBR.DF</t>
  </si>
  <si>
    <t>16.008.0002.S.CBR.DF</t>
  </si>
  <si>
    <t>16.008.0003.S.CBR.DF</t>
  </si>
  <si>
    <t>16.008.0005.S.CBR.DF</t>
  </si>
  <si>
    <t>16.008.0006.S.CBR.DF</t>
  </si>
  <si>
    <t>16.008.0007.S.CBR.DF</t>
  </si>
  <si>
    <t>16.008.0008.S.CBR.DF</t>
  </si>
  <si>
    <t>16.008.0009.S.CBR.DF</t>
  </si>
  <si>
    <t>16.007.0001.S.CBR.DF</t>
  </si>
  <si>
    <t>16.007.0002.S.CBR.DF</t>
  </si>
  <si>
    <t>16.015.0001.S.CBR.DF</t>
  </si>
  <si>
    <t>16.015.0002.S.CBR.DF</t>
  </si>
  <si>
    <t>16.015.0003.S.CBR.DF</t>
  </si>
  <si>
    <t>16.015.0004.S.CBR.DF</t>
  </si>
  <si>
    <t>16.015.0005.S.CBR.DF</t>
  </si>
  <si>
    <t>16.015.0006.S.CBR.DF</t>
  </si>
  <si>
    <t>16.015.0008.S.CBR.DF</t>
  </si>
  <si>
    <t>16.015.0009.S.CBR.DF</t>
  </si>
  <si>
    <t>16.015.0010.S.CBR.DF</t>
  </si>
  <si>
    <t>16.015.0011.S.CBR.DF</t>
  </si>
  <si>
    <t>16.015.0012.S.CBR.DF</t>
  </si>
  <si>
    <t>16.015.0014.S.CBR.DF</t>
  </si>
  <si>
    <t>16.015.0015.S.CBR.DF</t>
  </si>
  <si>
    <t>16.015.0016.S.CBR.DF</t>
  </si>
  <si>
    <t>16.015.0018.S.CBR.DF</t>
  </si>
  <si>
    <t>19.006.0001.S.CBR.DF</t>
  </si>
  <si>
    <t>19.006.0002.S.CBR.DF</t>
  </si>
  <si>
    <t>19.006.0003.S.CBR.DF</t>
  </si>
  <si>
    <t>19.006.0004.S.CBR.DF</t>
  </si>
  <si>
    <t>19.006.0005.S.CBR.DF</t>
  </si>
  <si>
    <t>19.001.0002.S.CBR.DF</t>
  </si>
  <si>
    <t>19.001.0001.S.CBR.DF</t>
  </si>
  <si>
    <t>19.001.0004.S.CBR.DF</t>
  </si>
  <si>
    <t>19.001.0005.S.CBR.DF</t>
  </si>
  <si>
    <t>19.001.0006.S.CBR.DF</t>
  </si>
  <si>
    <t>19.001.0007.S.CBR.DF</t>
  </si>
  <si>
    <t>19.001.0008.S.CBR.DF</t>
  </si>
  <si>
    <t>19.002.0001.S.CBR.DF</t>
  </si>
  <si>
    <t>19.002.0002.S.CBR.DF</t>
  </si>
  <si>
    <t>19.002.0003.S.CBR.DF</t>
  </si>
  <si>
    <t>19.002.0004.S.CBR.DF</t>
  </si>
  <si>
    <t>19.002.0005.S.CBR.DF</t>
  </si>
  <si>
    <t>19.002.0006.S.CBR.DF</t>
  </si>
  <si>
    <t>19.003.0001.S.CBR.DF</t>
  </si>
  <si>
    <t>19.003.0002.S.CBR.DF</t>
  </si>
  <si>
    <t>19.003.0003.S.CBR.DF</t>
  </si>
  <si>
    <t>19.002.0007.S.CBR.DF</t>
  </si>
  <si>
    <t>19.005.0001.S.CBR.DF</t>
  </si>
  <si>
    <t>19.005.0002.S.CBR.DF</t>
  </si>
  <si>
    <t>19.005.0003.S.CBR.DF</t>
  </si>
  <si>
    <t>19.005.0005.S.CBR.DF</t>
  </si>
  <si>
    <t>19.005.0006.S.CBR.DF</t>
  </si>
  <si>
    <t>19.005.0008.S.CBR.DF</t>
  </si>
  <si>
    <t>19.005.0009.S.CBR.DF</t>
  </si>
  <si>
    <t>19.005.0010.S.CBR.DF</t>
  </si>
  <si>
    <t>19.005.0011.S.CBR.DF</t>
  </si>
  <si>
    <t>19.005.0012.S.CBR.DF</t>
  </si>
  <si>
    <t>19.005.0013.S.CBR.DF</t>
  </si>
  <si>
    <t>19.004.0001.S.CBR.DF</t>
  </si>
  <si>
    <t>19.004.0002.S.CBR.DF</t>
  </si>
  <si>
    <t>19.004.0003.S.CBR.DF</t>
  </si>
  <si>
    <t>19.004.0004.S.CBR.DF</t>
  </si>
  <si>
    <t>05.011.014.S.CBR.DF</t>
  </si>
  <si>
    <t>Perfil W 200x26,6</t>
  </si>
  <si>
    <t>CHAPAS</t>
  </si>
  <si>
    <t>Chumbador #12,5mm</t>
  </si>
  <si>
    <t>Chumbador 5/16" L=2 3/4"</t>
  </si>
  <si>
    <t>FORRO MODULADO DE LÃ DE VIDRO, EM PLACAS REMOVÍVEIS DE 625X625MM</t>
  </si>
  <si>
    <t>15.006.0001.S.CBR.DF</t>
  </si>
  <si>
    <t>15.006.0004.S.CBR.DF</t>
  </si>
  <si>
    <t>15.006.0006.S.CBR.DF</t>
  </si>
  <si>
    <t>15.006.0008.S.CBR.DF</t>
  </si>
  <si>
    <t>15.006.0009.S.CBR.DF</t>
  </si>
  <si>
    <t>Fornecimento e Instalação de Disjuntor 3 x 20 A, curva C, Icc = 10kA. Ref.: MDW-C20-3 da WEG ou equivalentes técnicos.</t>
  </si>
  <si>
    <t>Fornecimento e Instalação de Disjuntor 3 x 25 A, curva C, Icc = 10kA. Ref.: MDW-C25-3 da WEG ou equivalentes técnicos.</t>
  </si>
  <si>
    <t>Fornecimento e Instalação de Disjuntor 3 x 50 A, curva C, Icc = 10kA. Ref.: MDW-C50-3 da WEG ou equivalentes técnicos.</t>
  </si>
  <si>
    <t>Fornecimento e Instalação de Disjuntor 3 x 100 A, curva C, Icc = 16kA. Ref.: DWB160B100-3DX da WEG ou equivalentes técnicos.</t>
  </si>
  <si>
    <t>Fornecimento e Instalação de Interruptor Diferencial Tetrapolar 4 x 25 A / 30 mA. Ref.: RDW30-25-4 da WEG ou equivalentes técnicos.</t>
  </si>
  <si>
    <t>Fornecimento e Instalação de Contatora tripolar para força, bobina 24V, com contados auxiliares 2NA + 2NF, corrente nominal de 20 A. Ref.: Siemens ou equivalente</t>
  </si>
  <si>
    <t>Fornecimento e Instalação de Fusível (inclui acessórios, base, tampa, parafusos, anel) - 3 A. Ref.: Siemens ou equivalente</t>
  </si>
  <si>
    <t>Fornecimento e Instalação de Transformador 220V/24V AC, 120VA. Ref.: Apex ou equivalente</t>
  </si>
  <si>
    <t>Fornecimento e Instalação de Sinaleiro led integrado 22mm vermelho, incluindo acessórios para instalação.</t>
  </si>
  <si>
    <t>Fornecimento e Instalação de Chave comutadora de três posições com contatos (Automático/Desligado/Manual) incluindo acessórios para instalação. Ref.: Siemens ou equivalente</t>
  </si>
  <si>
    <t>Fornecimento e Instalação de Controlador digital tipo "timer" programável, com calendário hora-semanal, próprio para instalação em quadro elétrico. Ref.: Modelo RTST-20 da Coel ou equivalente</t>
  </si>
  <si>
    <t>Alarme de Sinalização de Emergência para Sanitário - sinalização sonora e visual</t>
  </si>
  <si>
    <t>Plug femea 2p+t</t>
  </si>
  <si>
    <t>Plug macho 2p+t</t>
  </si>
  <si>
    <t>Bloco Autônomo de sinalização saída de emergência, em LED alto brilho, face única, com a palavra SAÍDA, na cor vermelha,  com bateria Niquel-Cádmio e autonomia superior a 1 hora. Ref.: 01671 da Ilumac ou equivalentes técnicos.</t>
  </si>
  <si>
    <t>Bloco Autônomo de sinalização saída de emergência, em LED alto brilho, face única, com a palavra SAÍDA E SETA, na cor vermelha,  com bateria Niquel-Cádmio e autonomia superior a 1 hora. Ref.: 01678 da Ilumac ou equivalentes técnicos.</t>
  </si>
  <si>
    <t>Bloco Autônomo de sinalização de saída de emergência, em LED alto brilho , face dupla, com a palavra SAÍDA E SETA, na cor vermelha,  com bateria Niquel-Cádmio e autonomia superior a 1 hora. Ref.: 01724 da Ilumac ou equivalentes técnicos.</t>
  </si>
  <si>
    <t>Bloco Autônomo de emergência 30 LEDs de alto brilho com acendimento automático - Autonomia mínima de 3h. Ref. Fluxeon-500/L SE Bal, 2LVM, Bat. 6Vx4Ah (CNM) da Aureon ou equivalentes técnicos.</t>
  </si>
  <si>
    <t>Fornecimento e instalação de Suporte para 4 tomadas de energia comum e 4 tomadas RJ-45</t>
  </si>
  <si>
    <t>Rack tipo Armário em chapa de aço bitola 18, com pintura eletrostática a pó, na cor cinza, tamanho 19" x 28U´s (Profundidade=700mm), venezianas nas laterais, e na porta traseira, com porta de aço acrílico com fecho cremonia e maçaneta "L", com chave Yale. Ref: Carthom's ou equivalentes técnicos</t>
  </si>
  <si>
    <t>Ventilador Duplo 220V para Rack padrão 19", c/ conexões, fixações e acessórios. Ref: Carthom's ou equivalentes técnicos</t>
  </si>
  <si>
    <t>Voice Panel de 30 Portas, c/ conexões, fixações e acessórios. Ref:: FURUKAWA ou equivalentes técnicos</t>
  </si>
  <si>
    <t>06.09.008.01</t>
  </si>
  <si>
    <t>Gerenciador de Cabo com Velcro padrão 19", c/ conexões, fixações e acessórios. Ref: Carthom's ou equivalentes técnicos</t>
  </si>
  <si>
    <t>Bandeja 1u com fixação frontal em Rack padrão 19" Ref: Carthom's ou equivalentes técnicos</t>
  </si>
  <si>
    <t>barramento de cobre para aterramento padrão Telebrás c/ conexões, fixações e acessórios.. Ref: Bargoa ou equivalentes técnicos</t>
  </si>
  <si>
    <t>Barramento de cobre para aterramento padrão Telebrás c/ conexões, fixações e acessórios.. Ref: Bargoa ou equivalentes técnicos</t>
  </si>
  <si>
    <t>Anel Guia AGS 1 c/ conexões, fixações e acessórios. Ref: Bargoa ou equivalentes técnicos</t>
  </si>
  <si>
    <t>Bloco de engate rápido tipo LSA Plus de 10 pares com suporte, c/ conexões, fixações e acessórios. Ref: Bargoa ou equivalentes técnicos</t>
  </si>
  <si>
    <t>Unidade Multisplit Inverter, capacidade nominal de 34.000BTU/h, condensadora de descarga horizontal, com proteção galvânica nas aletas do condensador, gás refrigerante ecológico (HFC), só frio. Combinação de unidades internas: Hi Wall (12000+3x9000BTU/h) - Fabricante de Ref.: Linha Multi-Split Modelo 4MXS100KVM da Daikin, equivalente ou superior. Tensão: 220V-1ø-60Hz</t>
  </si>
  <si>
    <t>Unidade Multisplit Inverter, capacidade nominal de 28.000BTU/h, condensadora de descarga horizontal, com proteção galvânica nas aletas do condensador, gás refrigerante ecológico (HFC), só frio. Combinação de unidades internas: Hi Wall (4x9000BTU/h) - Fabricante de Ref.: Linha Multi-Split Modelo 4MXS80KVM da Daikin, equivalente ou superior. Tensão: 220V-1ø-60Hz</t>
  </si>
  <si>
    <t>Unidade condicionadora tipo minisplit Piso-Teto Inverter, capacidade nominal de 36.000 BTU/h, condensadora de descarga horizontal, com proteção galvânica nas aletas do condensador, gás refrigerante ecológico (HFC), só frio. Fabricante de Ref.: Linha Split Space, Série 42XQV da Carrier, equivalente ou superior. Tensão: 220V-1ø-60Hz</t>
  </si>
  <si>
    <t>Unidade condicionadora tipo minisplit Piso-Teto Inverter, capacidade nominal de 24.000 BTU/h, condensadora de descarga horizontal, com proteção galvânica nas aletas do condensador, gás refrigerante ecológico (HFC), só frio. Fabricante de Ref.: Linha Split Space, Série 42XQV da Carrier, equivalente ou superior. Tensão: 220V-1ø-60Hz</t>
  </si>
  <si>
    <t>Unidade Multisplit Inverter, capacidade nominal de 38.000BTU/h, condensadora de descarga horizontal, com proteção galvânica nas aletas do condensador, gás refrigerante ecológico (HFC), só frio. Combinação de unidades internas: Hi Wall (12000+3x9000BTU/h) - Fabricante de Ref.: Linha Multi-Split Modelo 4MXS100KVM da Daikin, equivalente ou superior. Tensão: 220V-1ø-60Hz</t>
  </si>
  <si>
    <t>19.001.0003.S.CBR.DF</t>
  </si>
  <si>
    <t>DUTOS</t>
  </si>
  <si>
    <t>TUBO</t>
  </si>
  <si>
    <t>WALMART</t>
  </si>
  <si>
    <t>VIEWTECH</t>
  </si>
  <si>
    <t>FERRAMENTAS GERAIS</t>
  </si>
  <si>
    <t>TAMOYO</t>
  </si>
  <si>
    <t>ENSELLI</t>
  </si>
  <si>
    <t>LOJA MATEL</t>
  </si>
  <si>
    <t>PONTO FRIO</t>
  </si>
  <si>
    <t>Plug femea 2p+t 10A</t>
  </si>
  <si>
    <t>Plug macho 2p+t 10A</t>
  </si>
  <si>
    <t>PREMIER EXCLUSIVE</t>
  </si>
  <si>
    <t>MUNDOMAX</t>
  </si>
  <si>
    <t>CASAS BAHIA</t>
  </si>
  <si>
    <t>COFERMETA</t>
  </si>
  <si>
    <t>CASA DO BORRACHEIRO</t>
  </si>
  <si>
    <t>ROLAUTO ROLAMENTOS</t>
  </si>
  <si>
    <t>LOJA METAL</t>
  </si>
  <si>
    <t>PROSOLUTION</t>
  </si>
  <si>
    <t>ELETROREDE</t>
  </si>
  <si>
    <t>AMERICANAS</t>
  </si>
  <si>
    <t>SHOPTIME</t>
  </si>
  <si>
    <t>SUBMARINO</t>
  </si>
  <si>
    <t>Abade NFe Delivery</t>
  </si>
  <si>
    <t>Total Control</t>
  </si>
  <si>
    <t>Kazam</t>
  </si>
  <si>
    <t>MEU BANHEIRO</t>
  </si>
  <si>
    <t>Cabo PP 3x2,5mm2</t>
  </si>
  <si>
    <t>SINAPI 90844</t>
  </si>
  <si>
    <t>PREGO POLIDO COM CABECA 18 X 30</t>
  </si>
  <si>
    <t>PREGO DE ACO POLIDO COM CABECA 12 X 12</t>
  </si>
  <si>
    <t>PREGO DE ACO POLIDO COM CABECA 18 X 27 (2 1/2 X 10)</t>
  </si>
  <si>
    <t>TINTA ASFALTICA IMPERMEABILIZANTE DISPERSA EM AGUA, PARA MATERIAIS CIMENTICIOS</t>
  </si>
  <si>
    <t>m3</t>
  </si>
  <si>
    <t>BATENTE/ PORTAL/ ADUELA/ MARCO MACICO, E= *3 CM, L= *13 CM, *60 CM A 120* CM X *210 CM,  EM CEDRINHO/ ANGELIM COMERCIAL/ EUCALIPTO/ CURUPIXA/ PEROBA/ CUMARU ou equivalente técnico DA REGIAO</t>
  </si>
  <si>
    <t>jg</t>
  </si>
  <si>
    <t>PARAFUSO ROSCA SOBERBA ZINCADO CABECA CHATA FENDA SIMPLES 3,5 X 25 MM (1 ")</t>
  </si>
  <si>
    <t>GUARNICAO/ ALIZAR/ VISTA MACICA, E= *1* CM, L= *4,5* CM, EM CEDRINHO/ ANGELIM COMERCIAL/  EUCALIPTO/ CURUPIXA/ PEROBA/ CUMARU ou equivalente técnico DA REGIAO</t>
  </si>
  <si>
    <t>PREGO DE ACO POLIDO SEM CABECA 15 X 15 (1 1/4 X 13)</t>
  </si>
  <si>
    <t>Bate macas em chapa de inox escovado e barra de apoio em aço inox</t>
  </si>
  <si>
    <t>BARRA DE APOIO RETA, EM ACO INOX POLIDO, COMPRIMENTO 60CM, DIAMETRO MINIMO 3 CM</t>
  </si>
  <si>
    <t>PORTA DE MADEIRA, FOLHA MEDIA (NBR 15930), E = 35 MM, NUCLEO SARRAFEADO, CAPA FRISADA EM HDF, ACABAMENTO MELAMINICO EM PADRAO MADEIRA</t>
  </si>
  <si>
    <t>TRILHO EM ALUMINIO "U", COM ABAULADO PARA ROLDANA DE PORTA DE CORRER, *40 X 40* MM</t>
  </si>
  <si>
    <t>ROLDANA DUPLA, EM ZAMAC COM CHAPA DE LATAO, ROLAMENTOS EM ACO, PARA PORTA E JANELA DE CORRER</t>
  </si>
  <si>
    <t>Trilho de correr (superior e inferior)</t>
  </si>
  <si>
    <t>SINAPI 94581</t>
  </si>
  <si>
    <t>SINAPI 94576</t>
  </si>
  <si>
    <t>Bolsa de ligação p/ vaso sanitário 1 1/2" (40mm)</t>
  </si>
  <si>
    <t xml:space="preserve">Conduletes Ø 1 1/4" em PVC, na cor cinza, com tampa </t>
  </si>
  <si>
    <t>Luminária quadrada de embutir em forro de gesso ou modulado de perfil "T" de aba de 25mm</t>
  </si>
  <si>
    <t xml:space="preserve">Luminária de embutir em forro de gesso ou modulado </t>
  </si>
  <si>
    <t>Luminária retangular de embutir em forro de gesso ou modulado com perfil "T" de aba 25mm</t>
  </si>
  <si>
    <t>Chapa de aço galvanizado #26</t>
  </si>
  <si>
    <t>Chapa de aço galvanizado #24</t>
  </si>
  <si>
    <t>Chapa de aço galvanizado #22</t>
  </si>
  <si>
    <t>Duto flexível sem isolamento térmico - D = 185 mm (7")</t>
  </si>
  <si>
    <t>Duto flexível sem isolamento térmico - D = 161 mm (6")</t>
  </si>
  <si>
    <t>Duto flexível sem isolamento térmico - D = 131 mm (5")</t>
  </si>
  <si>
    <t>Duto flexível sem isolamento térmico - D = 86 mm (3")</t>
  </si>
  <si>
    <t>Grelha de ventilação de alumínio, aletas verticais ajustáveis individualmente, dupla deflexão, com registro e caixa pleno, LxH (250x250)mm</t>
  </si>
  <si>
    <t>Grelha de ventilação de alumínio, aletas verticais ajustáveis individualmente, dupla deflexão, com registro e caixa pleno, LxH (200x200)mm</t>
  </si>
  <si>
    <t>Grelha de ventilação de alumínio, aletas verticais ajustáveis individualmente, dupla deflexão, com registro e caixa pleno, LxH (150x100)mm</t>
  </si>
  <si>
    <t>Difusor redondo em plástico ABS, com disco regulável diam.: 200mm</t>
  </si>
  <si>
    <t>Difusor redondo em plástico ABS, com disco regulável -  diam.: 150mm</t>
  </si>
  <si>
    <t>Difusor redondo em plástico ABS, com disco regulável -  diam.: 125mm</t>
  </si>
  <si>
    <t>Tomada de ar exterior com veneziana e tela de proteção, LxH (250x150)mm</t>
  </si>
  <si>
    <t>SINAPI 73933/003</t>
  </si>
  <si>
    <t>SINAPI 98301</t>
  </si>
  <si>
    <t>PORTA DE ABRIR EM ACO TIPO VENEZIANA, COM FUNDO ANTICORROSIVO / PRIMER DE PROTECAO, SEM GUARNICAO/ALIZAR/VISTA, 87 X 210 CM</t>
  </si>
  <si>
    <t>SINAPI 12613</t>
  </si>
  <si>
    <t>SINAPI 74166/001</t>
  </si>
  <si>
    <t>SC Gráfica</t>
  </si>
  <si>
    <t>Cópia e cia RJ</t>
  </si>
  <si>
    <t>Máx cópias</t>
  </si>
  <si>
    <t>Duto flexível sem isolamento térmico - D = 209 mm (8")</t>
  </si>
  <si>
    <t>120 DIAS</t>
  </si>
  <si>
    <t>07.01.001</t>
  </si>
  <si>
    <t>PLATAFORMA ELEVATÓRIA</t>
  </si>
  <si>
    <t>07.01.001.01</t>
  </si>
  <si>
    <t>29.001.0001.S.CBR.DF</t>
  </si>
  <si>
    <t>DJB AR CONDICIONADO</t>
  </si>
  <si>
    <t>ITAIM</t>
  </si>
  <si>
    <t>Fornecimento e instalação de Caixa de PVC 4x2"</t>
  </si>
  <si>
    <t>Fornecimento e instalação de Caixa de ferro esmaltada 4x2"</t>
  </si>
  <si>
    <t>Fusível 3 A</t>
  </si>
  <si>
    <t>RTA AUDIO</t>
  </si>
  <si>
    <t>MUITCOMERCIAL</t>
  </si>
  <si>
    <t>PCI NET WORK</t>
  </si>
  <si>
    <t>Bloco de engate rápido tipo LSA Plus de 10 pares</t>
  </si>
  <si>
    <t>gerdau</t>
  </si>
  <si>
    <t>cofercan</t>
  </si>
  <si>
    <t>TENAX</t>
  </si>
  <si>
    <t>Junta Flexível de aço galvanizado e lona de PVC - 7x10x7 cm</t>
  </si>
  <si>
    <t>PÇ</t>
  </si>
  <si>
    <t>Difusor redondo em plástico ABS diam.: 150mm</t>
  </si>
  <si>
    <t>Difusor redondo em plástico ABS diam.: 125mm</t>
  </si>
  <si>
    <t>NOVA EXAUSTORES</t>
  </si>
  <si>
    <t>Ventilador ar exterior centrífugo em linha, para duto - D=200mm - Ref. TD-1000/200</t>
  </si>
  <si>
    <t>Ventilador ar exterior centrífugo em linha, para duto - D=250mm - Ref. TD-1300/250</t>
  </si>
  <si>
    <t>Ventilador ar exterior centrífugo em linha, para duto - D=200mm - Ref. TD-800/200</t>
  </si>
  <si>
    <t>Ventilador exaustor centrífugo em linha, para duto - D=160mm - Ref. TD-560/160</t>
  </si>
  <si>
    <t>ZIMMEX</t>
  </si>
  <si>
    <t>PLOTAGEM</t>
  </si>
  <si>
    <t>SOLER PALAU</t>
  </si>
  <si>
    <t>Caixa porta-filtros, classes G4 + M5, construída em chapa galvanizada - Ref. Modelo MFL-250R da Soler&amp;Palau ou equivalente</t>
  </si>
  <si>
    <t>Caixa porta-filtros, classes G4 + M5, construída em chapa galvanizada - Ref. Modelo MFL-200R da Soler&amp;Palau ou equivalente</t>
  </si>
  <si>
    <t>BENAFER</t>
  </si>
  <si>
    <t>Caixa porta-filtros, classes G4 + M5 Modelo MFL-250R</t>
  </si>
  <si>
    <t>Caixa porta-filtros, classes G4 + M5 Modelo MFL-200R</t>
  </si>
  <si>
    <t>ILUMAC</t>
  </si>
  <si>
    <t>INTERMAX</t>
  </si>
  <si>
    <t>PAULISTEEL</t>
  </si>
  <si>
    <t>INDAVENT</t>
  </si>
  <si>
    <t>Caixa porta-filtros, classes G4 + M5, construída em chapa galvanizada - Ref. Modelo MFL-200 da Soler&amp;Palau ou equivalente</t>
  </si>
  <si>
    <t>Caixa porta-filtros, classes G4 + M5, construída em chapa galvanizada - Ref. Modelo MFL-250 da Soler&amp;Palau ou equivalente</t>
  </si>
  <si>
    <t>04.01.249.01</t>
  </si>
  <si>
    <t>04.01.249.02</t>
  </si>
  <si>
    <t>04.01.249.03</t>
  </si>
  <si>
    <t>06.01.304.11</t>
  </si>
  <si>
    <t>06.01.304.12</t>
  </si>
  <si>
    <t>SINAPI 91871</t>
  </si>
  <si>
    <t xml:space="preserve">SINAPI </t>
  </si>
  <si>
    <t>SINAPI 91873</t>
  </si>
  <si>
    <t>LEVE BARRAS</t>
  </si>
  <si>
    <t>Shopping do Braille</t>
  </si>
  <si>
    <t>MULTIVAC</t>
  </si>
  <si>
    <t>TUBO DE COBRE FLEXIVEL, D = 1/4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</si>
  <si>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</si>
  <si>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</si>
  <si>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SINAPI 98268</t>
  </si>
  <si>
    <t>CABO DE PAR TRANCADO UTP, 4 PARES, CATEGORIA 5E</t>
  </si>
  <si>
    <t>SINAPI 83370</t>
  </si>
  <si>
    <t>PATCH CORD, CATEGORIA 5 E, EXTENSAO DE 1,50 M</t>
  </si>
  <si>
    <t>PATCH CORD, CATEGORIA 5 E, EXTENSAO DE 2,50 M</t>
  </si>
  <si>
    <t>SINAPI 97598</t>
  </si>
  <si>
    <t>SINAPI 89549</t>
  </si>
  <si>
    <t>SIFAO PLASTICO TIPO COPO PARA PIA OU LAVATORIO, 1 X 1.1/2 "</t>
  </si>
  <si>
    <t>TUBO DE ESPUMA DE POLIETILENO EXPANDIDO FLEXIVEL PARA ISOLAMENTO TERMICO DE TUBULACAO DE AR CONDICIONADO, AGUA QUENTE, DN 1/4", E= 10 MM</t>
  </si>
  <si>
    <t>TUBO DE ESPUMA DE POLIETILENO EXPANDIDO FLEXIVEL PARA ISOLAMENTO TERMICO DE TUBULACAO DE AR CONDICIONADO, AGUA QUENTE, DN 3/8", E= 10 MM</t>
  </si>
  <si>
    <t>VALVULA EM METAL CROMADO PARA TANQUE, 1.1/2 " SEM LADRAO</t>
  </si>
  <si>
    <t>Ventilador ar exterior centrífugo em linha, para duto - D=250mm (VAE-1-1)  - Dados Técnicos: Pressão Est. - 20 mmCA, Vazão de Projeto: 1080 m³/h, Vazão em Descarga Livre: 1430 m³/h. Modelo de Ref.: TD-1300/250 Silent da Soler&amp;Palau, ou equivalente -  Tensão: 220V-1ø-60Hz</t>
  </si>
  <si>
    <t>Ventilador ar exterior centrífugo em linha, para duto - D=250mm (VAE-1-2)  - Dados Técnicos: Pressão Est. - 15 mmCA, Vazão de Projeto: 1200 m³/h, Vazão em Descarga Livre: 1430 m³/h. Modelo de Ref.: TD-1300/250 Silent da Soler&amp;Palau, ou equivalente -  Tensão: 220V-1ø-60Hz</t>
  </si>
  <si>
    <t>Ventilador ar exterior centrífugo em linha, para duto - D=250mm (VAE-1-3)  - Dados Técnicos: Pressão Est. - 20 mmCA, Vazão de Projeto: 1026 m³/h, Vazão em Descarga Livre: 1430 m³/h. Modelo de Ref.: TD-1300/250 Silent da Soler&amp;Palau, ou equivalente -  Tensão: 220V-1ø-60Hz</t>
  </si>
  <si>
    <t>Ventilador exaustor centrífugo em linha, para duto - D=160mm (VEX-1-1)  - Dados Técnicos: Pressão Est. - 25 mmCA, Vazão de Projeto: 280 m³/h, Vazão em Descarga Livre: 585 m³/h.   Modelo de Ref.: TD-500/160 Mixvent da Soler&amp;Palau, ou equivalente -  Tensão: 220V-1ø-60Hz</t>
  </si>
  <si>
    <t>Ventilador exaustor centrífugo em linha, para duto - D=160mm (VEX-2-1)  - Dados Técnicos: Pressão Est. - 20 mmCA, Vazão de Projeto: 240 m³/h, Vazão em Descarga Livre: 585 m³/h.   Modelo de Ref.: TD-500/160 Mixvent da Soler&amp;Palau, ou equivalente -  Tensão: 220V-1ø-60Hz</t>
  </si>
  <si>
    <t>07.02.508</t>
  </si>
  <si>
    <t>Tubulação de drenagem de condensado em tubo de PVC soldável para água fria, diâmetro: 3/4" sem isolamento térmico. Incluindo curvas, conexões, acessórios e suportes para instalação</t>
  </si>
  <si>
    <t>Tubulação de drenagem de condensado em tubo de PVC soldável para água fria, diâmetro: 1" sem isolamento térmico. Incluindo curvas, conexões, acessórios e suportes para instalação</t>
  </si>
  <si>
    <t>Tubulação de drenagem de condensado em tubo de PVC soldável para água fria, diâmetro: 1.1/4" sem isolamento térmico. Incluindo curvas, conexões, acessórios e suportes para instalação</t>
  </si>
  <si>
    <t>Tubulação de drenagem de condensado em tubo de PVC soldável para água fria, diâmetro: 1.1/2" sem isolamento térmico. Incluindo curvas, conexões, acessórios e suportes para instalação</t>
  </si>
  <si>
    <t>Brita Nº3 - para execução de sumidouro de rede de drenagem de ar condicionado</t>
  </si>
  <si>
    <t>Concretagem Fck=25MPA</t>
  </si>
  <si>
    <t>Fornecimento e Instalação de Disjuntor 3 x 125 A, curva C, Icc = 16kA. Ref.: DWB160B125-3DX da WEG ou equivalentes técnicos.</t>
  </si>
  <si>
    <t>06.01.308.11</t>
  </si>
  <si>
    <t>06.01.308.12</t>
  </si>
  <si>
    <t>NOVA LUZ</t>
  </si>
  <si>
    <t>Fornecimento e Instalação de Interruptor Diferencial Tetrapolar 4 x 80 A / 30 mA. Ref.: RDW30-80-4 da WEG ou equivalentes técnicos.</t>
  </si>
  <si>
    <t>RACK PARA INFORMATICA</t>
  </si>
  <si>
    <t>SHOPPING DOS RACKS</t>
  </si>
  <si>
    <t>Puxador quadrado duplo em aço inox escovado</t>
  </si>
  <si>
    <t>IT COM TECH</t>
  </si>
  <si>
    <t>TRELHA NORTE</t>
  </si>
  <si>
    <t xml:space="preserve">Puxador quadrado duplo em aço inox escovado </t>
  </si>
  <si>
    <t>02.01.107.03</t>
  </si>
  <si>
    <t>M²</t>
  </si>
  <si>
    <t>SINAPI 90446</t>
  </si>
  <si>
    <t>SINAPI 96531</t>
  </si>
  <si>
    <t>SINAPI 96544</t>
  </si>
  <si>
    <t>SINAPI 96545</t>
  </si>
  <si>
    <t>SINAPI 96546</t>
  </si>
  <si>
    <t>SINAPI 96547</t>
  </si>
  <si>
    <t>SINAPI 96543</t>
  </si>
  <si>
    <t>03.01.505</t>
  </si>
  <si>
    <t>SINAPI 96523</t>
  </si>
  <si>
    <t>Baldrame</t>
  </si>
  <si>
    <t>03.02.121.01.01</t>
  </si>
  <si>
    <t>SINAPI 96533</t>
  </si>
  <si>
    <t>03.02.121.02</t>
  </si>
  <si>
    <t>03.02.121.02.01</t>
  </si>
  <si>
    <t>03.02.121.02.02</t>
  </si>
  <si>
    <t>03.02.121.02.03</t>
  </si>
  <si>
    <t>03.02.121.02.04</t>
  </si>
  <si>
    <t>03.02.121.02.05</t>
  </si>
  <si>
    <t>03.02.121.03</t>
  </si>
  <si>
    <t>03.02.121.03.01</t>
  </si>
  <si>
    <t>04.002.0001.CBR</t>
  </si>
  <si>
    <t>03.02.121.04</t>
  </si>
  <si>
    <t>03.02.121.04.01</t>
  </si>
  <si>
    <t>03.01.470</t>
  </si>
  <si>
    <t>Microestacas</t>
  </si>
  <si>
    <t>SINAPI 72131</t>
  </si>
  <si>
    <t>03.03.800</t>
  </si>
  <si>
    <t>FECHAMENTO TETO</t>
  </si>
  <si>
    <t>03.03.801</t>
  </si>
  <si>
    <t>SINAPI 87904</t>
  </si>
  <si>
    <t>04.01.531.02</t>
  </si>
  <si>
    <t>04.01.531.03</t>
  </si>
  <si>
    <t>SINAPI 87878</t>
  </si>
  <si>
    <t>04.01.531.04</t>
  </si>
  <si>
    <t>SINAPI 87777</t>
  </si>
  <si>
    <t>04.01.532.02</t>
  </si>
  <si>
    <t>SINAPI 87794</t>
  </si>
  <si>
    <t>04.01.532.03</t>
  </si>
  <si>
    <t>SINAPI 87532</t>
  </si>
  <si>
    <t>04.01.532.04</t>
  </si>
  <si>
    <t>SINAPI 91940</t>
  </si>
  <si>
    <t>SINAPI 92868</t>
  </si>
  <si>
    <t>SINAPI 93654</t>
  </si>
  <si>
    <t>SINAPI 93668</t>
  </si>
  <si>
    <t>SINAPI 93669</t>
  </si>
  <si>
    <t>SINAPI 93670</t>
  </si>
  <si>
    <t>SINAPI 93673</t>
  </si>
  <si>
    <t>03.01.471</t>
  </si>
  <si>
    <t>03.01.472</t>
  </si>
  <si>
    <t>Base Plataforma Elevatória</t>
  </si>
  <si>
    <t>03.02.192.01</t>
  </si>
  <si>
    <t>03.02.193.01</t>
  </si>
  <si>
    <t>03.02.193.02</t>
  </si>
  <si>
    <t>03.02.193.03</t>
  </si>
  <si>
    <t>03.02.194</t>
  </si>
  <si>
    <t>03.02.194.01</t>
  </si>
  <si>
    <t>m/mês</t>
  </si>
  <si>
    <t>02.01.107.04</t>
  </si>
  <si>
    <t>02.01.107.05</t>
  </si>
  <si>
    <t>SINAPI 97064</t>
  </si>
  <si>
    <t>02.02.111.02</t>
  </si>
  <si>
    <t>SINAPI 90440</t>
  </si>
  <si>
    <t>02.02.340.08</t>
  </si>
  <si>
    <t>Remoção de Porta de Divisória</t>
  </si>
  <si>
    <t>04.01.124.02</t>
  </si>
  <si>
    <t>Fornecimento e instalação de parede de gesso acartonado com placas RU(Resistente a Umidade) e=0,07cm</t>
  </si>
  <si>
    <t>04.01.124.03</t>
  </si>
  <si>
    <t>SINAPI 88477</t>
  </si>
  <si>
    <t>03.02.134</t>
  </si>
  <si>
    <t>03.02.134.01</t>
  </si>
  <si>
    <t>de placa cimenticia</t>
  </si>
  <si>
    <t>Fornecimento e Instalação de parede de PLACA CIMENTÍCIA ESTRUTURADA COM PERFIS EM AÇO COM ISOLAMENTO ACÚSTICO INTERNO EM MANTA DE LÃ DE ROCHA</t>
  </si>
  <si>
    <t>04.01.125.01</t>
  </si>
  <si>
    <t>04.01.561.03</t>
  </si>
  <si>
    <t>SINAPI 88486</t>
  </si>
  <si>
    <t>unid</t>
  </si>
  <si>
    <t>DIRECIONAL DE FLUXO - PISO</t>
  </si>
  <si>
    <t>SAÍDA FINAL - PISO</t>
  </si>
  <si>
    <t>04.01.803.01</t>
  </si>
  <si>
    <t>SERRALHERIA</t>
  </si>
  <si>
    <t>04.04.304.01</t>
  </si>
  <si>
    <t xml:space="preserve">Bacia convencional linha Conforto, Deca ou equivalente, ref. P510.17, sem abertura frontal, cor branco </t>
  </si>
  <si>
    <t>Fornecimento e instalação de Torneira para Banheiro de Mesa Docol Pressmatic Benefit 1/2</t>
  </si>
  <si>
    <t>04.01.590</t>
  </si>
  <si>
    <t>04.01.590.01</t>
  </si>
  <si>
    <t>Suporte Universal de Teto para Projetor SS-5075W</t>
  </si>
  <si>
    <t>05.01.700</t>
  </si>
  <si>
    <t>SUPORTES</t>
  </si>
  <si>
    <t>05.01.701</t>
  </si>
  <si>
    <t>SINAPI 88485</t>
  </si>
  <si>
    <t>Aplicação de fundo selador ACRILICO, em paredes, uma demão</t>
  </si>
  <si>
    <t>Aplicação de fundo selador PVA, em tetos, uma demão</t>
  </si>
  <si>
    <t>SINAPI 88482</t>
  </si>
  <si>
    <t>Fita dupla face de espuma acrílica</t>
  </si>
  <si>
    <t>Fita adesiva demarcatória de piso, fita 471, 3M do Brasil</t>
  </si>
  <si>
    <t>ADECIL</t>
  </si>
  <si>
    <t>GIMBA</t>
  </si>
  <si>
    <t>KALUNGA</t>
  </si>
  <si>
    <t>Conjunto para ligação de bacia</t>
  </si>
  <si>
    <t>Fornecimento e instalação de Conjunto de Ligação para Bacia Sanitária</t>
  </si>
  <si>
    <t>BARRA DE APOIO RETA, EM ACO INOX POLIDO, COMPRIMENTO 70CM, DIAMETRO MINIMO 3 CM</t>
  </si>
  <si>
    <t>26.004.0003.S.CBR.RJ</t>
  </si>
  <si>
    <t>SINAPI 74131/005</t>
  </si>
  <si>
    <t>02.002.00010.S.CBR.DF</t>
  </si>
  <si>
    <t>CENTO</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</si>
  <si>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</si>
  <si>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</si>
  <si>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</si>
  <si>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</si>
  <si>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</si>
  <si>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(COM ADICAO DE AGUA)</t>
  </si>
  <si>
    <t>PARAFUSO DRY WALL, EM ACO FOSFATIZADO, CABECA TROMBETA E PONTA AGULHA (TA), COMPRIMENTO 25 MM</t>
  </si>
  <si>
    <t>PARAFUSO DRY WALL, EM ACO ZINCADO, CABECA LENTILHA E PONTA BROCA (LB), LARGURA 4,2 MM, COMPRIMENTO 13 MM</t>
  </si>
  <si>
    <t>gesso acartonado com placas RU(Resistente a Umidade)</t>
  </si>
  <si>
    <t>SINAPI 98504</t>
  </si>
  <si>
    <t>SINAPI 90842</t>
  </si>
  <si>
    <t>Fornecimento e instalação de porta de madeira lisa (*PM2), de abrir, com alisar e marco (dimensões 0,70 m x 2,10 m - completa com  ferragens, fechaduras e maçanetas tipo alavanca)</t>
  </si>
  <si>
    <t>Fornecimento e instalação de porta de madeira lisa(*PM3), de abrir, com alisar e marco (dimensões 0,90 m x 2,10 m - completa com  ferragens, fechaduras e maçanetas tipo alavanca)</t>
  </si>
  <si>
    <t>04.01.201.03</t>
  </si>
  <si>
    <t>04.01.201.04</t>
  </si>
  <si>
    <t>04.01.201.05</t>
  </si>
  <si>
    <t>04.01.201.06</t>
  </si>
  <si>
    <t>04.01.201.07</t>
  </si>
  <si>
    <t>04.01.201.08</t>
  </si>
  <si>
    <t>04.01.201.09</t>
  </si>
  <si>
    <t>04.01.201.10</t>
  </si>
  <si>
    <t xml:space="preserve">Esquadrias de ferro </t>
  </si>
  <si>
    <t>Esquadrias de Madeira</t>
  </si>
  <si>
    <t>Esquadria E1 - Remoção das pinturas dos vidros e pintura dos elementos metálicos</t>
  </si>
  <si>
    <t>Esquadria E2 - Remoção das pinturas dos vidros, pintura dos elementos metálicos e Aplicação de Pelicula azul nos vidros</t>
  </si>
  <si>
    <t xml:space="preserve">Esquadria E3 - Execução de ESQUADRIA COM MONTANTES EM FERRO COM PINTURA NA COR AZUL, PARTE INFERIOR FIXA VENEZIANADA (H=130CM) E PARTE SUPERIOR FIXA -  VIDRO TRANSLÚCIDO (H=84CM) </t>
  </si>
  <si>
    <t>Esquadria E4 - Execução de ESQUADRIA COM MONTANTES EM FERRO COM PINTURA NA COR AZUL, PARTE INFERIOR FIXA VENEZIANADA (H=130CM) E PARTE SUPERIOR FIXA -  VIDRO TRANSLÚCIDO (H=84CM) COM PELÍCULA NA COR AZUL NO VIDRO</t>
  </si>
  <si>
    <t>Esquadria E5 - Remoção das pinturas dos vidros e pintura dos elementos metálicos</t>
  </si>
  <si>
    <t>04.01.201.11</t>
  </si>
  <si>
    <t>04.01.201.12</t>
  </si>
  <si>
    <t>04.01.201.13</t>
  </si>
  <si>
    <t>Esquadria B1 - Remoção das pinturas dos vidros e pintura dos elementos metálicos</t>
  </si>
  <si>
    <t>Esquadria B3 - Pintura dos elementos metálicos e Aplicação de Pelicula azul nos vidros</t>
  </si>
  <si>
    <t>04.01.201.14</t>
  </si>
  <si>
    <t>04.01.201.15</t>
  </si>
  <si>
    <t>Esquadria E6 - Execução de ESQUADRIA COM MONTANTES EM FERRO COM PINTURA NA COR AZUL, PARTE INFERIOR FIXA VENEZIANADA (H=130CM) E PARTE SUPERIOR EM JANELA MAXIMAR COM VIDRO TRANSLÚCIDO (H=84CM)</t>
  </si>
  <si>
    <t>Esquadria PF1 - Execução de PORTA COM 1 FOLHA DE CORRER  EM FERRO COM PINTURA NA COR AZUL, PARTE INFERIOR VENEZIANADA PINTURA NA COR AZUL (H=130CM) E PARTE SUPERIOR COM VIDRO FIXO TRANSLÚCIDO (H=84CM)</t>
  </si>
  <si>
    <t>Esquadria PF2 - Execução de PORTA COM 1 FOLHA DE ABRIR  EM FERRO COM PINTURA NA COR AZUL, PARTE INFERIOR VENEZIANADA PINTURA NA COR AZUL (H=130CM) E PARTE SUPERIOR COM VIDRO FIXO TRANSLÚCIDO (H=84CM)</t>
  </si>
  <si>
    <t>Esquadria J1 - Execução de JANELA COM MONTANTES EM FERRO COM PINTURA NA COR AZUL, JANELA MAXIMAR COM VIDRO TRANSLÚCIDO</t>
  </si>
  <si>
    <t>Esquadria J2 - Execução de JANELA COM MONTANTES EM FERRO COM PINTURA NA COR AZUL, COM VIDRO FIXO TRANSLÚCIDO COM PELICULA NA COR AZUL</t>
  </si>
  <si>
    <t>Esquadria J3 - Execução de JANELA COM MONTANTES EM FERRO COM PINTURA NA COR AZUL,  VIDRO FIXO TRANSLÚCIDO</t>
  </si>
  <si>
    <t>Esquadria J4 - Execução de VENEZIANAS FIXAS PADRÃO IGUAL AO EXISTENTE NO LOCAL, PARA VENTILAÇÃO SANITÁRIOS</t>
  </si>
  <si>
    <t>COEFICIENTE</t>
  </si>
  <si>
    <t>PARAFUSO DE ACO ZINCADO COM ROSCA SOBERBA, CABECA CHATA E FENDA SIMPLES, DIAMETRO 4,2 MM, COMPRIMENTO * 32 * MM</t>
  </si>
  <si>
    <t>09.02.002</t>
  </si>
  <si>
    <t>dias</t>
  </si>
  <si>
    <t>Limpeza permanente de obra(4h servente)</t>
  </si>
  <si>
    <t>SILICONE ACETICO USO GERAL INCOLOR 280 G</t>
  </si>
  <si>
    <t>CAIXILHO BASCULANTE FERRO #20 PINTURA ESMALTE + VIDRO</t>
  </si>
  <si>
    <t>12.003.0001.S.CBR.DF</t>
  </si>
  <si>
    <t>12.003.0002.S.CBR.DF</t>
  </si>
  <si>
    <t>12.003.0003.S.CBR.DF</t>
  </si>
  <si>
    <t>12.003.0004.S.CBR.DF</t>
  </si>
  <si>
    <t>12.003.0005.S.CBR.DF</t>
  </si>
  <si>
    <t>12.003.0006.S.CBR.DF</t>
  </si>
  <si>
    <t>12.003.0007.S.CBR.DF</t>
  </si>
  <si>
    <t>12.003.0008.S.CBR.DF</t>
  </si>
  <si>
    <t>12.003.0009.S.CBR.DF</t>
  </si>
  <si>
    <t>12.003.0010.S.CBR.DF</t>
  </si>
  <si>
    <t>12.003.0011.S.CBR.DF</t>
  </si>
  <si>
    <t>12.003.0012.S.CBR.DF</t>
  </si>
  <si>
    <t>12.003.0013.S.CBR.DF</t>
  </si>
  <si>
    <t>12.003.0014.S.CBR.DF</t>
  </si>
  <si>
    <t>12.003.0015.S.CBR.DF</t>
  </si>
  <si>
    <t>cento</t>
  </si>
  <si>
    <t>PLACA CIMENTICIA LISA E = 10 MM, DE 1,20 X 3,00 M</t>
  </si>
  <si>
    <t>FELTRO EM LA DE ROCHA, 1 FACE REVESTIDA COM PAPEL ALUMINIZADO, EM ROLO, DENSIDADE = 32 KG/M3, E=*50* MM</t>
  </si>
  <si>
    <t>06.002.0002.S.CBR.DF</t>
  </si>
  <si>
    <t>06.002.0003.S.CBR.DF</t>
  </si>
  <si>
    <t>06.01.304.13</t>
  </si>
  <si>
    <t>07.04.101.05</t>
  </si>
  <si>
    <t>07.04.101.06</t>
  </si>
  <si>
    <t>07.04.101.07</t>
  </si>
  <si>
    <t>19.004.0005.S.CBR.DF</t>
  </si>
  <si>
    <t>19.004.0006.S.CBR.DF</t>
  </si>
  <si>
    <t>19.004.0007.S.CBR.DF</t>
  </si>
  <si>
    <t>LIMPEZA VIDRO COMUM</t>
  </si>
  <si>
    <t>PELICULA AZUL</t>
  </si>
  <si>
    <t>JANELA MAXIMO AR, ACO, BATENTE / REQUADRO DE 6 A 14 CM, PINT ANTICORROSIVA, SEM VIDRO, SEM GRADE, 1 FLMAXIM AR</t>
  </si>
  <si>
    <t>03.02.134.01.01</t>
  </si>
  <si>
    <t>Aço CA 60 4,2mm</t>
  </si>
  <si>
    <t>07.02.421.03</t>
  </si>
  <si>
    <t>07.02.421.04</t>
  </si>
  <si>
    <t>07.02.421.05</t>
  </si>
  <si>
    <t>07.02.421.06</t>
  </si>
  <si>
    <t>SINAPI 89401</t>
  </si>
  <si>
    <t>SINAPI 89402</t>
  </si>
  <si>
    <t>SINAPI 89403</t>
  </si>
  <si>
    <t>SINAPI 89448</t>
  </si>
  <si>
    <t>Rio Led Iluminação</t>
  </si>
  <si>
    <t>webcontinental</t>
  </si>
  <si>
    <t>S4T</t>
  </si>
  <si>
    <t>Frigelar</t>
  </si>
  <si>
    <t>Recorte de contrapiso com maquita</t>
  </si>
  <si>
    <t>Esquadria E1 (Existente à Reformar) - Remoção das pinturas dos vidros e pintura dos elementos metálicos</t>
  </si>
  <si>
    <t>Esquadria B1 (Existente à Reformar) - Remoção das pinturas dos vidros e pintura dos elementos metálicos</t>
  </si>
  <si>
    <t>Esquadria B3 (Existente à Reformar) - Pintura dos elementos metálicos e Aplicação de Pelicula azul nos vidros</t>
  </si>
  <si>
    <t xml:space="preserve">Esquadria E3 (Nova) - Execução de ESQUADRIA COM MONTANTES EM FERRO COM PINTURA NA COR AZUL, PARTE INFERIOR FIXA VENEZIANADA (H=130CM) E PARTE SUPERIOR FIXA -  VIDRO TRANSLÚCIDO (H=84CM) </t>
  </si>
  <si>
    <t>Fornecimento e instalação de porta de madeira lisa(*PM1), de correr, com alisar e marco (dimensões 0,80 m x 2,10 m - completas, incluindo ferragens</t>
  </si>
  <si>
    <t>SINAPI 73994/001</t>
  </si>
  <si>
    <t>PINTURA ESMALTE ACETINADO, DUAS DEMAOS, SOBRE SUPERFICIE METALICA</t>
  </si>
  <si>
    <t>FUNDO ANTICORROSIVO A BASE DE OXIDO DE FERRO (ZARCAO), UMA DEMAO</t>
  </si>
  <si>
    <t>FECHADURA BICO DE PAPAGAIO, MAQUINA *45* MM, CROMADA, COM CHAVE TIPO GORGES BIPARTIDA, PARA PORTA DE CORRER INTERNA - COMPLETA</t>
  </si>
  <si>
    <t>PUXADOR TUBULAR RETO, DUPLO, EM ALUMINIO POLIDO, DIAMETRO APROX.DE 1", COMPRIMENTO APROX. DE 400 MM, PARA PORTAS DE MADEIRA OU VIDRO</t>
  </si>
  <si>
    <t>05.01.201.05</t>
  </si>
  <si>
    <t>05.01.203.04</t>
  </si>
  <si>
    <t>Fornecimento e instalação Bucha de redução sold. Curta 85 x 75mm</t>
  </si>
  <si>
    <t>05.01.202.03</t>
  </si>
  <si>
    <t>SINAPI 94668</t>
  </si>
  <si>
    <t>Recorte de CONTRApiso com maquita</t>
  </si>
  <si>
    <t>Esquadria E5 (Existente à Reformar) - Remoção das pinturas dos vidros FIXO e pintura dos elementos metálicos</t>
  </si>
  <si>
    <t>Esquadria E2 (Existente à Reformar) - Remoção das pinturas dos vidros MAXIMAR, pintura dos elementos metálicos e Aplicação de Pelicula azul nos vidros</t>
  </si>
  <si>
    <t>MOBILIZAÇÃO E DESMOBIULIZAÇÃO DE EQUIPAMENTOS</t>
  </si>
  <si>
    <t>02.009.0001.S.CBR.RJ</t>
  </si>
  <si>
    <t>Carga e descarga de equipamentos pesados em carretas</t>
  </si>
  <si>
    <t>t</t>
  </si>
  <si>
    <t>02.009.0002.S.CBR.RJ</t>
  </si>
  <si>
    <t>Transporte de equipamentos pesados em carretas</t>
  </si>
  <si>
    <t>t/km</t>
  </si>
  <si>
    <t>03.01.473</t>
  </si>
  <si>
    <t>03.01.473.01</t>
  </si>
  <si>
    <t>03.01.473.02</t>
  </si>
  <si>
    <t>MOBILIZAÇÃO E DESMOBILIZAÇÃO DE EQUIPAMENTOS</t>
  </si>
  <si>
    <t>t.Km</t>
  </si>
  <si>
    <t>Carreta para transporte pesado, com capacidade de carga util de 60/80t, com motorista operador, mate</t>
  </si>
  <si>
    <t>CHI</t>
  </si>
  <si>
    <t>SINAPI 94974</t>
  </si>
  <si>
    <t>Esquadria E4 (Nova) - Execução de ESQUADRIA COM MONTANTES EM FERRO COM PINTURA NA COR AZUL, PARTE INFERIOR FIXA VENEZIANADA (H=130CM) E PARTE SUPERIOR FIXA -  VIDRO TRANSLÚCIDO (H=84CM) COM PELÍCULA NA COR AZUL NO VIDRO</t>
  </si>
  <si>
    <t>Esquadria E6 (Nova) - Execução de ESQUADRIA COM MONTANTES EM FERRO COM PINTURA NA COR AZUL, PARTE INFERIOR FIXA VENEZIANADA (H=130CM) E PARTE SUPERIOR EM JANELA MAXIMAR COM VIDRO TRANSLÚCIDO (H=84CM)</t>
  </si>
  <si>
    <t>Esquadria PF1 (Nova) - Execução de PORTA COM 1 FOLHA DE CORRER  EM FERRO COM PINTURA NA COR AZUL, PARTE INFERIOR VENEZIANADA PINTURA NA COR AZUL (H=130CM) E PARTE SUPERIOR COM VIDRO FIXO TRANSLÚCIDO (H=84CM)</t>
  </si>
  <si>
    <t>Esquadria PF2 (Nova) - Execução de PORTA COM 1 FOLHA DE ABRIR  EM FERRO COM PINTURA NA COR AZUL, PARTE INFERIOR VENEZIANADA PINTURA NA COR AZUL (H=130CM) E PARTE SUPERIOR COM VIDRO FIXO TRANSLÚCIDO (H=84CM)</t>
  </si>
  <si>
    <t>Esquadria J1 (Nova) - Execução de JANELA COM MONTANTES EM FERRO COM PINTURA NA COR AZUL, JANELA MAXIMAR COM VIDRO TRANSLÚCIDO</t>
  </si>
  <si>
    <t>Esquadria J2 (Nova) - Execução de JANELA COM MONTANTES EM FERRO COM PINTURA NA COR AZUL, COM VIDRO FIXO TRANSLÚCIDO COM PELICULA NA COR AZUL</t>
  </si>
  <si>
    <t>Esquadria J3 (Nova) - Execução de JANELA COM MONTANTES EM FERRO COM PINTURA NA COR AZUL,  VIDRO FIXO TRANSLÚCIDO</t>
  </si>
  <si>
    <t>Esquadria J4 (Nova) - Execução de VENEZIANAS FIXAS PADRÃO IGUAL AO EXISTENTE NO LOCAL, PARA VENTILAÇÃO SANITÁRIOS</t>
  </si>
  <si>
    <t>VIDRO TEMPERADO INCOLOR, ESPESSURA 10MM, FORNECIMENTO E INSTALACAO, INCLUSIVE MASSA PARA VEDACAO</t>
  </si>
  <si>
    <t>PORTA EM ACO TIPO VENEZIANA, COM FUNDO ANTICORROSIVO / PRIMER DE PROTECAO, SEM GUARNICAO/ALIZAR/VISTA, 87 X 210 CM</t>
  </si>
  <si>
    <t>PORTA  EM ACO TIPO VENEZIANA, COM FUNDO ANTICORROSIVO / PRIMER DE PROTECAO, SEM GUARNICAO/ALIZAR/VISTA, 87 X 210 CM</t>
  </si>
  <si>
    <t>LIXA EM FOLHA PARA PAREDE OU MADEIRA, NUMERO 120 (COR VERMELHA)</t>
  </si>
  <si>
    <t>GL</t>
  </si>
  <si>
    <t>MASSA CORRIDA PVA PARA PAREDES INTERNAS</t>
  </si>
  <si>
    <t>FIXAÇÃO UTILIZANDO PARAFUSO E BUCHA DE NYLON, SOMENTE MÃO DE OBRA. AF_10/2016</t>
  </si>
  <si>
    <t>Fornecimento e Instalação de Suporte Universal de Teto para Projetor SS-5075W</t>
  </si>
  <si>
    <t>21.006.0001.S.CBR.DF</t>
  </si>
  <si>
    <t>LOJAS AMERICANAS</t>
  </si>
  <si>
    <t>Torneira para Banheiro de Mesa Docol Pressmatic Benefit 1/2</t>
  </si>
  <si>
    <t>MARSON</t>
  </si>
  <si>
    <t>26.001.0004.S.CBR.DF</t>
  </si>
  <si>
    <t>05.06.800.01</t>
  </si>
  <si>
    <t>05.06.800.02</t>
  </si>
  <si>
    <t>33.001.0001.S.CBR.DF</t>
  </si>
  <si>
    <t>33.001.0002.S.CBR.DF</t>
  </si>
  <si>
    <t>Execução de sumidouro para rede de drenagem de ar condicionado.</t>
  </si>
  <si>
    <t>SINAPI 73902/001</t>
  </si>
  <si>
    <t>03.03.211</t>
  </si>
  <si>
    <t>08.005.0001.S.CBR.DF</t>
  </si>
  <si>
    <t>CANTONEIRA ALUMINIO ABAS IGUAIS 1 ", E = 3 /16 "</t>
  </si>
  <si>
    <t>04.01.201.16</t>
  </si>
  <si>
    <t>12.003.0016.S.CBR.DF</t>
  </si>
  <si>
    <t>Reforma de Esquadria para passagem de linhas Frigoríficas</t>
  </si>
  <si>
    <t>massa epoxi</t>
  </si>
  <si>
    <t>ESPUMA EXPANSIVA DE POLIURETANO, APLICACAO MANUAL - 500 ML</t>
  </si>
  <si>
    <t>Fornecimento e colocação de Assento para bacia acessível, linha Vogue Plus Conforto, cód. AP 51.17, cor branca, fabricante Deca ou equivalente</t>
  </si>
  <si>
    <t>CHUMBADOR DE ACO, DIAMETRO 1/2", COMPRIMENTO 75 MM</t>
  </si>
  <si>
    <t>Chumbador parabolt 5/16"</t>
  </si>
  <si>
    <t>PARAFUSO ACO SEXTAVADO ASTM A-325 1/2" x 2" COM PORCAS</t>
  </si>
  <si>
    <t>05.01.501.03</t>
  </si>
  <si>
    <t>26.002.0001.S.CBR.DF</t>
  </si>
  <si>
    <t>05.01.531</t>
  </si>
  <si>
    <t>Prateleira</t>
  </si>
  <si>
    <t>Prateleira em granito PG1</t>
  </si>
  <si>
    <t>Prateleira em granito PG2</t>
  </si>
  <si>
    <t>05.01.301.01</t>
  </si>
  <si>
    <t>05.01.301.02</t>
  </si>
  <si>
    <t>26.021.0001.S.CBR.DF</t>
  </si>
  <si>
    <t>26.021.0002.S.CBR.DF</t>
  </si>
  <si>
    <t>Alandin Iluminação</t>
  </si>
  <si>
    <t>BANCADA EM GRANITO CINZA ANDORINHA POLIDO (COM SAIA E FRONTISPÍCIO INCLUÍDO) COM CUBA EMBUTIDA OVAL DE LOUÇA, CÓD. L 59.17, FABRICANTE DECA, COR BRANCA , OU EQUIVALENTE</t>
  </si>
  <si>
    <t>Stillux</t>
  </si>
  <si>
    <t>lumicenter</t>
  </si>
  <si>
    <t xml:space="preserve">Switch 24 portas 10/100 Mbps </t>
  </si>
  <si>
    <t>Transformador abaixador, entrada 110/220V, saída 24V+24V, corrente secundário 6A</t>
  </si>
  <si>
    <t>TUBO DE ESPUMA DE POLIETILENO EXPANDIDO FLEXIVEL PARA ISOLAMENTO TERMICO DE TUBULACAO DE AR CONDICIONADO, AGUA QUENTE, DN 7/8", E= 10 MM</t>
  </si>
  <si>
    <t>MASSA PLASTICA PARA MARMORE/GRANITO</t>
  </si>
  <si>
    <t>BUCHA DE NYLON SEM ABA S10, COM PARAFUSO DE 6,10 X 65 MM EM ACO ZINCADO COM ROSCA SOBERBA, CABECA CHATA E FENDA PHILLIPS</t>
  </si>
  <si>
    <t>GRANITO PARA BANCADA, POLIDO, TIPO ANDORINHA/ QUARTZ/ CASTELO/ CORUMBA OU OUTROS EQUIVALENTES DA REGIAO, E= *2,5* CM</t>
  </si>
  <si>
    <t>REJUNTE EPOXI BRANCO</t>
  </si>
  <si>
    <t>SUPORTE MAO-FRANCESA EM ACO, ABAS IGUAIS 40 CM, CAPACIDADE MINIMA 70 KG, BRANCO</t>
  </si>
  <si>
    <t>FRONTISPÍCIO EM GRANITO H= 7CM</t>
  </si>
  <si>
    <t>SAIA EM GRANITO H= 15CM</t>
  </si>
  <si>
    <t>ARGAMASSA TRAÇO 1:4 (CIMENTO E AREIA MÉDIA), PREPARO MANUAL. AF_08/2014</t>
  </si>
  <si>
    <t xml:space="preserve">Prateleira </t>
  </si>
  <si>
    <t>05.01.531.01</t>
  </si>
  <si>
    <t>05.01.531.02</t>
  </si>
  <si>
    <t>BDI DIFERENCIADO</t>
  </si>
  <si>
    <t>BDI+BDI DIFERENCIADO</t>
  </si>
  <si>
    <t>BDI DIF</t>
  </si>
  <si>
    <t>Preço Unitário</t>
  </si>
  <si>
    <t>PreçoTotal</t>
  </si>
  <si>
    <t>CustoTotal</t>
  </si>
  <si>
    <t>Cálculo do BDI DIFERENCIADO*</t>
  </si>
  <si>
    <t>PEDREIRO COM ENCARGOS COMPLEMENTARES</t>
  </si>
  <si>
    <t>SERVENTE COM ENCARGOS COMPLEMENTARES</t>
  </si>
  <si>
    <t>ELETRICISTA COM ENCARGOS COMPLEMENTARES</t>
  </si>
  <si>
    <t>AUXILIAR DE ELETRICISTA COM ENCARGOS COMPLEMENTARES</t>
  </si>
  <si>
    <t>ENCANADOR OU BOMBEIRO HIDRÁULICO COM ENCARGOS COMPLEMENTARES</t>
  </si>
  <si>
    <t>AUXILIAR DE ENCANADOR OU BOMBEIRO HIDRÁULICO COM ENCARGOS COMPLEMENTARES</t>
  </si>
  <si>
    <t>ENGENHEIRO CIVIL DE OBRA PLENO COM ENCARGOS COMPLEMENTARES</t>
  </si>
  <si>
    <t>AJUDANTE ESPECIALIZADO COM ENCARGOS COMPLEMENTARES</t>
  </si>
  <si>
    <t>AJUDANTE DE OPERAÇÃO EM GERAL COM ENCARGOS COMPLEMENTARES</t>
  </si>
  <si>
    <t xml:space="preserve"> MARCENEIRO COM ENCARGOS COMPLEMENTARES</t>
  </si>
  <si>
    <t>SERRALHEIRO COM ENCARGOS COMPLEMENTARES</t>
  </si>
  <si>
    <t>MONTADOR DE ESTRUTURA METÁLICA COM ENCARGOS COMPLEMENTARES</t>
  </si>
  <si>
    <t>MARCENEIRO COM ENCARGOS COMPLEMENTARES</t>
  </si>
  <si>
    <t>VIDRACEIRO COM ENCARGOS COMPLEMENTARES</t>
  </si>
  <si>
    <t>CARPINTEIRO DE ESQUADRIA COM ENCARGOS COMPLEMENTARES</t>
  </si>
  <si>
    <t>GESSEIRO COM ENCARGOS COMPLEMENTARES</t>
  </si>
  <si>
    <t>PINTOR COM ENCARGOS COMPLEMENTARES</t>
  </si>
  <si>
    <t>MARMORISTA/GRANITEIRO COM ENCARGOS COMPLEMENTARES</t>
  </si>
  <si>
    <t xml:space="preserve"> MONTADOR ELETROMECÃNICO COM ENCARGOS COMPLEMENTARES</t>
  </si>
  <si>
    <t>Fornecimento e Instalação de Conector RJ-45 Fêmea, categoria 5e, inclusive espelho e moldura para tomada. Ref: FURUKAWA ou equivalentes técnicos</t>
  </si>
  <si>
    <t>SINAPI 72343</t>
  </si>
  <si>
    <t>SINAPI 10527</t>
  </si>
  <si>
    <t xml:space="preserve">SINAPI 10775 </t>
  </si>
  <si>
    <t>LOCACAO DE CONTAINER 2,30 X 6,00 M, ALT. 2,50 M, COM 1 SANITARIO, PARA ESCRITORIO, COMPLETO, SEM DIVISORIAS INTERNAS</t>
  </si>
  <si>
    <t>SINAPI 10778</t>
  </si>
  <si>
    <t>LOCACAO DE CONTAINER 2,30 X 6,00 M, ALT. 2,50 M, PARA SANITARIO, COM 4 BACIAS, 8 CHUVEIROS,1 LAVATORIO E 1 MICTORIO</t>
  </si>
  <si>
    <t>MOBILIZAÇÃO E DESMOBILIZAÇÃO DE CONTAINER</t>
  </si>
  <si>
    <t>02.01.107.06</t>
  </si>
  <si>
    <t>02.01.107.07</t>
  </si>
  <si>
    <t>Ligação Predial de Água em Mureta de Concreto, Provisória ou Definitiva, com Fornecimento de Material, inclusive Mureta e Hidrômetro, Rede DN 50mm</t>
  </si>
  <si>
    <t>Ligação Predial de Esgoto Tipo 1 - Ramal Interno até Caixa de Inspeção</t>
  </si>
  <si>
    <t>Solicitação de entrada de energia provisória à Concessionária + INSTALAÇÃO DE ENTRADA PROVISORIA DE ENERGIA ELETRICA AEREA TRIFASICA 40A EM POSTE MADEIRA</t>
  </si>
  <si>
    <t>LIPR.000001</t>
  </si>
  <si>
    <t>ENTRADA PROVISORIA DE ENERGIA ELETRICA AEREA TRIFASICA 40A EM POSTE MADEIRA</t>
  </si>
  <si>
    <t xml:space="preserve">UN </t>
  </si>
  <si>
    <t>Solicitação de entrada de energia provisória à concessionária de energia.</t>
  </si>
  <si>
    <t>SINAPI 72897</t>
  </si>
  <si>
    <t>CARGA MANUAL DE ENTULHO EM CAMINHAO BASCULANTE 6 M3</t>
  </si>
  <si>
    <t>SINAPI 72900</t>
  </si>
  <si>
    <t>02.02.330.02</t>
  </si>
  <si>
    <t>ESQUADRIA EM CHAPA METÁLICA TIPO VENEZIANA FIXA COM VENTILAÇÃO J-20</t>
  </si>
  <si>
    <t>SINAPI 74106/001</t>
  </si>
  <si>
    <t>IMPERMEABILIZACAO DE ESTRUTURAS ENTERRADAS, COM TINTA ASFALTICA, DUAS DEMAOS</t>
  </si>
  <si>
    <t>03.01.506</t>
  </si>
  <si>
    <t>Lastro de Brita</t>
  </si>
  <si>
    <t>PLACA DE SINALIZACAO DE SEGURANCA CONTRA INCENDIO, FOTOLUMINESCENTE, QUADRADA, *20 X 20* CM, EM PVC *2* MM ANTI-CHAMAS (SIMBOLOS, CORES E PICTOGRAMAS CONFORME NBR 13434)</t>
  </si>
  <si>
    <t>PLACA DE SINALIZACAO DE SEGURANCA CONTRA INCENDIO, FOTOLUMINESCENTE, RETANGULAR, *13 X 26* CM, EM PVC *2* MM ANTI-CHAMAS (SIMBOLOS, CORES E PICTOGRAMAS CONFORME NBR 13434)</t>
  </si>
  <si>
    <t>DROP.000001</t>
  </si>
  <si>
    <t>GEOTEXTIL NAO TECIDO AGULHADO DE FILAMENTOS CONTINUOS 100% POLIESTER, RESITENCIA A TRACAO = 21 KN/M</t>
  </si>
  <si>
    <t>PAREDE COM PLACAS DE GESSO ACARTONADO (DRYWALL), PARA USO INTERNO, COM DUAS FACES SIMPLES E ESTRUTURA METÁLICA COM GUIAS DUPLAS, COM VÃOS. E=12CM</t>
  </si>
  <si>
    <t>04.01.124.04</t>
  </si>
  <si>
    <t>04.01.124.05</t>
  </si>
  <si>
    <t>Microestaca de 15cm</t>
  </si>
  <si>
    <t>CHAPA DE ACO GROSSA, ASTM A36, E = 3/8 "</t>
  </si>
  <si>
    <t>CHAPA DE ACO GROSSA, ASTM A36, E = 1/2 "</t>
  </si>
  <si>
    <t>CHAPA DE ACO GROSSA, ASTM A36, E = 1/4 "</t>
  </si>
  <si>
    <t>Cordão de solda elétrica - 4mm</t>
  </si>
  <si>
    <t>04.02.102.08</t>
  </si>
  <si>
    <t>04.02.102.09</t>
  </si>
  <si>
    <t>(SL.P02) PLACA DE SINALIZAÇÃO DE SALAS (SL.) PICTOGRAMAS MODELO A - SANITÁRIO MASCULINO</t>
  </si>
  <si>
    <t>(SL.P03) PLACA DE SINALIZAÇÃO DE SALAS (SL.) PICTOGRAMAS MODELO A - SANITÁRIO FEMININO</t>
  </si>
  <si>
    <t>04.02.102.10</t>
  </si>
  <si>
    <t>( SL.P28) PLACA DE SINALIZAÇÃO DE SALAS (SL.) PICTOGRAMAS MODELO A - ESCADA SUBINDO</t>
  </si>
  <si>
    <t>04.02.102.11</t>
  </si>
  <si>
    <t>(SL.P29) PLACA DE SINALIZAÇÃO DE SALAS (SL.) PICTOGRAMAS MODELO A - ESCADA DESCENDO</t>
  </si>
  <si>
    <t>04.02.102.12</t>
  </si>
  <si>
    <t>04.02.102.13</t>
  </si>
  <si>
    <t>04.02.102.14</t>
  </si>
  <si>
    <t>(SL.P15) PLACA DE SINALIZAÇÃO DE SALAS (SL.) PICTOGRAMAS MODELO A - DML</t>
  </si>
  <si>
    <t>(SL.P17)PLACA DE SINALIZAÇÃO DE SETOR (SL.) PICTOGRAMAS MODELO A - SALA DE AULA</t>
  </si>
  <si>
    <t>(SET.P04) PLACA DE SINALIZAÇÃO IDENTIFICAÇÃO SETOR B (SET.) PICTOGRAMAS MODELO 4</t>
  </si>
  <si>
    <t>(SL.P52) PLACA DE SINALIZAÇÃO IDENTIFICAÇÃO SALA(SL) - PICTOGRAMA MODELO NOVO</t>
  </si>
  <si>
    <t>04.02.102.15</t>
  </si>
  <si>
    <t>04.02.102.16</t>
  </si>
  <si>
    <t>04.02.102.17</t>
  </si>
  <si>
    <t>Guarda Corpo</t>
  </si>
  <si>
    <t>REMOÇÃO DE JANELAS, DE FORMA MANUAL, SEM REAPROVEITAMENTO</t>
  </si>
  <si>
    <t>REMOÇÃO DE PORTAS, DE FORMA MANUAL, SEM REAPROVEITAMENTO</t>
  </si>
  <si>
    <t>SINAPI 97644</t>
  </si>
  <si>
    <t>02.02.130.02</t>
  </si>
  <si>
    <t>VIBRADOR DE IMERSÃO, DIÂMETRO DE PONTEIRA 45MM, MOTOR ELÉTRICO TRIFÁSICO POTÊNCIA DE 2 CV - CHI DIURNO. AF_06/2015</t>
  </si>
  <si>
    <t>VIBRADOR DE IMERSÃO, DIÂMETRO DE PONTEIRA 45MM, MOTOR ELÉTRICO TRIFÁSICO POTÊNCIA DE 2 CV - CHP DIURNO. AF_06/2015</t>
  </si>
  <si>
    <t>SERVENTE</t>
  </si>
  <si>
    <t>PEDREIRO</t>
  </si>
  <si>
    <t>CONCRETO USINADO BOMBEAVEL, CLASSE DE RESISTENCIA C25, COM BRITA 0 E 1, SLUMP = 100 +/- 20 MM, INCLUI SERVICO DE BOMBEAMENTO (NBR 8953)</t>
  </si>
  <si>
    <t>FUES.000002</t>
  </si>
  <si>
    <t>CONCRETAGEM DE LAJES, FEITAS COM SISTEMA DE FÔRMAS MANUSEÁVEIS COM CONCRETO USINADO AUTOADENSÁVEL, FCK 25 MPA, LANÇADO COM BOMBA LANÇA - LANÇAMENTO E ACABAMENTO</t>
  </si>
  <si>
    <t>SINAPI 99235</t>
  </si>
  <si>
    <t>SINAPI 98685</t>
  </si>
  <si>
    <t>Fornecimento e Instalação de RODAPÉ EM GRANITO, ALTURA 10 CM</t>
  </si>
  <si>
    <t>SINAPI 86943</t>
  </si>
  <si>
    <t>MONTAGEM E DESMONTAGEM DE ANDAIME TUBULAR TIPO TORRE (EXCLUSIVE ANDAIME E LIMPEZA)</t>
  </si>
  <si>
    <t>LOCACAO DE ANDAIME METALICO TUBULAR DE ENCAIXE, TIPO DE TORRE, COM LARGURA DE 1 ATE 1,5 M E ALTURA DE *1,00* M</t>
  </si>
  <si>
    <t>TAPUME DE CHAPA DE MADEIRA COMPENSADA, E= 6MM, COM PINTURA A CAL E REAPROVEITAMENTO DE 2X</t>
  </si>
  <si>
    <t>PLACA DE OBRA EM CHAPA DE ACO GALVANIZADO</t>
  </si>
  <si>
    <t>FURO EM CONCRETO PARA DIÂMETROS MAIORES QUE 40 MM E MENORES OU IGUAIS A 75 MM</t>
  </si>
  <si>
    <t>REMOÇÃO DE CHAPAS E PERFIS DE DRYWALL, DE FORMA MANUAL, SEM REAPROVEITAMENTO</t>
  </si>
  <si>
    <t>REMOÇÃO DE PLACA MDF, DE FORMA MANUAL, SEM REAPROVEITAMENTO</t>
  </si>
  <si>
    <t>Demolição de pisos vinílicos , exclusive contra-piso</t>
  </si>
  <si>
    <t>REMOÇÃO DE LUMINÁRIAS, DE FORMA MANUAL, SEM REAPROVEITAMENTO</t>
  </si>
  <si>
    <t>FABRICAÇÃO, MONTAGEM E DESMONTAGEM DE FÔRMA PARA BLOCO DE COROAMENTO, EM MADEIRA SERRADA, E=25 MM, 2 UTILIZAÇÕES</t>
  </si>
  <si>
    <t>ESCAVAÇÃO MANUAL PARA BLOCO DE FUNDAÇÃO</t>
  </si>
  <si>
    <t>FABRICAÇÃO, MONTAGEM E DESMONTAGEM DE FÔRMA PARA VIGA BALDRAME, EM MADEIRA SERRADA, E=25 MM, 2 UTILIZAÇÕES</t>
  </si>
  <si>
    <t>CONCRETO MAGRO PARA LASTRO, TRAÇO 1:4,5:4,5 (CIMENTO/ AREIA MÉDIA/ BRITA 1) - PREPARO MANUAL</t>
  </si>
  <si>
    <t>FABRICAÇÃO, MONTAGEM E DESMONTAGEM DE FÔRMA PARA LAJE, EM MADEIRA SERRADA, E=25 MM, 2 UTILIZAÇÕES</t>
  </si>
  <si>
    <t>ALVENARIA EM TIJOLO CERAMICO MACICO 5X10X20CM 1 VEZ (ESPESSURA 20CM), ASSENTADO COM ARGAMASSA TRACO 1:2:8 (CIMENTO, CAL E AREIA)</t>
  </si>
  <si>
    <t>ALVENARIA DE VEDAÇÃO DE BLOCOS CERÂMICOS FURADOS NA VERTICAL DE 9X19X39CM (ESPESSURA 9CM) DE PAREDES COM ÁREA LÍQUIDA MAIOR OU IGUAL A 6M² COM VÃOS E ARGAMASSA DE ASSENTAMENTO COM PREPARO MANUAL</t>
  </si>
  <si>
    <t>CONTRAPISO AUTONIVELANTE, APLICADO SOBRE LAJE, ADERIDO, ESPESSURA 3CM</t>
  </si>
  <si>
    <t>PISO VINÍLICO SEMI-FLEXÍVEL EM PLACAS, PADRÃO LISO, ESPESSURA 3,2 MM, FIXADO COM COLA</t>
  </si>
  <si>
    <t>Fornecimento e aplicação de CHAPISCO APLICADO EM ALVENARIA (COM PRESENÇA DE VÃOS) E ESTRUTURAS DE CONCRETO DE FACHADA, COM COLHER DE PEDREIRO. ARGAMASSA TRAÇO 1:3 COM PREPARO MANUAL</t>
  </si>
  <si>
    <t>Fornecimento e aplicação de CHAPISCO APLICADO EM ALVENARIA (SEM PRESENÇA DE VÃOS) E ESTRUTURAS DE CONCRETO DE FACHADA, COM COLHER DE PEDREIRO. ARGAMASSA TRAÇO 1:3 COM PREPARO MANUAL</t>
  </si>
  <si>
    <t>Fornecimento e aplicação de CHAPISCO APLICADO EM ALVENARIAS (COM PRESENÇA DE VÃOS) E ESTRUTURAS DE CONCRETO INTERNAS, COM COLHER DE PEDREIRO. ARGAMASSA TRAÇO 1:3 COM PREPARO MANUAL.</t>
  </si>
  <si>
    <t>Fornecimento e aplicação de CHAPISCO APLICADO EM ALVENARIAS (SEM PRESENÇA DE VÃOS) E ESTRUTURAS DE CONCRETO INTERNAS, COM COLHER DE PEDREIRO. ARGAMASSA TRAÇO 1:3 COM PREPARO MANUAL.</t>
  </si>
  <si>
    <t xml:space="preserve">Fornecimento e aplicação de EMBOÇO OU MASSA ÚNICA EM ARGAMASSA TRAÇO 1:2:8, PREPARO MANUAL, APLICADA MANUALMENTE EM PANOS DE FACHADA COM PRESENÇA DE VÃOS, ESPESSURA DE 25 MM. </t>
  </si>
  <si>
    <t>Fornecimento e aplicação de EMBOÇO OU MASSA ÚNICA EM ARGAMASSA TRAÇO 1:2:8, PREPARO MANUAL, APLICADA MANUALMENTE EM PANOS CEGOS DE FACHADA (SEM PRESENÇA DE VÃOS), ESPESSURA DE 25 MM</t>
  </si>
  <si>
    <t>APLICAÇÃO MANUAL DE MASSA ACRÍLICA EM PAREDES EXTERNAS DE CASAS, DUAS DEMÃOS</t>
  </si>
  <si>
    <t xml:space="preserve">IMPERMEABILIZAÇÃO DE SUPERFÍCIE COM EMULSÃO ASFÁLTICA, 2 DEMÃOS </t>
  </si>
  <si>
    <t>PROTEÇÃO MECÂNICA DE SUPERFICIE HORIZONTAL COM ARGAMASSA DE CIMENTO E AREIA, TRAÇO 1:3, E=4CM</t>
  </si>
  <si>
    <t>PLANTIO DE GRAMA EM PLACAS</t>
  </si>
  <si>
    <t>ADAPTADOR CURTO COM BOLSA E ROSCA PARA REGISTRO, PVC, SOLDÁVEL, DN 40MM X 1.1/2, INSTALADO EM PRUMADA DE ÁGUA - FORNECIMENTO E INSTALAÇÃO</t>
  </si>
  <si>
    <t>ADAPTADOR CURTO COM BOLSA E ROSCA PARA REGISTRO, PVC, SOLDÁVEL, DN 85 MM X 3 , INSTALADO EM RESERVAÇÃO DE ÁGUA DE EDIFICAÇÃO QUE POSSUA RESERVATÓRIO DE FIBRA/FIBROCIMENTO FORNECIMENTO E INSTALAÇÃO</t>
  </si>
  <si>
    <t>TUBO PVC, SERIE NORMAL, ESGOTO PREDIAL, DN 40 MM, FORNECIDO E INSTALADO EM RAMAL DE DESCARGA OU RAMAL DE ESGOTO SANITÁRIO</t>
  </si>
  <si>
    <t>TUBO PVC, SERIE NORMAL, ESGOTO PREDIAL, DN 50 MM, FORNECIDO E INSTALADO EM RAMAL DE DESCARGA OU RAMAL DE ESGOTO SANITÁRIO</t>
  </si>
  <si>
    <t>TUBO PVC, SERIE NORMAL, ESGOTO PREDIAL, DN 75 MM, FORNECIDO E INSTALADO EM RAMAL DE DESCARGA OU RAMAL DE ESGOTO SANITÁRIO</t>
  </si>
  <si>
    <t>TUBO PVC, SERIE NORMAL, ESGOTO PREDIAL, DN 100 MM, FORNECIDO E INSTALADO EM RAMAL DE DESCARGA OU RAMAL DE ESGOTO SANITÁRIO</t>
  </si>
  <si>
    <t>ELETRODUTO RÍGIDO ROSCÁVEL, PVC, DN 25 MM (3/4"), PARA CIRCUITOS TERMINAIS, INSTALADO EM PAREDE - FORNECIMENTO E INSTALAÇÃO</t>
  </si>
  <si>
    <t>ELETRODUTO RÍGIDO ROSCÁVEL, PVC, DN 32 MM (1"), PARA CIRCUITOS TERMINAIS, INSTALADO EM PAREDE - FORNECIMENTO E INSTALAÇÃO</t>
  </si>
  <si>
    <t>ELETRODUTO RÍGIDO ROSCÁVEL, PVC, DN 40 MM (1 1/4"), PARA CIRCUITOS TERMINAIS, INSTALADO EM PAREDE - FORNECIMENTO E INSTALAÇÃO</t>
  </si>
  <si>
    <t>ELETRODUTO RÍGIDO ROSCÁVEL, PVC, DN 50 MM (1 1/2") - FORNECIMENTO E INSTALAÇÃO</t>
  </si>
  <si>
    <t>Eletroduto metalico flexivel revestido externamente com pvc preto, diametro externo de 25 mm (3/4"), tipo sealtubo</t>
  </si>
  <si>
    <t>Tubo metálico flexível d=1", Sealtubo ou similar, fornecimento</t>
  </si>
  <si>
    <t>ELETRODUTO FLEXIVEL SEALTUBE 1 1/4""</t>
  </si>
  <si>
    <t>ELETROCALHA PERFURADA TIPO ""U"" 100X50 CHAPA 22 SEM TAMPA</t>
  </si>
  <si>
    <t>ELETROCALHA PERFURADA TIPO ""U"" 150X50 CHAPA 22 SEM TAMPA</t>
  </si>
  <si>
    <t>ELETRODUTO RÍGIDO ROSCÁVEL, PVC, DN 25 MM (3/4")</t>
  </si>
  <si>
    <t>ELETRODUTO RÍGIDO ROSCÁVEL, PVC, DN 40 MM (1 1/4")</t>
  </si>
  <si>
    <t>Fita adesiva silver tape 48mm x 50m Fita adesiva silver tape 48mm x 50m</t>
  </si>
  <si>
    <t>APLICAÇÃO MANUAL DE PINTURA COM TINTA LÁTEX ACRÍLICA EM PAREDES, DUAS DEMÃOS. - Branco Neve</t>
  </si>
  <si>
    <t>SINAPI 72554</t>
  </si>
  <si>
    <t xml:space="preserve">	AJUDANTE DE OPERAÇÃO EM GERAL COM ENCARGOS COMPLEMENTARES</t>
  </si>
  <si>
    <t xml:space="preserve">	MONTADOR (TUBO AÇO/EQUIPAMENTOS) COM ENCARGOS COMPLEMENTARES</t>
  </si>
  <si>
    <t>ARGAMASSA TRAÇO 1:2:8 (CIMENTO, CAL E AREIA MÉDIA) PARA EMBOÇO/MASSA ÚNICA/ASSENTAMENTO DE ALVENARIA DE VEDAÇÃO, PREPARO MECÂNICO COM MISTURADOR DE EIXO HORIZONTAL DE 300 KG. AF_06/2014</t>
  </si>
  <si>
    <t>M³</t>
  </si>
  <si>
    <t>Perfil Aço Laminado, I - W200 x 26,0 kg/m ASTM A 572 Grau 50 Perfil Aço Laminado, I - W200 x 26,0 kg/m ASTM A 572 Grau 50</t>
  </si>
  <si>
    <t>Perfil Aço Laminado, I - W310 x 38,7 kg/m ASTM A 572 Grau 50</t>
  </si>
  <si>
    <t>TUBO PVC SERIE NORMAL, DN 100 MM</t>
  </si>
  <si>
    <t>SINAPI 86912</t>
  </si>
  <si>
    <t>SINAPI 86906</t>
  </si>
  <si>
    <t>ABRACADEIRA EM ACO PARA AMARRACAO DE ELETRODUTOS, TIPO U SIMPLES, COM 3"</t>
  </si>
  <si>
    <t>Fornecimento e Instalação de Disjuntor 3 x 25 A, curva C, Icc = 16kA. Ref.: DWB160B20-3DX da WEG ou equivalentes técnicos.</t>
  </si>
  <si>
    <t>Fornecimento e Instalação de Régua c/ 06 tomadas 2P+T 10A/250VCA (NBR14136) p/ fixação em Rack padrão 19", altura 1U, c/ conexões, fixações e acessórios. Ref: Carthom's ou equivalentes técnicos</t>
  </si>
  <si>
    <t xml:space="preserve">	Régua (filtro de linha) com 6 tomadas 2p+t</t>
  </si>
  <si>
    <t>PLACA DE ACRILICO TRANSPARENTE ADESIVADA PARA SINALIZACAO DE PORTAS, BORDA POLIDA, DE *25 X 8*, E = 6 MM (NAO INCLUI ACESSORIOS PARA FIXACAO)</t>
  </si>
  <si>
    <t>AJUDANTE ESPECIALIZADO</t>
  </si>
  <si>
    <t>MÊS</t>
  </si>
  <si>
    <t>02.001.0003.S.CBR.RJ</t>
  </si>
  <si>
    <t>02.01.200</t>
  </si>
  <si>
    <t>REATERRO MANUAL DE VALAS COM COMPACTAÇÃO MECANIZADA</t>
  </si>
  <si>
    <t>ESCAVAÇÃO MANUAL DE VALA COM PROFUNDIDADE MENOR OU IGUAL A 1,30 M</t>
  </si>
  <si>
    <t>Mureta Pré-Moldada para Ligações Domiciliares de Água</t>
  </si>
  <si>
    <t>Fita vedacao teflon larg= 1/2"</t>
  </si>
  <si>
    <t>Torneira plastica para jardins 1/2", HERC 1128 ou similar Torneira plastica p/jardim d= 1/2" (herc - ref. 1128 ou similar)</t>
  </si>
  <si>
    <t xml:space="preserve">	Uniao pvc rigido roscavel d= 1/2"</t>
  </si>
  <si>
    <t>Adaptador pead 20mm x 1/2"</t>
  </si>
  <si>
    <t>Colar de tomada em pvc com travas e saída roscável de = 60mm x 1/2"</t>
  </si>
  <si>
    <t>Lacre anti-fraude para hidrômetro em polipropileno</t>
  </si>
  <si>
    <t>PLUG PVC ROSCAVEL, 1/2", AGUA FRIA PREDIAL (NBR 5648)</t>
  </si>
  <si>
    <t>REGISTRO DE ESFERA PVC, COM BORBOLETA, COM ROSCA EXTERNA, DE 1/2"</t>
  </si>
  <si>
    <t>TE PVC, ROSCAVEL, 90 GRAUS, 1/2", AGUA FRIA PREDIAL</t>
  </si>
  <si>
    <t xml:space="preserve">TUBO DE POLIETILENO DE ALTA DENSIDADE (PEAD), PE-80, DE = 20 MM X 2,3 MM DE PAREDE, PARA LIGACAO DE AGUA PREDIAL (NBR 15561)	</t>
  </si>
  <si>
    <t>TUBO PVC, ROSCAVEL, 1/2", AGUA FRIA PREDIAL</t>
  </si>
  <si>
    <t>HIDROMETRO UNIJATO, VAZAO MAXIMA DE 3,0 M3/H, DE 1/2"</t>
  </si>
  <si>
    <t>LIPR.000002</t>
  </si>
  <si>
    <t>CAP PVC, SOLDAVEL, DN 100 MM, SERIE NORMAL, PARA ESGOTO PREDIAL</t>
  </si>
  <si>
    <t>LIPR.000003</t>
  </si>
  <si>
    <t>Microestaca</t>
  </si>
  <si>
    <t>AJUDANTE DE ARMADOR COM ENCARGOS COMPLEMENTARES</t>
  </si>
  <si>
    <t>AREIA MEDIA - POSTO JAZIDA/FORNECEDOR (RETIRADO NA JAZIDA, SEM TRANSPORTE)</t>
  </si>
  <si>
    <t>Estaca escavada com injeção ou microestaca, diâmetro de 16 cm</t>
  </si>
  <si>
    <t>FUES.000001</t>
  </si>
  <si>
    <t>PEDRA BRITADA N. 1 (9,5 a 19 MM) POSTO PEDREIRA/FORNECEDOR, SEM FRETE</t>
  </si>
  <si>
    <t>PEDRA BRITADA N. 0, OU PEDRISCO (4,8 A 9,5 MM) POSTO PEDREIRA/FORNECEDOR, SEM FRETE</t>
  </si>
  <si>
    <t xml:space="preserve">	SOLDADOR COM ENCARGOS COMPLEMENTARES</t>
  </si>
  <si>
    <t>ELETRODO REVESTIDO AWS - E7018, DIAMETRO IGUAL A 4,00 MM</t>
  </si>
  <si>
    <t>05.011.011.S.CBR.RJ</t>
  </si>
  <si>
    <t>AJUDANTE DE CARPINTEIRO COM ENCARGOS COMPLEMENTARES</t>
  </si>
  <si>
    <t>CIMENTO PORTLAND DE ALTO FORNO (AF) CP III-32</t>
  </si>
  <si>
    <t>AREIA GROSSA - POSTO JAZIDA/FORNECEDOR (RETIRADO NA JAZIDA, SEM TRANSPORTE)</t>
  </si>
  <si>
    <t>PORTA MADEIRA LISA PARA PINTURA (60/70/80/90cm)</t>
  </si>
  <si>
    <t>ALIZAR/MOLDURA MADEIRA DE LEI 1,5x4,5cm PARA PINTURA</t>
  </si>
  <si>
    <t>TACO DE MADEIRA PARA FIXACAO DE ESQUADRIAS/CAIXILHOS</t>
  </si>
  <si>
    <t>GUIA DE LATAO PARA ESQUADRIAS DE CORRER</t>
  </si>
  <si>
    <t>CANALETA EM ALUMINIO PARA ESQUADRIAS DE CORRER</t>
  </si>
  <si>
    <t>ADUELA/BATENTE/MARCO/CAXONETE(60/90cm)MADEIRA P/PINTURA</t>
  </si>
  <si>
    <t>12.004.0007.S.CBR.RJ</t>
  </si>
  <si>
    <t>Revestimentos de PISOS</t>
  </si>
  <si>
    <t>22.017.0001.S.CBR.RJ</t>
  </si>
  <si>
    <t>Demais pinturas</t>
  </si>
  <si>
    <t>Silicone incolor (aquella ou similar) Silicone incolor (aquella ou similar) - galão de 3,6 l</t>
  </si>
  <si>
    <t>21.006.0001.S.CBR.RJ</t>
  </si>
  <si>
    <t>BUCHA DE REDUCAO DE PVC, SOLDAVEL, LONGA, COM 50 X 25 MM, PARA AGUA FRIA PREDIAL</t>
  </si>
  <si>
    <t>Solucao limpadora pvc</t>
  </si>
  <si>
    <t>Adesivo pvc em frasco de 850 gramas</t>
  </si>
  <si>
    <t>26.002.0001.S.CBR.RJ</t>
  </si>
  <si>
    <t>BUCHA DE REDUCAO DE PVC, SOLDAVEL, CURTA, COM 75 X 60 MM, PARA AGUA FRIA PREDIAL</t>
  </si>
  <si>
    <t>26.002.0002.S.CBR.RJ</t>
  </si>
  <si>
    <t>BUCHA DE REDUCAO DE PVC, SOLDAVEL, CURTA, COM 60 X 50 MM, PARA AGUA FRIA PREDIAL</t>
  </si>
  <si>
    <t>26.002.0003.S.CBR.RJ</t>
  </si>
  <si>
    <t>BUCHA DE REDUCAO DE PVC, SOLDAVEL, CURTA, COM 85 X 75 MM, PARA AGUA FRIA PREDIAL</t>
  </si>
  <si>
    <t>26.002.0004.S.CBR.RJ</t>
  </si>
  <si>
    <t>Te 90° reducao pvc rigido soldavel, marrom, d= 75 x 60mm</t>
  </si>
  <si>
    <t>26.002.0005.S.CBR.RJ</t>
  </si>
  <si>
    <t>Bacia Sifonada</t>
  </si>
  <si>
    <t>ASSENTO SANITARIO DE PLASTICO, TIPO CONVENCIONAL</t>
  </si>
  <si>
    <t>26.002.0006.S.CBR.RJ</t>
  </si>
  <si>
    <t>26.002.0007.S.CBR.RJ</t>
  </si>
  <si>
    <t>CONJUNTO DE LIGACAO PARA BACIA SANITARIA AJUSTAVEL, EM PLASTICO BRANCO, COM TUBO, CANOPLA E ESPUDE</t>
  </si>
  <si>
    <t>Barra de apoio, para pessoas com mobilidade reduzida, em tubo de aço inoxidável 1 1/2´, L= 800mm</t>
  </si>
  <si>
    <t>26.015.0002.S.CBR.RJ</t>
  </si>
  <si>
    <t>Barra de apoio para lavatório, constituida de barra lateral em "U", em aço inox, d=1 1/4"</t>
  </si>
  <si>
    <t>26.015.0004.S.CBR.RJ</t>
  </si>
  <si>
    <t>ANEL BORRACHA PARA TUBO ESGOTO PREDIAL, DN 100 MM (NBR 5688)</t>
  </si>
  <si>
    <t>PASTA LUBRIFICANTE PARA TUBOS E CONEXOES COM JUNTA ELASTICA (USO EM PVC, ACO, POLIETILENO E OUTROS) ( DE *400* G)</t>
  </si>
  <si>
    <t>CURVA PVC LONGA 45 GRAUS, 100 MM, PARA ESGOTO PREDIAL</t>
  </si>
  <si>
    <t>26.015.0005.S.CBR.RJ</t>
  </si>
  <si>
    <t>Curva 45 curta pvc sanitario d= 100mm</t>
  </si>
  <si>
    <t>26.015.0006.S.CBR.RJ</t>
  </si>
  <si>
    <t xml:space="preserve">	JUNCAO SIMPLES, PVC, DN 75 X 50 MM, SERIE NORMAL PARA ESGOTO PREDIAL</t>
  </si>
  <si>
    <t>26.015.0007.S.CBR.RJ</t>
  </si>
  <si>
    <t>Juncao simples pvc rigido p/ esgoto primario, diam =100 x 50mm</t>
  </si>
  <si>
    <t>ANEL BORRACHA PARA TUBO ESGOTO PREDIAL DN 50 MM (NBR 5688)</t>
  </si>
  <si>
    <t>26.015.0008.S.CBR.RJ</t>
  </si>
  <si>
    <t>ANEL BORRACHA PARA TUBO ESGOTO PREDIAL DN 75 MM (NBR 5688)</t>
  </si>
  <si>
    <t>Reducao excentrica pvc sanitario d= 100 x 50mm</t>
  </si>
  <si>
    <t>26.015.0009.S.CBR.RJ</t>
  </si>
  <si>
    <t>Tê 90º redução pvc, je, bbb, PBA, d= 100 x 50mm</t>
  </si>
  <si>
    <t>26.015.0010.S.CBR.RJ</t>
  </si>
  <si>
    <t>Terminal de ventilação pvc rigido d= 75mm</t>
  </si>
  <si>
    <t>26.015.0011.S.CBR.RJ</t>
  </si>
  <si>
    <t>VALVULA EM PLASTICO BRANCO PARA TANQUE OU LAVATORIO 1 ", SEM UNHO E SEM LADRAO</t>
  </si>
  <si>
    <t>Fita veda rosca 18mm</t>
  </si>
  <si>
    <t>26.015.0012.S.CBR.RJ</t>
  </si>
  <si>
    <t>ELETRODUTO FLEXIVEL, EM ACO GALVANIZADO, REVESTIDO EXTERNAMENTE COM PVC PRETO, DIAMETRO EXTERNO DE 25 MM (3/4"), TIPO SEALTUBO</t>
  </si>
  <si>
    <t>26.015.0013.S.CBR.RJ</t>
  </si>
  <si>
    <t>Tubo metálico flexível d=1" (ref.sealtubo ou similar)</t>
  </si>
  <si>
    <t>26.015.0014.S.CBR.RJ</t>
  </si>
  <si>
    <t>ELETRODUTO FLEXIVEL SEALTUBE 1 1/4"</t>
  </si>
  <si>
    <t>26.015.0015.S.CBR.RJ</t>
  </si>
  <si>
    <t>ELETROCALHA PERFURADA TIPO "U" 100X50MM CHAPA 22</t>
  </si>
  <si>
    <t>26.015.0016.S.CBR.RJ</t>
  </si>
  <si>
    <t xml:space="preserve">	ELETROCALHA PERFURADA TIPO "U" 150X50MM CHAPA 22</t>
  </si>
  <si>
    <t>26.015.0017.S.CBR.RJ</t>
  </si>
  <si>
    <t>Cabo de cobre isolado HEPR (XLPE), 4,0mm², 1kv / 90º C</t>
  </si>
  <si>
    <t>Cabo de cobre PP Cordplast 4 x 2,5 mm2, 450/750v</t>
  </si>
  <si>
    <t>26.015.0020.S.CBR.RJ</t>
  </si>
  <si>
    <t>Cabo de cobre PP Cordplast 3 x 2,5 mm2, 450/750v</t>
  </si>
  <si>
    <t>26.015.0021.S.CBR.RJ</t>
  </si>
  <si>
    <t>Cabo de cobre PP Cordplast 4 x 1,5 mm2, 450/750v</t>
  </si>
  <si>
    <t>26.015.0022.S.CBR.RJ</t>
  </si>
  <si>
    <t>DISJUNTOR TRIPOLAR 25A</t>
  </si>
  <si>
    <t>16.003.0005.S.CBR.RJ</t>
  </si>
  <si>
    <t>DISJUNTOR TRIPOLAR 125A CURVA C</t>
  </si>
  <si>
    <t>16.003.0006.S.CBR.RJ</t>
  </si>
  <si>
    <t xml:space="preserve">	INTERRUPTOR DIFERENCIAL RESIDUAL (DR) BIPOLAR DE 25A-30MA</t>
  </si>
  <si>
    <t>16.003.0007.S.CBR.RJ</t>
  </si>
  <si>
    <t>INTERRUPTOR DIFERENCIAL RESIDUAL(DR) TETRAPOLAR DE 25A-30mA</t>
  </si>
  <si>
    <t>16.003.0008.S.CBR.RJ</t>
  </si>
  <si>
    <t>DISPOSITIVO DIF.RESIDUAL DR ALTA SENS. TETRAP.80A</t>
  </si>
  <si>
    <t>16.003.0009.S.CBR.RJ</t>
  </si>
  <si>
    <t>Sinaleiro 22mm com lâmpada vermelha, 110vca, led integrado ao corpo, modelo L2-DR1-R, da Metaltex ou similar (luz de topo)</t>
  </si>
  <si>
    <t>16.003.0010.S.CBR.RJ</t>
  </si>
  <si>
    <t>Comutador de 3 posições</t>
  </si>
  <si>
    <t>16.003.0011.S.CBR.RJ</t>
  </si>
  <si>
    <t xml:space="preserve">	ENCANADOR OU BOMBEIRO HIDRÁULICO COM ENCARGOS COMPLEMENTARES</t>
  </si>
  <si>
    <t xml:space="preserve">	AUXILIAR DE ENCANADOR OU BOMBEIRO HIDRÁULICO COM ENCARGOS COMPLEMENTARES</t>
  </si>
  <si>
    <t>TUBO PVC, SOLDAVEL, DN 20 MM, AGUA FRIA (NBR-5648)</t>
  </si>
  <si>
    <t>LIXA D'AGUA EM FOLHA, GRAO 100</t>
  </si>
  <si>
    <t>TUBO DE ESPUMA DE POLIETILENO EXPANDIDO FLEXIVEL PARA ISOLAMENTO TERMICO DE TUBULACAO DE AR CONDICIONADO, AGUA QUENTE, DN 3/4", E= 10 MM</t>
  </si>
  <si>
    <t>19.003.0003.S.CBR.RJ</t>
  </si>
  <si>
    <t>TUBO PVC, SOLDAVEL, DN 25 MM, AGUA FRIA (NBR-5648)</t>
  </si>
  <si>
    <t>TUBO DE ESPUMA DE POLIETILENO EXPANDIDO FLEXIVEL PARA ISOLAMENTO TERMICO DE TUBULACAO DE AR CONDICIONADO, AGUA QUENTE, DN 1", E= 10 MM</t>
  </si>
  <si>
    <t>19.003.0004.S.CBR.RJ</t>
  </si>
  <si>
    <t xml:space="preserve">	VARETAS PARA SOLDA FOSCOPER</t>
  </si>
  <si>
    <t>PASTA DE SOLDA P/TUBO DE COBRE</t>
  </si>
  <si>
    <t>TUBO DE COBRE CLASSE "E" DN=1/2" (15MM) P/AGUA QUENTE</t>
  </si>
  <si>
    <t>ISOLANTE TÉRMICO EM POLIETILENO EXPANDIDO DN=15MM E=10MM</t>
  </si>
  <si>
    <t>19.005.0006.S.CBR.RJ</t>
  </si>
  <si>
    <t xml:space="preserve">	DESENHISTA COPISTA COM ENCARGOS COMPLEMENTARES</t>
  </si>
  <si>
    <t>19.004.0007.S.CBR.RJ</t>
  </si>
  <si>
    <t>x</t>
  </si>
  <si>
    <t>-</t>
  </si>
  <si>
    <t>ATI ELEVADORES</t>
  </si>
  <si>
    <t>UP CENTER</t>
  </si>
  <si>
    <t xml:space="preserve">Fornecimento e Instalação de Disjuntor de Caixa Moldada  3 x 25 A, curva C, Icc = 16kA. Ref.: DWB160B25-3DX da WEG ou equivalentes técnicos. </t>
  </si>
  <si>
    <t>Unidade Multisplit Inverter, capacidade nominal de 38.000BTU/h, condensadora de descarga horizontal, com proteção galvânica nas aletas do condensador, gás refrigerante ecológico (HFC), só frio. Combinação de unidades internas: Hi Wall (18000+3x9000BTU/h) - Fabricante de Ref.: Linha Multi-Split Modelo 5MXS110KVM da Daikin, equivalente ou superior. Tensão: 220V-1ø-60Hz</t>
  </si>
  <si>
    <t>Dispositivos de Difusão de Ar</t>
  </si>
  <si>
    <t>07.02.303.07</t>
  </si>
  <si>
    <t>Rede Frigorígena e de Drenagem</t>
  </si>
  <si>
    <t>Rede Frigorígena</t>
  </si>
  <si>
    <t>Rede de Drenagem</t>
  </si>
  <si>
    <t>Instalações Elétricas de Climatização</t>
  </si>
  <si>
    <t>07.02.508.01</t>
  </si>
  <si>
    <t>07.02.508.02</t>
  </si>
  <si>
    <t>07.02.509</t>
  </si>
  <si>
    <t>Condutores</t>
  </si>
  <si>
    <t>07.02.509.01</t>
  </si>
  <si>
    <t>07.02.509.02</t>
  </si>
  <si>
    <t>07.02.509.03</t>
  </si>
  <si>
    <t>07.02.510</t>
  </si>
  <si>
    <t>Itens Gerais</t>
  </si>
  <si>
    <t>07.02.509.04</t>
  </si>
  <si>
    <t>Caixa porta-filtros, classes G4 + M5, construída em chapa galvanizada - Ref. Modelo MFL-250F da Soler&amp;Palau ou equivalente</t>
  </si>
  <si>
    <t>Acessórios, Serviços e Itens Gerais</t>
  </si>
  <si>
    <t>Caixa porta-filtros, classes G4 + M5, construída em chapa galvanizada - Ref. Modelo MFL-200F da Soler&amp;Palau ou equivalente</t>
  </si>
  <si>
    <t>07.02.510.01</t>
  </si>
  <si>
    <t>07.02.510.02</t>
  </si>
  <si>
    <t>07.02.510.03</t>
  </si>
  <si>
    <t>07.02.510.04</t>
  </si>
  <si>
    <t>07.02.510.05</t>
  </si>
  <si>
    <t>07.02.510.06</t>
  </si>
  <si>
    <t>Ventilador Centrífugo</t>
  </si>
  <si>
    <t>Ventilador ar exterior centrífugo em linha, para duto - D=200mm (VAE-1-4)  - Dados Técnicos: Pressão Est. - 15 mmCA, Vazão de Projeto: 918 m³/h, Vazão em Descarga Livre: 1030 m³/h. Modelo de Ref.: TD-1000/200 Silent da Soler&amp;Palau, ou equivalente -  Tensão: 220V-1ø-60Hz</t>
  </si>
  <si>
    <t>Ventilador ar exterior centrífugo em linha, para duto - D=200mm (VAE-2-1)  - Dados Técnicos: Pressão Est. - 25 mmCA, Vazão de Projeto: 540 m³/h, Vazão em Descarga Livre: 960 m³/h.   Modelo de Ref.: TD-800/200 Silent da Soler&amp;Palau, ou equivalente -  Tensão: 220V-1ø-60Hz</t>
  </si>
  <si>
    <t>ARGAMASSA TRAÇO 1:4 (CIMENTO E AREIA MÉDIA), PREPARO MECÂNICO COM BETONEIRA 400 L</t>
  </si>
  <si>
    <t>ESCAV. MANUAL DE VALAS - AGUA - EM SOLO DE 1a CAT.EXECUTADA ENTRE AS PROFUND. DE 1,51m E 3,00m</t>
  </si>
  <si>
    <t>REMOCAO MATERIAL</t>
  </si>
  <si>
    <t>SUMIDOURO P/ 20 PESSOAS</t>
  </si>
  <si>
    <t>ANEL DE CONCRETO ARMADO, D = 0,80 M, H = 0,50 M</t>
  </si>
  <si>
    <t>EXEC. E ASSENT. DE TAMPA CIRCULAR EM CONCRETO ARMADO P/ VISITA, C/DN=800 mm Ee=10cm S/CAIXILHO</t>
  </si>
  <si>
    <t>08.01.526</t>
  </si>
  <si>
    <t>Suporte Tripé para Extintor</t>
  </si>
  <si>
    <t>15.006.0010.S.CBR.DF</t>
  </si>
  <si>
    <t>16.008.0010.S.CBR.DF</t>
  </si>
  <si>
    <t>Suporte Extintor</t>
  </si>
  <si>
    <t>08.01.526.01</t>
  </si>
  <si>
    <t>REMOÇÃO DE FORRO PVC, DE FORMA MANUAL, SEM REAPROVEITAMENTO</t>
  </si>
  <si>
    <t>Suporte Tripé para Extinto</t>
  </si>
  <si>
    <t>Airfan</t>
  </si>
  <si>
    <t>Junta Flexível de aço galvanizado e lona de PVC - 5M</t>
  </si>
  <si>
    <t>ITM Inova</t>
  </si>
  <si>
    <t>Nova Exaustores</t>
  </si>
  <si>
    <t>Net Computadores</t>
  </si>
  <si>
    <t>Portal das Fechaduras</t>
  </si>
  <si>
    <t>Lastro de concreto magro</t>
  </si>
  <si>
    <t>SOLDADOR</t>
  </si>
  <si>
    <t>Cordão de solda elétrica</t>
  </si>
  <si>
    <t>Armadura de fretagem das microestacas</t>
  </si>
  <si>
    <t>03.01.474</t>
  </si>
  <si>
    <t>03.01.474.01</t>
  </si>
  <si>
    <t>SINAPI 96548</t>
  </si>
  <si>
    <t>TUBO ACO PRETO ASTM A53 SCHEDULE 40 3"(11,340kg/m)</t>
  </si>
  <si>
    <t>Anel de concreto pré-moldado perfurado, 80cm (diâmetro) x 50 cm (comprimento) x 3,5 cm (espessura), encaixe macho/fêmea</t>
  </si>
  <si>
    <t>Eco Verde</t>
  </si>
  <si>
    <t>Anel de concreto pré-moldado perfurado, 80cm x 50 cm x 3,5 cm , encaixe macho/fêmea.</t>
  </si>
  <si>
    <t>Prisma</t>
  </si>
  <si>
    <t>04.02.102.18</t>
  </si>
  <si>
    <t>PICTOGRAMA
ALTURA TOTAL: 210MM, COMPRIMENTO TOTAL 250MM
MATERIAL:
- BASE MEDINDO 210X220MM EM ACRÍLICO 5MM CRISTAL
PINTADO POR TRÁS, RECORTADO A LASER.
- DETALHE MEDINDO 40X250MM EM ACRÍLICO 10MM CRISTAL
RECORTADO A LASER, PINTADO PELA FRENTE COM MARCA EM
SERIGRAFIA PELA FRENTE.
- PLACA MODULAR COM RÉGUAS EM ALUMÍNIO EXTRUDADO
MEDINDO 150X167MM, CONFORME ESPECIFICAÇÕES CONTIDAS
NO ITEM 7 DO MANUAL DO DISTEMA DE SINALIZAÇÃO UNB.
TEXTOS EM SERIGRAFIA.
FIXAÇÃO: CONTRAPOSTA</t>
  </si>
  <si>
    <t>15.006.001.R.CBR.DF</t>
  </si>
  <si>
    <t>15.006.002.R.CBR.DF</t>
  </si>
  <si>
    <t>15.006.003.R.CBR.DF</t>
  </si>
  <si>
    <t>15.006.004.R.CBR.DF</t>
  </si>
  <si>
    <t>15.006.005.R.CBR.DF</t>
  </si>
  <si>
    <t>15.006.006.R.CBR.DF</t>
  </si>
  <si>
    <t>15.006.007.R.CBR.DF</t>
  </si>
  <si>
    <t>15.006.008.R.CBR.DF</t>
  </si>
  <si>
    <t>15.006.009.R.CBR.DF</t>
  </si>
  <si>
    <t>15.006.010.R.CBR.DF</t>
  </si>
  <si>
    <t>Premoldado Brasil</t>
  </si>
  <si>
    <t>MONTELE</t>
  </si>
  <si>
    <t>INSTALAÇÃO PROVISÓRIA DE ÁGUA</t>
  </si>
  <si>
    <t>02.01.202.02</t>
  </si>
  <si>
    <t>TUBO PVC, SERIE NORMAL, ESGOTO PREDIAL, DN 100 MM</t>
  </si>
  <si>
    <t>SINAPI 74104/001</t>
  </si>
  <si>
    <t>CAIXA DE INSPEÇÃO EM ALVENARIA DE TIJOLO MACIÇO 60X60X60CM, REVESTIDA INTERNAMENTO COM BARRA LISA (CIMENTO E AREIA, TRAÇO 1:4) E=2,0CM, COM TAMPA PRÉ-MOLDADA DE CONCRETO E FUNDO DE CONCRETO 15MPA TIPO C - ESCAVAÇÃO E CONFECÇÃO</t>
  </si>
  <si>
    <t>02.01.201.02</t>
  </si>
  <si>
    <t>TUBO, PVC, SOLDÁVEL, DN 25MM, INSTALADO EM RAMAL DE DISTRIBUIÇÃO DE ÁGUA</t>
  </si>
  <si>
    <t>INSTALAÇÃO PROVISÓRIA DE ESGOTO</t>
  </si>
  <si>
    <t>02.01.202.01</t>
  </si>
  <si>
    <t>02.01.201.01</t>
  </si>
  <si>
    <t>05.04.317</t>
  </si>
  <si>
    <t>Fornecimento e instalação Luva de União 100mm</t>
  </si>
  <si>
    <t>SINAPI 89856</t>
  </si>
  <si>
    <t>05.04.316.04</t>
  </si>
  <si>
    <t>SINAPI 89630</t>
  </si>
  <si>
    <t>Fornecimento e instalação Tê de redução 75mmx50mm</t>
  </si>
  <si>
    <t>Sóculo</t>
  </si>
  <si>
    <t>06.01.304.14</t>
  </si>
  <si>
    <t>SINAPI 95745</t>
  </si>
  <si>
    <t>ELETRODUTO DE AÇO GALVANIZADO, CLASSE LEVE, DN 20 MM (3/4)</t>
  </si>
  <si>
    <t>06.01.305.09</t>
  </si>
  <si>
    <t>FORNECIMENTO E INSTALAÇÃO DE CABO FLEXÍVEL # 50,0 mm² ( Preto, Verde, Azul ), ISOLAMENTO EM COMPOSTO TERMOFIXO DE BORRACHA HEPR 90° C</t>
  </si>
  <si>
    <t>06.01.308.13</t>
  </si>
  <si>
    <t>SINAPI 74130/005</t>
  </si>
  <si>
    <t>DISJUNTOR TRIPOLAR 100A CURVA C</t>
  </si>
  <si>
    <t>Fornecimento e Instalação de Disjuntor 3 x 150 A, curva C, Icc = 16kA. Ref.: DWB160B150-3DX da WEG ou equivalentes técnicos.</t>
  </si>
  <si>
    <t>06.01.308.14</t>
  </si>
  <si>
    <t>DISJUNTOR TRIPOLAR 150A CURVA C</t>
  </si>
  <si>
    <t>Fornecimento e Instalação de Interruptor Diferencial Tetrapolar 4 x 100 A / 30 mA. Ref.: RDW30-100-4 da WEG ou equivalentes técnicos.</t>
  </si>
  <si>
    <t>06.01.308.15</t>
  </si>
  <si>
    <t>INTERRUPTOR DIFERENCIAL 4P - 30MA/380V - 100A</t>
  </si>
  <si>
    <t>Central de Alarme de incêndio endereçável  2 laços, alimentação principal : 85-265 V AC, 50/60Hz, alimentação secundária: 28 V DC Nominal. Referência:JNR-V4-2 (JUNIOR V4) da Global Fire Equipments</t>
  </si>
  <si>
    <t>06.03.200.01</t>
  </si>
  <si>
    <t xml:space="preserve">	Central alarme e detecção de incendio, capacidade: baterias, 8 laços, com 2 linhas, mod.VR-8L, Verin ou similar</t>
  </si>
  <si>
    <t>16.007.0012.S.CBR.DF</t>
  </si>
  <si>
    <t>06.03.200.02</t>
  </si>
  <si>
    <t>Acionador manual Endereçável do tipo puxe alavanca de ação simples. Referência: GFE-MCPA da  Global Fire Equipments</t>
  </si>
  <si>
    <t>06.03.200.03</t>
  </si>
  <si>
    <t>Sinalizador Áudiovisual  Endereçável para sistema de alarme de incêndio. Referência:VALKYRIE ASB  da Global Fire Equipments.</t>
  </si>
  <si>
    <t>16.007.0013.S.CBR.DF</t>
  </si>
  <si>
    <t xml:space="preserve">	FITA ISOLANTE ADESIVA ANTICHAMA, USO ATE 750 V, EM ROLO DE 19 MM X 20 M	</t>
  </si>
  <si>
    <t>Sinalizador entrada/saída de garagem sequencial duplo, com base fixação, placa de sinalização, ref.SI-1005 Tecnodesign, RT23PA Rontan, EG-30 Sonic ou equivalente</t>
  </si>
  <si>
    <t>16.007.0014.S.CBR.DF</t>
  </si>
  <si>
    <t>Fornec./passagem de cabo de cobre tetrapolar tipo PP, seção 2x1,5mm², encordoamento classe 5, isolação 750V - 70º, não halogenado,  com conexões, fixações e acessórios - Ref.: Afumex - Prysmian ou equivalente</t>
  </si>
  <si>
    <t>06.03.200.04</t>
  </si>
  <si>
    <t xml:space="preserve">	Cabo de cobre PP Cordplast 2 x 2,5 mm2, 450/750v</t>
  </si>
  <si>
    <t>16.007.0015.S.CBR.DF</t>
  </si>
  <si>
    <t>Administração Central (AC)</t>
  </si>
  <si>
    <t>Despesas Financeiras (DF)</t>
  </si>
  <si>
    <t>Seguros (S)</t>
  </si>
  <si>
    <t>Onus Garantias (G)</t>
  </si>
  <si>
    <t>Impostos (I)</t>
  </si>
  <si>
    <t>PIS ***</t>
  </si>
  <si>
    <t>COFINS ***</t>
  </si>
  <si>
    <t>CPRB ***</t>
  </si>
  <si>
    <t>ISS ***</t>
  </si>
  <si>
    <t>Lucro Bruto (L)</t>
  </si>
  <si>
    <t xml:space="preserve">Riscos e Imprevistos (R) </t>
  </si>
  <si>
    <t>CUBA DE EMBUTIR OVAL EM LOUÇA BRANCA, 35 X 50CM OU EQUIVALENTE - FORNECIMENTO E INSTALAÇÃO</t>
  </si>
  <si>
    <t>GAS REFRIGERANTE R 410</t>
  </si>
  <si>
    <t>SINAPI 88504</t>
  </si>
  <si>
    <t>CAIXA D´AGUA EM POLIETILENO, 500 LITROS, COM ACESSÓRIOS</t>
  </si>
  <si>
    <t>02.01.107.08</t>
  </si>
  <si>
    <t>02.01.202.03</t>
  </si>
  <si>
    <t>02.02.140.03</t>
  </si>
  <si>
    <t xml:space="preserve"> REMOÇÃO DE ACESSÓRIOS, DE FORMA MANUAL, SEM REAPROVEITAMENTO.</t>
  </si>
  <si>
    <t xml:space="preserve">ALVENARIA DE VEDAÇÃO DE BLOCOS CERÂMICOS FURADOS NA VERTICAL DE 19X19X39CM (ESPESSURA 19CM) DE PAREDES COM ÁREA LÍQUIDA MAIOR OU IGUAL A 6M2 SEM VÃOS E ARGAMASSA DE ASSENTAMENTO COM PREPARO MANUAL. </t>
  </si>
  <si>
    <t>SINAPI 87482</t>
  </si>
  <si>
    <t>04.01.102.03</t>
  </si>
  <si>
    <t>04.01.126</t>
  </si>
  <si>
    <t>Encunhamento, Vergas e Contravergas</t>
  </si>
  <si>
    <t>VERGA MOLDADA IN LOCO EM CONCRETO PARA PORTAS COM ATÉ 1,5 M DE VÃO</t>
  </si>
  <si>
    <t>SINAPI 93188</t>
  </si>
  <si>
    <t>04.01.126.01</t>
  </si>
  <si>
    <t>SINAPI 93201</t>
  </si>
  <si>
    <t>Encunhamento de alvenarias</t>
  </si>
  <si>
    <t>04.01.126.02</t>
  </si>
  <si>
    <t>PAREDE COM PLACAS DE GESSO ACARTONADO (DRYWALL), PARA USO INTERNO, COM DUAS FACES SIMPLES E ESTRUTURA METÁLICA COM GUIAS DUPLAS, SEM VÃOS. E=25CM</t>
  </si>
  <si>
    <t>PAREDE COM PLACAS DE GESSO ACARTONADO R.U. RESISTENTE A UMIDADE (DRYWALL), PARA USO INTERNO, COM DUAS FACES SIMPLES E ESTRUTURA METÁLICA COM GUIAS SIMPLES, COM VÃOS (7cm ESPESSURA TOTAL)</t>
  </si>
  <si>
    <t>PAREDE COM PLACAS DE GESSO ACARTONADO (DRYWALL), PARA USO INTERNO, COM DUAS FACES SIMPLES E ESTRUTURA METÁLICA COM GUIAS SIMPLES, SEM VÃOS (7cm ESPESSURA TOTAL)</t>
  </si>
  <si>
    <t>04.01.124.06</t>
  </si>
  <si>
    <t>CONTRAPISO EM ARGAMASSA TRAÇO 1:4 (CIMENTO E AREIA), PREPARO MANUAL, APLIC ADO EM ÁREAS SECAS SOBRE LAJE, NÃO ADERIDO, ESPESSURA 6CM.</t>
  </si>
  <si>
    <t>Fornecimento e aplicação de EMBOÇO, PARA RECEBIMENTO DE CERÂMICA, EM ARGAMASSA TRAÇO 1:2:8, PREPARO MANUAL, APLICADO MANUALMENTE EM FACES INTERNAS DE PAREDES, PARA AMBIENTE COM ÁREA ENTRE 5M2 E 10M2, ESPESSURA DE 20MM, COM EXECUÇÃO DE TALISCAS.emboço em Paredes internas COM vãos</t>
  </si>
  <si>
    <t>Fornecimento e aplicação de EMBOÇO, PARA RECEBIMENTO DE CERÂMICA, EM ARGAMASSA TRAÇO 1:2:8, PREPARO MANUAL, APLICADO MANUALMENTE EM FACES INTERNAS DE PAREDES, PARA AMBIENTE COM ÁREA ENTRE 5M2 E 10M2, ESPESSURA DE 20MM, COM EXECUÇÃO DE TALISCAS.emboço em Paredes internas SEM vãos</t>
  </si>
  <si>
    <t>ACABAMENTOS PARA FORRO (SANCA DE GESSO MONTADA NA OBRA)</t>
  </si>
  <si>
    <t>04.01.554.03</t>
  </si>
  <si>
    <t>SINAPI 99054</t>
  </si>
  <si>
    <t>APLICAÇÃO MANUAL DE PINTURA COM TINTA LÁTEX PVA , DUAS DEMÃOS - COR BRANCA</t>
  </si>
  <si>
    <t>04.02.102.19</t>
  </si>
  <si>
    <t>(SL.P11) PLACA DE SINALIZAÇÃO DE SALAS (SL.) PICTOGRAMAS MODELO A - sala tecnica</t>
  </si>
  <si>
    <t>Fornecimento e instalação de Torneira para Banheiro de Mesa Docol Pressmatic Benefit 1/2 - acionada por alavanca</t>
  </si>
  <si>
    <t>05.01.516.03</t>
  </si>
  <si>
    <t>Fornecimento e instalação registro de gaveta com canopla cromada 3/4"</t>
  </si>
  <si>
    <t>SINAPI 89987</t>
  </si>
  <si>
    <t>05.01.516.04</t>
  </si>
  <si>
    <t>Fornecimento e instalação registro de gaveta com canopla cromada 3"</t>
  </si>
  <si>
    <t>Registro Gaveta Bruto 3"</t>
  </si>
  <si>
    <t>Casa &amp; Construção</t>
  </si>
  <si>
    <t>Loja Guaporé</t>
  </si>
  <si>
    <t>Acquafort</t>
  </si>
  <si>
    <t>26.001.0005.S.CBR.DF</t>
  </si>
  <si>
    <t>Registros de Gaveta</t>
  </si>
  <si>
    <t>Registro de Gaveta 3"</t>
  </si>
  <si>
    <t>PAREDE COM PLACAS DE GESSO ACARTONADO (DRYWALL), PARA USO INTERNO, COM DUAS FACES SIMPLES E ESTRUTURA METÁLICA COM GUIAS SIMPLES, SEM VÃOS. E=15CM</t>
  </si>
  <si>
    <t>CHAPA DE GESSO ACARTONADO, STANDARD (ST), COR BRANCA, E = 12,5 MM, 1200 X 2400 MM (L X C)</t>
  </si>
  <si>
    <t>PERFIL MONTANTE, FORMATO C, EM ACO ZINCADO, PARA ESTRUTURA PAREDE DRYWALL, E = 0,5 MM, 90 X 3000 MM (L X C)</t>
  </si>
  <si>
    <t>PAREDE COM PLACAS DE GESSO ACARTONADO (DRYWALL), PARA USO INTERNO, COM DUAS FACES SIMPLES E ESTRUTURA METÁLICA COM GUIAS SIMPLES, SEM VÃOS. E=12CM</t>
  </si>
  <si>
    <t>PARAFUSO DRY WALL, EM ACO FOSFATIZADO, CABECA TROMBETA E PONTA AGULHA (TA), COMPRIMENTO 45 MM</t>
  </si>
  <si>
    <t>PERFIL MONTANTE, FORMATO C, EM ACO ZINCADO, PARA ESTRUTURA PAREDE DRYWALL, E = 0,5 MM, 48 X 3000 MM (L X C)</t>
  </si>
  <si>
    <t>Chassis Scania T 114 GA 4x2 NZ, de 330CV ou similar, extensivel ate 21m</t>
  </si>
  <si>
    <t>Doli para semi-reboque carrega tudo com capacidade para 60/80 toneladas, com 2 eixos</t>
  </si>
  <si>
    <t>Semi-reboque carrega tudo, com 4 eixos, com capacidade para 60/80 toneladas</t>
  </si>
  <si>
    <t>OPERADOR DE MÁQUINAS E EQUIPAMENTOS COM ENCARGOS COMPLEMENTARES</t>
  </si>
  <si>
    <t>L 2.1/2" x 3/16"</t>
  </si>
  <si>
    <t>L 1.1/2" x 3/16"</t>
  </si>
  <si>
    <t>05.011.015.S.CBR.DF</t>
  </si>
  <si>
    <t>05.011.016.S.CBR.DF</t>
  </si>
  <si>
    <t>03.03.201.03</t>
  </si>
  <si>
    <t>03.03.201.04</t>
  </si>
  <si>
    <t>Perfil L 2.1/2" x 3/16"</t>
  </si>
  <si>
    <t>PERFIL "L" ACO  2.1/2"x3/16"(4,57kg/m)</t>
  </si>
  <si>
    <t>Perfil L 1.1/2" x 3/16"</t>
  </si>
  <si>
    <t>PERFIL "L" ABAS IGUAIS 1.1/2"x3/16" (2,68kg/m)</t>
  </si>
  <si>
    <t xml:space="preserve">Fornecimento e instalação de RODAPÉ EMBUTIDO, EM CHAPA PERFIL "L" GALVANIZADA Nº 18, COM PINTURA ESMALTE NA COR GRAFITE ESCURO E DIMENSÕES DE 75X12,5MM. </t>
  </si>
  <si>
    <t>06.002.0011.S.CBR.DF</t>
  </si>
  <si>
    <t>06.002.0012.S.CBR.DF</t>
  </si>
  <si>
    <t>06.002.0015.S.CBR.DF</t>
  </si>
  <si>
    <t>#4,75mm</t>
  </si>
  <si>
    <t>05.011.017.S.CBR.DF</t>
  </si>
  <si>
    <t>03.03.207.04</t>
  </si>
  <si>
    <t>CHAPA DE ACO  3/16 ", E = 4,75 MM (38,00 KG/M2)</t>
  </si>
  <si>
    <t>Chapa de aço galvanizado nº 18 - e=1,2mm - dimensões 2,00x1,00m</t>
  </si>
  <si>
    <t>ABRACADEIRA PADRAO TELEMAR BC-1</t>
  </si>
  <si>
    <t>02.01.100</t>
  </si>
  <si>
    <t>DEMOLIÇÃO DE PISO DE ALTA RESISTÊNCIA</t>
  </si>
  <si>
    <t xml:space="preserve">	SERVENTE COM ENCARGOS COMPLEMENTARES</t>
  </si>
  <si>
    <t>02.002.0024.S.CBR.DF</t>
  </si>
  <si>
    <t>SERRA MAKITA REF.4100MHX (400H/v)</t>
  </si>
  <si>
    <t>CONCRETAGEM DE BLOCOS DE COROAMENTO E VIGAS BALDRAMES, FCK 25 MPA, COM USO DE BOMBA  LANÇAMENTO, ADENSAMENTO E ACABAMENTO</t>
  </si>
  <si>
    <t>Guarda-corpo em tubo de aço inox ø=1 1/2", duplo, montantes e fechamento em tubo 1 1/2", h= 96cm, c/acabamento polido, p/fixação em piso</t>
  </si>
  <si>
    <t>Parafuso de fixação com bucha plástica 8 mm</t>
  </si>
  <si>
    <t>PLACA INDICATIVA DE NUMERAÇÃO DE ANDAR - PLACA EM PVC ESPESSURA 2mm. FUNDO: EM PINTURA AUTOMOTIVA NA COR VERDE, REF.: MUNSELL 2,5G ¾, OU EQUIVALENTE. REFERÊNCIA COR FOTOLUMINESCENTE: TINTA VINÍLICA FOSFORESCENTE PARA IMPRESSÃO SERIGRÁFICA EM VINIL ADESIVO. REF.: V30492 DA GÊNESIS OU EQUIVALENTE. TEXTO: SERIGRAFADO NA COR BRANCA FOTOLUMINESCENTE, REF.: MUNSELL N 9.5 OU EQUIVALENTE. (DIMENSÃO 20X20cm)</t>
  </si>
  <si>
    <t>PLACAS DE EMERGÊNCIA (UNIDADES EXTINTORAS)- PLACA EM PVC ESPESSURA 2mm. FUNDO COM PINTURA AUTOMOTIVA NA COR VERMELHA, REF.. MUSELL 5R 8/12. PICTOGRAMA SERIGRAFADO NA COR FOTOLUMINESCENTE. TEXTO SERIGRAFADO NA LETRA  GILL SANS MT EM NEGRITO, TAMANHO 17mm, FOTOLUMINESCENTE. FIXADO POR FITA DUPLA FACE DE ESPUMA ACRÍLICA DE CÉLULA FECHADA COM ADESIVO ACRÍLICO, 1,1mm DE ESPESSURA COM LINER DE FILME, REF. VHB-4950 3M OU EQUIVALENTE. (DIMENSÃO 20X20cm) - TEXTO CONFORME NBR13434</t>
  </si>
  <si>
    <t>PLACA INDICATIVA DAS ROTAS DE SAÍDA - PLACA EM PVC ESPESSURA 2mm . FUNDO: EM PINTURA AUTOMOTIVA NA COR VERDE, REF.: MUNSELL 2,5G ¾, OU EQUIVALENTE. REFERÊNCIA COR FOTOLUMINESCENTE: TINTA VINÍLICA FOSFORESCENTE PARA IMPRESSÃO SERIGRÁFICA EM VINIL ADESIVO. REF.: V30492 DA GÊNESIS OU EQUIVALENTE. TEXTO: SERIGRAFADO NA COR BRANCA FOTOLUMINESCENTE, REF.: MUNSELL N 9.5 OU EQUIVALENTE. (DIMENSÃO 12,5X25,2cm)</t>
  </si>
  <si>
    <t>Custo Total + BDI</t>
  </si>
  <si>
    <t>CUSTO (mão-de-obra):</t>
  </si>
  <si>
    <t>CUSTO (material):</t>
  </si>
  <si>
    <t>CUSTO UNITÁRIO (R$)</t>
  </si>
  <si>
    <t>SINAPI 96616</t>
  </si>
  <si>
    <t>03.03.900</t>
  </si>
  <si>
    <t>PINTURA</t>
  </si>
  <si>
    <t>03.03.901</t>
  </si>
  <si>
    <t>Fornecimento e Aplicação de pintura antiferruginosa com epóxi e Acabamento em Esmalte</t>
  </si>
  <si>
    <t>LIXA EM FOLHA PARA FERRO, NUMERO 150</t>
  </si>
  <si>
    <t>SOLVENTE DILUENTE A BASE DE AGUARRAS</t>
  </si>
  <si>
    <t xml:space="preserve">	TINTA ESMALTE SINTETICO PREMIUM ACETINADO</t>
  </si>
  <si>
    <t>FUNDO ANTICORROSIVO PARA METAIS FERROSOS (ZARCAO)</t>
  </si>
  <si>
    <t>06.002.0004.S.CBR.DF</t>
  </si>
  <si>
    <t>SINAPI 89356</t>
  </si>
  <si>
    <t>TUBO, PVC, SOLDÁVEL, DN 25MM, INSTALADO EM RAMAL OU SUB-RAMAL DE ÁGUA - FORNECIMENTO E INSTALAÇÃO</t>
  </si>
  <si>
    <t>SINAPI 94653</t>
  </si>
  <si>
    <t>TUBO, PVC, SOLDÁVEL, DN 75 MM, INSTALADO EM RESERVAÇÃO DE ÁGUA DE EDIFICAÇÃO QUE POSSUA RESERVATÓRIO DE FIBRA/FIBROCIMENTO FORNECIMENTO E INSTALAÇÃO</t>
  </si>
  <si>
    <t>SINAPI 94652</t>
  </si>
  <si>
    <t>TUBO, PVC, SOLDÁVEL, DN 60 MM, INSTALADO EM RESERVAÇÃO DE ÁGUA DE EDIFICAÇÃO QUE POSSUA RESERVATÓRIO DE FIBRA</t>
  </si>
  <si>
    <t>SINAPI 94651</t>
  </si>
  <si>
    <t>TUBO, PVC, SOLDÁVEL, DN 50 MM, INSTALADO EM RESERVAÇÃO DE ÁGUA DE EDIFICAÇÃO QUE POSSUA RESERVATÓRIO DE FIBRA/FIBROCIMENTO FORNECIMENTO E INSTALAÇÃO</t>
  </si>
  <si>
    <t>SINAPI 94654</t>
  </si>
  <si>
    <t>TUBO, PVC, SOLDÁVEL, DN 85 MM, INSTALADO EM RESERVAÇÃO DE ÁGUA DE EDIFICAÇÃO QUE POSSUA RESERVATÓRIO DE FIBRA/FIBROCIMENTO FORNECIMENTO E INSTALAÇÃO</t>
  </si>
  <si>
    <t>FIXAÇÃO DE TUBOS HORIZONTAIS DE PVC, CPVC OU COBRE DIÂMETROS MENORES OU IGUAIS A 40 MM OU ELETROCALHAS ATÉ 150MM DE LARGURA, COM ABRAÇADEIRA METÁLICA RÍGIDA TIPO D 1/2, FIXADA EM PERFILADO EM LAJE</t>
  </si>
  <si>
    <t>16.011.0022.S.CBR.RJ</t>
  </si>
  <si>
    <t>16.011.0023.S.CBR.RJ</t>
  </si>
  <si>
    <t xml:space="preserve">Instalação de cabo flexível,# 2,5 mm², isolamento em termoplástico 70º C, classe 750V, com características de não propagação e autoextinção de fogo, ref.: Afumex ou equivalente nas seções (Incluso terminais de compressão, anilhamento, chicoteamento) </t>
  </si>
  <si>
    <t xml:space="preserve">Fornecimento de cabo flexível,# 2,5 mm², isolamento em termoplástico 70º C, classe 750V, com características de não propagação e autoextinção de fogo, ref.: Afumex ou equivalente nas seções (Incluso terminais de compressão, anilhamento, chicoteamento) </t>
  </si>
  <si>
    <t>16.011.0010.S.CBR.RJ</t>
  </si>
  <si>
    <t>CABO DE COBRE, FLEXIVEL, CLASSE 4 OU 5, ISOLACAO EM PVC/A, ANTICHAMA BWF-B, 1 CONDUTOR, 450/750 V, SECAO NOMINAL 2,5 MM2</t>
  </si>
  <si>
    <t>FITA ISOLANTE ADESIVA ANTICHAMA, USO ATE 750 V, EM ROLO DE 19 MM X 5 M</t>
  </si>
  <si>
    <t>06.01.305.10</t>
  </si>
  <si>
    <t>Cabo de cobre isolado HEPR (XLPE), 2,5mm², 1kv / 90º C</t>
  </si>
  <si>
    <t>16.011.0024.S.CBR.RJ</t>
  </si>
  <si>
    <t>Cabo de cobre isolado HEPR (XLPE), 16mm², 1kv / 90º C</t>
  </si>
  <si>
    <t>16.011.0025.S.CBR.RJ</t>
  </si>
  <si>
    <t>Cabo de cobre isolado HEPR (XLPE), 25mm², 1kv / 90º C</t>
  </si>
  <si>
    <t>16.011.0026.S.CBR.RJ</t>
  </si>
  <si>
    <t>Cabo de cobre isolado HEPR (XLPE), 50mm², 1kv / 90º C</t>
  </si>
  <si>
    <t>16.011.0027.S.CBR.RJ</t>
  </si>
  <si>
    <t xml:space="preserve">	CIMENTO PORTLAND DE ALTO FORNO (AF) CP III-32</t>
  </si>
  <si>
    <t>PLATAFORMA ELEVATÓRIA -INCLUSO INSTALAÇÃO</t>
  </si>
  <si>
    <t>07.02.202.06</t>
  </si>
  <si>
    <t>19.006.0006.S.CBR.DF</t>
  </si>
  <si>
    <t>INSTALAÇÃO DE UNIDADE CONDENSADORA OU MULTISPLIT</t>
  </si>
  <si>
    <r>
      <t xml:space="preserve">Unidade Multisplit Inverter, capacidade nominal de 34.000BTU/h, condensadora de descarga horizontal, com proteção galvânica nas aletas do condensador, gás refrigerante ecológico (HFC), </t>
    </r>
    <r>
      <rPr>
        <b/>
        <sz val="10"/>
        <rFont val="Arial"/>
        <family val="2"/>
      </rPr>
      <t>só frio</t>
    </r>
    <r>
      <rPr>
        <sz val="10"/>
        <rFont val="Arial"/>
        <family val="2"/>
      </rPr>
      <t>. Combinação de unidades internas: Hi Wall (12000+3x9000BTU/h) - Fabricante de Ref.: Linha Multi-Split Modelo 4MXS100KVM da Daikin, equivalente ou superior. Tensão: 220V-1ø-60Hz - FORNECIMENTO</t>
    </r>
  </si>
  <si>
    <r>
      <t xml:space="preserve">Unidade Multisplit Inverter, capacidade nominal de 28.000BTU/h, condensadora de descarga horizontal, com proteção galvânica nas aletas do condensador, gás refrigerante ecológico (HFC), </t>
    </r>
    <r>
      <rPr>
        <b/>
        <sz val="10"/>
        <rFont val="Arial"/>
        <family val="2"/>
      </rPr>
      <t>só frio</t>
    </r>
    <r>
      <rPr>
        <sz val="10"/>
        <rFont val="Arial"/>
        <family val="2"/>
      </rPr>
      <t>. Combinação de unidades internas: Hi Wall (4x9000BTU/h) - Fabricante de Ref.: Linha Multi-Split Modelo 4MXS80KVM da Daikin, equivalente ou superior. Tensão: 220V-1ø-60Hz - FORNECIMENTO</t>
    </r>
  </si>
  <si>
    <r>
      <t xml:space="preserve">Unidade condicionadora tipo minisplit Piso-Teto Inverter, capacidade nominal de 36.000 BTU/h, condensadora de descarga horizontal, com proteção galvânica nas aletas do condensador, gás refrigerante ecológico (HFC), </t>
    </r>
    <r>
      <rPr>
        <b/>
        <sz val="10"/>
        <rFont val="Arial"/>
        <family val="2"/>
      </rPr>
      <t>só frio</t>
    </r>
    <r>
      <rPr>
        <sz val="10"/>
        <rFont val="Arial"/>
        <family val="2"/>
      </rPr>
      <t>. Fabricante de Ref.: Linha Split Space, Série 42XQV da Carrier, equivalente ou superior. Tensão: 220V-1ø-60Hz - FORNECIMENTO</t>
    </r>
  </si>
  <si>
    <r>
      <t xml:space="preserve">Unidade condicionadora tipo minisplit Piso-Teto Inverter, capacidade nominal de 24.000 BTU/h, condensadora de descarga horizontal, com proteção galvânica nas aletas do condensador, gás refrigerante ecológico (HFC), </t>
    </r>
    <r>
      <rPr>
        <b/>
        <sz val="10"/>
        <rFont val="Arial"/>
        <family val="2"/>
      </rPr>
      <t>só frio</t>
    </r>
    <r>
      <rPr>
        <sz val="10"/>
        <rFont val="Arial"/>
        <family val="2"/>
      </rPr>
      <t>. Fabricante de Ref.: Linha Split Space, Série 42XQV da Carrier, equivalente ou superior. Tensão: 220V-1ø-60Hz - FORNECIMENTO</t>
    </r>
  </si>
  <si>
    <t>Unidade Multisplit Inverter, capacidade nominal de 38.000BTU/h, condensadora de descarga horizontal, com proteção galvânica nas aletas do condensador, gás refrigerante ecológico (HFC), só frio. Combinação de unidades internas: Hi Wall (18000+3x9000BTU/h) - Fabricante de Ref.: Linha Multi-Split Modelo 5MXS110KVM da Daikin, equivalente ou superior. Tensão: 220V-1ø-60Hz - FORNECIMENTO</t>
  </si>
  <si>
    <t>INSTALAÇÃO DE UNIDADE CONDENSADORA/MULTISPLIT</t>
  </si>
  <si>
    <t>10.002.015.R.CBR.RJ</t>
  </si>
  <si>
    <t>FIXAÇÃO DE TUBOS VERTICAIS DE PPR DIÂMETROS MENORES OU IGUAIS A 40 MM COM ABRAÇADEIRA METÁLICA RÍGIDA TIPO D 1/2", FIXADA EM PERFILADO EM ALVENARIA</t>
  </si>
  <si>
    <t>LUVA DE EMENDA PARA ELETRODUTO, AÇO GALVANIZADO, DN 20 MM (3/4''), APARENTE, INSTALADA EM PAREDE - FORNECIMENTO E INSTALAÇÃO</t>
  </si>
  <si>
    <t>ELETRODUTO DE PVC RIGIDO ROSCAVEL DE 3/4 ", SEM LUVA</t>
  </si>
  <si>
    <t>ELETRODUTO/CONDULETE DE PVC RIGIDO, LISO, COR CINZA, DE 1", PARA INSTALACOES APARENTES (NBR 5410)</t>
  </si>
  <si>
    <t>LUVA DE EMENDA PARA ELETRODUTO, AÇO GALVANIZADO, DN 32 MM (1 1/4''), APARENTE, INSTALADA EM PAREDE</t>
  </si>
  <si>
    <t>10.002.016.R.CBR.RJ</t>
  </si>
  <si>
    <t>LUVA DE EMENDA PARA ELETRODUTO, AÇO GALVANIZADO, DN 40 MM (1 1/2''), APARENTE, INSTALADA EM PAREDE</t>
  </si>
  <si>
    <t>ELETRODUTO DE PVC RIGIDO SOLDAVEL, CLASSE B, DE 40 MM</t>
  </si>
  <si>
    <t>10.002.017.R.CBR.RJ</t>
  </si>
  <si>
    <t>ELETRODUTO DE PVC RIGIDO SOLDAVEL, CLASSE B, DE 50 MM</t>
  </si>
  <si>
    <t xml:space="preserve">LUVA PARA ELETRODUTO, PVC, ROSCÁVEL, DN 50 MM (1 1/2") </t>
  </si>
  <si>
    <t>FIXAÇÃO DE TUBOS VERTICAIS DE PPR DIÂMETROS MAIORES QUE 40 MM E MENORES OU IGUAIS A 75 MM COM ABRAÇADEIRA METÁLICA RÍGIDA TIPO D 1 1/2", FIXADA EM PERFILADO EM ALVENARIA. </t>
  </si>
  <si>
    <t>10.002.018.R.CBR.RJ</t>
  </si>
  <si>
    <t>SINAPI 88497</t>
  </si>
  <si>
    <t>APLICAÇÃO E LIXAMENTO DE MASSA LÁTEX EM PAREDES, DUAS DEMÃOS</t>
  </si>
  <si>
    <t>SINAPI 88496</t>
  </si>
  <si>
    <t>APLICAÇÃO E LIXAMENTO DE MASSA LÁTEX EM TETO, DUAS DEMÃOS</t>
  </si>
  <si>
    <t>03.03.802</t>
  </si>
  <si>
    <t>Instalação de Placa painel Wall e=40mm para fixação/fechamento das estruturas metálicas</t>
  </si>
  <si>
    <t>Fornecimento de Placa painel Wall e=40mm para fixação/fechamento das estruturas metálicas</t>
  </si>
  <si>
    <t>Fornecimento de Placa painel Wall e=40mm</t>
  </si>
  <si>
    <t>Instalação de Placa painel Wall e=40mm</t>
  </si>
  <si>
    <t>04.01.553.02</t>
  </si>
  <si>
    <t>Montagem de FORRO MODULADO DE LÃ DE VIDRO, EM PLACAS REMOVÍVEIS DE 625X625MM, COM TABICA METÁLICA EM CHAPA DOBRADA DE 0,5 MM DE ESPESSURA COM PINTURA ESMALTE BRANCO SOBRE BASE DE ZARCÃO NOS ENCONTROS DO FORRO DE FIBRA COM AS PAREDES E AS DIVISÓRIAS DRYWALL</t>
  </si>
  <si>
    <t>Fornecimento de FORRO MODULADO DE LÃ DE VIDRO, EM PLACAS REMOVÍVEIS DE 625X625MM, COM TABICA METÁLICA EM CHAPA DOBRADA DE 0,5 MM DE ESPESSURA COM PINTURA ESMALTE BRANCO SOBRE BASE DE ZARCÃO NOS ENCONTROS DO FORRO DE FIBRA COM AS PAREDES E AS DIVISÓRIAS DRYWALL</t>
  </si>
  <si>
    <t>04.01.801.02</t>
  </si>
  <si>
    <t>Fornecimento de corrimão tubular DUPLO em aço inox Ø 1 1/2'', e=2,25mm, soldado em montantes verticais em aço inox Ø 2'', e=2,25mm</t>
  </si>
  <si>
    <t>Instalação de corrimão tubular DUPLO em aço inox Ø 1 1/2'', e=2,25mm, soldado em montantes verticais em aço inox Ø 2'', e=2,25mm</t>
  </si>
  <si>
    <t>04.01.803.02</t>
  </si>
  <si>
    <t>Unidade Multisplit Inverter, capacidade nominal de 34.000BTU/h, condensadora de descarga horizontal, com proteção galvânica nas aletas do condensador, gás refrigerante ecológico (HFC), só frio. Combinação de unidades internas: Hi Wall (12000+3x9000BTU/h) - Fabricante de Ref.: Linha Multi-Split Modelo 4MXS100KVM da Daikin, equivalente ou superior. Tensão: 220V-1ø-60Hz - FORNECIMENTO</t>
  </si>
  <si>
    <t>Unidade Multisplit Inverter, capacidade nominal de 28.000BTU/h, condensadora de descarga horizontal, com proteção galvânica nas aletas do condensador, gás refrigerante ecológico (HFC), só frio. Combinação de unidades internas: Hi Wall (4x9000BTU/h) - Fabricante de Ref.: Linha Multi-Split Modelo 4MXS80KVM da Daikin, equivalente ou superior. Tensão: 220V-1ø-60Hz - FORNECIMENTO</t>
  </si>
  <si>
    <t>Unidade condicionadora tipo minisplit Piso-Teto Inverter, capacidade nominal de 36.000 BTU/h, condensadora de descarga horizontal, com proteção galvânica nas aletas do condensador, gás refrigerante ecológico (HFC), só frio. Fabricante de Ref.: Linha Split Space, Série 42XQV da Carrier, equivalente ou superior. Tensão: 220V-1ø-60Hz - FORNECIMENTO</t>
  </si>
  <si>
    <t>Unidade condicionadora tipo minisplit Piso-Teto Inverter, capacidade nominal de 24.000 BTU/h, condensadora de descarga horizontal, com proteção galvânica nas aletas do condensador, gás refrigerante ecológico (HFC), só frio. Fabricante de Ref.: Linha Split Space, Série 42XQV da Carrier, equivalente ou superior. Tensão: 220V-1ø-60Hz - FORNECIMENTO</t>
  </si>
  <si>
    <t>Soleira de granito cinza andorinha, lagura=20cm, e=2cm, assentada com argamassa de alta adesividade</t>
  </si>
  <si>
    <t>PISO EM GRANITINA POLIDA, 75% CIMENTO BRANCO E 25% CIMENTO COMUM, COM JUNTAS PLÁSTICAS CINZA CLARO, EM PLACAS DE 1,00 X 1,00 X 0,010 M, SEGUINDO O PADRÃO EXISTENTE, SOBRE PISO REGULARIZADO EXISTENTE</t>
  </si>
  <si>
    <t>04.01.516.01</t>
  </si>
  <si>
    <t>SINAPI 84191</t>
  </si>
  <si>
    <t>SOLEIRAS PISO VINÍLICO - TARKETT LINHA DECODE COLORMATCH ACOUSTIC, COR GREY OU EQUIVALENTE</t>
  </si>
  <si>
    <t>04.01.521.02</t>
  </si>
  <si>
    <t>Esquadria B2 (Existente à reformar) - BANDEIRA FIXA COM MONTANTES EM FERRO COM PINTURA NA COR AZUL, COM VIDRO TRANSLÚCIDO</t>
  </si>
  <si>
    <t>Instalação de Pontaletes de Aço</t>
  </si>
  <si>
    <t>PARAFUSO DE ACO TIPO CHUMBADOR PARABOLT, DIAMETRO 3/8", COMPRIMENTO 75 MM</t>
  </si>
  <si>
    <t>SINAPI 90780</t>
  </si>
  <si>
    <t>SINAPI 90777</t>
  </si>
  <si>
    <t>FORNECIMENTO DE PLATAFORMA ELEVATÓRIA PL200 MODELO EXTRA DA MONTELE OU EQUIVALENTE</t>
  </si>
  <si>
    <t>06.09.012.16</t>
  </si>
  <si>
    <t>Instalação de Cabo UTP 4 pares tipo CM Cat. 5e, 24 AWG, c/ conexões, fixações e acessórios. Ref: Multilan-Plus Furukawa ou equivalentes técnicos</t>
  </si>
  <si>
    <t>Fornecimento de Cabo UTP 4 pares tipo CM Cat. 5e, 24 AWG, c/ conexões, fixações e acessórios. Ref: Multilan-Plus Furukawa ou equivalentes técnicos</t>
  </si>
  <si>
    <t>16.015.0019.S.CBR.DF</t>
  </si>
  <si>
    <t>SINAPI 96358</t>
  </si>
  <si>
    <t>SINAPI 96359</t>
  </si>
  <si>
    <t>Painel wall 2,50 x 1,20 x 0,40 m</t>
  </si>
  <si>
    <t>CARPINTEIRO</t>
  </si>
  <si>
    <t>Corrimão em aço inox ø=1 1/2", duplo</t>
  </si>
  <si>
    <t>APLICAÇÃO MANUAL DE PINTURA COM TINTA LÁTEX ACRÍLICA EM PAREDES, DUAS DEMÃOS. - Azul</t>
  </si>
  <si>
    <t>Soleira de granito cinza andorinha, lagura=15cm, e=2cm, assentada com argamassa de alta adesividade</t>
  </si>
  <si>
    <t>SINAPI 87264</t>
  </si>
  <si>
    <t>REVESTIMENTO CERÂMICO PARA PAREDES INTERNAS COM PLACAS TIPO ESMALTADA EXTRA DE DIMENSÕES 20X20 CM APLICADAS EM AMBIENTES DE ÁREA MENOR QUE 5 M² NA ALTURA INTEIRA DAS PAREDES</t>
  </si>
  <si>
    <t>04.01.515.04</t>
  </si>
  <si>
    <t xml:space="preserve">Fornecimento de Guarda corpo em aço inox Ø1 1/2”, e=2,00mm, fixado em montante vertical de aço inox Ø2” e=2,25mm e fechameno em barras tubulares verticais de Ø 1/2” em aço inox a cada 10 cm, com montante horizonal superior de aço inox Ø2” e=2,25mm </t>
  </si>
  <si>
    <t xml:space="preserve">Instalação de Guarda corpo em aço inox Ø1 1/2”, e=2,00mm, fixado em montante vertical de aço inox Ø2” e=2,25mm e fechameno em barras tubulares verticais de Ø 1/2” em aço inox a cada 10 cm, com montante horizonal superior de aço inox Ø2” e=2,25mm </t>
  </si>
  <si>
    <t>PLACA INDICATIVA DE PONTO DE ACIONAMENTO DO SISTEMA DE ALARME DE INCÊNCIO -  PLACA EM PVC ESPESSURA 2mm. FUNDO COM PINTURA AUTOMOTIVA NA COR VERMELHA, REF.. MUSELL 5R 8/12. PICTOGRAMA SERIGRAFADO NA COR FOTOLUMINESCENTE. TEXTO SERIGRAFADO NA LETRA  GILL SANS MT EM NEGRITO, TAMANHO 17mm, FOTOLUMINESCENTE. FIXADO POR FITA DUPLA FACE DE ESPUMA ACRÍLICA DE CÉLULA FECHADA COM ADESIVO ACRÍLICO, 1,1mm DE ESPESSURA COM LINER DE FILME, REF. VHB-4950 3M OU EQUIVALENTE.</t>
  </si>
  <si>
    <t>04.02.102.20</t>
  </si>
  <si>
    <t>PLACAS DE SEGURANÇA (PROIBIDO USAR ELEVADOR) - PLACA EM PVC ESPESSURA 2mm. FUNDO COM PINTURA AUTOMOTIVA NA COR BRANCA, REF.. MUSELL 9.5 FAIXA CIRCULAR E DIAMETRAL SERIGRAFADA NA COR VERMELHA, REF. MUSEL 5R 8/12. PICTOGRAMA SERIGRAFADO NA COR PRETA, REF. MUSELL N1.0 TEXTO  GILL SANS MT EM NEGRITO, TAMANHO 17mm, FOTOLUMINESCENTE. FIXADO POR FITA DUPLA FACE DE ESPUMA ACRÍLICA DE CÉLULA FECHADA COM ADESIVO ACRÍLICO, 1,1mm DE ESPESSURA COM LINER DE FILME, REF. VHB-4950 3M OU EQUIVALENTE.  (DIMENSÃO 20X20cm) - TEXTO CONFORME NBR13434</t>
  </si>
  <si>
    <t>Placas de piso tátil  direcional e/ou alerta em poléster (25x25cm E=5mm)</t>
  </si>
  <si>
    <t>Placas de piso tátil  direcional e/ou alerta de concreto (25x25cm E=5mm)</t>
  </si>
  <si>
    <t>04.02.102.21</t>
  </si>
  <si>
    <t>FITA AUTO ADESIVA FOTOLUMINESCENTE PARA SINALIZAÇÃO DOS DEGRAUS</t>
  </si>
  <si>
    <t>Demais Tipos</t>
  </si>
  <si>
    <t>Piso tátil direcional e/ou alerta, de concreto, na cor natural, dim 25x25 cm - para deficiente visual</t>
  </si>
  <si>
    <t>Argamassa industrializada Votomassa AC-II, ou similar</t>
  </si>
  <si>
    <t>Rejunte colorido flexivel para revestimentos cerâmicos</t>
  </si>
  <si>
    <t>PISO TATIL ALERTA OU DIRECIONAL, DE BORRACHA, COLORIDO, 25 X 25 CM, E = 5 MM, PARA COLA</t>
  </si>
  <si>
    <t>COLA A BASE DE RESINA SINTETICA PARA CHAPA DE LAMINADO MELAMINICO</t>
  </si>
  <si>
    <t>22.005.0001.S.CBR.DF</t>
  </si>
  <si>
    <t>22.005.0002.S.CBR.DF</t>
  </si>
  <si>
    <t>15.006.011.R.CBR.DF</t>
  </si>
  <si>
    <t>15.006.012.R.CBR.DF</t>
  </si>
  <si>
    <t>Executado 100% de SERVIÇOS AUXILIARES E ADMINISTRATIVOS</t>
  </si>
  <si>
    <t>TRANSPORTE COM CAMINHÃO BASCULANTE DE 6 M3, EM VIA URBANA PAVIMENTADA, DMT ATÉ 30 KM (UNIDADE: M3XKM).</t>
  </si>
  <si>
    <t>Fita Auto-adesiva Fotoluminescente 5,0cm x 9m</t>
  </si>
  <si>
    <t>Execução de Solda Contínua MIG</t>
  </si>
  <si>
    <t>04.01.529.02</t>
  </si>
  <si>
    <t>PLACA DE IDENTIFICAÇÃO EM BRAILE "INÍCIO E FINAL" P/ CORRIMÃO (10X3CM, EM ALUMÍNIO)</t>
  </si>
  <si>
    <t>PLACA DE IDENTIFICAÇÃO NÚMERO PAVIMENTO EM BRAILE  (10X10CM, EM ALUMÍNIO)</t>
  </si>
  <si>
    <t>04.02.102.22</t>
  </si>
  <si>
    <t>04.02.102.23</t>
  </si>
  <si>
    <t>04.02.102.24</t>
  </si>
  <si>
    <t>ANEL  DE TEXTURA PARA CORRIMÃOS (SILICONE / BORRACHA)</t>
  </si>
  <si>
    <t>ANEL DE TEXTURA PARA CORRIMÃOS (SILICONE / BORRACHA)</t>
  </si>
  <si>
    <t xml:space="preserve">PLACA DE IDENTIFICAÇÃO NÚMERO DE PAVIMENTO EM BRAILE (10X10CM, EM ALUMÍNIO) </t>
  </si>
  <si>
    <t>15.006.013.S.CBR.DF</t>
  </si>
  <si>
    <t>15.006.014.S.CBR.DF</t>
  </si>
  <si>
    <t>15.006.015.S.CBR.DF</t>
  </si>
  <si>
    <t>15.006.016.S.CBR.DF</t>
  </si>
  <si>
    <t>(SL.P43) PLACA DE SINALIZAÇÃO DE SALAS (SL.) PICTOGRAMAS MODELO A - ELEVADOR PLATAFORMA PCD</t>
  </si>
  <si>
    <t>Fornecimento e instalação de porta de madeira de correr (*PM4), (dimensões 1,00 m x 2,10 m - completa com ferragens) para sanitário PCD, incluindo bate macas em chapa de inox escovado e barra de apoio em aço inox (NBR 9050/2015) COM perfil metálico de acabamento em trilho de porta de correr</t>
  </si>
  <si>
    <t>(SL.P04) PLACA DE SINALIZAÇÃO DE SALAS (SL.) PICTOGRAMAS MODELO A - SANITÁRIO PCD</t>
  </si>
  <si>
    <t>ASSENTO PARA VASO LINHA VOGUE CONFORTO - PCD</t>
  </si>
  <si>
    <t>R08</t>
  </si>
  <si>
    <t>ENGENHEIRO CIVIL DE OBRA JUNIOR COM ENCARGOS COMPLEMENTARES</t>
  </si>
  <si>
    <t>MESTRE DE OBRAS COM ENCARGOS COMPLEMENTARES</t>
  </si>
  <si>
    <t>VALOR UNITÁRIO (R$)</t>
  </si>
  <si>
    <t>VALOR TOTAL (R$)</t>
  </si>
  <si>
    <t>CUSTO UNITÁRIO:</t>
  </si>
  <si>
    <t>OBS: composição do ORSE 6096 utilizado como base.</t>
  </si>
  <si>
    <t>OBS: composição do SINAPI 41598 utilizado como base.</t>
  </si>
  <si>
    <t>OBS: composição do SINAPI 97664 utilizado como base.</t>
  </si>
  <si>
    <t>OBS: composição do SBC 073351 utilizado como base.</t>
  </si>
  <si>
    <t>OBS: composição do ORSE 10126 utilizado como base.</t>
  </si>
  <si>
    <t>REMOÇÃO DE TRAMA METÁLICA PARA COBERTURA, DE FORMA MANUAL, SEM REAPROVEITAMENTO</t>
  </si>
  <si>
    <t>MONTADOR ELETROMECÃNICO COM ENCARGOS COMPLEMENTARES</t>
  </si>
  <si>
    <t xml:space="preserve">OBS: BASE DE DADOS CPOS: MAR/2019; SINAPI DF, SETOP, SCO E SBC: JAN/2019; ORSE, AGETOP CIVIL: DEZ/2018; SUDECAP: NOV/2018;  FDE: OUT/2018; SIURB: JUL/2018; EMBASA JUN/2018; </t>
  </si>
  <si>
    <t>12/03/2019</t>
  </si>
  <si>
    <t>32.003.0001.S.CBR.DF</t>
  </si>
  <si>
    <t>LIMPEZA FINAL DA OBRA</t>
  </si>
  <si>
    <t>SABAO EM PO</t>
  </si>
  <si>
    <t>VASSOURA 40 CM COM CABO</t>
  </si>
  <si>
    <t>,</t>
  </si>
  <si>
    <t>03.01.507</t>
  </si>
  <si>
    <t>03.01.507.01</t>
  </si>
  <si>
    <t>03.02.135</t>
  </si>
  <si>
    <t>03.02.135.01</t>
  </si>
  <si>
    <t>03.02.135.02</t>
  </si>
  <si>
    <t>Executado 20,63% de SERVIÇOS AUXILIARES E ADMINISTRATIVOS</t>
  </si>
  <si>
    <t>Executado 48,37% de SERVIÇOS AUXILIARES E ADMINISTRATIVOS</t>
  </si>
  <si>
    <t>Executado 85,91% de SERVIÇOS AUXILIARES E ADMINISTRATIVOS</t>
  </si>
  <si>
    <t>ASSINATURA DO COORDENADOR DA 3R ENGENHARIA</t>
  </si>
  <si>
    <t>Eng. Civil Cláudio Ferreira Rosa</t>
  </si>
  <si>
    <t>CREA 10.028/D-GO</t>
  </si>
  <si>
    <t>13/09/2019</t>
  </si>
  <si>
    <t>Valores Referenciais **</t>
  </si>
  <si>
    <t>Valores Referenciais**</t>
  </si>
  <si>
    <t>EDITAL</t>
  </si>
  <si>
    <t>VALIDADE DA PROPOSTA</t>
  </si>
  <si>
    <t>60 DIAS</t>
  </si>
  <si>
    <t>12/09/2019</t>
  </si>
  <si>
    <t>CNPJ</t>
  </si>
  <si>
    <t>07.371.427/0001-45</t>
  </si>
  <si>
    <t>ENDEREÇO:</t>
  </si>
  <si>
    <t>RUA JARI, QD. 74, LT. 13 - PARQUE AMAZÔNIA - GOIÂNIA - GO CEP 74.840-600</t>
  </si>
  <si>
    <t>RDC - 08.2019</t>
  </si>
  <si>
    <t>60 (SESSENTA) DIAS</t>
  </si>
  <si>
    <t>ENDEREÇO::</t>
  </si>
  <si>
    <t>RUA JARI, QD. 74, LT. 13 - PQ. AMAZÔNIA - GOIÂNIA - GO CEP 74.840-600</t>
  </si>
  <si>
    <t>OBS: composição 3R ENGENHARIA</t>
  </si>
  <si>
    <t>OBS: composição do SINAPI 96557, 3R ENGENHARIA utilizado como base.</t>
  </si>
  <si>
    <t>\</t>
  </si>
  <si>
    <t>CREA 10.028/D - GO</t>
  </si>
  <si>
    <t>COMPOSIÇÃO ENCARGOS SOCIAIS</t>
  </si>
  <si>
    <t>INSS</t>
  </si>
  <si>
    <t>FGTS</t>
  </si>
  <si>
    <t>Seguro Contra Acidentes de Trabalho</t>
  </si>
  <si>
    <t>Férias</t>
  </si>
  <si>
    <t>13o Salário</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</si>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</sst>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R$&quot;\ * #,##0.00_-;\-&quot;R$&quot;\ * #,##0.00_-;_-&quot;R$&quot;\ * &quot;-&quot;??_-;_-@_-"/>
    <numFmt numFmtId="43" formatCode="_-* #,##0.00_-;\-* #,##0.00_-;_-* &quot;-&quot;??_-;_-@_-"/>
    <numFmt numFmtId="164" formatCode="&quot;R$&quot;\ #,##0.00"/>
    <numFmt numFmtId="165" formatCode="#.##0,"/>
    <numFmt numFmtId="166" formatCode="_(&quot;R$ &quot;* #,##0.00_);_(&quot;R$ &quot;* \(#,##0.00\);_(&quot;R$ &quot;* &quot;-&quot;??_);_(@_)"/>
    <numFmt numFmtId="167" formatCode="\$#,"/>
    <numFmt numFmtId="168" formatCode="[$-416]General"/>
    <numFmt numFmtId="169" formatCode="#,#00"/>
    <numFmt numFmtId="170" formatCode="_(&quot;R$ &quot;* #,##0.00_);_(&quot;R$ &quot;* \(#,##0.00\);_(&quot;R$ &quot;* \-??_);_(@_)"/>
    <numFmt numFmtId="171" formatCode="mm/yy"/>
    <numFmt numFmtId="172" formatCode="&quot;R$ &quot;#,##0_);[Red]\(&quot;R$ &quot;#,##0\)"/>
    <numFmt numFmtId="173" formatCode="_-* #,##0.00_-;\-* #,##0.00_-;_-* \-??_-;_-@_-"/>
    <numFmt numFmtId="174" formatCode="_(* #,##0.00_);_(* \(#,##0.00\);_(* \-??_);_(@_)"/>
    <numFmt numFmtId="175" formatCode="#,##0.000000000"/>
    <numFmt numFmtId="176" formatCode="_-[$R$-416]\ * #,##0.00_-;\-[$R$-416]\ * #,##0.00_-;_-[$R$-416]\ * &quot;-&quot;??_-;_-@_-"/>
    <numFmt numFmtId="177" formatCode="&quot;- &quot;0.00%&quot; do valor de cada instrumento&quot;"/>
    <numFmt numFmtId="178" formatCode="General&quot;.&quot;"/>
    <numFmt numFmtId="179" formatCode="#,##0.0000"/>
    <numFmt numFmtId="180" formatCode="#,##0.000"/>
    <numFmt numFmtId="181" formatCode="0.000"/>
    <numFmt numFmtId="182" formatCode="0.0000"/>
    <numFmt numFmtId="183" formatCode="#,##0.00000"/>
    <numFmt numFmtId="184" formatCode="0.0000%"/>
    <numFmt numFmtId="185" formatCode="0.000%"/>
    <numFmt numFmtId="186" formatCode="_-* #,##0.000000000_-;\-* #,##0.000000000_-;_-* &quot;-&quot;?????????_-;_-@_-"/>
  </numFmts>
  <fonts count="11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Times New Roman"/>
      <family val="1"/>
    </font>
    <font>
      <b/>
      <sz val="9"/>
      <name val="Arial"/>
      <family val="2"/>
    </font>
    <font>
      <sz val="9"/>
      <name val="Arial"/>
      <family val="2"/>
    </font>
    <font>
      <b/>
      <sz val="12"/>
      <name val="Calibri"/>
      <family val="2"/>
      <scheme val="minor"/>
    </font>
    <font>
      <sz val="10"/>
      <name val="Arial"/>
      <family val="2"/>
    </font>
    <font>
      <b/>
      <sz val="10"/>
      <color theme="0"/>
      <name val="Arial"/>
      <family val="2"/>
    </font>
    <font>
      <b/>
      <sz val="9"/>
      <color theme="0"/>
      <name val="Calibri"/>
      <family val="2"/>
    </font>
    <font>
      <sz val="10"/>
      <color rgb="FF000000"/>
      <name val="Times New Roman"/>
      <family val="1"/>
    </font>
    <font>
      <sz val="10"/>
      <color theme="0"/>
      <name val="Arial"/>
      <family val="2"/>
    </font>
    <font>
      <sz val="10"/>
      <color rgb="FF000000"/>
      <name val="Arial"/>
      <family val="2"/>
    </font>
    <font>
      <sz val="9"/>
      <name val="Calibri"/>
      <family val="2"/>
      <scheme val="minor"/>
    </font>
    <font>
      <b/>
      <sz val="10"/>
      <name val="Arial"/>
      <family val="2"/>
    </font>
    <font>
      <b/>
      <sz val="10"/>
      <color rgb="FF000000"/>
      <name val="Arial"/>
      <family val="2"/>
    </font>
    <font>
      <sz val="11"/>
      <color indexed="8"/>
      <name val="Calibri"/>
      <family val="2"/>
    </font>
    <font>
      <sz val="11"/>
      <color indexed="55"/>
      <name val="Calibri"/>
      <family val="2"/>
      <scheme val="minor"/>
    </font>
    <font>
      <sz val="11"/>
      <color indexed="9"/>
      <name val="Calibri"/>
      <family val="2"/>
    </font>
    <font>
      <sz val="11"/>
      <color indexed="24"/>
      <name val="Calibri"/>
      <family val="2"/>
      <scheme val="minor"/>
    </font>
    <font>
      <sz val="11"/>
      <color indexed="20"/>
      <name val="Calibri"/>
      <family val="2"/>
    </font>
    <font>
      <sz val="11"/>
      <color indexed="17"/>
      <name val="Calibri"/>
      <family val="2"/>
    </font>
    <font>
      <sz val="11"/>
      <color indexed="58"/>
      <name val="Calibri"/>
      <family val="2"/>
      <scheme val="minor"/>
    </font>
    <font>
      <b/>
      <sz val="11"/>
      <color indexed="52"/>
      <name val="Calibri"/>
      <family val="2"/>
    </font>
    <font>
      <b/>
      <sz val="11"/>
      <color indexed="45"/>
      <name val="Calibri"/>
      <family val="2"/>
      <scheme val="minor"/>
    </font>
    <font>
      <b/>
      <sz val="11"/>
      <color indexed="9"/>
      <name val="Calibri"/>
      <family val="2"/>
    </font>
    <font>
      <b/>
      <sz val="11"/>
      <color indexed="24"/>
      <name val="Calibri"/>
      <family val="2"/>
      <scheme val="minor"/>
    </font>
    <font>
      <sz val="11"/>
      <color indexed="52"/>
      <name val="Calibri"/>
      <family val="2"/>
    </font>
    <font>
      <sz val="11"/>
      <color indexed="45"/>
      <name val="Calibri"/>
      <family val="2"/>
      <scheme val="minor"/>
    </font>
    <font>
      <b/>
      <sz val="1"/>
      <color indexed="8"/>
      <name val="Courier"/>
      <family val="3"/>
    </font>
    <font>
      <sz val="11"/>
      <color indexed="62"/>
      <name val="Calibri"/>
      <family val="2"/>
    </font>
    <font>
      <sz val="11"/>
      <color indexed="54"/>
      <name val="Calibri"/>
      <family val="2"/>
      <scheme val="minor"/>
    </font>
    <font>
      <sz val="11"/>
      <color rgb="FF000000"/>
      <name val="Calibri"/>
      <family val="2"/>
    </font>
    <font>
      <sz val="10"/>
      <name val="Times New Roman"/>
      <family val="1"/>
      <charset val="204"/>
    </font>
    <font>
      <sz val="10"/>
      <name val="Times New Roman"/>
      <family val="1"/>
    </font>
    <font>
      <i/>
      <sz val="11"/>
      <color indexed="23"/>
      <name val="Calibri"/>
      <family val="2"/>
    </font>
    <font>
      <b/>
      <sz val="15"/>
      <color indexed="56"/>
      <name val="Calibri"/>
      <family val="2"/>
    </font>
    <font>
      <sz val="1"/>
      <color indexed="8"/>
      <name val="Courier"/>
      <family val="3"/>
    </font>
    <font>
      <b/>
      <sz val="13"/>
      <color indexed="56"/>
      <name val="Calibri"/>
      <family val="2"/>
    </font>
    <font>
      <b/>
      <sz val="11"/>
      <color indexed="56"/>
      <name val="Calibri"/>
      <family val="2"/>
    </font>
    <font>
      <u/>
      <sz val="10"/>
      <color indexed="12"/>
      <name val="Arial"/>
      <family val="2"/>
    </font>
    <font>
      <u/>
      <sz val="10"/>
      <color indexed="22"/>
      <name val="Arial"/>
      <family val="2"/>
    </font>
    <font>
      <u/>
      <sz val="10"/>
      <color theme="10"/>
      <name val="Arial"/>
      <family val="2"/>
    </font>
    <font>
      <u/>
      <sz val="10"/>
      <color rgb="FF0000D4"/>
      <name val="Arial"/>
      <family val="2"/>
      <charset val="1"/>
    </font>
    <font>
      <u/>
      <sz val="10"/>
      <color indexed="22"/>
      <name val="Arial"/>
      <family val="2"/>
      <charset val="1"/>
    </font>
    <font>
      <sz val="11"/>
      <color indexed="12"/>
      <name val="Calibri"/>
      <family val="2"/>
      <scheme val="minor"/>
    </font>
    <font>
      <sz val="10"/>
      <name val="Arial"/>
      <family val="2"/>
      <charset val="1"/>
    </font>
    <font>
      <sz val="11"/>
      <color indexed="8"/>
      <name val="Arial"/>
      <family val="2"/>
    </font>
    <font>
      <sz val="11"/>
      <color indexed="60"/>
      <name val="Calibri"/>
      <family val="2"/>
    </font>
    <font>
      <sz val="11"/>
      <color indexed="55"/>
      <name val="Arial"/>
      <family val="2"/>
    </font>
    <font>
      <sz val="11"/>
      <color theme="1"/>
      <name val="Arial"/>
      <family val="2"/>
    </font>
    <font>
      <b/>
      <sz val="11"/>
      <color indexed="63"/>
      <name val="Calibri"/>
      <family val="2"/>
    </font>
    <font>
      <b/>
      <sz val="11"/>
      <color indexed="51"/>
      <name val="Calibri"/>
      <family val="2"/>
      <scheme val="minor"/>
    </font>
    <font>
      <sz val="11"/>
      <color indexed="10"/>
      <name val="Calibri"/>
      <family val="2"/>
    </font>
    <font>
      <sz val="11"/>
      <color indexed="8"/>
      <name val="Calibri"/>
      <family val="2"/>
      <scheme val="minor"/>
    </font>
    <font>
      <i/>
      <sz val="11"/>
      <color indexed="15"/>
      <name val="Calibri"/>
      <family val="2"/>
      <scheme val="minor"/>
    </font>
    <font>
      <b/>
      <sz val="18"/>
      <color indexed="56"/>
      <name val="Cambria"/>
      <family val="2"/>
    </font>
    <font>
      <b/>
      <sz val="15"/>
      <color indexed="51"/>
      <name val="Calibri"/>
      <family val="2"/>
      <scheme val="minor"/>
    </font>
    <font>
      <b/>
      <sz val="13"/>
      <color indexed="51"/>
      <name val="Calibri"/>
      <family val="2"/>
      <scheme val="minor"/>
    </font>
    <font>
      <b/>
      <sz val="18"/>
      <color indexed="51"/>
      <name val="Cambria"/>
      <family val="2"/>
      <scheme val="major"/>
    </font>
    <font>
      <b/>
      <sz val="18"/>
      <color indexed="62"/>
      <name val="Cambria"/>
      <family val="2"/>
    </font>
    <font>
      <b/>
      <sz val="11"/>
      <color indexed="8"/>
      <name val="Calibri"/>
      <family val="2"/>
    </font>
    <font>
      <b/>
      <sz val="11"/>
      <color indexed="55"/>
      <name val="Calibri"/>
      <family val="2"/>
      <scheme val="minor"/>
    </font>
    <font>
      <sz val="11"/>
      <color indexed="55"/>
      <name val="Calibri"/>
      <family val="2"/>
    </font>
    <font>
      <b/>
      <sz val="10"/>
      <color rgb="FFFF0000"/>
      <name val="Arial"/>
      <family val="2"/>
    </font>
    <font>
      <sz val="10"/>
      <color indexed="8"/>
      <name val="Arial"/>
      <family val="2"/>
    </font>
    <font>
      <sz val="10"/>
      <name val="Arial"/>
      <family val="2"/>
    </font>
    <font>
      <sz val="9"/>
      <name val="Arial"/>
      <family val="2"/>
      <charset val="1"/>
    </font>
    <font>
      <sz val="11"/>
      <name val="Calibri"/>
      <family val="2"/>
      <scheme val="minor"/>
    </font>
    <font>
      <sz val="10"/>
      <color rgb="FFFF0000"/>
      <name val="Arial"/>
      <family val="2"/>
    </font>
    <font>
      <sz val="14"/>
      <color theme="1"/>
      <name val="Times New Roman"/>
      <family val="1"/>
    </font>
    <font>
      <b/>
      <sz val="14"/>
      <color theme="1"/>
      <name val="Times New Roman"/>
      <family val="1"/>
    </font>
    <font>
      <b/>
      <sz val="11"/>
      <name val="Calibri"/>
      <family val="2"/>
      <scheme val="minor"/>
    </font>
    <font>
      <b/>
      <sz val="14"/>
      <color theme="1"/>
      <name val="Calibri"/>
      <family val="2"/>
      <scheme val="minor"/>
    </font>
    <font>
      <sz val="14"/>
      <color theme="1"/>
      <name val="Calibri"/>
      <family val="2"/>
      <scheme val="minor"/>
    </font>
    <font>
      <sz val="11"/>
      <color theme="1"/>
      <name val="Times New Roman"/>
      <family val="1"/>
    </font>
    <font>
      <sz val="12"/>
      <color indexed="8"/>
      <name val="Calibri"/>
      <family val="2"/>
      <scheme val="minor"/>
    </font>
    <font>
      <b/>
      <sz val="10"/>
      <name val="Calibri"/>
      <family val="2"/>
      <scheme val="minor"/>
    </font>
    <font>
      <sz val="11"/>
      <name val="Calibri"/>
      <family val="2"/>
    </font>
    <font>
      <sz val="9"/>
      <color rgb="FF000000"/>
      <name val="Calibri"/>
      <family val="2"/>
      <scheme val="minor"/>
    </font>
    <font>
      <sz val="10"/>
      <color rgb="FF000000"/>
      <name val="Calibri"/>
      <family val="2"/>
      <scheme val="minor"/>
    </font>
    <font>
      <b/>
      <sz val="10"/>
      <color theme="0"/>
      <name val="Calibri"/>
      <family val="2"/>
      <scheme val="minor"/>
    </font>
    <font>
      <sz val="10"/>
      <color theme="1"/>
      <name val="Calibri"/>
      <family val="2"/>
      <scheme val="minor"/>
    </font>
    <font>
      <sz val="10"/>
      <name val="Calibri"/>
      <family val="2"/>
      <scheme val="minor"/>
    </font>
    <font>
      <sz val="10"/>
      <color indexed="8"/>
      <name val="Calibri"/>
      <family val="2"/>
      <scheme val="minor"/>
    </font>
    <font>
      <sz val="14"/>
      <name val="Arial"/>
      <family val="2"/>
    </font>
    <font>
      <b/>
      <sz val="14"/>
      <name val="Arial"/>
      <family val="2"/>
    </font>
    <font>
      <b/>
      <sz val="11"/>
      <name val="Arial"/>
      <family val="2"/>
    </font>
    <font>
      <b/>
      <sz val="8"/>
      <name val="Arial"/>
      <family val="2"/>
    </font>
    <font>
      <sz val="8"/>
      <name val="Arial"/>
      <family val="2"/>
    </font>
    <font>
      <b/>
      <sz val="10"/>
      <color theme="1"/>
      <name val="Calibri"/>
      <family val="2"/>
      <scheme val="minor"/>
    </font>
    <font>
      <b/>
      <sz val="10"/>
      <color rgb="FF000000"/>
      <name val="Calibri"/>
      <family val="2"/>
      <scheme val="minor"/>
    </font>
    <font>
      <b/>
      <sz val="9"/>
      <name val="Calibri"/>
      <family val="2"/>
    </font>
    <font>
      <b/>
      <sz val="11"/>
      <color indexed="8"/>
      <name val="Calibri"/>
      <family val="2"/>
      <scheme val="minor"/>
    </font>
    <font>
      <b/>
      <sz val="10"/>
      <color indexed="8"/>
      <name val="Arial"/>
      <family val="2"/>
    </font>
    <font>
      <sz val="10"/>
      <color theme="1"/>
      <name val="Arial"/>
      <family val="2"/>
    </font>
    <font>
      <sz val="12"/>
      <color theme="1"/>
      <name val="Calibri"/>
      <family val="2"/>
      <scheme val="minor"/>
    </font>
    <font>
      <sz val="9"/>
      <color rgb="FF000000"/>
      <name val="Times New Roman"/>
      <family val="1"/>
    </font>
    <font>
      <sz val="10"/>
      <color theme="0" tint="-0.14999847407452621"/>
      <name val="Arial"/>
      <family val="2"/>
    </font>
    <font>
      <sz val="12"/>
      <name val="Calibri"/>
      <family val="2"/>
      <scheme val="minor"/>
    </font>
    <font>
      <sz val="10"/>
      <color indexed="10"/>
      <name val="Arial"/>
      <family val="2"/>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50"/>
      </patternFill>
    </fill>
    <fill>
      <patternFill patternType="solid">
        <fgColor theme="0" tint="-0.499984740745262"/>
        <bgColor indexed="64"/>
      </patternFill>
    </fill>
    <fill>
      <patternFill patternType="solid">
        <fgColor theme="2" tint="-0.499984740745262"/>
        <bgColor indexed="50"/>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9"/>
      </patternFill>
    </fill>
    <fill>
      <patternFill patternType="solid">
        <fgColor indexed="9"/>
        <bgColor indexed="41"/>
      </patternFill>
    </fill>
    <fill>
      <patternFill patternType="solid">
        <fgColor indexed="31"/>
        <bgColor indexed="22"/>
      </patternFill>
    </fill>
    <fill>
      <patternFill patternType="solid">
        <fgColor indexed="10"/>
      </patternFill>
    </fill>
    <fill>
      <patternFill patternType="solid">
        <fgColor indexed="47"/>
        <bgColor indexed="50"/>
      </patternFill>
    </fill>
    <fill>
      <patternFill patternType="solid">
        <fgColor indexed="45"/>
        <bgColor indexed="29"/>
      </patternFill>
    </fill>
    <fill>
      <patternFill patternType="solid">
        <fgColor indexed="24"/>
      </patternFill>
    </fill>
    <fill>
      <patternFill patternType="solid">
        <fgColor indexed="26"/>
        <bgColor indexed="9"/>
      </patternFill>
    </fill>
    <fill>
      <patternFill patternType="solid">
        <fgColor indexed="42"/>
        <bgColor indexed="27"/>
      </patternFill>
    </fill>
    <fill>
      <patternFill patternType="solid">
        <fgColor indexed="18"/>
      </patternFill>
    </fill>
    <fill>
      <patternFill patternType="solid">
        <fgColor indexed="46"/>
        <bgColor indexed="24"/>
      </patternFill>
    </fill>
    <fill>
      <patternFill patternType="solid">
        <fgColor indexed="27"/>
        <bgColor indexed="41"/>
      </patternFill>
    </fill>
    <fill>
      <patternFill patternType="solid">
        <fgColor indexed="33"/>
      </patternFill>
    </fill>
    <fill>
      <patternFill patternType="solid">
        <fgColor indexed="27"/>
        <bgColor indexed="42"/>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3"/>
      </patternFill>
    </fill>
    <fill>
      <patternFill patternType="solid">
        <fgColor indexed="22"/>
        <bgColor indexed="50"/>
      </patternFill>
    </fill>
    <fill>
      <patternFill patternType="solid">
        <fgColor indexed="29"/>
        <bgColor indexed="45"/>
      </patternFill>
    </fill>
    <fill>
      <patternFill patternType="solid">
        <fgColor indexed="25"/>
      </patternFill>
    </fill>
    <fill>
      <patternFill patternType="solid">
        <fgColor indexed="9"/>
      </patternFill>
    </fill>
    <fill>
      <patternFill patternType="solid">
        <fgColor indexed="43"/>
        <bgColor indexed="26"/>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16"/>
      </patternFill>
    </fill>
    <fill>
      <patternFill patternType="solid">
        <fgColor indexed="21"/>
      </patternFill>
    </fill>
    <fill>
      <patternFill patternType="solid">
        <fgColor indexed="14"/>
      </patternFill>
    </fill>
    <fill>
      <patternFill patternType="solid">
        <fgColor indexed="20"/>
        <bgColor indexed="36"/>
      </patternFill>
    </fill>
    <fill>
      <patternFill patternType="solid">
        <fgColor indexed="49"/>
        <bgColor indexed="40"/>
      </patternFill>
    </fill>
    <fill>
      <patternFill patternType="solid">
        <fgColor indexed="32"/>
      </patternFill>
    </fill>
    <fill>
      <patternFill patternType="solid">
        <fgColor indexed="52"/>
        <bgColor indexed="51"/>
      </patternFill>
    </fill>
    <fill>
      <patternFill patternType="solid">
        <fgColor indexed="62"/>
      </patternFill>
    </fill>
    <fill>
      <patternFill patternType="solid">
        <fgColor indexed="57"/>
      </patternFill>
    </fill>
    <fill>
      <patternFill patternType="solid">
        <fgColor indexed="53"/>
      </patternFill>
    </fill>
    <fill>
      <patternFill patternType="solid">
        <fgColor indexed="34"/>
      </patternFill>
    </fill>
    <fill>
      <patternFill patternType="solid">
        <fgColor indexed="22"/>
      </patternFill>
    </fill>
    <fill>
      <patternFill patternType="solid">
        <fgColor indexed="22"/>
        <bgColor indexed="31"/>
      </patternFill>
    </fill>
    <fill>
      <patternFill patternType="solid">
        <fgColor indexed="55"/>
        <bgColor indexed="23"/>
      </patternFill>
    </fill>
    <fill>
      <patternFill patternType="solid">
        <fgColor indexed="55"/>
      </patternFill>
    </fill>
    <fill>
      <patternFill patternType="solid">
        <fgColor indexed="62"/>
        <bgColor indexed="56"/>
      </patternFill>
    </fill>
    <fill>
      <patternFill patternType="solid">
        <fgColor indexed="40"/>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39"/>
      </patternFill>
    </fill>
    <fill>
      <patternFill patternType="solid">
        <fgColor indexed="37"/>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indexed="65"/>
        <bgColor indexed="64"/>
      </patternFill>
    </fill>
    <fill>
      <patternFill patternType="solid">
        <fgColor rgb="FFE6E6E6"/>
        <bgColor indexed="64"/>
      </patternFill>
    </fill>
    <fill>
      <patternFill patternType="solid">
        <fgColor theme="0" tint="-4.9989318521683403E-2"/>
        <bgColor indexed="64"/>
      </patternFill>
    </fill>
    <fill>
      <patternFill patternType="solid">
        <fgColor theme="2" tint="-0.749992370372631"/>
        <bgColor indexed="50"/>
      </patternFill>
    </fill>
    <fill>
      <patternFill patternType="solid">
        <fgColor indexed="55"/>
        <bgColor indexed="64"/>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5"/>
      </left>
      <right style="thin">
        <color indexed="15"/>
      </right>
      <top style="thin">
        <color indexed="15"/>
      </top>
      <bottom style="thin">
        <color indexed="15"/>
      </bottom>
      <diagonal/>
    </border>
    <border>
      <left style="double">
        <color indexed="63"/>
      </left>
      <right style="double">
        <color indexed="63"/>
      </right>
      <top style="double">
        <color indexed="63"/>
      </top>
      <bottom style="double">
        <color indexed="63"/>
      </bottom>
      <diagonal/>
    </border>
    <border>
      <left style="double">
        <color indexed="51"/>
      </left>
      <right style="double">
        <color indexed="51"/>
      </right>
      <top style="double">
        <color indexed="51"/>
      </top>
      <bottom style="double">
        <color indexed="51"/>
      </bottom>
      <diagonal/>
    </border>
    <border>
      <left/>
      <right/>
      <top/>
      <bottom style="double">
        <color indexed="52"/>
      </bottom>
      <diagonal/>
    </border>
    <border>
      <left/>
      <right/>
      <top/>
      <bottom style="double">
        <color indexed="4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1"/>
      </left>
      <right style="thin">
        <color indexed="11"/>
      </right>
      <top style="thin">
        <color indexed="11"/>
      </top>
      <bottom style="thin">
        <color indexed="1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1"/>
      </left>
      <right style="thin">
        <color indexed="51"/>
      </right>
      <top style="thin">
        <color indexed="51"/>
      </top>
      <bottom style="thin">
        <color indexed="51"/>
      </bottom>
      <diagonal/>
    </border>
    <border>
      <left/>
      <right/>
      <top/>
      <bottom style="thick">
        <color indexed="40"/>
      </bottom>
      <diagonal/>
    </border>
    <border>
      <left/>
      <right/>
      <top/>
      <bottom style="thick">
        <color indexed="23"/>
      </bottom>
      <diagonal/>
    </border>
    <border>
      <left/>
      <right/>
      <top/>
      <bottom style="medium">
        <color indexed="16"/>
      </bottom>
      <diagonal/>
    </border>
    <border>
      <left/>
      <right/>
      <top style="thin">
        <color indexed="62"/>
      </top>
      <bottom style="double">
        <color indexed="62"/>
      </bottom>
      <diagonal/>
    </border>
    <border>
      <left/>
      <right/>
      <top style="thin">
        <color indexed="40"/>
      </top>
      <bottom style="double">
        <color indexed="40"/>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style="thin">
        <color indexed="64"/>
      </left>
      <right style="thin">
        <color rgb="FF000000"/>
      </right>
      <top/>
      <bottom/>
      <diagonal/>
    </border>
    <border>
      <left style="thin">
        <color rgb="FF000000"/>
      </left>
      <right/>
      <top/>
      <bottom/>
      <diagonal/>
    </border>
    <border>
      <left style="thin">
        <color indexed="64"/>
      </left>
      <right style="thin">
        <color indexed="64"/>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style="hair">
        <color indexed="64"/>
      </right>
      <top style="hair">
        <color indexed="64"/>
      </top>
      <bottom style="hair">
        <color indexed="64"/>
      </bottom>
      <diagonal/>
    </border>
    <border>
      <left style="hair">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64"/>
      </right>
      <top/>
      <bottom/>
      <diagonal/>
    </border>
    <border>
      <left style="hair">
        <color indexed="8"/>
      </left>
      <right style="hair">
        <color indexed="64"/>
      </right>
      <top style="hair">
        <color indexed="8"/>
      </top>
      <bottom style="hair">
        <color indexed="8"/>
      </bottom>
      <diagonal/>
    </border>
    <border>
      <left style="hair">
        <color indexed="64"/>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right style="thin">
        <color rgb="FF000000"/>
      </right>
      <top style="thin">
        <color indexed="64"/>
      </top>
      <bottom/>
      <diagonal/>
    </border>
    <border>
      <left style="hair">
        <color indexed="64"/>
      </left>
      <right/>
      <top style="hair">
        <color indexed="64"/>
      </top>
      <bottom style="hair">
        <color indexed="8"/>
      </bottom>
      <diagonal/>
    </border>
    <border>
      <left/>
      <right/>
      <top style="hair">
        <color indexed="64"/>
      </top>
      <bottom style="hair">
        <color indexed="8"/>
      </bottom>
      <diagonal/>
    </border>
    <border>
      <left/>
      <right style="hair">
        <color indexed="64"/>
      </right>
      <top style="hair">
        <color indexed="64"/>
      </top>
      <bottom style="hair">
        <color indexed="8"/>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right style="hair">
        <color indexed="64"/>
      </right>
      <top style="hair">
        <color indexed="8"/>
      </top>
      <bottom style="hair">
        <color indexed="8"/>
      </bottom>
      <diagonal/>
    </border>
    <border>
      <left style="hair">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8"/>
      </left>
      <right style="hair">
        <color indexed="8"/>
      </right>
      <top style="hair">
        <color indexed="8"/>
      </top>
      <bottom/>
      <diagonal/>
    </border>
    <border>
      <left style="hair">
        <color indexed="8"/>
      </left>
      <right style="hair">
        <color indexed="64"/>
      </right>
      <top style="hair">
        <color indexed="8"/>
      </top>
      <bottom/>
      <diagonal/>
    </border>
    <border>
      <left style="hair">
        <color indexed="8"/>
      </left>
      <right/>
      <top style="hair">
        <color indexed="64"/>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style="hair">
        <color indexed="8"/>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s>
  <cellStyleXfs count="58455">
    <xf numFmtId="0" fontId="0" fillId="0" borderId="0"/>
    <xf numFmtId="0" fontId="18" fillId="0" borderId="0"/>
    <xf numFmtId="0" fontId="1" fillId="0" borderId="0"/>
    <xf numFmtId="0" fontId="22" fillId="0" borderId="0"/>
    <xf numFmtId="9" fontId="25" fillId="0" borderId="0" applyFont="0" applyFill="0" applyBorder="0" applyAlignment="0" applyProtection="0"/>
    <xf numFmtId="0" fontId="22" fillId="0" borderId="0"/>
    <xf numFmtId="43" fontId="25" fillId="0" borderId="0" applyFont="0" applyFill="0" applyBorder="0" applyAlignment="0" applyProtection="0"/>
    <xf numFmtId="0" fontId="1" fillId="0" borderId="0"/>
    <xf numFmtId="43" fontId="22" fillId="0" borderId="0" applyFont="0" applyFill="0" applyBorder="0" applyAlignment="0" applyProtection="0"/>
    <xf numFmtId="0" fontId="22" fillId="0" borderId="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1" fillId="4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31" fillId="4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3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3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57"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6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43" borderId="0" applyNumberFormat="0" applyBorder="0" applyAlignment="0" applyProtection="0"/>
    <xf numFmtId="0" fontId="31" fillId="61"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3"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31" fillId="7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73"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74"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75" borderId="0" applyNumberFormat="0" applyBorder="0" applyAlignment="0" applyProtection="0"/>
    <xf numFmtId="0" fontId="33"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34" fillId="79" borderId="0" applyNumberFormat="0" applyBorder="0" applyAlignment="0" applyProtection="0"/>
    <xf numFmtId="0" fontId="17" fillId="12" borderId="0" applyNumberFormat="0" applyBorder="0" applyAlignment="0" applyProtection="0"/>
    <xf numFmtId="0" fontId="33" fillId="68" borderId="0" applyNumberFormat="0" applyBorder="0" applyAlignment="0" applyProtection="0"/>
    <xf numFmtId="0" fontId="34" fillId="80" borderId="0" applyNumberFormat="0" applyBorder="0" applyAlignment="0" applyProtection="0"/>
    <xf numFmtId="0" fontId="17" fillId="16" borderId="0" applyNumberFormat="0" applyBorder="0" applyAlignment="0" applyProtection="0"/>
    <xf numFmtId="0" fontId="17" fillId="63" borderId="0" applyNumberFormat="0" applyBorder="0" applyAlignment="0" applyProtection="0"/>
    <xf numFmtId="0" fontId="34" fillId="81" borderId="0" applyNumberFormat="0" applyBorder="0" applyAlignment="0" applyProtection="0"/>
    <xf numFmtId="0" fontId="17" fillId="20" borderId="0" applyNumberFormat="0" applyBorder="0" applyAlignment="0" applyProtection="0"/>
    <xf numFmtId="0" fontId="17" fillId="63" borderId="0" applyNumberFormat="0" applyBorder="0" applyAlignment="0" applyProtection="0"/>
    <xf numFmtId="0" fontId="33" fillId="72" borderId="0" applyNumberFormat="0" applyBorder="0" applyAlignment="0" applyProtection="0"/>
    <xf numFmtId="0" fontId="17" fillId="75" borderId="0" applyNumberFormat="0" applyBorder="0" applyAlignment="0" applyProtection="0"/>
    <xf numFmtId="0" fontId="34" fillId="62" borderId="0" applyNumberFormat="0" applyBorder="0" applyAlignment="0" applyProtection="0"/>
    <xf numFmtId="0" fontId="17" fillId="24" borderId="0" applyNumberFormat="0" applyBorder="0" applyAlignment="0" applyProtection="0"/>
    <xf numFmtId="0" fontId="17" fillId="75" borderId="0" applyNumberFormat="0" applyBorder="0" applyAlignment="0" applyProtection="0"/>
    <xf numFmtId="0" fontId="33" fillId="82" borderId="0" applyNumberFormat="0" applyBorder="0" applyAlignment="0" applyProtection="0"/>
    <xf numFmtId="0" fontId="33" fillId="83" borderId="0" applyNumberFormat="0" applyBorder="0" applyAlignment="0" applyProtection="0"/>
    <xf numFmtId="0" fontId="34" fillId="84" borderId="0" applyNumberFormat="0" applyBorder="0" applyAlignment="0" applyProtection="0"/>
    <xf numFmtId="0" fontId="17" fillId="28" borderId="0" applyNumberFormat="0" applyBorder="0" applyAlignment="0" applyProtection="0"/>
    <xf numFmtId="0" fontId="17" fillId="77" borderId="0" applyNumberFormat="0" applyBorder="0" applyAlignment="0" applyProtection="0"/>
    <xf numFmtId="0" fontId="34" fillId="44" borderId="0" applyNumberFormat="0" applyBorder="0" applyAlignment="0" applyProtection="0"/>
    <xf numFmtId="0" fontId="17" fillId="32" borderId="0" applyNumberFormat="0" applyBorder="0" applyAlignment="0" applyProtection="0"/>
    <xf numFmtId="0" fontId="17" fillId="77" borderId="0" applyNumberFormat="0" applyBorder="0" applyAlignment="0" applyProtection="0"/>
    <xf numFmtId="0" fontId="33" fillId="85" borderId="0" applyNumberFormat="0" applyBorder="0" applyAlignment="0" applyProtection="0"/>
    <xf numFmtId="0" fontId="33" fillId="86" borderId="0" applyNumberFormat="0" applyBorder="0" applyAlignment="0" applyProtection="0"/>
    <xf numFmtId="0" fontId="33" fillId="49" borderId="0" applyNumberFormat="0" applyBorder="0" applyAlignment="0" applyProtection="0"/>
    <xf numFmtId="0" fontId="33" fillId="87" borderId="0" applyNumberFormat="0" applyBorder="0" applyAlignment="0" applyProtection="0"/>
    <xf numFmtId="0" fontId="33" fillId="75" borderId="0" applyNumberFormat="0" applyBorder="0" applyAlignment="0" applyProtection="0"/>
    <xf numFmtId="0" fontId="33" fillId="76" borderId="0" applyNumberFormat="0" applyBorder="0" applyAlignment="0" applyProtection="0"/>
    <xf numFmtId="0" fontId="33" fillId="88" borderId="0" applyNumberFormat="0" applyBorder="0" applyAlignment="0" applyProtection="0"/>
    <xf numFmtId="0" fontId="35" fillId="41" borderId="0" applyNumberFormat="0" applyBorder="0" applyAlignment="0" applyProtection="0"/>
    <xf numFmtId="0" fontId="36" fillId="54" borderId="0" applyNumberFormat="0" applyBorder="0" applyAlignment="0" applyProtection="0"/>
    <xf numFmtId="0" fontId="37" fillId="89" borderId="0" applyNumberFormat="0" applyBorder="0" applyAlignment="0" applyProtection="0"/>
    <xf numFmtId="0" fontId="6" fillId="2" borderId="0" applyNumberFormat="0" applyBorder="0" applyAlignment="0" applyProtection="0"/>
    <xf numFmtId="0" fontId="38" fillId="90" borderId="23" applyNumberFormat="0" applyAlignment="0" applyProtection="0"/>
    <xf numFmtId="0" fontId="38" fillId="90" borderId="23" applyNumberFormat="0" applyAlignment="0" applyProtection="0"/>
    <xf numFmtId="0" fontId="38" fillId="91" borderId="23" applyNumberFormat="0" applyAlignment="0" applyProtection="0"/>
    <xf numFmtId="0" fontId="39" fillId="52" borderId="24" applyNumberFormat="0" applyAlignment="0" applyProtection="0"/>
    <xf numFmtId="0" fontId="11" fillId="6" borderId="4" applyNumberFormat="0" applyAlignment="0" applyProtection="0"/>
    <xf numFmtId="0" fontId="38" fillId="91" borderId="23" applyNumberFormat="0" applyAlignment="0" applyProtection="0"/>
    <xf numFmtId="0" fontId="22" fillId="0" borderId="0"/>
    <xf numFmtId="0" fontId="40" fillId="92" borderId="25" applyNumberFormat="0" applyAlignment="0" applyProtection="0"/>
    <xf numFmtId="0" fontId="41" fillId="63" borderId="26" applyNumberFormat="0" applyAlignment="0" applyProtection="0"/>
    <xf numFmtId="0" fontId="13" fillId="7" borderId="7" applyNumberFormat="0" applyAlignment="0" applyProtection="0"/>
    <xf numFmtId="0" fontId="42" fillId="0" borderId="27" applyNumberFormat="0" applyFill="0" applyAlignment="0" applyProtection="0"/>
    <xf numFmtId="0" fontId="43" fillId="0" borderId="28" applyNumberFormat="0" applyFill="0" applyAlignment="0" applyProtection="0"/>
    <xf numFmtId="0" fontId="12" fillId="0" borderId="6" applyNumberFormat="0" applyFill="0" applyAlignment="0" applyProtection="0"/>
    <xf numFmtId="0" fontId="40" fillId="93" borderId="25"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44" fillId="0" borderId="0">
      <protection locked="0"/>
    </xf>
    <xf numFmtId="166" fontId="22" fillId="0" borderId="0" applyFont="0" applyFill="0" applyBorder="0" applyAlignment="0" applyProtection="0"/>
    <xf numFmtId="167" fontId="44" fillId="0" borderId="0">
      <protection locked="0"/>
    </xf>
    <xf numFmtId="0" fontId="44" fillId="0" borderId="0">
      <protection locked="0"/>
    </xf>
    <xf numFmtId="0" fontId="33" fillId="94" borderId="0" applyNumberFormat="0" applyBorder="0" applyAlignment="0" applyProtection="0"/>
    <xf numFmtId="0" fontId="34" fillId="95" borderId="0" applyNumberFormat="0" applyBorder="0" applyAlignment="0" applyProtection="0"/>
    <xf numFmtId="0" fontId="17" fillId="9" borderId="0" applyNumberFormat="0" applyBorder="0" applyAlignment="0" applyProtection="0"/>
    <xf numFmtId="0" fontId="33" fillId="96" borderId="0" applyNumberFormat="0" applyBorder="0" applyAlignment="0" applyProtection="0"/>
    <xf numFmtId="0" fontId="34" fillId="61" borderId="0" applyNumberFormat="0" applyBorder="0" applyAlignment="0" applyProtection="0"/>
    <xf numFmtId="0" fontId="17" fillId="13" borderId="0" applyNumberFormat="0" applyBorder="0" applyAlignment="0" applyProtection="0"/>
    <xf numFmtId="0" fontId="33" fillId="97" borderId="0" applyNumberFormat="0" applyBorder="0" applyAlignment="0" applyProtection="0"/>
    <xf numFmtId="0" fontId="34" fillId="63" borderId="0" applyNumberFormat="0" applyBorder="0" applyAlignment="0" applyProtection="0"/>
    <xf numFmtId="0" fontId="17" fillId="17" borderId="0" applyNumberFormat="0" applyBorder="0" applyAlignment="0" applyProtection="0"/>
    <xf numFmtId="0" fontId="33" fillId="82" borderId="0" applyNumberFormat="0" applyBorder="0" applyAlignment="0" applyProtection="0"/>
    <xf numFmtId="0" fontId="34" fillId="42" borderId="0" applyNumberFormat="0" applyBorder="0" applyAlignment="0" applyProtection="0"/>
    <xf numFmtId="0" fontId="17" fillId="21" borderId="0" applyNumberFormat="0" applyBorder="0" applyAlignment="0" applyProtection="0"/>
    <xf numFmtId="0" fontId="33" fillId="83" borderId="0" applyNumberFormat="0" applyBorder="0" applyAlignment="0" applyProtection="0"/>
    <xf numFmtId="0" fontId="34" fillId="95" borderId="0" applyNumberFormat="0" applyBorder="0" applyAlignment="0" applyProtection="0"/>
    <xf numFmtId="0" fontId="17" fillId="25" borderId="0" applyNumberFormat="0" applyBorder="0" applyAlignment="0" applyProtection="0"/>
    <xf numFmtId="0" fontId="33" fillId="98" borderId="0" applyNumberFormat="0" applyBorder="0" applyAlignment="0" applyProtection="0"/>
    <xf numFmtId="0" fontId="34" fillId="76" borderId="0" applyNumberFormat="0" applyBorder="0" applyAlignment="0" applyProtection="0"/>
    <xf numFmtId="0" fontId="17" fillId="29" borderId="0" applyNumberFormat="0" applyBorder="0" applyAlignment="0" applyProtection="0"/>
    <xf numFmtId="0" fontId="45" fillId="60" borderId="23" applyNumberFormat="0" applyAlignment="0" applyProtection="0"/>
    <xf numFmtId="0" fontId="46" fillId="99" borderId="24" applyNumberFormat="0" applyAlignment="0" applyProtection="0"/>
    <xf numFmtId="0" fontId="9" fillId="5" borderId="4" applyNumberFormat="0" applyAlignment="0" applyProtection="0"/>
    <xf numFmtId="0" fontId="45" fillId="60" borderId="23" applyNumberFormat="0" applyAlignment="0" applyProtection="0"/>
    <xf numFmtId="168" fontId="47" fillId="0" borderId="0"/>
    <xf numFmtId="0" fontId="48" fillId="0" borderId="0" applyNumberFormat="0" applyFill="0" applyBorder="0" applyProtection="0">
      <alignment vertical="top" wrapText="1"/>
    </xf>
    <xf numFmtId="0" fontId="22" fillId="0" borderId="0"/>
    <xf numFmtId="0" fontId="22" fillId="0" borderId="0"/>
    <xf numFmtId="0" fontId="31" fillId="0" borderId="0"/>
    <xf numFmtId="0" fontId="49" fillId="0" borderId="0" applyNumberFormat="0" applyFill="0" applyBorder="0" applyProtection="0">
      <alignment vertical="top" wrapText="1"/>
    </xf>
    <xf numFmtId="0" fontId="31" fillId="0" borderId="0"/>
    <xf numFmtId="0" fontId="22" fillId="0" borderId="0"/>
    <xf numFmtId="0" fontId="50" fillId="0" borderId="0" applyNumberFormat="0" applyFill="0" applyBorder="0" applyAlignment="0" applyProtection="0"/>
    <xf numFmtId="169" fontId="44" fillId="0" borderId="0">
      <protection locked="0"/>
    </xf>
    <xf numFmtId="0" fontId="36" fillId="42" borderId="0" applyNumberFormat="0" applyBorder="0" applyAlignment="0" applyProtection="0"/>
    <xf numFmtId="0" fontId="51" fillId="0" borderId="29" applyNumberFormat="0" applyFill="0" applyAlignment="0" applyProtection="0"/>
    <xf numFmtId="0" fontId="52" fillId="0" borderId="0">
      <protection locked="0"/>
    </xf>
    <xf numFmtId="0" fontId="53" fillId="0" borderId="30" applyNumberFormat="0" applyFill="0" applyAlignment="0" applyProtection="0"/>
    <xf numFmtId="0" fontId="52" fillId="0" borderId="0">
      <protection locked="0"/>
    </xf>
    <xf numFmtId="0" fontId="54" fillId="0" borderId="31"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alignment vertical="top"/>
      <protection locked="0"/>
    </xf>
    <xf numFmtId="0" fontId="58" fillId="0" borderId="0" applyBorder="0" applyProtection="0"/>
    <xf numFmtId="0" fontId="59" fillId="0" borderId="0" applyBorder="0" applyProtection="0"/>
    <xf numFmtId="0" fontId="35" fillId="51" borderId="0" applyNumberFormat="0" applyBorder="0" applyAlignment="0" applyProtection="0"/>
    <xf numFmtId="0" fontId="60" fillId="100" borderId="0" applyNumberFormat="0" applyBorder="0" applyAlignment="0" applyProtection="0"/>
    <xf numFmtId="0" fontId="7" fillId="3" borderId="0" applyNumberFormat="0" applyBorder="0" applyAlignment="0" applyProtection="0"/>
    <xf numFmtId="0" fontId="45" fillId="45" borderId="23" applyNumberFormat="0" applyAlignment="0" applyProtection="0"/>
    <xf numFmtId="0" fontId="45" fillId="45" borderId="23" applyNumberFormat="0" applyAlignment="0" applyProtection="0"/>
    <xf numFmtId="0" fontId="42" fillId="0" borderId="27" applyNumberFormat="0" applyFill="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70" fontId="61" fillId="0" borderId="0" applyBorder="0" applyProtection="0"/>
    <xf numFmtId="44" fontId="3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ill="0" applyBorder="0" applyAlignment="0" applyProtection="0"/>
    <xf numFmtId="166" fontId="22"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166" fontId="2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166" fontId="2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6"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63" fillId="71" borderId="0" applyNumberFormat="0" applyBorder="0" applyAlignment="0" applyProtection="0"/>
    <xf numFmtId="0" fontId="8" fillId="62" borderId="0" applyNumberFormat="0" applyBorder="0" applyAlignment="0" applyProtection="0"/>
    <xf numFmtId="0" fontId="8" fillId="4" borderId="0" applyNumberFormat="0" applyBorder="0" applyAlignment="0" applyProtection="0"/>
    <xf numFmtId="0" fontId="63" fillId="101" borderId="0" applyNumberFormat="0" applyBorder="0" applyAlignment="0" applyProtection="0"/>
    <xf numFmtId="0" fontId="22" fillId="0" borderId="0"/>
    <xf numFmtId="0" fontId="64" fillId="0" borderId="0"/>
    <xf numFmtId="0" fontId="65"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22" fillId="0" borderId="0"/>
    <xf numFmtId="0" fontId="22" fillId="0" borderId="0"/>
    <xf numFmtId="0" fontId="22" fillId="0" borderId="0"/>
    <xf numFmtId="0" fontId="22"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31" fillId="0" borderId="0"/>
    <xf numFmtId="0" fontId="32" fillId="0" borderId="0"/>
    <xf numFmtId="0" fontId="1" fillId="0" borderId="0"/>
    <xf numFmtId="0" fontId="32" fillId="0" borderId="0"/>
    <xf numFmtId="0" fontId="1" fillId="0" borderId="0"/>
    <xf numFmtId="0" fontId="1" fillId="0" borderId="0"/>
    <xf numFmtId="0" fontId="31" fillId="0" borderId="0"/>
    <xf numFmtId="0" fontId="32" fillId="0" borderId="0"/>
    <xf numFmtId="0" fontId="32" fillId="0" borderId="0"/>
    <xf numFmtId="0" fontId="1" fillId="0" borderId="0"/>
    <xf numFmtId="0" fontId="32" fillId="0" borderId="0"/>
    <xf numFmtId="0" fontId="1" fillId="0" borderId="0"/>
    <xf numFmtId="0" fontId="1" fillId="0" borderId="0"/>
    <xf numFmtId="0" fontId="31" fillId="0" borderId="0"/>
    <xf numFmtId="0" fontId="32" fillId="0" borderId="0"/>
    <xf numFmtId="0" fontId="1" fillId="0" borderId="0"/>
    <xf numFmtId="0" fontId="32" fillId="0" borderId="0"/>
    <xf numFmtId="0" fontId="1" fillId="0" borderId="0"/>
    <xf numFmtId="0" fontId="32" fillId="0" borderId="0"/>
    <xf numFmtId="0" fontId="1" fillId="0" borderId="0"/>
    <xf numFmtId="0" fontId="1" fillId="0" borderId="0"/>
    <xf numFmtId="0" fontId="31" fillId="0" borderId="0"/>
    <xf numFmtId="0" fontId="22" fillId="0" borderId="0"/>
    <xf numFmtId="0" fontId="32"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5" fillId="0" borderId="0"/>
    <xf numFmtId="0" fontId="32" fillId="0" borderId="0"/>
    <xf numFmtId="0" fontId="1" fillId="0" borderId="0"/>
    <xf numFmtId="0" fontId="22" fillId="0" borderId="0"/>
    <xf numFmtId="0" fontId="22" fillId="0" borderId="0"/>
    <xf numFmtId="0" fontId="31" fillId="0" borderId="0"/>
    <xf numFmtId="0" fontId="22" fillId="0" borderId="0"/>
    <xf numFmtId="0" fontId="64" fillId="0" borderId="0"/>
    <xf numFmtId="0" fontId="65"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0" fontId="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0" fontId="32" fillId="0" borderId="0"/>
    <xf numFmtId="0" fontId="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171" fontId="22" fillId="0" borderId="0"/>
    <xf numFmtId="0" fontId="64" fillId="0" borderId="0"/>
    <xf numFmtId="0" fontId="65" fillId="0" borderId="0"/>
    <xf numFmtId="0" fontId="1" fillId="0" borderId="0"/>
    <xf numFmtId="0" fontId="64" fillId="0" borderId="0"/>
    <xf numFmtId="0" fontId="65" fillId="0" borderId="0"/>
    <xf numFmtId="0" fontId="31" fillId="8" borderId="8" applyNumberFormat="0" applyFont="0" applyAlignment="0" applyProtection="0"/>
    <xf numFmtId="0" fontId="22" fillId="55" borderId="32" applyNumberFormat="0" applyFont="0" applyAlignment="0" applyProtection="0"/>
    <xf numFmtId="0" fontId="22" fillId="8" borderId="8" applyNumberFormat="0" applyFont="0" applyAlignment="0" applyProtection="0"/>
    <xf numFmtId="0" fontId="22" fillId="55" borderId="32" applyNumberFormat="0" applyFont="0" applyAlignment="0" applyProtection="0"/>
    <xf numFmtId="0" fontId="22" fillId="8" borderId="8" applyNumberFormat="0" applyFont="0" applyAlignment="0" applyProtection="0"/>
    <xf numFmtId="0" fontId="31" fillId="55" borderId="32" applyNumberFormat="0" applyFont="0" applyAlignment="0" applyProtection="0"/>
    <xf numFmtId="0" fontId="22" fillId="53" borderId="33" applyNumberFormat="0" applyAlignment="0" applyProtection="0"/>
    <xf numFmtId="0" fontId="31" fillId="8" borderId="8" applyNumberFormat="0" applyFont="0" applyAlignment="0" applyProtection="0"/>
    <xf numFmtId="0" fontId="1" fillId="8" borderId="8" applyNumberFormat="0" applyFont="0" applyAlignment="0" applyProtection="0"/>
    <xf numFmtId="0" fontId="31" fillId="53" borderId="33" applyNumberFormat="0" applyAlignment="0" applyProtection="0"/>
    <xf numFmtId="0" fontId="1" fillId="8" borderId="8" applyNumberFormat="0" applyFont="0" applyAlignment="0" applyProtection="0"/>
    <xf numFmtId="0" fontId="31" fillId="53" borderId="33" applyNumberForma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31" fillId="102" borderId="33" applyNumberFormat="0" applyFont="0" applyAlignment="0" applyProtection="0"/>
    <xf numFmtId="0" fontId="66" fillId="90" borderId="34" applyNumberFormat="0" applyAlignment="0" applyProtection="0"/>
    <xf numFmtId="0" fontId="66" fillId="90" borderId="3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1" fillId="0" borderId="0" applyFill="0" applyBorder="0" applyAlignment="0" applyProtection="0"/>
    <xf numFmtId="9" fontId="22" fillId="0" borderId="0" applyFont="0" applyFill="0" applyBorder="0" applyAlignment="0" applyProtection="0"/>
    <xf numFmtId="9" fontId="31"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Border="0" applyProtection="0"/>
    <xf numFmtId="9" fontId="22" fillId="0" borderId="0" applyFill="0" applyBorder="0" applyAlignment="0" applyProtection="0"/>
    <xf numFmtId="0" fontId="66" fillId="91" borderId="34" applyNumberFormat="0" applyAlignment="0" applyProtection="0"/>
    <xf numFmtId="0" fontId="67" fillId="52" borderId="35" applyNumberFormat="0" applyAlignment="0" applyProtection="0"/>
    <xf numFmtId="0" fontId="10" fillId="6" borderId="5" applyNumberFormat="0" applyAlignment="0" applyProtection="0"/>
    <xf numFmtId="0" fontId="66" fillId="91" borderId="34"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61" fillId="0" borderId="0"/>
    <xf numFmtId="0" fontId="68"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70"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51" fillId="0" borderId="29" applyNumberFormat="0" applyFill="0" applyAlignment="0" applyProtection="0"/>
    <xf numFmtId="0" fontId="71" fillId="0" borderId="0" applyNumberFormat="0" applyFill="0" applyBorder="0" applyAlignment="0" applyProtection="0"/>
    <xf numFmtId="0" fontId="72" fillId="0" borderId="36" applyNumberFormat="0" applyFill="0" applyAlignment="0" applyProtection="0"/>
    <xf numFmtId="0" fontId="3" fillId="0" borderId="1" applyNumberFormat="0" applyFill="0" applyAlignment="0" applyProtection="0"/>
    <xf numFmtId="0" fontId="53" fillId="0" borderId="30" applyNumberFormat="0" applyFill="0" applyAlignment="0" applyProtection="0"/>
    <xf numFmtId="0" fontId="73" fillId="0" borderId="37" applyNumberFormat="0" applyFill="0" applyAlignment="0" applyProtection="0"/>
    <xf numFmtId="0" fontId="4" fillId="0" borderId="2" applyNumberFormat="0" applyFill="0" applyAlignment="0" applyProtection="0"/>
    <xf numFmtId="0" fontId="54" fillId="0" borderId="31" applyNumberFormat="0" applyFill="0" applyAlignment="0" applyProtection="0"/>
    <xf numFmtId="0" fontId="67" fillId="0" borderId="38" applyNumberFormat="0" applyFill="0" applyAlignment="0" applyProtection="0"/>
    <xf numFmtId="0" fontId="5" fillId="0" borderId="3" applyNumberFormat="0" applyFill="0" applyAlignment="0" applyProtection="0"/>
    <xf numFmtId="0" fontId="54" fillId="0" borderId="0" applyNumberFormat="0" applyFill="0" applyBorder="0" applyAlignment="0" applyProtection="0"/>
    <xf numFmtId="0" fontId="67" fillId="0" borderId="0" applyNumberFormat="0" applyFill="0" applyBorder="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39" applyNumberFormat="0" applyFill="0" applyAlignment="0" applyProtection="0"/>
    <xf numFmtId="0" fontId="77" fillId="0" borderId="40" applyNumberFormat="0" applyFill="0" applyAlignment="0" applyProtection="0"/>
    <xf numFmtId="0" fontId="16" fillId="0" borderId="9" applyNumberFormat="0" applyFill="0" applyAlignment="0" applyProtection="0"/>
    <xf numFmtId="0" fontId="76" fillId="0" borderId="3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4"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74" fontId="61" fillId="0" borderId="0" applyBorder="0" applyProtection="0"/>
    <xf numFmtId="43" fontId="22" fillId="0" borderId="0" applyFont="0" applyFill="0" applyBorder="0" applyAlignment="0" applyProtection="0"/>
    <xf numFmtId="174"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4"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68"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2" fillId="0" borderId="0"/>
    <xf numFmtId="44" fontId="25"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8"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9"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cellStyleXfs>
  <cellXfs count="1431">
    <xf numFmtId="0" fontId="0" fillId="0" borderId="0" xfId="0"/>
    <xf numFmtId="0" fontId="20" fillId="0" borderId="11" xfId="1" quotePrefix="1" applyFont="1" applyBorder="1" applyAlignment="1">
      <alignment vertical="center"/>
    </xf>
    <xf numFmtId="49" fontId="19" fillId="34" borderId="11" xfId="1" quotePrefix="1" applyNumberFormat="1" applyFont="1" applyFill="1" applyBorder="1" applyAlignment="1" applyProtection="1">
      <alignment vertical="center"/>
      <protection hidden="1"/>
    </xf>
    <xf numFmtId="0" fontId="20" fillId="0" borderId="11" xfId="1" applyFont="1" applyBorder="1" applyAlignment="1">
      <alignment vertical="center"/>
    </xf>
    <xf numFmtId="49" fontId="19" fillId="34" borderId="11" xfId="1" applyNumberFormat="1" applyFont="1" applyFill="1" applyBorder="1" applyAlignment="1" applyProtection="1">
      <alignment vertical="center"/>
      <protection hidden="1"/>
    </xf>
    <xf numFmtId="49" fontId="19" fillId="34" borderId="13" xfId="1" applyNumberFormat="1" applyFont="1" applyFill="1" applyBorder="1" applyAlignment="1" applyProtection="1">
      <alignment vertical="center"/>
      <protection hidden="1"/>
    </xf>
    <xf numFmtId="0" fontId="23" fillId="36" borderId="0" xfId="3" applyNumberFormat="1" applyFont="1" applyFill="1" applyBorder="1" applyAlignment="1">
      <alignment horizontal="center" vertical="center"/>
    </xf>
    <xf numFmtId="0" fontId="23" fillId="38" borderId="13" xfId="3" applyNumberFormat="1" applyFont="1" applyFill="1" applyBorder="1" applyAlignment="1">
      <alignment horizontal="center" vertical="center"/>
    </xf>
    <xf numFmtId="0" fontId="22" fillId="0" borderId="13" xfId="1" applyFont="1" applyFill="1" applyBorder="1" applyAlignment="1">
      <alignment vertical="center" wrapText="1"/>
    </xf>
    <xf numFmtId="2" fontId="22" fillId="0" borderId="13" xfId="1" applyNumberFormat="1" applyFont="1" applyFill="1" applyBorder="1" applyAlignment="1">
      <alignment horizontal="center" vertical="center" wrapText="1"/>
    </xf>
    <xf numFmtId="164" fontId="22" fillId="0" borderId="13" xfId="6" applyNumberFormat="1" applyFont="1" applyFill="1" applyBorder="1" applyAlignment="1">
      <alignment horizontal="center" vertical="center" wrapText="1"/>
    </xf>
    <xf numFmtId="164" fontId="22" fillId="0" borderId="12" xfId="6" applyNumberFormat="1" applyFont="1" applyFill="1" applyBorder="1" applyAlignment="1">
      <alignment horizontal="center" vertical="center" wrapText="1"/>
    </xf>
    <xf numFmtId="2" fontId="22" fillId="0" borderId="0" xfId="1" applyNumberFormat="1" applyFont="1" applyFill="1" applyBorder="1" applyAlignment="1">
      <alignment horizontal="center" vertical="center" wrapText="1"/>
    </xf>
    <xf numFmtId="0" fontId="22" fillId="0" borderId="0" xfId="1" applyFont="1" applyFill="1" applyBorder="1" applyAlignment="1">
      <alignment horizontal="center" vertical="center" wrapText="1"/>
    </xf>
    <xf numFmtId="164" fontId="22" fillId="0" borderId="0" xfId="6" applyNumberFormat="1" applyFont="1" applyFill="1" applyBorder="1" applyAlignment="1">
      <alignment horizontal="center" vertical="center" wrapText="1"/>
    </xf>
    <xf numFmtId="4" fontId="22" fillId="34" borderId="13" xfId="6" applyNumberFormat="1" applyFont="1" applyFill="1" applyBorder="1" applyAlignment="1" applyProtection="1">
      <alignment horizontal="center" vertical="center" wrapText="1"/>
    </xf>
    <xf numFmtId="0" fontId="22" fillId="0" borderId="13" xfId="1" applyFont="1" applyFill="1" applyBorder="1" applyAlignment="1">
      <alignment horizontal="center" vertical="center" wrapText="1"/>
    </xf>
    <xf numFmtId="0" fontId="22" fillId="0" borderId="10" xfId="1" applyFont="1" applyFill="1" applyBorder="1" applyAlignment="1">
      <alignment horizontal="center" vertical="center" wrapText="1"/>
    </xf>
    <xf numFmtId="164" fontId="22" fillId="0" borderId="10" xfId="6" applyNumberFormat="1" applyFont="1" applyFill="1" applyBorder="1" applyAlignment="1">
      <alignment horizontal="center" vertical="center" wrapText="1"/>
    </xf>
    <xf numFmtId="0" fontId="22" fillId="34" borderId="0" xfId="1" applyFont="1" applyFill="1" applyBorder="1" applyAlignment="1" applyProtection="1">
      <alignment vertical="center" wrapText="1"/>
    </xf>
    <xf numFmtId="0" fontId="23" fillId="38" borderId="13" xfId="3" applyNumberFormat="1" applyFont="1" applyFill="1" applyBorder="1" applyAlignment="1">
      <alignment horizontal="left" vertical="center"/>
    </xf>
    <xf numFmtId="0" fontId="22" fillId="35" borderId="13" xfId="1" applyFont="1" applyFill="1" applyBorder="1" applyAlignment="1">
      <alignment horizontal="center" vertical="center" wrapText="1"/>
    </xf>
    <xf numFmtId="0" fontId="22" fillId="35" borderId="13" xfId="1" applyFont="1" applyFill="1" applyBorder="1" applyAlignment="1">
      <alignment vertical="center" wrapText="1"/>
    </xf>
    <xf numFmtId="2" fontId="22" fillId="35" borderId="13" xfId="1" applyNumberFormat="1" applyFont="1" applyFill="1" applyBorder="1" applyAlignment="1">
      <alignment horizontal="center" vertical="center" wrapText="1"/>
    </xf>
    <xf numFmtId="0" fontId="27" fillId="35" borderId="13" xfId="5" applyFont="1" applyFill="1" applyBorder="1" applyAlignment="1" applyProtection="1">
      <alignment horizontal="center" vertical="center" wrapText="1"/>
    </xf>
    <xf numFmtId="164" fontId="29" fillId="35" borderId="13" xfId="6" applyNumberFormat="1" applyFont="1" applyFill="1" applyBorder="1" applyAlignment="1">
      <alignment horizontal="center" vertical="center" wrapText="1"/>
    </xf>
    <xf numFmtId="0" fontId="22" fillId="0" borderId="0" xfId="1" applyFont="1" applyFill="1" applyBorder="1" applyAlignment="1">
      <alignment vertical="center" wrapText="1"/>
    </xf>
    <xf numFmtId="0" fontId="27" fillId="0" borderId="0" xfId="5" applyFont="1" applyFill="1" applyBorder="1" applyAlignment="1" applyProtection="1">
      <alignment horizontal="center" vertical="center" wrapText="1"/>
    </xf>
    <xf numFmtId="2" fontId="22" fillId="0" borderId="10" xfId="1" applyNumberFormat="1" applyFont="1" applyFill="1" applyBorder="1" applyAlignment="1">
      <alignment horizontal="center" vertical="center" wrapText="1"/>
    </xf>
    <xf numFmtId="0" fontId="22" fillId="0" borderId="17" xfId="1" applyFont="1" applyFill="1" applyBorder="1" applyAlignment="1">
      <alignment horizontal="center" vertical="center" wrapText="1"/>
    </xf>
    <xf numFmtId="164" fontId="22" fillId="0" borderId="17" xfId="6" applyNumberFormat="1" applyFont="1" applyFill="1" applyBorder="1" applyAlignment="1">
      <alignment horizontal="center" vertical="center" wrapText="1"/>
    </xf>
    <xf numFmtId="164" fontId="22" fillId="39" borderId="13" xfId="6" applyNumberFormat="1" applyFont="1" applyFill="1" applyBorder="1" applyAlignment="1">
      <alignment horizontal="center" vertical="center" wrapText="1"/>
    </xf>
    <xf numFmtId="0" fontId="27" fillId="0" borderId="13" xfId="1" applyFont="1" applyFill="1" applyBorder="1" applyAlignment="1">
      <alignment horizontal="left" vertical="center" wrapText="1"/>
    </xf>
    <xf numFmtId="0" fontId="23" fillId="36" borderId="13" xfId="3" applyNumberFormat="1" applyFont="1" applyFill="1" applyBorder="1" applyAlignment="1">
      <alignment horizontal="center" vertical="center"/>
    </xf>
    <xf numFmtId="0" fontId="22" fillId="0" borderId="13" xfId="3" applyFont="1" applyFill="1" applyBorder="1" applyAlignment="1">
      <alignment vertical="center"/>
    </xf>
    <xf numFmtId="0" fontId="22" fillId="0" borderId="0" xfId="3" applyFont="1" applyFill="1" applyBorder="1" applyAlignment="1">
      <alignment vertical="center"/>
    </xf>
    <xf numFmtId="0" fontId="22" fillId="0" borderId="13" xfId="1" applyFont="1" applyFill="1" applyBorder="1" applyAlignment="1">
      <alignment horizontal="center" vertical="center"/>
    </xf>
    <xf numFmtId="0" fontId="22" fillId="0" borderId="0" xfId="1" applyFont="1" applyFill="1" applyBorder="1" applyAlignment="1">
      <alignment horizontal="left" vertical="center"/>
    </xf>
    <xf numFmtId="0" fontId="22" fillId="0" borderId="13" xfId="3" applyNumberFormat="1" applyFont="1" applyFill="1" applyBorder="1" applyAlignment="1">
      <alignment horizontal="center" vertical="center"/>
    </xf>
    <xf numFmtId="164" fontId="29" fillId="0" borderId="0" xfId="6" applyNumberFormat="1" applyFont="1" applyFill="1" applyBorder="1" applyAlignment="1">
      <alignment horizontal="center" vertical="center" wrapText="1"/>
    </xf>
    <xf numFmtId="0" fontId="22" fillId="34" borderId="13" xfId="1" applyFont="1" applyFill="1" applyBorder="1" applyAlignment="1">
      <alignment vertical="center" wrapText="1"/>
    </xf>
    <xf numFmtId="0" fontId="22" fillId="34" borderId="13" xfId="1" quotePrefix="1" applyFont="1" applyFill="1" applyBorder="1" applyAlignment="1">
      <alignment vertical="center" wrapText="1"/>
    </xf>
    <xf numFmtId="0" fontId="29" fillId="39" borderId="13" xfId="3" applyNumberFormat="1" applyFont="1" applyFill="1" applyBorder="1" applyAlignment="1">
      <alignment horizontal="center" vertical="center"/>
    </xf>
    <xf numFmtId="0" fontId="22" fillId="0" borderId="13" xfId="3" applyFont="1" applyFill="1" applyBorder="1" applyAlignment="1">
      <alignment horizontal="center" vertical="center"/>
    </xf>
    <xf numFmtId="4" fontId="22" fillId="0" borderId="13" xfId="1" applyNumberFormat="1" applyFont="1" applyFill="1" applyBorder="1" applyAlignment="1">
      <alignment horizontal="center" vertical="center" wrapText="1"/>
    </xf>
    <xf numFmtId="0" fontId="22" fillId="0" borderId="0" xfId="3" applyFont="1" applyFill="1" applyBorder="1" applyAlignment="1">
      <alignment horizontal="center" vertical="center"/>
    </xf>
    <xf numFmtId="4" fontId="22" fillId="0" borderId="0" xfId="1" applyNumberFormat="1" applyFont="1" applyFill="1" applyBorder="1" applyAlignment="1">
      <alignment horizontal="center" vertical="center" wrapText="1"/>
    </xf>
    <xf numFmtId="164" fontId="29" fillId="0" borderId="0" xfId="6" applyNumberFormat="1" applyFont="1" applyFill="1" applyBorder="1" applyAlignment="1">
      <alignment horizontal="right" vertical="center" wrapText="1"/>
    </xf>
    <xf numFmtId="4" fontId="29" fillId="0" borderId="0" xfId="5" applyNumberFormat="1" applyFont="1" applyBorder="1" applyAlignment="1" applyProtection="1">
      <alignment vertical="top"/>
    </xf>
    <xf numFmtId="4" fontId="22" fillId="0" borderId="0" xfId="5" applyNumberFormat="1" applyFont="1" applyBorder="1" applyAlignment="1" applyProtection="1">
      <alignment vertical="center"/>
    </xf>
    <xf numFmtId="0" fontId="29" fillId="39" borderId="13" xfId="9" applyFont="1" applyFill="1" applyBorder="1" applyAlignment="1" applyProtection="1">
      <alignment horizontal="left" vertical="center"/>
    </xf>
    <xf numFmtId="0" fontId="29" fillId="39" borderId="13" xfId="9" applyFont="1" applyFill="1" applyBorder="1" applyAlignment="1" applyProtection="1">
      <alignment vertical="center"/>
    </xf>
    <xf numFmtId="0" fontId="29" fillId="39" borderId="13" xfId="5" applyFont="1" applyFill="1" applyBorder="1" applyAlignment="1" applyProtection="1">
      <alignment vertical="center"/>
    </xf>
    <xf numFmtId="0" fontId="29" fillId="0" borderId="20" xfId="9" applyFont="1" applyFill="1" applyBorder="1" applyAlignment="1" applyProtection="1">
      <alignment vertical="center" wrapText="1"/>
      <protection locked="0"/>
    </xf>
    <xf numFmtId="0" fontId="29" fillId="0" borderId="18" xfId="9" applyFont="1" applyFill="1" applyBorder="1" applyAlignment="1" applyProtection="1">
      <alignment vertical="center" wrapText="1"/>
      <protection locked="0"/>
    </xf>
    <xf numFmtId="0" fontId="29" fillId="0" borderId="0" xfId="9" applyFont="1" applyFill="1" applyBorder="1" applyAlignment="1" applyProtection="1">
      <alignment vertical="center" wrapText="1"/>
      <protection locked="0"/>
    </xf>
    <xf numFmtId="0" fontId="29" fillId="0" borderId="20" xfId="5" applyFont="1" applyFill="1" applyBorder="1" applyAlignment="1" applyProtection="1">
      <alignment vertical="center" wrapText="1"/>
    </xf>
    <xf numFmtId="0" fontId="29" fillId="0" borderId="0" xfId="9" applyFont="1" applyFill="1" applyBorder="1" applyAlignment="1" applyProtection="1">
      <alignment horizontal="center" vertical="center" wrapText="1"/>
      <protection locked="0"/>
    </xf>
    <xf numFmtId="0" fontId="29" fillId="0" borderId="21" xfId="9" applyFont="1" applyFill="1" applyBorder="1" applyAlignment="1" applyProtection="1">
      <alignment vertical="center" wrapText="1"/>
      <protection locked="0"/>
    </xf>
    <xf numFmtId="0" fontId="29" fillId="0" borderId="14" xfId="9" applyFont="1" applyFill="1" applyBorder="1" applyAlignment="1" applyProtection="1">
      <alignment vertical="center" wrapText="1"/>
      <protection locked="0"/>
    </xf>
    <xf numFmtId="0" fontId="29" fillId="0" borderId="21" xfId="5" applyFont="1" applyFill="1" applyBorder="1" applyAlignment="1" applyProtection="1">
      <alignment vertical="center" wrapText="1"/>
    </xf>
    <xf numFmtId="0" fontId="29" fillId="0" borderId="22" xfId="9" applyFont="1" applyFill="1" applyBorder="1" applyAlignment="1" applyProtection="1">
      <alignment vertical="center" wrapText="1"/>
      <protection locked="0"/>
    </xf>
    <xf numFmtId="0" fontId="29" fillId="0" borderId="19" xfId="9" applyFont="1" applyFill="1" applyBorder="1" applyAlignment="1" applyProtection="1">
      <alignment vertical="center" wrapText="1"/>
      <protection locked="0"/>
    </xf>
    <xf numFmtId="0" fontId="29" fillId="0" borderId="22" xfId="5" applyFont="1" applyFill="1" applyBorder="1" applyAlignment="1" applyProtection="1">
      <alignment vertical="center" wrapText="1"/>
    </xf>
    <xf numFmtId="0" fontId="27" fillId="0" borderId="13" xfId="5" applyFont="1" applyFill="1" applyBorder="1" applyAlignment="1" applyProtection="1">
      <alignment horizontal="left" vertical="center" wrapText="1"/>
    </xf>
    <xf numFmtId="0" fontId="29" fillId="39" borderId="13" xfId="3" applyNumberFormat="1" applyFont="1" applyFill="1" applyBorder="1" applyAlignment="1">
      <alignment horizontal="left" vertical="center"/>
    </xf>
    <xf numFmtId="0" fontId="0" fillId="0" borderId="0" xfId="0" applyAlignment="1">
      <alignment horizontal="left"/>
    </xf>
    <xf numFmtId="0" fontId="0" fillId="0" borderId="0" xfId="0" applyAlignment="1">
      <alignment horizontal="center"/>
    </xf>
    <xf numFmtId="0" fontId="27" fillId="0" borderId="0" xfId="5" applyFont="1" applyFill="1" applyBorder="1" applyAlignment="1" applyProtection="1">
      <alignment horizontal="left" vertical="center" wrapText="1"/>
    </xf>
    <xf numFmtId="0" fontId="27" fillId="0" borderId="17" xfId="5" applyFont="1" applyFill="1" applyBorder="1" applyAlignment="1" applyProtection="1">
      <alignment horizontal="center" vertical="center" wrapText="1"/>
    </xf>
    <xf numFmtId="0" fontId="27" fillId="0" borderId="13" xfId="5" applyFont="1" applyFill="1" applyBorder="1" applyAlignment="1" applyProtection="1">
      <alignment vertical="center" wrapText="1"/>
    </xf>
    <xf numFmtId="0" fontId="29" fillId="0" borderId="13" xfId="3" applyNumberFormat="1" applyFont="1" applyFill="1" applyBorder="1" applyAlignment="1">
      <alignment horizontal="center" vertical="center"/>
    </xf>
    <xf numFmtId="0" fontId="29" fillId="0" borderId="13" xfId="3" applyNumberFormat="1" applyFont="1" applyFill="1" applyBorder="1" applyAlignment="1">
      <alignment horizontal="left" vertical="center"/>
    </xf>
    <xf numFmtId="49" fontId="22" fillId="0" borderId="13" xfId="5" applyNumberFormat="1" applyFont="1" applyFill="1" applyBorder="1" applyAlignment="1" applyProtection="1">
      <alignment horizontal="left" vertical="center"/>
    </xf>
    <xf numFmtId="0" fontId="22" fillId="34" borderId="0" xfId="1" applyFont="1" applyFill="1" applyBorder="1" applyAlignment="1" applyProtection="1">
      <alignment horizontal="left" vertical="center" wrapText="1"/>
    </xf>
    <xf numFmtId="164" fontId="22" fillId="35" borderId="13" xfId="6" applyNumberFormat="1" applyFont="1" applyFill="1" applyBorder="1" applyAlignment="1">
      <alignment horizontal="center" vertical="center" wrapText="1"/>
    </xf>
    <xf numFmtId="0" fontId="22" fillId="0" borderId="13" xfId="0" applyFont="1" applyFill="1" applyBorder="1" applyAlignment="1">
      <alignment horizontal="left" vertical="center" wrapText="1"/>
    </xf>
    <xf numFmtId="0" fontId="22" fillId="0" borderId="13" xfId="0" applyFont="1" applyFill="1" applyBorder="1" applyAlignment="1">
      <alignment vertical="center" wrapText="1"/>
    </xf>
    <xf numFmtId="2" fontId="27" fillId="0" borderId="13" xfId="5" applyNumberFormat="1" applyFont="1" applyFill="1" applyBorder="1" applyAlignment="1" applyProtection="1">
      <alignment horizontal="center" vertical="center" wrapText="1"/>
    </xf>
    <xf numFmtId="2" fontId="22" fillId="0" borderId="13" xfId="0" applyNumberFormat="1" applyFont="1" applyFill="1" applyBorder="1" applyAlignment="1" applyProtection="1">
      <alignment horizontal="center" vertical="center" wrapText="1"/>
    </xf>
    <xf numFmtId="0" fontId="27" fillId="0" borderId="17" xfId="5" applyFont="1" applyFill="1" applyBorder="1" applyAlignment="1" applyProtection="1">
      <alignment horizontal="left" vertical="center" wrapText="1"/>
    </xf>
    <xf numFmtId="164" fontId="22" fillId="0" borderId="18" xfId="6" applyNumberFormat="1" applyFont="1" applyFill="1" applyBorder="1" applyAlignment="1">
      <alignment horizontal="center" vertical="center" wrapText="1"/>
    </xf>
    <xf numFmtId="0" fontId="27" fillId="0" borderId="10" xfId="5" applyFont="1" applyFill="1" applyBorder="1" applyAlignment="1" applyProtection="1">
      <alignment horizontal="center" vertical="center" wrapText="1"/>
    </xf>
    <xf numFmtId="0" fontId="27" fillId="0" borderId="10" xfId="5" applyFont="1" applyFill="1" applyBorder="1" applyAlignment="1" applyProtection="1">
      <alignment horizontal="left" vertical="center" wrapText="1"/>
    </xf>
    <xf numFmtId="164" fontId="22" fillId="0" borderId="19" xfId="6" applyNumberFormat="1" applyFont="1" applyFill="1" applyBorder="1" applyAlignment="1">
      <alignment horizontal="center" vertical="center" wrapText="1"/>
    </xf>
    <xf numFmtId="4" fontId="22" fillId="0" borderId="0" xfId="984" applyNumberFormat="1" applyFont="1" applyFill="1" applyBorder="1" applyAlignment="1">
      <alignment horizontal="center" vertical="center"/>
    </xf>
    <xf numFmtId="0" fontId="22" fillId="0" borderId="13" xfId="0" applyFont="1" applyFill="1" applyBorder="1" applyAlignment="1">
      <alignment horizontal="justify" vertical="center"/>
    </xf>
    <xf numFmtId="4" fontId="22" fillId="0" borderId="13" xfId="984" applyNumberFormat="1" applyFont="1" applyFill="1" applyBorder="1" applyAlignment="1">
      <alignment horizontal="center" vertical="center"/>
    </xf>
    <xf numFmtId="4" fontId="22" fillId="0" borderId="10" xfId="984" applyNumberFormat="1" applyFont="1" applyFill="1" applyBorder="1" applyAlignment="1">
      <alignment horizontal="center" vertical="center"/>
    </xf>
    <xf numFmtId="0" fontId="22" fillId="0" borderId="0" xfId="5" applyFont="1" applyFill="1" applyBorder="1" applyAlignment="1" applyProtection="1">
      <alignment horizontal="justify" vertical="center"/>
      <protection locked="0"/>
    </xf>
    <xf numFmtId="0" fontId="22" fillId="0" borderId="17" xfId="5" applyFont="1" applyFill="1" applyBorder="1" applyAlignment="1" applyProtection="1">
      <alignment horizontal="justify" vertical="center"/>
      <protection locked="0"/>
    </xf>
    <xf numFmtId="4" fontId="22" fillId="0" borderId="17" xfId="984" applyNumberFormat="1" applyFont="1" applyFill="1" applyBorder="1" applyAlignment="1">
      <alignment horizontal="center" vertical="center"/>
    </xf>
    <xf numFmtId="0" fontId="22" fillId="0" borderId="17" xfId="0" applyFont="1" applyFill="1" applyBorder="1" applyAlignment="1">
      <alignment horizontal="center" vertical="center"/>
    </xf>
    <xf numFmtId="0" fontId="22" fillId="0" borderId="13" xfId="5" applyFont="1" applyFill="1" applyBorder="1" applyAlignment="1" applyProtection="1">
      <alignment horizontal="justify" vertical="center"/>
      <protection locked="0"/>
    </xf>
    <xf numFmtId="0" fontId="80" fillId="0" borderId="13" xfId="813" applyFont="1" applyFill="1" applyBorder="1" applyAlignment="1">
      <alignment vertical="center" wrapText="1"/>
    </xf>
    <xf numFmtId="0" fontId="22" fillId="0" borderId="0" xfId="0" applyFont="1" applyFill="1" applyBorder="1" applyAlignment="1">
      <alignment horizontal="center" vertical="center"/>
    </xf>
    <xf numFmtId="0" fontId="22" fillId="0" borderId="13" xfId="0" applyFont="1" applyFill="1" applyBorder="1" applyAlignment="1">
      <alignment horizontal="center" vertical="center"/>
    </xf>
    <xf numFmtId="2" fontId="22" fillId="0" borderId="13" xfId="0" applyNumberFormat="1" applyFont="1" applyFill="1" applyBorder="1" applyAlignment="1">
      <alignment horizontal="center" vertical="center"/>
    </xf>
    <xf numFmtId="2" fontId="27" fillId="0" borderId="0" xfId="5" applyNumberFormat="1" applyFont="1" applyFill="1" applyBorder="1" applyAlignment="1" applyProtection="1">
      <alignment horizontal="center" vertical="center" wrapText="1"/>
    </xf>
    <xf numFmtId="0" fontId="22" fillId="0" borderId="0" xfId="0" applyFont="1" applyFill="1" applyBorder="1" applyAlignment="1">
      <alignment horizontal="left" vertical="center" wrapText="1"/>
    </xf>
    <xf numFmtId="0" fontId="81" fillId="0" borderId="13" xfId="0" applyFont="1" applyFill="1" applyBorder="1" applyAlignment="1">
      <alignment horizontal="center"/>
    </xf>
    <xf numFmtId="0" fontId="22" fillId="0" borderId="13" xfId="0" applyFont="1" applyFill="1" applyBorder="1" applyAlignment="1">
      <alignment horizontal="center"/>
    </xf>
    <xf numFmtId="0" fontId="81" fillId="0" borderId="0" xfId="0" applyFont="1" applyFill="1" applyBorder="1" applyAlignment="1">
      <alignment horizontal="center"/>
    </xf>
    <xf numFmtId="0" fontId="22" fillId="0" borderId="0" xfId="0" applyFont="1" applyFill="1" applyBorder="1" applyAlignment="1">
      <alignment horizontal="center"/>
    </xf>
    <xf numFmtId="0" fontId="22" fillId="0" borderId="0" xfId="0" applyFont="1" applyFill="1" applyBorder="1"/>
    <xf numFmtId="0" fontId="22" fillId="0" borderId="13" xfId="0" applyFont="1" applyFill="1" applyBorder="1"/>
    <xf numFmtId="0" fontId="22" fillId="0" borderId="0" xfId="5" applyFont="1" applyFill="1" applyBorder="1" applyAlignment="1" applyProtection="1">
      <alignment horizontal="center" vertical="center" wrapText="1"/>
    </xf>
    <xf numFmtId="0" fontId="22" fillId="0" borderId="10" xfId="5" applyFont="1" applyFill="1" applyBorder="1" applyAlignment="1" applyProtection="1">
      <alignment horizontal="center" vertical="center" wrapText="1"/>
    </xf>
    <xf numFmtId="0" fontId="22" fillId="0" borderId="10" xfId="0" applyFont="1" applyFill="1" applyBorder="1" applyAlignment="1">
      <alignment horizontal="center"/>
    </xf>
    <xf numFmtId="0" fontId="22" fillId="0" borderId="0" xfId="0" applyFont="1" applyFill="1" applyBorder="1" applyAlignment="1">
      <alignment vertical="center" wrapText="1"/>
    </xf>
    <xf numFmtId="164" fontId="22" fillId="35" borderId="17" xfId="6" applyNumberFormat="1" applyFont="1" applyFill="1" applyBorder="1" applyAlignment="1">
      <alignment horizontal="center" vertical="center" wrapText="1"/>
    </xf>
    <xf numFmtId="2" fontId="82" fillId="0" borderId="0" xfId="0" applyNumberFormat="1" applyFont="1" applyFill="1" applyBorder="1" applyAlignment="1" applyProtection="1">
      <alignment horizontal="center" vertical="center" wrapText="1"/>
    </xf>
    <xf numFmtId="2" fontId="82" fillId="0" borderId="13" xfId="0" applyNumberFormat="1" applyFont="1" applyFill="1" applyBorder="1" applyAlignment="1" applyProtection="1">
      <alignment horizontal="center" vertical="center" wrapText="1"/>
    </xf>
    <xf numFmtId="2" fontId="20" fillId="0" borderId="13" xfId="0" applyNumberFormat="1" applyFont="1" applyFill="1" applyBorder="1" applyAlignment="1" applyProtection="1">
      <alignment horizontal="center" vertical="center" wrapText="1"/>
    </xf>
    <xf numFmtId="0" fontId="0" fillId="0" borderId="0" xfId="0" applyFill="1"/>
    <xf numFmtId="0" fontId="27" fillId="35" borderId="13" xfId="5" applyFont="1" applyFill="1" applyBorder="1" applyAlignment="1" applyProtection="1">
      <alignment horizontal="left" vertical="center" wrapText="1"/>
    </xf>
    <xf numFmtId="0" fontId="27" fillId="35" borderId="17" xfId="5" applyFont="1" applyFill="1" applyBorder="1" applyAlignment="1" applyProtection="1">
      <alignment horizontal="center" vertical="center" wrapText="1"/>
    </xf>
    <xf numFmtId="0" fontId="27" fillId="35" borderId="17" xfId="5" applyFont="1" applyFill="1" applyBorder="1" applyAlignment="1" applyProtection="1">
      <alignment horizontal="left" vertical="center" wrapText="1"/>
    </xf>
    <xf numFmtId="0" fontId="27" fillId="35" borderId="0" xfId="5" applyFont="1" applyFill="1" applyBorder="1" applyAlignment="1" applyProtection="1">
      <alignment horizontal="left" vertical="center" wrapText="1"/>
    </xf>
    <xf numFmtId="164" fontId="22" fillId="35" borderId="0" xfId="6" applyNumberFormat="1" applyFont="1" applyFill="1" applyBorder="1" applyAlignment="1">
      <alignment horizontal="center" vertical="center" wrapText="1"/>
    </xf>
    <xf numFmtId="0" fontId="83" fillId="0" borderId="13" xfId="0" applyFont="1" applyFill="1" applyBorder="1" applyAlignment="1">
      <alignment horizontal="center"/>
    </xf>
    <xf numFmtId="0" fontId="27" fillId="35" borderId="0" xfId="5" applyFont="1" applyFill="1" applyBorder="1" applyAlignment="1" applyProtection="1">
      <alignment horizontal="center" vertical="center" wrapText="1"/>
    </xf>
    <xf numFmtId="0" fontId="27" fillId="34" borderId="17" xfId="5" applyFont="1" applyFill="1" applyBorder="1" applyAlignment="1" applyProtection="1">
      <alignment horizontal="center" vertical="center" wrapText="1"/>
    </xf>
    <xf numFmtId="164" fontId="22" fillId="34" borderId="17" xfId="6" applyNumberFormat="1" applyFont="1" applyFill="1" applyBorder="1" applyAlignment="1">
      <alignment horizontal="center" vertical="center" wrapText="1"/>
    </xf>
    <xf numFmtId="164" fontId="22" fillId="34" borderId="0" xfId="6" applyNumberFormat="1" applyFont="1" applyFill="1" applyBorder="1" applyAlignment="1">
      <alignment horizontal="center" vertical="center" wrapText="1"/>
    </xf>
    <xf numFmtId="164" fontId="22" fillId="34" borderId="10" xfId="6" applyNumberFormat="1" applyFont="1" applyFill="1" applyBorder="1" applyAlignment="1">
      <alignment horizontal="center" vertical="center" wrapText="1"/>
    </xf>
    <xf numFmtId="164" fontId="22" fillId="34" borderId="13" xfId="6" applyNumberFormat="1" applyFont="1" applyFill="1" applyBorder="1" applyAlignment="1">
      <alignment horizontal="center" vertical="center" wrapText="1"/>
    </xf>
    <xf numFmtId="0" fontId="22" fillId="0" borderId="17" xfId="5" applyFont="1" applyFill="1" applyBorder="1" applyAlignment="1" applyProtection="1">
      <alignment horizontal="center" vertical="center" wrapText="1"/>
    </xf>
    <xf numFmtId="0" fontId="22" fillId="35" borderId="17" xfId="5" applyFont="1" applyFill="1" applyBorder="1" applyAlignment="1" applyProtection="1">
      <alignment horizontal="center" vertical="center" wrapText="1"/>
    </xf>
    <xf numFmtId="0" fontId="22" fillId="0" borderId="17" xfId="0" applyFont="1" applyFill="1" applyBorder="1"/>
    <xf numFmtId="0" fontId="22" fillId="0" borderId="10" xfId="3" applyFont="1" applyFill="1" applyBorder="1" applyAlignment="1">
      <alignment vertical="center"/>
    </xf>
    <xf numFmtId="0" fontId="22" fillId="0" borderId="10" xfId="0" applyFont="1" applyFill="1" applyBorder="1"/>
    <xf numFmtId="49" fontId="22" fillId="0" borderId="10" xfId="5" applyNumberFormat="1" applyFont="1" applyFill="1" applyBorder="1" applyAlignment="1" applyProtection="1">
      <alignment horizontal="center" vertical="center"/>
    </xf>
    <xf numFmtId="0" fontId="22" fillId="35" borderId="17" xfId="1" applyFont="1" applyFill="1" applyBorder="1" applyAlignment="1">
      <alignment horizontal="center" vertical="center" wrapText="1"/>
    </xf>
    <xf numFmtId="0" fontId="22" fillId="0" borderId="10" xfId="0" applyFont="1" applyFill="1" applyBorder="1" applyAlignment="1">
      <alignment horizontal="center" vertical="center"/>
    </xf>
    <xf numFmtId="0" fontId="22" fillId="0" borderId="17" xfId="0" applyFont="1" applyFill="1" applyBorder="1" applyAlignment="1">
      <alignment horizontal="justify" vertical="center"/>
    </xf>
    <xf numFmtId="0" fontId="22" fillId="0" borderId="10" xfId="0" applyFont="1" applyFill="1" applyBorder="1" applyAlignment="1">
      <alignment horizontal="justify" vertical="center"/>
    </xf>
    <xf numFmtId="0" fontId="22" fillId="0" borderId="17" xfId="0" applyFont="1" applyFill="1" applyBorder="1" applyAlignment="1">
      <alignment horizontal="justify" vertical="center" wrapText="1"/>
    </xf>
    <xf numFmtId="0" fontId="22" fillId="0" borderId="10" xfId="0" applyFont="1" applyFill="1" applyBorder="1" applyAlignment="1">
      <alignment horizontal="justify" vertical="center" wrapText="1"/>
    </xf>
    <xf numFmtId="0" fontId="22" fillId="0" borderId="13" xfId="0" applyFont="1" applyFill="1" applyBorder="1" applyAlignment="1">
      <alignment horizontal="justify" vertical="center" wrapText="1"/>
    </xf>
    <xf numFmtId="2" fontId="22" fillId="0" borderId="17" xfId="1" applyNumberFormat="1" applyFont="1" applyFill="1" applyBorder="1" applyAlignment="1">
      <alignment horizontal="center" vertical="center" wrapText="1"/>
    </xf>
    <xf numFmtId="49" fontId="22" fillId="0" borderId="17" xfId="5" applyNumberFormat="1" applyFont="1" applyFill="1" applyBorder="1" applyAlignment="1" applyProtection="1">
      <alignment horizontal="center" vertical="center"/>
    </xf>
    <xf numFmtId="49" fontId="22" fillId="0" borderId="0" xfId="5" applyNumberFormat="1" applyFont="1" applyFill="1" applyBorder="1" applyAlignment="1" applyProtection="1">
      <alignment horizontal="center" vertical="center"/>
    </xf>
    <xf numFmtId="0" fontId="27" fillId="0" borderId="21" xfId="5" applyFont="1" applyFill="1" applyBorder="1" applyAlignment="1" applyProtection="1">
      <alignment horizontal="center" vertical="center" wrapText="1"/>
    </xf>
    <xf numFmtId="0" fontId="22" fillId="0" borderId="17" xfId="3" applyFont="1" applyFill="1" applyBorder="1" applyAlignment="1">
      <alignment horizontal="justify" vertical="center" wrapText="1"/>
    </xf>
    <xf numFmtId="0" fontId="27" fillId="0" borderId="11" xfId="5" applyFont="1" applyFill="1" applyBorder="1" applyAlignment="1" applyProtection="1">
      <alignment horizontal="center" vertical="center" wrapText="1"/>
    </xf>
    <xf numFmtId="0" fontId="27" fillId="35" borderId="20" xfId="5" applyFont="1" applyFill="1" applyBorder="1" applyAlignment="1" applyProtection="1">
      <alignment horizontal="center" vertical="center" wrapText="1"/>
    </xf>
    <xf numFmtId="4" fontId="20" fillId="0" borderId="13" xfId="2052"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left" vertical="center" wrapText="1"/>
    </xf>
    <xf numFmtId="0" fontId="22" fillId="0" borderId="10" xfId="0" applyFont="1" applyFill="1" applyBorder="1" applyAlignment="1">
      <alignment horizontal="left" vertical="center" wrapText="1"/>
    </xf>
    <xf numFmtId="0" fontId="22" fillId="0" borderId="13" xfId="3" applyFont="1" applyFill="1" applyBorder="1" applyAlignment="1" applyProtection="1">
      <alignment horizontal="left" vertical="center" wrapText="1"/>
    </xf>
    <xf numFmtId="0" fontId="22" fillId="0" borderId="0" xfId="3" applyFont="1" applyFill="1" applyBorder="1" applyAlignment="1" applyProtection="1">
      <alignment horizontal="left" vertical="center" wrapText="1"/>
    </xf>
    <xf numFmtId="0" fontId="22" fillId="0" borderId="17" xfId="0" applyFont="1" applyFill="1" applyBorder="1" applyAlignment="1" applyProtection="1">
      <alignment horizontal="left" vertical="center" wrapText="1"/>
    </xf>
    <xf numFmtId="0" fontId="22" fillId="0" borderId="13" xfId="0" applyFont="1" applyFill="1" applyBorder="1" applyAlignment="1" applyProtection="1">
      <alignment horizontal="left" vertical="center" wrapText="1"/>
    </xf>
    <xf numFmtId="2" fontId="27" fillId="35" borderId="13" xfId="5" applyNumberFormat="1" applyFont="1" applyFill="1" applyBorder="1" applyAlignment="1" applyProtection="1">
      <alignment horizontal="center" vertical="center" wrapText="1"/>
    </xf>
    <xf numFmtId="4" fontId="22" fillId="34" borderId="17" xfId="6" applyNumberFormat="1" applyFont="1" applyFill="1" applyBorder="1" applyAlignment="1" applyProtection="1">
      <alignment horizontal="center" vertical="center" wrapText="1"/>
    </xf>
    <xf numFmtId="0" fontId="69" fillId="0" borderId="0" xfId="873" applyFont="1"/>
    <xf numFmtId="0" fontId="25" fillId="0" borderId="0" xfId="868" applyFill="1" applyBorder="1" applyAlignment="1">
      <alignment horizontal="left" vertical="center"/>
    </xf>
    <xf numFmtId="0" fontId="85" fillId="0" borderId="0" xfId="868" applyFont="1" applyAlignment="1" applyProtection="1">
      <alignment vertical="center"/>
    </xf>
    <xf numFmtId="0" fontId="85" fillId="0" borderId="0" xfId="868" applyFont="1" applyProtection="1"/>
    <xf numFmtId="0" fontId="85" fillId="0" borderId="0" xfId="868" applyFont="1" applyFill="1" applyBorder="1" applyProtection="1"/>
    <xf numFmtId="0" fontId="86" fillId="0" borderId="0" xfId="868" applyFont="1" applyAlignment="1" applyProtection="1">
      <alignment vertical="center"/>
    </xf>
    <xf numFmtId="0" fontId="85" fillId="0" borderId="0" xfId="868" applyFont="1" applyAlignment="1" applyProtection="1">
      <alignment wrapText="1"/>
    </xf>
    <xf numFmtId="10" fontId="85" fillId="0" borderId="0" xfId="868" applyNumberFormat="1" applyFont="1" applyProtection="1"/>
    <xf numFmtId="10" fontId="85" fillId="0" borderId="0" xfId="953" applyNumberFormat="1" applyFont="1" applyProtection="1"/>
    <xf numFmtId="0" fontId="16" fillId="34" borderId="17" xfId="868" applyFont="1" applyFill="1" applyBorder="1" applyAlignment="1" applyProtection="1">
      <alignment vertical="center"/>
    </xf>
    <xf numFmtId="0" fontId="1" fillId="34" borderId="17" xfId="868" applyFont="1" applyFill="1" applyBorder="1" applyAlignment="1" applyProtection="1">
      <alignment vertical="center"/>
    </xf>
    <xf numFmtId="0" fontId="25" fillId="0" borderId="0" xfId="868" applyFill="1" applyBorder="1" applyAlignment="1">
      <alignment horizontal="left" vertical="top"/>
    </xf>
    <xf numFmtId="0" fontId="1" fillId="34" borderId="0" xfId="868" applyFont="1" applyFill="1" applyBorder="1" applyAlignment="1" applyProtection="1">
      <alignment vertical="center"/>
    </xf>
    <xf numFmtId="0" fontId="16" fillId="34" borderId="10" xfId="868" applyFont="1" applyFill="1" applyBorder="1" applyAlignment="1" applyProtection="1">
      <alignment vertical="center"/>
    </xf>
    <xf numFmtId="0" fontId="1" fillId="34" borderId="10" xfId="868" applyFont="1" applyFill="1" applyBorder="1" applyAlignment="1" applyProtection="1">
      <alignment vertical="center"/>
    </xf>
    <xf numFmtId="0" fontId="29" fillId="39" borderId="41" xfId="9" applyFont="1" applyFill="1" applyBorder="1" applyAlignment="1" applyProtection="1">
      <alignment horizontal="center" vertical="center"/>
    </xf>
    <xf numFmtId="0" fontId="29" fillId="0" borderId="17" xfId="9" applyFont="1" applyFill="1" applyBorder="1" applyAlignment="1" applyProtection="1">
      <alignment vertical="center" wrapText="1"/>
      <protection locked="0"/>
    </xf>
    <xf numFmtId="0" fontId="85" fillId="0" borderId="18" xfId="868" applyFont="1" applyBorder="1" applyProtection="1"/>
    <xf numFmtId="0" fontId="29" fillId="0" borderId="18" xfId="9" applyFont="1" applyFill="1" applyBorder="1" applyAlignment="1" applyProtection="1">
      <alignment horizontal="center" vertical="center" wrapText="1"/>
      <protection locked="0"/>
    </xf>
    <xf numFmtId="0" fontId="29" fillId="0" borderId="22" xfId="9" applyFont="1" applyFill="1" applyBorder="1" applyAlignment="1" applyProtection="1">
      <alignment vertical="top"/>
      <protection locked="0"/>
    </xf>
    <xf numFmtId="0" fontId="29" fillId="0" borderId="10" xfId="9" applyFont="1" applyFill="1" applyBorder="1" applyAlignment="1" applyProtection="1">
      <alignment vertical="top"/>
      <protection locked="0"/>
    </xf>
    <xf numFmtId="0" fontId="85" fillId="0" borderId="19" xfId="868" applyFont="1" applyBorder="1" applyAlignment="1" applyProtection="1"/>
    <xf numFmtId="0" fontId="29" fillId="0" borderId="19" xfId="9" applyFont="1" applyFill="1" applyBorder="1" applyAlignment="1" applyProtection="1">
      <alignment horizontal="center" vertical="center" wrapText="1"/>
      <protection locked="0"/>
    </xf>
    <xf numFmtId="0" fontId="91" fillId="34" borderId="0" xfId="873" applyFont="1" applyFill="1" applyBorder="1"/>
    <xf numFmtId="0" fontId="21" fillId="34" borderId="0" xfId="797" applyFont="1" applyFill="1" applyBorder="1" applyAlignment="1">
      <alignment horizontal="center" vertical="center"/>
    </xf>
    <xf numFmtId="0" fontId="92" fillId="34" borderId="0" xfId="797" applyFont="1" applyFill="1" applyBorder="1" applyAlignment="1">
      <alignment horizontal="center" vertical="center"/>
    </xf>
    <xf numFmtId="0" fontId="69" fillId="0" borderId="20" xfId="873" applyFont="1" applyBorder="1"/>
    <xf numFmtId="0" fontId="69" fillId="0" borderId="17" xfId="873" applyFont="1" applyBorder="1"/>
    <xf numFmtId="0" fontId="85" fillId="0" borderId="18" xfId="868" applyFont="1" applyBorder="1" applyAlignment="1" applyProtection="1">
      <alignment vertical="center"/>
    </xf>
    <xf numFmtId="0" fontId="69" fillId="0" borderId="18" xfId="873" applyFont="1" applyBorder="1"/>
    <xf numFmtId="0" fontId="69" fillId="0" borderId="22" xfId="873" applyFont="1" applyBorder="1"/>
    <xf numFmtId="0" fontId="69" fillId="0" borderId="10" xfId="873" applyFont="1" applyBorder="1"/>
    <xf numFmtId="0" fontId="85" fillId="0" borderId="19" xfId="868" applyFont="1" applyBorder="1" applyAlignment="1" applyProtection="1">
      <alignment vertical="center"/>
    </xf>
    <xf numFmtId="0" fontId="69" fillId="0" borderId="19" xfId="873" applyFont="1" applyBorder="1"/>
    <xf numFmtId="0" fontId="25" fillId="0" borderId="0" xfId="868" applyFill="1" applyBorder="1" applyAlignment="1">
      <alignment horizontal="left" vertical="center" wrapText="1"/>
    </xf>
    <xf numFmtId="49" fontId="19" fillId="34" borderId="0" xfId="868" applyNumberFormat="1" applyFont="1" applyFill="1" applyBorder="1" applyAlignment="1" applyProtection="1">
      <alignment vertical="center"/>
      <protection hidden="1"/>
    </xf>
    <xf numFmtId="0" fontId="24" fillId="37" borderId="42" xfId="868" applyFont="1" applyFill="1" applyBorder="1" applyAlignment="1">
      <alignment vertical="center" wrapText="1"/>
    </xf>
    <xf numFmtId="0" fontId="24" fillId="37" borderId="43" xfId="868" applyFont="1" applyFill="1" applyBorder="1" applyAlignment="1">
      <alignment vertical="center" wrapText="1"/>
    </xf>
    <xf numFmtId="0" fontId="24" fillId="37" borderId="15" xfId="868" applyFont="1" applyFill="1" applyBorder="1" applyAlignment="1">
      <alignment vertical="center" wrapText="1"/>
    </xf>
    <xf numFmtId="0" fontId="24" fillId="37" borderId="18" xfId="868" applyFont="1" applyFill="1" applyBorder="1" applyAlignment="1">
      <alignment vertical="center" wrapText="1"/>
    </xf>
    <xf numFmtId="0" fontId="24" fillId="37" borderId="44" xfId="868" applyFont="1" applyFill="1" applyBorder="1" applyAlignment="1">
      <alignment horizontal="center" vertical="center" wrapText="1"/>
    </xf>
    <xf numFmtId="0" fontId="24" fillId="37" borderId="45" xfId="868" applyFont="1" applyFill="1" applyBorder="1" applyAlignment="1">
      <alignment horizontal="center" vertical="center" wrapText="1"/>
    </xf>
    <xf numFmtId="0" fontId="24" fillId="37" borderId="46" xfId="868" applyFont="1" applyFill="1" applyBorder="1" applyAlignment="1">
      <alignment horizontal="center" wrapText="1"/>
    </xf>
    <xf numFmtId="0" fontId="24" fillId="37" borderId="14" xfId="868" applyFont="1" applyFill="1" applyBorder="1" applyAlignment="1">
      <alignment horizontal="center" wrapText="1"/>
    </xf>
    <xf numFmtId="0" fontId="24" fillId="37" borderId="47" xfId="868" applyFont="1" applyFill="1" applyBorder="1" applyAlignment="1">
      <alignment horizontal="center" vertical="top" wrapText="1"/>
    </xf>
    <xf numFmtId="0" fontId="24" fillId="37" borderId="48" xfId="868" applyFont="1" applyFill="1" applyBorder="1" applyAlignment="1">
      <alignment horizontal="center" vertical="top" wrapText="1"/>
    </xf>
    <xf numFmtId="0" fontId="24" fillId="37" borderId="16" xfId="868" applyFont="1" applyFill="1" applyBorder="1" applyAlignment="1">
      <alignment horizontal="center" vertical="top" wrapText="1"/>
    </xf>
    <xf numFmtId="0" fontId="24" fillId="37" borderId="19" xfId="868" applyFont="1" applyFill="1" applyBorder="1" applyAlignment="1">
      <alignment horizontal="center" vertical="top" wrapText="1"/>
    </xf>
    <xf numFmtId="2" fontId="25" fillId="0" borderId="0" xfId="868" applyNumberFormat="1" applyFill="1" applyBorder="1" applyAlignment="1">
      <alignment horizontal="left" vertical="center"/>
    </xf>
    <xf numFmtId="0" fontId="28" fillId="0" borderId="0" xfId="868" applyFont="1" applyFill="1" applyBorder="1" applyAlignment="1">
      <alignment horizontal="left" vertical="center"/>
    </xf>
    <xf numFmtId="0" fontId="22" fillId="0" borderId="16" xfId="3" applyNumberFormat="1" applyFont="1" applyFill="1" applyBorder="1" applyAlignment="1">
      <alignment vertical="center"/>
    </xf>
    <xf numFmtId="10" fontId="22" fillId="0" borderId="16" xfId="4" applyNumberFormat="1" applyFont="1" applyFill="1" applyBorder="1" applyAlignment="1">
      <alignment vertical="center" wrapText="1"/>
    </xf>
    <xf numFmtId="0" fontId="22" fillId="0" borderId="41" xfId="868" applyFont="1" applyFill="1" applyBorder="1" applyAlignment="1">
      <alignment vertical="center" wrapText="1"/>
    </xf>
    <xf numFmtId="0" fontId="83" fillId="0" borderId="0" xfId="868" applyFont="1" applyFill="1" applyBorder="1" applyAlignment="1" applyProtection="1">
      <alignment horizontal="left" vertical="center" wrapText="1"/>
    </xf>
    <xf numFmtId="2" fontId="83" fillId="0" borderId="0" xfId="868" applyNumberFormat="1" applyFont="1" applyFill="1" applyBorder="1" applyAlignment="1" applyProtection="1">
      <alignment horizontal="center" vertical="center"/>
    </xf>
    <xf numFmtId="0" fontId="83" fillId="0" borderId="0" xfId="868" applyFont="1" applyFill="1" applyBorder="1" applyAlignment="1" applyProtection="1">
      <alignment horizontal="right" vertical="center" wrapText="1"/>
    </xf>
    <xf numFmtId="0" fontId="83" fillId="0" borderId="0" xfId="868" applyFont="1" applyFill="1" applyProtection="1"/>
    <xf numFmtId="0" fontId="22" fillId="0" borderId="41" xfId="3" applyNumberFormat="1" applyFont="1" applyFill="1" applyBorder="1" applyAlignment="1">
      <alignment horizontal="left" vertical="center"/>
    </xf>
    <xf numFmtId="0" fontId="93" fillId="0" borderId="0" xfId="868" applyFont="1" applyFill="1" applyBorder="1" applyAlignment="1" applyProtection="1">
      <alignment horizontal="left" vertical="center" wrapText="1"/>
    </xf>
    <xf numFmtId="2" fontId="93" fillId="0" borderId="0" xfId="868" applyNumberFormat="1" applyFont="1" applyFill="1" applyBorder="1" applyAlignment="1" applyProtection="1">
      <alignment horizontal="center" vertical="center"/>
    </xf>
    <xf numFmtId="0" fontId="93" fillId="0" borderId="0" xfId="868" applyFont="1" applyFill="1" applyBorder="1" applyAlignment="1" applyProtection="1">
      <alignment horizontal="right" vertical="center" wrapText="1"/>
    </xf>
    <xf numFmtId="0" fontId="93" fillId="0" borderId="0" xfId="868" applyFont="1" applyFill="1" applyProtection="1"/>
    <xf numFmtId="0" fontId="23" fillId="37" borderId="41" xfId="868" applyFont="1" applyFill="1" applyBorder="1" applyAlignment="1">
      <alignment vertical="center" wrapText="1"/>
    </xf>
    <xf numFmtId="44" fontId="22" fillId="39" borderId="41" xfId="2452" applyNumberFormat="1" applyFont="1" applyFill="1" applyBorder="1" applyAlignment="1">
      <alignment vertical="center" wrapText="1"/>
    </xf>
    <xf numFmtId="10" fontId="22" fillId="39" borderId="16" xfId="4" applyNumberFormat="1" applyFont="1" applyFill="1" applyBorder="1" applyAlignment="1">
      <alignment vertical="center" wrapText="1"/>
    </xf>
    <xf numFmtId="0" fontId="29" fillId="0" borderId="20" xfId="9" applyFont="1" applyFill="1" applyBorder="1" applyAlignment="1" applyProtection="1">
      <alignment vertical="center"/>
      <protection locked="0"/>
    </xf>
    <xf numFmtId="0" fontId="95" fillId="0" borderId="0" xfId="868" applyFont="1" applyFill="1" applyBorder="1" applyAlignment="1">
      <alignment horizontal="left" vertical="top"/>
    </xf>
    <xf numFmtId="0" fontId="19" fillId="0" borderId="0" xfId="868" quotePrefix="1" applyFont="1" applyFill="1" applyBorder="1" applyAlignment="1">
      <alignment vertical="center"/>
    </xf>
    <xf numFmtId="49" fontId="19" fillId="34" borderId="13" xfId="868" applyNumberFormat="1" applyFont="1" applyFill="1" applyBorder="1" applyAlignment="1" applyProtection="1">
      <alignment vertical="center"/>
      <protection hidden="1"/>
    </xf>
    <xf numFmtId="0" fontId="95" fillId="0" borderId="0" xfId="868" applyFont="1" applyFill="1" applyBorder="1" applyAlignment="1">
      <alignment horizontal="left" vertical="center"/>
    </xf>
    <xf numFmtId="0" fontId="95" fillId="0" borderId="0" xfId="868" applyFont="1" applyFill="1" applyBorder="1" applyAlignment="1">
      <alignment horizontal="left" vertical="center" wrapText="1"/>
    </xf>
    <xf numFmtId="0" fontId="96" fillId="106" borderId="42" xfId="868" applyFont="1" applyFill="1" applyBorder="1" applyAlignment="1">
      <alignment vertical="center" wrapText="1"/>
    </xf>
    <xf numFmtId="0" fontId="96" fillId="106" borderId="49" xfId="868" applyFont="1" applyFill="1" applyBorder="1" applyAlignment="1">
      <alignment vertical="center" wrapText="1"/>
    </xf>
    <xf numFmtId="0" fontId="96" fillId="106" borderId="44" xfId="868" applyFont="1" applyFill="1" applyBorder="1" applyAlignment="1">
      <alignment horizontal="center" vertical="center" wrapText="1"/>
    </xf>
    <xf numFmtId="0" fontId="96" fillId="106" borderId="50" xfId="868" applyFont="1" applyFill="1" applyBorder="1" applyAlignment="1">
      <alignment horizontal="center" vertical="center" wrapText="1"/>
    </xf>
    <xf numFmtId="0" fontId="96" fillId="106" borderId="45" xfId="868" applyFont="1" applyFill="1" applyBorder="1" applyAlignment="1">
      <alignment horizontal="center" vertical="center" wrapText="1"/>
    </xf>
    <xf numFmtId="0" fontId="96" fillId="106" borderId="47" xfId="868" applyFont="1" applyFill="1" applyBorder="1" applyAlignment="1">
      <alignment horizontal="center" vertical="center" wrapText="1"/>
    </xf>
    <xf numFmtId="0" fontId="96" fillId="106" borderId="51" xfId="868" applyFont="1" applyFill="1" applyBorder="1" applyAlignment="1">
      <alignment horizontal="center" vertical="center" wrapText="1"/>
    </xf>
    <xf numFmtId="0" fontId="96" fillId="106" borderId="48" xfId="868" applyFont="1" applyFill="1" applyBorder="1" applyAlignment="1">
      <alignment horizontal="center" vertical="center" wrapText="1"/>
    </xf>
    <xf numFmtId="0" fontId="92" fillId="107" borderId="0" xfId="805" applyFont="1" applyFill="1" applyBorder="1" applyAlignment="1" applyProtection="1">
      <alignment horizontal="center" vertical="center"/>
    </xf>
    <xf numFmtId="0" fontId="97" fillId="107" borderId="0" xfId="800" applyFont="1" applyFill="1" applyBorder="1" applyAlignment="1" applyProtection="1">
      <alignment horizontal="center" vertical="center"/>
    </xf>
    <xf numFmtId="10" fontId="98" fillId="107" borderId="0" xfId="805" applyNumberFormat="1" applyFont="1" applyFill="1" applyBorder="1" applyAlignment="1" applyProtection="1">
      <alignment horizontal="center" vertical="center"/>
    </xf>
    <xf numFmtId="0" fontId="97" fillId="0" borderId="0" xfId="800" applyFont="1" applyFill="1" applyBorder="1" applyAlignment="1" applyProtection="1">
      <alignment horizontal="center" vertical="center"/>
    </xf>
    <xf numFmtId="0" fontId="27" fillId="0" borderId="41" xfId="7" applyFont="1" applyFill="1" applyBorder="1" applyAlignment="1">
      <alignment horizontal="left" vertical="top" wrapText="1"/>
    </xf>
    <xf numFmtId="43" fontId="22" fillId="0" borderId="41" xfId="6" applyFont="1" applyFill="1" applyBorder="1" applyAlignment="1">
      <alignment horizontal="center" vertical="center" wrapText="1"/>
    </xf>
    <xf numFmtId="0" fontId="92" fillId="0" borderId="0" xfId="805" applyFont="1" applyFill="1" applyBorder="1" applyAlignment="1" applyProtection="1">
      <alignment horizontal="center" vertical="center"/>
    </xf>
    <xf numFmtId="10" fontId="98" fillId="0" borderId="0" xfId="805" applyNumberFormat="1" applyFont="1" applyFill="1" applyBorder="1" applyAlignment="1" applyProtection="1">
      <alignment horizontal="center" vertical="center"/>
    </xf>
    <xf numFmtId="0" fontId="92" fillId="0" borderId="0" xfId="873" applyFont="1" applyFill="1" applyBorder="1" applyAlignment="1" applyProtection="1">
      <alignment horizontal="center" vertical="center"/>
      <protection hidden="1"/>
    </xf>
    <xf numFmtId="0" fontId="98" fillId="0" borderId="0" xfId="868" applyFont="1" applyFill="1" applyBorder="1" applyAlignment="1" applyProtection="1">
      <alignment horizontal="center" vertical="center"/>
      <protection hidden="1"/>
    </xf>
    <xf numFmtId="10" fontId="99" fillId="0" borderId="0" xfId="959" applyNumberFormat="1" applyFont="1" applyFill="1" applyBorder="1" applyAlignment="1" applyProtection="1">
      <alignment horizontal="center" vertical="center"/>
      <protection hidden="1"/>
    </xf>
    <xf numFmtId="0" fontId="22" fillId="0" borderId="10" xfId="868" applyFont="1" applyFill="1" applyBorder="1" applyAlignment="1">
      <alignment horizontal="center" vertical="center" wrapText="1"/>
    </xf>
    <xf numFmtId="0" fontId="95" fillId="103" borderId="0" xfId="868" applyFont="1" applyFill="1" applyBorder="1" applyAlignment="1">
      <alignment horizontal="left" vertical="center" wrapText="1"/>
    </xf>
    <xf numFmtId="0" fontId="92" fillId="103" borderId="0" xfId="805" applyFont="1" applyFill="1" applyBorder="1" applyAlignment="1" applyProtection="1">
      <alignment horizontal="center" vertical="center"/>
    </xf>
    <xf numFmtId="0" fontId="97" fillId="103" borderId="0" xfId="800" applyFont="1" applyFill="1" applyBorder="1" applyAlignment="1" applyProtection="1">
      <alignment horizontal="center" vertical="center"/>
    </xf>
    <xf numFmtId="10" fontId="98" fillId="103" borderId="0" xfId="805" applyNumberFormat="1" applyFont="1" applyFill="1" applyBorder="1" applyAlignment="1" applyProtection="1">
      <alignment horizontal="center" vertical="center"/>
    </xf>
    <xf numFmtId="0" fontId="95" fillId="103" borderId="0" xfId="868" applyFont="1" applyFill="1" applyBorder="1" applyAlignment="1">
      <alignment horizontal="left" vertical="center"/>
    </xf>
    <xf numFmtId="43" fontId="25" fillId="0" borderId="0" xfId="868" applyNumberFormat="1" applyFill="1" applyBorder="1" applyAlignment="1">
      <alignment vertical="center" wrapText="1"/>
    </xf>
    <xf numFmtId="0" fontId="25" fillId="0" borderId="0" xfId="868" applyFont="1" applyFill="1" applyBorder="1" applyAlignment="1">
      <alignment vertical="center"/>
    </xf>
    <xf numFmtId="0" fontId="25" fillId="0" borderId="0" xfId="868" applyFill="1" applyBorder="1" applyAlignment="1">
      <alignment vertical="center" wrapText="1"/>
    </xf>
    <xf numFmtId="0" fontId="29" fillId="0" borderId="21" xfId="9" applyFont="1" applyFill="1" applyBorder="1" applyAlignment="1" applyProtection="1">
      <alignment horizontal="center" vertical="center" wrapText="1"/>
      <protection locked="0"/>
    </xf>
    <xf numFmtId="0" fontId="29" fillId="0" borderId="17" xfId="5" applyFont="1" applyFill="1" applyBorder="1" applyAlignment="1" applyProtection="1">
      <alignment vertical="center" wrapText="1"/>
    </xf>
    <xf numFmtId="0" fontId="29" fillId="0" borderId="21" xfId="9" applyFont="1" applyFill="1" applyBorder="1" applyAlignment="1" applyProtection="1">
      <alignment horizontal="left" vertical="center" wrapText="1"/>
      <protection locked="0"/>
    </xf>
    <xf numFmtId="0" fontId="29" fillId="0" borderId="14" xfId="9" applyFont="1" applyFill="1" applyBorder="1" applyAlignment="1" applyProtection="1">
      <alignment horizontal="left" vertical="center" wrapText="1"/>
      <protection locked="0"/>
    </xf>
    <xf numFmtId="0" fontId="29" fillId="0" borderId="10" xfId="9" applyFont="1" applyFill="1" applyBorder="1" applyAlignment="1" applyProtection="1">
      <alignment vertical="center" wrapText="1"/>
      <protection locked="0"/>
    </xf>
    <xf numFmtId="0" fontId="29" fillId="0" borderId="0" xfId="5" applyFont="1" applyFill="1" applyBorder="1" applyAlignment="1" applyProtection="1">
      <alignment vertical="center" wrapText="1"/>
    </xf>
    <xf numFmtId="0" fontId="29" fillId="0" borderId="22" xfId="9" applyFont="1" applyFill="1" applyBorder="1" applyAlignment="1" applyProtection="1">
      <alignment horizontal="center" vertical="center" wrapText="1"/>
      <protection locked="0"/>
    </xf>
    <xf numFmtId="0" fontId="29" fillId="0" borderId="10" xfId="5" applyFont="1" applyFill="1" applyBorder="1" applyAlignment="1" applyProtection="1">
      <alignment vertical="center" wrapText="1"/>
    </xf>
    <xf numFmtId="0" fontId="27" fillId="0" borderId="0" xfId="7" applyFont="1"/>
    <xf numFmtId="0" fontId="22" fillId="0" borderId="0" xfId="7" applyFont="1"/>
    <xf numFmtId="0" fontId="22" fillId="0" borderId="0" xfId="7" applyFont="1" applyFill="1" applyBorder="1"/>
    <xf numFmtId="0" fontId="100" fillId="0" borderId="0" xfId="0" applyFont="1" applyAlignment="1" applyProtection="1">
      <alignment vertical="center"/>
    </xf>
    <xf numFmtId="0" fontId="22" fillId="0" borderId="0" xfId="7" applyFont="1" applyAlignment="1"/>
    <xf numFmtId="0" fontId="22" fillId="0" borderId="10" xfId="7" applyFont="1" applyBorder="1" applyAlignment="1"/>
    <xf numFmtId="0" fontId="30" fillId="0" borderId="52" xfId="7" applyFont="1" applyBorder="1" applyAlignment="1">
      <alignment horizontal="left" vertical="top" wrapText="1"/>
    </xf>
    <xf numFmtId="0" fontId="27" fillId="0" borderId="56" xfId="7" applyFont="1" applyBorder="1" applyAlignment="1">
      <alignment horizontal="left" vertical="top" wrapText="1"/>
    </xf>
    <xf numFmtId="0" fontId="30" fillId="0" borderId="57" xfId="7" applyFont="1" applyBorder="1" applyAlignment="1">
      <alignment horizontal="left" vertical="top" wrapText="1"/>
    </xf>
    <xf numFmtId="2" fontId="103" fillId="34" borderId="0" xfId="0" applyNumberFormat="1" applyFont="1" applyFill="1" applyBorder="1" applyAlignment="1" applyProtection="1">
      <alignment horizontal="center" vertical="center" wrapText="1"/>
    </xf>
    <xf numFmtId="44" fontId="104" fillId="34" borderId="0" xfId="2452" applyFont="1" applyFill="1" applyBorder="1" applyAlignment="1" applyProtection="1">
      <alignment vertical="center" wrapText="1"/>
    </xf>
    <xf numFmtId="0" fontId="104" fillId="34" borderId="14" xfId="0" applyFont="1" applyFill="1" applyBorder="1" applyAlignment="1" applyProtection="1">
      <alignment vertical="center" wrapText="1"/>
    </xf>
    <xf numFmtId="175" fontId="84" fillId="0" borderId="58" xfId="7" applyNumberFormat="1" applyFont="1" applyBorder="1" applyAlignment="1">
      <alignment vertical="top" wrapText="1"/>
    </xf>
    <xf numFmtId="0" fontId="27" fillId="0" borderId="57" xfId="7" applyFont="1" applyBorder="1" applyAlignment="1">
      <alignment horizontal="left" vertical="top" wrapText="1"/>
    </xf>
    <xf numFmtId="0" fontId="27" fillId="0" borderId="57" xfId="7" applyFont="1" applyBorder="1" applyAlignment="1">
      <alignment horizontal="center" vertical="top" wrapText="1"/>
    </xf>
    <xf numFmtId="4" fontId="22" fillId="109" borderId="59" xfId="7" applyNumberFormat="1" applyFont="1" applyFill="1" applyBorder="1" applyAlignment="1">
      <alignment horizontal="right" vertical="top"/>
    </xf>
    <xf numFmtId="0" fontId="1" fillId="0" borderId="0" xfId="798" applyFont="1"/>
    <xf numFmtId="10" fontId="95" fillId="0" borderId="0" xfId="952" applyNumberFormat="1" applyFont="1"/>
    <xf numFmtId="10" fontId="95" fillId="0" borderId="41" xfId="952" applyNumberFormat="1" applyFont="1" applyBorder="1" applyAlignment="1">
      <alignment vertical="center"/>
    </xf>
    <xf numFmtId="10" fontId="83" fillId="0" borderId="41" xfId="952" applyNumberFormat="1" applyFont="1" applyBorder="1" applyAlignment="1">
      <alignment vertical="center"/>
    </xf>
    <xf numFmtId="0" fontId="1" fillId="0" borderId="0" xfId="798" applyFont="1" applyAlignment="1">
      <alignment horizontal="center" vertical="center"/>
    </xf>
    <xf numFmtId="10" fontId="1" fillId="0" borderId="0" xfId="798" applyNumberFormat="1" applyFont="1" applyAlignment="1">
      <alignment horizontal="center"/>
    </xf>
    <xf numFmtId="10" fontId="95" fillId="0" borderId="41" xfId="952" applyNumberFormat="1" applyFont="1" applyBorder="1" applyAlignment="1">
      <alignment horizontal="center" vertical="center"/>
    </xf>
    <xf numFmtId="10" fontId="83" fillId="0" borderId="41" xfId="952" applyNumberFormat="1" applyFont="1" applyFill="1" applyBorder="1" applyAlignment="1">
      <alignment vertical="center"/>
    </xf>
    <xf numFmtId="4" fontId="1" fillId="0" borderId="0" xfId="798" applyNumberFormat="1" applyFont="1"/>
    <xf numFmtId="43" fontId="69" fillId="103" borderId="41" xfId="1984" applyFont="1" applyFill="1" applyBorder="1" applyAlignment="1">
      <alignment horizontal="center" vertical="center"/>
    </xf>
    <xf numFmtId="43" fontId="83" fillId="0" borderId="41" xfId="1984" applyFont="1" applyFill="1" applyBorder="1" applyAlignment="1">
      <alignment horizontal="center" vertical="center"/>
    </xf>
    <xf numFmtId="43" fontId="69" fillId="0" borderId="41" xfId="1984" applyFont="1" applyFill="1" applyBorder="1" applyAlignment="1">
      <alignment horizontal="center" vertical="center"/>
    </xf>
    <xf numFmtId="43" fontId="83" fillId="103" borderId="41" xfId="1984" applyFont="1" applyFill="1" applyBorder="1" applyAlignment="1">
      <alignment horizontal="center" vertical="center"/>
    </xf>
    <xf numFmtId="176" fontId="98" fillId="0" borderId="0" xfId="2279" applyNumberFormat="1" applyFont="1"/>
    <xf numFmtId="43" fontId="16" fillId="0" borderId="41" xfId="1984" applyFont="1" applyBorder="1" applyAlignment="1">
      <alignment vertical="center"/>
    </xf>
    <xf numFmtId="9" fontId="16" fillId="0" borderId="41" xfId="952" applyNumberFormat="1" applyFont="1" applyBorder="1" applyAlignment="1">
      <alignment horizontal="center" vertical="center"/>
    </xf>
    <xf numFmtId="10" fontId="16" fillId="0" borderId="41" xfId="952" applyNumberFormat="1" applyFont="1" applyBorder="1" applyAlignment="1">
      <alignment vertical="center"/>
    </xf>
    <xf numFmtId="10" fontId="1" fillId="0" borderId="41" xfId="952" applyNumberFormat="1" applyFont="1" applyBorder="1" applyAlignment="1">
      <alignment vertical="center"/>
    </xf>
    <xf numFmtId="4" fontId="16" fillId="0" borderId="12" xfId="798" applyNumberFormat="1" applyFont="1" applyBorder="1" applyAlignment="1">
      <alignment vertical="center"/>
    </xf>
    <xf numFmtId="0" fontId="1" fillId="0" borderId="0" xfId="798" applyFont="1" applyBorder="1"/>
    <xf numFmtId="10" fontId="95" fillId="0" borderId="0" xfId="952" applyNumberFormat="1" applyFont="1" applyBorder="1"/>
    <xf numFmtId="4" fontId="22" fillId="0" borderId="0" xfId="5" applyNumberFormat="1" applyFont="1" applyBorder="1" applyAlignment="1" applyProtection="1">
      <alignment horizontal="center" vertical="center"/>
    </xf>
    <xf numFmtId="0" fontId="92" fillId="0" borderId="0" xfId="797" applyFont="1" applyFill="1" applyBorder="1" applyAlignment="1">
      <alignment vertical="center"/>
    </xf>
    <xf numFmtId="0" fontId="1" fillId="0" borderId="0" xfId="798" applyFont="1" applyFill="1" applyBorder="1"/>
    <xf numFmtId="0" fontId="29" fillId="39" borderId="11" xfId="9" applyFont="1" applyFill="1" applyBorder="1" applyAlignment="1" applyProtection="1">
      <alignment vertical="center"/>
    </xf>
    <xf numFmtId="0" fontId="29" fillId="39" borderId="12" xfId="9" applyFont="1" applyFill="1" applyBorder="1" applyAlignment="1" applyProtection="1">
      <alignment vertical="center"/>
    </xf>
    <xf numFmtId="10" fontId="95" fillId="0" borderId="0" xfId="952" applyNumberFormat="1" applyFont="1" applyFill="1" applyBorder="1"/>
    <xf numFmtId="0" fontId="29" fillId="0" borderId="20" xfId="9" applyFont="1" applyFill="1" applyBorder="1" applyAlignment="1" applyProtection="1">
      <alignment horizontal="center" vertical="center" wrapText="1"/>
      <protection locked="0"/>
    </xf>
    <xf numFmtId="0" fontId="25" fillId="0" borderId="0" xfId="868" applyFill="1" applyBorder="1" applyAlignment="1">
      <alignment horizontal="right" vertical="center" wrapText="1"/>
    </xf>
    <xf numFmtId="10" fontId="25" fillId="0" borderId="0" xfId="4" applyNumberFormat="1" applyFont="1" applyFill="1" applyBorder="1" applyAlignment="1">
      <alignment vertical="center" wrapText="1"/>
    </xf>
    <xf numFmtId="10" fontId="25" fillId="0" borderId="0" xfId="4" applyNumberFormat="1" applyFont="1" applyFill="1" applyBorder="1" applyAlignment="1">
      <alignment horizontal="left" vertical="center"/>
    </xf>
    <xf numFmtId="0" fontId="1" fillId="0" borderId="20" xfId="798" applyFont="1" applyBorder="1"/>
    <xf numFmtId="0" fontId="1" fillId="0" borderId="18" xfId="798" applyFont="1" applyBorder="1"/>
    <xf numFmtId="0" fontId="1" fillId="0" borderId="22" xfId="798" applyFont="1" applyBorder="1"/>
    <xf numFmtId="0" fontId="1" fillId="0" borderId="19" xfId="798" applyFont="1" applyBorder="1"/>
    <xf numFmtId="0" fontId="20" fillId="0" borderId="11" xfId="868" quotePrefix="1" applyFont="1" applyBorder="1" applyAlignment="1">
      <alignment vertical="center"/>
    </xf>
    <xf numFmtId="49" fontId="19" fillId="34" borderId="12" xfId="868" quotePrefix="1" applyNumberFormat="1" applyFont="1" applyFill="1" applyBorder="1" applyAlignment="1" applyProtection="1">
      <alignment vertical="center"/>
      <protection hidden="1"/>
    </xf>
    <xf numFmtId="0" fontId="20" fillId="0" borderId="21" xfId="868" applyFont="1" applyBorder="1" applyAlignment="1">
      <alignment vertical="center"/>
    </xf>
    <xf numFmtId="49" fontId="19" fillId="34" borderId="14" xfId="868" applyNumberFormat="1" applyFont="1" applyFill="1" applyBorder="1" applyAlignment="1" applyProtection="1">
      <alignment vertical="center"/>
      <protection hidden="1"/>
    </xf>
    <xf numFmtId="0" fontId="20" fillId="0" borderId="11" xfId="868" applyFont="1" applyBorder="1" applyAlignment="1">
      <alignment vertical="center"/>
    </xf>
    <xf numFmtId="49" fontId="19" fillId="34" borderId="12" xfId="868" applyNumberFormat="1" applyFont="1" applyFill="1" applyBorder="1" applyAlignment="1" applyProtection="1">
      <alignment vertical="center"/>
      <protection hidden="1"/>
    </xf>
    <xf numFmtId="0" fontId="20" fillId="0" borderId="22" xfId="868" applyFont="1" applyBorder="1" applyAlignment="1">
      <alignment vertical="center"/>
    </xf>
    <xf numFmtId="49" fontId="19" fillId="34" borderId="19" xfId="868" applyNumberFormat="1" applyFont="1" applyFill="1" applyBorder="1" applyAlignment="1" applyProtection="1">
      <alignment vertical="center"/>
      <protection hidden="1"/>
    </xf>
    <xf numFmtId="0" fontId="96" fillId="106" borderId="41" xfId="868" applyFont="1" applyFill="1" applyBorder="1" applyAlignment="1">
      <alignment vertical="center" wrapText="1"/>
    </xf>
    <xf numFmtId="0" fontId="96" fillId="106" borderId="63" xfId="868" applyFont="1" applyFill="1" applyBorder="1" applyAlignment="1">
      <alignment horizontal="center" vertical="center" wrapText="1"/>
    </xf>
    <xf numFmtId="0" fontId="92" fillId="0" borderId="41" xfId="805" applyFont="1" applyFill="1" applyBorder="1" applyAlignment="1" applyProtection="1">
      <alignment horizontal="center" vertical="center" wrapText="1"/>
    </xf>
    <xf numFmtId="0" fontId="96" fillId="106" borderId="41" xfId="868" applyFont="1" applyFill="1" applyBorder="1" applyAlignment="1">
      <alignment horizontal="center" vertical="center" wrapText="1"/>
    </xf>
    <xf numFmtId="0" fontId="96" fillId="106" borderId="18" xfId="868" applyFont="1" applyFill="1" applyBorder="1" applyAlignment="1">
      <alignment horizontal="center" vertical="center" wrapText="1"/>
    </xf>
    <xf numFmtId="0" fontId="96" fillId="106" borderId="17" xfId="868" applyFont="1" applyFill="1" applyBorder="1" applyAlignment="1">
      <alignment horizontal="center" vertical="center" wrapText="1"/>
    </xf>
    <xf numFmtId="0" fontId="96" fillId="106" borderId="15" xfId="868" applyFont="1" applyFill="1" applyBorder="1" applyAlignment="1">
      <alignment horizontal="center" vertical="center" wrapText="1"/>
    </xf>
    <xf numFmtId="0" fontId="96" fillId="106" borderId="19" xfId="868" applyFont="1" applyFill="1" applyBorder="1" applyAlignment="1">
      <alignment horizontal="center" vertical="center" wrapText="1"/>
    </xf>
    <xf numFmtId="0" fontId="96" fillId="106" borderId="10" xfId="868" applyFont="1" applyFill="1" applyBorder="1" applyAlignment="1">
      <alignment horizontal="center" vertical="center" wrapText="1"/>
    </xf>
    <xf numFmtId="10" fontId="96" fillId="106" borderId="16" xfId="4" applyNumberFormat="1" applyFont="1" applyFill="1" applyBorder="1" applyAlignment="1">
      <alignment horizontal="center" vertical="center" wrapText="1"/>
    </xf>
    <xf numFmtId="0" fontId="96" fillId="106" borderId="16" xfId="868" applyFont="1" applyFill="1" applyBorder="1" applyAlignment="1">
      <alignment horizontal="center" vertical="center" wrapText="1"/>
    </xf>
    <xf numFmtId="0" fontId="92" fillId="107" borderId="41" xfId="805" applyFont="1" applyFill="1" applyBorder="1" applyAlignment="1" applyProtection="1">
      <alignment horizontal="center" vertical="center"/>
    </xf>
    <xf numFmtId="0" fontId="97" fillId="107" borderId="41" xfId="800" applyFont="1" applyFill="1" applyBorder="1" applyAlignment="1" applyProtection="1">
      <alignment horizontal="center" vertical="center"/>
    </xf>
    <xf numFmtId="10" fontId="98" fillId="107" borderId="41" xfId="805" applyNumberFormat="1" applyFont="1" applyFill="1" applyBorder="1" applyAlignment="1" applyProtection="1">
      <alignment horizontal="center" vertical="center"/>
    </xf>
    <xf numFmtId="0" fontId="92" fillId="105" borderId="41" xfId="805" applyFont="1" applyFill="1" applyBorder="1" applyAlignment="1" applyProtection="1">
      <alignment horizontal="center" vertical="center"/>
    </xf>
    <xf numFmtId="10" fontId="98" fillId="105" borderId="41" xfId="805" applyNumberFormat="1" applyFont="1" applyFill="1" applyBorder="1" applyAlignment="1" applyProtection="1">
      <alignment horizontal="center" vertical="center"/>
    </xf>
    <xf numFmtId="0" fontId="92" fillId="0" borderId="41" xfId="805" applyFont="1" applyFill="1" applyBorder="1" applyAlignment="1" applyProtection="1">
      <alignment horizontal="center" vertical="center"/>
    </xf>
    <xf numFmtId="10" fontId="98" fillId="0" borderId="41" xfId="805" applyNumberFormat="1" applyFont="1" applyFill="1" applyBorder="1" applyAlignment="1" applyProtection="1">
      <alignment horizontal="center" vertical="center"/>
    </xf>
    <xf numFmtId="0" fontId="92" fillId="0" borderId="41" xfId="873" applyFont="1" applyFill="1" applyBorder="1" applyAlignment="1" applyProtection="1">
      <alignment horizontal="center" vertical="center"/>
      <protection hidden="1"/>
    </xf>
    <xf numFmtId="0" fontId="98" fillId="0" borderId="41" xfId="868" applyFont="1" applyFill="1" applyBorder="1" applyAlignment="1" applyProtection="1">
      <alignment horizontal="center" vertical="center"/>
      <protection hidden="1"/>
    </xf>
    <xf numFmtId="10" fontId="99" fillId="0" borderId="41" xfId="959" applyNumberFormat="1" applyFont="1" applyFill="1" applyBorder="1" applyAlignment="1" applyProtection="1">
      <alignment horizontal="center" vertical="center"/>
      <protection hidden="1"/>
    </xf>
    <xf numFmtId="0" fontId="25" fillId="103" borderId="0" xfId="868" applyFill="1" applyBorder="1" applyAlignment="1">
      <alignment horizontal="left" vertical="center"/>
    </xf>
    <xf numFmtId="0" fontId="94" fillId="0" borderId="0" xfId="868" applyFont="1" applyFill="1" applyBorder="1" applyAlignment="1">
      <alignment vertical="center"/>
    </xf>
    <xf numFmtId="0" fontId="94" fillId="0" borderId="0" xfId="868" applyFont="1" applyFill="1" applyBorder="1" applyAlignment="1">
      <alignment vertical="center" wrapText="1"/>
    </xf>
    <xf numFmtId="0" fontId="29" fillId="39" borderId="13" xfId="5" applyFont="1" applyFill="1" applyBorder="1" applyAlignment="1" applyProtection="1">
      <alignment horizontal="center" vertical="center"/>
    </xf>
    <xf numFmtId="0" fontId="25" fillId="0" borderId="0" xfId="868" applyFill="1" applyBorder="1" applyAlignment="1">
      <alignment horizontal="center" vertical="center"/>
    </xf>
    <xf numFmtId="0" fontId="25" fillId="0" borderId="0" xfId="868" applyFill="1" applyBorder="1" applyAlignment="1">
      <alignment horizontal="right" vertical="center"/>
    </xf>
    <xf numFmtId="0" fontId="20" fillId="0" borderId="41" xfId="868" quotePrefix="1" applyFont="1" applyBorder="1" applyAlignment="1">
      <alignment horizontal="right" vertical="center"/>
    </xf>
    <xf numFmtId="0" fontId="20" fillId="0" borderId="41" xfId="868" applyFont="1" applyBorder="1" applyAlignment="1">
      <alignment horizontal="right" vertical="center"/>
    </xf>
    <xf numFmtId="0" fontId="99" fillId="0" borderId="0" xfId="873" applyFont="1" applyAlignment="1">
      <alignment vertical="center"/>
    </xf>
    <xf numFmtId="0" fontId="69" fillId="0" borderId="0" xfId="873" applyFont="1" applyAlignment="1">
      <alignment vertical="center"/>
    </xf>
    <xf numFmtId="177" fontId="69" fillId="0" borderId="0" xfId="873" applyNumberFormat="1" applyFont="1" applyAlignment="1">
      <alignment horizontal="left" vertical="center"/>
    </xf>
    <xf numFmtId="0" fontId="108" fillId="0" borderId="0" xfId="873" applyFont="1" applyFill="1" applyAlignment="1">
      <alignment horizontal="center" vertical="center"/>
    </xf>
    <xf numFmtId="0" fontId="69" fillId="0" borderId="0" xfId="873" applyFont="1" applyAlignment="1">
      <alignment horizontal="left" vertical="center"/>
    </xf>
    <xf numFmtId="0" fontId="29" fillId="0" borderId="15" xfId="9" applyFont="1" applyFill="1" applyBorder="1" applyAlignment="1" applyProtection="1">
      <alignment horizontal="center" vertical="center" wrapText="1"/>
      <protection locked="0"/>
    </xf>
    <xf numFmtId="0" fontId="29" fillId="0" borderId="46" xfId="9" applyFont="1" applyFill="1" applyBorder="1" applyAlignment="1" applyProtection="1">
      <alignment horizontal="center" vertical="center" wrapText="1"/>
      <protection locked="0"/>
    </xf>
    <xf numFmtId="0" fontId="29" fillId="0" borderId="16" xfId="9" applyFont="1" applyFill="1" applyBorder="1" applyAlignment="1" applyProtection="1">
      <alignment horizontal="center" vertical="center" wrapText="1"/>
      <protection locked="0"/>
    </xf>
    <xf numFmtId="0" fontId="69" fillId="0" borderId="15" xfId="873" applyFont="1" applyBorder="1"/>
    <xf numFmtId="0" fontId="69" fillId="0" borderId="21" xfId="873" applyFont="1" applyBorder="1"/>
    <xf numFmtId="0" fontId="69" fillId="0" borderId="14" xfId="873" applyFont="1" applyBorder="1"/>
    <xf numFmtId="0" fontId="69" fillId="0" borderId="46" xfId="873" applyFont="1" applyBorder="1"/>
    <xf numFmtId="0" fontId="69" fillId="0" borderId="16" xfId="873" applyFont="1" applyBorder="1"/>
    <xf numFmtId="0" fontId="30" fillId="0" borderId="56" xfId="7" applyFont="1" applyBorder="1" applyAlignment="1">
      <alignment vertical="top" wrapText="1"/>
    </xf>
    <xf numFmtId="0" fontId="27" fillId="0" borderId="57" xfId="7" applyFont="1" applyBorder="1" applyAlignment="1">
      <alignment vertical="top" wrapText="1"/>
    </xf>
    <xf numFmtId="0" fontId="27" fillId="0" borderId="59" xfId="7" applyFont="1" applyBorder="1" applyAlignment="1">
      <alignment vertical="top" wrapText="1"/>
    </xf>
    <xf numFmtId="0" fontId="27" fillId="0" borderId="56" xfId="806" applyFont="1" applyBorder="1" applyAlignment="1">
      <alignment horizontal="left" vertical="top" wrapText="1"/>
    </xf>
    <xf numFmtId="0" fontId="30" fillId="0" borderId="57" xfId="806" applyFont="1" applyBorder="1" applyAlignment="1">
      <alignment horizontal="center" vertical="top" wrapText="1"/>
    </xf>
    <xf numFmtId="175" fontId="84" fillId="0" borderId="57" xfId="806" applyNumberFormat="1" applyFont="1" applyBorder="1" applyAlignment="1">
      <alignment horizontal="right" vertical="top" wrapText="1"/>
    </xf>
    <xf numFmtId="4" fontId="84" fillId="0" borderId="57" xfId="806" applyNumberFormat="1" applyFont="1" applyBorder="1" applyAlignment="1">
      <alignment horizontal="right" vertical="top" wrapText="1"/>
    </xf>
    <xf numFmtId="4" fontId="84" fillId="0" borderId="59" xfId="806" applyNumberFormat="1" applyFont="1" applyBorder="1" applyAlignment="1">
      <alignment horizontal="right" vertical="top" wrapText="1"/>
    </xf>
    <xf numFmtId="0" fontId="27" fillId="109" borderId="0" xfId="7" applyFont="1" applyFill="1" applyBorder="1" applyAlignment="1">
      <alignment horizontal="right" vertical="top"/>
    </xf>
    <xf numFmtId="4" fontId="22" fillId="109" borderId="0" xfId="7" applyNumberFormat="1" applyFont="1" applyFill="1" applyBorder="1" applyAlignment="1">
      <alignment horizontal="right" vertical="top"/>
    </xf>
    <xf numFmtId="0" fontId="29" fillId="108" borderId="0" xfId="7" applyFont="1" applyFill="1" applyBorder="1" applyAlignment="1">
      <alignment horizontal="left" vertical="top" wrapText="1"/>
    </xf>
    <xf numFmtId="0" fontId="29" fillId="108" borderId="0" xfId="7" applyFont="1" applyFill="1" applyBorder="1" applyAlignment="1">
      <alignment horizontal="center" vertical="top" wrapText="1"/>
    </xf>
    <xf numFmtId="175"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xf>
    <xf numFmtId="175" fontId="22" fillId="0" borderId="57" xfId="7" applyNumberFormat="1" applyFont="1" applyFill="1" applyBorder="1" applyAlignment="1">
      <alignment horizontal="right" vertical="top" wrapText="1"/>
    </xf>
    <xf numFmtId="0" fontId="30" fillId="0" borderId="65" xfId="7" applyFont="1" applyBorder="1" applyAlignment="1">
      <alignment vertical="top" wrapText="1"/>
    </xf>
    <xf numFmtId="0" fontId="30" fillId="0" borderId="66" xfId="7" applyFont="1" applyBorder="1" applyAlignment="1">
      <alignment vertical="top" wrapText="1"/>
    </xf>
    <xf numFmtId="0" fontId="27" fillId="0" borderId="57" xfId="7" applyFont="1" applyFill="1" applyBorder="1" applyAlignment="1">
      <alignment horizontal="left" vertical="top" wrapText="1"/>
    </xf>
    <xf numFmtId="0" fontId="27" fillId="0" borderId="57" xfId="7" applyFont="1" applyFill="1" applyBorder="1" applyAlignment="1">
      <alignment horizontal="center" vertical="top" wrapText="1"/>
    </xf>
    <xf numFmtId="0" fontId="27" fillId="0" borderId="41" xfId="7" applyFont="1" applyFill="1" applyBorder="1" applyAlignment="1">
      <alignment horizontal="center" vertical="center" wrapText="1"/>
    </xf>
    <xf numFmtId="43" fontId="92" fillId="0" borderId="0" xfId="805" applyNumberFormat="1" applyFont="1" applyFill="1" applyBorder="1" applyAlignment="1" applyProtection="1">
      <alignment horizontal="center" vertical="center"/>
    </xf>
    <xf numFmtId="0" fontId="27" fillId="0" borderId="57" xfId="7" quotePrefix="1" applyFont="1" applyFill="1" applyBorder="1" applyAlignment="1">
      <alignment horizontal="left" vertical="top" wrapText="1"/>
    </xf>
    <xf numFmtId="0" fontId="30" fillId="0" borderId="67" xfId="7" applyFont="1" applyBorder="1" applyAlignment="1">
      <alignment horizontal="left" vertical="top" wrapText="1"/>
    </xf>
    <xf numFmtId="0" fontId="30" fillId="0" borderId="68" xfId="7" applyFont="1" applyBorder="1" applyAlignment="1">
      <alignment horizontal="left" vertical="top" wrapText="1"/>
    </xf>
    <xf numFmtId="0" fontId="30" fillId="0" borderId="57" xfId="7" applyFont="1" applyBorder="1" applyAlignment="1">
      <alignment horizontal="center" vertical="top" wrapText="1"/>
    </xf>
    <xf numFmtId="175" fontId="84" fillId="0" borderId="57" xfId="7" applyNumberFormat="1" applyFont="1" applyBorder="1" applyAlignment="1">
      <alignment horizontal="right" vertical="top" wrapText="1"/>
    </xf>
    <xf numFmtId="4" fontId="84" fillId="0" borderId="57" xfId="7" applyNumberFormat="1" applyFont="1" applyBorder="1" applyAlignment="1">
      <alignment horizontal="right" vertical="top" wrapText="1"/>
    </xf>
    <xf numFmtId="4" fontId="84" fillId="0" borderId="59" xfId="7" applyNumberFormat="1" applyFont="1" applyBorder="1" applyAlignment="1">
      <alignment horizontal="right" vertical="top" wrapText="1"/>
    </xf>
    <xf numFmtId="4" fontId="22" fillId="0" borderId="57" xfId="7" applyNumberFormat="1" applyFont="1" applyBorder="1" applyAlignment="1">
      <alignment horizontal="right" vertical="top" wrapText="1"/>
    </xf>
    <xf numFmtId="4" fontId="20" fillId="0" borderId="13" xfId="2450" applyNumberFormat="1" applyFont="1" applyFill="1" applyBorder="1" applyAlignment="1" applyProtection="1">
      <alignment horizontal="center" vertical="center" wrapText="1"/>
    </xf>
    <xf numFmtId="0" fontId="22" fillId="0" borderId="10" xfId="0" applyFont="1" applyFill="1" applyBorder="1" applyAlignment="1" applyProtection="1">
      <alignment vertical="center" wrapText="1"/>
    </xf>
    <xf numFmtId="2" fontId="22" fillId="0" borderId="10" xfId="0" applyNumberFormat="1" applyFont="1" applyFill="1" applyBorder="1" applyAlignment="1">
      <alignment horizontal="center" vertical="center" wrapText="1"/>
    </xf>
    <xf numFmtId="0" fontId="22" fillId="0" borderId="11" xfId="5" applyFont="1" applyFill="1" applyBorder="1" applyAlignment="1" applyProtection="1">
      <alignment horizontal="center" vertical="center" wrapText="1"/>
    </xf>
    <xf numFmtId="49" fontId="19" fillId="0" borderId="13" xfId="1" applyNumberFormat="1" applyFont="1" applyFill="1" applyBorder="1" applyAlignment="1" applyProtection="1">
      <alignment vertical="center"/>
      <protection hidden="1"/>
    </xf>
    <xf numFmtId="49" fontId="19" fillId="34" borderId="13" xfId="1" applyNumberFormat="1" applyFont="1" applyFill="1" applyBorder="1" applyAlignment="1" applyProtection="1">
      <alignment horizontal="left" vertical="center"/>
      <protection hidden="1"/>
    </xf>
    <xf numFmtId="0" fontId="24" fillId="37" borderId="17" xfId="868" applyFont="1" applyFill="1" applyBorder="1" applyAlignment="1">
      <alignment vertical="center" wrapText="1"/>
    </xf>
    <xf numFmtId="0" fontId="24" fillId="37" borderId="0" xfId="868" applyFont="1" applyFill="1" applyBorder="1" applyAlignment="1">
      <alignment horizontal="center" vertical="center" wrapText="1"/>
    </xf>
    <xf numFmtId="0" fontId="24" fillId="37" borderId="10" xfId="868" applyFont="1" applyFill="1" applyBorder="1" applyAlignment="1">
      <alignment horizontal="center" vertical="top" wrapText="1"/>
    </xf>
    <xf numFmtId="164" fontId="23" fillId="38" borderId="13" xfId="3" applyNumberFormat="1" applyFont="1" applyFill="1" applyBorder="1" applyAlignment="1">
      <alignment horizontal="center" vertical="center"/>
    </xf>
    <xf numFmtId="164" fontId="23" fillId="38" borderId="13" xfId="2449" applyNumberFormat="1" applyFont="1" applyFill="1" applyBorder="1" applyAlignment="1">
      <alignment horizontal="center" vertical="center"/>
    </xf>
    <xf numFmtId="10" fontId="23" fillId="37" borderId="41" xfId="6" applyNumberFormat="1" applyFont="1" applyFill="1" applyBorder="1" applyAlignment="1">
      <alignment vertical="center" wrapText="1"/>
    </xf>
    <xf numFmtId="0" fontId="1" fillId="0" borderId="0" xfId="809"/>
    <xf numFmtId="0" fontId="23" fillId="111" borderId="13" xfId="3" applyNumberFormat="1" applyFont="1" applyFill="1" applyBorder="1" applyAlignment="1">
      <alignment horizontal="center" vertical="center"/>
    </xf>
    <xf numFmtId="0" fontId="23" fillId="111" borderId="13" xfId="3" applyNumberFormat="1" applyFont="1" applyFill="1" applyBorder="1" applyAlignment="1">
      <alignment horizontal="left" vertical="center"/>
    </xf>
    <xf numFmtId="164" fontId="23" fillId="111" borderId="13" xfId="3" applyNumberFormat="1" applyFont="1" applyFill="1" applyBorder="1" applyAlignment="1">
      <alignment horizontal="center" vertical="center"/>
    </xf>
    <xf numFmtId="49" fontId="19" fillId="34" borderId="12" xfId="1" quotePrefix="1" applyNumberFormat="1" applyFont="1" applyFill="1" applyBorder="1" applyAlignment="1" applyProtection="1">
      <alignment vertical="center"/>
      <protection hidden="1"/>
    </xf>
    <xf numFmtId="49" fontId="19" fillId="34" borderId="12" xfId="1" applyNumberFormat="1" applyFont="1" applyFill="1" applyBorder="1" applyAlignment="1" applyProtection="1">
      <alignment vertical="center"/>
      <protection hidden="1"/>
    </xf>
    <xf numFmtId="0" fontId="23" fillId="0" borderId="13" xfId="3" applyNumberFormat="1" applyFont="1" applyFill="1" applyBorder="1" applyAlignment="1">
      <alignment horizontal="center" vertical="center"/>
    </xf>
    <xf numFmtId="0" fontId="23" fillId="0" borderId="13" xfId="3" applyNumberFormat="1" applyFont="1" applyFill="1" applyBorder="1" applyAlignment="1">
      <alignment horizontal="left" vertical="center"/>
    </xf>
    <xf numFmtId="164" fontId="23" fillId="0" borderId="13" xfId="3" applyNumberFormat="1" applyFont="1" applyFill="1" applyBorder="1" applyAlignment="1">
      <alignment horizontal="center" vertical="center"/>
    </xf>
    <xf numFmtId="0" fontId="22" fillId="35" borderId="13" xfId="3" applyNumberFormat="1" applyFont="1" applyFill="1" applyBorder="1" applyAlignment="1">
      <alignment horizontal="center" vertical="center"/>
    </xf>
    <xf numFmtId="0" fontId="22" fillId="35" borderId="17" xfId="3" applyNumberFormat="1" applyFont="1" applyFill="1" applyBorder="1" applyAlignment="1">
      <alignment horizontal="center" vertical="center"/>
    </xf>
    <xf numFmtId="0" fontId="22" fillId="35" borderId="17" xfId="3" applyNumberFormat="1" applyFont="1" applyFill="1" applyBorder="1" applyAlignment="1">
      <alignment horizontal="left" vertical="center"/>
    </xf>
    <xf numFmtId="0" fontId="22" fillId="0" borderId="13" xfId="0" applyFont="1" applyFill="1" applyBorder="1" applyAlignment="1">
      <alignment wrapText="1"/>
    </xf>
    <xf numFmtId="4" fontId="22" fillId="0" borderId="57" xfId="7" applyNumberFormat="1" applyFont="1" applyFill="1" applyBorder="1" applyAlignment="1">
      <alignment horizontal="right" vertical="top" wrapText="1"/>
    </xf>
    <xf numFmtId="0" fontId="30" fillId="0" borderId="56" xfId="7" applyFont="1" applyBorder="1" applyAlignment="1">
      <alignment horizontal="left" vertical="top" wrapText="1"/>
    </xf>
    <xf numFmtId="2" fontId="22" fillId="0" borderId="13" xfId="5" applyNumberFormat="1" applyFont="1" applyFill="1" applyBorder="1" applyAlignment="1" applyProtection="1">
      <alignment horizontal="center" vertical="center" wrapText="1"/>
    </xf>
    <xf numFmtId="0" fontId="22" fillId="0" borderId="0" xfId="0" applyFont="1" applyFill="1" applyBorder="1" applyAlignment="1">
      <alignment horizontal="center" vertical="center" wrapText="1"/>
    </xf>
    <xf numFmtId="0" fontId="30" fillId="0" borderId="61" xfId="7" applyFont="1" applyBorder="1" applyAlignment="1">
      <alignment vertical="top" wrapText="1"/>
    </xf>
    <xf numFmtId="0" fontId="79" fillId="0" borderId="61" xfId="7" applyFont="1" applyBorder="1" applyAlignment="1">
      <alignment vertical="top" wrapText="1"/>
    </xf>
    <xf numFmtId="0" fontId="79" fillId="0" borderId="69" xfId="7" applyFont="1" applyBorder="1" applyAlignment="1">
      <alignment vertical="top" wrapText="1"/>
    </xf>
    <xf numFmtId="0" fontId="22" fillId="0" borderId="10" xfId="1" applyFont="1" applyFill="1" applyBorder="1" applyAlignment="1">
      <alignment horizontal="center" vertical="center"/>
    </xf>
    <xf numFmtId="4" fontId="27" fillId="0" borderId="13" xfId="5" applyNumberFormat="1" applyFont="1" applyFill="1" applyBorder="1" applyAlignment="1" applyProtection="1">
      <alignment horizontal="center" vertical="center" wrapText="1"/>
    </xf>
    <xf numFmtId="179" fontId="22" fillId="0" borderId="57" xfId="7" applyNumberFormat="1" applyFont="1" applyBorder="1" applyAlignment="1">
      <alignment horizontal="right" vertical="top" wrapText="1"/>
    </xf>
    <xf numFmtId="180" fontId="22" fillId="0" borderId="57" xfId="7" applyNumberFormat="1" applyFont="1" applyBorder="1" applyAlignment="1">
      <alignment horizontal="right" vertical="top" wrapText="1"/>
    </xf>
    <xf numFmtId="0" fontId="27" fillId="0" borderId="56" xfId="7" applyFont="1" applyFill="1" applyBorder="1" applyAlignment="1">
      <alignment horizontal="left" vertical="top" wrapText="1"/>
    </xf>
    <xf numFmtId="0" fontId="22" fillId="0" borderId="41" xfId="7" applyFont="1" applyFill="1" applyBorder="1" applyAlignment="1">
      <alignment horizontal="center" vertical="center" wrapText="1"/>
    </xf>
    <xf numFmtId="0" fontId="27" fillId="0" borderId="0" xfId="7" applyFont="1" applyFill="1" applyBorder="1" applyAlignment="1">
      <alignment horizontal="right" vertical="top"/>
    </xf>
    <xf numFmtId="4" fontId="22" fillId="0" borderId="0" xfId="7" applyNumberFormat="1" applyFont="1" applyFill="1" applyBorder="1" applyAlignment="1">
      <alignment horizontal="right" vertical="top"/>
    </xf>
    <xf numFmtId="0" fontId="84" fillId="0" borderId="13" xfId="5" applyFont="1" applyFill="1" applyBorder="1" applyAlignment="1" applyProtection="1">
      <alignment horizontal="center" vertical="center" wrapText="1"/>
    </xf>
    <xf numFmtId="0" fontId="84" fillId="0" borderId="0" xfId="5" applyFont="1" applyFill="1" applyBorder="1" applyAlignment="1" applyProtection="1">
      <alignment horizontal="center" vertical="center" wrapText="1"/>
    </xf>
    <xf numFmtId="0" fontId="84" fillId="35" borderId="17" xfId="5" applyFont="1" applyFill="1" applyBorder="1" applyAlignment="1" applyProtection="1">
      <alignment horizontal="center" vertical="center" wrapText="1"/>
    </xf>
    <xf numFmtId="0" fontId="27" fillId="0" borderId="41" xfId="7" quotePrefix="1" applyFont="1" applyFill="1" applyBorder="1" applyAlignment="1">
      <alignment horizontal="left" vertical="top" wrapText="1"/>
    </xf>
    <xf numFmtId="0" fontId="110" fillId="103" borderId="13" xfId="5" applyFont="1" applyFill="1" applyBorder="1" applyAlignment="1" applyProtection="1">
      <alignment horizontal="center" vertical="center" wrapText="1"/>
    </xf>
    <xf numFmtId="0" fontId="27" fillId="0" borderId="10" xfId="7" applyFont="1" applyFill="1" applyBorder="1" applyAlignment="1">
      <alignment horizontal="left" vertical="top" wrapText="1"/>
    </xf>
    <xf numFmtId="0" fontId="27" fillId="0" borderId="13" xfId="7" applyFont="1" applyFill="1" applyBorder="1" applyAlignment="1">
      <alignment horizontal="left" vertical="top" wrapText="1"/>
    </xf>
    <xf numFmtId="0" fontId="22" fillId="0" borderId="41" xfId="868" applyFont="1" applyFill="1" applyBorder="1" applyAlignment="1">
      <alignment horizontal="center" vertical="center" wrapText="1"/>
    </xf>
    <xf numFmtId="0" fontId="30" fillId="0" borderId="52" xfId="7" applyFont="1" applyFill="1" applyBorder="1" applyAlignment="1">
      <alignment horizontal="left" vertical="top" wrapText="1"/>
    </xf>
    <xf numFmtId="0" fontId="30" fillId="0" borderId="57" xfId="806" applyFont="1" applyFill="1" applyBorder="1" applyAlignment="1">
      <alignment horizontal="center" vertical="top" wrapText="1"/>
    </xf>
    <xf numFmtId="0" fontId="30" fillId="0" borderId="65" xfId="7" applyFont="1" applyFill="1" applyBorder="1" applyAlignment="1">
      <alignment vertical="top" wrapText="1"/>
    </xf>
    <xf numFmtId="0" fontId="30" fillId="0" borderId="66" xfId="7" applyFont="1" applyFill="1" applyBorder="1" applyAlignment="1">
      <alignment vertical="top" wrapText="1"/>
    </xf>
    <xf numFmtId="180" fontId="22" fillId="0" borderId="57" xfId="7" applyNumberFormat="1" applyFont="1" applyFill="1" applyBorder="1" applyAlignment="1">
      <alignment horizontal="right" vertical="top" wrapText="1"/>
    </xf>
    <xf numFmtId="0" fontId="30" fillId="0" borderId="56" xfId="7" applyFont="1" applyFill="1" applyBorder="1" applyAlignment="1">
      <alignment vertical="top" wrapText="1"/>
    </xf>
    <xf numFmtId="0" fontId="27" fillId="0" borderId="57" xfId="7" applyFont="1" applyFill="1" applyBorder="1" applyAlignment="1">
      <alignment horizontal="right" vertical="top" wrapText="1"/>
    </xf>
    <xf numFmtId="0" fontId="27" fillId="0" borderId="59" xfId="7" applyFont="1" applyFill="1" applyBorder="1" applyAlignment="1">
      <alignment horizontal="right" vertical="top" wrapText="1"/>
    </xf>
    <xf numFmtId="0" fontId="30" fillId="0" borderId="57" xfId="7" applyFont="1" applyFill="1" applyBorder="1" applyAlignment="1">
      <alignment horizontal="left" vertical="top" wrapText="1"/>
    </xf>
    <xf numFmtId="0" fontId="30" fillId="0" borderId="57" xfId="7" applyFont="1" applyFill="1" applyBorder="1" applyAlignment="1">
      <alignment horizontal="center" vertical="top" wrapText="1"/>
    </xf>
    <xf numFmtId="175" fontId="84" fillId="0" borderId="57" xfId="7" applyNumberFormat="1" applyFont="1" applyFill="1" applyBorder="1" applyAlignment="1">
      <alignment horizontal="right" vertical="top" wrapText="1"/>
    </xf>
    <xf numFmtId="4" fontId="84" fillId="0" borderId="57" xfId="7" applyNumberFormat="1" applyFont="1" applyFill="1" applyBorder="1" applyAlignment="1">
      <alignment horizontal="right" vertical="top" wrapText="1"/>
    </xf>
    <xf numFmtId="4" fontId="84" fillId="0" borderId="59" xfId="7" applyNumberFormat="1" applyFont="1" applyFill="1" applyBorder="1" applyAlignment="1">
      <alignment horizontal="right" vertical="top" wrapText="1"/>
    </xf>
    <xf numFmtId="0" fontId="22" fillId="0" borderId="57" xfId="7" applyFont="1" applyFill="1" applyBorder="1" applyAlignment="1">
      <alignment horizontal="left" vertical="top" wrapText="1"/>
    </xf>
    <xf numFmtId="2" fontId="27" fillId="0" borderId="56" xfId="7" applyNumberFormat="1" applyFont="1" applyFill="1" applyBorder="1" applyAlignment="1">
      <alignment horizontal="right" vertical="top" wrapText="1"/>
    </xf>
    <xf numFmtId="182" fontId="27" fillId="0" borderId="56" xfId="7" applyNumberFormat="1" applyFont="1" applyFill="1" applyBorder="1" applyAlignment="1">
      <alignment horizontal="right" vertical="top" wrapText="1"/>
    </xf>
    <xf numFmtId="43" fontId="83" fillId="0" borderId="41" xfId="1984" applyFont="1" applyFill="1" applyBorder="1" applyAlignment="1">
      <alignment horizontal="center" vertical="center"/>
    </xf>
    <xf numFmtId="0" fontId="22" fillId="0" borderId="13" xfId="0" applyFont="1" applyFill="1" applyBorder="1" applyAlignment="1" applyProtection="1">
      <alignment horizontal="center" vertical="center" wrapText="1"/>
    </xf>
    <xf numFmtId="0" fontId="110" fillId="0" borderId="13" xfId="5" applyFont="1" applyFill="1" applyBorder="1" applyAlignment="1" applyProtection="1">
      <alignment horizontal="center" vertical="center" wrapText="1"/>
    </xf>
    <xf numFmtId="10" fontId="22" fillId="0" borderId="41" xfId="4" applyNumberFormat="1" applyFont="1" applyFill="1" applyBorder="1" applyAlignment="1">
      <alignment horizontal="center" vertical="center" wrapText="1"/>
    </xf>
    <xf numFmtId="0" fontId="110" fillId="0" borderId="17" xfId="5" applyFont="1" applyFill="1" applyBorder="1" applyAlignment="1" applyProtection="1">
      <alignment horizontal="center" vertical="center" wrapText="1"/>
    </xf>
    <xf numFmtId="0" fontId="110" fillId="0" borderId="0" xfId="5" applyFont="1" applyFill="1" applyBorder="1" applyAlignment="1" applyProtection="1">
      <alignment horizontal="center" vertical="center" wrapText="1"/>
    </xf>
    <xf numFmtId="0" fontId="22" fillId="0" borderId="41" xfId="7" applyFont="1" applyFill="1" applyBorder="1" applyAlignment="1">
      <alignment horizontal="left" vertical="top" wrapText="1"/>
    </xf>
    <xf numFmtId="0" fontId="22" fillId="0" borderId="41" xfId="868" applyFont="1" applyFill="1" applyBorder="1" applyAlignment="1" applyProtection="1">
      <alignment vertical="center" wrapText="1"/>
    </xf>
    <xf numFmtId="10" fontId="95" fillId="0" borderId="41" xfId="952" applyNumberFormat="1" applyFont="1" applyBorder="1" applyAlignment="1">
      <alignment horizontal="center" vertical="center"/>
    </xf>
    <xf numFmtId="43" fontId="83" fillId="0" borderId="41" xfId="1984" applyFont="1" applyFill="1" applyBorder="1" applyAlignment="1">
      <alignment horizontal="center" vertical="center"/>
    </xf>
    <xf numFmtId="0" fontId="22" fillId="0" borderId="41"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7" fillId="0" borderId="10" xfId="7" applyFont="1" applyFill="1" applyBorder="1" applyAlignment="1">
      <alignment horizontal="center" vertical="center" wrapText="1"/>
    </xf>
    <xf numFmtId="43" fontId="83" fillId="0" borderId="41" xfId="1984" applyFont="1" applyFill="1" applyBorder="1" applyAlignment="1">
      <alignment horizontal="center" vertical="center"/>
    </xf>
    <xf numFmtId="49" fontId="19" fillId="0" borderId="11" xfId="1" applyNumberFormat="1" applyFont="1" applyFill="1" applyBorder="1" applyAlignment="1" applyProtection="1">
      <alignment vertical="center"/>
      <protection hidden="1"/>
    </xf>
    <xf numFmtId="44" fontId="22" fillId="0" borderId="16" xfId="2452" applyNumberFormat="1" applyFont="1" applyFill="1" applyBorder="1" applyAlignment="1">
      <alignment vertical="center" wrapText="1"/>
    </xf>
    <xf numFmtId="44" fontId="22" fillId="0" borderId="41" xfId="2452" applyNumberFormat="1" applyFont="1" applyFill="1" applyBorder="1" applyAlignment="1">
      <alignment vertical="center" wrapText="1"/>
    </xf>
    <xf numFmtId="44" fontId="23" fillId="37" borderId="41" xfId="6" applyNumberFormat="1" applyFont="1" applyFill="1" applyBorder="1" applyAlignment="1">
      <alignment vertical="center" wrapText="1"/>
    </xf>
    <xf numFmtId="49" fontId="19" fillId="0" borderId="11" xfId="1" applyNumberFormat="1" applyFont="1" applyFill="1" applyBorder="1" applyAlignment="1" applyProtection="1">
      <alignment horizontal="left" vertical="center"/>
      <protection hidden="1"/>
    </xf>
    <xf numFmtId="0" fontId="98" fillId="0" borderId="0" xfId="868" applyFont="1" applyFill="1" applyBorder="1" applyAlignment="1">
      <alignment horizontal="left" vertical="top"/>
    </xf>
    <xf numFmtId="0" fontId="22" fillId="0" borderId="41" xfId="7" quotePrefix="1" applyFont="1" applyFill="1" applyBorder="1" applyAlignment="1">
      <alignment horizontal="left" vertical="top" wrapText="1"/>
    </xf>
    <xf numFmtId="0" fontId="22" fillId="0" borderId="0" xfId="0" applyFont="1" applyFill="1" applyBorder="1" applyAlignment="1" applyProtection="1">
      <alignment horizontal="center" vertical="center" wrapText="1"/>
    </xf>
    <xf numFmtId="49" fontId="22" fillId="34" borderId="0" xfId="5" applyNumberFormat="1" applyFont="1" applyFill="1" applyBorder="1" applyAlignment="1" applyProtection="1">
      <alignment horizontal="center" vertical="center"/>
    </xf>
    <xf numFmtId="0" fontId="22" fillId="34" borderId="0" xfId="0" applyFont="1" applyFill="1" applyBorder="1" applyAlignment="1" applyProtection="1">
      <alignment vertical="center" wrapText="1"/>
    </xf>
    <xf numFmtId="0" fontId="27" fillId="34" borderId="13" xfId="5" applyFont="1" applyFill="1" applyBorder="1" applyAlignment="1" applyProtection="1">
      <alignment horizontal="left" vertical="center" wrapText="1"/>
    </xf>
    <xf numFmtId="175" fontId="22" fillId="0" borderId="57" xfId="806" applyNumberFormat="1" applyFont="1" applyBorder="1" applyAlignment="1">
      <alignment horizontal="right" vertical="top" wrapText="1"/>
    </xf>
    <xf numFmtId="4" fontId="22" fillId="34" borderId="13" xfId="984" applyNumberFormat="1" applyFont="1" applyFill="1" applyBorder="1" applyAlignment="1">
      <alignment horizontal="center" vertical="center"/>
    </xf>
    <xf numFmtId="0" fontId="84" fillId="0" borderId="13" xfId="5" applyFont="1" applyFill="1" applyBorder="1" applyAlignment="1" applyProtection="1">
      <alignment horizontal="left" vertical="center" wrapText="1"/>
    </xf>
    <xf numFmtId="2" fontId="84" fillId="0" borderId="13" xfId="5" applyNumberFormat="1" applyFont="1" applyFill="1" applyBorder="1" applyAlignment="1" applyProtection="1">
      <alignment horizontal="center" vertical="center" wrapText="1"/>
    </xf>
    <xf numFmtId="164" fontId="84" fillId="0" borderId="13" xfId="6" applyNumberFormat="1" applyFont="1" applyFill="1" applyBorder="1" applyAlignment="1">
      <alignment horizontal="center" vertical="center" wrapText="1"/>
    </xf>
    <xf numFmtId="2" fontId="84" fillId="0" borderId="0" xfId="5" applyNumberFormat="1" applyFont="1" applyFill="1" applyBorder="1" applyAlignment="1" applyProtection="1">
      <alignment horizontal="center" vertical="center" wrapText="1"/>
    </xf>
    <xf numFmtId="164" fontId="84" fillId="0" borderId="0" xfId="6" applyNumberFormat="1" applyFont="1" applyFill="1" applyBorder="1" applyAlignment="1">
      <alignment horizontal="center" vertical="center" wrapText="1"/>
    </xf>
    <xf numFmtId="0" fontId="84" fillId="34" borderId="13" xfId="5" applyFont="1" applyFill="1" applyBorder="1" applyAlignment="1" applyProtection="1">
      <alignment horizontal="center" vertical="center" wrapText="1"/>
    </xf>
    <xf numFmtId="0" fontId="84" fillId="34" borderId="13" xfId="5" applyFont="1" applyFill="1" applyBorder="1" applyAlignment="1" applyProtection="1">
      <alignment horizontal="left" vertical="center" wrapText="1"/>
    </xf>
    <xf numFmtId="2" fontId="84" fillId="34" borderId="13" xfId="5" applyNumberFormat="1" applyFont="1" applyFill="1" applyBorder="1" applyAlignment="1" applyProtection="1">
      <alignment horizontal="center" vertical="center" wrapText="1"/>
    </xf>
    <xf numFmtId="164" fontId="84" fillId="34" borderId="13" xfId="6" applyNumberFormat="1" applyFont="1" applyFill="1" applyBorder="1" applyAlignment="1">
      <alignment horizontal="center" vertical="center" wrapText="1"/>
    </xf>
    <xf numFmtId="4" fontId="84" fillId="34" borderId="13" xfId="984" applyNumberFormat="1" applyFont="1" applyFill="1" applyBorder="1" applyAlignment="1">
      <alignment horizontal="center" vertical="center"/>
    </xf>
    <xf numFmtId="0" fontId="30" fillId="35" borderId="13" xfId="5" applyFont="1" applyFill="1" applyBorder="1" applyAlignment="1" applyProtection="1">
      <alignment horizontal="center" vertical="center" wrapText="1"/>
    </xf>
    <xf numFmtId="0" fontId="30" fillId="35" borderId="13" xfId="5" applyFont="1" applyFill="1" applyBorder="1" applyAlignment="1" applyProtection="1">
      <alignment horizontal="left" vertical="center" wrapText="1"/>
    </xf>
    <xf numFmtId="2" fontId="30" fillId="35" borderId="13" xfId="5" applyNumberFormat="1" applyFont="1" applyFill="1" applyBorder="1" applyAlignment="1" applyProtection="1">
      <alignment horizontal="center" vertical="center" wrapText="1"/>
    </xf>
    <xf numFmtId="0" fontId="23" fillId="38" borderId="0" xfId="3" applyNumberFormat="1" applyFont="1" applyFill="1" applyBorder="1" applyAlignment="1">
      <alignment horizontal="center" vertical="center"/>
    </xf>
    <xf numFmtId="0" fontId="23" fillId="38" borderId="0" xfId="3" applyNumberFormat="1" applyFont="1" applyFill="1" applyBorder="1" applyAlignment="1">
      <alignment horizontal="left" vertical="center"/>
    </xf>
    <xf numFmtId="0" fontId="22" fillId="0" borderId="10" xfId="0" applyFont="1" applyFill="1" applyBorder="1" applyAlignment="1">
      <alignment vertical="center" wrapText="1"/>
    </xf>
    <xf numFmtId="2" fontId="27" fillId="0" borderId="10" xfId="5" applyNumberFormat="1" applyFont="1" applyFill="1" applyBorder="1" applyAlignment="1" applyProtection="1">
      <alignment horizontal="center" vertical="center" wrapText="1"/>
    </xf>
    <xf numFmtId="0" fontId="22" fillId="35" borderId="13" xfId="5" applyFont="1" applyFill="1" applyBorder="1" applyAlignment="1" applyProtection="1">
      <alignment horizontal="center" vertical="center" wrapText="1"/>
    </xf>
    <xf numFmtId="0" fontId="22" fillId="35" borderId="13" xfId="5" applyFont="1" applyFill="1" applyBorder="1" applyAlignment="1" applyProtection="1">
      <alignment horizontal="left" vertical="center" wrapText="1"/>
    </xf>
    <xf numFmtId="2" fontId="22" fillId="35" borderId="13" xfId="5" applyNumberFormat="1" applyFont="1" applyFill="1" applyBorder="1" applyAlignment="1" applyProtection="1">
      <alignment horizontal="center" vertical="center" wrapText="1"/>
    </xf>
    <xf numFmtId="0" fontId="22" fillId="34" borderId="13" xfId="5" applyFont="1" applyFill="1" applyBorder="1" applyAlignment="1" applyProtection="1">
      <alignment horizontal="left" vertical="center" wrapText="1"/>
    </xf>
    <xf numFmtId="0" fontId="22" fillId="0" borderId="13" xfId="5" applyFont="1" applyFill="1" applyBorder="1" applyAlignment="1" applyProtection="1">
      <alignment horizontal="left" vertical="center" wrapText="1"/>
    </xf>
    <xf numFmtId="2" fontId="22" fillId="34" borderId="13" xfId="5" applyNumberFormat="1" applyFont="1" applyFill="1" applyBorder="1" applyAlignment="1" applyProtection="1">
      <alignment horizontal="center" vertical="center" wrapText="1"/>
    </xf>
    <xf numFmtId="2" fontId="27" fillId="34" borderId="13" xfId="5" applyNumberFormat="1" applyFont="1" applyFill="1" applyBorder="1" applyAlignment="1" applyProtection="1">
      <alignment horizontal="center" vertical="center" wrapText="1"/>
    </xf>
    <xf numFmtId="0" fontId="22" fillId="34" borderId="10" xfId="5" applyFont="1" applyFill="1" applyBorder="1" applyAlignment="1" applyProtection="1">
      <alignment horizontal="center" vertical="center" wrapText="1"/>
    </xf>
    <xf numFmtId="0" fontId="22" fillId="0" borderId="17" xfId="0" applyFont="1" applyFill="1" applyBorder="1" applyAlignment="1">
      <alignment vertical="center" wrapText="1"/>
    </xf>
    <xf numFmtId="4" fontId="22" fillId="34" borderId="10" xfId="6" applyNumberFormat="1" applyFont="1" applyFill="1" applyBorder="1" applyAlignment="1" applyProtection="1">
      <alignment horizontal="center" vertical="center" wrapText="1"/>
    </xf>
    <xf numFmtId="2" fontId="22" fillId="0" borderId="10" xfId="5" applyNumberFormat="1" applyFont="1" applyFill="1" applyBorder="1" applyAlignment="1" applyProtection="1">
      <alignment horizontal="center" vertical="center" wrapText="1"/>
    </xf>
    <xf numFmtId="0" fontId="27" fillId="0" borderId="74" xfId="7" applyFont="1" applyFill="1" applyBorder="1" applyAlignment="1">
      <alignment horizontal="right" vertical="top" wrapText="1"/>
    </xf>
    <xf numFmtId="0" fontId="27" fillId="0" borderId="75" xfId="7" applyFont="1" applyFill="1" applyBorder="1" applyAlignment="1">
      <alignment horizontal="right" vertical="top" wrapText="1"/>
    </xf>
    <xf numFmtId="0" fontId="0" fillId="103" borderId="0" xfId="0" applyFill="1"/>
    <xf numFmtId="0" fontId="27" fillId="103" borderId="0" xfId="7" applyFont="1" applyFill="1" applyBorder="1" applyAlignment="1">
      <alignment horizontal="right" vertical="top"/>
    </xf>
    <xf numFmtId="4" fontId="22" fillId="103" borderId="0" xfId="7" applyNumberFormat="1" applyFont="1" applyFill="1" applyBorder="1" applyAlignment="1">
      <alignment horizontal="right" vertical="top"/>
    </xf>
    <xf numFmtId="0" fontId="22" fillId="34" borderId="13" xfId="0" applyFont="1" applyFill="1" applyBorder="1" applyAlignment="1">
      <alignment horizontal="left" vertical="center" wrapText="1"/>
    </xf>
    <xf numFmtId="2" fontId="22" fillId="34" borderId="13" xfId="1" applyNumberFormat="1" applyFont="1" applyFill="1" applyBorder="1" applyAlignment="1">
      <alignment horizontal="center" vertical="center" wrapText="1"/>
    </xf>
    <xf numFmtId="0" fontId="22" fillId="34" borderId="13" xfId="1" applyFont="1" applyFill="1" applyBorder="1" applyAlignment="1">
      <alignment horizontal="center" vertical="center" wrapText="1"/>
    </xf>
    <xf numFmtId="0" fontId="22" fillId="34" borderId="17" xfId="0" applyFont="1" applyFill="1" applyBorder="1" applyAlignment="1">
      <alignment horizontal="left" vertical="center" wrapText="1"/>
    </xf>
    <xf numFmtId="2" fontId="22" fillId="34" borderId="17" xfId="1" applyNumberFormat="1" applyFont="1" applyFill="1" applyBorder="1" applyAlignment="1">
      <alignment horizontal="center" vertical="center" wrapText="1"/>
    </xf>
    <xf numFmtId="0" fontId="22" fillId="34" borderId="17" xfId="1" applyFont="1" applyFill="1" applyBorder="1" applyAlignment="1">
      <alignment horizontal="center" vertical="center" wrapText="1"/>
    </xf>
    <xf numFmtId="0" fontId="30" fillId="0" borderId="56" xfId="7" applyFont="1" applyFill="1" applyBorder="1" applyAlignment="1">
      <alignment horizontal="left" vertical="top" wrapText="1"/>
    </xf>
    <xf numFmtId="0" fontId="14" fillId="0" borderId="0" xfId="0" applyFont="1"/>
    <xf numFmtId="0" fontId="29" fillId="0" borderId="57" xfId="7" applyFont="1" applyFill="1" applyBorder="1" applyAlignment="1">
      <alignment horizontal="center" vertical="top" wrapText="1"/>
    </xf>
    <xf numFmtId="2" fontId="110" fillId="0" borderId="56" xfId="7" applyNumberFormat="1" applyFont="1" applyFill="1" applyBorder="1" applyAlignment="1">
      <alignment horizontal="right" vertical="top" wrapText="1"/>
    </xf>
    <xf numFmtId="183" fontId="22" fillId="0" borderId="57" xfId="7" applyNumberFormat="1" applyFont="1" applyBorder="1" applyAlignment="1">
      <alignment horizontal="right" vertical="top" wrapText="1"/>
    </xf>
    <xf numFmtId="0" fontId="83" fillId="0" borderId="0" xfId="0" applyFont="1"/>
    <xf numFmtId="182" fontId="22" fillId="0" borderId="56" xfId="7" applyNumberFormat="1" applyFont="1" applyFill="1" applyBorder="1" applyAlignment="1">
      <alignment horizontal="right" vertical="top" wrapText="1"/>
    </xf>
    <xf numFmtId="0" fontId="22" fillId="0" borderId="57" xfId="7" applyFont="1" applyFill="1" applyBorder="1" applyAlignment="1">
      <alignment horizontal="center" vertical="top" wrapText="1"/>
    </xf>
    <xf numFmtId="2" fontId="27" fillId="0" borderId="17" xfId="5" applyNumberFormat="1" applyFont="1" applyFill="1" applyBorder="1" applyAlignment="1" applyProtection="1">
      <alignment horizontal="center" vertical="center" wrapText="1"/>
    </xf>
    <xf numFmtId="0" fontId="110" fillId="0" borderId="56" xfId="7" applyFont="1" applyFill="1" applyBorder="1" applyAlignment="1">
      <alignment horizontal="center" vertical="top" wrapText="1"/>
    </xf>
    <xf numFmtId="0" fontId="110" fillId="0" borderId="56" xfId="7" applyFont="1" applyFill="1" applyBorder="1" applyAlignment="1">
      <alignment horizontal="left" vertical="top" wrapText="1"/>
    </xf>
    <xf numFmtId="0" fontId="96" fillId="106" borderId="15" xfId="868" applyFont="1" applyFill="1" applyBorder="1" applyAlignment="1">
      <alignment horizontal="center" vertical="center" wrapText="1"/>
    </xf>
    <xf numFmtId="49" fontId="19" fillId="34" borderId="13" xfId="1" applyNumberFormat="1" applyFont="1" applyFill="1" applyBorder="1" applyAlignment="1" applyProtection="1">
      <alignment horizontal="left" vertical="center"/>
      <protection hidden="1"/>
    </xf>
    <xf numFmtId="0" fontId="109" fillId="0" borderId="56" xfId="806" applyFont="1" applyBorder="1" applyAlignment="1">
      <alignment horizontal="left" vertical="top" wrapText="1"/>
    </xf>
    <xf numFmtId="0" fontId="22" fillId="39" borderId="13" xfId="3" applyNumberFormat="1" applyFont="1" applyFill="1" applyBorder="1" applyAlignment="1">
      <alignment horizontal="center" vertical="center"/>
    </xf>
    <xf numFmtId="0" fontId="22" fillId="39" borderId="13" xfId="3" applyNumberFormat="1" applyFont="1" applyFill="1" applyBorder="1" applyAlignment="1">
      <alignment horizontal="left" vertical="center"/>
    </xf>
    <xf numFmtId="0" fontId="22" fillId="0" borderId="10" xfId="0" applyFont="1" applyFill="1" applyBorder="1" applyAlignment="1">
      <alignment wrapText="1"/>
    </xf>
    <xf numFmtId="0" fontId="27" fillId="0" borderId="12" xfId="7" quotePrefix="1" applyFont="1" applyFill="1" applyBorder="1" applyAlignment="1">
      <alignment horizontal="left" vertical="top" wrapText="1"/>
    </xf>
    <xf numFmtId="175" fontId="22" fillId="0" borderId="57" xfId="7" applyNumberFormat="1" applyFont="1" applyBorder="1" applyAlignment="1">
      <alignment horizontal="right" vertical="top" wrapText="1"/>
    </xf>
    <xf numFmtId="0" fontId="29" fillId="0" borderId="0" xfId="9" applyFont="1" applyFill="1" applyBorder="1" applyAlignment="1" applyProtection="1">
      <alignment horizontal="left" vertical="center" wrapText="1"/>
      <protection locked="0"/>
    </xf>
    <xf numFmtId="4" fontId="22" fillId="0" borderId="68" xfId="7" applyNumberFormat="1" applyFont="1" applyBorder="1" applyAlignment="1">
      <alignment horizontal="right" vertical="top" wrapText="1"/>
    </xf>
    <xf numFmtId="0" fontId="22" fillId="0" borderId="57" xfId="7" applyFont="1" applyBorder="1" applyAlignment="1">
      <alignment horizontal="left" vertical="top" wrapText="1"/>
    </xf>
    <xf numFmtId="0" fontId="22" fillId="0" borderId="57" xfId="7" applyFont="1" applyBorder="1" applyAlignment="1">
      <alignment horizontal="center" vertical="top" wrapText="1"/>
    </xf>
    <xf numFmtId="4" fontId="22" fillId="0" borderId="67" xfId="7" applyNumberFormat="1" applyFont="1" applyFill="1" applyBorder="1" applyAlignment="1">
      <alignment horizontal="right" vertical="top" wrapText="1"/>
    </xf>
    <xf numFmtId="0" fontId="22" fillId="0" borderId="56" xfId="806" applyFont="1" applyBorder="1" applyAlignment="1">
      <alignment horizontal="left" vertical="top" wrapText="1"/>
    </xf>
    <xf numFmtId="0" fontId="22" fillId="0" borderId="57" xfId="806" applyFont="1" applyBorder="1" applyAlignment="1">
      <alignment horizontal="left" vertical="top" wrapText="1"/>
    </xf>
    <xf numFmtId="0" fontId="22" fillId="0" borderId="57" xfId="806" applyFont="1" applyBorder="1" applyAlignment="1">
      <alignment horizontal="center" vertical="top" wrapText="1"/>
    </xf>
    <xf numFmtId="0" fontId="22" fillId="0" borderId="56" xfId="7" applyFont="1" applyFill="1" applyBorder="1" applyAlignment="1">
      <alignment horizontal="left" vertical="top" wrapText="1"/>
    </xf>
    <xf numFmtId="0" fontId="29" fillId="0" borderId="56" xfId="7" applyFont="1" applyFill="1" applyBorder="1" applyAlignment="1">
      <alignment vertical="top" wrapText="1"/>
    </xf>
    <xf numFmtId="0" fontId="22" fillId="0" borderId="57" xfId="7" applyFont="1" applyFill="1" applyBorder="1" applyAlignment="1">
      <alignment horizontal="right" vertical="top" wrapText="1"/>
    </xf>
    <xf numFmtId="0" fontId="29" fillId="0" borderId="57" xfId="7" applyFont="1" applyFill="1" applyBorder="1" applyAlignment="1">
      <alignment horizontal="left" vertical="top" wrapText="1"/>
    </xf>
    <xf numFmtId="2" fontId="22" fillId="0" borderId="56" xfId="7" applyNumberFormat="1" applyFont="1" applyFill="1" applyBorder="1" applyAlignment="1">
      <alignment horizontal="right" vertical="top" wrapText="1"/>
    </xf>
    <xf numFmtId="181" fontId="22" fillId="0" borderId="56" xfId="7" applyNumberFormat="1" applyFont="1" applyFill="1" applyBorder="1" applyAlignment="1">
      <alignment horizontal="right" vertical="top" wrapText="1"/>
    </xf>
    <xf numFmtId="0" fontId="22" fillId="0" borderId="56" xfId="7" applyFont="1" applyFill="1" applyBorder="1" applyAlignment="1">
      <alignment vertical="top" wrapText="1"/>
    </xf>
    <xf numFmtId="0" fontId="29" fillId="0" borderId="56" xfId="7" applyFont="1" applyFill="1" applyBorder="1" applyAlignment="1">
      <alignment horizontal="left" vertical="top" wrapText="1"/>
    </xf>
    <xf numFmtId="0" fontId="29" fillId="0" borderId="57" xfId="7" applyFont="1" applyBorder="1" applyAlignment="1">
      <alignment horizontal="center" vertical="top" wrapText="1"/>
    </xf>
    <xf numFmtId="0" fontId="22" fillId="0" borderId="56" xfId="7" applyFont="1" applyBorder="1" applyAlignment="1">
      <alignment horizontal="left" vertical="top" wrapText="1"/>
    </xf>
    <xf numFmtId="0" fontId="29" fillId="39" borderId="13" xfId="9" applyFont="1" applyFill="1" applyBorder="1" applyAlignment="1" applyProtection="1">
      <alignment horizontal="center" vertical="center"/>
    </xf>
    <xf numFmtId="0" fontId="29" fillId="0" borderId="0" xfId="9" applyFont="1" applyFill="1" applyBorder="1" applyAlignment="1" applyProtection="1">
      <alignment horizontal="left" vertical="center" wrapText="1"/>
      <protection locked="0"/>
    </xf>
    <xf numFmtId="0" fontId="27" fillId="34" borderId="62" xfId="7" applyFont="1" applyFill="1" applyBorder="1" applyAlignment="1">
      <alignment horizontal="right" vertical="top"/>
    </xf>
    <xf numFmtId="0" fontId="27" fillId="34" borderId="60" xfId="7" applyFont="1" applyFill="1" applyBorder="1" applyAlignment="1">
      <alignment horizontal="right" vertical="top"/>
    </xf>
    <xf numFmtId="4" fontId="22" fillId="34" borderId="59" xfId="7" applyNumberFormat="1" applyFont="1" applyFill="1" applyBorder="1" applyAlignment="1">
      <alignment horizontal="right" vertical="top"/>
    </xf>
    <xf numFmtId="0" fontId="27" fillId="34" borderId="61" xfId="7" applyFont="1" applyFill="1" applyBorder="1" applyAlignment="1">
      <alignment horizontal="right" vertical="top"/>
    </xf>
    <xf numFmtId="0" fontId="22" fillId="0" borderId="13" xfId="5"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2" fillId="34" borderId="13" xfId="5" applyFont="1" applyFill="1" applyBorder="1" applyAlignment="1" applyProtection="1">
      <alignment horizontal="center" vertical="center" wrapText="1"/>
    </xf>
    <xf numFmtId="2" fontId="22" fillId="34" borderId="13" xfId="0" applyNumberFormat="1" applyFont="1" applyFill="1" applyBorder="1" applyAlignment="1">
      <alignment horizontal="center" vertical="center" wrapText="1"/>
    </xf>
    <xf numFmtId="0" fontId="27" fillId="0" borderId="13" xfId="5" applyFont="1" applyFill="1" applyBorder="1" applyAlignment="1" applyProtection="1">
      <alignment horizontal="left" vertical="center" wrapText="1"/>
    </xf>
    <xf numFmtId="0" fontId="0" fillId="0" borderId="0" xfId="0"/>
    <xf numFmtId="49" fontId="22" fillId="0" borderId="13" xfId="5" applyNumberFormat="1" applyFont="1" applyFill="1" applyBorder="1" applyAlignment="1" applyProtection="1">
      <alignment horizontal="center" vertical="center"/>
    </xf>
    <xf numFmtId="0" fontId="27" fillId="0" borderId="13" xfId="5" applyFont="1" applyFill="1" applyBorder="1" applyAlignment="1" applyProtection="1">
      <alignment horizontal="center" vertical="center" wrapText="1"/>
    </xf>
    <xf numFmtId="0" fontId="22" fillId="0" borderId="13" xfId="0" applyFont="1" applyFill="1" applyBorder="1" applyAlignment="1" applyProtection="1">
      <alignment vertical="center" wrapText="1"/>
    </xf>
    <xf numFmtId="0" fontId="22" fillId="0" borderId="13" xfId="0" applyFont="1" applyFill="1" applyBorder="1" applyAlignment="1">
      <alignment horizontal="center" vertical="center" wrapText="1"/>
    </xf>
    <xf numFmtId="0" fontId="27" fillId="34" borderId="13" xfId="5" applyFont="1" applyFill="1" applyBorder="1" applyAlignment="1" applyProtection="1">
      <alignment horizontal="center" vertical="center" wrapText="1"/>
    </xf>
    <xf numFmtId="0" fontId="27" fillId="0" borderId="57" xfId="7" applyFont="1" applyBorder="1" applyAlignment="1">
      <alignment horizontal="center" vertical="top" wrapText="1"/>
    </xf>
    <xf numFmtId="0" fontId="30" fillId="0" borderId="56" xfId="7" applyFont="1" applyBorder="1" applyAlignment="1">
      <alignment vertical="top" wrapText="1"/>
    </xf>
    <xf numFmtId="0" fontId="27" fillId="0" borderId="57" xfId="7" applyFont="1" applyBorder="1" applyAlignment="1">
      <alignment vertical="top" wrapText="1"/>
    </xf>
    <xf numFmtId="0" fontId="27" fillId="0" borderId="59" xfId="7" applyFont="1" applyBorder="1" applyAlignment="1">
      <alignment vertical="top" wrapText="1"/>
    </xf>
    <xf numFmtId="0" fontId="27" fillId="0" borderId="56" xfId="806" applyFont="1" applyBorder="1" applyAlignment="1">
      <alignment horizontal="left" vertical="top" wrapText="1"/>
    </xf>
    <xf numFmtId="0" fontId="30" fillId="0" borderId="57" xfId="806" applyFont="1" applyBorder="1" applyAlignment="1">
      <alignment horizontal="center" vertical="top" wrapText="1"/>
    </xf>
    <xf numFmtId="175" fontId="84" fillId="0" borderId="57" xfId="806" applyNumberFormat="1" applyFont="1" applyBorder="1" applyAlignment="1">
      <alignment horizontal="right" vertical="top" wrapText="1"/>
    </xf>
    <xf numFmtId="4" fontId="84" fillId="0" borderId="57" xfId="806" applyNumberFormat="1" applyFont="1" applyBorder="1" applyAlignment="1">
      <alignment horizontal="right" vertical="top" wrapText="1"/>
    </xf>
    <xf numFmtId="4" fontId="84" fillId="0" borderId="59" xfId="806" applyNumberFormat="1" applyFont="1" applyBorder="1" applyAlignment="1">
      <alignment horizontal="right" vertical="top" wrapText="1"/>
    </xf>
    <xf numFmtId="0" fontId="27" fillId="0" borderId="57" xfId="806" applyFont="1" applyBorder="1" applyAlignment="1">
      <alignment horizontal="center" vertical="top" wrapText="1"/>
    </xf>
    <xf numFmtId="175" fontId="22" fillId="0" borderId="57" xfId="806" applyNumberFormat="1" applyFont="1" applyBorder="1" applyAlignment="1">
      <alignment horizontal="right" vertical="top" wrapText="1"/>
    </xf>
    <xf numFmtId="0" fontId="27" fillId="109" borderId="0" xfId="7" applyFont="1" applyFill="1" applyBorder="1" applyAlignment="1">
      <alignment horizontal="right" vertical="top"/>
    </xf>
    <xf numFmtId="4" fontId="22" fillId="109" borderId="0" xfId="7" applyNumberFormat="1" applyFont="1" applyFill="1" applyBorder="1" applyAlignment="1">
      <alignment horizontal="right" vertical="top"/>
    </xf>
    <xf numFmtId="4" fontId="22" fillId="0" borderId="57" xfId="806" applyNumberFormat="1" applyFont="1" applyFill="1" applyBorder="1" applyAlignment="1">
      <alignment horizontal="right" vertical="top" wrapText="1"/>
    </xf>
    <xf numFmtId="2" fontId="22" fillId="0" borderId="13" xfId="0" applyNumberFormat="1" applyFont="1" applyFill="1" applyBorder="1" applyAlignment="1">
      <alignment horizontal="center" vertical="center" wrapText="1"/>
    </xf>
    <xf numFmtId="0" fontId="30" fillId="0" borderId="56" xfId="7" applyFont="1" applyFill="1" applyBorder="1" applyAlignment="1">
      <alignment vertical="top" wrapText="1"/>
    </xf>
    <xf numFmtId="0" fontId="22" fillId="0" borderId="13" xfId="3" applyFont="1" applyFill="1" applyBorder="1" applyAlignment="1">
      <alignment vertical="center" wrapText="1"/>
    </xf>
    <xf numFmtId="0" fontId="22" fillId="0" borderId="0" xfId="3" applyFont="1" applyFill="1" applyBorder="1" applyAlignment="1">
      <alignment vertical="center" wrapText="1"/>
    </xf>
    <xf numFmtId="0" fontId="22" fillId="0" borderId="17" xfId="3" applyFont="1" applyFill="1" applyBorder="1" applyAlignment="1">
      <alignment vertical="center" wrapText="1"/>
    </xf>
    <xf numFmtId="0" fontId="27" fillId="0" borderId="0" xfId="1" applyFont="1" applyFill="1" applyBorder="1" applyAlignment="1">
      <alignment vertical="center" wrapText="1"/>
    </xf>
    <xf numFmtId="0" fontId="22" fillId="0" borderId="0" xfId="1" applyFont="1" applyFill="1" applyBorder="1" applyAlignment="1">
      <alignment horizontal="center" vertical="center"/>
    </xf>
    <xf numFmtId="0" fontId="22" fillId="0" borderId="17" xfId="1" applyFont="1" applyFill="1" applyBorder="1" applyAlignment="1">
      <alignment horizontal="center" vertical="center"/>
    </xf>
    <xf numFmtId="0" fontId="27" fillId="0" borderId="13" xfId="1"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7" fillId="0" borderId="0" xfId="1" applyFont="1" applyFill="1" applyBorder="1" applyAlignment="1">
      <alignment horizontal="center" vertical="center" wrapText="1"/>
    </xf>
    <xf numFmtId="4" fontId="22" fillId="35" borderId="13" xfId="1" applyNumberFormat="1" applyFont="1" applyFill="1" applyBorder="1" applyAlignment="1" applyProtection="1">
      <alignment horizontal="center" vertical="center" wrapText="1"/>
    </xf>
    <xf numFmtId="4" fontId="22" fillId="0" borderId="0" xfId="1" applyNumberFormat="1" applyFont="1" applyFill="1" applyBorder="1" applyAlignment="1" applyProtection="1">
      <alignment horizontal="center" vertical="center" wrapText="1"/>
    </xf>
    <xf numFmtId="4" fontId="22" fillId="0" borderId="13" xfId="1" applyNumberFormat="1" applyFont="1" applyFill="1" applyBorder="1" applyAlignment="1" applyProtection="1">
      <alignment horizontal="center" vertical="center" wrapText="1"/>
    </xf>
    <xf numFmtId="4" fontId="29" fillId="0" borderId="0" xfId="5" applyNumberFormat="1" applyFont="1" applyBorder="1" applyAlignment="1" applyProtection="1">
      <alignment horizontal="center" vertical="top"/>
    </xf>
    <xf numFmtId="0" fontId="27" fillId="0" borderId="0" xfId="1" applyFont="1" applyFill="1" applyBorder="1" applyAlignment="1">
      <alignment horizontal="center" vertical="center"/>
    </xf>
    <xf numFmtId="0" fontId="27" fillId="0" borderId="0" xfId="1" applyFont="1" applyFill="1" applyBorder="1" applyAlignment="1">
      <alignment horizontal="left" vertical="center"/>
    </xf>
    <xf numFmtId="0" fontId="27" fillId="35" borderId="0" xfId="1" applyFont="1" applyFill="1" applyBorder="1" applyAlignment="1">
      <alignment horizontal="left" vertical="center"/>
    </xf>
    <xf numFmtId="0" fontId="84" fillId="0" borderId="0" xfId="1" applyFont="1" applyFill="1" applyBorder="1" applyAlignment="1">
      <alignment horizontal="left" vertical="center"/>
    </xf>
    <xf numFmtId="0" fontId="27" fillId="35" borderId="13" xfId="1" applyFont="1" applyFill="1" applyBorder="1" applyAlignment="1">
      <alignment horizontal="left" vertical="center"/>
    </xf>
    <xf numFmtId="0" fontId="27" fillId="103" borderId="0" xfId="1" applyFont="1" applyFill="1" applyBorder="1" applyAlignment="1">
      <alignment horizontal="left" vertical="center"/>
    </xf>
    <xf numFmtId="0" fontId="22" fillId="0" borderId="17" xfId="0" applyFont="1" applyFill="1" applyBorder="1" applyAlignment="1">
      <alignment horizontal="center"/>
    </xf>
    <xf numFmtId="0" fontId="27" fillId="0" borderId="0" xfId="1" applyFont="1" applyFill="1" applyBorder="1" applyAlignment="1">
      <alignment horizontal="right" vertical="center"/>
    </xf>
    <xf numFmtId="0" fontId="27" fillId="0" borderId="13" xfId="1" applyFont="1" applyFill="1" applyBorder="1" applyAlignment="1">
      <alignment horizontal="center" vertical="center"/>
    </xf>
    <xf numFmtId="0" fontId="27" fillId="0" borderId="13" xfId="1" applyFont="1" applyFill="1" applyBorder="1" applyAlignment="1">
      <alignment horizontal="left" vertical="center"/>
    </xf>
    <xf numFmtId="0" fontId="27" fillId="104" borderId="0" xfId="1" applyFont="1" applyFill="1" applyBorder="1" applyAlignment="1">
      <alignment horizontal="left" vertical="center"/>
    </xf>
    <xf numFmtId="164" fontId="27" fillId="0" borderId="0" xfId="1" applyNumberFormat="1" applyFont="1" applyFill="1" applyBorder="1" applyAlignment="1">
      <alignment horizontal="left" vertical="center"/>
    </xf>
    <xf numFmtId="0" fontId="27" fillId="34" borderId="0" xfId="1" applyFont="1" applyFill="1" applyBorder="1" applyAlignment="1">
      <alignment horizontal="left" vertical="center"/>
    </xf>
    <xf numFmtId="0" fontId="27" fillId="0" borderId="0" xfId="1" applyFont="1" applyFill="1" applyBorder="1" applyAlignment="1">
      <alignment horizontal="right" vertical="center" wrapText="1"/>
    </xf>
    <xf numFmtId="4" fontId="27" fillId="0" borderId="0" xfId="1" applyNumberFormat="1" applyFont="1" applyFill="1" applyBorder="1" applyAlignment="1">
      <alignment vertical="center" wrapText="1"/>
    </xf>
    <xf numFmtId="2" fontId="27" fillId="0" borderId="0" xfId="1" applyNumberFormat="1" applyFont="1" applyFill="1" applyBorder="1" applyAlignment="1">
      <alignment horizontal="left" vertical="center"/>
    </xf>
    <xf numFmtId="0" fontId="29" fillId="0" borderId="0" xfId="1" quotePrefix="1" applyFont="1" applyFill="1" applyBorder="1" applyAlignment="1">
      <alignment vertical="center"/>
    </xf>
    <xf numFmtId="49" fontId="29" fillId="34" borderId="13" xfId="1" quotePrefix="1" applyNumberFormat="1" applyFont="1" applyFill="1" applyBorder="1" applyAlignment="1" applyProtection="1">
      <alignment vertical="center"/>
      <protection hidden="1"/>
    </xf>
    <xf numFmtId="49" fontId="29" fillId="34" borderId="13" xfId="1" applyNumberFormat="1" applyFont="1" applyFill="1" applyBorder="1" applyAlignment="1" applyProtection="1">
      <alignment vertical="center"/>
      <protection hidden="1"/>
    </xf>
    <xf numFmtId="0" fontId="22" fillId="0" borderId="0" xfId="1" applyFont="1" applyBorder="1" applyAlignment="1">
      <alignment vertical="center"/>
    </xf>
    <xf numFmtId="49" fontId="29" fillId="34" borderId="0" xfId="1" applyNumberFormat="1" applyFont="1" applyFill="1" applyBorder="1" applyAlignment="1" applyProtection="1">
      <alignment vertical="center"/>
      <protection hidden="1"/>
    </xf>
    <xf numFmtId="0" fontId="23" fillId="37" borderId="15" xfId="1" applyFont="1" applyFill="1" applyBorder="1" applyAlignment="1">
      <alignment horizontal="center" vertical="center" wrapText="1"/>
    </xf>
    <xf numFmtId="10" fontId="23" fillId="37" borderId="16" xfId="4" applyNumberFormat="1" applyFont="1" applyFill="1" applyBorder="1" applyAlignment="1">
      <alignment horizontal="center" vertical="center" wrapText="1"/>
    </xf>
    <xf numFmtId="0" fontId="110" fillId="0" borderId="0" xfId="0" applyFont="1" applyAlignment="1">
      <alignment horizontal="center"/>
    </xf>
    <xf numFmtId="0" fontId="110" fillId="0" borderId="0" xfId="0" applyFont="1" applyAlignment="1">
      <alignment horizontal="left"/>
    </xf>
    <xf numFmtId="0" fontId="110" fillId="0" borderId="0" xfId="0" applyFont="1"/>
    <xf numFmtId="0" fontId="110" fillId="35" borderId="13" xfId="0" applyFont="1" applyFill="1" applyBorder="1" applyAlignment="1">
      <alignment horizontal="center"/>
    </xf>
    <xf numFmtId="0" fontId="110" fillId="35" borderId="13" xfId="0" applyFont="1" applyFill="1" applyBorder="1" applyAlignment="1">
      <alignment horizontal="left"/>
    </xf>
    <xf numFmtId="2" fontId="22" fillId="0" borderId="17" xfId="0" applyNumberFormat="1" applyFont="1" applyFill="1" applyBorder="1" applyAlignment="1" applyProtection="1">
      <alignment horizontal="center" vertical="center" wrapText="1"/>
    </xf>
    <xf numFmtId="2" fontId="22" fillId="0" borderId="0" xfId="0" applyNumberFormat="1" applyFont="1" applyFill="1" applyBorder="1" applyAlignment="1" applyProtection="1">
      <alignment horizontal="center" vertical="center" wrapText="1"/>
    </xf>
    <xf numFmtId="4" fontId="22" fillId="0" borderId="13" xfId="2052" applyNumberFormat="1" applyFont="1" applyFill="1" applyBorder="1" applyAlignment="1" applyProtection="1">
      <alignment horizontal="right" vertical="center" wrapText="1"/>
      <protection locked="0"/>
    </xf>
    <xf numFmtId="0" fontId="22" fillId="0" borderId="13" xfId="0" applyFont="1" applyFill="1" applyBorder="1" applyAlignment="1" applyProtection="1">
      <alignment horizontal="justify" vertical="center" wrapText="1"/>
    </xf>
    <xf numFmtId="0" fontId="110" fillId="0" borderId="13" xfId="0" applyFont="1" applyFill="1" applyBorder="1" applyAlignment="1">
      <alignment horizontal="center"/>
    </xf>
    <xf numFmtId="0" fontId="110" fillId="0" borderId="13" xfId="0" applyFont="1" applyFill="1" applyBorder="1" applyAlignment="1">
      <alignment horizontal="left"/>
    </xf>
    <xf numFmtId="0" fontId="110" fillId="0" borderId="0" xfId="0" applyFont="1" applyFill="1"/>
    <xf numFmtId="0" fontId="110" fillId="0" borderId="13" xfId="0" applyFont="1" applyFill="1" applyBorder="1" applyAlignment="1">
      <alignment horizontal="left" vertical="center" wrapText="1"/>
    </xf>
    <xf numFmtId="0" fontId="110" fillId="0" borderId="13" xfId="0" applyFont="1" applyFill="1" applyBorder="1" applyAlignment="1">
      <alignment horizontal="center" vertical="center"/>
    </xf>
    <xf numFmtId="0" fontId="22" fillId="0" borderId="0" xfId="0" applyFont="1" applyFill="1" applyBorder="1" applyAlignment="1" applyProtection="1">
      <alignment horizontal="justify" vertical="center" wrapText="1"/>
    </xf>
    <xf numFmtId="2" fontId="22" fillId="0" borderId="10" xfId="0" applyNumberFormat="1" applyFont="1" applyFill="1" applyBorder="1" applyAlignment="1" applyProtection="1">
      <alignment horizontal="center" vertical="center" wrapText="1"/>
    </xf>
    <xf numFmtId="4" fontId="22" fillId="0" borderId="13" xfId="2052" applyNumberFormat="1" applyFont="1" applyFill="1" applyBorder="1" applyAlignment="1" applyProtection="1">
      <alignment horizontal="center" vertical="center" wrapText="1"/>
      <protection locked="0"/>
    </xf>
    <xf numFmtId="0" fontId="22" fillId="0" borderId="10" xfId="0" applyFont="1" applyFill="1" applyBorder="1" applyAlignment="1" applyProtection="1">
      <alignment horizontal="justify" vertical="center" wrapText="1"/>
    </xf>
    <xf numFmtId="4" fontId="22" fillId="0" borderId="10" xfId="2052" applyNumberFormat="1" applyFont="1" applyFill="1" applyBorder="1" applyAlignment="1" applyProtection="1">
      <alignment horizontal="right" vertical="center" wrapText="1"/>
      <protection locked="0"/>
    </xf>
    <xf numFmtId="4" fontId="22" fillId="0" borderId="10" xfId="2052" applyNumberFormat="1" applyFont="1" applyFill="1" applyBorder="1" applyAlignment="1" applyProtection="1">
      <alignment horizontal="center" vertical="center" wrapText="1"/>
      <protection locked="0"/>
    </xf>
    <xf numFmtId="2" fontId="22" fillId="34" borderId="17" xfId="0" applyNumberFormat="1" applyFont="1" applyFill="1" applyBorder="1" applyAlignment="1" applyProtection="1">
      <alignment horizontal="center" vertical="center" wrapText="1"/>
    </xf>
    <xf numFmtId="2" fontId="22" fillId="34" borderId="13" xfId="0" applyNumberFormat="1" applyFont="1" applyFill="1" applyBorder="1" applyAlignment="1" applyProtection="1">
      <alignment horizontal="center" vertical="center" wrapText="1"/>
    </xf>
    <xf numFmtId="4" fontId="22" fillId="0" borderId="0" xfId="2052" applyNumberFormat="1" applyFont="1" applyFill="1" applyBorder="1" applyAlignment="1" applyProtection="1">
      <alignment horizontal="right" vertical="center" wrapText="1"/>
      <protection locked="0"/>
    </xf>
    <xf numFmtId="0" fontId="22" fillId="35" borderId="17" xfId="0" applyFont="1" applyFill="1" applyBorder="1" applyAlignment="1" applyProtection="1">
      <alignment horizontal="justify" vertical="center" wrapText="1"/>
    </xf>
    <xf numFmtId="4" fontId="22" fillId="35" borderId="17" xfId="2052" applyNumberFormat="1" applyFont="1" applyFill="1" applyBorder="1" applyAlignment="1" applyProtection="1">
      <alignment horizontal="right" vertical="center" wrapText="1"/>
      <protection locked="0"/>
    </xf>
    <xf numFmtId="2" fontId="22" fillId="35" borderId="17" xfId="0" applyNumberFormat="1" applyFont="1" applyFill="1" applyBorder="1" applyAlignment="1" applyProtection="1">
      <alignment horizontal="center" vertical="center" wrapText="1"/>
    </xf>
    <xf numFmtId="0" fontId="110" fillId="0" borderId="13" xfId="0" applyFont="1" applyBorder="1"/>
    <xf numFmtId="0" fontId="22" fillId="0" borderId="17" xfId="0" applyFont="1" applyFill="1" applyBorder="1" applyAlignment="1" applyProtection="1">
      <alignment horizontal="justify" vertical="center" wrapText="1"/>
    </xf>
    <xf numFmtId="4" fontId="22" fillId="0" borderId="17" xfId="2052" applyNumberFormat="1" applyFont="1" applyFill="1" applyBorder="1" applyAlignment="1" applyProtection="1">
      <alignment horizontal="right" vertical="center" wrapText="1"/>
      <protection locked="0"/>
    </xf>
    <xf numFmtId="4" fontId="22" fillId="35" borderId="13" xfId="2052" applyNumberFormat="1" applyFont="1" applyFill="1" applyBorder="1" applyAlignment="1" applyProtection="1">
      <alignment horizontal="center" vertical="center" wrapText="1"/>
      <protection locked="0"/>
    </xf>
    <xf numFmtId="0" fontId="22" fillId="0" borderId="0" xfId="0" applyFont="1" applyFill="1" applyBorder="1" applyAlignment="1">
      <alignment horizontal="justify" vertical="center" wrapText="1"/>
    </xf>
    <xf numFmtId="0" fontId="22" fillId="0" borderId="17" xfId="0" quotePrefix="1" applyFont="1" applyFill="1" applyBorder="1" applyAlignment="1">
      <alignment horizontal="justify" vertical="center" wrapText="1"/>
    </xf>
    <xf numFmtId="0" fontId="22" fillId="0" borderId="13" xfId="0" quotePrefix="1" applyFont="1" applyFill="1" applyBorder="1" applyAlignment="1">
      <alignment horizontal="justify" vertical="center" wrapText="1"/>
    </xf>
    <xf numFmtId="0" fontId="22" fillId="0" borderId="0" xfId="0" quotePrefix="1" applyFont="1" applyFill="1" applyBorder="1" applyAlignment="1">
      <alignment horizontal="justify" vertical="center" wrapText="1"/>
    </xf>
    <xf numFmtId="0" fontId="22" fillId="0" borderId="13" xfId="2451" applyFont="1" applyFill="1" applyBorder="1" applyAlignment="1">
      <alignment horizontal="justify" vertical="center" wrapText="1"/>
    </xf>
    <xf numFmtId="0" fontId="22" fillId="0" borderId="10" xfId="2451" applyFont="1" applyFill="1" applyBorder="1" applyAlignment="1">
      <alignment horizontal="justify" vertical="center" wrapText="1"/>
    </xf>
    <xf numFmtId="4" fontId="22" fillId="0" borderId="10" xfId="2450" applyNumberFormat="1" applyFont="1" applyFill="1" applyBorder="1" applyAlignment="1" applyProtection="1">
      <alignment horizontal="right" vertical="center" wrapText="1"/>
    </xf>
    <xf numFmtId="4" fontId="22" fillId="0" borderId="17" xfId="2450" applyNumberFormat="1" applyFont="1" applyFill="1" applyBorder="1" applyAlignment="1" applyProtection="1">
      <alignment horizontal="center" vertical="center" wrapText="1"/>
    </xf>
    <xf numFmtId="4" fontId="22" fillId="0" borderId="13" xfId="2450" applyNumberFormat="1" applyFont="1" applyFill="1" applyBorder="1" applyAlignment="1" applyProtection="1">
      <alignment horizontal="center" vertical="center" wrapText="1"/>
    </xf>
    <xf numFmtId="4" fontId="22" fillId="0" borderId="10" xfId="2450" applyNumberFormat="1" applyFont="1" applyFill="1" applyBorder="1" applyAlignment="1" applyProtection="1">
      <alignment horizontal="center" vertical="center" wrapText="1"/>
    </xf>
    <xf numFmtId="0" fontId="110" fillId="0" borderId="0" xfId="0" applyFont="1" applyBorder="1"/>
    <xf numFmtId="0" fontId="110" fillId="0" borderId="0" xfId="0" applyFont="1" applyBorder="1" applyAlignment="1">
      <alignment horizontal="center"/>
    </xf>
    <xf numFmtId="4" fontId="22" fillId="0" borderId="0" xfId="2450" applyNumberFormat="1" applyFont="1" applyFill="1" applyBorder="1" applyAlignment="1" applyProtection="1">
      <alignment horizontal="right" vertical="center" wrapText="1"/>
    </xf>
    <xf numFmtId="0" fontId="110" fillId="0" borderId="0" xfId="0" applyFont="1" applyBorder="1" applyAlignment="1">
      <alignment horizontal="left"/>
    </xf>
    <xf numFmtId="44" fontId="22" fillId="0" borderId="13" xfId="2449" applyFont="1" applyFill="1" applyBorder="1" applyAlignment="1" applyProtection="1">
      <alignment horizontal="center" vertical="center" wrapText="1"/>
    </xf>
    <xf numFmtId="0" fontId="23" fillId="36" borderId="13" xfId="3" applyFont="1" applyFill="1" applyBorder="1" applyAlignment="1">
      <alignment horizontal="center" vertical="center" wrapText="1"/>
    </xf>
    <xf numFmtId="0" fontId="30" fillId="0" borderId="72" xfId="7" applyFont="1" applyFill="1" applyBorder="1" applyAlignment="1">
      <alignment horizontal="left" vertical="top" wrapText="1"/>
    </xf>
    <xf numFmtId="0" fontId="30" fillId="0" borderId="73" xfId="7" applyFont="1" applyFill="1" applyBorder="1" applyAlignment="1">
      <alignment horizontal="left" vertical="top" wrapText="1"/>
    </xf>
    <xf numFmtId="4" fontId="22" fillId="0" borderId="62" xfId="7" applyNumberFormat="1" applyFont="1" applyFill="1" applyBorder="1" applyAlignment="1">
      <alignment horizontal="right" vertical="top" wrapText="1"/>
    </xf>
    <xf numFmtId="44" fontId="27" fillId="35" borderId="13" xfId="2449" applyFont="1" applyFill="1" applyBorder="1" applyAlignment="1" applyProtection="1">
      <alignment horizontal="center" vertical="center" wrapText="1"/>
    </xf>
    <xf numFmtId="4" fontId="22" fillId="0" borderId="59" xfId="7" applyNumberFormat="1" applyFont="1" applyFill="1" applyBorder="1" applyAlignment="1">
      <alignment horizontal="right" vertical="top"/>
    </xf>
    <xf numFmtId="0" fontId="27" fillId="0" borderId="62" xfId="7" applyFont="1" applyFill="1" applyBorder="1" applyAlignment="1">
      <alignment vertical="top"/>
    </xf>
    <xf numFmtId="0" fontId="27" fillId="0" borderId="61" xfId="7" applyFont="1" applyFill="1" applyBorder="1" applyAlignment="1">
      <alignment vertical="top"/>
    </xf>
    <xf numFmtId="0" fontId="84" fillId="0" borderId="60" xfId="7" applyFont="1" applyFill="1" applyBorder="1" applyAlignment="1">
      <alignment vertical="top"/>
    </xf>
    <xf numFmtId="4" fontId="22" fillId="0" borderId="62" xfId="806" applyNumberFormat="1" applyFont="1" applyBorder="1" applyAlignment="1">
      <alignment horizontal="right" vertical="top" wrapText="1"/>
    </xf>
    <xf numFmtId="0" fontId="27" fillId="0" borderId="56" xfId="7" applyFont="1" applyFill="1" applyBorder="1" applyAlignment="1">
      <alignment horizontal="center" vertical="top" wrapText="1"/>
    </xf>
    <xf numFmtId="0" fontId="22" fillId="0" borderId="56" xfId="7" applyFont="1" applyFill="1" applyBorder="1" applyAlignment="1">
      <alignment horizontal="center" vertical="top" wrapText="1"/>
    </xf>
    <xf numFmtId="0" fontId="30" fillId="0" borderId="57" xfId="7" applyFont="1" applyBorder="1" applyAlignment="1">
      <alignment vertical="top" wrapText="1"/>
    </xf>
    <xf numFmtId="0" fontId="84" fillId="109" borderId="60" xfId="7" applyFont="1" applyFill="1" applyBorder="1" applyAlignment="1">
      <alignment vertical="top"/>
    </xf>
    <xf numFmtId="0" fontId="27" fillId="109" borderId="62" xfId="7" applyFont="1" applyFill="1" applyBorder="1" applyAlignment="1">
      <alignment vertical="top"/>
    </xf>
    <xf numFmtId="0" fontId="27" fillId="109" borderId="61" xfId="7" applyFont="1" applyFill="1" applyBorder="1" applyAlignment="1">
      <alignment vertical="top"/>
    </xf>
    <xf numFmtId="0" fontId="27" fillId="109" borderId="60" xfId="7" applyFont="1" applyFill="1" applyBorder="1" applyAlignment="1">
      <alignment vertical="top"/>
    </xf>
    <xf numFmtId="4" fontId="29" fillId="0" borderId="67" xfId="7" applyNumberFormat="1" applyFont="1" applyFill="1" applyBorder="1" applyAlignment="1">
      <alignment horizontal="left" vertical="top" wrapText="1"/>
    </xf>
    <xf numFmtId="0" fontId="0" fillId="0" borderId="0" xfId="0"/>
    <xf numFmtId="0" fontId="27" fillId="0" borderId="13" xfId="5" applyFont="1" applyFill="1" applyBorder="1" applyAlignment="1" applyProtection="1">
      <alignment horizontal="center" vertical="center" wrapText="1"/>
    </xf>
    <xf numFmtId="0" fontId="22" fillId="0" borderId="13" xfId="1" applyFont="1" applyFill="1" applyBorder="1" applyAlignment="1">
      <alignment horizontal="center" vertical="center" wrapText="1"/>
    </xf>
    <xf numFmtId="0" fontId="27" fillId="0" borderId="13" xfId="5" applyFont="1" applyFill="1" applyBorder="1" applyAlignment="1" applyProtection="1">
      <alignment horizontal="left" vertical="center" wrapText="1"/>
    </xf>
    <xf numFmtId="0" fontId="22" fillId="0" borderId="13" xfId="0" applyFont="1" applyFill="1" applyBorder="1" applyAlignment="1">
      <alignment horizontal="center" vertical="center" wrapText="1"/>
    </xf>
    <xf numFmtId="0" fontId="22" fillId="0" borderId="10" xfId="5" applyFont="1" applyFill="1" applyBorder="1" applyAlignment="1" applyProtection="1">
      <alignment horizontal="center" vertical="center" wrapText="1"/>
    </xf>
    <xf numFmtId="0" fontId="0" fillId="0" borderId="0" xfId="0" applyFill="1"/>
    <xf numFmtId="0" fontId="22" fillId="34" borderId="13" xfId="5" applyFont="1" applyFill="1" applyBorder="1" applyAlignment="1" applyProtection="1">
      <alignment horizontal="center" vertical="center" wrapText="1"/>
    </xf>
    <xf numFmtId="0" fontId="27" fillId="0" borderId="56" xfId="7" applyFont="1" applyBorder="1" applyAlignment="1">
      <alignment horizontal="left" vertical="top" wrapText="1"/>
    </xf>
    <xf numFmtId="0" fontId="30" fillId="0" borderId="57" xfId="7" applyFont="1" applyBorder="1" applyAlignment="1">
      <alignment horizontal="left" vertical="top" wrapText="1"/>
    </xf>
    <xf numFmtId="0" fontId="27" fillId="0" borderId="57" xfId="7" applyFont="1" applyBorder="1" applyAlignment="1">
      <alignment horizontal="left" vertical="top" wrapText="1"/>
    </xf>
    <xf numFmtId="0" fontId="27" fillId="0" borderId="57" xfId="7" applyFont="1" applyBorder="1" applyAlignment="1">
      <alignment horizontal="center" vertical="top" wrapText="1"/>
    </xf>
    <xf numFmtId="175" fontId="22" fillId="0" borderId="57" xfId="7" applyNumberFormat="1" applyFont="1" applyBorder="1" applyAlignment="1">
      <alignment horizontal="right" vertical="top" wrapText="1"/>
    </xf>
    <xf numFmtId="0" fontId="30" fillId="0" borderId="56" xfId="7" applyFont="1" applyBorder="1" applyAlignment="1">
      <alignment vertical="top" wrapText="1"/>
    </xf>
    <xf numFmtId="0" fontId="27" fillId="0" borderId="57" xfId="7" applyFont="1" applyBorder="1" applyAlignment="1">
      <alignment vertical="top" wrapText="1"/>
    </xf>
    <xf numFmtId="0" fontId="27" fillId="0" borderId="59" xfId="7" applyFont="1" applyBorder="1" applyAlignment="1">
      <alignment vertical="top" wrapText="1"/>
    </xf>
    <xf numFmtId="0" fontId="27" fillId="0" borderId="56" xfId="806" applyFont="1" applyBorder="1" applyAlignment="1">
      <alignment horizontal="left" vertical="top" wrapText="1"/>
    </xf>
    <xf numFmtId="0" fontId="30" fillId="0" borderId="57" xfId="806" applyFont="1" applyBorder="1" applyAlignment="1">
      <alignment horizontal="left" vertical="top" wrapText="1"/>
    </xf>
    <xf numFmtId="0" fontId="30" fillId="0" borderId="57" xfId="806" applyFont="1" applyBorder="1" applyAlignment="1">
      <alignment horizontal="center" vertical="top" wrapText="1"/>
    </xf>
    <xf numFmtId="175" fontId="84" fillId="0" borderId="57" xfId="806" applyNumberFormat="1" applyFont="1" applyBorder="1" applyAlignment="1">
      <alignment horizontal="right" vertical="top" wrapText="1"/>
    </xf>
    <xf numFmtId="4" fontId="84" fillId="0" borderId="57" xfId="806" applyNumberFormat="1" applyFont="1" applyBorder="1" applyAlignment="1">
      <alignment horizontal="right" vertical="top" wrapText="1"/>
    </xf>
    <xf numFmtId="4" fontId="84" fillId="0" borderId="59" xfId="806" applyNumberFormat="1" applyFont="1" applyBorder="1" applyAlignment="1">
      <alignment horizontal="right" vertical="top" wrapText="1"/>
    </xf>
    <xf numFmtId="0" fontId="27" fillId="0" borderId="57" xfId="806" applyFont="1" applyBorder="1" applyAlignment="1">
      <alignment horizontal="left" vertical="top" wrapText="1"/>
    </xf>
    <xf numFmtId="0" fontId="27" fillId="0" borderId="57" xfId="806" applyFont="1" applyBorder="1" applyAlignment="1">
      <alignment horizontal="center" vertical="top" wrapText="1"/>
    </xf>
    <xf numFmtId="175" fontId="22" fillId="0" borderId="57" xfId="806" applyNumberFormat="1" applyFont="1" applyBorder="1" applyAlignment="1">
      <alignment horizontal="right" vertical="top" wrapText="1"/>
    </xf>
    <xf numFmtId="4" fontId="22" fillId="0" borderId="57" xfId="806" applyNumberFormat="1" applyFont="1" applyBorder="1" applyAlignment="1">
      <alignment horizontal="right" vertical="top" wrapText="1"/>
    </xf>
    <xf numFmtId="0" fontId="27" fillId="109" borderId="0" xfId="7" applyFont="1" applyFill="1" applyBorder="1" applyAlignment="1">
      <alignment horizontal="right" vertical="top"/>
    </xf>
    <xf numFmtId="4" fontId="22" fillId="109" borderId="0" xfId="7" applyNumberFormat="1" applyFont="1" applyFill="1" applyBorder="1" applyAlignment="1">
      <alignment horizontal="right" vertical="top"/>
    </xf>
    <xf numFmtId="0" fontId="29" fillId="108" borderId="0" xfId="7" applyFont="1" applyFill="1" applyBorder="1" applyAlignment="1">
      <alignment horizontal="left" vertical="top" wrapText="1"/>
    </xf>
    <xf numFmtId="0" fontId="29" fillId="108" borderId="0" xfId="7" applyFont="1" applyFill="1" applyBorder="1" applyAlignment="1">
      <alignment horizontal="center" vertical="top" wrapText="1"/>
    </xf>
    <xf numFmtId="175"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xf>
    <xf numFmtId="175" fontId="22" fillId="0" borderId="57" xfId="7" applyNumberFormat="1" applyFont="1" applyFill="1" applyBorder="1" applyAlignment="1">
      <alignment horizontal="right" vertical="top" wrapText="1"/>
    </xf>
    <xf numFmtId="0" fontId="27" fillId="0" borderId="57" xfId="7" applyFont="1" applyFill="1" applyBorder="1" applyAlignment="1">
      <alignment horizontal="left" vertical="top" wrapText="1"/>
    </xf>
    <xf numFmtId="0" fontId="27" fillId="0" borderId="57" xfId="7" applyFont="1" applyFill="1" applyBorder="1" applyAlignment="1">
      <alignment horizontal="center" vertical="top" wrapText="1"/>
    </xf>
    <xf numFmtId="0" fontId="30" fillId="0" borderId="57" xfId="7" applyFont="1" applyBorder="1" applyAlignment="1">
      <alignment horizontal="center" vertical="top" wrapText="1"/>
    </xf>
    <xf numFmtId="175" fontId="84" fillId="0" borderId="57" xfId="7" applyNumberFormat="1" applyFont="1" applyBorder="1" applyAlignment="1">
      <alignment horizontal="right" vertical="top" wrapText="1"/>
    </xf>
    <xf numFmtId="4" fontId="84" fillId="0" borderId="57" xfId="7" applyNumberFormat="1" applyFont="1" applyBorder="1" applyAlignment="1">
      <alignment horizontal="right" vertical="top" wrapText="1"/>
    </xf>
    <xf numFmtId="4" fontId="84" fillId="0" borderId="59" xfId="7" applyNumberFormat="1" applyFont="1" applyBorder="1" applyAlignment="1">
      <alignment horizontal="right" vertical="top" wrapText="1"/>
    </xf>
    <xf numFmtId="4" fontId="22" fillId="0" borderId="57" xfId="7" applyNumberFormat="1" applyFont="1" applyBorder="1" applyAlignment="1">
      <alignment horizontal="right" vertical="top" wrapText="1"/>
    </xf>
    <xf numFmtId="0" fontId="84" fillId="109" borderId="0" xfId="7" applyFont="1" applyFill="1" applyBorder="1" applyAlignment="1">
      <alignment horizontal="left" vertical="top"/>
    </xf>
    <xf numFmtId="0" fontId="22" fillId="0" borderId="13" xfId="0" applyFont="1" applyFill="1" applyBorder="1" applyAlignment="1" applyProtection="1">
      <alignment horizontal="center" vertical="center" wrapText="1"/>
    </xf>
    <xf numFmtId="0" fontId="27" fillId="0" borderId="0" xfId="7" applyFont="1" applyFill="1" applyBorder="1" applyAlignment="1">
      <alignment horizontal="right" vertical="top"/>
    </xf>
    <xf numFmtId="0" fontId="84" fillId="0" borderId="0" xfId="7" applyFont="1" applyFill="1" applyBorder="1" applyAlignment="1">
      <alignment horizontal="left" vertical="top"/>
    </xf>
    <xf numFmtId="0" fontId="27" fillId="0" borderId="57" xfId="7" applyFont="1" applyBorder="1" applyAlignment="1">
      <alignment horizontal="left" vertical="center" wrapText="1"/>
    </xf>
    <xf numFmtId="0" fontId="27" fillId="0" borderId="62" xfId="7" applyFont="1" applyFill="1" applyBorder="1" applyAlignment="1">
      <alignment horizontal="left" vertical="top" wrapText="1"/>
    </xf>
    <xf numFmtId="4" fontId="22" fillId="0" borderId="0" xfId="7" applyNumberFormat="1" applyFont="1" applyFill="1" applyBorder="1" applyAlignment="1">
      <alignment horizontal="right" vertical="top"/>
    </xf>
    <xf numFmtId="0" fontId="30" fillId="0" borderId="56" xfId="7" applyFont="1" applyFill="1" applyBorder="1" applyAlignment="1">
      <alignment vertical="top" wrapText="1"/>
    </xf>
    <xf numFmtId="0" fontId="30" fillId="0" borderId="56" xfId="7" applyFont="1" applyBorder="1" applyAlignment="1">
      <alignment horizontal="left" vertical="top" wrapText="1"/>
    </xf>
    <xf numFmtId="0" fontId="22" fillId="0" borderId="57" xfId="7" applyFont="1" applyBorder="1" applyAlignment="1">
      <alignment horizontal="left" vertical="top" wrapText="1"/>
    </xf>
    <xf numFmtId="0" fontId="22" fillId="0" borderId="57" xfId="7" applyFont="1" applyBorder="1" applyAlignment="1">
      <alignment horizontal="center" vertical="top" wrapText="1"/>
    </xf>
    <xf numFmtId="0" fontId="22" fillId="0" borderId="57" xfId="7" applyFont="1" applyFill="1" applyBorder="1" applyAlignment="1">
      <alignment horizontal="left" vertical="top" wrapText="1"/>
    </xf>
    <xf numFmtId="0" fontId="22" fillId="0" borderId="57" xfId="7" applyFont="1" applyFill="1" applyBorder="1" applyAlignment="1">
      <alignment horizontal="center" vertical="top" wrapText="1"/>
    </xf>
    <xf numFmtId="4" fontId="22" fillId="0" borderId="57" xfId="7" applyNumberFormat="1" applyFont="1" applyFill="1" applyBorder="1" applyAlignment="1">
      <alignment horizontal="right" vertical="top" wrapText="1"/>
    </xf>
    <xf numFmtId="175" fontId="22" fillId="0" borderId="57" xfId="7" applyNumberFormat="1" applyFont="1" applyFill="1" applyBorder="1" applyAlignment="1">
      <alignment horizontal="right" vertical="center" wrapText="1"/>
    </xf>
    <xf numFmtId="0" fontId="27" fillId="0" borderId="57" xfId="7" applyFont="1" applyBorder="1" applyAlignment="1">
      <alignment horizontal="center" vertical="center" wrapText="1"/>
    </xf>
    <xf numFmtId="0" fontId="22" fillId="0" borderId="61" xfId="7" applyFont="1" applyBorder="1" applyAlignment="1">
      <alignment horizontal="left" vertical="top" wrapText="1"/>
    </xf>
    <xf numFmtId="0" fontId="30" fillId="0" borderId="71" xfId="7" applyFont="1" applyFill="1" applyBorder="1" applyAlignment="1">
      <alignment horizontal="left" vertical="top" wrapText="1"/>
    </xf>
    <xf numFmtId="0" fontId="22" fillId="0" borderId="57" xfId="7" applyFont="1" applyFill="1" applyBorder="1" applyAlignment="1">
      <alignment horizontal="center" vertical="top"/>
    </xf>
    <xf numFmtId="179" fontId="22" fillId="0" borderId="57" xfId="7" applyNumberFormat="1" applyFont="1" applyFill="1" applyBorder="1" applyAlignment="1">
      <alignment horizontal="right" vertical="top" wrapText="1"/>
    </xf>
    <xf numFmtId="0" fontId="111" fillId="0" borderId="0" xfId="0" applyFont="1" applyFill="1" applyAlignment="1">
      <alignment horizontal="center"/>
    </xf>
    <xf numFmtId="0" fontId="29" fillId="35" borderId="11" xfId="2" applyFont="1" applyFill="1" applyBorder="1" applyAlignment="1">
      <alignment vertical="center" wrapText="1"/>
    </xf>
    <xf numFmtId="0" fontId="29" fillId="35" borderId="13" xfId="2" applyFont="1" applyFill="1" applyBorder="1" applyAlignment="1">
      <alignment vertical="center" wrapText="1"/>
    </xf>
    <xf numFmtId="0" fontId="29" fillId="35" borderId="13" xfId="2" applyFont="1" applyFill="1" applyBorder="1" applyAlignment="1">
      <alignment horizontal="right" vertical="center" wrapText="1"/>
    </xf>
    <xf numFmtId="0" fontId="23" fillId="36" borderId="13" xfId="3" applyFont="1" applyFill="1" applyBorder="1" applyAlignment="1">
      <alignment vertical="center" wrapText="1"/>
    </xf>
    <xf numFmtId="0" fontId="23" fillId="36" borderId="13" xfId="3" applyFont="1" applyFill="1" applyBorder="1" applyAlignment="1">
      <alignment horizontal="left" vertical="center" wrapText="1"/>
    </xf>
    <xf numFmtId="0" fontId="27" fillId="109" borderId="0" xfId="7" applyFont="1" applyFill="1" applyBorder="1" applyAlignment="1">
      <alignment horizontal="left" vertical="top"/>
    </xf>
    <xf numFmtId="0" fontId="111" fillId="0" borderId="0" xfId="0" applyFont="1" applyFill="1" applyAlignment="1">
      <alignment horizontal="center" vertical="center"/>
    </xf>
    <xf numFmtId="0" fontId="30" fillId="0" borderId="0" xfId="7" applyFont="1" applyFill="1" applyBorder="1" applyAlignment="1">
      <alignment horizontal="left" vertical="top" wrapText="1"/>
    </xf>
    <xf numFmtId="0" fontId="19" fillId="0" borderId="0" xfId="868" quotePrefix="1" applyFont="1" applyFill="1" applyBorder="1" applyAlignment="1">
      <alignment horizontal="center" vertical="center"/>
    </xf>
    <xf numFmtId="0" fontId="96" fillId="106" borderId="43" xfId="868" applyFont="1" applyFill="1" applyBorder="1" applyAlignment="1">
      <alignment horizontal="center" vertical="center" wrapText="1"/>
    </xf>
    <xf numFmtId="0" fontId="27" fillId="0" borderId="41" xfId="7" applyFont="1" applyFill="1" applyBorder="1" applyAlignment="1">
      <alignment horizontal="center" vertical="top" wrapText="1"/>
    </xf>
    <xf numFmtId="0" fontId="27" fillId="0" borderId="41" xfId="7" applyFont="1" applyBorder="1" applyAlignment="1">
      <alignment horizontal="center" vertical="top" wrapText="1"/>
    </xf>
    <xf numFmtId="0" fontId="29" fillId="0" borderId="10" xfId="9" applyFont="1" applyFill="1" applyBorder="1" applyAlignment="1" applyProtection="1">
      <alignment horizontal="center" vertical="center" wrapText="1"/>
      <protection locked="0"/>
    </xf>
    <xf numFmtId="0" fontId="95" fillId="0" borderId="0" xfId="868" applyFont="1" applyFill="1" applyBorder="1" applyAlignment="1">
      <alignment horizontal="center" vertical="top"/>
    </xf>
    <xf numFmtId="44" fontId="19" fillId="34" borderId="13" xfId="2449" applyFont="1" applyFill="1" applyBorder="1" applyAlignment="1" applyProtection="1">
      <alignment vertical="center"/>
      <protection hidden="1"/>
    </xf>
    <xf numFmtId="44" fontId="22" fillId="0" borderId="41" xfId="2449" applyFont="1" applyFill="1" applyBorder="1" applyAlignment="1">
      <alignment horizontal="center" vertical="center" wrapText="1"/>
    </xf>
    <xf numFmtId="44" fontId="25" fillId="0" borderId="41" xfId="2449" applyFont="1" applyFill="1" applyBorder="1" applyAlignment="1">
      <alignment vertical="center" wrapText="1"/>
    </xf>
    <xf numFmtId="44" fontId="49" fillId="0" borderId="41" xfId="2449" applyFont="1" applyFill="1" applyBorder="1" applyAlignment="1">
      <alignment vertical="center" wrapText="1"/>
    </xf>
    <xf numFmtId="44" fontId="22" fillId="0" borderId="41" xfId="2449" applyFont="1" applyFill="1" applyBorder="1" applyAlignment="1">
      <alignment vertical="center" wrapText="1"/>
    </xf>
    <xf numFmtId="44" fontId="29" fillId="0" borderId="17" xfId="2449" applyFont="1" applyFill="1" applyBorder="1" applyAlignment="1" applyProtection="1">
      <alignment vertical="center" wrapText="1"/>
      <protection locked="0"/>
    </xf>
    <xf numFmtId="44" fontId="29" fillId="0" borderId="0" xfId="2449" applyFont="1" applyFill="1" applyBorder="1" applyAlignment="1" applyProtection="1">
      <alignment vertical="center" wrapText="1"/>
      <protection locked="0"/>
    </xf>
    <xf numFmtId="44" fontId="29" fillId="0" borderId="10" xfId="2449" applyFont="1" applyFill="1" applyBorder="1" applyAlignment="1" applyProtection="1">
      <alignment vertical="center" wrapText="1"/>
      <protection locked="0"/>
    </xf>
    <xf numFmtId="44" fontId="95" fillId="0" borderId="0" xfId="2449" applyFont="1" applyFill="1" applyBorder="1" applyAlignment="1">
      <alignment horizontal="left" vertical="top"/>
    </xf>
    <xf numFmtId="44" fontId="19" fillId="34" borderId="13" xfId="2449" quotePrefix="1" applyFont="1" applyFill="1" applyBorder="1" applyAlignment="1" applyProtection="1">
      <alignment vertical="center"/>
      <protection hidden="1"/>
    </xf>
    <xf numFmtId="44" fontId="29" fillId="0" borderId="18" xfId="2449" applyFont="1" applyFill="1" applyBorder="1" applyAlignment="1" applyProtection="1">
      <alignment vertical="center" wrapText="1"/>
    </xf>
    <xf numFmtId="44" fontId="29" fillId="0" borderId="14" xfId="2449" applyFont="1" applyFill="1" applyBorder="1" applyAlignment="1" applyProtection="1">
      <alignment vertical="center" wrapText="1"/>
    </xf>
    <xf numFmtId="44" fontId="29" fillId="0" borderId="19" xfId="2449" applyFont="1" applyFill="1" applyBorder="1" applyAlignment="1" applyProtection="1">
      <alignment vertical="center" wrapText="1"/>
    </xf>
    <xf numFmtId="0" fontId="100" fillId="0" borderId="0" xfId="0" applyFont="1" applyAlignment="1" applyProtection="1">
      <alignment horizontal="center" vertical="center"/>
    </xf>
    <xf numFmtId="0" fontId="22" fillId="0" borderId="10" xfId="7" applyFont="1" applyBorder="1" applyAlignment="1">
      <alignment horizontal="center"/>
    </xf>
    <xf numFmtId="4" fontId="22" fillId="0" borderId="67" xfId="7" applyNumberFormat="1" applyFont="1" applyFill="1" applyBorder="1" applyAlignment="1">
      <alignment horizontal="center" vertical="top" wrapText="1"/>
    </xf>
    <xf numFmtId="0" fontId="27" fillId="109" borderId="61" xfId="7" applyFont="1" applyFill="1" applyBorder="1" applyAlignment="1">
      <alignment horizontal="center" vertical="top"/>
    </xf>
    <xf numFmtId="0" fontId="27" fillId="0" borderId="0" xfId="7" applyFont="1" applyFill="1" applyBorder="1" applyAlignment="1">
      <alignment horizontal="center" vertical="top"/>
    </xf>
    <xf numFmtId="0" fontId="27" fillId="34" borderId="61" xfId="7" applyFont="1" applyFill="1" applyBorder="1" applyAlignment="1">
      <alignment horizontal="center" vertical="top"/>
    </xf>
    <xf numFmtId="0" fontId="27" fillId="0" borderId="61" xfId="7" applyFont="1" applyFill="1" applyBorder="1" applyAlignment="1">
      <alignment horizontal="center" vertical="top"/>
    </xf>
    <xf numFmtId="0" fontId="27" fillId="109" borderId="0" xfId="7" applyFont="1" applyFill="1" applyBorder="1" applyAlignment="1">
      <alignment horizontal="center" vertical="top"/>
    </xf>
    <xf numFmtId="0" fontId="104" fillId="34" borderId="0" xfId="0" applyFont="1" applyFill="1" applyBorder="1" applyAlignment="1" applyProtection="1">
      <alignment horizontal="center" vertical="center" wrapText="1"/>
    </xf>
    <xf numFmtId="0" fontId="30" fillId="0" borderId="61" xfId="7" applyFont="1" applyBorder="1" applyAlignment="1">
      <alignment horizontal="center" vertical="top" wrapText="1"/>
    </xf>
    <xf numFmtId="0" fontId="0" fillId="0" borderId="0" xfId="0" applyFill="1" applyAlignment="1">
      <alignment horizontal="center"/>
    </xf>
    <xf numFmtId="175" fontId="84" fillId="0" borderId="57" xfId="7" applyNumberFormat="1" applyFont="1" applyFill="1" applyBorder="1" applyAlignment="1">
      <alignment horizontal="center" vertical="top" wrapText="1"/>
    </xf>
    <xf numFmtId="0" fontId="30" fillId="0" borderId="67" xfId="7" applyFont="1" applyBorder="1" applyAlignment="1">
      <alignment horizontal="center" vertical="top" wrapText="1"/>
    </xf>
    <xf numFmtId="0" fontId="19" fillId="0" borderId="0" xfId="0" quotePrefix="1" applyFont="1" applyFill="1" applyBorder="1" applyAlignment="1">
      <alignment horizontal="left" vertical="center"/>
    </xf>
    <xf numFmtId="0" fontId="22" fillId="0" borderId="0" xfId="7" applyFont="1" applyAlignment="1">
      <alignment horizontal="left"/>
    </xf>
    <xf numFmtId="0" fontId="22" fillId="0" borderId="0" xfId="7" applyFont="1" applyFill="1" applyBorder="1" applyAlignment="1">
      <alignment horizontal="left"/>
    </xf>
    <xf numFmtId="0" fontId="101" fillId="0" borderId="0" xfId="0" applyFont="1" applyAlignment="1" applyProtection="1">
      <alignment horizontal="left" vertical="center"/>
    </xf>
    <xf numFmtId="0" fontId="22" fillId="0" borderId="10" xfId="7" applyFont="1" applyBorder="1" applyAlignment="1">
      <alignment horizontal="left"/>
    </xf>
    <xf numFmtId="0" fontId="27" fillId="109" borderId="61" xfId="7" applyFont="1" applyFill="1" applyBorder="1" applyAlignment="1">
      <alignment horizontal="left" vertical="top"/>
    </xf>
    <xf numFmtId="0" fontId="27" fillId="0" borderId="0" xfId="7" applyFont="1" applyFill="1" applyBorder="1" applyAlignment="1">
      <alignment horizontal="left" vertical="top"/>
    </xf>
    <xf numFmtId="0" fontId="27" fillId="34" borderId="61" xfId="7" applyFont="1" applyFill="1" applyBorder="1" applyAlignment="1">
      <alignment horizontal="left" vertical="top"/>
    </xf>
    <xf numFmtId="0" fontId="27" fillId="0" borderId="61" xfId="7" applyFont="1" applyFill="1" applyBorder="1" applyAlignment="1">
      <alignment horizontal="left" vertical="top"/>
    </xf>
    <xf numFmtId="0" fontId="30" fillId="0" borderId="64" xfId="7" applyFont="1" applyBorder="1" applyAlignment="1">
      <alignment horizontal="left" vertical="top" wrapText="1"/>
    </xf>
    <xf numFmtId="0" fontId="0" fillId="0" borderId="0" xfId="0" applyFill="1" applyAlignment="1">
      <alignment horizontal="left"/>
    </xf>
    <xf numFmtId="0" fontId="30" fillId="0" borderId="64" xfId="7" quotePrefix="1" applyFont="1" applyFill="1" applyBorder="1" applyAlignment="1">
      <alignment horizontal="left" vertical="top" wrapText="1"/>
    </xf>
    <xf numFmtId="0" fontId="30" fillId="0" borderId="64" xfId="7" quotePrefix="1" applyFont="1" applyBorder="1" applyAlignment="1">
      <alignment horizontal="left" vertical="top" wrapText="1"/>
    </xf>
    <xf numFmtId="0" fontId="27" fillId="0" borderId="64" xfId="7" quotePrefix="1" applyFont="1" applyFill="1" applyBorder="1" applyAlignment="1">
      <alignment horizontal="left" vertical="top" wrapText="1"/>
    </xf>
    <xf numFmtId="0" fontId="95" fillId="0" borderId="0" xfId="868" applyFont="1" applyFill="1" applyBorder="1" applyAlignment="1">
      <alignment horizontal="center" vertical="top" wrapText="1"/>
    </xf>
    <xf numFmtId="0" fontId="29" fillId="0" borderId="0" xfId="5" applyFont="1" applyFill="1" applyBorder="1" applyAlignment="1" applyProtection="1">
      <alignment horizontal="center" vertical="center" wrapText="1"/>
    </xf>
    <xf numFmtId="49" fontId="19" fillId="34" borderId="13" xfId="868" applyNumberFormat="1" applyFont="1" applyFill="1" applyBorder="1" applyAlignment="1" applyProtection="1">
      <alignment horizontal="center" vertical="center" wrapText="1"/>
      <protection hidden="1"/>
    </xf>
    <xf numFmtId="49" fontId="19" fillId="34" borderId="13" xfId="868" quotePrefix="1" applyNumberFormat="1" applyFont="1" applyFill="1" applyBorder="1" applyAlignment="1" applyProtection="1">
      <alignment horizontal="center" vertical="center" wrapText="1"/>
      <protection hidden="1"/>
    </xf>
    <xf numFmtId="43" fontId="22" fillId="0" borderId="41" xfId="7" applyNumberFormat="1" applyFont="1" applyFill="1" applyBorder="1" applyAlignment="1">
      <alignment horizontal="center" vertical="center" wrapText="1"/>
    </xf>
    <xf numFmtId="49" fontId="19" fillId="34" borderId="13" xfId="1" applyNumberFormat="1" applyFont="1" applyFill="1" applyBorder="1" applyAlignment="1" applyProtection="1">
      <alignment horizontal="center" vertical="center"/>
      <protection hidden="1"/>
    </xf>
    <xf numFmtId="49" fontId="19" fillId="0" borderId="13" xfId="1" applyNumberFormat="1" applyFont="1" applyFill="1" applyBorder="1" applyAlignment="1" applyProtection="1">
      <alignment horizontal="center" vertical="center"/>
      <protection hidden="1"/>
    </xf>
    <xf numFmtId="49" fontId="19" fillId="34" borderId="13" xfId="868" applyNumberFormat="1" applyFont="1" applyFill="1" applyBorder="1" applyAlignment="1" applyProtection="1">
      <alignment horizontal="center" vertical="center"/>
      <protection hidden="1"/>
    </xf>
    <xf numFmtId="49" fontId="19" fillId="34" borderId="13" xfId="868" quotePrefix="1" applyNumberFormat="1" applyFont="1" applyFill="1" applyBorder="1" applyAlignment="1" applyProtection="1">
      <alignment horizontal="center" vertical="center"/>
      <protection hidden="1"/>
    </xf>
    <xf numFmtId="44" fontId="112" fillId="0" borderId="41" xfId="2449" applyFont="1" applyFill="1" applyBorder="1" applyAlignment="1">
      <alignment horizontal="center" vertical="center" wrapText="1"/>
    </xf>
    <xf numFmtId="43" fontId="112" fillId="0" borderId="41" xfId="2668" applyNumberFormat="1" applyFont="1" applyFill="1" applyBorder="1" applyAlignment="1">
      <alignment horizontal="center" vertical="center" wrapText="1"/>
    </xf>
    <xf numFmtId="44" fontId="29" fillId="0" borderId="22" xfId="2449" applyFont="1" applyFill="1" applyBorder="1" applyAlignment="1" applyProtection="1">
      <alignment vertical="center" wrapText="1"/>
      <protection locked="0"/>
    </xf>
    <xf numFmtId="44" fontId="29" fillId="0" borderId="21" xfId="2449" applyFont="1" applyFill="1" applyBorder="1" applyAlignment="1" applyProtection="1">
      <alignment vertical="center" wrapText="1"/>
      <protection locked="0"/>
    </xf>
    <xf numFmtId="44" fontId="29" fillId="0" borderId="20" xfId="2449" applyFont="1" applyFill="1" applyBorder="1" applyAlignment="1" applyProtection="1">
      <alignment vertical="center" wrapText="1"/>
      <protection locked="0"/>
    </xf>
    <xf numFmtId="44" fontId="20" fillId="0" borderId="13" xfId="2449" applyFont="1" applyBorder="1" applyAlignment="1">
      <alignment vertical="center"/>
    </xf>
    <xf numFmtId="0" fontId="96" fillId="106" borderId="49" xfId="868" applyFont="1" applyFill="1" applyBorder="1" applyAlignment="1">
      <alignment horizontal="center" vertical="center" wrapText="1"/>
    </xf>
    <xf numFmtId="0" fontId="27" fillId="0" borderId="13" xfId="5" applyFont="1" applyFill="1" applyBorder="1" applyAlignment="1" applyProtection="1">
      <alignment horizontal="center" vertical="center" wrapText="1"/>
    </xf>
    <xf numFmtId="0" fontId="29" fillId="0" borderId="0" xfId="9" applyFont="1" applyFill="1" applyBorder="1" applyAlignment="1" applyProtection="1">
      <alignment horizontal="center" vertical="center" wrapText="1"/>
      <protection locked="0"/>
    </xf>
    <xf numFmtId="0" fontId="27" fillId="0" borderId="13" xfId="5" applyFont="1" applyFill="1" applyBorder="1" applyAlignment="1" applyProtection="1">
      <alignment horizontal="left" vertical="center" wrapText="1"/>
    </xf>
    <xf numFmtId="2" fontId="27" fillId="0" borderId="13" xfId="5" applyNumberFormat="1" applyFont="1" applyFill="1" applyBorder="1" applyAlignment="1" applyProtection="1">
      <alignment horizontal="center" vertical="center" wrapText="1"/>
    </xf>
    <xf numFmtId="0" fontId="22" fillId="0" borderId="13" xfId="5" applyFont="1" applyFill="1" applyBorder="1" applyAlignment="1" applyProtection="1">
      <alignment horizontal="center" vertical="center" wrapText="1"/>
    </xf>
    <xf numFmtId="2" fontId="22" fillId="0" borderId="13" xfId="0" applyNumberFormat="1" applyFont="1" applyFill="1" applyBorder="1" applyAlignment="1" applyProtection="1">
      <alignment horizontal="center" vertical="center" wrapText="1"/>
    </xf>
    <xf numFmtId="0" fontId="27" fillId="0" borderId="10" xfId="5" applyFont="1" applyFill="1" applyBorder="1" applyAlignment="1" applyProtection="1">
      <alignment horizontal="center" vertical="center" wrapText="1"/>
    </xf>
    <xf numFmtId="0" fontId="22" fillId="0" borderId="10" xfId="5" applyFont="1" applyFill="1" applyBorder="1" applyAlignment="1" applyProtection="1">
      <alignment horizontal="center" vertical="center" wrapText="1"/>
    </xf>
    <xf numFmtId="0" fontId="29" fillId="0" borderId="21" xfId="9" applyFont="1" applyFill="1" applyBorder="1" applyAlignment="1" applyProtection="1">
      <alignment horizontal="center" vertical="center" wrapText="1"/>
      <protection locked="0"/>
    </xf>
    <xf numFmtId="0" fontId="29" fillId="0" borderId="22" xfId="9" applyFont="1" applyFill="1" applyBorder="1" applyAlignment="1" applyProtection="1">
      <alignment horizontal="center" vertical="center" wrapText="1"/>
      <protection locked="0"/>
    </xf>
    <xf numFmtId="0" fontId="27" fillId="0" borderId="41" xfId="7" applyFont="1" applyFill="1" applyBorder="1" applyAlignment="1">
      <alignment horizontal="center" vertical="center" wrapText="1"/>
    </xf>
    <xf numFmtId="0" fontId="27" fillId="0" borderId="41" xfId="7" applyFont="1" applyFill="1" applyBorder="1" applyAlignment="1">
      <alignment horizontal="center" vertical="top" wrapText="1"/>
    </xf>
    <xf numFmtId="0" fontId="29" fillId="0" borderId="10" xfId="9" applyFont="1" applyFill="1" applyBorder="1" applyAlignment="1" applyProtection="1">
      <alignment horizontal="center" vertical="center" wrapText="1"/>
      <protection locked="0"/>
    </xf>
    <xf numFmtId="0" fontId="29" fillId="0" borderId="17" xfId="9" applyFont="1" applyFill="1" applyBorder="1" applyAlignment="1" applyProtection="1">
      <alignment horizontal="center" vertical="center" wrapText="1"/>
      <protection locked="0"/>
    </xf>
    <xf numFmtId="0" fontId="29" fillId="0" borderId="17" xfId="5" applyFont="1" applyFill="1" applyBorder="1" applyAlignment="1" applyProtection="1">
      <alignment horizontal="center" vertical="center" wrapText="1"/>
    </xf>
    <xf numFmtId="0" fontId="29" fillId="0" borderId="10" xfId="5" applyFont="1" applyFill="1" applyBorder="1" applyAlignment="1" applyProtection="1">
      <alignment horizontal="center" vertical="center" wrapText="1"/>
    </xf>
    <xf numFmtId="0" fontId="22" fillId="0" borderId="10" xfId="0" applyFont="1" applyFill="1" applyBorder="1" applyAlignment="1" applyProtection="1">
      <alignment horizontal="justify" vertical="center" wrapText="1"/>
    </xf>
    <xf numFmtId="0" fontId="22" fillId="0" borderId="13" xfId="0" applyFont="1" applyFill="1" applyBorder="1" applyAlignment="1" applyProtection="1">
      <alignment horizontal="justify" vertical="center" wrapText="1"/>
    </xf>
    <xf numFmtId="0" fontId="22" fillId="0" borderId="41" xfId="0" applyFont="1" applyFill="1" applyBorder="1" applyAlignment="1">
      <alignment horizontal="center" vertical="center" wrapText="1"/>
    </xf>
    <xf numFmtId="0" fontId="27" fillId="0" borderId="57" xfId="7" applyFont="1" applyFill="1" applyBorder="1" applyAlignment="1">
      <alignment horizontal="left" vertical="center" wrapText="1"/>
    </xf>
    <xf numFmtId="0" fontId="27" fillId="0" borderId="57" xfId="7" applyFont="1" applyFill="1" applyBorder="1" applyAlignment="1">
      <alignment horizontal="center" vertical="center" wrapText="1"/>
    </xf>
    <xf numFmtId="0" fontId="27" fillId="0" borderId="12" xfId="7" quotePrefix="1" applyFont="1" applyFill="1" applyBorder="1" applyAlignment="1">
      <alignment horizontal="left" vertical="center" wrapText="1"/>
    </xf>
    <xf numFmtId="0" fontId="27" fillId="0" borderId="41" xfId="7" applyFont="1" applyBorder="1" applyAlignment="1">
      <alignment horizontal="center" vertical="center" wrapText="1"/>
    </xf>
    <xf numFmtId="2" fontId="113" fillId="35" borderId="13" xfId="5" applyNumberFormat="1" applyFont="1" applyFill="1" applyBorder="1" applyAlignment="1" applyProtection="1">
      <alignment horizontal="center" vertical="center" wrapText="1"/>
    </xf>
    <xf numFmtId="164" fontId="22" fillId="35" borderId="13" xfId="7396" applyNumberFormat="1" applyFont="1" applyFill="1" applyBorder="1" applyAlignment="1">
      <alignment horizontal="center" vertical="center" wrapText="1"/>
    </xf>
    <xf numFmtId="0" fontId="49" fillId="35" borderId="0" xfId="1" applyFont="1" applyFill="1" applyBorder="1" applyAlignment="1">
      <alignment horizontal="left" vertical="center"/>
    </xf>
    <xf numFmtId="2" fontId="22" fillId="34" borderId="10" xfId="0" applyNumberFormat="1" applyFont="1" applyFill="1" applyBorder="1" applyAlignment="1">
      <alignment horizontal="center" vertical="center" wrapText="1"/>
    </xf>
    <xf numFmtId="44" fontId="22" fillId="35" borderId="13" xfId="2449" applyFont="1" applyFill="1" applyBorder="1" applyAlignment="1">
      <alignment horizontal="center" vertical="center" wrapText="1"/>
    </xf>
    <xf numFmtId="0" fontId="22" fillId="0" borderId="10" xfId="0" quotePrefix="1" applyFont="1" applyFill="1" applyBorder="1" applyAlignment="1">
      <alignment horizontal="justify" vertical="center" wrapText="1"/>
    </xf>
    <xf numFmtId="0" fontId="30" fillId="0" borderId="56" xfId="7" quotePrefix="1" applyFont="1" applyFill="1" applyBorder="1" applyAlignment="1">
      <alignment horizontal="left" vertical="top" wrapText="1"/>
    </xf>
    <xf numFmtId="0" fontId="114" fillId="0" borderId="0" xfId="0" applyFont="1" applyFill="1" applyAlignment="1">
      <alignment horizontal="center"/>
    </xf>
    <xf numFmtId="0" fontId="30" fillId="0" borderId="57" xfId="7" applyFont="1" applyFill="1" applyBorder="1" applyAlignment="1">
      <alignment horizontal="center" vertical="center" wrapText="1"/>
    </xf>
    <xf numFmtId="0" fontId="22" fillId="0" borderId="10" xfId="3" applyNumberFormat="1" applyFont="1" applyFill="1" applyBorder="1" applyAlignment="1">
      <alignment horizontal="left" vertical="center" wrapText="1"/>
    </xf>
    <xf numFmtId="0" fontId="0" fillId="0" borderId="0" xfId="0"/>
    <xf numFmtId="2" fontId="22" fillId="0" borderId="10" xfId="1" applyNumberFormat="1" applyFont="1" applyFill="1" applyBorder="1" applyAlignment="1">
      <alignment horizontal="center" vertical="center" wrapText="1"/>
    </xf>
    <xf numFmtId="0" fontId="22" fillId="0" borderId="0" xfId="1" applyFont="1" applyFill="1" applyBorder="1" applyAlignment="1">
      <alignment horizontal="left" vertical="center"/>
    </xf>
    <xf numFmtId="0" fontId="22" fillId="0" borderId="13" xfId="3" applyNumberFormat="1" applyFont="1" applyFill="1" applyBorder="1" applyAlignment="1">
      <alignment horizontal="center" vertical="center"/>
    </xf>
    <xf numFmtId="0" fontId="22" fillId="0" borderId="13" xfId="0" applyFont="1" applyFill="1" applyBorder="1" applyAlignment="1">
      <alignment horizontal="justify" vertical="center"/>
    </xf>
    <xf numFmtId="0" fontId="27" fillId="0" borderId="57" xfId="7" applyFont="1" applyBorder="1" applyAlignment="1">
      <alignment horizontal="left" vertical="top" wrapText="1"/>
    </xf>
    <xf numFmtId="0" fontId="27" fillId="0" borderId="57" xfId="7" applyFont="1" applyBorder="1" applyAlignment="1">
      <alignment horizontal="center" vertical="top" wrapText="1"/>
    </xf>
    <xf numFmtId="175" fontId="22" fillId="0" borderId="57" xfId="7" applyNumberFormat="1" applyFont="1" applyBorder="1" applyAlignment="1">
      <alignment horizontal="right" vertical="top" wrapText="1"/>
    </xf>
    <xf numFmtId="0" fontId="27" fillId="109" borderId="0" xfId="7" applyFont="1" applyFill="1" applyBorder="1" applyAlignment="1">
      <alignment horizontal="right" vertical="top"/>
    </xf>
    <xf numFmtId="0" fontId="30" fillId="0" borderId="65" xfId="7" applyFont="1" applyBorder="1" applyAlignment="1">
      <alignment vertical="top" wrapText="1"/>
    </xf>
    <xf numFmtId="0" fontId="30" fillId="0" borderId="66" xfId="7" applyFont="1" applyBorder="1" applyAlignment="1">
      <alignment vertical="top" wrapText="1"/>
    </xf>
    <xf numFmtId="0" fontId="30" fillId="0" borderId="64" xfId="7" quotePrefix="1" applyFont="1" applyBorder="1" applyAlignment="1">
      <alignment vertical="top" wrapText="1"/>
    </xf>
    <xf numFmtId="0" fontId="22" fillId="0" borderId="13" xfId="0" applyFont="1" applyFill="1" applyBorder="1" applyAlignment="1" applyProtection="1">
      <alignment horizontal="center" vertical="center" wrapText="1"/>
    </xf>
    <xf numFmtId="0" fontId="30" fillId="0" borderId="56" xfId="7" applyFont="1" applyFill="1" applyBorder="1" applyAlignment="1">
      <alignment vertical="top" wrapText="1"/>
    </xf>
    <xf numFmtId="0" fontId="22" fillId="0" borderId="13" xfId="3" applyNumberFormat="1" applyFont="1" applyFill="1" applyBorder="1" applyAlignment="1">
      <alignment horizontal="left" vertical="center" wrapText="1"/>
    </xf>
    <xf numFmtId="0" fontId="30" fillId="0" borderId="57" xfId="7" applyFont="1" applyBorder="1" applyAlignment="1">
      <alignment horizontal="center" vertical="center" wrapText="1"/>
    </xf>
    <xf numFmtId="0" fontId="27" fillId="0" borderId="61" xfId="7" applyFont="1" applyBorder="1" applyAlignment="1">
      <alignment horizontal="left" vertical="top" wrapText="1"/>
    </xf>
    <xf numFmtId="175" fontId="22" fillId="0" borderId="61" xfId="7" applyNumberFormat="1" applyFont="1" applyBorder="1" applyAlignment="1">
      <alignment horizontal="right" vertical="top" wrapText="1"/>
    </xf>
    <xf numFmtId="44" fontId="22" fillId="35" borderId="13" xfId="2449" applyFont="1" applyFill="1" applyBorder="1" applyAlignment="1">
      <alignment horizontal="left" vertical="center"/>
    </xf>
    <xf numFmtId="0" fontId="22" fillId="0" borderId="13" xfId="0" applyFont="1" applyFill="1" applyBorder="1" applyAlignment="1" applyProtection="1">
      <alignment vertical="center" wrapText="1"/>
    </xf>
    <xf numFmtId="0" fontId="22" fillId="35" borderId="13" xfId="3" applyNumberFormat="1" applyFont="1" applyFill="1" applyBorder="1" applyAlignment="1">
      <alignment horizontal="left" vertical="center"/>
    </xf>
    <xf numFmtId="0" fontId="0" fillId="0" borderId="0" xfId="0"/>
    <xf numFmtId="0" fontId="23" fillId="38" borderId="13" xfId="3" applyNumberFormat="1" applyFont="1" applyFill="1" applyBorder="1" applyAlignment="1">
      <alignment horizontal="center" vertical="center"/>
    </xf>
    <xf numFmtId="49" fontId="22" fillId="0" borderId="13" xfId="5" applyNumberFormat="1" applyFont="1" applyFill="1" applyBorder="1" applyAlignment="1" applyProtection="1">
      <alignment horizontal="center" vertical="center"/>
    </xf>
    <xf numFmtId="0" fontId="27" fillId="0" borderId="13" xfId="5" applyFont="1" applyFill="1" applyBorder="1" applyAlignment="1" applyProtection="1">
      <alignment horizontal="center" vertical="center" wrapText="1"/>
    </xf>
    <xf numFmtId="0" fontId="22" fillId="35" borderId="13" xfId="1" applyFont="1" applyFill="1" applyBorder="1" applyAlignment="1">
      <alignment horizontal="center" vertical="center" wrapText="1"/>
    </xf>
    <xf numFmtId="0" fontId="27" fillId="35" borderId="13" xfId="5" applyFont="1" applyFill="1" applyBorder="1" applyAlignment="1" applyProtection="1">
      <alignment horizontal="center" vertical="center" wrapText="1"/>
    </xf>
    <xf numFmtId="0" fontId="27" fillId="0" borderId="0" xfId="5" applyFont="1" applyFill="1" applyBorder="1" applyAlignment="1" applyProtection="1">
      <alignment horizontal="center" vertical="center" wrapText="1"/>
    </xf>
    <xf numFmtId="0" fontId="29" fillId="39" borderId="13" xfId="3" applyNumberFormat="1" applyFont="1" applyFill="1" applyBorder="1" applyAlignment="1">
      <alignment horizontal="center" vertical="center"/>
    </xf>
    <xf numFmtId="0" fontId="27" fillId="0" borderId="13" xfId="5" applyFont="1" applyFill="1" applyBorder="1" applyAlignment="1" applyProtection="1">
      <alignment horizontal="left" vertical="center" wrapText="1"/>
    </xf>
    <xf numFmtId="0" fontId="22" fillId="0" borderId="13" xfId="0" applyFont="1" applyFill="1" applyBorder="1" applyAlignment="1">
      <alignment horizontal="center" vertical="center" wrapText="1"/>
    </xf>
    <xf numFmtId="0" fontId="22" fillId="0" borderId="13" xfId="0" applyFont="1" applyFill="1" applyBorder="1" applyAlignment="1">
      <alignment vertical="center" wrapText="1"/>
    </xf>
    <xf numFmtId="2" fontId="27" fillId="0" borderId="13" xfId="5" applyNumberFormat="1" applyFont="1" applyFill="1" applyBorder="1" applyAlignment="1" applyProtection="1">
      <alignment horizontal="center" vertical="center" wrapText="1"/>
    </xf>
    <xf numFmtId="0" fontId="22" fillId="0" borderId="13" xfId="5" applyFont="1" applyFill="1" applyBorder="1" applyAlignment="1" applyProtection="1">
      <alignment horizontal="center" vertical="center" wrapText="1"/>
    </xf>
    <xf numFmtId="2" fontId="22" fillId="0" borderId="13" xfId="0" applyNumberFormat="1" applyFont="1" applyFill="1" applyBorder="1" applyAlignment="1" applyProtection="1">
      <alignment horizontal="center" vertical="center" wrapText="1"/>
    </xf>
    <xf numFmtId="0" fontId="0" fillId="0" borderId="0" xfId="0" applyFill="1"/>
    <xf numFmtId="0" fontId="27" fillId="35" borderId="13" xfId="5" applyFont="1" applyFill="1" applyBorder="1" applyAlignment="1" applyProtection="1">
      <alignment horizontal="left" vertical="center" wrapText="1"/>
    </xf>
    <xf numFmtId="0" fontId="27" fillId="35" borderId="17" xfId="5" applyFont="1" applyFill="1" applyBorder="1" applyAlignment="1" applyProtection="1">
      <alignment horizontal="center" vertical="center" wrapText="1"/>
    </xf>
    <xf numFmtId="0" fontId="22" fillId="0" borderId="10" xfId="0" applyFont="1" applyFill="1" applyBorder="1" applyAlignment="1">
      <alignment vertical="center" wrapText="1"/>
    </xf>
    <xf numFmtId="0" fontId="30" fillId="0" borderId="52" xfId="7" applyFont="1" applyBorder="1" applyAlignment="1">
      <alignment horizontal="left" vertical="top" wrapText="1"/>
    </xf>
    <xf numFmtId="4" fontId="22" fillId="109" borderId="59" xfId="7" applyNumberFormat="1" applyFont="1" applyFill="1" applyBorder="1" applyAlignment="1">
      <alignment horizontal="right" vertical="top"/>
    </xf>
    <xf numFmtId="0" fontId="30" fillId="0" borderId="57" xfId="806" applyFont="1" applyBorder="1" applyAlignment="1">
      <alignment horizontal="center" vertical="top" wrapText="1"/>
    </xf>
    <xf numFmtId="175" fontId="22" fillId="0" borderId="57" xfId="7" applyNumberFormat="1" applyFont="1" applyFill="1" applyBorder="1" applyAlignment="1">
      <alignment horizontal="right" vertical="top" wrapText="1"/>
    </xf>
    <xf numFmtId="0" fontId="30" fillId="0" borderId="65" xfId="7" applyFont="1" applyBorder="1" applyAlignment="1">
      <alignment vertical="top" wrapText="1"/>
    </xf>
    <xf numFmtId="0" fontId="30" fillId="0" borderId="66" xfId="7" applyFont="1" applyBorder="1" applyAlignment="1">
      <alignment vertical="top" wrapText="1"/>
    </xf>
    <xf numFmtId="2" fontId="22" fillId="0" borderId="13" xfId="0" applyNumberFormat="1" applyFont="1" applyFill="1" applyBorder="1" applyAlignment="1">
      <alignment horizontal="center" vertical="center" wrapText="1"/>
    </xf>
    <xf numFmtId="0" fontId="22" fillId="0" borderId="13"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7" fillId="0" borderId="0" xfId="7" applyFont="1" applyFill="1" applyBorder="1" applyAlignment="1">
      <alignment horizontal="right" vertical="top"/>
    </xf>
    <xf numFmtId="0" fontId="84" fillId="0" borderId="0" xfId="7" applyFont="1" applyFill="1" applyBorder="1" applyAlignment="1">
      <alignment horizontal="left" vertical="top"/>
    </xf>
    <xf numFmtId="0" fontId="22" fillId="0" borderId="10" xfId="0" applyFont="1" applyFill="1" applyBorder="1" applyAlignment="1">
      <alignment horizontal="center" vertical="center" wrapText="1"/>
    </xf>
    <xf numFmtId="2" fontId="27" fillId="0" borderId="10" xfId="5" applyNumberFormat="1" applyFont="1" applyFill="1" applyBorder="1" applyAlignment="1" applyProtection="1">
      <alignment horizontal="center" vertical="center" wrapText="1"/>
    </xf>
    <xf numFmtId="4" fontId="22" fillId="0" borderId="0" xfId="7" applyNumberFormat="1" applyFont="1" applyFill="1" applyBorder="1" applyAlignment="1">
      <alignment horizontal="right" vertical="top"/>
    </xf>
    <xf numFmtId="0" fontId="30" fillId="0" borderId="52" xfId="7" applyFont="1" applyFill="1" applyBorder="1" applyAlignment="1">
      <alignment horizontal="left" vertical="top" wrapText="1"/>
    </xf>
    <xf numFmtId="0" fontId="22" fillId="0" borderId="57" xfId="7" applyFont="1" applyBorder="1" applyAlignment="1">
      <alignment horizontal="center" vertical="top" wrapText="1"/>
    </xf>
    <xf numFmtId="0" fontId="27" fillId="0" borderId="0" xfId="7" applyFont="1" applyFill="1" applyBorder="1" applyAlignment="1">
      <alignment horizontal="center" vertical="top"/>
    </xf>
    <xf numFmtId="0" fontId="22" fillId="0" borderId="57" xfId="7" applyFont="1" applyBorder="1" applyAlignment="1">
      <alignment horizontal="left" vertical="top" wrapText="1"/>
    </xf>
    <xf numFmtId="0" fontId="111" fillId="0" borderId="0" xfId="0" applyFont="1" applyFill="1" applyAlignment="1">
      <alignment horizontal="center"/>
    </xf>
    <xf numFmtId="44" fontId="22" fillId="0" borderId="13" xfId="2449" applyFont="1" applyFill="1" applyBorder="1" applyAlignment="1">
      <alignment horizontal="center" vertical="center" wrapText="1"/>
    </xf>
    <xf numFmtId="0" fontId="22" fillId="0" borderId="62" xfId="7" applyFont="1" applyBorder="1" applyAlignment="1">
      <alignment horizontal="left" vertical="top" wrapText="1"/>
    </xf>
    <xf numFmtId="44" fontId="19" fillId="34" borderId="13" xfId="2449" quotePrefix="1" applyFont="1" applyFill="1" applyBorder="1" applyAlignment="1" applyProtection="1">
      <alignment horizontal="center" vertical="center"/>
      <protection hidden="1"/>
    </xf>
    <xf numFmtId="44" fontId="19" fillId="34" borderId="13" xfId="2449" applyFont="1" applyFill="1" applyBorder="1" applyAlignment="1" applyProtection="1">
      <alignment horizontal="center" vertical="center"/>
      <protection hidden="1"/>
    </xf>
    <xf numFmtId="44" fontId="19" fillId="0" borderId="13" xfId="2449" applyFont="1" applyFill="1" applyBorder="1" applyAlignment="1" applyProtection="1">
      <alignment horizontal="center" vertical="center"/>
      <protection hidden="1"/>
    </xf>
    <xf numFmtId="44" fontId="29" fillId="0" borderId="20" xfId="2449" applyFont="1" applyFill="1" applyBorder="1" applyAlignment="1" applyProtection="1">
      <alignment horizontal="center" vertical="center" wrapText="1"/>
    </xf>
    <xf numFmtId="44" fontId="29" fillId="0" borderId="21" xfId="2449" applyFont="1" applyFill="1" applyBorder="1" applyAlignment="1" applyProtection="1">
      <alignment horizontal="center" vertical="center" wrapText="1"/>
    </xf>
    <xf numFmtId="44" fontId="29" fillId="0" borderId="22" xfId="2449" applyFont="1" applyFill="1" applyBorder="1" applyAlignment="1" applyProtection="1">
      <alignment horizontal="center" vertical="center" wrapText="1"/>
    </xf>
    <xf numFmtId="44" fontId="95" fillId="0" borderId="0" xfId="2449" applyFont="1" applyFill="1" applyBorder="1" applyAlignment="1">
      <alignment horizontal="center" vertical="top"/>
    </xf>
    <xf numFmtId="0" fontId="92" fillId="35" borderId="11" xfId="868" applyFont="1" applyFill="1" applyBorder="1" applyAlignment="1">
      <alignment vertical="center" wrapText="1"/>
    </xf>
    <xf numFmtId="0" fontId="92" fillId="35" borderId="13" xfId="868" applyFont="1" applyFill="1" applyBorder="1" applyAlignment="1">
      <alignment vertical="center" wrapText="1"/>
    </xf>
    <xf numFmtId="0" fontId="92" fillId="35" borderId="12" xfId="868" applyFont="1" applyFill="1" applyBorder="1" applyAlignment="1">
      <alignment vertical="center" wrapText="1"/>
    </xf>
    <xf numFmtId="0" fontId="96" fillId="106" borderId="16" xfId="868" applyFont="1" applyFill="1" applyBorder="1" applyAlignment="1">
      <alignment vertical="center" wrapText="1"/>
    </xf>
    <xf numFmtId="0" fontId="96" fillId="106" borderId="17" xfId="868" applyFont="1" applyFill="1" applyBorder="1" applyAlignment="1">
      <alignment vertical="center" wrapText="1"/>
    </xf>
    <xf numFmtId="0" fontId="96" fillId="106" borderId="17" xfId="868" applyFont="1" applyFill="1" applyBorder="1" applyAlignment="1">
      <alignment horizontal="right" vertical="center" wrapText="1"/>
    </xf>
    <xf numFmtId="0" fontId="29" fillId="39" borderId="11" xfId="9" applyFont="1" applyFill="1" applyBorder="1" applyAlignment="1" applyProtection="1">
      <alignment horizontal="left" vertical="center"/>
    </xf>
    <xf numFmtId="2" fontId="106" fillId="0" borderId="41" xfId="868" applyNumberFormat="1" applyFont="1" applyFill="1" applyBorder="1" applyAlignment="1">
      <alignment horizontal="center" vertical="center"/>
    </xf>
    <xf numFmtId="0" fontId="83" fillId="0" borderId="0" xfId="0" applyFont="1" applyFill="1" applyBorder="1" applyAlignment="1">
      <alignment horizontal="center"/>
    </xf>
    <xf numFmtId="0" fontId="83" fillId="0" borderId="17" xfId="0" applyFont="1" applyFill="1" applyBorder="1" applyAlignment="1">
      <alignment horizontal="center"/>
    </xf>
    <xf numFmtId="0" fontId="83" fillId="0" borderId="10" xfId="0" applyFont="1" applyFill="1" applyBorder="1" applyAlignment="1">
      <alignment horizontal="center"/>
    </xf>
    <xf numFmtId="4" fontId="27" fillId="0" borderId="10" xfId="5" applyNumberFormat="1" applyFont="1" applyFill="1" applyBorder="1" applyAlignment="1" applyProtection="1">
      <alignment horizontal="center" vertical="center" wrapText="1"/>
    </xf>
    <xf numFmtId="184" fontId="25" fillId="0" borderId="41" xfId="868" applyNumberFormat="1" applyFill="1" applyBorder="1" applyAlignment="1">
      <alignment horizontal="center" vertical="center"/>
    </xf>
    <xf numFmtId="0" fontId="97" fillId="0" borderId="41" xfId="800" applyFont="1" applyFill="1" applyBorder="1" applyAlignment="1" applyProtection="1">
      <alignment horizontal="center" vertical="center"/>
    </xf>
    <xf numFmtId="0" fontId="98" fillId="105" borderId="41" xfId="805" applyFont="1" applyFill="1" applyBorder="1" applyAlignment="1" applyProtection="1">
      <alignment horizontal="center" vertical="center"/>
    </xf>
    <xf numFmtId="0" fontId="29" fillId="39" borderId="11" xfId="5" applyFont="1" applyFill="1" applyBorder="1" applyAlignment="1" applyProtection="1">
      <alignment horizontal="right" vertical="center"/>
    </xf>
    <xf numFmtId="0" fontId="96" fillId="0" borderId="11" xfId="868" applyFont="1" applyFill="1" applyBorder="1" applyAlignment="1">
      <alignment vertical="center" wrapText="1"/>
    </xf>
    <xf numFmtId="0" fontId="96" fillId="0" borderId="13" xfId="868" applyFont="1" applyFill="1" applyBorder="1" applyAlignment="1">
      <alignment vertical="center" wrapText="1"/>
    </xf>
    <xf numFmtId="0" fontId="96" fillId="0" borderId="12" xfId="868" applyFont="1" applyFill="1" applyBorder="1" applyAlignment="1">
      <alignment vertical="center" wrapText="1"/>
    </xf>
    <xf numFmtId="0" fontId="107" fillId="0" borderId="41" xfId="868" applyFont="1" applyFill="1" applyBorder="1" applyAlignment="1">
      <alignment horizontal="center" vertical="center" wrapText="1"/>
    </xf>
    <xf numFmtId="0" fontId="81" fillId="0" borderId="10" xfId="0" applyFont="1" applyFill="1" applyBorder="1" applyAlignment="1">
      <alignment horizontal="center"/>
    </xf>
    <xf numFmtId="164" fontId="92" fillId="0" borderId="41" xfId="6" applyNumberFormat="1" applyFont="1" applyFill="1" applyBorder="1" applyAlignment="1">
      <alignment horizontal="center" vertical="center" wrapText="1"/>
    </xf>
    <xf numFmtId="2" fontId="106" fillId="0" borderId="0" xfId="868" applyNumberFormat="1" applyFont="1" applyFill="1" applyBorder="1" applyAlignment="1">
      <alignment horizontal="center" vertical="center"/>
    </xf>
    <xf numFmtId="0" fontId="111" fillId="0" borderId="0" xfId="0" applyFont="1" applyFill="1" applyAlignment="1">
      <alignment horizontal="center"/>
    </xf>
    <xf numFmtId="44" fontId="29" fillId="34" borderId="13" xfId="2449" quotePrefix="1" applyFont="1" applyFill="1" applyBorder="1" applyAlignment="1" applyProtection="1">
      <alignment vertical="center"/>
      <protection hidden="1"/>
    </xf>
    <xf numFmtId="44" fontId="29" fillId="34" borderId="13" xfId="2449" applyFont="1" applyFill="1" applyBorder="1" applyAlignment="1" applyProtection="1">
      <alignment vertical="center"/>
      <protection hidden="1"/>
    </xf>
    <xf numFmtId="44" fontId="29" fillId="34" borderId="0" xfId="2449" applyFont="1" applyFill="1" applyBorder="1" applyAlignment="1" applyProtection="1">
      <alignment vertical="center"/>
      <protection hidden="1"/>
    </xf>
    <xf numFmtId="44" fontId="29" fillId="35" borderId="13" xfId="2449" applyFont="1" applyFill="1" applyBorder="1" applyAlignment="1">
      <alignment vertical="center" wrapText="1"/>
    </xf>
    <xf numFmtId="44" fontId="22" fillId="0" borderId="12" xfId="2449" applyFont="1" applyFill="1" applyBorder="1" applyAlignment="1">
      <alignment horizontal="center" vertical="center" wrapText="1"/>
    </xf>
    <xf numFmtId="44" fontId="22" fillId="35" borderId="12" xfId="2449" applyFont="1" applyFill="1" applyBorder="1" applyAlignment="1">
      <alignment horizontal="center" vertical="center" wrapText="1"/>
    </xf>
    <xf numFmtId="44" fontId="27" fillId="0" borderId="13" xfId="2449" applyFont="1" applyFill="1" applyBorder="1" applyAlignment="1" applyProtection="1">
      <alignment horizontal="center" vertical="center" wrapText="1"/>
    </xf>
    <xf numFmtId="44" fontId="29" fillId="39" borderId="13" xfId="2449" applyFont="1" applyFill="1" applyBorder="1" applyAlignment="1">
      <alignment horizontal="center" vertical="center"/>
    </xf>
    <xf numFmtId="44" fontId="22" fillId="35" borderId="18" xfId="2449" applyFont="1" applyFill="1" applyBorder="1" applyAlignment="1">
      <alignment horizontal="center" vertical="center" wrapText="1"/>
    </xf>
    <xf numFmtId="44" fontId="22" fillId="0" borderId="19" xfId="2449" applyFont="1" applyFill="1" applyBorder="1" applyAlignment="1">
      <alignment horizontal="center" vertical="center" wrapText="1"/>
    </xf>
    <xf numFmtId="44" fontId="22" fillId="34" borderId="13" xfId="2449" applyFont="1" applyFill="1" applyBorder="1" applyAlignment="1">
      <alignment horizontal="center" vertical="center" wrapText="1"/>
    </xf>
    <xf numFmtId="44" fontId="22" fillId="35" borderId="17" xfId="2449" applyFont="1" applyFill="1" applyBorder="1" applyAlignment="1">
      <alignment horizontal="center" vertical="center" wrapText="1"/>
    </xf>
    <xf numFmtId="44" fontId="22" fillId="35" borderId="14" xfId="2449" applyFont="1" applyFill="1" applyBorder="1" applyAlignment="1">
      <alignment horizontal="center" vertical="center" wrapText="1"/>
    </xf>
    <xf numFmtId="44" fontId="22" fillId="0" borderId="0" xfId="2449" applyFont="1" applyFill="1" applyBorder="1" applyAlignment="1">
      <alignment horizontal="center" vertical="center" wrapText="1"/>
    </xf>
    <xf numFmtId="44" fontId="22" fillId="34" borderId="13" xfId="2449" applyFont="1" applyFill="1" applyBorder="1" applyAlignment="1" applyProtection="1">
      <alignment horizontal="center" vertical="center" wrapText="1"/>
    </xf>
    <xf numFmtId="44" fontId="23" fillId="38" borderId="13" xfId="2449" applyFont="1" applyFill="1" applyBorder="1" applyAlignment="1">
      <alignment horizontal="center" vertical="center"/>
    </xf>
    <xf numFmtId="44" fontId="22" fillId="0" borderId="18" xfId="2449" applyFont="1" applyFill="1" applyBorder="1" applyAlignment="1">
      <alignment horizontal="center" vertical="center" wrapText="1"/>
    </xf>
    <xf numFmtId="44" fontId="23" fillId="111" borderId="13" xfId="2449" applyFont="1" applyFill="1" applyBorder="1" applyAlignment="1">
      <alignment horizontal="center" vertical="center"/>
    </xf>
    <xf numFmtId="44" fontId="22" fillId="34" borderId="10" xfId="2449" applyFont="1" applyFill="1" applyBorder="1" applyAlignment="1" applyProtection="1">
      <alignment horizontal="center" vertical="center" wrapText="1"/>
    </xf>
    <xf numFmtId="44" fontId="23" fillId="36" borderId="13" xfId="2449" applyFont="1" applyFill="1" applyBorder="1" applyAlignment="1">
      <alignment vertical="center" wrapText="1"/>
    </xf>
    <xf numFmtId="44" fontId="22" fillId="0" borderId="10" xfId="2449" applyFont="1" applyFill="1" applyBorder="1" applyAlignment="1">
      <alignment horizontal="center" vertical="center" wrapText="1"/>
    </xf>
    <xf numFmtId="44" fontId="22" fillId="0" borderId="17" xfId="2449" applyFont="1" applyFill="1" applyBorder="1" applyAlignment="1">
      <alignment horizontal="center" vertical="center" wrapText="1"/>
    </xf>
    <xf numFmtId="44" fontId="29" fillId="0" borderId="13" xfId="2449" applyFont="1" applyFill="1" applyBorder="1" applyAlignment="1">
      <alignment horizontal="center" vertical="center"/>
    </xf>
    <xf numFmtId="44" fontId="23" fillId="38" borderId="13" xfId="2449" applyFont="1" applyFill="1" applyBorder="1" applyAlignment="1">
      <alignment horizontal="left" vertical="center"/>
    </xf>
    <xf numFmtId="44" fontId="23" fillId="0" borderId="13" xfId="2449" applyFont="1" applyFill="1" applyBorder="1" applyAlignment="1">
      <alignment horizontal="center" vertical="center"/>
    </xf>
    <xf numFmtId="44" fontId="29" fillId="35" borderId="13" xfId="2449" applyFont="1" applyFill="1" applyBorder="1" applyAlignment="1">
      <alignment horizontal="center" vertical="center" wrapText="1"/>
    </xf>
    <xf numFmtId="44" fontId="29" fillId="0" borderId="0" xfId="2449" applyFont="1" applyFill="1" applyBorder="1" applyAlignment="1">
      <alignment horizontal="center" vertical="center" wrapText="1"/>
    </xf>
    <xf numFmtId="44" fontId="29" fillId="0" borderId="13" xfId="2449" applyFont="1" applyFill="1" applyBorder="1" applyAlignment="1">
      <alignment horizontal="center" vertical="center" wrapText="1"/>
    </xf>
    <xf numFmtId="44" fontId="27" fillId="0" borderId="0" xfId="2449" applyFont="1" applyFill="1" applyBorder="1" applyAlignment="1">
      <alignment vertical="center" wrapText="1"/>
    </xf>
    <xf numFmtId="44" fontId="22" fillId="0" borderId="0" xfId="2449" applyFont="1" applyBorder="1" applyAlignment="1" applyProtection="1">
      <alignment vertical="center"/>
    </xf>
    <xf numFmtId="44" fontId="29" fillId="39" borderId="13" xfId="2449" applyFont="1" applyFill="1" applyBorder="1" applyAlignment="1" applyProtection="1">
      <alignment vertical="center"/>
    </xf>
    <xf numFmtId="44" fontId="27" fillId="0" borderId="0" xfId="2449" applyFont="1" applyFill="1" applyBorder="1" applyAlignment="1">
      <alignment horizontal="left" vertical="center"/>
    </xf>
    <xf numFmtId="44" fontId="23" fillId="37" borderId="15" xfId="2449" applyFont="1" applyFill="1" applyBorder="1" applyAlignment="1">
      <alignment horizontal="center" vertical="center" wrapText="1"/>
    </xf>
    <xf numFmtId="44" fontId="22" fillId="35" borderId="0" xfId="2449" applyFont="1" applyFill="1" applyBorder="1" applyAlignment="1">
      <alignment horizontal="center" vertical="center" wrapText="1"/>
    </xf>
    <xf numFmtId="44" fontId="22" fillId="34" borderId="0" xfId="2449" applyFont="1" applyFill="1" applyBorder="1" applyAlignment="1">
      <alignment horizontal="center" vertical="center" wrapText="1"/>
    </xf>
    <xf numFmtId="44" fontId="22" fillId="34" borderId="10" xfId="2449" applyFont="1" applyFill="1" applyBorder="1" applyAlignment="1">
      <alignment horizontal="center" vertical="center" wrapText="1"/>
    </xf>
    <xf numFmtId="44" fontId="23" fillId="37" borderId="16" xfId="2449" applyFont="1" applyFill="1" applyBorder="1" applyAlignment="1">
      <alignment horizontal="center" vertical="center" wrapText="1"/>
    </xf>
    <xf numFmtId="44" fontId="22" fillId="34" borderId="17" xfId="2449" applyFont="1" applyFill="1" applyBorder="1" applyAlignment="1">
      <alignment horizontal="center" vertical="center" wrapText="1"/>
    </xf>
    <xf numFmtId="44" fontId="29" fillId="0" borderId="0" xfId="2449" applyFont="1" applyFill="1" applyBorder="1" applyAlignment="1">
      <alignment horizontal="right" vertical="center" wrapText="1"/>
    </xf>
    <xf numFmtId="44" fontId="29" fillId="0" borderId="20" xfId="2449" applyFont="1" applyFill="1" applyBorder="1" applyAlignment="1" applyProtection="1">
      <alignment vertical="center" wrapText="1"/>
    </xf>
    <xf numFmtId="44" fontId="29" fillId="0" borderId="21" xfId="2449" applyFont="1" applyFill="1" applyBorder="1" applyAlignment="1" applyProtection="1">
      <alignment vertical="center" wrapText="1"/>
    </xf>
    <xf numFmtId="44" fontId="29" fillId="0" borderId="22" xfId="2449" applyFont="1" applyFill="1" applyBorder="1" applyAlignment="1" applyProtection="1">
      <alignment vertical="center" wrapText="1"/>
    </xf>
    <xf numFmtId="44" fontId="30" fillId="0" borderId="0" xfId="2449" applyFont="1" applyFill="1" applyBorder="1" applyAlignment="1" applyProtection="1">
      <alignment horizontal="right" vertical="center" wrapText="1"/>
    </xf>
    <xf numFmtId="44" fontId="20" fillId="0" borderId="12" xfId="2449" quotePrefix="1" applyFont="1" applyBorder="1" applyAlignment="1">
      <alignment vertical="center"/>
    </xf>
    <xf numFmtId="44" fontId="20" fillId="0" borderId="12" xfId="2449" applyFont="1" applyBorder="1" applyAlignment="1">
      <alignment vertical="center"/>
    </xf>
    <xf numFmtId="44" fontId="22" fillId="0" borderId="0" xfId="2449" applyFont="1" applyBorder="1" applyAlignment="1">
      <alignment vertical="center"/>
    </xf>
    <xf numFmtId="44" fontId="27" fillId="0" borderId="10" xfId="2449" applyFont="1" applyFill="1" applyBorder="1" applyAlignment="1" applyProtection="1">
      <alignment horizontal="center" vertical="center" wrapText="1"/>
    </xf>
    <xf numFmtId="44" fontId="22" fillId="35" borderId="17" xfId="2449" applyFont="1" applyFill="1" applyBorder="1" applyAlignment="1">
      <alignment horizontal="left" vertical="center"/>
    </xf>
    <xf numFmtId="44" fontId="110" fillId="35" borderId="13" xfId="2449" applyFont="1" applyFill="1" applyBorder="1" applyAlignment="1">
      <alignment horizontal="center"/>
    </xf>
    <xf numFmtId="44" fontId="27" fillId="0" borderId="17" xfId="2449" applyFont="1" applyFill="1" applyBorder="1" applyAlignment="1" applyProtection="1">
      <alignment horizontal="center" vertical="center" wrapText="1"/>
    </xf>
    <xf numFmtId="44" fontId="27" fillId="35" borderId="17" xfId="2449" applyFont="1" applyFill="1" applyBorder="1" applyAlignment="1" applyProtection="1">
      <alignment horizontal="center" vertical="center" wrapText="1"/>
    </xf>
    <xf numFmtId="44" fontId="27" fillId="0" borderId="0" xfId="2449" applyFont="1" applyFill="1" applyBorder="1" applyAlignment="1" applyProtection="1">
      <alignment horizontal="center" vertical="center" wrapText="1"/>
    </xf>
    <xf numFmtId="44" fontId="27" fillId="0" borderId="17" xfId="2449" applyFont="1" applyFill="1" applyBorder="1" applyAlignment="1">
      <alignment horizontal="left" vertical="center"/>
    </xf>
    <xf numFmtId="44" fontId="22" fillId="0" borderId="13" xfId="2449" applyFont="1" applyFill="1" applyBorder="1" applyAlignment="1">
      <alignment horizontal="center" vertical="center"/>
    </xf>
    <xf numFmtId="44" fontId="30" fillId="35" borderId="13" xfId="2449" applyFont="1" applyFill="1" applyBorder="1" applyAlignment="1" applyProtection="1">
      <alignment horizontal="center" vertical="center" wrapText="1"/>
    </xf>
    <xf numFmtId="44" fontId="30" fillId="0" borderId="0" xfId="2449" applyFont="1" applyFill="1" applyBorder="1" applyAlignment="1" applyProtection="1">
      <alignment horizontal="center" vertical="center" wrapText="1"/>
    </xf>
    <xf numFmtId="0" fontId="110" fillId="0" borderId="57" xfId="7" applyFont="1" applyFill="1" applyBorder="1" applyAlignment="1">
      <alignment horizontal="center" vertical="top" wrapText="1"/>
    </xf>
    <xf numFmtId="0" fontId="110" fillId="0" borderId="62" xfId="7" applyFont="1" applyFill="1" applyBorder="1" applyAlignment="1">
      <alignment horizontal="left" vertical="top" wrapText="1"/>
    </xf>
    <xf numFmtId="0" fontId="110" fillId="0" borderId="62" xfId="7" applyFont="1" applyFill="1" applyBorder="1" applyAlignment="1">
      <alignment horizontal="center" vertical="top" wrapText="1"/>
    </xf>
    <xf numFmtId="2" fontId="110" fillId="0" borderId="62" xfId="7" applyNumberFormat="1" applyFont="1" applyFill="1" applyBorder="1" applyAlignment="1">
      <alignment horizontal="right" vertical="top" wrapText="1"/>
    </xf>
    <xf numFmtId="0" fontId="22" fillId="0" borderId="62" xfId="7" applyFont="1" applyFill="1" applyBorder="1" applyAlignment="1">
      <alignment horizontal="center" vertical="top" wrapText="1"/>
    </xf>
    <xf numFmtId="0" fontId="0" fillId="0" borderId="0" xfId="0" applyFont="1"/>
    <xf numFmtId="44" fontId="23" fillId="36" borderId="13" xfId="2449" applyFont="1" applyFill="1" applyBorder="1" applyAlignment="1">
      <alignment horizontal="center" vertical="center" wrapText="1"/>
    </xf>
    <xf numFmtId="44" fontId="27" fillId="35" borderId="13" xfId="2449" applyFont="1" applyFill="1" applyBorder="1" applyAlignment="1">
      <alignment horizontal="left" vertical="center"/>
    </xf>
    <xf numFmtId="44" fontId="29" fillId="39" borderId="13" xfId="2449" applyFont="1" applyFill="1" applyBorder="1" applyAlignment="1">
      <alignment horizontal="left" vertical="center"/>
    </xf>
    <xf numFmtId="44" fontId="49" fillId="35" borderId="0" xfId="2449" applyFont="1" applyFill="1" applyBorder="1" applyAlignment="1">
      <alignment horizontal="left" vertical="center"/>
    </xf>
    <xf numFmtId="44" fontId="22" fillId="34" borderId="12" xfId="2449" applyFont="1" applyFill="1" applyBorder="1" applyAlignment="1">
      <alignment horizontal="center" vertical="center" wrapText="1"/>
    </xf>
    <xf numFmtId="44" fontId="27" fillId="35" borderId="0" xfId="2449" applyFont="1" applyFill="1" applyBorder="1" applyAlignment="1">
      <alignment horizontal="left" vertical="center"/>
    </xf>
    <xf numFmtId="44" fontId="22" fillId="39" borderId="12" xfId="2449" applyFont="1" applyFill="1" applyBorder="1" applyAlignment="1">
      <alignment horizontal="center" vertical="center" wrapText="1"/>
    </xf>
    <xf numFmtId="44" fontId="110" fillId="0" borderId="0" xfId="2449" applyFont="1"/>
    <xf numFmtId="44" fontId="27" fillId="0" borderId="13" xfId="2449" applyFont="1" applyFill="1" applyBorder="1" applyAlignment="1" applyProtection="1">
      <alignment horizontal="left" vertical="center" wrapText="1"/>
    </xf>
    <xf numFmtId="44" fontId="29" fillId="0" borderId="13" xfId="2449" applyFont="1" applyFill="1" applyBorder="1" applyAlignment="1">
      <alignment horizontal="left" vertical="center"/>
    </xf>
    <xf numFmtId="44" fontId="84" fillId="0" borderId="13" xfId="2449" applyFont="1" applyFill="1" applyBorder="1" applyAlignment="1">
      <alignment horizontal="center" vertical="center" wrapText="1"/>
    </xf>
    <xf numFmtId="44" fontId="84" fillId="0" borderId="0" xfId="2449" applyFont="1" applyFill="1" applyBorder="1" applyAlignment="1">
      <alignment horizontal="center" vertical="center" wrapText="1"/>
    </xf>
    <xf numFmtId="44" fontId="27" fillId="0" borderId="0" xfId="2449" applyFont="1" applyFill="1" applyBorder="1" applyAlignment="1">
      <alignment horizontal="center" vertical="center"/>
    </xf>
    <xf numFmtId="44" fontId="22" fillId="35" borderId="13" xfId="2449" applyFont="1" applyFill="1" applyBorder="1" applyAlignment="1" applyProtection="1">
      <alignment horizontal="center" vertical="center" wrapText="1"/>
    </xf>
    <xf numFmtId="44" fontId="84" fillId="34" borderId="13" xfId="2449" applyFont="1" applyFill="1" applyBorder="1" applyAlignment="1">
      <alignment horizontal="center" vertical="center" wrapText="1"/>
    </xf>
    <xf numFmtId="44" fontId="110" fillId="0" borderId="13" xfId="2449" applyFont="1" applyFill="1" applyBorder="1" applyAlignment="1">
      <alignment horizontal="center"/>
    </xf>
    <xf numFmtId="44" fontId="27" fillId="0" borderId="13" xfId="2449" applyFont="1" applyFill="1" applyBorder="1" applyAlignment="1">
      <alignment horizontal="left" vertical="center"/>
    </xf>
    <xf numFmtId="44" fontId="22" fillId="39" borderId="13" xfId="2449" applyFont="1" applyFill="1" applyBorder="1" applyAlignment="1">
      <alignment horizontal="center" vertical="center" wrapText="1"/>
    </xf>
    <xf numFmtId="44" fontId="27" fillId="0" borderId="10" xfId="2449" applyFont="1" applyFill="1" applyBorder="1" applyAlignment="1" applyProtection="1">
      <alignment horizontal="left" vertical="center" wrapText="1"/>
    </xf>
    <xf numFmtId="44" fontId="84" fillId="0" borderId="13" xfId="2449" applyFont="1" applyFill="1" applyBorder="1" applyAlignment="1" applyProtection="1">
      <alignment horizontal="center" vertical="center" wrapText="1"/>
    </xf>
    <xf numFmtId="44" fontId="23" fillId="111" borderId="13" xfId="2449" applyFont="1" applyFill="1" applyBorder="1" applyAlignment="1">
      <alignment horizontal="left" vertical="center"/>
    </xf>
    <xf numFmtId="44" fontId="27" fillId="0" borderId="10" xfId="2449" applyFont="1" applyFill="1" applyBorder="1" applyAlignment="1">
      <alignment horizontal="left" vertical="center"/>
    </xf>
    <xf numFmtId="44" fontId="22" fillId="0" borderId="13" xfId="2449" applyFont="1" applyFill="1" applyBorder="1" applyAlignment="1">
      <alignment horizontal="left" vertical="center"/>
    </xf>
    <xf numFmtId="44" fontId="22" fillId="0" borderId="10" xfId="2449" applyFont="1" applyFill="1" applyBorder="1" applyAlignment="1">
      <alignment horizontal="left" vertical="center"/>
    </xf>
    <xf numFmtId="44" fontId="22" fillId="0" borderId="17" xfId="2449" applyFont="1" applyFill="1" applyBorder="1" applyAlignment="1" applyProtection="1">
      <alignment horizontal="center" vertical="center" wrapText="1"/>
    </xf>
    <xf numFmtId="44" fontId="22" fillId="103" borderId="13" xfId="2449" applyFont="1" applyFill="1" applyBorder="1" applyAlignment="1">
      <alignment horizontal="center" vertical="center" wrapText="1"/>
    </xf>
    <xf numFmtId="44" fontId="22" fillId="0" borderId="13" xfId="2449" applyFont="1" applyFill="1" applyBorder="1" applyAlignment="1" applyProtection="1">
      <alignment horizontal="center" vertical="center"/>
    </xf>
    <xf numFmtId="44" fontId="22" fillId="0" borderId="13" xfId="2449" applyFont="1" applyFill="1" applyBorder="1" applyAlignment="1" applyProtection="1">
      <alignment horizontal="left" vertical="center"/>
    </xf>
    <xf numFmtId="10" fontId="23" fillId="37" borderId="16" xfId="27160" applyNumberFormat="1" applyFont="1" applyFill="1" applyBorder="1" applyAlignment="1">
      <alignment horizontal="center" vertical="center" wrapText="1"/>
    </xf>
    <xf numFmtId="0" fontId="30" fillId="0" borderId="64" xfId="7" applyFont="1" applyBorder="1" applyAlignment="1">
      <alignment vertical="top" wrapText="1"/>
    </xf>
    <xf numFmtId="0" fontId="27" fillId="0" borderId="61" xfId="7" applyFont="1" applyFill="1" applyBorder="1" applyAlignment="1">
      <alignment horizontal="left" vertical="top" wrapText="1"/>
    </xf>
    <xf numFmtId="175" fontId="22" fillId="0" borderId="61" xfId="7" applyNumberFormat="1" applyFont="1" applyFill="1" applyBorder="1" applyAlignment="1">
      <alignment horizontal="right" vertical="top" wrapText="1"/>
    </xf>
    <xf numFmtId="0" fontId="27" fillId="0" borderId="61" xfId="7" applyFont="1" applyFill="1" applyBorder="1" applyAlignment="1">
      <alignment horizontal="center" vertical="top" wrapText="1"/>
    </xf>
    <xf numFmtId="0" fontId="0" fillId="0" borderId="0" xfId="0" applyAlignment="1">
      <alignment vertical="center"/>
    </xf>
    <xf numFmtId="164" fontId="25" fillId="0" borderId="0" xfId="868" applyNumberFormat="1" applyFill="1" applyBorder="1" applyAlignment="1">
      <alignment vertical="center" wrapText="1"/>
    </xf>
    <xf numFmtId="0" fontId="111" fillId="0" borderId="0" xfId="0" applyFont="1" applyFill="1" applyAlignment="1">
      <alignment horizontal="center"/>
    </xf>
    <xf numFmtId="4" fontId="29" fillId="0" borderId="0" xfId="5" applyNumberFormat="1" applyFont="1" applyBorder="1" applyAlignment="1" applyProtection="1">
      <alignment vertical="center"/>
    </xf>
    <xf numFmtId="2" fontId="22" fillId="34" borderId="10" xfId="0" applyNumberFormat="1" applyFont="1" applyFill="1" applyBorder="1" applyAlignment="1" applyProtection="1">
      <alignment horizontal="center" vertical="center" wrapText="1"/>
    </xf>
    <xf numFmtId="2" fontId="82" fillId="0" borderId="17" xfId="0" applyNumberFormat="1" applyFont="1" applyFill="1" applyBorder="1" applyAlignment="1" applyProtection="1">
      <alignment horizontal="center" vertical="center" wrapText="1"/>
    </xf>
    <xf numFmtId="0" fontId="111" fillId="0" borderId="0" xfId="0" applyFont="1" applyFill="1" applyAlignment="1">
      <alignment horizontal="center"/>
    </xf>
    <xf numFmtId="2" fontId="22" fillId="0" borderId="13" xfId="1" applyNumberFormat="1" applyFont="1" applyFill="1" applyBorder="1" applyAlignment="1">
      <alignment horizontal="center" vertical="center" wrapText="1"/>
    </xf>
    <xf numFmtId="0" fontId="27" fillId="0" borderId="13" xfId="5" applyFont="1" applyFill="1" applyBorder="1" applyAlignment="1" applyProtection="1">
      <alignment horizontal="center" vertical="center" wrapText="1"/>
    </xf>
    <xf numFmtId="0" fontId="22" fillId="0" borderId="13" xfId="1" applyFont="1" applyFill="1" applyBorder="1" applyAlignment="1">
      <alignment horizontal="center" vertical="center" wrapText="1"/>
    </xf>
    <xf numFmtId="0" fontId="22" fillId="0" borderId="0" xfId="3" applyFont="1" applyFill="1" applyBorder="1" applyAlignment="1">
      <alignment horizontal="center" vertical="center"/>
    </xf>
    <xf numFmtId="4" fontId="22" fillId="0" borderId="0" xfId="1" applyNumberFormat="1" applyFont="1" applyFill="1" applyBorder="1" applyAlignment="1">
      <alignment horizontal="center" vertical="center" wrapText="1"/>
    </xf>
    <xf numFmtId="0" fontId="27" fillId="0" borderId="13" xfId="5" applyFont="1" applyFill="1" applyBorder="1" applyAlignment="1" applyProtection="1">
      <alignment horizontal="left" vertical="center" wrapText="1"/>
    </xf>
    <xf numFmtId="0" fontId="110" fillId="0" borderId="0" xfId="0" applyFont="1"/>
    <xf numFmtId="0" fontId="27" fillId="0" borderId="0" xfId="1" applyFont="1" applyFill="1" applyBorder="1" applyAlignment="1">
      <alignment horizontal="left" vertical="center"/>
    </xf>
    <xf numFmtId="0" fontId="27" fillId="0" borderId="0" xfId="1" applyFont="1" applyFill="1" applyBorder="1" applyAlignment="1">
      <alignment horizontal="center" vertical="center" wrapText="1"/>
    </xf>
    <xf numFmtId="0" fontId="111" fillId="0" borderId="0" xfId="0" applyFont="1" applyFill="1" applyAlignment="1">
      <alignment horizontal="center"/>
    </xf>
    <xf numFmtId="0" fontId="111" fillId="0" borderId="0" xfId="0" applyFont="1" applyFill="1" applyAlignment="1">
      <alignment horizontal="center"/>
    </xf>
    <xf numFmtId="0" fontId="27" fillId="0" borderId="56" xfId="7" applyFont="1" applyBorder="1" applyAlignment="1">
      <alignment vertical="top" wrapText="1"/>
    </xf>
    <xf numFmtId="2" fontId="20" fillId="0" borderId="10" xfId="0" applyNumberFormat="1" applyFont="1" applyFill="1" applyBorder="1" applyAlignment="1" applyProtection="1">
      <alignment horizontal="center" vertical="center" wrapText="1"/>
    </xf>
    <xf numFmtId="4" fontId="27" fillId="0" borderId="0" xfId="5" applyNumberFormat="1" applyFont="1" applyFill="1" applyBorder="1" applyAlignment="1" applyProtection="1">
      <alignment horizontal="center" vertical="center" wrapText="1"/>
    </xf>
    <xf numFmtId="2" fontId="27" fillId="0" borderId="0" xfId="1" applyNumberFormat="1" applyFont="1" applyFill="1" applyBorder="1" applyAlignment="1">
      <alignment horizontal="center" vertical="center"/>
    </xf>
    <xf numFmtId="2" fontId="22" fillId="0" borderId="13" xfId="3" applyNumberFormat="1" applyFont="1" applyFill="1" applyBorder="1" applyAlignment="1">
      <alignment horizontal="center" vertical="center"/>
    </xf>
    <xf numFmtId="0" fontId="81" fillId="0" borderId="17" xfId="0" applyFont="1" applyFill="1" applyBorder="1" applyAlignment="1">
      <alignment horizontal="center"/>
    </xf>
    <xf numFmtId="164" fontId="22" fillId="0" borderId="13" xfId="5" applyNumberFormat="1" applyFont="1" applyFill="1" applyBorder="1" applyAlignment="1" applyProtection="1">
      <alignment horizontal="center" vertical="center" wrapText="1"/>
    </xf>
    <xf numFmtId="10" fontId="25" fillId="0" borderId="41" xfId="868" applyNumberFormat="1" applyFill="1" applyBorder="1" applyAlignment="1">
      <alignment horizontal="center" vertical="center"/>
    </xf>
    <xf numFmtId="0" fontId="111" fillId="0" borderId="0" xfId="0" applyFont="1" applyFill="1" applyAlignment="1">
      <alignment horizontal="center"/>
    </xf>
    <xf numFmtId="164" fontId="22" fillId="105" borderId="13" xfId="6" applyNumberFormat="1" applyFont="1" applyFill="1" applyBorder="1" applyAlignment="1">
      <alignment horizontal="center" vertical="center" wrapText="1"/>
    </xf>
    <xf numFmtId="164" fontId="22" fillId="105" borderId="10" xfId="6" applyNumberFormat="1" applyFont="1" applyFill="1" applyBorder="1" applyAlignment="1">
      <alignment horizontal="center" vertical="center" wrapText="1"/>
    </xf>
    <xf numFmtId="2" fontId="106" fillId="105" borderId="41" xfId="868" applyNumberFormat="1" applyFont="1" applyFill="1" applyBorder="1" applyAlignment="1">
      <alignment horizontal="center" vertical="center"/>
    </xf>
    <xf numFmtId="0" fontId="27" fillId="105" borderId="13" xfId="5" applyFont="1" applyFill="1" applyBorder="1" applyAlignment="1" applyProtection="1">
      <alignment horizontal="center" vertical="center" wrapText="1"/>
    </xf>
    <xf numFmtId="0" fontId="27" fillId="105" borderId="13" xfId="5" applyFont="1" applyFill="1" applyBorder="1" applyAlignment="1" applyProtection="1">
      <alignment horizontal="left" vertical="center" wrapText="1"/>
    </xf>
    <xf numFmtId="2" fontId="27" fillId="105" borderId="13" xfId="5" applyNumberFormat="1" applyFont="1" applyFill="1" applyBorder="1" applyAlignment="1" applyProtection="1">
      <alignment horizontal="center" vertical="center" wrapText="1"/>
    </xf>
    <xf numFmtId="2" fontId="82" fillId="105" borderId="13" xfId="0" applyNumberFormat="1" applyFont="1" applyFill="1" applyBorder="1" applyAlignment="1" applyProtection="1">
      <alignment horizontal="center" vertical="center" wrapText="1"/>
    </xf>
    <xf numFmtId="4" fontId="22" fillId="105" borderId="13" xfId="984" applyNumberFormat="1" applyFont="1" applyFill="1" applyBorder="1" applyAlignment="1">
      <alignment horizontal="center" vertical="center"/>
    </xf>
    <xf numFmtId="0" fontId="22" fillId="105" borderId="13" xfId="0" applyFont="1" applyFill="1" applyBorder="1" applyAlignment="1">
      <alignment horizontal="center"/>
    </xf>
    <xf numFmtId="0" fontId="22" fillId="105" borderId="13" xfId="1" applyFont="1" applyFill="1" applyBorder="1" applyAlignment="1">
      <alignment horizontal="center" vertical="center" wrapText="1"/>
    </xf>
    <xf numFmtId="0" fontId="22" fillId="105" borderId="13" xfId="5" applyFont="1" applyFill="1" applyBorder="1" applyAlignment="1" applyProtection="1">
      <alignment horizontal="center" vertical="center" wrapText="1"/>
    </xf>
    <xf numFmtId="164" fontId="22" fillId="105" borderId="12" xfId="6" applyNumberFormat="1" applyFont="1" applyFill="1" applyBorder="1" applyAlignment="1">
      <alignment horizontal="center" vertical="center" wrapText="1"/>
    </xf>
    <xf numFmtId="0" fontId="22" fillId="105" borderId="13" xfId="0" applyFont="1" applyFill="1" applyBorder="1" applyAlignment="1">
      <alignment horizontal="center" vertical="center"/>
    </xf>
    <xf numFmtId="0" fontId="27" fillId="105" borderId="10" xfId="5" applyFont="1" applyFill="1" applyBorder="1" applyAlignment="1" applyProtection="1">
      <alignment horizontal="center" vertical="center" wrapText="1"/>
    </xf>
    <xf numFmtId="0" fontId="83" fillId="105" borderId="13" xfId="0" applyFont="1" applyFill="1" applyBorder="1" applyAlignment="1">
      <alignment horizontal="center"/>
    </xf>
    <xf numFmtId="4" fontId="20" fillId="105" borderId="13" xfId="2052" applyNumberFormat="1" applyFont="1" applyFill="1" applyBorder="1" applyAlignment="1" applyProtection="1">
      <alignment horizontal="center" vertical="center" wrapText="1"/>
      <protection locked="0"/>
    </xf>
    <xf numFmtId="164" fontId="22" fillId="105" borderId="17" xfId="6" applyNumberFormat="1" applyFont="1" applyFill="1" applyBorder="1" applyAlignment="1">
      <alignment horizontal="center" vertical="center" wrapText="1"/>
    </xf>
    <xf numFmtId="0" fontId="81" fillId="105" borderId="13" xfId="0" applyFont="1" applyFill="1" applyBorder="1" applyAlignment="1">
      <alignment horizontal="center"/>
    </xf>
    <xf numFmtId="164" fontId="22" fillId="105" borderId="0" xfId="6" applyNumberFormat="1" applyFont="1" applyFill="1" applyBorder="1" applyAlignment="1">
      <alignment horizontal="center" vertical="center" wrapText="1"/>
    </xf>
    <xf numFmtId="4" fontId="27" fillId="105" borderId="17" xfId="5" applyNumberFormat="1" applyFont="1" applyFill="1" applyBorder="1" applyAlignment="1" applyProtection="1">
      <alignment horizontal="center" vertical="center" wrapText="1"/>
    </xf>
    <xf numFmtId="0" fontId="27" fillId="107" borderId="13" xfId="5" applyFont="1" applyFill="1" applyBorder="1" applyAlignment="1" applyProtection="1">
      <alignment horizontal="center" vertical="center" wrapText="1"/>
    </xf>
    <xf numFmtId="0" fontId="27" fillId="107" borderId="13" xfId="5" applyFont="1" applyFill="1" applyBorder="1" applyAlignment="1" applyProtection="1">
      <alignment horizontal="left" vertical="center" wrapText="1"/>
    </xf>
    <xf numFmtId="2" fontId="27" fillId="107" borderId="13" xfId="5" applyNumberFormat="1" applyFont="1" applyFill="1" applyBorder="1" applyAlignment="1" applyProtection="1">
      <alignment horizontal="center" vertical="center" wrapText="1"/>
    </xf>
    <xf numFmtId="2" fontId="82" fillId="107" borderId="13" xfId="0" applyNumberFormat="1" applyFont="1" applyFill="1" applyBorder="1" applyAlignment="1" applyProtection="1">
      <alignment horizontal="center" vertical="center" wrapText="1"/>
    </xf>
    <xf numFmtId="164" fontId="22" fillId="107" borderId="13" xfId="6" applyNumberFormat="1" applyFont="1" applyFill="1" applyBorder="1" applyAlignment="1">
      <alignment horizontal="center" vertical="center" wrapText="1"/>
    </xf>
    <xf numFmtId="2" fontId="106" fillId="107" borderId="41" xfId="868" applyNumberFormat="1" applyFont="1" applyFill="1" applyBorder="1" applyAlignment="1">
      <alignment horizontal="center" vertical="center"/>
    </xf>
    <xf numFmtId="4" fontId="22" fillId="107" borderId="13" xfId="984" applyNumberFormat="1" applyFont="1" applyFill="1" applyBorder="1" applyAlignment="1">
      <alignment horizontal="center" vertical="center"/>
    </xf>
    <xf numFmtId="4" fontId="27" fillId="107" borderId="13" xfId="5" applyNumberFormat="1" applyFont="1" applyFill="1" applyBorder="1" applyAlignment="1" applyProtection="1">
      <alignment horizontal="center" vertical="center" wrapText="1"/>
    </xf>
    <xf numFmtId="164" fontId="22" fillId="107" borderId="12" xfId="6" applyNumberFormat="1" applyFont="1" applyFill="1" applyBorder="1" applyAlignment="1">
      <alignment horizontal="center" vertical="center" wrapText="1"/>
    </xf>
    <xf numFmtId="0" fontId="22" fillId="107" borderId="13" xfId="0" applyFont="1" applyFill="1" applyBorder="1" applyAlignment="1">
      <alignment horizontal="center" vertical="center"/>
    </xf>
    <xf numFmtId="0" fontId="22" fillId="107" borderId="13" xfId="5" applyFont="1" applyFill="1" applyBorder="1" applyAlignment="1" applyProtection="1">
      <alignment horizontal="center" vertical="center" wrapText="1"/>
    </xf>
    <xf numFmtId="0" fontId="81" fillId="107" borderId="13" xfId="0" applyFont="1" applyFill="1" applyBorder="1" applyAlignment="1">
      <alignment horizontal="center"/>
    </xf>
    <xf numFmtId="0" fontId="22" fillId="107" borderId="0" xfId="5" applyFont="1" applyFill="1" applyBorder="1" applyAlignment="1" applyProtection="1">
      <alignment horizontal="center" vertical="center" wrapText="1"/>
    </xf>
    <xf numFmtId="164" fontId="22" fillId="107" borderId="0" xfId="6" applyNumberFormat="1" applyFont="1" applyFill="1" applyBorder="1" applyAlignment="1">
      <alignment horizontal="center" vertical="center" wrapText="1"/>
    </xf>
    <xf numFmtId="0" fontId="22" fillId="107" borderId="13" xfId="0" applyFont="1" applyFill="1" applyBorder="1" applyAlignment="1">
      <alignment horizontal="center" vertical="center" wrapText="1"/>
    </xf>
    <xf numFmtId="0" fontId="83" fillId="107" borderId="13" xfId="0" applyFont="1" applyFill="1" applyBorder="1" applyAlignment="1">
      <alignment horizontal="center"/>
    </xf>
    <xf numFmtId="2" fontId="22" fillId="107" borderId="13" xfId="1" applyNumberFormat="1" applyFont="1" applyFill="1" applyBorder="1" applyAlignment="1">
      <alignment horizontal="center" vertical="center" wrapText="1"/>
    </xf>
    <xf numFmtId="0" fontId="22" fillId="107" borderId="13" xfId="1" applyFont="1" applyFill="1" applyBorder="1" applyAlignment="1">
      <alignment horizontal="center" vertical="center" wrapText="1"/>
    </xf>
    <xf numFmtId="49" fontId="22" fillId="107" borderId="13" xfId="5" applyNumberFormat="1" applyFont="1" applyFill="1" applyBorder="1" applyAlignment="1" applyProtection="1">
      <alignment horizontal="center" vertical="center"/>
    </xf>
    <xf numFmtId="0" fontId="27" fillId="107" borderId="0" xfId="5" applyFont="1" applyFill="1" applyBorder="1" applyAlignment="1" applyProtection="1">
      <alignment horizontal="center" vertical="center" wrapText="1"/>
    </xf>
    <xf numFmtId="4" fontId="20" fillId="107" borderId="13" xfId="2052" applyNumberFormat="1" applyFont="1" applyFill="1" applyBorder="1" applyAlignment="1" applyProtection="1">
      <alignment horizontal="center" vertical="center" wrapText="1"/>
      <protection locked="0"/>
    </xf>
    <xf numFmtId="0" fontId="22" fillId="107" borderId="13" xfId="0" applyFont="1" applyFill="1" applyBorder="1" applyAlignment="1">
      <alignment horizontal="center"/>
    </xf>
    <xf numFmtId="2" fontId="22" fillId="107" borderId="13" xfId="0" applyNumberFormat="1" applyFont="1" applyFill="1" applyBorder="1" applyAlignment="1">
      <alignment horizontal="center" vertical="center" wrapText="1"/>
    </xf>
    <xf numFmtId="185" fontId="25" fillId="0" borderId="41" xfId="868" applyNumberFormat="1" applyFill="1" applyBorder="1" applyAlignment="1">
      <alignment horizontal="center" vertical="center"/>
    </xf>
    <xf numFmtId="10" fontId="25" fillId="0" borderId="0" xfId="868" applyNumberFormat="1" applyFill="1" applyBorder="1" applyAlignment="1">
      <alignment horizontal="left" vertical="center"/>
    </xf>
    <xf numFmtId="10" fontId="92" fillId="35" borderId="13" xfId="868" applyNumberFormat="1" applyFont="1" applyFill="1" applyBorder="1" applyAlignment="1">
      <alignment vertical="center" wrapText="1"/>
    </xf>
    <xf numFmtId="10" fontId="96" fillId="106" borderId="15" xfId="868" applyNumberFormat="1" applyFont="1" applyFill="1" applyBorder="1" applyAlignment="1">
      <alignment horizontal="center" vertical="center" wrapText="1"/>
    </xf>
    <xf numFmtId="10" fontId="96" fillId="106" borderId="16" xfId="868" applyNumberFormat="1" applyFont="1" applyFill="1" applyBorder="1" applyAlignment="1">
      <alignment horizontal="center" vertical="center" wrapText="1"/>
    </xf>
    <xf numFmtId="10" fontId="25" fillId="105" borderId="41" xfId="868" applyNumberFormat="1" applyFill="1" applyBorder="1" applyAlignment="1">
      <alignment horizontal="center" vertical="center"/>
    </xf>
    <xf numFmtId="10" fontId="25" fillId="107" borderId="41" xfId="868" applyNumberFormat="1" applyFill="1" applyBorder="1" applyAlignment="1">
      <alignment horizontal="center" vertical="center"/>
    </xf>
    <xf numFmtId="10" fontId="25" fillId="0" borderId="0" xfId="868" applyNumberFormat="1" applyFill="1" applyBorder="1" applyAlignment="1">
      <alignment horizontal="center" vertical="center"/>
    </xf>
    <xf numFmtId="10" fontId="95" fillId="0" borderId="0" xfId="868" applyNumberFormat="1" applyFont="1" applyFill="1" applyBorder="1" applyAlignment="1">
      <alignment horizontal="left" vertical="top"/>
    </xf>
    <xf numFmtId="10" fontId="29" fillId="39" borderId="12" xfId="5" applyNumberFormat="1" applyFont="1" applyFill="1" applyBorder="1" applyAlignment="1" applyProtection="1">
      <alignment horizontal="center" vertical="center"/>
    </xf>
    <xf numFmtId="10" fontId="29" fillId="0" borderId="18" xfId="4" applyNumberFormat="1" applyFont="1" applyFill="1" applyBorder="1" applyAlignment="1" applyProtection="1">
      <alignment vertical="center" wrapText="1"/>
    </xf>
    <xf numFmtId="10" fontId="29" fillId="0" borderId="14" xfId="4" applyNumberFormat="1" applyFont="1" applyFill="1" applyBorder="1" applyAlignment="1" applyProtection="1">
      <alignment vertical="center" wrapText="1"/>
    </xf>
    <xf numFmtId="10" fontId="29" fillId="0" borderId="19" xfId="4" applyNumberFormat="1" applyFont="1" applyFill="1" applyBorder="1" applyAlignment="1" applyProtection="1">
      <alignment vertical="center" wrapText="1"/>
    </xf>
    <xf numFmtId="0" fontId="27" fillId="105" borderId="17" xfId="5" applyFont="1" applyFill="1" applyBorder="1" applyAlignment="1" applyProtection="1">
      <alignment horizontal="center" vertical="center" wrapText="1"/>
    </xf>
    <xf numFmtId="0" fontId="22" fillId="107" borderId="13" xfId="5" applyFont="1" applyFill="1" applyBorder="1" applyAlignment="1" applyProtection="1">
      <alignment horizontal="left" vertical="center" wrapText="1"/>
    </xf>
    <xf numFmtId="4" fontId="27" fillId="105" borderId="13" xfId="5" applyNumberFormat="1" applyFont="1" applyFill="1" applyBorder="1" applyAlignment="1" applyProtection="1">
      <alignment horizontal="center" vertical="center" wrapText="1"/>
    </xf>
    <xf numFmtId="2" fontId="20" fillId="107" borderId="13" xfId="0" applyNumberFormat="1" applyFont="1" applyFill="1" applyBorder="1" applyAlignment="1" applyProtection="1">
      <alignment horizontal="center" vertical="center" wrapText="1"/>
    </xf>
    <xf numFmtId="49" fontId="22" fillId="0" borderId="21" xfId="5" applyNumberFormat="1" applyFont="1" applyFill="1" applyBorder="1" applyAlignment="1" applyProtection="1">
      <alignment horizontal="center" vertical="center"/>
    </xf>
    <xf numFmtId="2" fontId="20" fillId="0" borderId="0" xfId="0" applyNumberFormat="1" applyFont="1" applyFill="1" applyBorder="1" applyAlignment="1" applyProtection="1">
      <alignment horizontal="center" vertical="center" wrapText="1"/>
    </xf>
    <xf numFmtId="0" fontId="29" fillId="39" borderId="13" xfId="9" applyFont="1" applyFill="1" applyBorder="1" applyAlignment="1" applyProtection="1">
      <alignment horizontal="center" vertical="center"/>
    </xf>
    <xf numFmtId="0" fontId="23" fillId="36" borderId="13" xfId="3" applyFont="1" applyFill="1" applyBorder="1" applyAlignment="1">
      <alignment horizontal="center" vertical="center" wrapText="1"/>
    </xf>
    <xf numFmtId="44" fontId="23" fillId="36" borderId="13" xfId="2449" applyFont="1" applyFill="1" applyBorder="1" applyAlignment="1">
      <alignment horizontal="center" vertical="center" wrapText="1"/>
    </xf>
    <xf numFmtId="0" fontId="23" fillId="37" borderId="15" xfId="1" applyFont="1" applyFill="1" applyBorder="1" applyAlignment="1">
      <alignment horizontal="center" vertical="center" wrapText="1"/>
    </xf>
    <xf numFmtId="44" fontId="23" fillId="37" borderId="15" xfId="2449" applyFont="1" applyFill="1" applyBorder="1" applyAlignment="1">
      <alignment horizontal="center" vertical="center" wrapText="1"/>
    </xf>
    <xf numFmtId="44" fontId="23" fillId="37" borderId="16" xfId="2449" applyFont="1" applyFill="1" applyBorder="1" applyAlignment="1">
      <alignment horizontal="center" vertical="center" wrapText="1"/>
    </xf>
    <xf numFmtId="0" fontId="29" fillId="0" borderId="0" xfId="9" applyFont="1" applyFill="1" applyBorder="1" applyAlignment="1" applyProtection="1">
      <alignment horizontal="left" vertical="center" wrapText="1"/>
      <protection locked="0"/>
    </xf>
    <xf numFmtId="0" fontId="111" fillId="0" borderId="0" xfId="0" applyFont="1" applyFill="1" applyAlignment="1">
      <alignment horizontal="center"/>
    </xf>
    <xf numFmtId="0" fontId="29" fillId="112" borderId="77" xfId="7" applyFont="1" applyFill="1" applyBorder="1" applyAlignment="1">
      <alignment horizontal="left" vertical="top" wrapText="1"/>
    </xf>
    <xf numFmtId="0" fontId="29" fillId="112" borderId="78" xfId="7" applyFont="1" applyFill="1" applyBorder="1" applyAlignment="1">
      <alignment horizontal="left" vertical="top" wrapText="1"/>
    </xf>
    <xf numFmtId="0" fontId="29" fillId="112" borderId="78" xfId="7" applyFont="1" applyFill="1" applyBorder="1" applyAlignment="1">
      <alignment horizontal="center" vertical="top" wrapText="1"/>
    </xf>
    <xf numFmtId="175" fontId="29" fillId="112" borderId="78" xfId="7" applyNumberFormat="1" applyFont="1" applyFill="1" applyBorder="1" applyAlignment="1">
      <alignment horizontal="right" vertical="top" wrapText="1"/>
    </xf>
    <xf numFmtId="4" fontId="29" fillId="112" borderId="78" xfId="7" applyNumberFormat="1" applyFont="1" applyFill="1" applyBorder="1" applyAlignment="1">
      <alignment horizontal="center" vertical="top" wrapText="1"/>
    </xf>
    <xf numFmtId="4" fontId="29" fillId="112" borderId="79" xfId="7" applyNumberFormat="1" applyFont="1" applyFill="1" applyBorder="1" applyAlignment="1">
      <alignment horizontal="right" vertical="top"/>
    </xf>
    <xf numFmtId="0" fontId="93" fillId="0" borderId="0" xfId="0" applyFont="1" applyFill="1"/>
    <xf numFmtId="0" fontId="29" fillId="0" borderId="0" xfId="7" applyFont="1" applyFill="1" applyBorder="1" applyAlignment="1">
      <alignment horizontal="center" vertical="top" wrapText="1"/>
    </xf>
    <xf numFmtId="175" fontId="29" fillId="0" borderId="0" xfId="7" applyNumberFormat="1" applyFont="1" applyFill="1" applyBorder="1" applyAlignment="1">
      <alignment horizontal="right" vertical="top" wrapText="1"/>
    </xf>
    <xf numFmtId="4" fontId="29" fillId="0" borderId="0" xfId="7" applyNumberFormat="1" applyFont="1" applyFill="1" applyBorder="1" applyAlignment="1">
      <alignment horizontal="right" vertical="top" wrapText="1"/>
    </xf>
    <xf numFmtId="4" fontId="29" fillId="0" borderId="0" xfId="7" applyNumberFormat="1" applyFont="1" applyFill="1" applyBorder="1" applyAlignment="1">
      <alignment horizontal="right" vertical="top"/>
    </xf>
    <xf numFmtId="4" fontId="22" fillId="112" borderId="59" xfId="7" applyNumberFormat="1" applyFont="1" applyFill="1" applyBorder="1" applyAlignment="1">
      <alignment horizontal="right" vertical="top"/>
    </xf>
    <xf numFmtId="0" fontId="115" fillId="112" borderId="60" xfId="7" applyFont="1" applyFill="1" applyBorder="1" applyAlignment="1">
      <alignment vertical="top"/>
    </xf>
    <xf numFmtId="0" fontId="22" fillId="112" borderId="60" xfId="7" applyFont="1" applyFill="1" applyBorder="1" applyAlignment="1">
      <alignment vertical="top"/>
    </xf>
    <xf numFmtId="0" fontId="22" fillId="112" borderId="60" xfId="7" applyFont="1" applyFill="1" applyBorder="1" applyAlignment="1">
      <alignment horizontal="right" vertical="top"/>
    </xf>
    <xf numFmtId="0" fontId="115" fillId="112" borderId="61" xfId="7" applyFont="1" applyFill="1" applyBorder="1" applyAlignment="1">
      <alignment vertical="top"/>
    </xf>
    <xf numFmtId="4" fontId="22" fillId="0" borderId="57" xfId="7" applyNumberFormat="1" applyFont="1" applyFill="1" applyBorder="1" applyAlignment="1">
      <alignment horizontal="right" vertical="center" wrapText="1"/>
    </xf>
    <xf numFmtId="4" fontId="22" fillId="0" borderId="62" xfId="806" applyNumberFormat="1" applyFont="1" applyFill="1" applyBorder="1" applyAlignment="1">
      <alignment horizontal="right" vertical="top" wrapText="1"/>
    </xf>
    <xf numFmtId="4" fontId="22" fillId="0" borderId="68" xfId="7" applyNumberFormat="1" applyFont="1" applyFill="1" applyBorder="1" applyAlignment="1">
      <alignment horizontal="right" vertical="top" wrapText="1"/>
    </xf>
    <xf numFmtId="4" fontId="110" fillId="0" borderId="57" xfId="7" applyNumberFormat="1" applyFont="1" applyFill="1" applyBorder="1" applyAlignment="1">
      <alignment horizontal="right" vertical="top" wrapText="1"/>
    </xf>
    <xf numFmtId="4" fontId="110" fillId="0" borderId="62" xfId="7" applyNumberFormat="1" applyFont="1" applyFill="1" applyBorder="1" applyAlignment="1">
      <alignment horizontal="right" vertical="top" wrapText="1"/>
    </xf>
    <xf numFmtId="4" fontId="22" fillId="0" borderId="80" xfId="7" applyNumberFormat="1" applyFont="1" applyFill="1" applyBorder="1" applyAlignment="1">
      <alignment horizontal="right" vertical="top" wrapText="1"/>
    </xf>
    <xf numFmtId="4" fontId="22" fillId="0" borderId="68" xfId="7" applyNumberFormat="1" applyFont="1" applyFill="1" applyBorder="1" applyAlignment="1">
      <alignment horizontal="right" vertical="center" wrapText="1"/>
    </xf>
    <xf numFmtId="0" fontId="80" fillId="0" borderId="13" xfId="5" applyFont="1" applyFill="1" applyBorder="1" applyAlignment="1" applyProtection="1">
      <alignment horizontal="center" vertical="center" wrapText="1"/>
    </xf>
    <xf numFmtId="0" fontId="29" fillId="0" borderId="52" xfId="7" applyFont="1" applyFill="1" applyBorder="1" applyAlignment="1">
      <alignment horizontal="left" vertical="top" wrapText="1"/>
    </xf>
    <xf numFmtId="0" fontId="29" fillId="0" borderId="64" xfId="7" quotePrefix="1" applyFont="1" applyFill="1" applyBorder="1" applyAlignment="1">
      <alignment vertical="top" wrapText="1"/>
    </xf>
    <xf numFmtId="0" fontId="29" fillId="0" borderId="57" xfId="806" applyFont="1" applyFill="1" applyBorder="1" applyAlignment="1">
      <alignment horizontal="center" vertical="top" wrapText="1"/>
    </xf>
    <xf numFmtId="0" fontId="29" fillId="0" borderId="65" xfId="7" applyFont="1" applyFill="1" applyBorder="1" applyAlignment="1">
      <alignment vertical="top" wrapText="1"/>
    </xf>
    <xf numFmtId="0" fontId="29" fillId="0" borderId="66" xfId="7" applyFont="1" applyFill="1" applyBorder="1" applyAlignment="1">
      <alignment vertical="top" wrapText="1"/>
    </xf>
    <xf numFmtId="0" fontId="84" fillId="112" borderId="60" xfId="7" applyFont="1" applyFill="1" applyBorder="1" applyAlignment="1">
      <alignment vertical="top"/>
    </xf>
    <xf numFmtId="44" fontId="25" fillId="0" borderId="0" xfId="868" applyNumberFormat="1" applyFill="1" applyBorder="1" applyAlignment="1">
      <alignment horizontal="left" vertical="center" wrapText="1"/>
    </xf>
    <xf numFmtId="0" fontId="27" fillId="105" borderId="0" xfId="5" applyFont="1" applyFill="1" applyBorder="1" applyAlignment="1" applyProtection="1">
      <alignment horizontal="center" vertical="center" wrapText="1"/>
    </xf>
    <xf numFmtId="4" fontId="20" fillId="0" borderId="17" xfId="2052" applyNumberFormat="1" applyFont="1" applyFill="1" applyBorder="1" applyAlignment="1" applyProtection="1">
      <alignment horizontal="center" vertical="center" wrapText="1"/>
      <protection locked="0"/>
    </xf>
    <xf numFmtId="0" fontId="22" fillId="107" borderId="0" xfId="1" applyFont="1" applyFill="1" applyBorder="1" applyAlignment="1">
      <alignment horizontal="center" vertical="center" wrapText="1"/>
    </xf>
    <xf numFmtId="2" fontId="82" fillId="0" borderId="10" xfId="0" applyNumberFormat="1" applyFont="1" applyFill="1" applyBorder="1" applyAlignment="1" applyProtection="1">
      <alignment horizontal="center" vertical="center" wrapText="1"/>
    </xf>
    <xf numFmtId="4" fontId="22" fillId="105" borderId="10" xfId="984" applyNumberFormat="1" applyFont="1" applyFill="1" applyBorder="1" applyAlignment="1">
      <alignment horizontal="center" vertical="center"/>
    </xf>
    <xf numFmtId="4" fontId="27" fillId="0" borderId="17" xfId="5" applyNumberFormat="1" applyFont="1" applyFill="1" applyBorder="1" applyAlignment="1" applyProtection="1">
      <alignment horizontal="center" vertical="center" wrapText="1"/>
    </xf>
    <xf numFmtId="0" fontId="22" fillId="0" borderId="17" xfId="3" applyNumberFormat="1" applyFont="1" applyFill="1" applyBorder="1" applyAlignment="1">
      <alignment horizontal="center" vertical="center"/>
    </xf>
    <xf numFmtId="2" fontId="22" fillId="0" borderId="17" xfId="5" applyNumberFormat="1" applyFont="1" applyFill="1" applyBorder="1" applyAlignment="1" applyProtection="1">
      <alignment horizontal="center" vertical="center" wrapText="1"/>
    </xf>
    <xf numFmtId="2" fontId="22" fillId="0" borderId="0" xfId="0" applyNumberFormat="1" applyFont="1" applyFill="1" applyBorder="1" applyAlignment="1">
      <alignment horizontal="center" vertical="center"/>
    </xf>
    <xf numFmtId="0" fontId="83" fillId="107" borderId="0" xfId="0" applyFont="1" applyFill="1" applyBorder="1" applyAlignment="1">
      <alignment horizontal="center"/>
    </xf>
    <xf numFmtId="0" fontId="22" fillId="105" borderId="13" xfId="5" applyFont="1" applyFill="1" applyBorder="1" applyAlignment="1" applyProtection="1">
      <alignment horizontal="left" vertical="center" wrapText="1"/>
    </xf>
    <xf numFmtId="2" fontId="22" fillId="105" borderId="10" xfId="1" applyNumberFormat="1" applyFont="1" applyFill="1" applyBorder="1" applyAlignment="1">
      <alignment horizontal="center" vertical="center" wrapText="1"/>
    </xf>
    <xf numFmtId="4" fontId="20" fillId="105" borderId="10" xfId="2052" applyNumberFormat="1" applyFont="1" applyFill="1" applyBorder="1" applyAlignment="1" applyProtection="1">
      <alignment horizontal="center" vertical="center" wrapText="1"/>
      <protection locked="0"/>
    </xf>
    <xf numFmtId="2" fontId="82" fillId="105" borderId="17" xfId="0" applyNumberFormat="1" applyFont="1" applyFill="1" applyBorder="1" applyAlignment="1" applyProtection="1">
      <alignment horizontal="center" vertical="center" wrapText="1"/>
    </xf>
    <xf numFmtId="0" fontId="81" fillId="105" borderId="0" xfId="0" applyFont="1" applyFill="1" applyBorder="1" applyAlignment="1">
      <alignment horizontal="center"/>
    </xf>
    <xf numFmtId="0" fontId="22" fillId="107" borderId="13" xfId="0" applyFont="1" applyFill="1" applyBorder="1" applyAlignment="1" applyProtection="1">
      <alignment horizontal="center" vertical="center" wrapText="1"/>
    </xf>
    <xf numFmtId="2" fontId="20" fillId="107" borderId="0" xfId="0" applyNumberFormat="1" applyFont="1" applyFill="1" applyBorder="1" applyAlignment="1" applyProtection="1">
      <alignment horizontal="center" vertical="center" wrapText="1"/>
    </xf>
    <xf numFmtId="0" fontId="69" fillId="0" borderId="81" xfId="873" applyFont="1" applyBorder="1"/>
    <xf numFmtId="0" fontId="25" fillId="0" borderId="82" xfId="868" applyFill="1" applyBorder="1" applyAlignment="1">
      <alignment horizontal="left" vertical="center"/>
    </xf>
    <xf numFmtId="0" fontId="85" fillId="0" borderId="83" xfId="868" applyFont="1" applyBorder="1" applyAlignment="1" applyProtection="1">
      <alignment vertical="center"/>
    </xf>
    <xf numFmtId="0" fontId="69" fillId="0" borderId="84" xfId="873" applyFont="1" applyBorder="1"/>
    <xf numFmtId="0" fontId="85" fillId="0" borderId="85" xfId="868" applyFont="1" applyBorder="1" applyAlignment="1" applyProtection="1">
      <alignment vertical="center"/>
    </xf>
    <xf numFmtId="0" fontId="20" fillId="0" borderId="88" xfId="868" applyFont="1" applyBorder="1" applyAlignment="1">
      <alignment vertical="center" wrapText="1"/>
    </xf>
    <xf numFmtId="49" fontId="19" fillId="34" borderId="89" xfId="1" applyNumberFormat="1" applyFont="1" applyFill="1" applyBorder="1" applyAlignment="1" applyProtection="1">
      <alignment vertical="center"/>
      <protection hidden="1"/>
    </xf>
    <xf numFmtId="49" fontId="19" fillId="0" borderId="89" xfId="1" applyNumberFormat="1" applyFont="1" applyFill="1" applyBorder="1" applyAlignment="1" applyProtection="1">
      <alignment vertical="center"/>
      <protection hidden="1"/>
    </xf>
    <xf numFmtId="49" fontId="19" fillId="34" borderId="89" xfId="1" applyNumberFormat="1" applyFont="1" applyFill="1" applyBorder="1" applyAlignment="1" applyProtection="1">
      <alignment horizontal="left" vertical="center"/>
      <protection hidden="1"/>
    </xf>
    <xf numFmtId="0" fontId="85" fillId="0" borderId="84" xfId="868" applyFont="1" applyBorder="1" applyAlignment="1" applyProtection="1">
      <alignment vertical="center"/>
    </xf>
    <xf numFmtId="0" fontId="86" fillId="0" borderId="0" xfId="868" applyFont="1" applyBorder="1" applyAlignment="1" applyProtection="1">
      <alignment vertical="center"/>
    </xf>
    <xf numFmtId="0" fontId="85" fillId="0" borderId="0" xfId="868" applyFont="1" applyBorder="1" applyAlignment="1" applyProtection="1">
      <alignment vertical="center"/>
    </xf>
    <xf numFmtId="0" fontId="88" fillId="0" borderId="0" xfId="868" applyFont="1" applyBorder="1" applyAlignment="1" applyProtection="1">
      <alignment vertical="center"/>
    </xf>
    <xf numFmtId="0" fontId="89" fillId="0" borderId="0" xfId="868" applyFont="1" applyBorder="1" applyAlignment="1" applyProtection="1">
      <alignment vertical="center"/>
    </xf>
    <xf numFmtId="0" fontId="89" fillId="0" borderId="85" xfId="868" applyFont="1" applyBorder="1" applyAlignment="1" applyProtection="1">
      <alignment vertical="center"/>
    </xf>
    <xf numFmtId="0" fontId="90" fillId="0" borderId="84" xfId="868" applyFont="1" applyBorder="1" applyAlignment="1" applyProtection="1">
      <alignment vertical="center"/>
    </xf>
    <xf numFmtId="0" fontId="16" fillId="0" borderId="0" xfId="868" applyFont="1" applyBorder="1" applyAlignment="1" applyProtection="1">
      <alignment vertical="center"/>
    </xf>
    <xf numFmtId="0" fontId="1" fillId="0" borderId="0" xfId="868" applyFont="1" applyBorder="1" applyAlignment="1" applyProtection="1">
      <alignment vertical="center"/>
    </xf>
    <xf numFmtId="0" fontId="1" fillId="0" borderId="85" xfId="868" applyFont="1" applyBorder="1" applyAlignment="1" applyProtection="1">
      <alignment vertical="center"/>
    </xf>
    <xf numFmtId="0" fontId="90" fillId="34" borderId="90" xfId="868" applyFont="1" applyFill="1" applyBorder="1" applyAlignment="1" applyProtection="1">
      <alignment vertical="center"/>
    </xf>
    <xf numFmtId="0" fontId="1" fillId="34" borderId="87" xfId="868" applyFont="1" applyFill="1" applyBorder="1" applyAlignment="1" applyProtection="1">
      <alignment vertical="center"/>
    </xf>
    <xf numFmtId="0" fontId="90" fillId="34" borderId="84" xfId="868" applyFont="1" applyFill="1" applyBorder="1" applyAlignment="1" applyProtection="1">
      <alignment vertical="center"/>
    </xf>
    <xf numFmtId="0" fontId="1" fillId="34" borderId="85" xfId="868" applyFont="1" applyFill="1" applyBorder="1" applyAlignment="1" applyProtection="1">
      <alignment vertical="center"/>
    </xf>
    <xf numFmtId="0" fontId="90" fillId="34" borderId="92" xfId="868" applyFont="1" applyFill="1" applyBorder="1" applyAlignment="1" applyProtection="1">
      <alignment vertical="center"/>
    </xf>
    <xf numFmtId="0" fontId="1" fillId="34" borderId="93" xfId="868" applyFont="1" applyFill="1" applyBorder="1" applyAlignment="1" applyProtection="1">
      <alignment vertical="center"/>
    </xf>
    <xf numFmtId="0" fontId="90" fillId="0" borderId="0" xfId="868" applyFont="1" applyBorder="1" applyAlignment="1" applyProtection="1">
      <alignment vertical="center"/>
    </xf>
    <xf numFmtId="0" fontId="29" fillId="39" borderId="91" xfId="9" applyFont="1" applyFill="1" applyBorder="1" applyAlignment="1" applyProtection="1">
      <alignment horizontal="center" vertical="center"/>
    </xf>
    <xf numFmtId="0" fontId="29" fillId="0" borderId="87" xfId="9" applyFont="1" applyFill="1" applyBorder="1" applyAlignment="1" applyProtection="1">
      <alignment horizontal="center" vertical="center" wrapText="1"/>
      <protection locked="0"/>
    </xf>
    <xf numFmtId="0" fontId="29" fillId="0" borderId="92" xfId="9" applyFont="1" applyFill="1" applyBorder="1" applyAlignment="1" applyProtection="1">
      <alignment vertical="top"/>
      <protection locked="0"/>
    </xf>
    <xf numFmtId="0" fontId="29" fillId="0" borderId="93" xfId="9" applyFont="1" applyFill="1" applyBorder="1" applyAlignment="1" applyProtection="1">
      <alignment horizontal="center" vertical="center" wrapText="1"/>
      <protection locked="0"/>
    </xf>
    <xf numFmtId="0" fontId="91" fillId="34" borderId="84" xfId="873" applyFont="1" applyFill="1" applyBorder="1"/>
    <xf numFmtId="0" fontId="85" fillId="0" borderId="0" xfId="868" applyFont="1" applyBorder="1" applyProtection="1"/>
    <xf numFmtId="0" fontId="92" fillId="34" borderId="85" xfId="797" applyFont="1" applyFill="1" applyBorder="1" applyAlignment="1">
      <alignment horizontal="center" vertical="center"/>
    </xf>
    <xf numFmtId="0" fontId="69" fillId="0" borderId="90" xfId="873" applyFont="1" applyBorder="1"/>
    <xf numFmtId="0" fontId="69" fillId="0" borderId="87" xfId="873" applyFont="1" applyBorder="1"/>
    <xf numFmtId="0" fontId="69" fillId="0" borderId="94" xfId="873" applyFont="1" applyBorder="1"/>
    <xf numFmtId="0" fontId="69" fillId="0" borderId="95" xfId="873" applyFont="1" applyBorder="1"/>
    <xf numFmtId="0" fontId="85" fillId="0" borderId="96" xfId="868" applyFont="1" applyBorder="1" applyAlignment="1" applyProtection="1">
      <alignment vertical="center"/>
    </xf>
    <xf numFmtId="0" fontId="69" fillId="0" borderId="97" xfId="873" applyFont="1" applyBorder="1"/>
    <xf numFmtId="0" fontId="20" fillId="0" borderId="41" xfId="0" applyFont="1" applyBorder="1" applyAlignment="1">
      <alignment vertical="center" wrapText="1"/>
    </xf>
    <xf numFmtId="43" fontId="0" fillId="0" borderId="0" xfId="2450" applyFont="1" applyAlignment="1">
      <alignment vertical="center"/>
    </xf>
    <xf numFmtId="43" fontId="0" fillId="0" borderId="0" xfId="2450" applyFont="1" applyFill="1" applyAlignment="1">
      <alignment vertical="center"/>
    </xf>
    <xf numFmtId="43" fontId="14" fillId="0" borderId="0" xfId="2450" applyFont="1" applyAlignment="1">
      <alignment vertical="center"/>
    </xf>
    <xf numFmtId="43" fontId="0" fillId="103" borderId="0" xfId="2450" applyFont="1" applyFill="1" applyAlignment="1">
      <alignment vertical="center"/>
    </xf>
    <xf numFmtId="43" fontId="0" fillId="0" borderId="0" xfId="0" applyNumberFormat="1"/>
    <xf numFmtId="4" fontId="0" fillId="0" borderId="0" xfId="0" applyNumberFormat="1"/>
    <xf numFmtId="43" fontId="22" fillId="0" borderId="57" xfId="2450" applyFont="1" applyBorder="1" applyAlignment="1">
      <alignment horizontal="right" vertical="top" wrapText="1"/>
    </xf>
    <xf numFmtId="186" fontId="0" fillId="0" borderId="0" xfId="0" applyNumberFormat="1"/>
    <xf numFmtId="4" fontId="0" fillId="0" borderId="0" xfId="0" applyNumberFormat="1" applyFill="1"/>
    <xf numFmtId="43" fontId="0" fillId="0" borderId="0" xfId="2450" applyFont="1" applyFill="1"/>
    <xf numFmtId="43" fontId="0" fillId="0" borderId="0" xfId="2450" applyFont="1"/>
    <xf numFmtId="43" fontId="22" fillId="0" borderId="57" xfId="2450" applyFont="1" applyFill="1" applyBorder="1" applyAlignment="1">
      <alignment horizontal="right" vertical="top" wrapText="1"/>
    </xf>
    <xf numFmtId="43" fontId="22" fillId="0" borderId="57" xfId="2450" applyFont="1" applyFill="1" applyBorder="1" applyAlignment="1">
      <alignment horizontal="right" vertical="center" wrapText="1"/>
    </xf>
    <xf numFmtId="43" fontId="27" fillId="0" borderId="0" xfId="2450" applyFont="1" applyFill="1" applyBorder="1" applyAlignment="1">
      <alignment horizontal="right" vertical="top"/>
    </xf>
    <xf numFmtId="10" fontId="22" fillId="0" borderId="0" xfId="5" applyNumberFormat="1" applyFont="1" applyBorder="1" applyAlignment="1" applyProtection="1">
      <alignment vertical="center"/>
    </xf>
    <xf numFmtId="10" fontId="92" fillId="0" borderId="0" xfId="797" applyNumberFormat="1" applyFont="1" applyFill="1" applyBorder="1" applyAlignment="1">
      <alignment vertical="center"/>
    </xf>
    <xf numFmtId="0" fontId="19" fillId="33" borderId="86" xfId="868" quotePrefix="1" applyFont="1" applyFill="1" applyBorder="1" applyAlignment="1">
      <alignment horizontal="center" vertical="center"/>
    </xf>
    <xf numFmtId="0" fontId="19" fillId="33" borderId="17" xfId="868" quotePrefix="1" applyFont="1" applyFill="1" applyBorder="1" applyAlignment="1">
      <alignment horizontal="center" vertical="center"/>
    </xf>
    <xf numFmtId="0" fontId="19" fillId="33" borderId="87" xfId="868" quotePrefix="1" applyFont="1" applyFill="1" applyBorder="1" applyAlignment="1">
      <alignment horizontal="center" vertical="center"/>
    </xf>
    <xf numFmtId="0" fontId="87" fillId="35" borderId="86" xfId="2" applyFont="1" applyFill="1" applyBorder="1" applyAlignment="1">
      <alignment horizontal="center" vertical="center"/>
    </xf>
    <xf numFmtId="0" fontId="87" fillId="35" borderId="13" xfId="2" applyFont="1" applyFill="1" applyBorder="1" applyAlignment="1">
      <alignment horizontal="center" vertical="center"/>
    </xf>
    <xf numFmtId="0" fontId="87" fillId="35" borderId="89" xfId="2" applyFont="1" applyFill="1" applyBorder="1" applyAlignment="1">
      <alignment horizontal="center" vertical="center"/>
    </xf>
    <xf numFmtId="0" fontId="87" fillId="35" borderId="90" xfId="2" applyFont="1" applyFill="1" applyBorder="1" applyAlignment="1">
      <alignment horizontal="center" vertical="center"/>
    </xf>
    <xf numFmtId="0" fontId="87" fillId="35" borderId="17" xfId="2" applyFont="1" applyFill="1" applyBorder="1" applyAlignment="1">
      <alignment horizontal="center" vertical="center"/>
    </xf>
    <xf numFmtId="0" fontId="87" fillId="35" borderId="41" xfId="2" applyFont="1" applyFill="1" applyBorder="1" applyAlignment="1">
      <alignment horizontal="center" vertical="center" wrapText="1"/>
    </xf>
    <xf numFmtId="0" fontId="87" fillId="35" borderId="91" xfId="2" applyFont="1" applyFill="1" applyBorder="1" applyAlignment="1">
      <alignment horizontal="center" vertical="center" wrapText="1"/>
    </xf>
    <xf numFmtId="0" fontId="16" fillId="0" borderId="88" xfId="868" applyFont="1" applyFill="1" applyBorder="1" applyAlignment="1" applyProtection="1">
      <alignment horizontal="left" vertical="center"/>
    </xf>
    <xf numFmtId="0" fontId="16" fillId="0" borderId="41" xfId="868" applyFont="1" applyFill="1" applyBorder="1" applyAlignment="1" applyProtection="1">
      <alignment horizontal="left" vertical="center"/>
    </xf>
    <xf numFmtId="10" fontId="1" fillId="0" borderId="41" xfId="868" applyNumberFormat="1" applyFont="1" applyFill="1" applyBorder="1" applyAlignment="1" applyProtection="1">
      <alignment horizontal="center" vertical="center"/>
      <protection locked="0"/>
    </xf>
    <xf numFmtId="10" fontId="1" fillId="0" borderId="91" xfId="868" applyNumberFormat="1" applyFont="1" applyFill="1" applyBorder="1" applyAlignment="1" applyProtection="1">
      <alignment horizontal="center" vertical="center"/>
      <protection locked="0"/>
    </xf>
    <xf numFmtId="0" fontId="29" fillId="39" borderId="86" xfId="9" applyFont="1" applyFill="1" applyBorder="1" applyAlignment="1" applyProtection="1">
      <alignment horizontal="center" vertical="center"/>
    </xf>
    <xf numFmtId="0" fontId="29" fillId="39" borderId="13" xfId="9" applyFont="1" applyFill="1" applyBorder="1" applyAlignment="1" applyProtection="1">
      <alignment horizontal="center" vertical="center"/>
    </xf>
    <xf numFmtId="0" fontId="29" fillId="39" borderId="12" xfId="9" applyFont="1" applyFill="1" applyBorder="1" applyAlignment="1" applyProtection="1">
      <alignment horizontal="center" vertical="center"/>
    </xf>
    <xf numFmtId="0" fontId="29" fillId="0" borderId="90" xfId="9" applyFont="1" applyFill="1" applyBorder="1" applyAlignment="1" applyProtection="1">
      <alignment horizontal="left" vertical="center" wrapText="1"/>
      <protection locked="0"/>
    </xf>
    <xf numFmtId="0" fontId="29" fillId="0" borderId="17" xfId="9" applyFont="1" applyFill="1" applyBorder="1" applyAlignment="1" applyProtection="1">
      <alignment horizontal="left" vertical="center" wrapText="1"/>
      <protection locked="0"/>
    </xf>
    <xf numFmtId="0" fontId="29" fillId="0" borderId="18" xfId="9" applyFont="1" applyFill="1" applyBorder="1" applyAlignment="1" applyProtection="1">
      <alignment horizontal="left" vertical="center" wrapText="1"/>
      <protection locked="0"/>
    </xf>
    <xf numFmtId="0" fontId="29" fillId="39" borderId="86" xfId="9" applyFont="1" applyFill="1" applyBorder="1" applyAlignment="1" applyProtection="1">
      <alignment horizontal="center" vertical="center" wrapText="1"/>
    </xf>
    <xf numFmtId="0" fontId="29" fillId="39" borderId="13" xfId="9" applyFont="1" applyFill="1" applyBorder="1" applyAlignment="1" applyProtection="1">
      <alignment horizontal="center" vertical="center" wrapText="1"/>
    </xf>
    <xf numFmtId="0" fontId="29" fillId="39" borderId="12" xfId="9" applyFont="1" applyFill="1" applyBorder="1" applyAlignment="1" applyProtection="1">
      <alignment horizontal="center" vertical="center" wrapText="1"/>
    </xf>
    <xf numFmtId="0" fontId="87" fillId="35" borderId="88" xfId="2" applyFont="1" applyFill="1" applyBorder="1" applyAlignment="1">
      <alignment horizontal="left" vertical="center"/>
    </xf>
    <xf numFmtId="0" fontId="87" fillId="35" borderId="41" xfId="2" applyFont="1" applyFill="1" applyBorder="1" applyAlignment="1">
      <alignment horizontal="left" vertical="center"/>
    </xf>
    <xf numFmtId="10" fontId="16" fillId="35" borderId="11" xfId="868" applyNumberFormat="1" applyFont="1" applyFill="1" applyBorder="1" applyAlignment="1" applyProtection="1">
      <alignment horizontal="center" vertical="center"/>
    </xf>
    <xf numFmtId="10" fontId="16" fillId="35" borderId="89" xfId="868" applyNumberFormat="1" applyFont="1" applyFill="1" applyBorder="1" applyAlignment="1" applyProtection="1">
      <alignment horizontal="center" vertical="center"/>
    </xf>
    <xf numFmtId="0" fontId="16" fillId="35" borderId="86" xfId="868" applyFont="1" applyFill="1" applyBorder="1" applyAlignment="1" applyProtection="1">
      <alignment horizontal="center" vertical="center"/>
    </xf>
    <xf numFmtId="0" fontId="16" fillId="35" borderId="13" xfId="868" applyFont="1" applyFill="1" applyBorder="1" applyAlignment="1" applyProtection="1">
      <alignment horizontal="center" vertical="center"/>
    </xf>
    <xf numFmtId="0" fontId="16" fillId="35" borderId="89" xfId="868" applyFont="1" applyFill="1" applyBorder="1" applyAlignment="1" applyProtection="1">
      <alignment horizontal="center" vertical="center"/>
    </xf>
    <xf numFmtId="0" fontId="16" fillId="35" borderId="88" xfId="868" applyFont="1" applyFill="1" applyBorder="1" applyAlignment="1" applyProtection="1">
      <alignment horizontal="center" vertical="center"/>
    </xf>
    <xf numFmtId="0" fontId="16" fillId="35" borderId="41" xfId="868" applyFont="1" applyFill="1" applyBorder="1" applyAlignment="1" applyProtection="1">
      <alignment horizontal="center" vertical="center"/>
    </xf>
    <xf numFmtId="0" fontId="16" fillId="35" borderId="91" xfId="868" applyFont="1" applyFill="1" applyBorder="1" applyAlignment="1" applyProtection="1">
      <alignment horizontal="center" vertical="center"/>
    </xf>
    <xf numFmtId="0" fontId="1" fillId="0" borderId="88" xfId="868" applyFont="1" applyBorder="1" applyAlignment="1" applyProtection="1">
      <alignment horizontal="left" vertical="center" wrapText="1"/>
    </xf>
    <xf numFmtId="0" fontId="1" fillId="0" borderId="41" xfId="868" applyFont="1" applyBorder="1" applyAlignment="1" applyProtection="1">
      <alignment horizontal="left" vertical="center" wrapText="1"/>
    </xf>
    <xf numFmtId="0" fontId="1" fillId="0" borderId="91" xfId="868" applyFont="1" applyBorder="1" applyAlignment="1" applyProtection="1">
      <alignment horizontal="left" vertical="center" wrapText="1"/>
    </xf>
    <xf numFmtId="0" fontId="76" fillId="0" borderId="88" xfId="2668" applyFont="1" applyFill="1" applyBorder="1" applyAlignment="1" applyProtection="1">
      <alignment horizontal="left" vertical="center"/>
    </xf>
    <xf numFmtId="0" fontId="76" fillId="0" borderId="41" xfId="2668" applyFont="1" applyFill="1" applyBorder="1" applyAlignment="1" applyProtection="1">
      <alignment horizontal="left" vertical="center"/>
    </xf>
    <xf numFmtId="10" fontId="31" fillId="0" borderId="41" xfId="2668" applyNumberFormat="1" applyFont="1" applyFill="1" applyBorder="1" applyAlignment="1" applyProtection="1">
      <alignment horizontal="center" vertical="center"/>
      <protection locked="0"/>
    </xf>
    <xf numFmtId="10" fontId="31" fillId="0" borderId="91" xfId="2668" applyNumberFormat="1" applyFont="1" applyFill="1" applyBorder="1" applyAlignment="1" applyProtection="1">
      <alignment horizontal="center" vertical="center"/>
      <protection locked="0"/>
    </xf>
    <xf numFmtId="10" fontId="87" fillId="35" borderId="41" xfId="27160" applyNumberFormat="1" applyFont="1" applyFill="1" applyBorder="1" applyAlignment="1">
      <alignment horizontal="center" vertical="center"/>
    </xf>
    <xf numFmtId="10" fontId="87" fillId="35" borderId="91" xfId="27160" applyNumberFormat="1" applyFont="1" applyFill="1" applyBorder="1" applyAlignment="1">
      <alignment horizontal="center" vertical="center"/>
    </xf>
    <xf numFmtId="0" fontId="20" fillId="0" borderId="41" xfId="868" applyFont="1" applyBorder="1" applyAlignment="1">
      <alignment horizontal="left" vertical="center" wrapText="1"/>
    </xf>
    <xf numFmtId="0" fontId="22" fillId="0" borderId="11" xfId="3" applyNumberFormat="1" applyFont="1" applyFill="1" applyBorder="1" applyAlignment="1">
      <alignment horizontal="center" vertical="center"/>
    </xf>
    <xf numFmtId="0" fontId="22" fillId="0" borderId="12" xfId="3" applyNumberFormat="1" applyFont="1" applyFill="1" applyBorder="1" applyAlignment="1">
      <alignment horizontal="center" vertical="center"/>
    </xf>
    <xf numFmtId="0" fontId="22" fillId="0" borderId="11" xfId="868" applyFont="1" applyFill="1" applyBorder="1" applyAlignment="1">
      <alignment horizontal="center" vertical="center" wrapText="1"/>
    </xf>
    <xf numFmtId="0" fontId="22" fillId="0" borderId="12" xfId="868" applyFont="1" applyFill="1" applyBorder="1" applyAlignment="1">
      <alignment horizontal="center" vertical="center" wrapText="1"/>
    </xf>
    <xf numFmtId="0" fontId="19" fillId="33" borderId="11" xfId="868" quotePrefix="1" applyFont="1" applyFill="1" applyBorder="1" applyAlignment="1">
      <alignment horizontal="center" vertical="center"/>
    </xf>
    <xf numFmtId="0" fontId="19" fillId="33" borderId="13" xfId="868" quotePrefix="1" applyFont="1" applyFill="1" applyBorder="1" applyAlignment="1">
      <alignment horizontal="center" vertical="center"/>
    </xf>
    <xf numFmtId="0" fontId="19" fillId="33" borderId="12" xfId="868" quotePrefix="1" applyFont="1" applyFill="1" applyBorder="1" applyAlignment="1">
      <alignment horizontal="center" vertical="center"/>
    </xf>
    <xf numFmtId="0" fontId="87" fillId="35" borderId="11" xfId="2" applyFont="1" applyFill="1" applyBorder="1" applyAlignment="1">
      <alignment horizontal="center" vertical="center"/>
    </xf>
    <xf numFmtId="0" fontId="87" fillId="35" borderId="12" xfId="2" applyFont="1" applyFill="1" applyBorder="1" applyAlignment="1">
      <alignment horizontal="center" vertical="center"/>
    </xf>
    <xf numFmtId="0" fontId="29" fillId="39" borderId="11" xfId="9" applyFont="1" applyFill="1" applyBorder="1" applyAlignment="1" applyProtection="1">
      <alignment horizontal="center" vertical="center"/>
    </xf>
    <xf numFmtId="0" fontId="29" fillId="39" borderId="11" xfId="9" applyFont="1" applyFill="1" applyBorder="1" applyAlignment="1" applyProtection="1">
      <alignment horizontal="center" vertical="center" wrapText="1"/>
    </xf>
    <xf numFmtId="0" fontId="22" fillId="0" borderId="11" xfId="3" applyFont="1" applyFill="1" applyBorder="1" applyAlignment="1">
      <alignment horizontal="center" vertical="center"/>
    </xf>
    <xf numFmtId="0" fontId="22" fillId="0" borderId="12" xfId="3" applyFont="1" applyFill="1" applyBorder="1" applyAlignment="1">
      <alignment horizontal="center" vertical="center"/>
    </xf>
    <xf numFmtId="0" fontId="94" fillId="0" borderId="13" xfId="868" applyFont="1" applyFill="1" applyBorder="1" applyAlignment="1">
      <alignment horizontal="left" vertical="center" wrapText="1"/>
    </xf>
    <xf numFmtId="0" fontId="94" fillId="0" borderId="12" xfId="868" applyFont="1" applyFill="1" applyBorder="1" applyAlignment="1">
      <alignment horizontal="left" vertical="center" wrapText="1"/>
    </xf>
    <xf numFmtId="0" fontId="26" fillId="37" borderId="11" xfId="868" applyFont="1" applyFill="1" applyBorder="1" applyAlignment="1">
      <alignment horizontal="center" vertical="center" wrapText="1"/>
    </xf>
    <xf numFmtId="0" fontId="26" fillId="37" borderId="12" xfId="868" applyFont="1" applyFill="1" applyBorder="1" applyAlignment="1">
      <alignment horizontal="center" vertical="center" wrapText="1"/>
    </xf>
    <xf numFmtId="0" fontId="111" fillId="0" borderId="0" xfId="0" applyFont="1" applyFill="1" applyAlignment="1">
      <alignment horizontal="center"/>
    </xf>
    <xf numFmtId="44" fontId="23" fillId="37" borderId="15" xfId="2449" applyFont="1" applyFill="1" applyBorder="1" applyAlignment="1">
      <alignment horizontal="center" vertical="center" wrapText="1"/>
    </xf>
    <xf numFmtId="44" fontId="23" fillId="37" borderId="16" xfId="2449" applyFont="1" applyFill="1" applyBorder="1" applyAlignment="1">
      <alignment horizontal="center" vertical="center" wrapText="1"/>
    </xf>
    <xf numFmtId="0" fontId="23" fillId="37" borderId="18" xfId="1" applyFont="1" applyFill="1" applyBorder="1" applyAlignment="1">
      <alignment horizontal="center" vertical="center" wrapText="1"/>
    </xf>
    <xf numFmtId="0" fontId="23" fillId="37" borderId="19" xfId="1" applyFont="1" applyFill="1" applyBorder="1" applyAlignment="1">
      <alignment horizontal="center" vertical="center" wrapText="1"/>
    </xf>
    <xf numFmtId="0" fontId="23" fillId="37" borderId="15" xfId="1" applyFont="1" applyFill="1" applyBorder="1" applyAlignment="1">
      <alignment horizontal="center" vertical="center" wrapText="1"/>
    </xf>
    <xf numFmtId="0" fontId="23" fillId="37" borderId="16" xfId="1" applyFont="1" applyFill="1" applyBorder="1" applyAlignment="1">
      <alignment horizontal="center" vertical="center" wrapText="1"/>
    </xf>
    <xf numFmtId="44" fontId="29" fillId="39" borderId="11" xfId="2449" applyFont="1" applyFill="1" applyBorder="1" applyAlignment="1" applyProtection="1">
      <alignment horizontal="center" vertical="center" wrapText="1"/>
    </xf>
    <xf numFmtId="44" fontId="29" fillId="39" borderId="12" xfId="2449" applyFont="1" applyFill="1" applyBorder="1" applyAlignment="1" applyProtection="1">
      <alignment horizontal="center" vertical="center" wrapText="1"/>
    </xf>
    <xf numFmtId="44" fontId="30" fillId="0" borderId="13" xfId="2449" applyFont="1" applyFill="1" applyBorder="1" applyAlignment="1" applyProtection="1">
      <alignment horizontal="right" vertical="center" wrapText="1"/>
    </xf>
    <xf numFmtId="164" fontId="30" fillId="0" borderId="13" xfId="5" applyNumberFormat="1" applyFont="1" applyFill="1" applyBorder="1" applyAlignment="1" applyProtection="1">
      <alignment horizontal="right" vertical="center" wrapText="1"/>
    </xf>
    <xf numFmtId="0" fontId="29" fillId="0" borderId="0" xfId="9" applyFont="1" applyFill="1" applyBorder="1" applyAlignment="1" applyProtection="1">
      <alignment horizontal="left" vertical="top" wrapText="1"/>
      <protection locked="0"/>
    </xf>
    <xf numFmtId="0" fontId="29" fillId="0" borderId="0" xfId="9" applyFont="1" applyFill="1" applyBorder="1" applyAlignment="1" applyProtection="1">
      <alignment horizontal="left" vertical="center" wrapText="1"/>
      <protection locked="0"/>
    </xf>
    <xf numFmtId="0" fontId="29" fillId="33" borderId="10" xfId="1" quotePrefix="1" applyFont="1" applyFill="1" applyBorder="1" applyAlignment="1">
      <alignment horizontal="center" vertical="center"/>
    </xf>
    <xf numFmtId="44" fontId="29" fillId="33" borderId="10" xfId="2449" quotePrefix="1" applyFont="1" applyFill="1" applyBorder="1" applyAlignment="1">
      <alignment horizontal="center" vertical="center"/>
    </xf>
    <xf numFmtId="0" fontId="23" fillId="36" borderId="13" xfId="3" applyFont="1" applyFill="1" applyBorder="1" applyAlignment="1">
      <alignment horizontal="center" vertical="center" wrapText="1"/>
    </xf>
    <xf numFmtId="44" fontId="23" fillId="36" borderId="13" xfId="2449" applyFont="1" applyFill="1" applyBorder="1" applyAlignment="1">
      <alignment horizontal="center" vertical="center" wrapText="1"/>
    </xf>
    <xf numFmtId="0" fontId="23" fillId="37" borderId="14" xfId="1" applyFont="1" applyFill="1" applyBorder="1" applyAlignment="1">
      <alignment horizontal="center" vertical="center" wrapText="1"/>
    </xf>
    <xf numFmtId="49" fontId="19" fillId="0" borderId="11" xfId="1" applyNumberFormat="1" applyFont="1" applyFill="1" applyBorder="1" applyAlignment="1" applyProtection="1">
      <alignment horizontal="left" vertical="center" wrapText="1"/>
      <protection hidden="1"/>
    </xf>
    <xf numFmtId="49" fontId="19" fillId="0" borderId="13" xfId="1" applyNumberFormat="1" applyFont="1" applyFill="1" applyBorder="1" applyAlignment="1" applyProtection="1">
      <alignment horizontal="left" vertical="center" wrapText="1"/>
      <protection hidden="1"/>
    </xf>
    <xf numFmtId="0" fontId="20" fillId="0" borderId="41" xfId="868" applyFont="1" applyBorder="1" applyAlignment="1">
      <alignment horizontal="left" vertical="center"/>
    </xf>
    <xf numFmtId="0" fontId="19" fillId="33" borderId="10" xfId="868" quotePrefix="1" applyFont="1" applyFill="1" applyBorder="1" applyAlignment="1">
      <alignment horizontal="center" vertical="center"/>
    </xf>
    <xf numFmtId="0" fontId="20" fillId="0" borderId="41" xfId="868" quotePrefix="1" applyFont="1" applyBorder="1" applyAlignment="1">
      <alignment horizontal="left" vertical="center"/>
    </xf>
    <xf numFmtId="0" fontId="92" fillId="35" borderId="11" xfId="868" applyFont="1" applyFill="1" applyBorder="1" applyAlignment="1">
      <alignment horizontal="center" vertical="center" wrapText="1"/>
    </xf>
    <xf numFmtId="0" fontId="92" fillId="35" borderId="13" xfId="868" applyFont="1" applyFill="1" applyBorder="1" applyAlignment="1">
      <alignment horizontal="center" vertical="center" wrapText="1"/>
    </xf>
    <xf numFmtId="44" fontId="96" fillId="106" borderId="15" xfId="2449" applyFont="1" applyFill="1" applyBorder="1" applyAlignment="1">
      <alignment horizontal="center" vertical="center" wrapText="1"/>
    </xf>
    <xf numFmtId="44" fontId="96" fillId="106" borderId="46" xfId="2449" applyFont="1" applyFill="1" applyBorder="1" applyAlignment="1">
      <alignment horizontal="center" vertical="center" wrapText="1"/>
    </xf>
    <xf numFmtId="44" fontId="96" fillId="106" borderId="16" xfId="2449" applyFont="1" applyFill="1" applyBorder="1" applyAlignment="1">
      <alignment horizontal="center" vertical="center" wrapText="1"/>
    </xf>
    <xf numFmtId="0" fontId="96" fillId="106" borderId="11" xfId="868" applyFont="1" applyFill="1" applyBorder="1" applyAlignment="1">
      <alignment horizontal="center" vertical="center" wrapText="1"/>
    </xf>
    <xf numFmtId="0" fontId="96" fillId="106" borderId="13" xfId="868" applyFont="1" applyFill="1" applyBorder="1" applyAlignment="1">
      <alignment horizontal="center" vertical="center" wrapText="1"/>
    </xf>
    <xf numFmtId="0" fontId="96" fillId="106" borderId="12" xfId="868" applyFont="1" applyFill="1" applyBorder="1" applyAlignment="1">
      <alignment horizontal="center" vertical="center" wrapText="1"/>
    </xf>
    <xf numFmtId="0" fontId="92" fillId="0" borderId="0" xfId="805" applyFont="1" applyFill="1" applyBorder="1" applyAlignment="1" applyProtection="1">
      <alignment horizontal="center" vertical="center" wrapText="1"/>
    </xf>
    <xf numFmtId="0" fontId="96" fillId="106" borderId="15" xfId="868" applyFont="1" applyFill="1" applyBorder="1" applyAlignment="1">
      <alignment horizontal="center" vertical="center" wrapText="1"/>
    </xf>
    <xf numFmtId="0" fontId="96" fillId="106" borderId="16" xfId="868" applyFont="1" applyFill="1" applyBorder="1" applyAlignment="1">
      <alignment horizontal="center" vertical="center" wrapText="1"/>
    </xf>
    <xf numFmtId="0" fontId="29" fillId="39" borderId="41" xfId="9" applyFont="1" applyFill="1" applyBorder="1" applyAlignment="1" applyProtection="1">
      <alignment horizontal="center" vertical="center"/>
    </xf>
    <xf numFmtId="0" fontId="29" fillId="39" borderId="41" xfId="5" applyFont="1" applyFill="1" applyBorder="1" applyAlignment="1" applyProtection="1">
      <alignment horizontal="center" vertical="center"/>
    </xf>
    <xf numFmtId="0" fontId="29" fillId="0" borderId="20" xfId="9" applyFont="1" applyFill="1" applyBorder="1" applyAlignment="1" applyProtection="1">
      <alignment horizontal="left" vertical="center" wrapText="1"/>
      <protection locked="0"/>
    </xf>
    <xf numFmtId="0" fontId="29" fillId="0" borderId="22" xfId="9" applyFont="1" applyFill="1" applyBorder="1" applyAlignment="1" applyProtection="1">
      <alignment horizontal="left" vertical="top" wrapText="1"/>
      <protection locked="0"/>
    </xf>
    <xf numFmtId="0" fontId="29" fillId="0" borderId="19" xfId="9" applyFont="1" applyFill="1" applyBorder="1" applyAlignment="1" applyProtection="1">
      <alignment horizontal="left" vertical="top" wrapText="1"/>
      <protection locked="0"/>
    </xf>
    <xf numFmtId="0" fontId="22" fillId="112" borderId="60" xfId="7" applyFont="1" applyFill="1" applyBorder="1" applyAlignment="1">
      <alignment horizontal="right" vertical="top"/>
    </xf>
    <xf numFmtId="0" fontId="22" fillId="112" borderId="61" xfId="7" applyFont="1" applyFill="1" applyBorder="1" applyAlignment="1">
      <alignment horizontal="right" vertical="top"/>
    </xf>
    <xf numFmtId="0" fontId="22" fillId="112" borderId="62" xfId="7" applyFont="1" applyFill="1" applyBorder="1" applyAlignment="1">
      <alignment horizontal="right" vertical="top"/>
    </xf>
    <xf numFmtId="0" fontId="30" fillId="0" borderId="53" xfId="7" applyFont="1" applyBorder="1" applyAlignment="1">
      <alignment horizontal="left" vertical="top" wrapText="1"/>
    </xf>
    <xf numFmtId="0" fontId="30" fillId="0" borderId="54" xfId="7" applyFont="1" applyBorder="1" applyAlignment="1">
      <alignment horizontal="left" vertical="top" wrapText="1"/>
    </xf>
    <xf numFmtId="0" fontId="30" fillId="0" borderId="55" xfId="7" applyFont="1" applyBorder="1" applyAlignment="1">
      <alignment horizontal="left" vertical="top" wrapText="1"/>
    </xf>
    <xf numFmtId="0" fontId="22" fillId="106" borderId="61" xfId="7" applyFont="1" applyFill="1" applyBorder="1" applyAlignment="1">
      <alignment horizontal="right" vertical="top"/>
    </xf>
    <xf numFmtId="0" fontId="30" fillId="0" borderId="71" xfId="7" applyFont="1" applyFill="1" applyBorder="1" applyAlignment="1">
      <alignment horizontal="left" vertical="top" wrapText="1"/>
    </xf>
    <xf numFmtId="0" fontId="30" fillId="0" borderId="72" xfId="7" applyFont="1" applyFill="1" applyBorder="1" applyAlignment="1">
      <alignment horizontal="left" vertical="top" wrapText="1"/>
    </xf>
    <xf numFmtId="0" fontId="30" fillId="0" borderId="73" xfId="7" applyFont="1" applyFill="1" applyBorder="1" applyAlignment="1">
      <alignment horizontal="left" vertical="top" wrapText="1"/>
    </xf>
    <xf numFmtId="0" fontId="30" fillId="0" borderId="76" xfId="7" applyFont="1" applyFill="1" applyBorder="1" applyAlignment="1">
      <alignment horizontal="left" vertical="top" wrapText="1"/>
    </xf>
    <xf numFmtId="0" fontId="19" fillId="33" borderId="41" xfId="0" quotePrefix="1" applyFont="1" applyFill="1" applyBorder="1" applyAlignment="1">
      <alignment horizontal="center" vertical="center"/>
    </xf>
    <xf numFmtId="0" fontId="19" fillId="33" borderId="15" xfId="0" quotePrefix="1" applyFont="1" applyFill="1" applyBorder="1" applyAlignment="1">
      <alignment horizontal="center" vertical="center"/>
    </xf>
    <xf numFmtId="0" fontId="20" fillId="0" borderId="41" xfId="0" applyFont="1" applyBorder="1" applyAlignment="1">
      <alignment horizontal="left" vertical="center" wrapText="1"/>
    </xf>
    <xf numFmtId="0" fontId="20" fillId="0" borderId="11" xfId="0" applyFont="1" applyBorder="1" applyAlignment="1">
      <alignment horizontal="left" vertical="center" wrapText="1"/>
    </xf>
    <xf numFmtId="0" fontId="102" fillId="35" borderId="11" xfId="2" applyFont="1" applyFill="1" applyBorder="1" applyAlignment="1">
      <alignment horizontal="center" vertical="center"/>
    </xf>
    <xf numFmtId="0" fontId="102" fillId="35" borderId="13" xfId="2" applyFont="1" applyFill="1" applyBorder="1" applyAlignment="1">
      <alignment horizontal="center" vertical="center"/>
    </xf>
    <xf numFmtId="0" fontId="102" fillId="35" borderId="12" xfId="2" applyFont="1" applyFill="1" applyBorder="1" applyAlignment="1">
      <alignment horizontal="center" vertical="center"/>
    </xf>
    <xf numFmtId="0" fontId="20" fillId="0" borderId="13" xfId="0" applyFont="1" applyBorder="1" applyAlignment="1">
      <alignment horizontal="left" vertical="center" wrapText="1"/>
    </xf>
    <xf numFmtId="0" fontId="20" fillId="0" borderId="12" xfId="0" applyFont="1" applyBorder="1" applyAlignment="1">
      <alignment horizontal="left" vertical="center" wrapText="1"/>
    </xf>
    <xf numFmtId="0" fontId="30" fillId="0" borderId="53" xfId="7" applyFont="1" applyFill="1" applyBorder="1" applyAlignment="1">
      <alignment horizontal="left" vertical="top" wrapText="1"/>
    </xf>
    <xf numFmtId="0" fontId="30" fillId="0" borderId="54" xfId="7" applyFont="1" applyFill="1" applyBorder="1" applyAlignment="1">
      <alignment horizontal="left" vertical="top" wrapText="1"/>
    </xf>
    <xf numFmtId="0" fontId="30" fillId="0" borderId="55" xfId="7" applyFont="1" applyFill="1" applyBorder="1" applyAlignment="1">
      <alignment horizontal="left" vertical="top" wrapText="1"/>
    </xf>
    <xf numFmtId="4" fontId="29" fillId="0" borderId="0" xfId="5" applyNumberFormat="1" applyFont="1" applyBorder="1" applyAlignment="1" applyProtection="1">
      <alignment horizontal="left" vertical="top" wrapText="1"/>
    </xf>
    <xf numFmtId="0" fontId="83" fillId="0" borderId="70" xfId="0" applyFont="1" applyBorder="1"/>
    <xf numFmtId="0" fontId="83" fillId="0" borderId="0" xfId="0" applyFont="1"/>
    <xf numFmtId="0" fontId="92" fillId="0" borderId="41" xfId="805" applyFont="1" applyFill="1" applyBorder="1" applyAlignment="1" applyProtection="1">
      <alignment horizontal="center" vertical="center" wrapText="1"/>
    </xf>
    <xf numFmtId="49" fontId="19" fillId="34" borderId="11" xfId="1" quotePrefix="1" applyNumberFormat="1" applyFont="1" applyFill="1" applyBorder="1" applyAlignment="1" applyProtection="1">
      <alignment horizontal="left" vertical="center"/>
      <protection hidden="1"/>
    </xf>
    <xf numFmtId="49" fontId="19" fillId="34" borderId="13" xfId="1" quotePrefix="1" applyNumberFormat="1" applyFont="1" applyFill="1" applyBorder="1" applyAlignment="1" applyProtection="1">
      <alignment horizontal="left" vertical="center"/>
      <protection hidden="1"/>
    </xf>
    <xf numFmtId="0" fontId="29" fillId="0" borderId="10" xfId="9" applyFont="1" applyFill="1" applyBorder="1" applyAlignment="1" applyProtection="1">
      <alignment horizontal="left" vertical="top" wrapText="1"/>
      <protection locked="0"/>
    </xf>
    <xf numFmtId="0" fontId="29" fillId="39" borderId="11" xfId="9" applyFont="1" applyFill="1" applyBorder="1" applyAlignment="1" applyProtection="1">
      <alignment horizontal="right" vertical="center"/>
    </xf>
    <xf numFmtId="0" fontId="29" fillId="39" borderId="13" xfId="9" applyFont="1" applyFill="1" applyBorder="1" applyAlignment="1" applyProtection="1">
      <alignment horizontal="right" vertical="center"/>
    </xf>
    <xf numFmtId="0" fontId="19" fillId="33" borderId="41" xfId="868" quotePrefix="1" applyFont="1" applyFill="1" applyBorder="1" applyAlignment="1">
      <alignment horizontal="center" vertical="center"/>
    </xf>
    <xf numFmtId="0" fontId="83" fillId="0" borderId="41" xfId="798" applyFont="1" applyBorder="1" applyAlignment="1">
      <alignment horizontal="center" vertical="center"/>
    </xf>
    <xf numFmtId="0" fontId="1" fillId="0" borderId="41" xfId="798" applyFont="1" applyBorder="1" applyAlignment="1">
      <alignment horizontal="center" vertical="center"/>
    </xf>
    <xf numFmtId="0" fontId="16" fillId="35" borderId="11" xfId="798" applyFont="1" applyFill="1" applyBorder="1" applyAlignment="1">
      <alignment horizontal="center" wrapText="1"/>
    </xf>
    <xf numFmtId="0" fontId="16" fillId="35" borderId="13" xfId="798" applyFont="1" applyFill="1" applyBorder="1" applyAlignment="1">
      <alignment horizontal="center" wrapText="1"/>
    </xf>
    <xf numFmtId="0" fontId="16" fillId="35" borderId="12" xfId="798" applyFont="1" applyFill="1" applyBorder="1" applyAlignment="1">
      <alignment horizontal="center" wrapText="1"/>
    </xf>
    <xf numFmtId="0" fontId="16" fillId="35" borderId="41" xfId="798" applyFont="1" applyFill="1" applyBorder="1" applyAlignment="1">
      <alignment horizontal="center" wrapText="1"/>
    </xf>
    <xf numFmtId="0" fontId="1" fillId="0" borderId="41" xfId="798" applyFont="1" applyBorder="1" applyAlignment="1">
      <alignment horizontal="center" vertical="center" wrapText="1"/>
    </xf>
    <xf numFmtId="0" fontId="0" fillId="0" borderId="41" xfId="798" applyFont="1" applyBorder="1" applyAlignment="1">
      <alignment horizontal="center" vertical="center"/>
    </xf>
    <xf numFmtId="0" fontId="1" fillId="0" borderId="15" xfId="798" applyFont="1" applyBorder="1" applyAlignment="1">
      <alignment horizontal="center" vertical="center"/>
    </xf>
    <xf numFmtId="0" fontId="1" fillId="0" borderId="16" xfId="798" applyFont="1" applyBorder="1" applyAlignment="1">
      <alignment horizontal="center" vertical="center"/>
    </xf>
    <xf numFmtId="44" fontId="1" fillId="0" borderId="15" xfId="798" applyNumberFormat="1" applyFont="1" applyBorder="1" applyAlignment="1">
      <alignment vertical="center"/>
    </xf>
    <xf numFmtId="0" fontId="1" fillId="0" borderId="16" xfId="798" applyFont="1" applyBorder="1" applyAlignment="1">
      <alignment vertical="center"/>
    </xf>
    <xf numFmtId="10" fontId="95" fillId="0" borderId="41" xfId="952" applyNumberFormat="1" applyFont="1" applyBorder="1" applyAlignment="1">
      <alignment horizontal="center" vertical="center"/>
    </xf>
    <xf numFmtId="43" fontId="83" fillId="0" borderId="20" xfId="1984" applyFont="1" applyBorder="1" applyAlignment="1">
      <alignment horizontal="center" vertical="center"/>
    </xf>
    <xf numFmtId="43" fontId="83" fillId="0" borderId="17" xfId="1984" applyFont="1" applyBorder="1" applyAlignment="1">
      <alignment horizontal="center" vertical="center"/>
    </xf>
    <xf numFmtId="43" fontId="83" fillId="0" borderId="18" xfId="1984" applyFont="1" applyBorder="1" applyAlignment="1">
      <alignment horizontal="center" vertical="center"/>
    </xf>
    <xf numFmtId="43" fontId="83" fillId="0" borderId="41" xfId="1984" applyFont="1" applyFill="1" applyBorder="1" applyAlignment="1">
      <alignment horizontal="center" vertical="center"/>
    </xf>
    <xf numFmtId="0" fontId="1" fillId="0" borderId="18" xfId="798" applyFont="1" applyBorder="1" applyAlignment="1">
      <alignment horizontal="center" vertical="center"/>
    </xf>
    <xf numFmtId="0" fontId="1" fillId="0" borderId="19" xfId="798" applyFont="1" applyBorder="1" applyAlignment="1">
      <alignment horizontal="center" vertical="center"/>
    </xf>
    <xf numFmtId="44" fontId="1" fillId="0" borderId="18" xfId="798" applyNumberFormat="1" applyFont="1" applyBorder="1" applyAlignment="1">
      <alignment vertical="center"/>
    </xf>
    <xf numFmtId="0" fontId="1" fillId="0" borderId="19" xfId="798" applyFont="1" applyBorder="1" applyAlignment="1">
      <alignment vertical="center"/>
    </xf>
    <xf numFmtId="43" fontId="83" fillId="0" borderId="20" xfId="1984" applyFont="1" applyFill="1" applyBorder="1" applyAlignment="1">
      <alignment horizontal="center" vertical="center"/>
    </xf>
    <xf numFmtId="43" fontId="83" fillId="0" borderId="17" xfId="1984" applyFont="1" applyFill="1" applyBorder="1" applyAlignment="1">
      <alignment horizontal="center" vertical="center"/>
    </xf>
    <xf numFmtId="43" fontId="83" fillId="0" borderId="18" xfId="1984" applyFont="1" applyFill="1" applyBorder="1" applyAlignment="1">
      <alignment horizontal="center" vertical="center"/>
    </xf>
    <xf numFmtId="43" fontId="83" fillId="0" borderId="41" xfId="1984" applyNumberFormat="1" applyFont="1" applyFill="1" applyBorder="1" applyAlignment="1">
      <alignment horizontal="center" vertical="center"/>
    </xf>
    <xf numFmtId="43" fontId="16" fillId="0" borderId="11" xfId="1984" applyFont="1" applyBorder="1" applyAlignment="1">
      <alignment horizontal="center" vertical="center"/>
    </xf>
    <xf numFmtId="43" fontId="16" fillId="0" borderId="13" xfId="1984" applyFont="1" applyBorder="1" applyAlignment="1">
      <alignment horizontal="center" vertical="center"/>
    </xf>
    <xf numFmtId="43" fontId="16" fillId="0" borderId="12" xfId="1984" applyFont="1" applyBorder="1" applyAlignment="1">
      <alignment horizontal="center" vertical="center"/>
    </xf>
    <xf numFmtId="0" fontId="16" fillId="0" borderId="41" xfId="798" applyFont="1" applyBorder="1" applyAlignment="1">
      <alignment horizontal="center" vertical="center"/>
    </xf>
    <xf numFmtId="4" fontId="16" fillId="0" borderId="11" xfId="798" applyNumberFormat="1" applyFont="1" applyBorder="1" applyAlignment="1">
      <alignment horizontal="center" vertical="center"/>
    </xf>
    <xf numFmtId="4" fontId="16" fillId="0" borderId="13" xfId="798" applyNumberFormat="1" applyFont="1" applyBorder="1" applyAlignment="1">
      <alignment horizontal="center" vertical="center"/>
    </xf>
    <xf numFmtId="0" fontId="105" fillId="0" borderId="11" xfId="798" applyFont="1" applyBorder="1" applyAlignment="1">
      <alignment horizontal="right" vertical="center"/>
    </xf>
    <xf numFmtId="0" fontId="105" fillId="0" borderId="13" xfId="798" applyFont="1" applyBorder="1" applyAlignment="1">
      <alignment horizontal="right" vertical="center"/>
    </xf>
    <xf numFmtId="0" fontId="105" fillId="0" borderId="12" xfId="798" applyFont="1" applyBorder="1" applyAlignment="1">
      <alignment horizontal="right" vertical="center"/>
    </xf>
    <xf numFmtId="4" fontId="16" fillId="0" borderId="11" xfId="1984" applyNumberFormat="1" applyFont="1" applyBorder="1" applyAlignment="1">
      <alignment horizontal="center" vertical="center"/>
    </xf>
    <xf numFmtId="4" fontId="16" fillId="0" borderId="13" xfId="1984" applyNumberFormat="1" applyFont="1" applyBorder="1" applyAlignment="1">
      <alignment horizontal="center" vertical="center"/>
    </xf>
    <xf numFmtId="0" fontId="29" fillId="0" borderId="0" xfId="9" applyFont="1" applyFill="1" applyBorder="1" applyAlignment="1" applyProtection="1">
      <alignment horizontal="center" vertical="center" wrapText="1"/>
    </xf>
    <xf numFmtId="4" fontId="22" fillId="0" borderId="0" xfId="5" applyNumberFormat="1" applyFont="1" applyBorder="1" applyAlignment="1" applyProtection="1">
      <alignment horizontal="center" vertical="center"/>
    </xf>
    <xf numFmtId="0" fontId="105" fillId="0" borderId="41" xfId="798" applyFont="1" applyBorder="1" applyAlignment="1">
      <alignment horizontal="right" vertical="center"/>
    </xf>
    <xf numFmtId="178" fontId="69" fillId="0" borderId="0" xfId="873" applyNumberFormat="1" applyFont="1" applyAlignment="1">
      <alignment horizontal="center" vertical="center"/>
    </xf>
    <xf numFmtId="177" fontId="69" fillId="0" borderId="0" xfId="873" applyNumberFormat="1" applyFont="1" applyAlignment="1">
      <alignment horizontal="left" vertical="center"/>
    </xf>
    <xf numFmtId="0" fontId="19" fillId="33" borderId="0" xfId="868" quotePrefix="1" applyFont="1" applyFill="1" applyBorder="1" applyAlignment="1">
      <alignment horizontal="center" vertical="center"/>
    </xf>
    <xf numFmtId="0" fontId="19" fillId="33" borderId="14" xfId="868" quotePrefix="1" applyFont="1" applyFill="1" applyBorder="1" applyAlignment="1">
      <alignment horizontal="center" vertical="center"/>
    </xf>
    <xf numFmtId="0" fontId="108" fillId="35" borderId="11" xfId="873" applyFont="1" applyFill="1" applyBorder="1" applyAlignment="1">
      <alignment horizontal="center" vertical="center"/>
    </xf>
    <xf numFmtId="0" fontId="108" fillId="35" borderId="13" xfId="873" applyFont="1" applyFill="1" applyBorder="1" applyAlignment="1">
      <alignment horizontal="center" vertical="center"/>
    </xf>
    <xf numFmtId="0" fontId="108" fillId="35" borderId="12" xfId="873" applyFont="1" applyFill="1" applyBorder="1" applyAlignment="1">
      <alignment horizontal="center" vertical="center"/>
    </xf>
    <xf numFmtId="0" fontId="108" fillId="110" borderId="0" xfId="873" applyFont="1" applyFill="1" applyAlignment="1">
      <alignment horizontal="center" vertical="center"/>
    </xf>
    <xf numFmtId="0" fontId="20" fillId="0" borderId="11" xfId="868" applyFont="1" applyBorder="1" applyAlignment="1">
      <alignment horizontal="left" vertical="center"/>
    </xf>
    <xf numFmtId="0" fontId="20" fillId="0" borderId="12" xfId="868" applyFont="1" applyBorder="1" applyAlignment="1">
      <alignment horizontal="left" vertical="center"/>
    </xf>
    <xf numFmtId="0" fontId="69" fillId="0" borderId="0" xfId="873" applyFont="1" applyAlignment="1">
      <alignment horizontal="left" vertical="center"/>
    </xf>
    <xf numFmtId="0" fontId="69" fillId="0" borderId="0" xfId="873" quotePrefix="1" applyFont="1" applyAlignment="1">
      <alignment horizontal="left" vertical="center"/>
    </xf>
    <xf numFmtId="10" fontId="69" fillId="0" borderId="0" xfId="873" applyNumberFormat="1" applyFont="1" applyAlignment="1">
      <alignment horizontal="left" vertical="center"/>
    </xf>
    <xf numFmtId="4" fontId="103" fillId="0" borderId="22" xfId="5" applyNumberFormat="1" applyFont="1" applyBorder="1" applyAlignment="1" applyProtection="1">
      <alignment horizontal="left" vertical="top" wrapText="1"/>
    </xf>
    <xf numFmtId="4" fontId="103" fillId="0" borderId="10" xfId="5" applyNumberFormat="1" applyFont="1" applyBorder="1" applyAlignment="1" applyProtection="1">
      <alignment horizontal="left" vertical="top" wrapText="1"/>
    </xf>
  </cellXfs>
  <cellStyles count="58455">
    <cellStyle name="20% - Accent1" xfId="10"/>
    <cellStyle name="20% - Accent2" xfId="11"/>
    <cellStyle name="20% - Accent3" xfId="12"/>
    <cellStyle name="20% - Accent4" xfId="13"/>
    <cellStyle name="20% - Accent5" xfId="14"/>
    <cellStyle name="20% - Accent6" xfId="15"/>
    <cellStyle name="20% - Ênfase1 2" xfId="16"/>
    <cellStyle name="20% - Ênfase1 2 2" xfId="17"/>
    <cellStyle name="20% - Ênfase1 2 2 2" xfId="18"/>
    <cellStyle name="20% - Ênfase1 2 2 2 2" xfId="19"/>
    <cellStyle name="20% - Ênfase1 2 2 2 2 2" xfId="20"/>
    <cellStyle name="20% - Ênfase1 2 2 2 3" xfId="21"/>
    <cellStyle name="20% - Ênfase1 2 2 2 3 2" xfId="22"/>
    <cellStyle name="20% - Ênfase1 2 2 2 4" xfId="23"/>
    <cellStyle name="20% - Ênfase1 2 2 2_Anexo III - PLO ATA RJ 21_10_15" xfId="24"/>
    <cellStyle name="20% - Ênfase1 2 2 3" xfId="25"/>
    <cellStyle name="20% - Ênfase1 2 2 3 2" xfId="26"/>
    <cellStyle name="20% - Ênfase1 2 2 4" xfId="27"/>
    <cellStyle name="20% - Ênfase1 2 2 4 2" xfId="28"/>
    <cellStyle name="20% - Ênfase1 2 2 5" xfId="29"/>
    <cellStyle name="20% - Ênfase1 2 2_Anexo III - PLO ATA RJ 21_10_15" xfId="30"/>
    <cellStyle name="20% - Ênfase1 2 3" xfId="31"/>
    <cellStyle name="20% - Ênfase1 2 3 2" xfId="32"/>
    <cellStyle name="20% - Ênfase1 2 3 2 2" xfId="33"/>
    <cellStyle name="20% - Ênfase1 2 3 3" xfId="34"/>
    <cellStyle name="20% - Ênfase1 2 3 3 2" xfId="35"/>
    <cellStyle name="20% - Ênfase1 2 3 4" xfId="36"/>
    <cellStyle name="20% - Ênfase1 2 3_Anexo III - PLO ATA RJ 21_10_15" xfId="37"/>
    <cellStyle name="20% - Ênfase1 2 4" xfId="38"/>
    <cellStyle name="20% - Ênfase1 2 4 2" xfId="39"/>
    <cellStyle name="20% - Ênfase1 2 5" xfId="40"/>
    <cellStyle name="20% - Ênfase1 2 5 2" xfId="41"/>
    <cellStyle name="20% - Ênfase1 2 6" xfId="42"/>
    <cellStyle name="20% - Ênfase1 2 6 2" xfId="43"/>
    <cellStyle name="20% - Ênfase1 2 7" xfId="44"/>
    <cellStyle name="20% - Ênfase1 2 8" xfId="45"/>
    <cellStyle name="20% - Ênfase1 2_Anexo III - PLO ATA RJ 21_10_15" xfId="46"/>
    <cellStyle name="20% - Ênfase1 3" xfId="47"/>
    <cellStyle name="20% - Ênfase1 3 2" xfId="48"/>
    <cellStyle name="20% - Ênfase1 4" xfId="49"/>
    <cellStyle name="20% - Ênfase1 5" xfId="50"/>
    <cellStyle name="20% - Ênfase1 6" xfId="51"/>
    <cellStyle name="20% - Ênfase2 2" xfId="52"/>
    <cellStyle name="20% - Ênfase2 2 2" xfId="53"/>
    <cellStyle name="20% - Ênfase2 2 2 2" xfId="54"/>
    <cellStyle name="20% - Ênfase2 2 2 2 2" xfId="55"/>
    <cellStyle name="20% - Ênfase2 2 2 2 2 2" xfId="56"/>
    <cellStyle name="20% - Ênfase2 2 2 2 3" xfId="57"/>
    <cellStyle name="20% - Ênfase2 2 2 2 3 2" xfId="58"/>
    <cellStyle name="20% - Ênfase2 2 2 2 4" xfId="59"/>
    <cellStyle name="20% - Ênfase2 2 2 2_Anexo III - PLO ATA RJ 21_10_15" xfId="60"/>
    <cellStyle name="20% - Ênfase2 2 2 3" xfId="61"/>
    <cellStyle name="20% - Ênfase2 2 2 3 2" xfId="62"/>
    <cellStyle name="20% - Ênfase2 2 2 4" xfId="63"/>
    <cellStyle name="20% - Ênfase2 2 2 4 2" xfId="64"/>
    <cellStyle name="20% - Ênfase2 2 2 5" xfId="65"/>
    <cellStyle name="20% - Ênfase2 2 2_Anexo III - PLO ATA RJ 21_10_15" xfId="66"/>
    <cellStyle name="20% - Ênfase2 2 3" xfId="67"/>
    <cellStyle name="20% - Ênfase2 2 3 2" xfId="68"/>
    <cellStyle name="20% - Ênfase2 2 3 2 2" xfId="69"/>
    <cellStyle name="20% - Ênfase2 2 3 3" xfId="70"/>
    <cellStyle name="20% - Ênfase2 2 3 3 2" xfId="71"/>
    <cellStyle name="20% - Ênfase2 2 3 4" xfId="72"/>
    <cellStyle name="20% - Ênfase2 2 3_Anexo III - PLO ATA RJ 21_10_15" xfId="73"/>
    <cellStyle name="20% - Ênfase2 2 4" xfId="74"/>
    <cellStyle name="20% - Ênfase2 2 4 2" xfId="75"/>
    <cellStyle name="20% - Ênfase2 2 5" xfId="76"/>
    <cellStyle name="20% - Ênfase2 2 5 2" xfId="77"/>
    <cellStyle name="20% - Ênfase2 2 6" xfId="78"/>
    <cellStyle name="20% - Ênfase2 2 6 2" xfId="79"/>
    <cellStyle name="20% - Ênfase2 2 7" xfId="80"/>
    <cellStyle name="20% - Ênfase2 2 8" xfId="81"/>
    <cellStyle name="20% - Ênfase2 2_Anexo III - PLO ATA RJ 21_10_15" xfId="82"/>
    <cellStyle name="20% - Ênfase2 3" xfId="83"/>
    <cellStyle name="20% - Ênfase2 3 2" xfId="84"/>
    <cellStyle name="20% - Ênfase2 4" xfId="85"/>
    <cellStyle name="20% - Ênfase2 5" xfId="86"/>
    <cellStyle name="20% - Ênfase2 6" xfId="87"/>
    <cellStyle name="20% - Ênfase3 2" xfId="88"/>
    <cellStyle name="20% - Ênfase3 2 2" xfId="89"/>
    <cellStyle name="20% - Ênfase3 2 2 2" xfId="90"/>
    <cellStyle name="20% - Ênfase3 2 2 2 2" xfId="91"/>
    <cellStyle name="20% - Ênfase3 2 2 2 2 2" xfId="92"/>
    <cellStyle name="20% - Ênfase3 2 2 2 3" xfId="93"/>
    <cellStyle name="20% - Ênfase3 2 2 2 3 2" xfId="94"/>
    <cellStyle name="20% - Ênfase3 2 2 2 4" xfId="95"/>
    <cellStyle name="20% - Ênfase3 2 2 2_Anexo III - PLO ATA RJ 21_10_15" xfId="96"/>
    <cellStyle name="20% - Ênfase3 2 2 3" xfId="97"/>
    <cellStyle name="20% - Ênfase3 2 2 3 2" xfId="98"/>
    <cellStyle name="20% - Ênfase3 2 2 4" xfId="99"/>
    <cellStyle name="20% - Ênfase3 2 2 4 2" xfId="100"/>
    <cellStyle name="20% - Ênfase3 2 2 5" xfId="101"/>
    <cellStyle name="20% - Ênfase3 2 2_Anexo III - PLO ATA RJ 21_10_15" xfId="102"/>
    <cellStyle name="20% - Ênfase3 2 3" xfId="103"/>
    <cellStyle name="20% - Ênfase3 2 3 2" xfId="104"/>
    <cellStyle name="20% - Ênfase3 2 3 2 2" xfId="105"/>
    <cellStyle name="20% - Ênfase3 2 3 3" xfId="106"/>
    <cellStyle name="20% - Ênfase3 2 3 3 2" xfId="107"/>
    <cellStyle name="20% - Ênfase3 2 3 4" xfId="108"/>
    <cellStyle name="20% - Ênfase3 2 3_Anexo III - PLO ATA RJ 21_10_15" xfId="109"/>
    <cellStyle name="20% - Ênfase3 2 4" xfId="110"/>
    <cellStyle name="20% - Ênfase3 2 4 2" xfId="111"/>
    <cellStyle name="20% - Ênfase3 2 5" xfId="112"/>
    <cellStyle name="20% - Ênfase3 2 5 2" xfId="113"/>
    <cellStyle name="20% - Ênfase3 2 6" xfId="114"/>
    <cellStyle name="20% - Ênfase3 2 6 2" xfId="115"/>
    <cellStyle name="20% - Ênfase3 2 7" xfId="116"/>
    <cellStyle name="20% - Ênfase3 2 8" xfId="117"/>
    <cellStyle name="20% - Ênfase3 2_Anexo III - PLO ATA RJ 21_10_15" xfId="118"/>
    <cellStyle name="20% - Ênfase3 3" xfId="119"/>
    <cellStyle name="20% - Ênfase3 3 2" xfId="120"/>
    <cellStyle name="20% - Ênfase3 4" xfId="121"/>
    <cellStyle name="20% - Ênfase3 5" xfId="122"/>
    <cellStyle name="20% - Ênfase3 6" xfId="123"/>
    <cellStyle name="20% - Ênfase4 2" xfId="124"/>
    <cellStyle name="20% - Ênfase4 2 2" xfId="125"/>
    <cellStyle name="20% - Ênfase4 2 2 2" xfId="126"/>
    <cellStyle name="20% - Ênfase4 2 2 2 2" xfId="127"/>
    <cellStyle name="20% - Ênfase4 2 2 2 2 2" xfId="128"/>
    <cellStyle name="20% - Ênfase4 2 2 2 3" xfId="129"/>
    <cellStyle name="20% - Ênfase4 2 2 2 3 2" xfId="130"/>
    <cellStyle name="20% - Ênfase4 2 2 2 4" xfId="131"/>
    <cellStyle name="20% - Ênfase4 2 2 2_Anexo III - PLO ATA RJ 21_10_15" xfId="132"/>
    <cellStyle name="20% - Ênfase4 2 2 3" xfId="133"/>
    <cellStyle name="20% - Ênfase4 2 2 3 2" xfId="134"/>
    <cellStyle name="20% - Ênfase4 2 2 4" xfId="135"/>
    <cellStyle name="20% - Ênfase4 2 2 4 2" xfId="136"/>
    <cellStyle name="20% - Ênfase4 2 2 5" xfId="137"/>
    <cellStyle name="20% - Ênfase4 2 2_Anexo III - PLO ATA RJ 21_10_15" xfId="138"/>
    <cellStyle name="20% - Ênfase4 2 3" xfId="139"/>
    <cellStyle name="20% - Ênfase4 2 3 2" xfId="140"/>
    <cellStyle name="20% - Ênfase4 2 3 2 2" xfId="141"/>
    <cellStyle name="20% - Ênfase4 2 3 3" xfId="142"/>
    <cellStyle name="20% - Ênfase4 2 3 3 2" xfId="143"/>
    <cellStyle name="20% - Ênfase4 2 3 4" xfId="144"/>
    <cellStyle name="20% - Ênfase4 2 3_Anexo III - PLO ATA RJ 21_10_15" xfId="145"/>
    <cellStyle name="20% - Ênfase4 2 4" xfId="146"/>
    <cellStyle name="20% - Ênfase4 2 4 2" xfId="147"/>
    <cellStyle name="20% - Ênfase4 2 5" xfId="148"/>
    <cellStyle name="20% - Ênfase4 2 5 2" xfId="149"/>
    <cellStyle name="20% - Ênfase4 2 6" xfId="150"/>
    <cellStyle name="20% - Ênfase4 2 6 2" xfId="151"/>
    <cellStyle name="20% - Ênfase4 2 7" xfId="152"/>
    <cellStyle name="20% - Ênfase4 2 8" xfId="153"/>
    <cellStyle name="20% - Ênfase4 2_Anexo III - PLO ATA RJ 21_10_15" xfId="154"/>
    <cellStyle name="20% - Ênfase4 3" xfId="155"/>
    <cellStyle name="20% - Ênfase4 3 2" xfId="156"/>
    <cellStyle name="20% - Ênfase4 4" xfId="157"/>
    <cellStyle name="20% - Ênfase4 5" xfId="158"/>
    <cellStyle name="20% - Ênfase4 6" xfId="159"/>
    <cellStyle name="20% - Ênfase5 2" xfId="160"/>
    <cellStyle name="20% - Ênfase5 2 2" xfId="161"/>
    <cellStyle name="20% - Ênfase5 2 2 2" xfId="162"/>
    <cellStyle name="20% - Ênfase5 2 2 2 2" xfId="163"/>
    <cellStyle name="20% - Ênfase5 2 2 2 2 2" xfId="164"/>
    <cellStyle name="20% - Ênfase5 2 2 2 3" xfId="165"/>
    <cellStyle name="20% - Ênfase5 2 2 2 3 2" xfId="166"/>
    <cellStyle name="20% - Ênfase5 2 2 2 4" xfId="167"/>
    <cellStyle name="20% - Ênfase5 2 2 2_Anexo III - PLO ATA RJ 21_10_15" xfId="168"/>
    <cellStyle name="20% - Ênfase5 2 2 3" xfId="169"/>
    <cellStyle name="20% - Ênfase5 2 2 3 2" xfId="170"/>
    <cellStyle name="20% - Ênfase5 2 2 4" xfId="171"/>
    <cellStyle name="20% - Ênfase5 2 2 4 2" xfId="172"/>
    <cellStyle name="20% - Ênfase5 2 2 5" xfId="173"/>
    <cellStyle name="20% - Ênfase5 2 2_Anexo III - PLO ATA RJ 21_10_15" xfId="174"/>
    <cellStyle name="20% - Ênfase5 2 3" xfId="175"/>
    <cellStyle name="20% - Ênfase5 2 3 2" xfId="176"/>
    <cellStyle name="20% - Ênfase5 2 3 2 2" xfId="177"/>
    <cellStyle name="20% - Ênfase5 2 3 3" xfId="178"/>
    <cellStyle name="20% - Ênfase5 2 3 3 2" xfId="179"/>
    <cellStyle name="20% - Ênfase5 2 3 4" xfId="180"/>
    <cellStyle name="20% - Ênfase5 2 3_Anexo III - PLO ATA RJ 21_10_15" xfId="181"/>
    <cellStyle name="20% - Ênfase5 2 4" xfId="182"/>
    <cellStyle name="20% - Ênfase5 2 4 2" xfId="183"/>
    <cellStyle name="20% - Ênfase5 2 5" xfId="184"/>
    <cellStyle name="20% - Ênfase5 2 5 2" xfId="185"/>
    <cellStyle name="20% - Ênfase5 2 6" xfId="186"/>
    <cellStyle name="20% - Ênfase5 2 6 2" xfId="187"/>
    <cellStyle name="20% - Ênfase5 2 7" xfId="188"/>
    <cellStyle name="20% - Ênfase5 2 8" xfId="189"/>
    <cellStyle name="20% - Ênfase5 2_Anexo III - PLO ATA RJ 21_10_15" xfId="190"/>
    <cellStyle name="20% - Ênfase5 3" xfId="191"/>
    <cellStyle name="20% - Ênfase5 3 2" xfId="192"/>
    <cellStyle name="20% - Ênfase5 4" xfId="193"/>
    <cellStyle name="20% - Ênfase5 5" xfId="194"/>
    <cellStyle name="20% - Ênfase6 2" xfId="195"/>
    <cellStyle name="20% - Ênfase6 2 2" xfId="196"/>
    <cellStyle name="20% - Ênfase6 2 2 2" xfId="197"/>
    <cellStyle name="20% - Ênfase6 2 2 2 2" xfId="198"/>
    <cellStyle name="20% - Ênfase6 2 2 2 2 2" xfId="199"/>
    <cellStyle name="20% - Ênfase6 2 2 2 3" xfId="200"/>
    <cellStyle name="20% - Ênfase6 2 2 2 3 2" xfId="201"/>
    <cellStyle name="20% - Ênfase6 2 2 2 4" xfId="202"/>
    <cellStyle name="20% - Ênfase6 2 2 2_Anexo III - PLO ATA RJ 21_10_15" xfId="203"/>
    <cellStyle name="20% - Ênfase6 2 2 3" xfId="204"/>
    <cellStyle name="20% - Ênfase6 2 2 3 2" xfId="205"/>
    <cellStyle name="20% - Ênfase6 2 2 4" xfId="206"/>
    <cellStyle name="20% - Ênfase6 2 2 4 2" xfId="207"/>
    <cellStyle name="20% - Ênfase6 2 2 5" xfId="208"/>
    <cellStyle name="20% - Ênfase6 2 2_Anexo III - PLO ATA RJ 21_10_15" xfId="209"/>
    <cellStyle name="20% - Ênfase6 2 3" xfId="210"/>
    <cellStyle name="20% - Ênfase6 2 3 2" xfId="211"/>
    <cellStyle name="20% - Ênfase6 2 3 2 2" xfId="212"/>
    <cellStyle name="20% - Ênfase6 2 3 3" xfId="213"/>
    <cellStyle name="20% - Ênfase6 2 3 3 2" xfId="214"/>
    <cellStyle name="20% - Ênfase6 2 3 4" xfId="215"/>
    <cellStyle name="20% - Ênfase6 2 3_Anexo III - PLO ATA RJ 21_10_15" xfId="216"/>
    <cellStyle name="20% - Ênfase6 2 4" xfId="217"/>
    <cellStyle name="20% - Ênfase6 2 4 2" xfId="218"/>
    <cellStyle name="20% - Ênfase6 2 5" xfId="219"/>
    <cellStyle name="20% - Ênfase6 2 5 2" xfId="220"/>
    <cellStyle name="20% - Ênfase6 2 6" xfId="221"/>
    <cellStyle name="20% - Ênfase6 2 6 2" xfId="222"/>
    <cellStyle name="20% - Ênfase6 2 7" xfId="223"/>
    <cellStyle name="20% - Ênfase6 2 8" xfId="224"/>
    <cellStyle name="20% - Ênfase6 2_Anexo III - PLO ATA RJ 21_10_15" xfId="225"/>
    <cellStyle name="20% - Ênfase6 3" xfId="226"/>
    <cellStyle name="20% - Ênfase6 3 2" xfId="227"/>
    <cellStyle name="20% - Ênfase6 4" xfId="228"/>
    <cellStyle name="20% - Ênfase6 5" xfId="229"/>
    <cellStyle name="40% - Accent1" xfId="230"/>
    <cellStyle name="40% - Accent2" xfId="231"/>
    <cellStyle name="40% - Accent3" xfId="232"/>
    <cellStyle name="40% - Accent4" xfId="233"/>
    <cellStyle name="40% - Accent5" xfId="234"/>
    <cellStyle name="40% - Accent6" xfId="235"/>
    <cellStyle name="40% - Ênfase1 2" xfId="236"/>
    <cellStyle name="40% - Ênfase1 2 2" xfId="237"/>
    <cellStyle name="40% - Ênfase1 2 2 2" xfId="238"/>
    <cellStyle name="40% - Ênfase1 2 2 2 2" xfId="239"/>
    <cellStyle name="40% - Ênfase1 2 2 2 2 2" xfId="240"/>
    <cellStyle name="40% - Ênfase1 2 2 2 3" xfId="241"/>
    <cellStyle name="40% - Ênfase1 2 2 2 3 2" xfId="242"/>
    <cellStyle name="40% - Ênfase1 2 2 2 4" xfId="243"/>
    <cellStyle name="40% - Ênfase1 2 2 2_Anexo III - PLO ATA RJ 21_10_15" xfId="244"/>
    <cellStyle name="40% - Ênfase1 2 2 3" xfId="245"/>
    <cellStyle name="40% - Ênfase1 2 2 3 2" xfId="246"/>
    <cellStyle name="40% - Ênfase1 2 2 4" xfId="247"/>
    <cellStyle name="40% - Ênfase1 2 2 4 2" xfId="248"/>
    <cellStyle name="40% - Ênfase1 2 2 5" xfId="249"/>
    <cellStyle name="40% - Ênfase1 2 2_Anexo III - PLO ATA RJ 21_10_15" xfId="250"/>
    <cellStyle name="40% - Ênfase1 2 3" xfId="251"/>
    <cellStyle name="40% - Ênfase1 2 3 2" xfId="252"/>
    <cellStyle name="40% - Ênfase1 2 3 2 2" xfId="253"/>
    <cellStyle name="40% - Ênfase1 2 3 3" xfId="254"/>
    <cellStyle name="40% - Ênfase1 2 3 3 2" xfId="255"/>
    <cellStyle name="40% - Ênfase1 2 3 4" xfId="256"/>
    <cellStyle name="40% - Ênfase1 2 3_Anexo III - PLO ATA RJ 21_10_15" xfId="257"/>
    <cellStyle name="40% - Ênfase1 2 4" xfId="258"/>
    <cellStyle name="40% - Ênfase1 2 4 2" xfId="259"/>
    <cellStyle name="40% - Ênfase1 2 5" xfId="260"/>
    <cellStyle name="40% - Ênfase1 2 5 2" xfId="261"/>
    <cellStyle name="40% - Ênfase1 2 6" xfId="262"/>
    <cellStyle name="40% - Ênfase1 2 6 2" xfId="263"/>
    <cellStyle name="40% - Ênfase1 2 7" xfId="264"/>
    <cellStyle name="40% - Ênfase1 2 8" xfId="265"/>
    <cellStyle name="40% - Ênfase1 2_Anexo III - PLO ATA RJ 21_10_15" xfId="266"/>
    <cellStyle name="40% - Ênfase1 3" xfId="267"/>
    <cellStyle name="40% - Ênfase1 3 2" xfId="268"/>
    <cellStyle name="40% - Ênfase1 4" xfId="269"/>
    <cellStyle name="40% - Ênfase1 5" xfId="270"/>
    <cellStyle name="40% - Ênfase2 2" xfId="271"/>
    <cellStyle name="40% - Ênfase2 2 2" xfId="272"/>
    <cellStyle name="40% - Ênfase2 2 2 2" xfId="273"/>
    <cellStyle name="40% - Ênfase2 2 2 2 2" xfId="274"/>
    <cellStyle name="40% - Ênfase2 2 2 2 2 2" xfId="275"/>
    <cellStyle name="40% - Ênfase2 2 2 2 3" xfId="276"/>
    <cellStyle name="40% - Ênfase2 2 2 2 3 2" xfId="277"/>
    <cellStyle name="40% - Ênfase2 2 2 2 4" xfId="278"/>
    <cellStyle name="40% - Ênfase2 2 2 2_Anexo III - PLO ATA RJ 21_10_15" xfId="279"/>
    <cellStyle name="40% - Ênfase2 2 2 3" xfId="280"/>
    <cellStyle name="40% - Ênfase2 2 2 3 2" xfId="281"/>
    <cellStyle name="40% - Ênfase2 2 2 4" xfId="282"/>
    <cellStyle name="40% - Ênfase2 2 2 4 2" xfId="283"/>
    <cellStyle name="40% - Ênfase2 2 2 5" xfId="284"/>
    <cellStyle name="40% - Ênfase2 2 2_Anexo III - PLO ATA RJ 21_10_15" xfId="285"/>
    <cellStyle name="40% - Ênfase2 2 3" xfId="286"/>
    <cellStyle name="40% - Ênfase2 2 3 2" xfId="287"/>
    <cellStyle name="40% - Ênfase2 2 3 2 2" xfId="288"/>
    <cellStyle name="40% - Ênfase2 2 3 3" xfId="289"/>
    <cellStyle name="40% - Ênfase2 2 3 3 2" xfId="290"/>
    <cellStyle name="40% - Ênfase2 2 3 4" xfId="291"/>
    <cellStyle name="40% - Ênfase2 2 3_Anexo III - PLO ATA RJ 21_10_15" xfId="292"/>
    <cellStyle name="40% - Ênfase2 2 4" xfId="293"/>
    <cellStyle name="40% - Ênfase2 2 4 2" xfId="294"/>
    <cellStyle name="40% - Ênfase2 2 5" xfId="295"/>
    <cellStyle name="40% - Ênfase2 2 5 2" xfId="296"/>
    <cellStyle name="40% - Ênfase2 2 6" xfId="297"/>
    <cellStyle name="40% - Ênfase2 2 6 2" xfId="298"/>
    <cellStyle name="40% - Ênfase2 2 7" xfId="299"/>
    <cellStyle name="40% - Ênfase2 2 8" xfId="300"/>
    <cellStyle name="40% - Ênfase2 2_Anexo III - PLO ATA RJ 21_10_15" xfId="301"/>
    <cellStyle name="40% - Ênfase2 3" xfId="302"/>
    <cellStyle name="40% - Ênfase2 3 2" xfId="303"/>
    <cellStyle name="40% - Ênfase2 4" xfId="304"/>
    <cellStyle name="40% - Ênfase2 5" xfId="305"/>
    <cellStyle name="40% - Ênfase3 2" xfId="306"/>
    <cellStyle name="40% - Ênfase3 2 2" xfId="307"/>
    <cellStyle name="40% - Ênfase3 2 2 2" xfId="308"/>
    <cellStyle name="40% - Ênfase3 2 2 2 2" xfId="309"/>
    <cellStyle name="40% - Ênfase3 2 2 2 2 2" xfId="310"/>
    <cellStyle name="40% - Ênfase3 2 2 2 3" xfId="311"/>
    <cellStyle name="40% - Ênfase3 2 2 2 3 2" xfId="312"/>
    <cellStyle name="40% - Ênfase3 2 2 2 4" xfId="313"/>
    <cellStyle name="40% - Ênfase3 2 2 2_Anexo III - PLO ATA RJ 21_10_15" xfId="314"/>
    <cellStyle name="40% - Ênfase3 2 2 3" xfId="315"/>
    <cellStyle name="40% - Ênfase3 2 2 3 2" xfId="316"/>
    <cellStyle name="40% - Ênfase3 2 2 4" xfId="317"/>
    <cellStyle name="40% - Ênfase3 2 2 4 2" xfId="318"/>
    <cellStyle name="40% - Ênfase3 2 2 5" xfId="319"/>
    <cellStyle name="40% - Ênfase3 2 2_Anexo III - PLO ATA RJ 21_10_15" xfId="320"/>
    <cellStyle name="40% - Ênfase3 2 3" xfId="321"/>
    <cellStyle name="40% - Ênfase3 2 3 2" xfId="322"/>
    <cellStyle name="40% - Ênfase3 2 3 2 2" xfId="323"/>
    <cellStyle name="40% - Ênfase3 2 3 3" xfId="324"/>
    <cellStyle name="40% - Ênfase3 2 3 3 2" xfId="325"/>
    <cellStyle name="40% - Ênfase3 2 3 4" xfId="326"/>
    <cellStyle name="40% - Ênfase3 2 3_Anexo III - PLO ATA RJ 21_10_15" xfId="327"/>
    <cellStyle name="40% - Ênfase3 2 4" xfId="328"/>
    <cellStyle name="40% - Ênfase3 2 4 2" xfId="329"/>
    <cellStyle name="40% - Ênfase3 2 5" xfId="330"/>
    <cellStyle name="40% - Ênfase3 2 5 2" xfId="331"/>
    <cellStyle name="40% - Ênfase3 2 6" xfId="332"/>
    <cellStyle name="40% - Ênfase3 2 6 2" xfId="333"/>
    <cellStyle name="40% - Ênfase3 2 7" xfId="334"/>
    <cellStyle name="40% - Ênfase3 2 8" xfId="335"/>
    <cellStyle name="40% - Ênfase3 2_Anexo III - PLO ATA RJ 21_10_15" xfId="336"/>
    <cellStyle name="40% - Ênfase3 3" xfId="337"/>
    <cellStyle name="40% - Ênfase3 3 2" xfId="338"/>
    <cellStyle name="40% - Ênfase3 4" xfId="339"/>
    <cellStyle name="40% - Ênfase3 5" xfId="340"/>
    <cellStyle name="40% - Ênfase3 6" xfId="341"/>
    <cellStyle name="40% - Ênfase4 2" xfId="342"/>
    <cellStyle name="40% - Ênfase4 2 2" xfId="343"/>
    <cellStyle name="40% - Ênfase4 2 2 2" xfId="344"/>
    <cellStyle name="40% - Ênfase4 2 2 2 2" xfId="345"/>
    <cellStyle name="40% - Ênfase4 2 2 2 2 2" xfId="346"/>
    <cellStyle name="40% - Ênfase4 2 2 2 3" xfId="347"/>
    <cellStyle name="40% - Ênfase4 2 2 2 3 2" xfId="348"/>
    <cellStyle name="40% - Ênfase4 2 2 2 4" xfId="349"/>
    <cellStyle name="40% - Ênfase4 2 2 2_Anexo III - PLO ATA RJ 21_10_15" xfId="350"/>
    <cellStyle name="40% - Ênfase4 2 2 3" xfId="351"/>
    <cellStyle name="40% - Ênfase4 2 2 3 2" xfId="352"/>
    <cellStyle name="40% - Ênfase4 2 2 4" xfId="353"/>
    <cellStyle name="40% - Ênfase4 2 2 4 2" xfId="354"/>
    <cellStyle name="40% - Ênfase4 2 2 5" xfId="355"/>
    <cellStyle name="40% - Ênfase4 2 2_Anexo III - PLO ATA RJ 21_10_15" xfId="356"/>
    <cellStyle name="40% - Ênfase4 2 3" xfId="357"/>
    <cellStyle name="40% - Ênfase4 2 3 2" xfId="358"/>
    <cellStyle name="40% - Ênfase4 2 3 2 2" xfId="359"/>
    <cellStyle name="40% - Ênfase4 2 3 3" xfId="360"/>
    <cellStyle name="40% - Ênfase4 2 3 3 2" xfId="361"/>
    <cellStyle name="40% - Ênfase4 2 3 4" xfId="362"/>
    <cellStyle name="40% - Ênfase4 2 3_Anexo III - PLO ATA RJ 21_10_15" xfId="363"/>
    <cellStyle name="40% - Ênfase4 2 4" xfId="364"/>
    <cellStyle name="40% - Ênfase4 2 4 2" xfId="365"/>
    <cellStyle name="40% - Ênfase4 2 5" xfId="366"/>
    <cellStyle name="40% - Ênfase4 2 5 2" xfId="367"/>
    <cellStyle name="40% - Ênfase4 2 6" xfId="368"/>
    <cellStyle name="40% - Ênfase4 2 6 2" xfId="369"/>
    <cellStyle name="40% - Ênfase4 2 7" xfId="370"/>
    <cellStyle name="40% - Ênfase4 2 8" xfId="371"/>
    <cellStyle name="40% - Ênfase4 2_Anexo III - PLO ATA RJ 21_10_15" xfId="372"/>
    <cellStyle name="40% - Ênfase4 3" xfId="373"/>
    <cellStyle name="40% - Ênfase4 3 2" xfId="374"/>
    <cellStyle name="40% - Ênfase4 4" xfId="375"/>
    <cellStyle name="40% - Ênfase4 5" xfId="376"/>
    <cellStyle name="40% - Ênfase5 2" xfId="377"/>
    <cellStyle name="40% - Ênfase5 2 2" xfId="378"/>
    <cellStyle name="40% - Ênfase5 2 2 2" xfId="379"/>
    <cellStyle name="40% - Ênfase5 2 2 2 2" xfId="380"/>
    <cellStyle name="40% - Ênfase5 2 2 2 2 2" xfId="381"/>
    <cellStyle name="40% - Ênfase5 2 2 2 3" xfId="382"/>
    <cellStyle name="40% - Ênfase5 2 2 2 3 2" xfId="383"/>
    <cellStyle name="40% - Ênfase5 2 2 2 4" xfId="384"/>
    <cellStyle name="40% - Ênfase5 2 2 2_Anexo III - PLO ATA RJ 21_10_15" xfId="385"/>
    <cellStyle name="40% - Ênfase5 2 2 3" xfId="386"/>
    <cellStyle name="40% - Ênfase5 2 2 3 2" xfId="387"/>
    <cellStyle name="40% - Ênfase5 2 2 4" xfId="388"/>
    <cellStyle name="40% - Ênfase5 2 2 4 2" xfId="389"/>
    <cellStyle name="40% - Ênfase5 2 2 5" xfId="390"/>
    <cellStyle name="40% - Ênfase5 2 2_Anexo III - PLO ATA RJ 21_10_15" xfId="391"/>
    <cellStyle name="40% - Ênfase5 2 3" xfId="392"/>
    <cellStyle name="40% - Ênfase5 2 3 2" xfId="393"/>
    <cellStyle name="40% - Ênfase5 2 3 2 2" xfId="394"/>
    <cellStyle name="40% - Ênfase5 2 3 3" xfId="395"/>
    <cellStyle name="40% - Ênfase5 2 3 3 2" xfId="396"/>
    <cellStyle name="40% - Ênfase5 2 3 4" xfId="397"/>
    <cellStyle name="40% - Ênfase5 2 3_Anexo III - PLO ATA RJ 21_10_15" xfId="398"/>
    <cellStyle name="40% - Ênfase5 2 4" xfId="399"/>
    <cellStyle name="40% - Ênfase5 2 4 2" xfId="400"/>
    <cellStyle name="40% - Ênfase5 2 5" xfId="401"/>
    <cellStyle name="40% - Ênfase5 2 5 2" xfId="402"/>
    <cellStyle name="40% - Ênfase5 2 6" xfId="403"/>
    <cellStyle name="40% - Ênfase5 2 6 2" xfId="404"/>
    <cellStyle name="40% - Ênfase5 2 7" xfId="405"/>
    <cellStyle name="40% - Ênfase5 2 8" xfId="406"/>
    <cellStyle name="40% - Ênfase5 2_Anexo III - PLO ATA RJ 21_10_15" xfId="407"/>
    <cellStyle name="40% - Ênfase5 3" xfId="408"/>
    <cellStyle name="40% - Ênfase5 3 2" xfId="409"/>
    <cellStyle name="40% - Ênfase5 4" xfId="410"/>
    <cellStyle name="40% - Ênfase5 5" xfId="411"/>
    <cellStyle name="40% - Ênfase6 2" xfId="412"/>
    <cellStyle name="40% - Ênfase6 2 2" xfId="413"/>
    <cellStyle name="40% - Ênfase6 2 2 2" xfId="414"/>
    <cellStyle name="40% - Ênfase6 2 2 2 2" xfId="415"/>
    <cellStyle name="40% - Ênfase6 2 2 2 2 2" xfId="416"/>
    <cellStyle name="40% - Ênfase6 2 2 2 3" xfId="417"/>
    <cellStyle name="40% - Ênfase6 2 2 2 3 2" xfId="418"/>
    <cellStyle name="40% - Ênfase6 2 2 2 4" xfId="419"/>
    <cellStyle name="40% - Ênfase6 2 2 2_Anexo III - PLO ATA RJ 21_10_15" xfId="420"/>
    <cellStyle name="40% - Ênfase6 2 2 3" xfId="421"/>
    <cellStyle name="40% - Ênfase6 2 2 3 2" xfId="422"/>
    <cellStyle name="40% - Ênfase6 2 2 4" xfId="423"/>
    <cellStyle name="40% - Ênfase6 2 2 4 2" xfId="424"/>
    <cellStyle name="40% - Ênfase6 2 2 5" xfId="425"/>
    <cellStyle name="40% - Ênfase6 2 2_Anexo III - PLO ATA RJ 21_10_15" xfId="426"/>
    <cellStyle name="40% - Ênfase6 2 3" xfId="427"/>
    <cellStyle name="40% - Ênfase6 2 3 2" xfId="428"/>
    <cellStyle name="40% - Ênfase6 2 3 2 2" xfId="429"/>
    <cellStyle name="40% - Ênfase6 2 3 3" xfId="430"/>
    <cellStyle name="40% - Ênfase6 2 3 3 2" xfId="431"/>
    <cellStyle name="40% - Ênfase6 2 3 4" xfId="432"/>
    <cellStyle name="40% - Ênfase6 2 3_Anexo III - PLO ATA RJ 21_10_15" xfId="433"/>
    <cellStyle name="40% - Ênfase6 2 4" xfId="434"/>
    <cellStyle name="40% - Ênfase6 2 4 2" xfId="435"/>
    <cellStyle name="40% - Ênfase6 2 5" xfId="436"/>
    <cellStyle name="40% - Ênfase6 2 5 2" xfId="437"/>
    <cellStyle name="40% - Ênfase6 2 6" xfId="438"/>
    <cellStyle name="40% - Ênfase6 2 6 2" xfId="439"/>
    <cellStyle name="40% - Ênfase6 2 7" xfId="440"/>
    <cellStyle name="40% - Ênfase6 2 8" xfId="441"/>
    <cellStyle name="40% - Ênfase6 2_Anexo III - PLO ATA RJ 21_10_15" xfId="442"/>
    <cellStyle name="40% - Ênfase6 3" xfId="443"/>
    <cellStyle name="40% - Ênfase6 3 2" xfId="444"/>
    <cellStyle name="40% - Ênfase6 4" xfId="445"/>
    <cellStyle name="40% - Ênfase6 5" xfId="446"/>
    <cellStyle name="60% - Accent1" xfId="447"/>
    <cellStyle name="60% - Accent2" xfId="448"/>
    <cellStyle name="60% - Accent3" xfId="449"/>
    <cellStyle name="60% - Accent4" xfId="450"/>
    <cellStyle name="60% - Accent5" xfId="451"/>
    <cellStyle name="60% - Accent6" xfId="452"/>
    <cellStyle name="60% - Ênfase1 2" xfId="453"/>
    <cellStyle name="60% - Ênfase1 2 2" xfId="454"/>
    <cellStyle name="60% - Ênfase1 2 3" xfId="455"/>
    <cellStyle name="60% - Ênfase2 2" xfId="456"/>
    <cellStyle name="60% - Ênfase2 2 2" xfId="457"/>
    <cellStyle name="60% - Ênfase2 2 3" xfId="458"/>
    <cellStyle name="60% - Ênfase3 2" xfId="459"/>
    <cellStyle name="60% - Ênfase3 2 2" xfId="460"/>
    <cellStyle name="60% - Ênfase3 2 3" xfId="461"/>
    <cellStyle name="60% - Ênfase3 3" xfId="462"/>
    <cellStyle name="60% - Ênfase3 4" xfId="463"/>
    <cellStyle name="60% - Ênfase4 2" xfId="464"/>
    <cellStyle name="60% - Ênfase4 2 2" xfId="465"/>
    <cellStyle name="60% - Ênfase4 2 3" xfId="466"/>
    <cellStyle name="60% - Ênfase4 3" xfId="467"/>
    <cellStyle name="60% - Ênfase4 4" xfId="468"/>
    <cellStyle name="60% - Ênfase5 2" xfId="469"/>
    <cellStyle name="60% - Ênfase5 2 2" xfId="470"/>
    <cellStyle name="60% - Ênfase5 2 3" xfId="471"/>
    <cellStyle name="60% - Ênfase6 2" xfId="472"/>
    <cellStyle name="60% - Ênfase6 2 2" xfId="473"/>
    <cellStyle name="60% - Ênfase6 2 3" xfId="474"/>
    <cellStyle name="60% - Ênfase6 3" xfId="475"/>
    <cellStyle name="60% - Ênfase6 4" xfId="476"/>
    <cellStyle name="Accent1" xfId="477"/>
    <cellStyle name="Accent2" xfId="478"/>
    <cellStyle name="Accent3" xfId="479"/>
    <cellStyle name="Accent4" xfId="480"/>
    <cellStyle name="Accent5" xfId="481"/>
    <cellStyle name="Accent6" xfId="482"/>
    <cellStyle name="Bad" xfId="483"/>
    <cellStyle name="Bom 2" xfId="484"/>
    <cellStyle name="Bom 2 2" xfId="485"/>
    <cellStyle name="Bom 2 3" xfId="486"/>
    <cellStyle name="Calculation" xfId="487"/>
    <cellStyle name="Calculation 2" xfId="488"/>
    <cellStyle name="Cálculo 2" xfId="489"/>
    <cellStyle name="Cálculo 2 2" xfId="490"/>
    <cellStyle name="Cálculo 2 3" xfId="491"/>
    <cellStyle name="Cálculo 3" xfId="492"/>
    <cellStyle name="Cancel 2" xfId="493"/>
    <cellStyle name="Célula de Verificação 2" xfId="494"/>
    <cellStyle name="Célula de Verificação 2 2" xfId="495"/>
    <cellStyle name="Célula de Verificação 2 3" xfId="496"/>
    <cellStyle name="Célula Vinculada 2" xfId="497"/>
    <cellStyle name="Célula Vinculada 2 2" xfId="498"/>
    <cellStyle name="Célula Vinculada 2 3" xfId="499"/>
    <cellStyle name="Check Cell" xfId="500"/>
    <cellStyle name="Comma 2" xfId="501"/>
    <cellStyle name="Comma 2 10" xfId="10692"/>
    <cellStyle name="Comma 2 10 2" xfId="41987"/>
    <cellStyle name="Comma 2 11" xfId="27163"/>
    <cellStyle name="Comma 2 11 2" xfId="32104"/>
    <cellStyle name="Comma 2 12" xfId="28810"/>
    <cellStyle name="Comma 2 2" xfId="502"/>
    <cellStyle name="Comma 2 2 10" xfId="2457"/>
    <cellStyle name="Comma 2 2 10 2" xfId="5752"/>
    <cellStyle name="Comma 2 2 10 2 2" xfId="22222"/>
    <cellStyle name="Comma 2 2 10 2 2 2" xfId="53517"/>
    <cellStyle name="Comma 2 2 10 2 3" xfId="15634"/>
    <cellStyle name="Comma 2 2 10 2 3 2" xfId="46929"/>
    <cellStyle name="Comma 2 2 10 2 4" xfId="37047"/>
    <cellStyle name="Comma 2 2 10 3" xfId="9046"/>
    <cellStyle name="Comma 2 2 10 3 2" xfId="25516"/>
    <cellStyle name="Comma 2 2 10 3 2 2" xfId="56811"/>
    <cellStyle name="Comma 2 2 10 3 3" xfId="40341"/>
    <cellStyle name="Comma 2 2 10 4" xfId="18928"/>
    <cellStyle name="Comma 2 2 10 4 2" xfId="50223"/>
    <cellStyle name="Comma 2 2 10 5" xfId="12340"/>
    <cellStyle name="Comma 2 2 10 5 2" xfId="43635"/>
    <cellStyle name="Comma 2 2 10 6" xfId="33753"/>
    <cellStyle name="Comma 2 2 10 7" xfId="30458"/>
    <cellStyle name="Comma 2 2 11" xfId="4105"/>
    <cellStyle name="Comma 2 2 11 2" xfId="20575"/>
    <cellStyle name="Comma 2 2 11 2 2" xfId="51870"/>
    <cellStyle name="Comma 2 2 11 3" xfId="13987"/>
    <cellStyle name="Comma 2 2 11 3 2" xfId="45282"/>
    <cellStyle name="Comma 2 2 11 4" xfId="35400"/>
    <cellStyle name="Comma 2 2 12" xfId="7399"/>
    <cellStyle name="Comma 2 2 12 2" xfId="23869"/>
    <cellStyle name="Comma 2 2 12 2 2" xfId="55164"/>
    <cellStyle name="Comma 2 2 12 3" xfId="38694"/>
    <cellStyle name="Comma 2 2 13" xfId="17281"/>
    <cellStyle name="Comma 2 2 13 2" xfId="48576"/>
    <cellStyle name="Comma 2 2 14" xfId="10693"/>
    <cellStyle name="Comma 2 2 14 2" xfId="41988"/>
    <cellStyle name="Comma 2 2 15" xfId="27164"/>
    <cellStyle name="Comma 2 2 15 2" xfId="32105"/>
    <cellStyle name="Comma 2 2 16" xfId="28811"/>
    <cellStyle name="Comma 2 2 2" xfId="503"/>
    <cellStyle name="Comma 2 2 2 10" xfId="4106"/>
    <cellStyle name="Comma 2 2 2 10 2" xfId="20576"/>
    <cellStyle name="Comma 2 2 2 10 2 2" xfId="51871"/>
    <cellStyle name="Comma 2 2 2 10 3" xfId="13988"/>
    <cellStyle name="Comma 2 2 2 10 3 2" xfId="45283"/>
    <cellStyle name="Comma 2 2 2 10 4" xfId="35401"/>
    <cellStyle name="Comma 2 2 2 11" xfId="7400"/>
    <cellStyle name="Comma 2 2 2 11 2" xfId="23870"/>
    <cellStyle name="Comma 2 2 2 11 2 2" xfId="55165"/>
    <cellStyle name="Comma 2 2 2 11 3" xfId="38695"/>
    <cellStyle name="Comma 2 2 2 12" xfId="17282"/>
    <cellStyle name="Comma 2 2 2 12 2" xfId="48577"/>
    <cellStyle name="Comma 2 2 2 13" xfId="10694"/>
    <cellStyle name="Comma 2 2 2 13 2" xfId="41989"/>
    <cellStyle name="Comma 2 2 2 14" xfId="27165"/>
    <cellStyle name="Comma 2 2 2 14 2" xfId="32106"/>
    <cellStyle name="Comma 2 2 2 15" xfId="28812"/>
    <cellStyle name="Comma 2 2 2 2" xfId="504"/>
    <cellStyle name="Comma 2 2 2 2 10" xfId="7401"/>
    <cellStyle name="Comma 2 2 2 2 10 2" xfId="23871"/>
    <cellStyle name="Comma 2 2 2 2 10 2 2" xfId="55166"/>
    <cellStyle name="Comma 2 2 2 2 10 3" xfId="38696"/>
    <cellStyle name="Comma 2 2 2 2 11" xfId="17283"/>
    <cellStyle name="Comma 2 2 2 2 11 2" xfId="48578"/>
    <cellStyle name="Comma 2 2 2 2 12" xfId="10695"/>
    <cellStyle name="Comma 2 2 2 2 12 2" xfId="41990"/>
    <cellStyle name="Comma 2 2 2 2 13" xfId="27166"/>
    <cellStyle name="Comma 2 2 2 2 13 2" xfId="32107"/>
    <cellStyle name="Comma 2 2 2 2 14" xfId="28813"/>
    <cellStyle name="Comma 2 2 2 2 2" xfId="505"/>
    <cellStyle name="Comma 2 2 2 2 2 10" xfId="10696"/>
    <cellStyle name="Comma 2 2 2 2 2 10 2" xfId="41991"/>
    <cellStyle name="Comma 2 2 2 2 2 11" xfId="27167"/>
    <cellStyle name="Comma 2 2 2 2 2 11 2" xfId="32108"/>
    <cellStyle name="Comma 2 2 2 2 2 12" xfId="28814"/>
    <cellStyle name="Comma 2 2 2 2 2 2" xfId="506"/>
    <cellStyle name="Comma 2 2 2 2 2 2 2" xfId="507"/>
    <cellStyle name="Comma 2 2 2 2 2 2 2 2" xfId="2462"/>
    <cellStyle name="Comma 2 2 2 2 2 2 2 2 2" xfId="5757"/>
    <cellStyle name="Comma 2 2 2 2 2 2 2 2 2 2" xfId="22227"/>
    <cellStyle name="Comma 2 2 2 2 2 2 2 2 2 2 2" xfId="53522"/>
    <cellStyle name="Comma 2 2 2 2 2 2 2 2 2 3" xfId="15639"/>
    <cellStyle name="Comma 2 2 2 2 2 2 2 2 2 3 2" xfId="46934"/>
    <cellStyle name="Comma 2 2 2 2 2 2 2 2 2 4" xfId="37052"/>
    <cellStyle name="Comma 2 2 2 2 2 2 2 2 3" xfId="9051"/>
    <cellStyle name="Comma 2 2 2 2 2 2 2 2 3 2" xfId="25521"/>
    <cellStyle name="Comma 2 2 2 2 2 2 2 2 3 2 2" xfId="56816"/>
    <cellStyle name="Comma 2 2 2 2 2 2 2 2 3 3" xfId="40346"/>
    <cellStyle name="Comma 2 2 2 2 2 2 2 2 4" xfId="18933"/>
    <cellStyle name="Comma 2 2 2 2 2 2 2 2 4 2" xfId="50228"/>
    <cellStyle name="Comma 2 2 2 2 2 2 2 2 5" xfId="12345"/>
    <cellStyle name="Comma 2 2 2 2 2 2 2 2 5 2" xfId="43640"/>
    <cellStyle name="Comma 2 2 2 2 2 2 2 2 6" xfId="33758"/>
    <cellStyle name="Comma 2 2 2 2 2 2 2 2 7" xfId="30463"/>
    <cellStyle name="Comma 2 2 2 2 2 2 2 3" xfId="4110"/>
    <cellStyle name="Comma 2 2 2 2 2 2 2 3 2" xfId="20580"/>
    <cellStyle name="Comma 2 2 2 2 2 2 2 3 2 2" xfId="51875"/>
    <cellStyle name="Comma 2 2 2 2 2 2 2 3 3" xfId="13992"/>
    <cellStyle name="Comma 2 2 2 2 2 2 2 3 3 2" xfId="45287"/>
    <cellStyle name="Comma 2 2 2 2 2 2 2 3 4" xfId="35405"/>
    <cellStyle name="Comma 2 2 2 2 2 2 2 4" xfId="7404"/>
    <cellStyle name="Comma 2 2 2 2 2 2 2 4 2" xfId="23874"/>
    <cellStyle name="Comma 2 2 2 2 2 2 2 4 2 2" xfId="55169"/>
    <cellStyle name="Comma 2 2 2 2 2 2 2 4 3" xfId="38699"/>
    <cellStyle name="Comma 2 2 2 2 2 2 2 5" xfId="17286"/>
    <cellStyle name="Comma 2 2 2 2 2 2 2 5 2" xfId="48581"/>
    <cellStyle name="Comma 2 2 2 2 2 2 2 6" xfId="10698"/>
    <cellStyle name="Comma 2 2 2 2 2 2 2 6 2" xfId="41993"/>
    <cellStyle name="Comma 2 2 2 2 2 2 2 7" xfId="27169"/>
    <cellStyle name="Comma 2 2 2 2 2 2 2 7 2" xfId="32110"/>
    <cellStyle name="Comma 2 2 2 2 2 2 2 8" xfId="28816"/>
    <cellStyle name="Comma 2 2 2 2 2 2 3" xfId="2461"/>
    <cellStyle name="Comma 2 2 2 2 2 2 3 2" xfId="5756"/>
    <cellStyle name="Comma 2 2 2 2 2 2 3 2 2" xfId="22226"/>
    <cellStyle name="Comma 2 2 2 2 2 2 3 2 2 2" xfId="53521"/>
    <cellStyle name="Comma 2 2 2 2 2 2 3 2 3" xfId="15638"/>
    <cellStyle name="Comma 2 2 2 2 2 2 3 2 3 2" xfId="46933"/>
    <cellStyle name="Comma 2 2 2 2 2 2 3 2 4" xfId="37051"/>
    <cellStyle name="Comma 2 2 2 2 2 2 3 3" xfId="9050"/>
    <cellStyle name="Comma 2 2 2 2 2 2 3 3 2" xfId="25520"/>
    <cellStyle name="Comma 2 2 2 2 2 2 3 3 2 2" xfId="56815"/>
    <cellStyle name="Comma 2 2 2 2 2 2 3 3 3" xfId="40345"/>
    <cellStyle name="Comma 2 2 2 2 2 2 3 4" xfId="18932"/>
    <cellStyle name="Comma 2 2 2 2 2 2 3 4 2" xfId="50227"/>
    <cellStyle name="Comma 2 2 2 2 2 2 3 5" xfId="12344"/>
    <cellStyle name="Comma 2 2 2 2 2 2 3 5 2" xfId="43639"/>
    <cellStyle name="Comma 2 2 2 2 2 2 3 6" xfId="33757"/>
    <cellStyle name="Comma 2 2 2 2 2 2 3 7" xfId="30462"/>
    <cellStyle name="Comma 2 2 2 2 2 2 4" xfId="4109"/>
    <cellStyle name="Comma 2 2 2 2 2 2 4 2" xfId="20579"/>
    <cellStyle name="Comma 2 2 2 2 2 2 4 2 2" xfId="51874"/>
    <cellStyle name="Comma 2 2 2 2 2 2 4 3" xfId="13991"/>
    <cellStyle name="Comma 2 2 2 2 2 2 4 3 2" xfId="45286"/>
    <cellStyle name="Comma 2 2 2 2 2 2 4 4" xfId="35404"/>
    <cellStyle name="Comma 2 2 2 2 2 2 5" xfId="7403"/>
    <cellStyle name="Comma 2 2 2 2 2 2 5 2" xfId="23873"/>
    <cellStyle name="Comma 2 2 2 2 2 2 5 2 2" xfId="55168"/>
    <cellStyle name="Comma 2 2 2 2 2 2 5 3" xfId="38698"/>
    <cellStyle name="Comma 2 2 2 2 2 2 6" xfId="17285"/>
    <cellStyle name="Comma 2 2 2 2 2 2 6 2" xfId="48580"/>
    <cellStyle name="Comma 2 2 2 2 2 2 7" xfId="10697"/>
    <cellStyle name="Comma 2 2 2 2 2 2 7 2" xfId="41992"/>
    <cellStyle name="Comma 2 2 2 2 2 2 8" xfId="27168"/>
    <cellStyle name="Comma 2 2 2 2 2 2 8 2" xfId="32109"/>
    <cellStyle name="Comma 2 2 2 2 2 2 9" xfId="28815"/>
    <cellStyle name="Comma 2 2 2 2 2 3" xfId="508"/>
    <cellStyle name="Comma 2 2 2 2 2 3 2" xfId="509"/>
    <cellStyle name="Comma 2 2 2 2 2 3 2 2" xfId="2464"/>
    <cellStyle name="Comma 2 2 2 2 2 3 2 2 2" xfId="5759"/>
    <cellStyle name="Comma 2 2 2 2 2 3 2 2 2 2" xfId="22229"/>
    <cellStyle name="Comma 2 2 2 2 2 3 2 2 2 2 2" xfId="53524"/>
    <cellStyle name="Comma 2 2 2 2 2 3 2 2 2 3" xfId="15641"/>
    <cellStyle name="Comma 2 2 2 2 2 3 2 2 2 3 2" xfId="46936"/>
    <cellStyle name="Comma 2 2 2 2 2 3 2 2 2 4" xfId="37054"/>
    <cellStyle name="Comma 2 2 2 2 2 3 2 2 3" xfId="9053"/>
    <cellStyle name="Comma 2 2 2 2 2 3 2 2 3 2" xfId="25523"/>
    <cellStyle name="Comma 2 2 2 2 2 3 2 2 3 2 2" xfId="56818"/>
    <cellStyle name="Comma 2 2 2 2 2 3 2 2 3 3" xfId="40348"/>
    <cellStyle name="Comma 2 2 2 2 2 3 2 2 4" xfId="18935"/>
    <cellStyle name="Comma 2 2 2 2 2 3 2 2 4 2" xfId="50230"/>
    <cellStyle name="Comma 2 2 2 2 2 3 2 2 5" xfId="12347"/>
    <cellStyle name="Comma 2 2 2 2 2 3 2 2 5 2" xfId="43642"/>
    <cellStyle name="Comma 2 2 2 2 2 3 2 2 6" xfId="33760"/>
    <cellStyle name="Comma 2 2 2 2 2 3 2 2 7" xfId="30465"/>
    <cellStyle name="Comma 2 2 2 2 2 3 2 3" xfId="4112"/>
    <cellStyle name="Comma 2 2 2 2 2 3 2 3 2" xfId="20582"/>
    <cellStyle name="Comma 2 2 2 2 2 3 2 3 2 2" xfId="51877"/>
    <cellStyle name="Comma 2 2 2 2 2 3 2 3 3" xfId="13994"/>
    <cellStyle name="Comma 2 2 2 2 2 3 2 3 3 2" xfId="45289"/>
    <cellStyle name="Comma 2 2 2 2 2 3 2 3 4" xfId="35407"/>
    <cellStyle name="Comma 2 2 2 2 2 3 2 4" xfId="7406"/>
    <cellStyle name="Comma 2 2 2 2 2 3 2 4 2" xfId="23876"/>
    <cellStyle name="Comma 2 2 2 2 2 3 2 4 2 2" xfId="55171"/>
    <cellStyle name="Comma 2 2 2 2 2 3 2 4 3" xfId="38701"/>
    <cellStyle name="Comma 2 2 2 2 2 3 2 5" xfId="17288"/>
    <cellStyle name="Comma 2 2 2 2 2 3 2 5 2" xfId="48583"/>
    <cellStyle name="Comma 2 2 2 2 2 3 2 6" xfId="10700"/>
    <cellStyle name="Comma 2 2 2 2 2 3 2 6 2" xfId="41995"/>
    <cellStyle name="Comma 2 2 2 2 2 3 2 7" xfId="27171"/>
    <cellStyle name="Comma 2 2 2 2 2 3 2 7 2" xfId="32112"/>
    <cellStyle name="Comma 2 2 2 2 2 3 2 8" xfId="28818"/>
    <cellStyle name="Comma 2 2 2 2 2 3 3" xfId="2463"/>
    <cellStyle name="Comma 2 2 2 2 2 3 3 2" xfId="5758"/>
    <cellStyle name="Comma 2 2 2 2 2 3 3 2 2" xfId="22228"/>
    <cellStyle name="Comma 2 2 2 2 2 3 3 2 2 2" xfId="53523"/>
    <cellStyle name="Comma 2 2 2 2 2 3 3 2 3" xfId="15640"/>
    <cellStyle name="Comma 2 2 2 2 2 3 3 2 3 2" xfId="46935"/>
    <cellStyle name="Comma 2 2 2 2 2 3 3 2 4" xfId="37053"/>
    <cellStyle name="Comma 2 2 2 2 2 3 3 3" xfId="9052"/>
    <cellStyle name="Comma 2 2 2 2 2 3 3 3 2" xfId="25522"/>
    <cellStyle name="Comma 2 2 2 2 2 3 3 3 2 2" xfId="56817"/>
    <cellStyle name="Comma 2 2 2 2 2 3 3 3 3" xfId="40347"/>
    <cellStyle name="Comma 2 2 2 2 2 3 3 4" xfId="18934"/>
    <cellStyle name="Comma 2 2 2 2 2 3 3 4 2" xfId="50229"/>
    <cellStyle name="Comma 2 2 2 2 2 3 3 5" xfId="12346"/>
    <cellStyle name="Comma 2 2 2 2 2 3 3 5 2" xfId="43641"/>
    <cellStyle name="Comma 2 2 2 2 2 3 3 6" xfId="33759"/>
    <cellStyle name="Comma 2 2 2 2 2 3 3 7" xfId="30464"/>
    <cellStyle name="Comma 2 2 2 2 2 3 4" xfId="4111"/>
    <cellStyle name="Comma 2 2 2 2 2 3 4 2" xfId="20581"/>
    <cellStyle name="Comma 2 2 2 2 2 3 4 2 2" xfId="51876"/>
    <cellStyle name="Comma 2 2 2 2 2 3 4 3" xfId="13993"/>
    <cellStyle name="Comma 2 2 2 2 2 3 4 3 2" xfId="45288"/>
    <cellStyle name="Comma 2 2 2 2 2 3 4 4" xfId="35406"/>
    <cellStyle name="Comma 2 2 2 2 2 3 5" xfId="7405"/>
    <cellStyle name="Comma 2 2 2 2 2 3 5 2" xfId="23875"/>
    <cellStyle name="Comma 2 2 2 2 2 3 5 2 2" xfId="55170"/>
    <cellStyle name="Comma 2 2 2 2 2 3 5 3" xfId="38700"/>
    <cellStyle name="Comma 2 2 2 2 2 3 6" xfId="17287"/>
    <cellStyle name="Comma 2 2 2 2 2 3 6 2" xfId="48582"/>
    <cellStyle name="Comma 2 2 2 2 2 3 7" xfId="10699"/>
    <cellStyle name="Comma 2 2 2 2 2 3 7 2" xfId="41994"/>
    <cellStyle name="Comma 2 2 2 2 2 3 8" xfId="27170"/>
    <cellStyle name="Comma 2 2 2 2 2 3 8 2" xfId="32111"/>
    <cellStyle name="Comma 2 2 2 2 2 3 9" xfId="28817"/>
    <cellStyle name="Comma 2 2 2 2 2 4" xfId="510"/>
    <cellStyle name="Comma 2 2 2 2 2 4 2" xfId="2465"/>
    <cellStyle name="Comma 2 2 2 2 2 4 2 2" xfId="5760"/>
    <cellStyle name="Comma 2 2 2 2 2 4 2 2 2" xfId="22230"/>
    <cellStyle name="Comma 2 2 2 2 2 4 2 2 2 2" xfId="53525"/>
    <cellStyle name="Comma 2 2 2 2 2 4 2 2 3" xfId="15642"/>
    <cellStyle name="Comma 2 2 2 2 2 4 2 2 3 2" xfId="46937"/>
    <cellStyle name="Comma 2 2 2 2 2 4 2 2 4" xfId="37055"/>
    <cellStyle name="Comma 2 2 2 2 2 4 2 3" xfId="9054"/>
    <cellStyle name="Comma 2 2 2 2 2 4 2 3 2" xfId="25524"/>
    <cellStyle name="Comma 2 2 2 2 2 4 2 3 2 2" xfId="56819"/>
    <cellStyle name="Comma 2 2 2 2 2 4 2 3 3" xfId="40349"/>
    <cellStyle name="Comma 2 2 2 2 2 4 2 4" xfId="18936"/>
    <cellStyle name="Comma 2 2 2 2 2 4 2 4 2" xfId="50231"/>
    <cellStyle name="Comma 2 2 2 2 2 4 2 5" xfId="12348"/>
    <cellStyle name="Comma 2 2 2 2 2 4 2 5 2" xfId="43643"/>
    <cellStyle name="Comma 2 2 2 2 2 4 2 6" xfId="33761"/>
    <cellStyle name="Comma 2 2 2 2 2 4 2 7" xfId="30466"/>
    <cellStyle name="Comma 2 2 2 2 2 4 3" xfId="4113"/>
    <cellStyle name="Comma 2 2 2 2 2 4 3 2" xfId="20583"/>
    <cellStyle name="Comma 2 2 2 2 2 4 3 2 2" xfId="51878"/>
    <cellStyle name="Comma 2 2 2 2 2 4 3 3" xfId="13995"/>
    <cellStyle name="Comma 2 2 2 2 2 4 3 3 2" xfId="45290"/>
    <cellStyle name="Comma 2 2 2 2 2 4 3 4" xfId="35408"/>
    <cellStyle name="Comma 2 2 2 2 2 4 4" xfId="7407"/>
    <cellStyle name="Comma 2 2 2 2 2 4 4 2" xfId="23877"/>
    <cellStyle name="Comma 2 2 2 2 2 4 4 2 2" xfId="55172"/>
    <cellStyle name="Comma 2 2 2 2 2 4 4 3" xfId="38702"/>
    <cellStyle name="Comma 2 2 2 2 2 4 5" xfId="17289"/>
    <cellStyle name="Comma 2 2 2 2 2 4 5 2" xfId="48584"/>
    <cellStyle name="Comma 2 2 2 2 2 4 6" xfId="10701"/>
    <cellStyle name="Comma 2 2 2 2 2 4 6 2" xfId="41996"/>
    <cellStyle name="Comma 2 2 2 2 2 4 7" xfId="27172"/>
    <cellStyle name="Comma 2 2 2 2 2 4 7 2" xfId="32113"/>
    <cellStyle name="Comma 2 2 2 2 2 4 8" xfId="28819"/>
    <cellStyle name="Comma 2 2 2 2 2 5" xfId="511"/>
    <cellStyle name="Comma 2 2 2 2 2 5 2" xfId="2466"/>
    <cellStyle name="Comma 2 2 2 2 2 5 2 2" xfId="5761"/>
    <cellStyle name="Comma 2 2 2 2 2 5 2 2 2" xfId="22231"/>
    <cellStyle name="Comma 2 2 2 2 2 5 2 2 2 2" xfId="53526"/>
    <cellStyle name="Comma 2 2 2 2 2 5 2 2 3" xfId="15643"/>
    <cellStyle name="Comma 2 2 2 2 2 5 2 2 3 2" xfId="46938"/>
    <cellStyle name="Comma 2 2 2 2 2 5 2 2 4" xfId="37056"/>
    <cellStyle name="Comma 2 2 2 2 2 5 2 3" xfId="9055"/>
    <cellStyle name="Comma 2 2 2 2 2 5 2 3 2" xfId="25525"/>
    <cellStyle name="Comma 2 2 2 2 2 5 2 3 2 2" xfId="56820"/>
    <cellStyle name="Comma 2 2 2 2 2 5 2 3 3" xfId="40350"/>
    <cellStyle name="Comma 2 2 2 2 2 5 2 4" xfId="18937"/>
    <cellStyle name="Comma 2 2 2 2 2 5 2 4 2" xfId="50232"/>
    <cellStyle name="Comma 2 2 2 2 2 5 2 5" xfId="12349"/>
    <cellStyle name="Comma 2 2 2 2 2 5 2 5 2" xfId="43644"/>
    <cellStyle name="Comma 2 2 2 2 2 5 2 6" xfId="33762"/>
    <cellStyle name="Comma 2 2 2 2 2 5 2 7" xfId="30467"/>
    <cellStyle name="Comma 2 2 2 2 2 5 3" xfId="4114"/>
    <cellStyle name="Comma 2 2 2 2 2 5 3 2" xfId="20584"/>
    <cellStyle name="Comma 2 2 2 2 2 5 3 2 2" xfId="51879"/>
    <cellStyle name="Comma 2 2 2 2 2 5 3 3" xfId="13996"/>
    <cellStyle name="Comma 2 2 2 2 2 5 3 3 2" xfId="45291"/>
    <cellStyle name="Comma 2 2 2 2 2 5 3 4" xfId="35409"/>
    <cellStyle name="Comma 2 2 2 2 2 5 4" xfId="7408"/>
    <cellStyle name="Comma 2 2 2 2 2 5 4 2" xfId="23878"/>
    <cellStyle name="Comma 2 2 2 2 2 5 4 2 2" xfId="55173"/>
    <cellStyle name="Comma 2 2 2 2 2 5 4 3" xfId="38703"/>
    <cellStyle name="Comma 2 2 2 2 2 5 5" xfId="17290"/>
    <cellStyle name="Comma 2 2 2 2 2 5 5 2" xfId="48585"/>
    <cellStyle name="Comma 2 2 2 2 2 5 6" xfId="10702"/>
    <cellStyle name="Comma 2 2 2 2 2 5 6 2" xfId="41997"/>
    <cellStyle name="Comma 2 2 2 2 2 5 7" xfId="27173"/>
    <cellStyle name="Comma 2 2 2 2 2 5 7 2" xfId="32114"/>
    <cellStyle name="Comma 2 2 2 2 2 5 8" xfId="28820"/>
    <cellStyle name="Comma 2 2 2 2 2 6" xfId="2460"/>
    <cellStyle name="Comma 2 2 2 2 2 6 2" xfId="5755"/>
    <cellStyle name="Comma 2 2 2 2 2 6 2 2" xfId="22225"/>
    <cellStyle name="Comma 2 2 2 2 2 6 2 2 2" xfId="53520"/>
    <cellStyle name="Comma 2 2 2 2 2 6 2 3" xfId="15637"/>
    <cellStyle name="Comma 2 2 2 2 2 6 2 3 2" xfId="46932"/>
    <cellStyle name="Comma 2 2 2 2 2 6 2 4" xfId="37050"/>
    <cellStyle name="Comma 2 2 2 2 2 6 3" xfId="9049"/>
    <cellStyle name="Comma 2 2 2 2 2 6 3 2" xfId="25519"/>
    <cellStyle name="Comma 2 2 2 2 2 6 3 2 2" xfId="56814"/>
    <cellStyle name="Comma 2 2 2 2 2 6 3 3" xfId="40344"/>
    <cellStyle name="Comma 2 2 2 2 2 6 4" xfId="18931"/>
    <cellStyle name="Comma 2 2 2 2 2 6 4 2" xfId="50226"/>
    <cellStyle name="Comma 2 2 2 2 2 6 5" xfId="12343"/>
    <cellStyle name="Comma 2 2 2 2 2 6 5 2" xfId="43638"/>
    <cellStyle name="Comma 2 2 2 2 2 6 6" xfId="33756"/>
    <cellStyle name="Comma 2 2 2 2 2 6 7" xfId="30461"/>
    <cellStyle name="Comma 2 2 2 2 2 7" xfId="4108"/>
    <cellStyle name="Comma 2 2 2 2 2 7 2" xfId="20578"/>
    <cellStyle name="Comma 2 2 2 2 2 7 2 2" xfId="51873"/>
    <cellStyle name="Comma 2 2 2 2 2 7 3" xfId="13990"/>
    <cellStyle name="Comma 2 2 2 2 2 7 3 2" xfId="45285"/>
    <cellStyle name="Comma 2 2 2 2 2 7 4" xfId="35403"/>
    <cellStyle name="Comma 2 2 2 2 2 8" xfId="7402"/>
    <cellStyle name="Comma 2 2 2 2 2 8 2" xfId="23872"/>
    <cellStyle name="Comma 2 2 2 2 2 8 2 2" xfId="55167"/>
    <cellStyle name="Comma 2 2 2 2 2 8 3" xfId="38697"/>
    <cellStyle name="Comma 2 2 2 2 2 9" xfId="17284"/>
    <cellStyle name="Comma 2 2 2 2 2 9 2" xfId="48579"/>
    <cellStyle name="Comma 2 2 2 2 3" xfId="512"/>
    <cellStyle name="Comma 2 2 2 2 3 10" xfId="10703"/>
    <cellStyle name="Comma 2 2 2 2 3 10 2" xfId="41998"/>
    <cellStyle name="Comma 2 2 2 2 3 11" xfId="27174"/>
    <cellStyle name="Comma 2 2 2 2 3 11 2" xfId="32115"/>
    <cellStyle name="Comma 2 2 2 2 3 12" xfId="28821"/>
    <cellStyle name="Comma 2 2 2 2 3 2" xfId="513"/>
    <cellStyle name="Comma 2 2 2 2 3 2 2" xfId="514"/>
    <cellStyle name="Comma 2 2 2 2 3 2 2 2" xfId="2469"/>
    <cellStyle name="Comma 2 2 2 2 3 2 2 2 2" xfId="5764"/>
    <cellStyle name="Comma 2 2 2 2 3 2 2 2 2 2" xfId="22234"/>
    <cellStyle name="Comma 2 2 2 2 3 2 2 2 2 2 2" xfId="53529"/>
    <cellStyle name="Comma 2 2 2 2 3 2 2 2 2 3" xfId="15646"/>
    <cellStyle name="Comma 2 2 2 2 3 2 2 2 2 3 2" xfId="46941"/>
    <cellStyle name="Comma 2 2 2 2 3 2 2 2 2 4" xfId="37059"/>
    <cellStyle name="Comma 2 2 2 2 3 2 2 2 3" xfId="9058"/>
    <cellStyle name="Comma 2 2 2 2 3 2 2 2 3 2" xfId="25528"/>
    <cellStyle name="Comma 2 2 2 2 3 2 2 2 3 2 2" xfId="56823"/>
    <cellStyle name="Comma 2 2 2 2 3 2 2 2 3 3" xfId="40353"/>
    <cellStyle name="Comma 2 2 2 2 3 2 2 2 4" xfId="18940"/>
    <cellStyle name="Comma 2 2 2 2 3 2 2 2 4 2" xfId="50235"/>
    <cellStyle name="Comma 2 2 2 2 3 2 2 2 5" xfId="12352"/>
    <cellStyle name="Comma 2 2 2 2 3 2 2 2 5 2" xfId="43647"/>
    <cellStyle name="Comma 2 2 2 2 3 2 2 2 6" xfId="33765"/>
    <cellStyle name="Comma 2 2 2 2 3 2 2 2 7" xfId="30470"/>
    <cellStyle name="Comma 2 2 2 2 3 2 2 3" xfId="4117"/>
    <cellStyle name="Comma 2 2 2 2 3 2 2 3 2" xfId="20587"/>
    <cellStyle name="Comma 2 2 2 2 3 2 2 3 2 2" xfId="51882"/>
    <cellStyle name="Comma 2 2 2 2 3 2 2 3 3" xfId="13999"/>
    <cellStyle name="Comma 2 2 2 2 3 2 2 3 3 2" xfId="45294"/>
    <cellStyle name="Comma 2 2 2 2 3 2 2 3 4" xfId="35412"/>
    <cellStyle name="Comma 2 2 2 2 3 2 2 4" xfId="7411"/>
    <cellStyle name="Comma 2 2 2 2 3 2 2 4 2" xfId="23881"/>
    <cellStyle name="Comma 2 2 2 2 3 2 2 4 2 2" xfId="55176"/>
    <cellStyle name="Comma 2 2 2 2 3 2 2 4 3" xfId="38706"/>
    <cellStyle name="Comma 2 2 2 2 3 2 2 5" xfId="17293"/>
    <cellStyle name="Comma 2 2 2 2 3 2 2 5 2" xfId="48588"/>
    <cellStyle name="Comma 2 2 2 2 3 2 2 6" xfId="10705"/>
    <cellStyle name="Comma 2 2 2 2 3 2 2 6 2" xfId="42000"/>
    <cellStyle name="Comma 2 2 2 2 3 2 2 7" xfId="27176"/>
    <cellStyle name="Comma 2 2 2 2 3 2 2 7 2" xfId="32117"/>
    <cellStyle name="Comma 2 2 2 2 3 2 2 8" xfId="28823"/>
    <cellStyle name="Comma 2 2 2 2 3 2 3" xfId="2468"/>
    <cellStyle name="Comma 2 2 2 2 3 2 3 2" xfId="5763"/>
    <cellStyle name="Comma 2 2 2 2 3 2 3 2 2" xfId="22233"/>
    <cellStyle name="Comma 2 2 2 2 3 2 3 2 2 2" xfId="53528"/>
    <cellStyle name="Comma 2 2 2 2 3 2 3 2 3" xfId="15645"/>
    <cellStyle name="Comma 2 2 2 2 3 2 3 2 3 2" xfId="46940"/>
    <cellStyle name="Comma 2 2 2 2 3 2 3 2 4" xfId="37058"/>
    <cellStyle name="Comma 2 2 2 2 3 2 3 3" xfId="9057"/>
    <cellStyle name="Comma 2 2 2 2 3 2 3 3 2" xfId="25527"/>
    <cellStyle name="Comma 2 2 2 2 3 2 3 3 2 2" xfId="56822"/>
    <cellStyle name="Comma 2 2 2 2 3 2 3 3 3" xfId="40352"/>
    <cellStyle name="Comma 2 2 2 2 3 2 3 4" xfId="18939"/>
    <cellStyle name="Comma 2 2 2 2 3 2 3 4 2" xfId="50234"/>
    <cellStyle name="Comma 2 2 2 2 3 2 3 5" xfId="12351"/>
    <cellStyle name="Comma 2 2 2 2 3 2 3 5 2" xfId="43646"/>
    <cellStyle name="Comma 2 2 2 2 3 2 3 6" xfId="33764"/>
    <cellStyle name="Comma 2 2 2 2 3 2 3 7" xfId="30469"/>
    <cellStyle name="Comma 2 2 2 2 3 2 4" xfId="4116"/>
    <cellStyle name="Comma 2 2 2 2 3 2 4 2" xfId="20586"/>
    <cellStyle name="Comma 2 2 2 2 3 2 4 2 2" xfId="51881"/>
    <cellStyle name="Comma 2 2 2 2 3 2 4 3" xfId="13998"/>
    <cellStyle name="Comma 2 2 2 2 3 2 4 3 2" xfId="45293"/>
    <cellStyle name="Comma 2 2 2 2 3 2 4 4" xfId="35411"/>
    <cellStyle name="Comma 2 2 2 2 3 2 5" xfId="7410"/>
    <cellStyle name="Comma 2 2 2 2 3 2 5 2" xfId="23880"/>
    <cellStyle name="Comma 2 2 2 2 3 2 5 2 2" xfId="55175"/>
    <cellStyle name="Comma 2 2 2 2 3 2 5 3" xfId="38705"/>
    <cellStyle name="Comma 2 2 2 2 3 2 6" xfId="17292"/>
    <cellStyle name="Comma 2 2 2 2 3 2 6 2" xfId="48587"/>
    <cellStyle name="Comma 2 2 2 2 3 2 7" xfId="10704"/>
    <cellStyle name="Comma 2 2 2 2 3 2 7 2" xfId="41999"/>
    <cellStyle name="Comma 2 2 2 2 3 2 8" xfId="27175"/>
    <cellStyle name="Comma 2 2 2 2 3 2 8 2" xfId="32116"/>
    <cellStyle name="Comma 2 2 2 2 3 2 9" xfId="28822"/>
    <cellStyle name="Comma 2 2 2 2 3 3" xfId="515"/>
    <cellStyle name="Comma 2 2 2 2 3 3 2" xfId="516"/>
    <cellStyle name="Comma 2 2 2 2 3 3 2 2" xfId="2471"/>
    <cellStyle name="Comma 2 2 2 2 3 3 2 2 2" xfId="5766"/>
    <cellStyle name="Comma 2 2 2 2 3 3 2 2 2 2" xfId="22236"/>
    <cellStyle name="Comma 2 2 2 2 3 3 2 2 2 2 2" xfId="53531"/>
    <cellStyle name="Comma 2 2 2 2 3 3 2 2 2 3" xfId="15648"/>
    <cellStyle name="Comma 2 2 2 2 3 3 2 2 2 3 2" xfId="46943"/>
    <cellStyle name="Comma 2 2 2 2 3 3 2 2 2 4" xfId="37061"/>
    <cellStyle name="Comma 2 2 2 2 3 3 2 2 3" xfId="9060"/>
    <cellStyle name="Comma 2 2 2 2 3 3 2 2 3 2" xfId="25530"/>
    <cellStyle name="Comma 2 2 2 2 3 3 2 2 3 2 2" xfId="56825"/>
    <cellStyle name="Comma 2 2 2 2 3 3 2 2 3 3" xfId="40355"/>
    <cellStyle name="Comma 2 2 2 2 3 3 2 2 4" xfId="18942"/>
    <cellStyle name="Comma 2 2 2 2 3 3 2 2 4 2" xfId="50237"/>
    <cellStyle name="Comma 2 2 2 2 3 3 2 2 5" xfId="12354"/>
    <cellStyle name="Comma 2 2 2 2 3 3 2 2 5 2" xfId="43649"/>
    <cellStyle name="Comma 2 2 2 2 3 3 2 2 6" xfId="33767"/>
    <cellStyle name="Comma 2 2 2 2 3 3 2 2 7" xfId="30472"/>
    <cellStyle name="Comma 2 2 2 2 3 3 2 3" xfId="4119"/>
    <cellStyle name="Comma 2 2 2 2 3 3 2 3 2" xfId="20589"/>
    <cellStyle name="Comma 2 2 2 2 3 3 2 3 2 2" xfId="51884"/>
    <cellStyle name="Comma 2 2 2 2 3 3 2 3 3" xfId="14001"/>
    <cellStyle name="Comma 2 2 2 2 3 3 2 3 3 2" xfId="45296"/>
    <cellStyle name="Comma 2 2 2 2 3 3 2 3 4" xfId="35414"/>
    <cellStyle name="Comma 2 2 2 2 3 3 2 4" xfId="7413"/>
    <cellStyle name="Comma 2 2 2 2 3 3 2 4 2" xfId="23883"/>
    <cellStyle name="Comma 2 2 2 2 3 3 2 4 2 2" xfId="55178"/>
    <cellStyle name="Comma 2 2 2 2 3 3 2 4 3" xfId="38708"/>
    <cellStyle name="Comma 2 2 2 2 3 3 2 5" xfId="17295"/>
    <cellStyle name="Comma 2 2 2 2 3 3 2 5 2" xfId="48590"/>
    <cellStyle name="Comma 2 2 2 2 3 3 2 6" xfId="10707"/>
    <cellStyle name="Comma 2 2 2 2 3 3 2 6 2" xfId="42002"/>
    <cellStyle name="Comma 2 2 2 2 3 3 2 7" xfId="27178"/>
    <cellStyle name="Comma 2 2 2 2 3 3 2 7 2" xfId="32119"/>
    <cellStyle name="Comma 2 2 2 2 3 3 2 8" xfId="28825"/>
    <cellStyle name="Comma 2 2 2 2 3 3 3" xfId="2470"/>
    <cellStyle name="Comma 2 2 2 2 3 3 3 2" xfId="5765"/>
    <cellStyle name="Comma 2 2 2 2 3 3 3 2 2" xfId="22235"/>
    <cellStyle name="Comma 2 2 2 2 3 3 3 2 2 2" xfId="53530"/>
    <cellStyle name="Comma 2 2 2 2 3 3 3 2 3" xfId="15647"/>
    <cellStyle name="Comma 2 2 2 2 3 3 3 2 3 2" xfId="46942"/>
    <cellStyle name="Comma 2 2 2 2 3 3 3 2 4" xfId="37060"/>
    <cellStyle name="Comma 2 2 2 2 3 3 3 3" xfId="9059"/>
    <cellStyle name="Comma 2 2 2 2 3 3 3 3 2" xfId="25529"/>
    <cellStyle name="Comma 2 2 2 2 3 3 3 3 2 2" xfId="56824"/>
    <cellStyle name="Comma 2 2 2 2 3 3 3 3 3" xfId="40354"/>
    <cellStyle name="Comma 2 2 2 2 3 3 3 4" xfId="18941"/>
    <cellStyle name="Comma 2 2 2 2 3 3 3 4 2" xfId="50236"/>
    <cellStyle name="Comma 2 2 2 2 3 3 3 5" xfId="12353"/>
    <cellStyle name="Comma 2 2 2 2 3 3 3 5 2" xfId="43648"/>
    <cellStyle name="Comma 2 2 2 2 3 3 3 6" xfId="33766"/>
    <cellStyle name="Comma 2 2 2 2 3 3 3 7" xfId="30471"/>
    <cellStyle name="Comma 2 2 2 2 3 3 4" xfId="4118"/>
    <cellStyle name="Comma 2 2 2 2 3 3 4 2" xfId="20588"/>
    <cellStyle name="Comma 2 2 2 2 3 3 4 2 2" xfId="51883"/>
    <cellStyle name="Comma 2 2 2 2 3 3 4 3" xfId="14000"/>
    <cellStyle name="Comma 2 2 2 2 3 3 4 3 2" xfId="45295"/>
    <cellStyle name="Comma 2 2 2 2 3 3 4 4" xfId="35413"/>
    <cellStyle name="Comma 2 2 2 2 3 3 5" xfId="7412"/>
    <cellStyle name="Comma 2 2 2 2 3 3 5 2" xfId="23882"/>
    <cellStyle name="Comma 2 2 2 2 3 3 5 2 2" xfId="55177"/>
    <cellStyle name="Comma 2 2 2 2 3 3 5 3" xfId="38707"/>
    <cellStyle name="Comma 2 2 2 2 3 3 6" xfId="17294"/>
    <cellStyle name="Comma 2 2 2 2 3 3 6 2" xfId="48589"/>
    <cellStyle name="Comma 2 2 2 2 3 3 7" xfId="10706"/>
    <cellStyle name="Comma 2 2 2 2 3 3 7 2" xfId="42001"/>
    <cellStyle name="Comma 2 2 2 2 3 3 8" xfId="27177"/>
    <cellStyle name="Comma 2 2 2 2 3 3 8 2" xfId="32118"/>
    <cellStyle name="Comma 2 2 2 2 3 3 9" xfId="28824"/>
    <cellStyle name="Comma 2 2 2 2 3 4" xfId="517"/>
    <cellStyle name="Comma 2 2 2 2 3 4 2" xfId="2472"/>
    <cellStyle name="Comma 2 2 2 2 3 4 2 2" xfId="5767"/>
    <cellStyle name="Comma 2 2 2 2 3 4 2 2 2" xfId="22237"/>
    <cellStyle name="Comma 2 2 2 2 3 4 2 2 2 2" xfId="53532"/>
    <cellStyle name="Comma 2 2 2 2 3 4 2 2 3" xfId="15649"/>
    <cellStyle name="Comma 2 2 2 2 3 4 2 2 3 2" xfId="46944"/>
    <cellStyle name="Comma 2 2 2 2 3 4 2 2 4" xfId="37062"/>
    <cellStyle name="Comma 2 2 2 2 3 4 2 3" xfId="9061"/>
    <cellStyle name="Comma 2 2 2 2 3 4 2 3 2" xfId="25531"/>
    <cellStyle name="Comma 2 2 2 2 3 4 2 3 2 2" xfId="56826"/>
    <cellStyle name="Comma 2 2 2 2 3 4 2 3 3" xfId="40356"/>
    <cellStyle name="Comma 2 2 2 2 3 4 2 4" xfId="18943"/>
    <cellStyle name="Comma 2 2 2 2 3 4 2 4 2" xfId="50238"/>
    <cellStyle name="Comma 2 2 2 2 3 4 2 5" xfId="12355"/>
    <cellStyle name="Comma 2 2 2 2 3 4 2 5 2" xfId="43650"/>
    <cellStyle name="Comma 2 2 2 2 3 4 2 6" xfId="33768"/>
    <cellStyle name="Comma 2 2 2 2 3 4 2 7" xfId="30473"/>
    <cellStyle name="Comma 2 2 2 2 3 4 3" xfId="4120"/>
    <cellStyle name="Comma 2 2 2 2 3 4 3 2" xfId="20590"/>
    <cellStyle name="Comma 2 2 2 2 3 4 3 2 2" xfId="51885"/>
    <cellStyle name="Comma 2 2 2 2 3 4 3 3" xfId="14002"/>
    <cellStyle name="Comma 2 2 2 2 3 4 3 3 2" xfId="45297"/>
    <cellStyle name="Comma 2 2 2 2 3 4 3 4" xfId="35415"/>
    <cellStyle name="Comma 2 2 2 2 3 4 4" xfId="7414"/>
    <cellStyle name="Comma 2 2 2 2 3 4 4 2" xfId="23884"/>
    <cellStyle name="Comma 2 2 2 2 3 4 4 2 2" xfId="55179"/>
    <cellStyle name="Comma 2 2 2 2 3 4 4 3" xfId="38709"/>
    <cellStyle name="Comma 2 2 2 2 3 4 5" xfId="17296"/>
    <cellStyle name="Comma 2 2 2 2 3 4 5 2" xfId="48591"/>
    <cellStyle name="Comma 2 2 2 2 3 4 6" xfId="10708"/>
    <cellStyle name="Comma 2 2 2 2 3 4 6 2" xfId="42003"/>
    <cellStyle name="Comma 2 2 2 2 3 4 7" xfId="27179"/>
    <cellStyle name="Comma 2 2 2 2 3 4 7 2" xfId="32120"/>
    <cellStyle name="Comma 2 2 2 2 3 4 8" xfId="28826"/>
    <cellStyle name="Comma 2 2 2 2 3 5" xfId="518"/>
    <cellStyle name="Comma 2 2 2 2 3 5 2" xfId="2473"/>
    <cellStyle name="Comma 2 2 2 2 3 5 2 2" xfId="5768"/>
    <cellStyle name="Comma 2 2 2 2 3 5 2 2 2" xfId="22238"/>
    <cellStyle name="Comma 2 2 2 2 3 5 2 2 2 2" xfId="53533"/>
    <cellStyle name="Comma 2 2 2 2 3 5 2 2 3" xfId="15650"/>
    <cellStyle name="Comma 2 2 2 2 3 5 2 2 3 2" xfId="46945"/>
    <cellStyle name="Comma 2 2 2 2 3 5 2 2 4" xfId="37063"/>
    <cellStyle name="Comma 2 2 2 2 3 5 2 3" xfId="9062"/>
    <cellStyle name="Comma 2 2 2 2 3 5 2 3 2" xfId="25532"/>
    <cellStyle name="Comma 2 2 2 2 3 5 2 3 2 2" xfId="56827"/>
    <cellStyle name="Comma 2 2 2 2 3 5 2 3 3" xfId="40357"/>
    <cellStyle name="Comma 2 2 2 2 3 5 2 4" xfId="18944"/>
    <cellStyle name="Comma 2 2 2 2 3 5 2 4 2" xfId="50239"/>
    <cellStyle name="Comma 2 2 2 2 3 5 2 5" xfId="12356"/>
    <cellStyle name="Comma 2 2 2 2 3 5 2 5 2" xfId="43651"/>
    <cellStyle name="Comma 2 2 2 2 3 5 2 6" xfId="33769"/>
    <cellStyle name="Comma 2 2 2 2 3 5 2 7" xfId="30474"/>
    <cellStyle name="Comma 2 2 2 2 3 5 3" xfId="4121"/>
    <cellStyle name="Comma 2 2 2 2 3 5 3 2" xfId="20591"/>
    <cellStyle name="Comma 2 2 2 2 3 5 3 2 2" xfId="51886"/>
    <cellStyle name="Comma 2 2 2 2 3 5 3 3" xfId="14003"/>
    <cellStyle name="Comma 2 2 2 2 3 5 3 3 2" xfId="45298"/>
    <cellStyle name="Comma 2 2 2 2 3 5 3 4" xfId="35416"/>
    <cellStyle name="Comma 2 2 2 2 3 5 4" xfId="7415"/>
    <cellStyle name="Comma 2 2 2 2 3 5 4 2" xfId="23885"/>
    <cellStyle name="Comma 2 2 2 2 3 5 4 2 2" xfId="55180"/>
    <cellStyle name="Comma 2 2 2 2 3 5 4 3" xfId="38710"/>
    <cellStyle name="Comma 2 2 2 2 3 5 5" xfId="17297"/>
    <cellStyle name="Comma 2 2 2 2 3 5 5 2" xfId="48592"/>
    <cellStyle name="Comma 2 2 2 2 3 5 6" xfId="10709"/>
    <cellStyle name="Comma 2 2 2 2 3 5 6 2" xfId="42004"/>
    <cellStyle name="Comma 2 2 2 2 3 5 7" xfId="27180"/>
    <cellStyle name="Comma 2 2 2 2 3 5 7 2" xfId="32121"/>
    <cellStyle name="Comma 2 2 2 2 3 5 8" xfId="28827"/>
    <cellStyle name="Comma 2 2 2 2 3 6" xfId="2467"/>
    <cellStyle name="Comma 2 2 2 2 3 6 2" xfId="5762"/>
    <cellStyle name="Comma 2 2 2 2 3 6 2 2" xfId="22232"/>
    <cellStyle name="Comma 2 2 2 2 3 6 2 2 2" xfId="53527"/>
    <cellStyle name="Comma 2 2 2 2 3 6 2 3" xfId="15644"/>
    <cellStyle name="Comma 2 2 2 2 3 6 2 3 2" xfId="46939"/>
    <cellStyle name="Comma 2 2 2 2 3 6 2 4" xfId="37057"/>
    <cellStyle name="Comma 2 2 2 2 3 6 3" xfId="9056"/>
    <cellStyle name="Comma 2 2 2 2 3 6 3 2" xfId="25526"/>
    <cellStyle name="Comma 2 2 2 2 3 6 3 2 2" xfId="56821"/>
    <cellStyle name="Comma 2 2 2 2 3 6 3 3" xfId="40351"/>
    <cellStyle name="Comma 2 2 2 2 3 6 4" xfId="18938"/>
    <cellStyle name="Comma 2 2 2 2 3 6 4 2" xfId="50233"/>
    <cellStyle name="Comma 2 2 2 2 3 6 5" xfId="12350"/>
    <cellStyle name="Comma 2 2 2 2 3 6 5 2" xfId="43645"/>
    <cellStyle name="Comma 2 2 2 2 3 6 6" xfId="33763"/>
    <cellStyle name="Comma 2 2 2 2 3 6 7" xfId="30468"/>
    <cellStyle name="Comma 2 2 2 2 3 7" xfId="4115"/>
    <cellStyle name="Comma 2 2 2 2 3 7 2" xfId="20585"/>
    <cellStyle name="Comma 2 2 2 2 3 7 2 2" xfId="51880"/>
    <cellStyle name="Comma 2 2 2 2 3 7 3" xfId="13997"/>
    <cellStyle name="Comma 2 2 2 2 3 7 3 2" xfId="45292"/>
    <cellStyle name="Comma 2 2 2 2 3 7 4" xfId="35410"/>
    <cellStyle name="Comma 2 2 2 2 3 8" xfId="7409"/>
    <cellStyle name="Comma 2 2 2 2 3 8 2" xfId="23879"/>
    <cellStyle name="Comma 2 2 2 2 3 8 2 2" xfId="55174"/>
    <cellStyle name="Comma 2 2 2 2 3 8 3" xfId="38704"/>
    <cellStyle name="Comma 2 2 2 2 3 9" xfId="17291"/>
    <cellStyle name="Comma 2 2 2 2 3 9 2" xfId="48586"/>
    <cellStyle name="Comma 2 2 2 2 4" xfId="519"/>
    <cellStyle name="Comma 2 2 2 2 4 2" xfId="520"/>
    <cellStyle name="Comma 2 2 2 2 4 2 2" xfId="2475"/>
    <cellStyle name="Comma 2 2 2 2 4 2 2 2" xfId="5770"/>
    <cellStyle name="Comma 2 2 2 2 4 2 2 2 2" xfId="22240"/>
    <cellStyle name="Comma 2 2 2 2 4 2 2 2 2 2" xfId="53535"/>
    <cellStyle name="Comma 2 2 2 2 4 2 2 2 3" xfId="15652"/>
    <cellStyle name="Comma 2 2 2 2 4 2 2 2 3 2" xfId="46947"/>
    <cellStyle name="Comma 2 2 2 2 4 2 2 2 4" xfId="37065"/>
    <cellStyle name="Comma 2 2 2 2 4 2 2 3" xfId="9064"/>
    <cellStyle name="Comma 2 2 2 2 4 2 2 3 2" xfId="25534"/>
    <cellStyle name="Comma 2 2 2 2 4 2 2 3 2 2" xfId="56829"/>
    <cellStyle name="Comma 2 2 2 2 4 2 2 3 3" xfId="40359"/>
    <cellStyle name="Comma 2 2 2 2 4 2 2 4" xfId="18946"/>
    <cellStyle name="Comma 2 2 2 2 4 2 2 4 2" xfId="50241"/>
    <cellStyle name="Comma 2 2 2 2 4 2 2 5" xfId="12358"/>
    <cellStyle name="Comma 2 2 2 2 4 2 2 5 2" xfId="43653"/>
    <cellStyle name="Comma 2 2 2 2 4 2 2 6" xfId="33771"/>
    <cellStyle name="Comma 2 2 2 2 4 2 2 7" xfId="30476"/>
    <cellStyle name="Comma 2 2 2 2 4 2 3" xfId="4123"/>
    <cellStyle name="Comma 2 2 2 2 4 2 3 2" xfId="20593"/>
    <cellStyle name="Comma 2 2 2 2 4 2 3 2 2" xfId="51888"/>
    <cellStyle name="Comma 2 2 2 2 4 2 3 3" xfId="14005"/>
    <cellStyle name="Comma 2 2 2 2 4 2 3 3 2" xfId="45300"/>
    <cellStyle name="Comma 2 2 2 2 4 2 3 4" xfId="35418"/>
    <cellStyle name="Comma 2 2 2 2 4 2 4" xfId="7417"/>
    <cellStyle name="Comma 2 2 2 2 4 2 4 2" xfId="23887"/>
    <cellStyle name="Comma 2 2 2 2 4 2 4 2 2" xfId="55182"/>
    <cellStyle name="Comma 2 2 2 2 4 2 4 3" xfId="38712"/>
    <cellStyle name="Comma 2 2 2 2 4 2 5" xfId="17299"/>
    <cellStyle name="Comma 2 2 2 2 4 2 5 2" xfId="48594"/>
    <cellStyle name="Comma 2 2 2 2 4 2 6" xfId="10711"/>
    <cellStyle name="Comma 2 2 2 2 4 2 6 2" xfId="42006"/>
    <cellStyle name="Comma 2 2 2 2 4 2 7" xfId="27182"/>
    <cellStyle name="Comma 2 2 2 2 4 2 7 2" xfId="32123"/>
    <cellStyle name="Comma 2 2 2 2 4 2 8" xfId="28829"/>
    <cellStyle name="Comma 2 2 2 2 4 3" xfId="2474"/>
    <cellStyle name="Comma 2 2 2 2 4 3 2" xfId="5769"/>
    <cellStyle name="Comma 2 2 2 2 4 3 2 2" xfId="22239"/>
    <cellStyle name="Comma 2 2 2 2 4 3 2 2 2" xfId="53534"/>
    <cellStyle name="Comma 2 2 2 2 4 3 2 3" xfId="15651"/>
    <cellStyle name="Comma 2 2 2 2 4 3 2 3 2" xfId="46946"/>
    <cellStyle name="Comma 2 2 2 2 4 3 2 4" xfId="37064"/>
    <cellStyle name="Comma 2 2 2 2 4 3 3" xfId="9063"/>
    <cellStyle name="Comma 2 2 2 2 4 3 3 2" xfId="25533"/>
    <cellStyle name="Comma 2 2 2 2 4 3 3 2 2" xfId="56828"/>
    <cellStyle name="Comma 2 2 2 2 4 3 3 3" xfId="40358"/>
    <cellStyle name="Comma 2 2 2 2 4 3 4" xfId="18945"/>
    <cellStyle name="Comma 2 2 2 2 4 3 4 2" xfId="50240"/>
    <cellStyle name="Comma 2 2 2 2 4 3 5" xfId="12357"/>
    <cellStyle name="Comma 2 2 2 2 4 3 5 2" xfId="43652"/>
    <cellStyle name="Comma 2 2 2 2 4 3 6" xfId="33770"/>
    <cellStyle name="Comma 2 2 2 2 4 3 7" xfId="30475"/>
    <cellStyle name="Comma 2 2 2 2 4 4" xfId="4122"/>
    <cellStyle name="Comma 2 2 2 2 4 4 2" xfId="20592"/>
    <cellStyle name="Comma 2 2 2 2 4 4 2 2" xfId="51887"/>
    <cellStyle name="Comma 2 2 2 2 4 4 3" xfId="14004"/>
    <cellStyle name="Comma 2 2 2 2 4 4 3 2" xfId="45299"/>
    <cellStyle name="Comma 2 2 2 2 4 4 4" xfId="35417"/>
    <cellStyle name="Comma 2 2 2 2 4 5" xfId="7416"/>
    <cellStyle name="Comma 2 2 2 2 4 5 2" xfId="23886"/>
    <cellStyle name="Comma 2 2 2 2 4 5 2 2" xfId="55181"/>
    <cellStyle name="Comma 2 2 2 2 4 5 3" xfId="38711"/>
    <cellStyle name="Comma 2 2 2 2 4 6" xfId="17298"/>
    <cellStyle name="Comma 2 2 2 2 4 6 2" xfId="48593"/>
    <cellStyle name="Comma 2 2 2 2 4 7" xfId="10710"/>
    <cellStyle name="Comma 2 2 2 2 4 7 2" xfId="42005"/>
    <cellStyle name="Comma 2 2 2 2 4 8" xfId="27181"/>
    <cellStyle name="Comma 2 2 2 2 4 8 2" xfId="32122"/>
    <cellStyle name="Comma 2 2 2 2 4 9" xfId="28828"/>
    <cellStyle name="Comma 2 2 2 2 5" xfId="521"/>
    <cellStyle name="Comma 2 2 2 2 5 2" xfId="522"/>
    <cellStyle name="Comma 2 2 2 2 5 2 2" xfId="2477"/>
    <cellStyle name="Comma 2 2 2 2 5 2 2 2" xfId="5772"/>
    <cellStyle name="Comma 2 2 2 2 5 2 2 2 2" xfId="22242"/>
    <cellStyle name="Comma 2 2 2 2 5 2 2 2 2 2" xfId="53537"/>
    <cellStyle name="Comma 2 2 2 2 5 2 2 2 3" xfId="15654"/>
    <cellStyle name="Comma 2 2 2 2 5 2 2 2 3 2" xfId="46949"/>
    <cellStyle name="Comma 2 2 2 2 5 2 2 2 4" xfId="37067"/>
    <cellStyle name="Comma 2 2 2 2 5 2 2 3" xfId="9066"/>
    <cellStyle name="Comma 2 2 2 2 5 2 2 3 2" xfId="25536"/>
    <cellStyle name="Comma 2 2 2 2 5 2 2 3 2 2" xfId="56831"/>
    <cellStyle name="Comma 2 2 2 2 5 2 2 3 3" xfId="40361"/>
    <cellStyle name="Comma 2 2 2 2 5 2 2 4" xfId="18948"/>
    <cellStyle name="Comma 2 2 2 2 5 2 2 4 2" xfId="50243"/>
    <cellStyle name="Comma 2 2 2 2 5 2 2 5" xfId="12360"/>
    <cellStyle name="Comma 2 2 2 2 5 2 2 5 2" xfId="43655"/>
    <cellStyle name="Comma 2 2 2 2 5 2 2 6" xfId="33773"/>
    <cellStyle name="Comma 2 2 2 2 5 2 2 7" xfId="30478"/>
    <cellStyle name="Comma 2 2 2 2 5 2 3" xfId="4125"/>
    <cellStyle name="Comma 2 2 2 2 5 2 3 2" xfId="20595"/>
    <cellStyle name="Comma 2 2 2 2 5 2 3 2 2" xfId="51890"/>
    <cellStyle name="Comma 2 2 2 2 5 2 3 3" xfId="14007"/>
    <cellStyle name="Comma 2 2 2 2 5 2 3 3 2" xfId="45302"/>
    <cellStyle name="Comma 2 2 2 2 5 2 3 4" xfId="35420"/>
    <cellStyle name="Comma 2 2 2 2 5 2 4" xfId="7419"/>
    <cellStyle name="Comma 2 2 2 2 5 2 4 2" xfId="23889"/>
    <cellStyle name="Comma 2 2 2 2 5 2 4 2 2" xfId="55184"/>
    <cellStyle name="Comma 2 2 2 2 5 2 4 3" xfId="38714"/>
    <cellStyle name="Comma 2 2 2 2 5 2 5" xfId="17301"/>
    <cellStyle name="Comma 2 2 2 2 5 2 5 2" xfId="48596"/>
    <cellStyle name="Comma 2 2 2 2 5 2 6" xfId="10713"/>
    <cellStyle name="Comma 2 2 2 2 5 2 6 2" xfId="42008"/>
    <cellStyle name="Comma 2 2 2 2 5 2 7" xfId="27184"/>
    <cellStyle name="Comma 2 2 2 2 5 2 7 2" xfId="32125"/>
    <cellStyle name="Comma 2 2 2 2 5 2 8" xfId="28831"/>
    <cellStyle name="Comma 2 2 2 2 5 3" xfId="2476"/>
    <cellStyle name="Comma 2 2 2 2 5 3 2" xfId="5771"/>
    <cellStyle name="Comma 2 2 2 2 5 3 2 2" xfId="22241"/>
    <cellStyle name="Comma 2 2 2 2 5 3 2 2 2" xfId="53536"/>
    <cellStyle name="Comma 2 2 2 2 5 3 2 3" xfId="15653"/>
    <cellStyle name="Comma 2 2 2 2 5 3 2 3 2" xfId="46948"/>
    <cellStyle name="Comma 2 2 2 2 5 3 2 4" xfId="37066"/>
    <cellStyle name="Comma 2 2 2 2 5 3 3" xfId="9065"/>
    <cellStyle name="Comma 2 2 2 2 5 3 3 2" xfId="25535"/>
    <cellStyle name="Comma 2 2 2 2 5 3 3 2 2" xfId="56830"/>
    <cellStyle name="Comma 2 2 2 2 5 3 3 3" xfId="40360"/>
    <cellStyle name="Comma 2 2 2 2 5 3 4" xfId="18947"/>
    <cellStyle name="Comma 2 2 2 2 5 3 4 2" xfId="50242"/>
    <cellStyle name="Comma 2 2 2 2 5 3 5" xfId="12359"/>
    <cellStyle name="Comma 2 2 2 2 5 3 5 2" xfId="43654"/>
    <cellStyle name="Comma 2 2 2 2 5 3 6" xfId="33772"/>
    <cellStyle name="Comma 2 2 2 2 5 3 7" xfId="30477"/>
    <cellStyle name="Comma 2 2 2 2 5 4" xfId="4124"/>
    <cellStyle name="Comma 2 2 2 2 5 4 2" xfId="20594"/>
    <cellStyle name="Comma 2 2 2 2 5 4 2 2" xfId="51889"/>
    <cellStyle name="Comma 2 2 2 2 5 4 3" xfId="14006"/>
    <cellStyle name="Comma 2 2 2 2 5 4 3 2" xfId="45301"/>
    <cellStyle name="Comma 2 2 2 2 5 4 4" xfId="35419"/>
    <cellStyle name="Comma 2 2 2 2 5 5" xfId="7418"/>
    <cellStyle name="Comma 2 2 2 2 5 5 2" xfId="23888"/>
    <cellStyle name="Comma 2 2 2 2 5 5 2 2" xfId="55183"/>
    <cellStyle name="Comma 2 2 2 2 5 5 3" xfId="38713"/>
    <cellStyle name="Comma 2 2 2 2 5 6" xfId="17300"/>
    <cellStyle name="Comma 2 2 2 2 5 6 2" xfId="48595"/>
    <cellStyle name="Comma 2 2 2 2 5 7" xfId="10712"/>
    <cellStyle name="Comma 2 2 2 2 5 7 2" xfId="42007"/>
    <cellStyle name="Comma 2 2 2 2 5 8" xfId="27183"/>
    <cellStyle name="Comma 2 2 2 2 5 8 2" xfId="32124"/>
    <cellStyle name="Comma 2 2 2 2 5 9" xfId="28830"/>
    <cellStyle name="Comma 2 2 2 2 6" xfId="523"/>
    <cellStyle name="Comma 2 2 2 2 6 2" xfId="2478"/>
    <cellStyle name="Comma 2 2 2 2 6 2 2" xfId="5773"/>
    <cellStyle name="Comma 2 2 2 2 6 2 2 2" xfId="22243"/>
    <cellStyle name="Comma 2 2 2 2 6 2 2 2 2" xfId="53538"/>
    <cellStyle name="Comma 2 2 2 2 6 2 2 3" xfId="15655"/>
    <cellStyle name="Comma 2 2 2 2 6 2 2 3 2" xfId="46950"/>
    <cellStyle name="Comma 2 2 2 2 6 2 2 4" xfId="37068"/>
    <cellStyle name="Comma 2 2 2 2 6 2 3" xfId="9067"/>
    <cellStyle name="Comma 2 2 2 2 6 2 3 2" xfId="25537"/>
    <cellStyle name="Comma 2 2 2 2 6 2 3 2 2" xfId="56832"/>
    <cellStyle name="Comma 2 2 2 2 6 2 3 3" xfId="40362"/>
    <cellStyle name="Comma 2 2 2 2 6 2 4" xfId="18949"/>
    <cellStyle name="Comma 2 2 2 2 6 2 4 2" xfId="50244"/>
    <cellStyle name="Comma 2 2 2 2 6 2 5" xfId="12361"/>
    <cellStyle name="Comma 2 2 2 2 6 2 5 2" xfId="43656"/>
    <cellStyle name="Comma 2 2 2 2 6 2 6" xfId="33774"/>
    <cellStyle name="Comma 2 2 2 2 6 2 7" xfId="30479"/>
    <cellStyle name="Comma 2 2 2 2 6 3" xfId="4126"/>
    <cellStyle name="Comma 2 2 2 2 6 3 2" xfId="20596"/>
    <cellStyle name="Comma 2 2 2 2 6 3 2 2" xfId="51891"/>
    <cellStyle name="Comma 2 2 2 2 6 3 3" xfId="14008"/>
    <cellStyle name="Comma 2 2 2 2 6 3 3 2" xfId="45303"/>
    <cellStyle name="Comma 2 2 2 2 6 3 4" xfId="35421"/>
    <cellStyle name="Comma 2 2 2 2 6 4" xfId="7420"/>
    <cellStyle name="Comma 2 2 2 2 6 4 2" xfId="23890"/>
    <cellStyle name="Comma 2 2 2 2 6 4 2 2" xfId="55185"/>
    <cellStyle name="Comma 2 2 2 2 6 4 3" xfId="38715"/>
    <cellStyle name="Comma 2 2 2 2 6 5" xfId="17302"/>
    <cellStyle name="Comma 2 2 2 2 6 5 2" xfId="48597"/>
    <cellStyle name="Comma 2 2 2 2 6 6" xfId="10714"/>
    <cellStyle name="Comma 2 2 2 2 6 6 2" xfId="42009"/>
    <cellStyle name="Comma 2 2 2 2 6 7" xfId="27185"/>
    <cellStyle name="Comma 2 2 2 2 6 7 2" xfId="32126"/>
    <cellStyle name="Comma 2 2 2 2 6 8" xfId="28832"/>
    <cellStyle name="Comma 2 2 2 2 7" xfId="524"/>
    <cellStyle name="Comma 2 2 2 2 7 2" xfId="2479"/>
    <cellStyle name="Comma 2 2 2 2 7 2 2" xfId="5774"/>
    <cellStyle name="Comma 2 2 2 2 7 2 2 2" xfId="22244"/>
    <cellStyle name="Comma 2 2 2 2 7 2 2 2 2" xfId="53539"/>
    <cellStyle name="Comma 2 2 2 2 7 2 2 3" xfId="15656"/>
    <cellStyle name="Comma 2 2 2 2 7 2 2 3 2" xfId="46951"/>
    <cellStyle name="Comma 2 2 2 2 7 2 2 4" xfId="37069"/>
    <cellStyle name="Comma 2 2 2 2 7 2 3" xfId="9068"/>
    <cellStyle name="Comma 2 2 2 2 7 2 3 2" xfId="25538"/>
    <cellStyle name="Comma 2 2 2 2 7 2 3 2 2" xfId="56833"/>
    <cellStyle name="Comma 2 2 2 2 7 2 3 3" xfId="40363"/>
    <cellStyle name="Comma 2 2 2 2 7 2 4" xfId="18950"/>
    <cellStyle name="Comma 2 2 2 2 7 2 4 2" xfId="50245"/>
    <cellStyle name="Comma 2 2 2 2 7 2 5" xfId="12362"/>
    <cellStyle name="Comma 2 2 2 2 7 2 5 2" xfId="43657"/>
    <cellStyle name="Comma 2 2 2 2 7 2 6" xfId="33775"/>
    <cellStyle name="Comma 2 2 2 2 7 2 7" xfId="30480"/>
    <cellStyle name="Comma 2 2 2 2 7 3" xfId="4127"/>
    <cellStyle name="Comma 2 2 2 2 7 3 2" xfId="20597"/>
    <cellStyle name="Comma 2 2 2 2 7 3 2 2" xfId="51892"/>
    <cellStyle name="Comma 2 2 2 2 7 3 3" xfId="14009"/>
    <cellStyle name="Comma 2 2 2 2 7 3 3 2" xfId="45304"/>
    <cellStyle name="Comma 2 2 2 2 7 3 4" xfId="35422"/>
    <cellStyle name="Comma 2 2 2 2 7 4" xfId="7421"/>
    <cellStyle name="Comma 2 2 2 2 7 4 2" xfId="23891"/>
    <cellStyle name="Comma 2 2 2 2 7 4 2 2" xfId="55186"/>
    <cellStyle name="Comma 2 2 2 2 7 4 3" xfId="38716"/>
    <cellStyle name="Comma 2 2 2 2 7 5" xfId="17303"/>
    <cellStyle name="Comma 2 2 2 2 7 5 2" xfId="48598"/>
    <cellStyle name="Comma 2 2 2 2 7 6" xfId="10715"/>
    <cellStyle name="Comma 2 2 2 2 7 6 2" xfId="42010"/>
    <cellStyle name="Comma 2 2 2 2 7 7" xfId="27186"/>
    <cellStyle name="Comma 2 2 2 2 7 7 2" xfId="32127"/>
    <cellStyle name="Comma 2 2 2 2 7 8" xfId="28833"/>
    <cellStyle name="Comma 2 2 2 2 8" xfId="2459"/>
    <cellStyle name="Comma 2 2 2 2 8 2" xfId="5754"/>
    <cellStyle name="Comma 2 2 2 2 8 2 2" xfId="22224"/>
    <cellStyle name="Comma 2 2 2 2 8 2 2 2" xfId="53519"/>
    <cellStyle name="Comma 2 2 2 2 8 2 3" xfId="15636"/>
    <cellStyle name="Comma 2 2 2 2 8 2 3 2" xfId="46931"/>
    <cellStyle name="Comma 2 2 2 2 8 2 4" xfId="37049"/>
    <cellStyle name="Comma 2 2 2 2 8 3" xfId="9048"/>
    <cellStyle name="Comma 2 2 2 2 8 3 2" xfId="25518"/>
    <cellStyle name="Comma 2 2 2 2 8 3 2 2" xfId="56813"/>
    <cellStyle name="Comma 2 2 2 2 8 3 3" xfId="40343"/>
    <cellStyle name="Comma 2 2 2 2 8 4" xfId="18930"/>
    <cellStyle name="Comma 2 2 2 2 8 4 2" xfId="50225"/>
    <cellStyle name="Comma 2 2 2 2 8 5" xfId="12342"/>
    <cellStyle name="Comma 2 2 2 2 8 5 2" xfId="43637"/>
    <cellStyle name="Comma 2 2 2 2 8 6" xfId="33755"/>
    <cellStyle name="Comma 2 2 2 2 8 7" xfId="30460"/>
    <cellStyle name="Comma 2 2 2 2 9" xfId="4107"/>
    <cellStyle name="Comma 2 2 2 2 9 2" xfId="20577"/>
    <cellStyle name="Comma 2 2 2 2 9 2 2" xfId="51872"/>
    <cellStyle name="Comma 2 2 2 2 9 3" xfId="13989"/>
    <cellStyle name="Comma 2 2 2 2 9 3 2" xfId="45284"/>
    <cellStyle name="Comma 2 2 2 2 9 4" xfId="35402"/>
    <cellStyle name="Comma 2 2 2 3" xfId="525"/>
    <cellStyle name="Comma 2 2 2 3 10" xfId="10716"/>
    <cellStyle name="Comma 2 2 2 3 10 2" xfId="42011"/>
    <cellStyle name="Comma 2 2 2 3 11" xfId="27187"/>
    <cellStyle name="Comma 2 2 2 3 11 2" xfId="32128"/>
    <cellStyle name="Comma 2 2 2 3 12" xfId="28834"/>
    <cellStyle name="Comma 2 2 2 3 2" xfId="526"/>
    <cellStyle name="Comma 2 2 2 3 2 2" xfId="527"/>
    <cellStyle name="Comma 2 2 2 3 2 2 2" xfId="2482"/>
    <cellStyle name="Comma 2 2 2 3 2 2 2 2" xfId="5777"/>
    <cellStyle name="Comma 2 2 2 3 2 2 2 2 2" xfId="22247"/>
    <cellStyle name="Comma 2 2 2 3 2 2 2 2 2 2" xfId="53542"/>
    <cellStyle name="Comma 2 2 2 3 2 2 2 2 3" xfId="15659"/>
    <cellStyle name="Comma 2 2 2 3 2 2 2 2 3 2" xfId="46954"/>
    <cellStyle name="Comma 2 2 2 3 2 2 2 2 4" xfId="37072"/>
    <cellStyle name="Comma 2 2 2 3 2 2 2 3" xfId="9071"/>
    <cellStyle name="Comma 2 2 2 3 2 2 2 3 2" xfId="25541"/>
    <cellStyle name="Comma 2 2 2 3 2 2 2 3 2 2" xfId="56836"/>
    <cellStyle name="Comma 2 2 2 3 2 2 2 3 3" xfId="40366"/>
    <cellStyle name="Comma 2 2 2 3 2 2 2 4" xfId="18953"/>
    <cellStyle name="Comma 2 2 2 3 2 2 2 4 2" xfId="50248"/>
    <cellStyle name="Comma 2 2 2 3 2 2 2 5" xfId="12365"/>
    <cellStyle name="Comma 2 2 2 3 2 2 2 5 2" xfId="43660"/>
    <cellStyle name="Comma 2 2 2 3 2 2 2 6" xfId="33778"/>
    <cellStyle name="Comma 2 2 2 3 2 2 2 7" xfId="30483"/>
    <cellStyle name="Comma 2 2 2 3 2 2 3" xfId="4130"/>
    <cellStyle name="Comma 2 2 2 3 2 2 3 2" xfId="20600"/>
    <cellStyle name="Comma 2 2 2 3 2 2 3 2 2" xfId="51895"/>
    <cellStyle name="Comma 2 2 2 3 2 2 3 3" xfId="14012"/>
    <cellStyle name="Comma 2 2 2 3 2 2 3 3 2" xfId="45307"/>
    <cellStyle name="Comma 2 2 2 3 2 2 3 4" xfId="35425"/>
    <cellStyle name="Comma 2 2 2 3 2 2 4" xfId="7424"/>
    <cellStyle name="Comma 2 2 2 3 2 2 4 2" xfId="23894"/>
    <cellStyle name="Comma 2 2 2 3 2 2 4 2 2" xfId="55189"/>
    <cellStyle name="Comma 2 2 2 3 2 2 4 3" xfId="38719"/>
    <cellStyle name="Comma 2 2 2 3 2 2 5" xfId="17306"/>
    <cellStyle name="Comma 2 2 2 3 2 2 5 2" xfId="48601"/>
    <cellStyle name="Comma 2 2 2 3 2 2 6" xfId="10718"/>
    <cellStyle name="Comma 2 2 2 3 2 2 6 2" xfId="42013"/>
    <cellStyle name="Comma 2 2 2 3 2 2 7" xfId="27189"/>
    <cellStyle name="Comma 2 2 2 3 2 2 7 2" xfId="32130"/>
    <cellStyle name="Comma 2 2 2 3 2 2 8" xfId="28836"/>
    <cellStyle name="Comma 2 2 2 3 2 3" xfId="2481"/>
    <cellStyle name="Comma 2 2 2 3 2 3 2" xfId="5776"/>
    <cellStyle name="Comma 2 2 2 3 2 3 2 2" xfId="22246"/>
    <cellStyle name="Comma 2 2 2 3 2 3 2 2 2" xfId="53541"/>
    <cellStyle name="Comma 2 2 2 3 2 3 2 3" xfId="15658"/>
    <cellStyle name="Comma 2 2 2 3 2 3 2 3 2" xfId="46953"/>
    <cellStyle name="Comma 2 2 2 3 2 3 2 4" xfId="37071"/>
    <cellStyle name="Comma 2 2 2 3 2 3 3" xfId="9070"/>
    <cellStyle name="Comma 2 2 2 3 2 3 3 2" xfId="25540"/>
    <cellStyle name="Comma 2 2 2 3 2 3 3 2 2" xfId="56835"/>
    <cellStyle name="Comma 2 2 2 3 2 3 3 3" xfId="40365"/>
    <cellStyle name="Comma 2 2 2 3 2 3 4" xfId="18952"/>
    <cellStyle name="Comma 2 2 2 3 2 3 4 2" xfId="50247"/>
    <cellStyle name="Comma 2 2 2 3 2 3 5" xfId="12364"/>
    <cellStyle name="Comma 2 2 2 3 2 3 5 2" xfId="43659"/>
    <cellStyle name="Comma 2 2 2 3 2 3 6" xfId="33777"/>
    <cellStyle name="Comma 2 2 2 3 2 3 7" xfId="30482"/>
    <cellStyle name="Comma 2 2 2 3 2 4" xfId="4129"/>
    <cellStyle name="Comma 2 2 2 3 2 4 2" xfId="20599"/>
    <cellStyle name="Comma 2 2 2 3 2 4 2 2" xfId="51894"/>
    <cellStyle name="Comma 2 2 2 3 2 4 3" xfId="14011"/>
    <cellStyle name="Comma 2 2 2 3 2 4 3 2" xfId="45306"/>
    <cellStyle name="Comma 2 2 2 3 2 4 4" xfId="35424"/>
    <cellStyle name="Comma 2 2 2 3 2 5" xfId="7423"/>
    <cellStyle name="Comma 2 2 2 3 2 5 2" xfId="23893"/>
    <cellStyle name="Comma 2 2 2 3 2 5 2 2" xfId="55188"/>
    <cellStyle name="Comma 2 2 2 3 2 5 3" xfId="38718"/>
    <cellStyle name="Comma 2 2 2 3 2 6" xfId="17305"/>
    <cellStyle name="Comma 2 2 2 3 2 6 2" xfId="48600"/>
    <cellStyle name="Comma 2 2 2 3 2 7" xfId="10717"/>
    <cellStyle name="Comma 2 2 2 3 2 7 2" xfId="42012"/>
    <cellStyle name="Comma 2 2 2 3 2 8" xfId="27188"/>
    <cellStyle name="Comma 2 2 2 3 2 8 2" xfId="32129"/>
    <cellStyle name="Comma 2 2 2 3 2 9" xfId="28835"/>
    <cellStyle name="Comma 2 2 2 3 3" xfId="528"/>
    <cellStyle name="Comma 2 2 2 3 3 2" xfId="529"/>
    <cellStyle name="Comma 2 2 2 3 3 2 2" xfId="2484"/>
    <cellStyle name="Comma 2 2 2 3 3 2 2 2" xfId="5779"/>
    <cellStyle name="Comma 2 2 2 3 3 2 2 2 2" xfId="22249"/>
    <cellStyle name="Comma 2 2 2 3 3 2 2 2 2 2" xfId="53544"/>
    <cellStyle name="Comma 2 2 2 3 3 2 2 2 3" xfId="15661"/>
    <cellStyle name="Comma 2 2 2 3 3 2 2 2 3 2" xfId="46956"/>
    <cellStyle name="Comma 2 2 2 3 3 2 2 2 4" xfId="37074"/>
    <cellStyle name="Comma 2 2 2 3 3 2 2 3" xfId="9073"/>
    <cellStyle name="Comma 2 2 2 3 3 2 2 3 2" xfId="25543"/>
    <cellStyle name="Comma 2 2 2 3 3 2 2 3 2 2" xfId="56838"/>
    <cellStyle name="Comma 2 2 2 3 3 2 2 3 3" xfId="40368"/>
    <cellStyle name="Comma 2 2 2 3 3 2 2 4" xfId="18955"/>
    <cellStyle name="Comma 2 2 2 3 3 2 2 4 2" xfId="50250"/>
    <cellStyle name="Comma 2 2 2 3 3 2 2 5" xfId="12367"/>
    <cellStyle name="Comma 2 2 2 3 3 2 2 5 2" xfId="43662"/>
    <cellStyle name="Comma 2 2 2 3 3 2 2 6" xfId="33780"/>
    <cellStyle name="Comma 2 2 2 3 3 2 2 7" xfId="30485"/>
    <cellStyle name="Comma 2 2 2 3 3 2 3" xfId="4132"/>
    <cellStyle name="Comma 2 2 2 3 3 2 3 2" xfId="20602"/>
    <cellStyle name="Comma 2 2 2 3 3 2 3 2 2" xfId="51897"/>
    <cellStyle name="Comma 2 2 2 3 3 2 3 3" xfId="14014"/>
    <cellStyle name="Comma 2 2 2 3 3 2 3 3 2" xfId="45309"/>
    <cellStyle name="Comma 2 2 2 3 3 2 3 4" xfId="35427"/>
    <cellStyle name="Comma 2 2 2 3 3 2 4" xfId="7426"/>
    <cellStyle name="Comma 2 2 2 3 3 2 4 2" xfId="23896"/>
    <cellStyle name="Comma 2 2 2 3 3 2 4 2 2" xfId="55191"/>
    <cellStyle name="Comma 2 2 2 3 3 2 4 3" xfId="38721"/>
    <cellStyle name="Comma 2 2 2 3 3 2 5" xfId="17308"/>
    <cellStyle name="Comma 2 2 2 3 3 2 5 2" xfId="48603"/>
    <cellStyle name="Comma 2 2 2 3 3 2 6" xfId="10720"/>
    <cellStyle name="Comma 2 2 2 3 3 2 6 2" xfId="42015"/>
    <cellStyle name="Comma 2 2 2 3 3 2 7" xfId="27191"/>
    <cellStyle name="Comma 2 2 2 3 3 2 7 2" xfId="32132"/>
    <cellStyle name="Comma 2 2 2 3 3 2 8" xfId="28838"/>
    <cellStyle name="Comma 2 2 2 3 3 3" xfId="2483"/>
    <cellStyle name="Comma 2 2 2 3 3 3 2" xfId="5778"/>
    <cellStyle name="Comma 2 2 2 3 3 3 2 2" xfId="22248"/>
    <cellStyle name="Comma 2 2 2 3 3 3 2 2 2" xfId="53543"/>
    <cellStyle name="Comma 2 2 2 3 3 3 2 3" xfId="15660"/>
    <cellStyle name="Comma 2 2 2 3 3 3 2 3 2" xfId="46955"/>
    <cellStyle name="Comma 2 2 2 3 3 3 2 4" xfId="37073"/>
    <cellStyle name="Comma 2 2 2 3 3 3 3" xfId="9072"/>
    <cellStyle name="Comma 2 2 2 3 3 3 3 2" xfId="25542"/>
    <cellStyle name="Comma 2 2 2 3 3 3 3 2 2" xfId="56837"/>
    <cellStyle name="Comma 2 2 2 3 3 3 3 3" xfId="40367"/>
    <cellStyle name="Comma 2 2 2 3 3 3 4" xfId="18954"/>
    <cellStyle name="Comma 2 2 2 3 3 3 4 2" xfId="50249"/>
    <cellStyle name="Comma 2 2 2 3 3 3 5" xfId="12366"/>
    <cellStyle name="Comma 2 2 2 3 3 3 5 2" xfId="43661"/>
    <cellStyle name="Comma 2 2 2 3 3 3 6" xfId="33779"/>
    <cellStyle name="Comma 2 2 2 3 3 3 7" xfId="30484"/>
    <cellStyle name="Comma 2 2 2 3 3 4" xfId="4131"/>
    <cellStyle name="Comma 2 2 2 3 3 4 2" xfId="20601"/>
    <cellStyle name="Comma 2 2 2 3 3 4 2 2" xfId="51896"/>
    <cellStyle name="Comma 2 2 2 3 3 4 3" xfId="14013"/>
    <cellStyle name="Comma 2 2 2 3 3 4 3 2" xfId="45308"/>
    <cellStyle name="Comma 2 2 2 3 3 4 4" xfId="35426"/>
    <cellStyle name="Comma 2 2 2 3 3 5" xfId="7425"/>
    <cellStyle name="Comma 2 2 2 3 3 5 2" xfId="23895"/>
    <cellStyle name="Comma 2 2 2 3 3 5 2 2" xfId="55190"/>
    <cellStyle name="Comma 2 2 2 3 3 5 3" xfId="38720"/>
    <cellStyle name="Comma 2 2 2 3 3 6" xfId="17307"/>
    <cellStyle name="Comma 2 2 2 3 3 6 2" xfId="48602"/>
    <cellStyle name="Comma 2 2 2 3 3 7" xfId="10719"/>
    <cellStyle name="Comma 2 2 2 3 3 7 2" xfId="42014"/>
    <cellStyle name="Comma 2 2 2 3 3 8" xfId="27190"/>
    <cellStyle name="Comma 2 2 2 3 3 8 2" xfId="32131"/>
    <cellStyle name="Comma 2 2 2 3 3 9" xfId="28837"/>
    <cellStyle name="Comma 2 2 2 3 4" xfId="530"/>
    <cellStyle name="Comma 2 2 2 3 4 2" xfId="2485"/>
    <cellStyle name="Comma 2 2 2 3 4 2 2" xfId="5780"/>
    <cellStyle name="Comma 2 2 2 3 4 2 2 2" xfId="22250"/>
    <cellStyle name="Comma 2 2 2 3 4 2 2 2 2" xfId="53545"/>
    <cellStyle name="Comma 2 2 2 3 4 2 2 3" xfId="15662"/>
    <cellStyle name="Comma 2 2 2 3 4 2 2 3 2" xfId="46957"/>
    <cellStyle name="Comma 2 2 2 3 4 2 2 4" xfId="37075"/>
    <cellStyle name="Comma 2 2 2 3 4 2 3" xfId="9074"/>
    <cellStyle name="Comma 2 2 2 3 4 2 3 2" xfId="25544"/>
    <cellStyle name="Comma 2 2 2 3 4 2 3 2 2" xfId="56839"/>
    <cellStyle name="Comma 2 2 2 3 4 2 3 3" xfId="40369"/>
    <cellStyle name="Comma 2 2 2 3 4 2 4" xfId="18956"/>
    <cellStyle name="Comma 2 2 2 3 4 2 4 2" xfId="50251"/>
    <cellStyle name="Comma 2 2 2 3 4 2 5" xfId="12368"/>
    <cellStyle name="Comma 2 2 2 3 4 2 5 2" xfId="43663"/>
    <cellStyle name="Comma 2 2 2 3 4 2 6" xfId="33781"/>
    <cellStyle name="Comma 2 2 2 3 4 2 7" xfId="30486"/>
    <cellStyle name="Comma 2 2 2 3 4 3" xfId="4133"/>
    <cellStyle name="Comma 2 2 2 3 4 3 2" xfId="20603"/>
    <cellStyle name="Comma 2 2 2 3 4 3 2 2" xfId="51898"/>
    <cellStyle name="Comma 2 2 2 3 4 3 3" xfId="14015"/>
    <cellStyle name="Comma 2 2 2 3 4 3 3 2" xfId="45310"/>
    <cellStyle name="Comma 2 2 2 3 4 3 4" xfId="35428"/>
    <cellStyle name="Comma 2 2 2 3 4 4" xfId="7427"/>
    <cellStyle name="Comma 2 2 2 3 4 4 2" xfId="23897"/>
    <cellStyle name="Comma 2 2 2 3 4 4 2 2" xfId="55192"/>
    <cellStyle name="Comma 2 2 2 3 4 4 3" xfId="38722"/>
    <cellStyle name="Comma 2 2 2 3 4 5" xfId="17309"/>
    <cellStyle name="Comma 2 2 2 3 4 5 2" xfId="48604"/>
    <cellStyle name="Comma 2 2 2 3 4 6" xfId="10721"/>
    <cellStyle name="Comma 2 2 2 3 4 6 2" xfId="42016"/>
    <cellStyle name="Comma 2 2 2 3 4 7" xfId="27192"/>
    <cellStyle name="Comma 2 2 2 3 4 7 2" xfId="32133"/>
    <cellStyle name="Comma 2 2 2 3 4 8" xfId="28839"/>
    <cellStyle name="Comma 2 2 2 3 5" xfId="531"/>
    <cellStyle name="Comma 2 2 2 3 5 2" xfId="2486"/>
    <cellStyle name="Comma 2 2 2 3 5 2 2" xfId="5781"/>
    <cellStyle name="Comma 2 2 2 3 5 2 2 2" xfId="22251"/>
    <cellStyle name="Comma 2 2 2 3 5 2 2 2 2" xfId="53546"/>
    <cellStyle name="Comma 2 2 2 3 5 2 2 3" xfId="15663"/>
    <cellStyle name="Comma 2 2 2 3 5 2 2 3 2" xfId="46958"/>
    <cellStyle name="Comma 2 2 2 3 5 2 2 4" xfId="37076"/>
    <cellStyle name="Comma 2 2 2 3 5 2 3" xfId="9075"/>
    <cellStyle name="Comma 2 2 2 3 5 2 3 2" xfId="25545"/>
    <cellStyle name="Comma 2 2 2 3 5 2 3 2 2" xfId="56840"/>
    <cellStyle name="Comma 2 2 2 3 5 2 3 3" xfId="40370"/>
    <cellStyle name="Comma 2 2 2 3 5 2 4" xfId="18957"/>
    <cellStyle name="Comma 2 2 2 3 5 2 4 2" xfId="50252"/>
    <cellStyle name="Comma 2 2 2 3 5 2 5" xfId="12369"/>
    <cellStyle name="Comma 2 2 2 3 5 2 5 2" xfId="43664"/>
    <cellStyle name="Comma 2 2 2 3 5 2 6" xfId="33782"/>
    <cellStyle name="Comma 2 2 2 3 5 2 7" xfId="30487"/>
    <cellStyle name="Comma 2 2 2 3 5 3" xfId="4134"/>
    <cellStyle name="Comma 2 2 2 3 5 3 2" xfId="20604"/>
    <cellStyle name="Comma 2 2 2 3 5 3 2 2" xfId="51899"/>
    <cellStyle name="Comma 2 2 2 3 5 3 3" xfId="14016"/>
    <cellStyle name="Comma 2 2 2 3 5 3 3 2" xfId="45311"/>
    <cellStyle name="Comma 2 2 2 3 5 3 4" xfId="35429"/>
    <cellStyle name="Comma 2 2 2 3 5 4" xfId="7428"/>
    <cellStyle name="Comma 2 2 2 3 5 4 2" xfId="23898"/>
    <cellStyle name="Comma 2 2 2 3 5 4 2 2" xfId="55193"/>
    <cellStyle name="Comma 2 2 2 3 5 4 3" xfId="38723"/>
    <cellStyle name="Comma 2 2 2 3 5 5" xfId="17310"/>
    <cellStyle name="Comma 2 2 2 3 5 5 2" xfId="48605"/>
    <cellStyle name="Comma 2 2 2 3 5 6" xfId="10722"/>
    <cellStyle name="Comma 2 2 2 3 5 6 2" xfId="42017"/>
    <cellStyle name="Comma 2 2 2 3 5 7" xfId="27193"/>
    <cellStyle name="Comma 2 2 2 3 5 7 2" xfId="32134"/>
    <cellStyle name="Comma 2 2 2 3 5 8" xfId="28840"/>
    <cellStyle name="Comma 2 2 2 3 6" xfId="2480"/>
    <cellStyle name="Comma 2 2 2 3 6 2" xfId="5775"/>
    <cellStyle name="Comma 2 2 2 3 6 2 2" xfId="22245"/>
    <cellStyle name="Comma 2 2 2 3 6 2 2 2" xfId="53540"/>
    <cellStyle name="Comma 2 2 2 3 6 2 3" xfId="15657"/>
    <cellStyle name="Comma 2 2 2 3 6 2 3 2" xfId="46952"/>
    <cellStyle name="Comma 2 2 2 3 6 2 4" xfId="37070"/>
    <cellStyle name="Comma 2 2 2 3 6 3" xfId="9069"/>
    <cellStyle name="Comma 2 2 2 3 6 3 2" xfId="25539"/>
    <cellStyle name="Comma 2 2 2 3 6 3 2 2" xfId="56834"/>
    <cellStyle name="Comma 2 2 2 3 6 3 3" xfId="40364"/>
    <cellStyle name="Comma 2 2 2 3 6 4" xfId="18951"/>
    <cellStyle name="Comma 2 2 2 3 6 4 2" xfId="50246"/>
    <cellStyle name="Comma 2 2 2 3 6 5" xfId="12363"/>
    <cellStyle name="Comma 2 2 2 3 6 5 2" xfId="43658"/>
    <cellStyle name="Comma 2 2 2 3 6 6" xfId="33776"/>
    <cellStyle name="Comma 2 2 2 3 6 7" xfId="30481"/>
    <cellStyle name="Comma 2 2 2 3 7" xfId="4128"/>
    <cellStyle name="Comma 2 2 2 3 7 2" xfId="20598"/>
    <cellStyle name="Comma 2 2 2 3 7 2 2" xfId="51893"/>
    <cellStyle name="Comma 2 2 2 3 7 3" xfId="14010"/>
    <cellStyle name="Comma 2 2 2 3 7 3 2" xfId="45305"/>
    <cellStyle name="Comma 2 2 2 3 7 4" xfId="35423"/>
    <cellStyle name="Comma 2 2 2 3 8" xfId="7422"/>
    <cellStyle name="Comma 2 2 2 3 8 2" xfId="23892"/>
    <cellStyle name="Comma 2 2 2 3 8 2 2" xfId="55187"/>
    <cellStyle name="Comma 2 2 2 3 8 3" xfId="38717"/>
    <cellStyle name="Comma 2 2 2 3 9" xfId="17304"/>
    <cellStyle name="Comma 2 2 2 3 9 2" xfId="48599"/>
    <cellStyle name="Comma 2 2 2 4" xfId="532"/>
    <cellStyle name="Comma 2 2 2 4 10" xfId="10723"/>
    <cellStyle name="Comma 2 2 2 4 10 2" xfId="42018"/>
    <cellStyle name="Comma 2 2 2 4 11" xfId="27194"/>
    <cellStyle name="Comma 2 2 2 4 11 2" xfId="32135"/>
    <cellStyle name="Comma 2 2 2 4 12" xfId="28841"/>
    <cellStyle name="Comma 2 2 2 4 2" xfId="533"/>
    <cellStyle name="Comma 2 2 2 4 2 2" xfId="534"/>
    <cellStyle name="Comma 2 2 2 4 2 2 2" xfId="2489"/>
    <cellStyle name="Comma 2 2 2 4 2 2 2 2" xfId="5784"/>
    <cellStyle name="Comma 2 2 2 4 2 2 2 2 2" xfId="22254"/>
    <cellStyle name="Comma 2 2 2 4 2 2 2 2 2 2" xfId="53549"/>
    <cellStyle name="Comma 2 2 2 4 2 2 2 2 3" xfId="15666"/>
    <cellStyle name="Comma 2 2 2 4 2 2 2 2 3 2" xfId="46961"/>
    <cellStyle name="Comma 2 2 2 4 2 2 2 2 4" xfId="37079"/>
    <cellStyle name="Comma 2 2 2 4 2 2 2 3" xfId="9078"/>
    <cellStyle name="Comma 2 2 2 4 2 2 2 3 2" xfId="25548"/>
    <cellStyle name="Comma 2 2 2 4 2 2 2 3 2 2" xfId="56843"/>
    <cellStyle name="Comma 2 2 2 4 2 2 2 3 3" xfId="40373"/>
    <cellStyle name="Comma 2 2 2 4 2 2 2 4" xfId="18960"/>
    <cellStyle name="Comma 2 2 2 4 2 2 2 4 2" xfId="50255"/>
    <cellStyle name="Comma 2 2 2 4 2 2 2 5" xfId="12372"/>
    <cellStyle name="Comma 2 2 2 4 2 2 2 5 2" xfId="43667"/>
    <cellStyle name="Comma 2 2 2 4 2 2 2 6" xfId="33785"/>
    <cellStyle name="Comma 2 2 2 4 2 2 2 7" xfId="30490"/>
    <cellStyle name="Comma 2 2 2 4 2 2 3" xfId="4137"/>
    <cellStyle name="Comma 2 2 2 4 2 2 3 2" xfId="20607"/>
    <cellStyle name="Comma 2 2 2 4 2 2 3 2 2" xfId="51902"/>
    <cellStyle name="Comma 2 2 2 4 2 2 3 3" xfId="14019"/>
    <cellStyle name="Comma 2 2 2 4 2 2 3 3 2" xfId="45314"/>
    <cellStyle name="Comma 2 2 2 4 2 2 3 4" xfId="35432"/>
    <cellStyle name="Comma 2 2 2 4 2 2 4" xfId="7431"/>
    <cellStyle name="Comma 2 2 2 4 2 2 4 2" xfId="23901"/>
    <cellStyle name="Comma 2 2 2 4 2 2 4 2 2" xfId="55196"/>
    <cellStyle name="Comma 2 2 2 4 2 2 4 3" xfId="38726"/>
    <cellStyle name="Comma 2 2 2 4 2 2 5" xfId="17313"/>
    <cellStyle name="Comma 2 2 2 4 2 2 5 2" xfId="48608"/>
    <cellStyle name="Comma 2 2 2 4 2 2 6" xfId="10725"/>
    <cellStyle name="Comma 2 2 2 4 2 2 6 2" xfId="42020"/>
    <cellStyle name="Comma 2 2 2 4 2 2 7" xfId="27196"/>
    <cellStyle name="Comma 2 2 2 4 2 2 7 2" xfId="32137"/>
    <cellStyle name="Comma 2 2 2 4 2 2 8" xfId="28843"/>
    <cellStyle name="Comma 2 2 2 4 2 3" xfId="2488"/>
    <cellStyle name="Comma 2 2 2 4 2 3 2" xfId="5783"/>
    <cellStyle name="Comma 2 2 2 4 2 3 2 2" xfId="22253"/>
    <cellStyle name="Comma 2 2 2 4 2 3 2 2 2" xfId="53548"/>
    <cellStyle name="Comma 2 2 2 4 2 3 2 3" xfId="15665"/>
    <cellStyle name="Comma 2 2 2 4 2 3 2 3 2" xfId="46960"/>
    <cellStyle name="Comma 2 2 2 4 2 3 2 4" xfId="37078"/>
    <cellStyle name="Comma 2 2 2 4 2 3 3" xfId="9077"/>
    <cellStyle name="Comma 2 2 2 4 2 3 3 2" xfId="25547"/>
    <cellStyle name="Comma 2 2 2 4 2 3 3 2 2" xfId="56842"/>
    <cellStyle name="Comma 2 2 2 4 2 3 3 3" xfId="40372"/>
    <cellStyle name="Comma 2 2 2 4 2 3 4" xfId="18959"/>
    <cellStyle name="Comma 2 2 2 4 2 3 4 2" xfId="50254"/>
    <cellStyle name="Comma 2 2 2 4 2 3 5" xfId="12371"/>
    <cellStyle name="Comma 2 2 2 4 2 3 5 2" xfId="43666"/>
    <cellStyle name="Comma 2 2 2 4 2 3 6" xfId="33784"/>
    <cellStyle name="Comma 2 2 2 4 2 3 7" xfId="30489"/>
    <cellStyle name="Comma 2 2 2 4 2 4" xfId="4136"/>
    <cellStyle name="Comma 2 2 2 4 2 4 2" xfId="20606"/>
    <cellStyle name="Comma 2 2 2 4 2 4 2 2" xfId="51901"/>
    <cellStyle name="Comma 2 2 2 4 2 4 3" xfId="14018"/>
    <cellStyle name="Comma 2 2 2 4 2 4 3 2" xfId="45313"/>
    <cellStyle name="Comma 2 2 2 4 2 4 4" xfId="35431"/>
    <cellStyle name="Comma 2 2 2 4 2 5" xfId="7430"/>
    <cellStyle name="Comma 2 2 2 4 2 5 2" xfId="23900"/>
    <cellStyle name="Comma 2 2 2 4 2 5 2 2" xfId="55195"/>
    <cellStyle name="Comma 2 2 2 4 2 5 3" xfId="38725"/>
    <cellStyle name="Comma 2 2 2 4 2 6" xfId="17312"/>
    <cellStyle name="Comma 2 2 2 4 2 6 2" xfId="48607"/>
    <cellStyle name="Comma 2 2 2 4 2 7" xfId="10724"/>
    <cellStyle name="Comma 2 2 2 4 2 7 2" xfId="42019"/>
    <cellStyle name="Comma 2 2 2 4 2 8" xfId="27195"/>
    <cellStyle name="Comma 2 2 2 4 2 8 2" xfId="32136"/>
    <cellStyle name="Comma 2 2 2 4 2 9" xfId="28842"/>
    <cellStyle name="Comma 2 2 2 4 3" xfId="535"/>
    <cellStyle name="Comma 2 2 2 4 3 2" xfId="536"/>
    <cellStyle name="Comma 2 2 2 4 3 2 2" xfId="2491"/>
    <cellStyle name="Comma 2 2 2 4 3 2 2 2" xfId="5786"/>
    <cellStyle name="Comma 2 2 2 4 3 2 2 2 2" xfId="22256"/>
    <cellStyle name="Comma 2 2 2 4 3 2 2 2 2 2" xfId="53551"/>
    <cellStyle name="Comma 2 2 2 4 3 2 2 2 3" xfId="15668"/>
    <cellStyle name="Comma 2 2 2 4 3 2 2 2 3 2" xfId="46963"/>
    <cellStyle name="Comma 2 2 2 4 3 2 2 2 4" xfId="37081"/>
    <cellStyle name="Comma 2 2 2 4 3 2 2 3" xfId="9080"/>
    <cellStyle name="Comma 2 2 2 4 3 2 2 3 2" xfId="25550"/>
    <cellStyle name="Comma 2 2 2 4 3 2 2 3 2 2" xfId="56845"/>
    <cellStyle name="Comma 2 2 2 4 3 2 2 3 3" xfId="40375"/>
    <cellStyle name="Comma 2 2 2 4 3 2 2 4" xfId="18962"/>
    <cellStyle name="Comma 2 2 2 4 3 2 2 4 2" xfId="50257"/>
    <cellStyle name="Comma 2 2 2 4 3 2 2 5" xfId="12374"/>
    <cellStyle name="Comma 2 2 2 4 3 2 2 5 2" xfId="43669"/>
    <cellStyle name="Comma 2 2 2 4 3 2 2 6" xfId="33787"/>
    <cellStyle name="Comma 2 2 2 4 3 2 2 7" xfId="30492"/>
    <cellStyle name="Comma 2 2 2 4 3 2 3" xfId="4139"/>
    <cellStyle name="Comma 2 2 2 4 3 2 3 2" xfId="20609"/>
    <cellStyle name="Comma 2 2 2 4 3 2 3 2 2" xfId="51904"/>
    <cellStyle name="Comma 2 2 2 4 3 2 3 3" xfId="14021"/>
    <cellStyle name="Comma 2 2 2 4 3 2 3 3 2" xfId="45316"/>
    <cellStyle name="Comma 2 2 2 4 3 2 3 4" xfId="35434"/>
    <cellStyle name="Comma 2 2 2 4 3 2 4" xfId="7433"/>
    <cellStyle name="Comma 2 2 2 4 3 2 4 2" xfId="23903"/>
    <cellStyle name="Comma 2 2 2 4 3 2 4 2 2" xfId="55198"/>
    <cellStyle name="Comma 2 2 2 4 3 2 4 3" xfId="38728"/>
    <cellStyle name="Comma 2 2 2 4 3 2 5" xfId="17315"/>
    <cellStyle name="Comma 2 2 2 4 3 2 5 2" xfId="48610"/>
    <cellStyle name="Comma 2 2 2 4 3 2 6" xfId="10727"/>
    <cellStyle name="Comma 2 2 2 4 3 2 6 2" xfId="42022"/>
    <cellStyle name="Comma 2 2 2 4 3 2 7" xfId="27198"/>
    <cellStyle name="Comma 2 2 2 4 3 2 7 2" xfId="32139"/>
    <cellStyle name="Comma 2 2 2 4 3 2 8" xfId="28845"/>
    <cellStyle name="Comma 2 2 2 4 3 3" xfId="2490"/>
    <cellStyle name="Comma 2 2 2 4 3 3 2" xfId="5785"/>
    <cellStyle name="Comma 2 2 2 4 3 3 2 2" xfId="22255"/>
    <cellStyle name="Comma 2 2 2 4 3 3 2 2 2" xfId="53550"/>
    <cellStyle name="Comma 2 2 2 4 3 3 2 3" xfId="15667"/>
    <cellStyle name="Comma 2 2 2 4 3 3 2 3 2" xfId="46962"/>
    <cellStyle name="Comma 2 2 2 4 3 3 2 4" xfId="37080"/>
    <cellStyle name="Comma 2 2 2 4 3 3 3" xfId="9079"/>
    <cellStyle name="Comma 2 2 2 4 3 3 3 2" xfId="25549"/>
    <cellStyle name="Comma 2 2 2 4 3 3 3 2 2" xfId="56844"/>
    <cellStyle name="Comma 2 2 2 4 3 3 3 3" xfId="40374"/>
    <cellStyle name="Comma 2 2 2 4 3 3 4" xfId="18961"/>
    <cellStyle name="Comma 2 2 2 4 3 3 4 2" xfId="50256"/>
    <cellStyle name="Comma 2 2 2 4 3 3 5" xfId="12373"/>
    <cellStyle name="Comma 2 2 2 4 3 3 5 2" xfId="43668"/>
    <cellStyle name="Comma 2 2 2 4 3 3 6" xfId="33786"/>
    <cellStyle name="Comma 2 2 2 4 3 3 7" xfId="30491"/>
    <cellStyle name="Comma 2 2 2 4 3 4" xfId="4138"/>
    <cellStyle name="Comma 2 2 2 4 3 4 2" xfId="20608"/>
    <cellStyle name="Comma 2 2 2 4 3 4 2 2" xfId="51903"/>
    <cellStyle name="Comma 2 2 2 4 3 4 3" xfId="14020"/>
    <cellStyle name="Comma 2 2 2 4 3 4 3 2" xfId="45315"/>
    <cellStyle name="Comma 2 2 2 4 3 4 4" xfId="35433"/>
    <cellStyle name="Comma 2 2 2 4 3 5" xfId="7432"/>
    <cellStyle name="Comma 2 2 2 4 3 5 2" xfId="23902"/>
    <cellStyle name="Comma 2 2 2 4 3 5 2 2" xfId="55197"/>
    <cellStyle name="Comma 2 2 2 4 3 5 3" xfId="38727"/>
    <cellStyle name="Comma 2 2 2 4 3 6" xfId="17314"/>
    <cellStyle name="Comma 2 2 2 4 3 6 2" xfId="48609"/>
    <cellStyle name="Comma 2 2 2 4 3 7" xfId="10726"/>
    <cellStyle name="Comma 2 2 2 4 3 7 2" xfId="42021"/>
    <cellStyle name="Comma 2 2 2 4 3 8" xfId="27197"/>
    <cellStyle name="Comma 2 2 2 4 3 8 2" xfId="32138"/>
    <cellStyle name="Comma 2 2 2 4 3 9" xfId="28844"/>
    <cellStyle name="Comma 2 2 2 4 4" xfId="537"/>
    <cellStyle name="Comma 2 2 2 4 4 2" xfId="2492"/>
    <cellStyle name="Comma 2 2 2 4 4 2 2" xfId="5787"/>
    <cellStyle name="Comma 2 2 2 4 4 2 2 2" xfId="22257"/>
    <cellStyle name="Comma 2 2 2 4 4 2 2 2 2" xfId="53552"/>
    <cellStyle name="Comma 2 2 2 4 4 2 2 3" xfId="15669"/>
    <cellStyle name="Comma 2 2 2 4 4 2 2 3 2" xfId="46964"/>
    <cellStyle name="Comma 2 2 2 4 4 2 2 4" xfId="37082"/>
    <cellStyle name="Comma 2 2 2 4 4 2 3" xfId="9081"/>
    <cellStyle name="Comma 2 2 2 4 4 2 3 2" xfId="25551"/>
    <cellStyle name="Comma 2 2 2 4 4 2 3 2 2" xfId="56846"/>
    <cellStyle name="Comma 2 2 2 4 4 2 3 3" xfId="40376"/>
    <cellStyle name="Comma 2 2 2 4 4 2 4" xfId="18963"/>
    <cellStyle name="Comma 2 2 2 4 4 2 4 2" xfId="50258"/>
    <cellStyle name="Comma 2 2 2 4 4 2 5" xfId="12375"/>
    <cellStyle name="Comma 2 2 2 4 4 2 5 2" xfId="43670"/>
    <cellStyle name="Comma 2 2 2 4 4 2 6" xfId="33788"/>
    <cellStyle name="Comma 2 2 2 4 4 2 7" xfId="30493"/>
    <cellStyle name="Comma 2 2 2 4 4 3" xfId="4140"/>
    <cellStyle name="Comma 2 2 2 4 4 3 2" xfId="20610"/>
    <cellStyle name="Comma 2 2 2 4 4 3 2 2" xfId="51905"/>
    <cellStyle name="Comma 2 2 2 4 4 3 3" xfId="14022"/>
    <cellStyle name="Comma 2 2 2 4 4 3 3 2" xfId="45317"/>
    <cellStyle name="Comma 2 2 2 4 4 3 4" xfId="35435"/>
    <cellStyle name="Comma 2 2 2 4 4 4" xfId="7434"/>
    <cellStyle name="Comma 2 2 2 4 4 4 2" xfId="23904"/>
    <cellStyle name="Comma 2 2 2 4 4 4 2 2" xfId="55199"/>
    <cellStyle name="Comma 2 2 2 4 4 4 3" xfId="38729"/>
    <cellStyle name="Comma 2 2 2 4 4 5" xfId="17316"/>
    <cellStyle name="Comma 2 2 2 4 4 5 2" xfId="48611"/>
    <cellStyle name="Comma 2 2 2 4 4 6" xfId="10728"/>
    <cellStyle name="Comma 2 2 2 4 4 6 2" xfId="42023"/>
    <cellStyle name="Comma 2 2 2 4 4 7" xfId="27199"/>
    <cellStyle name="Comma 2 2 2 4 4 7 2" xfId="32140"/>
    <cellStyle name="Comma 2 2 2 4 4 8" xfId="28846"/>
    <cellStyle name="Comma 2 2 2 4 5" xfId="538"/>
    <cellStyle name="Comma 2 2 2 4 5 2" xfId="2493"/>
    <cellStyle name="Comma 2 2 2 4 5 2 2" xfId="5788"/>
    <cellStyle name="Comma 2 2 2 4 5 2 2 2" xfId="22258"/>
    <cellStyle name="Comma 2 2 2 4 5 2 2 2 2" xfId="53553"/>
    <cellStyle name="Comma 2 2 2 4 5 2 2 3" xfId="15670"/>
    <cellStyle name="Comma 2 2 2 4 5 2 2 3 2" xfId="46965"/>
    <cellStyle name="Comma 2 2 2 4 5 2 2 4" xfId="37083"/>
    <cellStyle name="Comma 2 2 2 4 5 2 3" xfId="9082"/>
    <cellStyle name="Comma 2 2 2 4 5 2 3 2" xfId="25552"/>
    <cellStyle name="Comma 2 2 2 4 5 2 3 2 2" xfId="56847"/>
    <cellStyle name="Comma 2 2 2 4 5 2 3 3" xfId="40377"/>
    <cellStyle name="Comma 2 2 2 4 5 2 4" xfId="18964"/>
    <cellStyle name="Comma 2 2 2 4 5 2 4 2" xfId="50259"/>
    <cellStyle name="Comma 2 2 2 4 5 2 5" xfId="12376"/>
    <cellStyle name="Comma 2 2 2 4 5 2 5 2" xfId="43671"/>
    <cellStyle name="Comma 2 2 2 4 5 2 6" xfId="33789"/>
    <cellStyle name="Comma 2 2 2 4 5 2 7" xfId="30494"/>
    <cellStyle name="Comma 2 2 2 4 5 3" xfId="4141"/>
    <cellStyle name="Comma 2 2 2 4 5 3 2" xfId="20611"/>
    <cellStyle name="Comma 2 2 2 4 5 3 2 2" xfId="51906"/>
    <cellStyle name="Comma 2 2 2 4 5 3 3" xfId="14023"/>
    <cellStyle name="Comma 2 2 2 4 5 3 3 2" xfId="45318"/>
    <cellStyle name="Comma 2 2 2 4 5 3 4" xfId="35436"/>
    <cellStyle name="Comma 2 2 2 4 5 4" xfId="7435"/>
    <cellStyle name="Comma 2 2 2 4 5 4 2" xfId="23905"/>
    <cellStyle name="Comma 2 2 2 4 5 4 2 2" xfId="55200"/>
    <cellStyle name="Comma 2 2 2 4 5 4 3" xfId="38730"/>
    <cellStyle name="Comma 2 2 2 4 5 5" xfId="17317"/>
    <cellStyle name="Comma 2 2 2 4 5 5 2" xfId="48612"/>
    <cellStyle name="Comma 2 2 2 4 5 6" xfId="10729"/>
    <cellStyle name="Comma 2 2 2 4 5 6 2" xfId="42024"/>
    <cellStyle name="Comma 2 2 2 4 5 7" xfId="27200"/>
    <cellStyle name="Comma 2 2 2 4 5 7 2" xfId="32141"/>
    <cellStyle name="Comma 2 2 2 4 5 8" xfId="28847"/>
    <cellStyle name="Comma 2 2 2 4 6" xfId="2487"/>
    <cellStyle name="Comma 2 2 2 4 6 2" xfId="5782"/>
    <cellStyle name="Comma 2 2 2 4 6 2 2" xfId="22252"/>
    <cellStyle name="Comma 2 2 2 4 6 2 2 2" xfId="53547"/>
    <cellStyle name="Comma 2 2 2 4 6 2 3" xfId="15664"/>
    <cellStyle name="Comma 2 2 2 4 6 2 3 2" xfId="46959"/>
    <cellStyle name="Comma 2 2 2 4 6 2 4" xfId="37077"/>
    <cellStyle name="Comma 2 2 2 4 6 3" xfId="9076"/>
    <cellStyle name="Comma 2 2 2 4 6 3 2" xfId="25546"/>
    <cellStyle name="Comma 2 2 2 4 6 3 2 2" xfId="56841"/>
    <cellStyle name="Comma 2 2 2 4 6 3 3" xfId="40371"/>
    <cellStyle name="Comma 2 2 2 4 6 4" xfId="18958"/>
    <cellStyle name="Comma 2 2 2 4 6 4 2" xfId="50253"/>
    <cellStyle name="Comma 2 2 2 4 6 5" xfId="12370"/>
    <cellStyle name="Comma 2 2 2 4 6 5 2" xfId="43665"/>
    <cellStyle name="Comma 2 2 2 4 6 6" xfId="33783"/>
    <cellStyle name="Comma 2 2 2 4 6 7" xfId="30488"/>
    <cellStyle name="Comma 2 2 2 4 7" xfId="4135"/>
    <cellStyle name="Comma 2 2 2 4 7 2" xfId="20605"/>
    <cellStyle name="Comma 2 2 2 4 7 2 2" xfId="51900"/>
    <cellStyle name="Comma 2 2 2 4 7 3" xfId="14017"/>
    <cellStyle name="Comma 2 2 2 4 7 3 2" xfId="45312"/>
    <cellStyle name="Comma 2 2 2 4 7 4" xfId="35430"/>
    <cellStyle name="Comma 2 2 2 4 8" xfId="7429"/>
    <cellStyle name="Comma 2 2 2 4 8 2" xfId="23899"/>
    <cellStyle name="Comma 2 2 2 4 8 2 2" xfId="55194"/>
    <cellStyle name="Comma 2 2 2 4 8 3" xfId="38724"/>
    <cellStyle name="Comma 2 2 2 4 9" xfId="17311"/>
    <cellStyle name="Comma 2 2 2 4 9 2" xfId="48606"/>
    <cellStyle name="Comma 2 2 2 5" xfId="539"/>
    <cellStyle name="Comma 2 2 2 5 2" xfId="540"/>
    <cellStyle name="Comma 2 2 2 5 2 2" xfId="2495"/>
    <cellStyle name="Comma 2 2 2 5 2 2 2" xfId="5790"/>
    <cellStyle name="Comma 2 2 2 5 2 2 2 2" xfId="22260"/>
    <cellStyle name="Comma 2 2 2 5 2 2 2 2 2" xfId="53555"/>
    <cellStyle name="Comma 2 2 2 5 2 2 2 3" xfId="15672"/>
    <cellStyle name="Comma 2 2 2 5 2 2 2 3 2" xfId="46967"/>
    <cellStyle name="Comma 2 2 2 5 2 2 2 4" xfId="37085"/>
    <cellStyle name="Comma 2 2 2 5 2 2 3" xfId="9084"/>
    <cellStyle name="Comma 2 2 2 5 2 2 3 2" xfId="25554"/>
    <cellStyle name="Comma 2 2 2 5 2 2 3 2 2" xfId="56849"/>
    <cellStyle name="Comma 2 2 2 5 2 2 3 3" xfId="40379"/>
    <cellStyle name="Comma 2 2 2 5 2 2 4" xfId="18966"/>
    <cellStyle name="Comma 2 2 2 5 2 2 4 2" xfId="50261"/>
    <cellStyle name="Comma 2 2 2 5 2 2 5" xfId="12378"/>
    <cellStyle name="Comma 2 2 2 5 2 2 5 2" xfId="43673"/>
    <cellStyle name="Comma 2 2 2 5 2 2 6" xfId="33791"/>
    <cellStyle name="Comma 2 2 2 5 2 2 7" xfId="30496"/>
    <cellStyle name="Comma 2 2 2 5 2 3" xfId="4143"/>
    <cellStyle name="Comma 2 2 2 5 2 3 2" xfId="20613"/>
    <cellStyle name="Comma 2 2 2 5 2 3 2 2" xfId="51908"/>
    <cellStyle name="Comma 2 2 2 5 2 3 3" xfId="14025"/>
    <cellStyle name="Comma 2 2 2 5 2 3 3 2" xfId="45320"/>
    <cellStyle name="Comma 2 2 2 5 2 3 4" xfId="35438"/>
    <cellStyle name="Comma 2 2 2 5 2 4" xfId="7437"/>
    <cellStyle name="Comma 2 2 2 5 2 4 2" xfId="23907"/>
    <cellStyle name="Comma 2 2 2 5 2 4 2 2" xfId="55202"/>
    <cellStyle name="Comma 2 2 2 5 2 4 3" xfId="38732"/>
    <cellStyle name="Comma 2 2 2 5 2 5" xfId="17319"/>
    <cellStyle name="Comma 2 2 2 5 2 5 2" xfId="48614"/>
    <cellStyle name="Comma 2 2 2 5 2 6" xfId="10731"/>
    <cellStyle name="Comma 2 2 2 5 2 6 2" xfId="42026"/>
    <cellStyle name="Comma 2 2 2 5 2 7" xfId="27202"/>
    <cellStyle name="Comma 2 2 2 5 2 7 2" xfId="32143"/>
    <cellStyle name="Comma 2 2 2 5 2 8" xfId="28849"/>
    <cellStyle name="Comma 2 2 2 5 3" xfId="2494"/>
    <cellStyle name="Comma 2 2 2 5 3 2" xfId="5789"/>
    <cellStyle name="Comma 2 2 2 5 3 2 2" xfId="22259"/>
    <cellStyle name="Comma 2 2 2 5 3 2 2 2" xfId="53554"/>
    <cellStyle name="Comma 2 2 2 5 3 2 3" xfId="15671"/>
    <cellStyle name="Comma 2 2 2 5 3 2 3 2" xfId="46966"/>
    <cellStyle name="Comma 2 2 2 5 3 2 4" xfId="37084"/>
    <cellStyle name="Comma 2 2 2 5 3 3" xfId="9083"/>
    <cellStyle name="Comma 2 2 2 5 3 3 2" xfId="25553"/>
    <cellStyle name="Comma 2 2 2 5 3 3 2 2" xfId="56848"/>
    <cellStyle name="Comma 2 2 2 5 3 3 3" xfId="40378"/>
    <cellStyle name="Comma 2 2 2 5 3 4" xfId="18965"/>
    <cellStyle name="Comma 2 2 2 5 3 4 2" xfId="50260"/>
    <cellStyle name="Comma 2 2 2 5 3 5" xfId="12377"/>
    <cellStyle name="Comma 2 2 2 5 3 5 2" xfId="43672"/>
    <cellStyle name="Comma 2 2 2 5 3 6" xfId="33790"/>
    <cellStyle name="Comma 2 2 2 5 3 7" xfId="30495"/>
    <cellStyle name="Comma 2 2 2 5 4" xfId="4142"/>
    <cellStyle name="Comma 2 2 2 5 4 2" xfId="20612"/>
    <cellStyle name="Comma 2 2 2 5 4 2 2" xfId="51907"/>
    <cellStyle name="Comma 2 2 2 5 4 3" xfId="14024"/>
    <cellStyle name="Comma 2 2 2 5 4 3 2" xfId="45319"/>
    <cellStyle name="Comma 2 2 2 5 4 4" xfId="35437"/>
    <cellStyle name="Comma 2 2 2 5 5" xfId="7436"/>
    <cellStyle name="Comma 2 2 2 5 5 2" xfId="23906"/>
    <cellStyle name="Comma 2 2 2 5 5 2 2" xfId="55201"/>
    <cellStyle name="Comma 2 2 2 5 5 3" xfId="38731"/>
    <cellStyle name="Comma 2 2 2 5 6" xfId="17318"/>
    <cellStyle name="Comma 2 2 2 5 6 2" xfId="48613"/>
    <cellStyle name="Comma 2 2 2 5 7" xfId="10730"/>
    <cellStyle name="Comma 2 2 2 5 7 2" xfId="42025"/>
    <cellStyle name="Comma 2 2 2 5 8" xfId="27201"/>
    <cellStyle name="Comma 2 2 2 5 8 2" xfId="32142"/>
    <cellStyle name="Comma 2 2 2 5 9" xfId="28848"/>
    <cellStyle name="Comma 2 2 2 6" xfId="541"/>
    <cellStyle name="Comma 2 2 2 6 2" xfId="542"/>
    <cellStyle name="Comma 2 2 2 6 2 2" xfId="2497"/>
    <cellStyle name="Comma 2 2 2 6 2 2 2" xfId="5792"/>
    <cellStyle name="Comma 2 2 2 6 2 2 2 2" xfId="22262"/>
    <cellStyle name="Comma 2 2 2 6 2 2 2 2 2" xfId="53557"/>
    <cellStyle name="Comma 2 2 2 6 2 2 2 3" xfId="15674"/>
    <cellStyle name="Comma 2 2 2 6 2 2 2 3 2" xfId="46969"/>
    <cellStyle name="Comma 2 2 2 6 2 2 2 4" xfId="37087"/>
    <cellStyle name="Comma 2 2 2 6 2 2 3" xfId="9086"/>
    <cellStyle name="Comma 2 2 2 6 2 2 3 2" xfId="25556"/>
    <cellStyle name="Comma 2 2 2 6 2 2 3 2 2" xfId="56851"/>
    <cellStyle name="Comma 2 2 2 6 2 2 3 3" xfId="40381"/>
    <cellStyle name="Comma 2 2 2 6 2 2 4" xfId="18968"/>
    <cellStyle name="Comma 2 2 2 6 2 2 4 2" xfId="50263"/>
    <cellStyle name="Comma 2 2 2 6 2 2 5" xfId="12380"/>
    <cellStyle name="Comma 2 2 2 6 2 2 5 2" xfId="43675"/>
    <cellStyle name="Comma 2 2 2 6 2 2 6" xfId="33793"/>
    <cellStyle name="Comma 2 2 2 6 2 2 7" xfId="30498"/>
    <cellStyle name="Comma 2 2 2 6 2 3" xfId="4145"/>
    <cellStyle name="Comma 2 2 2 6 2 3 2" xfId="20615"/>
    <cellStyle name="Comma 2 2 2 6 2 3 2 2" xfId="51910"/>
    <cellStyle name="Comma 2 2 2 6 2 3 3" xfId="14027"/>
    <cellStyle name="Comma 2 2 2 6 2 3 3 2" xfId="45322"/>
    <cellStyle name="Comma 2 2 2 6 2 3 4" xfId="35440"/>
    <cellStyle name="Comma 2 2 2 6 2 4" xfId="7439"/>
    <cellStyle name="Comma 2 2 2 6 2 4 2" xfId="23909"/>
    <cellStyle name="Comma 2 2 2 6 2 4 2 2" xfId="55204"/>
    <cellStyle name="Comma 2 2 2 6 2 4 3" xfId="38734"/>
    <cellStyle name="Comma 2 2 2 6 2 5" xfId="17321"/>
    <cellStyle name="Comma 2 2 2 6 2 5 2" xfId="48616"/>
    <cellStyle name="Comma 2 2 2 6 2 6" xfId="10733"/>
    <cellStyle name="Comma 2 2 2 6 2 6 2" xfId="42028"/>
    <cellStyle name="Comma 2 2 2 6 2 7" xfId="27204"/>
    <cellStyle name="Comma 2 2 2 6 2 7 2" xfId="32145"/>
    <cellStyle name="Comma 2 2 2 6 2 8" xfId="28851"/>
    <cellStyle name="Comma 2 2 2 6 3" xfId="2496"/>
    <cellStyle name="Comma 2 2 2 6 3 2" xfId="5791"/>
    <cellStyle name="Comma 2 2 2 6 3 2 2" xfId="22261"/>
    <cellStyle name="Comma 2 2 2 6 3 2 2 2" xfId="53556"/>
    <cellStyle name="Comma 2 2 2 6 3 2 3" xfId="15673"/>
    <cellStyle name="Comma 2 2 2 6 3 2 3 2" xfId="46968"/>
    <cellStyle name="Comma 2 2 2 6 3 2 4" xfId="37086"/>
    <cellStyle name="Comma 2 2 2 6 3 3" xfId="9085"/>
    <cellStyle name="Comma 2 2 2 6 3 3 2" xfId="25555"/>
    <cellStyle name="Comma 2 2 2 6 3 3 2 2" xfId="56850"/>
    <cellStyle name="Comma 2 2 2 6 3 3 3" xfId="40380"/>
    <cellStyle name="Comma 2 2 2 6 3 4" xfId="18967"/>
    <cellStyle name="Comma 2 2 2 6 3 4 2" xfId="50262"/>
    <cellStyle name="Comma 2 2 2 6 3 5" xfId="12379"/>
    <cellStyle name="Comma 2 2 2 6 3 5 2" xfId="43674"/>
    <cellStyle name="Comma 2 2 2 6 3 6" xfId="33792"/>
    <cellStyle name="Comma 2 2 2 6 3 7" xfId="30497"/>
    <cellStyle name="Comma 2 2 2 6 4" xfId="4144"/>
    <cellStyle name="Comma 2 2 2 6 4 2" xfId="20614"/>
    <cellStyle name="Comma 2 2 2 6 4 2 2" xfId="51909"/>
    <cellStyle name="Comma 2 2 2 6 4 3" xfId="14026"/>
    <cellStyle name="Comma 2 2 2 6 4 3 2" xfId="45321"/>
    <cellStyle name="Comma 2 2 2 6 4 4" xfId="35439"/>
    <cellStyle name="Comma 2 2 2 6 5" xfId="7438"/>
    <cellStyle name="Comma 2 2 2 6 5 2" xfId="23908"/>
    <cellStyle name="Comma 2 2 2 6 5 2 2" xfId="55203"/>
    <cellStyle name="Comma 2 2 2 6 5 3" xfId="38733"/>
    <cellStyle name="Comma 2 2 2 6 6" xfId="17320"/>
    <cellStyle name="Comma 2 2 2 6 6 2" xfId="48615"/>
    <cellStyle name="Comma 2 2 2 6 7" xfId="10732"/>
    <cellStyle name="Comma 2 2 2 6 7 2" xfId="42027"/>
    <cellStyle name="Comma 2 2 2 6 8" xfId="27203"/>
    <cellStyle name="Comma 2 2 2 6 8 2" xfId="32144"/>
    <cellStyle name="Comma 2 2 2 6 9" xfId="28850"/>
    <cellStyle name="Comma 2 2 2 7" xfId="543"/>
    <cellStyle name="Comma 2 2 2 7 2" xfId="2498"/>
    <cellStyle name="Comma 2 2 2 7 2 2" xfId="5793"/>
    <cellStyle name="Comma 2 2 2 7 2 2 2" xfId="22263"/>
    <cellStyle name="Comma 2 2 2 7 2 2 2 2" xfId="53558"/>
    <cellStyle name="Comma 2 2 2 7 2 2 3" xfId="15675"/>
    <cellStyle name="Comma 2 2 2 7 2 2 3 2" xfId="46970"/>
    <cellStyle name="Comma 2 2 2 7 2 2 4" xfId="37088"/>
    <cellStyle name="Comma 2 2 2 7 2 3" xfId="9087"/>
    <cellStyle name="Comma 2 2 2 7 2 3 2" xfId="25557"/>
    <cellStyle name="Comma 2 2 2 7 2 3 2 2" xfId="56852"/>
    <cellStyle name="Comma 2 2 2 7 2 3 3" xfId="40382"/>
    <cellStyle name="Comma 2 2 2 7 2 4" xfId="18969"/>
    <cellStyle name="Comma 2 2 2 7 2 4 2" xfId="50264"/>
    <cellStyle name="Comma 2 2 2 7 2 5" xfId="12381"/>
    <cellStyle name="Comma 2 2 2 7 2 5 2" xfId="43676"/>
    <cellStyle name="Comma 2 2 2 7 2 6" xfId="33794"/>
    <cellStyle name="Comma 2 2 2 7 2 7" xfId="30499"/>
    <cellStyle name="Comma 2 2 2 7 3" xfId="4146"/>
    <cellStyle name="Comma 2 2 2 7 3 2" xfId="20616"/>
    <cellStyle name="Comma 2 2 2 7 3 2 2" xfId="51911"/>
    <cellStyle name="Comma 2 2 2 7 3 3" xfId="14028"/>
    <cellStyle name="Comma 2 2 2 7 3 3 2" xfId="45323"/>
    <cellStyle name="Comma 2 2 2 7 3 4" xfId="35441"/>
    <cellStyle name="Comma 2 2 2 7 4" xfId="7440"/>
    <cellStyle name="Comma 2 2 2 7 4 2" xfId="23910"/>
    <cellStyle name="Comma 2 2 2 7 4 2 2" xfId="55205"/>
    <cellStyle name="Comma 2 2 2 7 4 3" xfId="38735"/>
    <cellStyle name="Comma 2 2 2 7 5" xfId="17322"/>
    <cellStyle name="Comma 2 2 2 7 5 2" xfId="48617"/>
    <cellStyle name="Comma 2 2 2 7 6" xfId="10734"/>
    <cellStyle name="Comma 2 2 2 7 6 2" xfId="42029"/>
    <cellStyle name="Comma 2 2 2 7 7" xfId="27205"/>
    <cellStyle name="Comma 2 2 2 7 7 2" xfId="32146"/>
    <cellStyle name="Comma 2 2 2 7 8" xfId="28852"/>
    <cellStyle name="Comma 2 2 2 8" xfId="544"/>
    <cellStyle name="Comma 2 2 2 8 2" xfId="2499"/>
    <cellStyle name="Comma 2 2 2 8 2 2" xfId="5794"/>
    <cellStyle name="Comma 2 2 2 8 2 2 2" xfId="22264"/>
    <cellStyle name="Comma 2 2 2 8 2 2 2 2" xfId="53559"/>
    <cellStyle name="Comma 2 2 2 8 2 2 3" xfId="15676"/>
    <cellStyle name="Comma 2 2 2 8 2 2 3 2" xfId="46971"/>
    <cellStyle name="Comma 2 2 2 8 2 2 4" xfId="37089"/>
    <cellStyle name="Comma 2 2 2 8 2 3" xfId="9088"/>
    <cellStyle name="Comma 2 2 2 8 2 3 2" xfId="25558"/>
    <cellStyle name="Comma 2 2 2 8 2 3 2 2" xfId="56853"/>
    <cellStyle name="Comma 2 2 2 8 2 3 3" xfId="40383"/>
    <cellStyle name="Comma 2 2 2 8 2 4" xfId="18970"/>
    <cellStyle name="Comma 2 2 2 8 2 4 2" xfId="50265"/>
    <cellStyle name="Comma 2 2 2 8 2 5" xfId="12382"/>
    <cellStyle name="Comma 2 2 2 8 2 5 2" xfId="43677"/>
    <cellStyle name="Comma 2 2 2 8 2 6" xfId="33795"/>
    <cellStyle name="Comma 2 2 2 8 2 7" xfId="30500"/>
    <cellStyle name="Comma 2 2 2 8 3" xfId="4147"/>
    <cellStyle name="Comma 2 2 2 8 3 2" xfId="20617"/>
    <cellStyle name="Comma 2 2 2 8 3 2 2" xfId="51912"/>
    <cellStyle name="Comma 2 2 2 8 3 3" xfId="14029"/>
    <cellStyle name="Comma 2 2 2 8 3 3 2" xfId="45324"/>
    <cellStyle name="Comma 2 2 2 8 3 4" xfId="35442"/>
    <cellStyle name="Comma 2 2 2 8 4" xfId="7441"/>
    <cellStyle name="Comma 2 2 2 8 4 2" xfId="23911"/>
    <cellStyle name="Comma 2 2 2 8 4 2 2" xfId="55206"/>
    <cellStyle name="Comma 2 2 2 8 4 3" xfId="38736"/>
    <cellStyle name="Comma 2 2 2 8 5" xfId="17323"/>
    <cellStyle name="Comma 2 2 2 8 5 2" xfId="48618"/>
    <cellStyle name="Comma 2 2 2 8 6" xfId="10735"/>
    <cellStyle name="Comma 2 2 2 8 6 2" xfId="42030"/>
    <cellStyle name="Comma 2 2 2 8 7" xfId="27206"/>
    <cellStyle name="Comma 2 2 2 8 7 2" xfId="32147"/>
    <cellStyle name="Comma 2 2 2 8 8" xfId="28853"/>
    <cellStyle name="Comma 2 2 2 9" xfId="2458"/>
    <cellStyle name="Comma 2 2 2 9 2" xfId="5753"/>
    <cellStyle name="Comma 2 2 2 9 2 2" xfId="22223"/>
    <cellStyle name="Comma 2 2 2 9 2 2 2" xfId="53518"/>
    <cellStyle name="Comma 2 2 2 9 2 3" xfId="15635"/>
    <cellStyle name="Comma 2 2 2 9 2 3 2" xfId="46930"/>
    <cellStyle name="Comma 2 2 2 9 2 4" xfId="37048"/>
    <cellStyle name="Comma 2 2 2 9 3" xfId="9047"/>
    <cellStyle name="Comma 2 2 2 9 3 2" xfId="25517"/>
    <cellStyle name="Comma 2 2 2 9 3 2 2" xfId="56812"/>
    <cellStyle name="Comma 2 2 2 9 3 3" xfId="40342"/>
    <cellStyle name="Comma 2 2 2 9 4" xfId="18929"/>
    <cellStyle name="Comma 2 2 2 9 4 2" xfId="50224"/>
    <cellStyle name="Comma 2 2 2 9 5" xfId="12341"/>
    <cellStyle name="Comma 2 2 2 9 5 2" xfId="43636"/>
    <cellStyle name="Comma 2 2 2 9 6" xfId="33754"/>
    <cellStyle name="Comma 2 2 2 9 7" xfId="30459"/>
    <cellStyle name="Comma 2 2 3" xfId="545"/>
    <cellStyle name="Comma 2 2 3 10" xfId="7442"/>
    <cellStyle name="Comma 2 2 3 10 2" xfId="23912"/>
    <cellStyle name="Comma 2 2 3 10 2 2" xfId="55207"/>
    <cellStyle name="Comma 2 2 3 10 3" xfId="38737"/>
    <cellStyle name="Comma 2 2 3 11" xfId="17324"/>
    <cellStyle name="Comma 2 2 3 11 2" xfId="48619"/>
    <cellStyle name="Comma 2 2 3 12" xfId="10736"/>
    <cellStyle name="Comma 2 2 3 12 2" xfId="42031"/>
    <cellStyle name="Comma 2 2 3 13" xfId="27207"/>
    <cellStyle name="Comma 2 2 3 13 2" xfId="32148"/>
    <cellStyle name="Comma 2 2 3 14" xfId="28854"/>
    <cellStyle name="Comma 2 2 3 2" xfId="546"/>
    <cellStyle name="Comma 2 2 3 2 10" xfId="10737"/>
    <cellStyle name="Comma 2 2 3 2 10 2" xfId="42032"/>
    <cellStyle name="Comma 2 2 3 2 11" xfId="27208"/>
    <cellStyle name="Comma 2 2 3 2 11 2" xfId="32149"/>
    <cellStyle name="Comma 2 2 3 2 12" xfId="28855"/>
    <cellStyle name="Comma 2 2 3 2 2" xfId="547"/>
    <cellStyle name="Comma 2 2 3 2 2 2" xfId="548"/>
    <cellStyle name="Comma 2 2 3 2 2 2 2" xfId="2503"/>
    <cellStyle name="Comma 2 2 3 2 2 2 2 2" xfId="5798"/>
    <cellStyle name="Comma 2 2 3 2 2 2 2 2 2" xfId="22268"/>
    <cellStyle name="Comma 2 2 3 2 2 2 2 2 2 2" xfId="53563"/>
    <cellStyle name="Comma 2 2 3 2 2 2 2 2 3" xfId="15680"/>
    <cellStyle name="Comma 2 2 3 2 2 2 2 2 3 2" xfId="46975"/>
    <cellStyle name="Comma 2 2 3 2 2 2 2 2 4" xfId="37093"/>
    <cellStyle name="Comma 2 2 3 2 2 2 2 3" xfId="9092"/>
    <cellStyle name="Comma 2 2 3 2 2 2 2 3 2" xfId="25562"/>
    <cellStyle name="Comma 2 2 3 2 2 2 2 3 2 2" xfId="56857"/>
    <cellStyle name="Comma 2 2 3 2 2 2 2 3 3" xfId="40387"/>
    <cellStyle name="Comma 2 2 3 2 2 2 2 4" xfId="18974"/>
    <cellStyle name="Comma 2 2 3 2 2 2 2 4 2" xfId="50269"/>
    <cellStyle name="Comma 2 2 3 2 2 2 2 5" xfId="12386"/>
    <cellStyle name="Comma 2 2 3 2 2 2 2 5 2" xfId="43681"/>
    <cellStyle name="Comma 2 2 3 2 2 2 2 6" xfId="33799"/>
    <cellStyle name="Comma 2 2 3 2 2 2 2 7" xfId="30504"/>
    <cellStyle name="Comma 2 2 3 2 2 2 3" xfId="4151"/>
    <cellStyle name="Comma 2 2 3 2 2 2 3 2" xfId="20621"/>
    <cellStyle name="Comma 2 2 3 2 2 2 3 2 2" xfId="51916"/>
    <cellStyle name="Comma 2 2 3 2 2 2 3 3" xfId="14033"/>
    <cellStyle name="Comma 2 2 3 2 2 2 3 3 2" xfId="45328"/>
    <cellStyle name="Comma 2 2 3 2 2 2 3 4" xfId="35446"/>
    <cellStyle name="Comma 2 2 3 2 2 2 4" xfId="7445"/>
    <cellStyle name="Comma 2 2 3 2 2 2 4 2" xfId="23915"/>
    <cellStyle name="Comma 2 2 3 2 2 2 4 2 2" xfId="55210"/>
    <cellStyle name="Comma 2 2 3 2 2 2 4 3" xfId="38740"/>
    <cellStyle name="Comma 2 2 3 2 2 2 5" xfId="17327"/>
    <cellStyle name="Comma 2 2 3 2 2 2 5 2" xfId="48622"/>
    <cellStyle name="Comma 2 2 3 2 2 2 6" xfId="10739"/>
    <cellStyle name="Comma 2 2 3 2 2 2 6 2" xfId="42034"/>
    <cellStyle name="Comma 2 2 3 2 2 2 7" xfId="27210"/>
    <cellStyle name="Comma 2 2 3 2 2 2 7 2" xfId="32151"/>
    <cellStyle name="Comma 2 2 3 2 2 2 8" xfId="28857"/>
    <cellStyle name="Comma 2 2 3 2 2 3" xfId="2502"/>
    <cellStyle name="Comma 2 2 3 2 2 3 2" xfId="5797"/>
    <cellStyle name="Comma 2 2 3 2 2 3 2 2" xfId="22267"/>
    <cellStyle name="Comma 2 2 3 2 2 3 2 2 2" xfId="53562"/>
    <cellStyle name="Comma 2 2 3 2 2 3 2 3" xfId="15679"/>
    <cellStyle name="Comma 2 2 3 2 2 3 2 3 2" xfId="46974"/>
    <cellStyle name="Comma 2 2 3 2 2 3 2 4" xfId="37092"/>
    <cellStyle name="Comma 2 2 3 2 2 3 3" xfId="9091"/>
    <cellStyle name="Comma 2 2 3 2 2 3 3 2" xfId="25561"/>
    <cellStyle name="Comma 2 2 3 2 2 3 3 2 2" xfId="56856"/>
    <cellStyle name="Comma 2 2 3 2 2 3 3 3" xfId="40386"/>
    <cellStyle name="Comma 2 2 3 2 2 3 4" xfId="18973"/>
    <cellStyle name="Comma 2 2 3 2 2 3 4 2" xfId="50268"/>
    <cellStyle name="Comma 2 2 3 2 2 3 5" xfId="12385"/>
    <cellStyle name="Comma 2 2 3 2 2 3 5 2" xfId="43680"/>
    <cellStyle name="Comma 2 2 3 2 2 3 6" xfId="33798"/>
    <cellStyle name="Comma 2 2 3 2 2 3 7" xfId="30503"/>
    <cellStyle name="Comma 2 2 3 2 2 4" xfId="4150"/>
    <cellStyle name="Comma 2 2 3 2 2 4 2" xfId="20620"/>
    <cellStyle name="Comma 2 2 3 2 2 4 2 2" xfId="51915"/>
    <cellStyle name="Comma 2 2 3 2 2 4 3" xfId="14032"/>
    <cellStyle name="Comma 2 2 3 2 2 4 3 2" xfId="45327"/>
    <cellStyle name="Comma 2 2 3 2 2 4 4" xfId="35445"/>
    <cellStyle name="Comma 2 2 3 2 2 5" xfId="7444"/>
    <cellStyle name="Comma 2 2 3 2 2 5 2" xfId="23914"/>
    <cellStyle name="Comma 2 2 3 2 2 5 2 2" xfId="55209"/>
    <cellStyle name="Comma 2 2 3 2 2 5 3" xfId="38739"/>
    <cellStyle name="Comma 2 2 3 2 2 6" xfId="17326"/>
    <cellStyle name="Comma 2 2 3 2 2 6 2" xfId="48621"/>
    <cellStyle name="Comma 2 2 3 2 2 7" xfId="10738"/>
    <cellStyle name="Comma 2 2 3 2 2 7 2" xfId="42033"/>
    <cellStyle name="Comma 2 2 3 2 2 8" xfId="27209"/>
    <cellStyle name="Comma 2 2 3 2 2 8 2" xfId="32150"/>
    <cellStyle name="Comma 2 2 3 2 2 9" xfId="28856"/>
    <cellStyle name="Comma 2 2 3 2 3" xfId="549"/>
    <cellStyle name="Comma 2 2 3 2 3 2" xfId="550"/>
    <cellStyle name="Comma 2 2 3 2 3 2 2" xfId="2505"/>
    <cellStyle name="Comma 2 2 3 2 3 2 2 2" xfId="5800"/>
    <cellStyle name="Comma 2 2 3 2 3 2 2 2 2" xfId="22270"/>
    <cellStyle name="Comma 2 2 3 2 3 2 2 2 2 2" xfId="53565"/>
    <cellStyle name="Comma 2 2 3 2 3 2 2 2 3" xfId="15682"/>
    <cellStyle name="Comma 2 2 3 2 3 2 2 2 3 2" xfId="46977"/>
    <cellStyle name="Comma 2 2 3 2 3 2 2 2 4" xfId="37095"/>
    <cellStyle name="Comma 2 2 3 2 3 2 2 3" xfId="9094"/>
    <cellStyle name="Comma 2 2 3 2 3 2 2 3 2" xfId="25564"/>
    <cellStyle name="Comma 2 2 3 2 3 2 2 3 2 2" xfId="56859"/>
    <cellStyle name="Comma 2 2 3 2 3 2 2 3 3" xfId="40389"/>
    <cellStyle name="Comma 2 2 3 2 3 2 2 4" xfId="18976"/>
    <cellStyle name="Comma 2 2 3 2 3 2 2 4 2" xfId="50271"/>
    <cellStyle name="Comma 2 2 3 2 3 2 2 5" xfId="12388"/>
    <cellStyle name="Comma 2 2 3 2 3 2 2 5 2" xfId="43683"/>
    <cellStyle name="Comma 2 2 3 2 3 2 2 6" xfId="33801"/>
    <cellStyle name="Comma 2 2 3 2 3 2 2 7" xfId="30506"/>
    <cellStyle name="Comma 2 2 3 2 3 2 3" xfId="4153"/>
    <cellStyle name="Comma 2 2 3 2 3 2 3 2" xfId="20623"/>
    <cellStyle name="Comma 2 2 3 2 3 2 3 2 2" xfId="51918"/>
    <cellStyle name="Comma 2 2 3 2 3 2 3 3" xfId="14035"/>
    <cellStyle name="Comma 2 2 3 2 3 2 3 3 2" xfId="45330"/>
    <cellStyle name="Comma 2 2 3 2 3 2 3 4" xfId="35448"/>
    <cellStyle name="Comma 2 2 3 2 3 2 4" xfId="7447"/>
    <cellStyle name="Comma 2 2 3 2 3 2 4 2" xfId="23917"/>
    <cellStyle name="Comma 2 2 3 2 3 2 4 2 2" xfId="55212"/>
    <cellStyle name="Comma 2 2 3 2 3 2 4 3" xfId="38742"/>
    <cellStyle name="Comma 2 2 3 2 3 2 5" xfId="17329"/>
    <cellStyle name="Comma 2 2 3 2 3 2 5 2" xfId="48624"/>
    <cellStyle name="Comma 2 2 3 2 3 2 6" xfId="10741"/>
    <cellStyle name="Comma 2 2 3 2 3 2 6 2" xfId="42036"/>
    <cellStyle name="Comma 2 2 3 2 3 2 7" xfId="27212"/>
    <cellStyle name="Comma 2 2 3 2 3 2 7 2" xfId="32153"/>
    <cellStyle name="Comma 2 2 3 2 3 2 8" xfId="28859"/>
    <cellStyle name="Comma 2 2 3 2 3 3" xfId="2504"/>
    <cellStyle name="Comma 2 2 3 2 3 3 2" xfId="5799"/>
    <cellStyle name="Comma 2 2 3 2 3 3 2 2" xfId="22269"/>
    <cellStyle name="Comma 2 2 3 2 3 3 2 2 2" xfId="53564"/>
    <cellStyle name="Comma 2 2 3 2 3 3 2 3" xfId="15681"/>
    <cellStyle name="Comma 2 2 3 2 3 3 2 3 2" xfId="46976"/>
    <cellStyle name="Comma 2 2 3 2 3 3 2 4" xfId="37094"/>
    <cellStyle name="Comma 2 2 3 2 3 3 3" xfId="9093"/>
    <cellStyle name="Comma 2 2 3 2 3 3 3 2" xfId="25563"/>
    <cellStyle name="Comma 2 2 3 2 3 3 3 2 2" xfId="56858"/>
    <cellStyle name="Comma 2 2 3 2 3 3 3 3" xfId="40388"/>
    <cellStyle name="Comma 2 2 3 2 3 3 4" xfId="18975"/>
    <cellStyle name="Comma 2 2 3 2 3 3 4 2" xfId="50270"/>
    <cellStyle name="Comma 2 2 3 2 3 3 5" xfId="12387"/>
    <cellStyle name="Comma 2 2 3 2 3 3 5 2" xfId="43682"/>
    <cellStyle name="Comma 2 2 3 2 3 3 6" xfId="33800"/>
    <cellStyle name="Comma 2 2 3 2 3 3 7" xfId="30505"/>
    <cellStyle name="Comma 2 2 3 2 3 4" xfId="4152"/>
    <cellStyle name="Comma 2 2 3 2 3 4 2" xfId="20622"/>
    <cellStyle name="Comma 2 2 3 2 3 4 2 2" xfId="51917"/>
    <cellStyle name="Comma 2 2 3 2 3 4 3" xfId="14034"/>
    <cellStyle name="Comma 2 2 3 2 3 4 3 2" xfId="45329"/>
    <cellStyle name="Comma 2 2 3 2 3 4 4" xfId="35447"/>
    <cellStyle name="Comma 2 2 3 2 3 5" xfId="7446"/>
    <cellStyle name="Comma 2 2 3 2 3 5 2" xfId="23916"/>
    <cellStyle name="Comma 2 2 3 2 3 5 2 2" xfId="55211"/>
    <cellStyle name="Comma 2 2 3 2 3 5 3" xfId="38741"/>
    <cellStyle name="Comma 2 2 3 2 3 6" xfId="17328"/>
    <cellStyle name="Comma 2 2 3 2 3 6 2" xfId="48623"/>
    <cellStyle name="Comma 2 2 3 2 3 7" xfId="10740"/>
    <cellStyle name="Comma 2 2 3 2 3 7 2" xfId="42035"/>
    <cellStyle name="Comma 2 2 3 2 3 8" xfId="27211"/>
    <cellStyle name="Comma 2 2 3 2 3 8 2" xfId="32152"/>
    <cellStyle name="Comma 2 2 3 2 3 9" xfId="28858"/>
    <cellStyle name="Comma 2 2 3 2 4" xfId="551"/>
    <cellStyle name="Comma 2 2 3 2 4 2" xfId="2506"/>
    <cellStyle name="Comma 2 2 3 2 4 2 2" xfId="5801"/>
    <cellStyle name="Comma 2 2 3 2 4 2 2 2" xfId="22271"/>
    <cellStyle name="Comma 2 2 3 2 4 2 2 2 2" xfId="53566"/>
    <cellStyle name="Comma 2 2 3 2 4 2 2 3" xfId="15683"/>
    <cellStyle name="Comma 2 2 3 2 4 2 2 3 2" xfId="46978"/>
    <cellStyle name="Comma 2 2 3 2 4 2 2 4" xfId="37096"/>
    <cellStyle name="Comma 2 2 3 2 4 2 3" xfId="9095"/>
    <cellStyle name="Comma 2 2 3 2 4 2 3 2" xfId="25565"/>
    <cellStyle name="Comma 2 2 3 2 4 2 3 2 2" xfId="56860"/>
    <cellStyle name="Comma 2 2 3 2 4 2 3 3" xfId="40390"/>
    <cellStyle name="Comma 2 2 3 2 4 2 4" xfId="18977"/>
    <cellStyle name="Comma 2 2 3 2 4 2 4 2" xfId="50272"/>
    <cellStyle name="Comma 2 2 3 2 4 2 5" xfId="12389"/>
    <cellStyle name="Comma 2 2 3 2 4 2 5 2" xfId="43684"/>
    <cellStyle name="Comma 2 2 3 2 4 2 6" xfId="33802"/>
    <cellStyle name="Comma 2 2 3 2 4 2 7" xfId="30507"/>
    <cellStyle name="Comma 2 2 3 2 4 3" xfId="4154"/>
    <cellStyle name="Comma 2 2 3 2 4 3 2" xfId="20624"/>
    <cellStyle name="Comma 2 2 3 2 4 3 2 2" xfId="51919"/>
    <cellStyle name="Comma 2 2 3 2 4 3 3" xfId="14036"/>
    <cellStyle name="Comma 2 2 3 2 4 3 3 2" xfId="45331"/>
    <cellStyle name="Comma 2 2 3 2 4 3 4" xfId="35449"/>
    <cellStyle name="Comma 2 2 3 2 4 4" xfId="7448"/>
    <cellStyle name="Comma 2 2 3 2 4 4 2" xfId="23918"/>
    <cellStyle name="Comma 2 2 3 2 4 4 2 2" xfId="55213"/>
    <cellStyle name="Comma 2 2 3 2 4 4 3" xfId="38743"/>
    <cellStyle name="Comma 2 2 3 2 4 5" xfId="17330"/>
    <cellStyle name="Comma 2 2 3 2 4 5 2" xfId="48625"/>
    <cellStyle name="Comma 2 2 3 2 4 6" xfId="10742"/>
    <cellStyle name="Comma 2 2 3 2 4 6 2" xfId="42037"/>
    <cellStyle name="Comma 2 2 3 2 4 7" xfId="27213"/>
    <cellStyle name="Comma 2 2 3 2 4 7 2" xfId="32154"/>
    <cellStyle name="Comma 2 2 3 2 4 8" xfId="28860"/>
    <cellStyle name="Comma 2 2 3 2 5" xfId="552"/>
    <cellStyle name="Comma 2 2 3 2 5 2" xfId="2507"/>
    <cellStyle name="Comma 2 2 3 2 5 2 2" xfId="5802"/>
    <cellStyle name="Comma 2 2 3 2 5 2 2 2" xfId="22272"/>
    <cellStyle name="Comma 2 2 3 2 5 2 2 2 2" xfId="53567"/>
    <cellStyle name="Comma 2 2 3 2 5 2 2 3" xfId="15684"/>
    <cellStyle name="Comma 2 2 3 2 5 2 2 3 2" xfId="46979"/>
    <cellStyle name="Comma 2 2 3 2 5 2 2 4" xfId="37097"/>
    <cellStyle name="Comma 2 2 3 2 5 2 3" xfId="9096"/>
    <cellStyle name="Comma 2 2 3 2 5 2 3 2" xfId="25566"/>
    <cellStyle name="Comma 2 2 3 2 5 2 3 2 2" xfId="56861"/>
    <cellStyle name="Comma 2 2 3 2 5 2 3 3" xfId="40391"/>
    <cellStyle name="Comma 2 2 3 2 5 2 4" xfId="18978"/>
    <cellStyle name="Comma 2 2 3 2 5 2 4 2" xfId="50273"/>
    <cellStyle name="Comma 2 2 3 2 5 2 5" xfId="12390"/>
    <cellStyle name="Comma 2 2 3 2 5 2 5 2" xfId="43685"/>
    <cellStyle name="Comma 2 2 3 2 5 2 6" xfId="33803"/>
    <cellStyle name="Comma 2 2 3 2 5 2 7" xfId="30508"/>
    <cellStyle name="Comma 2 2 3 2 5 3" xfId="4155"/>
    <cellStyle name="Comma 2 2 3 2 5 3 2" xfId="20625"/>
    <cellStyle name="Comma 2 2 3 2 5 3 2 2" xfId="51920"/>
    <cellStyle name="Comma 2 2 3 2 5 3 3" xfId="14037"/>
    <cellStyle name="Comma 2 2 3 2 5 3 3 2" xfId="45332"/>
    <cellStyle name="Comma 2 2 3 2 5 3 4" xfId="35450"/>
    <cellStyle name="Comma 2 2 3 2 5 4" xfId="7449"/>
    <cellStyle name="Comma 2 2 3 2 5 4 2" xfId="23919"/>
    <cellStyle name="Comma 2 2 3 2 5 4 2 2" xfId="55214"/>
    <cellStyle name="Comma 2 2 3 2 5 4 3" xfId="38744"/>
    <cellStyle name="Comma 2 2 3 2 5 5" xfId="17331"/>
    <cellStyle name="Comma 2 2 3 2 5 5 2" xfId="48626"/>
    <cellStyle name="Comma 2 2 3 2 5 6" xfId="10743"/>
    <cellStyle name="Comma 2 2 3 2 5 6 2" xfId="42038"/>
    <cellStyle name="Comma 2 2 3 2 5 7" xfId="27214"/>
    <cellStyle name="Comma 2 2 3 2 5 7 2" xfId="32155"/>
    <cellStyle name="Comma 2 2 3 2 5 8" xfId="28861"/>
    <cellStyle name="Comma 2 2 3 2 6" xfId="2501"/>
    <cellStyle name="Comma 2 2 3 2 6 2" xfId="5796"/>
    <cellStyle name="Comma 2 2 3 2 6 2 2" xfId="22266"/>
    <cellStyle name="Comma 2 2 3 2 6 2 2 2" xfId="53561"/>
    <cellStyle name="Comma 2 2 3 2 6 2 3" xfId="15678"/>
    <cellStyle name="Comma 2 2 3 2 6 2 3 2" xfId="46973"/>
    <cellStyle name="Comma 2 2 3 2 6 2 4" xfId="37091"/>
    <cellStyle name="Comma 2 2 3 2 6 3" xfId="9090"/>
    <cellStyle name="Comma 2 2 3 2 6 3 2" xfId="25560"/>
    <cellStyle name="Comma 2 2 3 2 6 3 2 2" xfId="56855"/>
    <cellStyle name="Comma 2 2 3 2 6 3 3" xfId="40385"/>
    <cellStyle name="Comma 2 2 3 2 6 4" xfId="18972"/>
    <cellStyle name="Comma 2 2 3 2 6 4 2" xfId="50267"/>
    <cellStyle name="Comma 2 2 3 2 6 5" xfId="12384"/>
    <cellStyle name="Comma 2 2 3 2 6 5 2" xfId="43679"/>
    <cellStyle name="Comma 2 2 3 2 6 6" xfId="33797"/>
    <cellStyle name="Comma 2 2 3 2 6 7" xfId="30502"/>
    <cellStyle name="Comma 2 2 3 2 7" xfId="4149"/>
    <cellStyle name="Comma 2 2 3 2 7 2" xfId="20619"/>
    <cellStyle name="Comma 2 2 3 2 7 2 2" xfId="51914"/>
    <cellStyle name="Comma 2 2 3 2 7 3" xfId="14031"/>
    <cellStyle name="Comma 2 2 3 2 7 3 2" xfId="45326"/>
    <cellStyle name="Comma 2 2 3 2 7 4" xfId="35444"/>
    <cellStyle name="Comma 2 2 3 2 8" xfId="7443"/>
    <cellStyle name="Comma 2 2 3 2 8 2" xfId="23913"/>
    <cellStyle name="Comma 2 2 3 2 8 2 2" xfId="55208"/>
    <cellStyle name="Comma 2 2 3 2 8 3" xfId="38738"/>
    <cellStyle name="Comma 2 2 3 2 9" xfId="17325"/>
    <cellStyle name="Comma 2 2 3 2 9 2" xfId="48620"/>
    <cellStyle name="Comma 2 2 3 3" xfId="553"/>
    <cellStyle name="Comma 2 2 3 3 10" xfId="10744"/>
    <cellStyle name="Comma 2 2 3 3 10 2" xfId="42039"/>
    <cellStyle name="Comma 2 2 3 3 11" xfId="27215"/>
    <cellStyle name="Comma 2 2 3 3 11 2" xfId="32156"/>
    <cellStyle name="Comma 2 2 3 3 12" xfId="28862"/>
    <cellStyle name="Comma 2 2 3 3 2" xfId="554"/>
    <cellStyle name="Comma 2 2 3 3 2 2" xfId="555"/>
    <cellStyle name="Comma 2 2 3 3 2 2 2" xfId="2510"/>
    <cellStyle name="Comma 2 2 3 3 2 2 2 2" xfId="5805"/>
    <cellStyle name="Comma 2 2 3 3 2 2 2 2 2" xfId="22275"/>
    <cellStyle name="Comma 2 2 3 3 2 2 2 2 2 2" xfId="53570"/>
    <cellStyle name="Comma 2 2 3 3 2 2 2 2 3" xfId="15687"/>
    <cellStyle name="Comma 2 2 3 3 2 2 2 2 3 2" xfId="46982"/>
    <cellStyle name="Comma 2 2 3 3 2 2 2 2 4" xfId="37100"/>
    <cellStyle name="Comma 2 2 3 3 2 2 2 3" xfId="9099"/>
    <cellStyle name="Comma 2 2 3 3 2 2 2 3 2" xfId="25569"/>
    <cellStyle name="Comma 2 2 3 3 2 2 2 3 2 2" xfId="56864"/>
    <cellStyle name="Comma 2 2 3 3 2 2 2 3 3" xfId="40394"/>
    <cellStyle name="Comma 2 2 3 3 2 2 2 4" xfId="18981"/>
    <cellStyle name="Comma 2 2 3 3 2 2 2 4 2" xfId="50276"/>
    <cellStyle name="Comma 2 2 3 3 2 2 2 5" xfId="12393"/>
    <cellStyle name="Comma 2 2 3 3 2 2 2 5 2" xfId="43688"/>
    <cellStyle name="Comma 2 2 3 3 2 2 2 6" xfId="33806"/>
    <cellStyle name="Comma 2 2 3 3 2 2 2 7" xfId="30511"/>
    <cellStyle name="Comma 2 2 3 3 2 2 3" xfId="4158"/>
    <cellStyle name="Comma 2 2 3 3 2 2 3 2" xfId="20628"/>
    <cellStyle name="Comma 2 2 3 3 2 2 3 2 2" xfId="51923"/>
    <cellStyle name="Comma 2 2 3 3 2 2 3 3" xfId="14040"/>
    <cellStyle name="Comma 2 2 3 3 2 2 3 3 2" xfId="45335"/>
    <cellStyle name="Comma 2 2 3 3 2 2 3 4" xfId="35453"/>
    <cellStyle name="Comma 2 2 3 3 2 2 4" xfId="7452"/>
    <cellStyle name="Comma 2 2 3 3 2 2 4 2" xfId="23922"/>
    <cellStyle name="Comma 2 2 3 3 2 2 4 2 2" xfId="55217"/>
    <cellStyle name="Comma 2 2 3 3 2 2 4 3" xfId="38747"/>
    <cellStyle name="Comma 2 2 3 3 2 2 5" xfId="17334"/>
    <cellStyle name="Comma 2 2 3 3 2 2 5 2" xfId="48629"/>
    <cellStyle name="Comma 2 2 3 3 2 2 6" xfId="10746"/>
    <cellStyle name="Comma 2 2 3 3 2 2 6 2" xfId="42041"/>
    <cellStyle name="Comma 2 2 3 3 2 2 7" xfId="27217"/>
    <cellStyle name="Comma 2 2 3 3 2 2 7 2" xfId="32158"/>
    <cellStyle name="Comma 2 2 3 3 2 2 8" xfId="28864"/>
    <cellStyle name="Comma 2 2 3 3 2 3" xfId="2509"/>
    <cellStyle name="Comma 2 2 3 3 2 3 2" xfId="5804"/>
    <cellStyle name="Comma 2 2 3 3 2 3 2 2" xfId="22274"/>
    <cellStyle name="Comma 2 2 3 3 2 3 2 2 2" xfId="53569"/>
    <cellStyle name="Comma 2 2 3 3 2 3 2 3" xfId="15686"/>
    <cellStyle name="Comma 2 2 3 3 2 3 2 3 2" xfId="46981"/>
    <cellStyle name="Comma 2 2 3 3 2 3 2 4" xfId="37099"/>
    <cellStyle name="Comma 2 2 3 3 2 3 3" xfId="9098"/>
    <cellStyle name="Comma 2 2 3 3 2 3 3 2" xfId="25568"/>
    <cellStyle name="Comma 2 2 3 3 2 3 3 2 2" xfId="56863"/>
    <cellStyle name="Comma 2 2 3 3 2 3 3 3" xfId="40393"/>
    <cellStyle name="Comma 2 2 3 3 2 3 4" xfId="18980"/>
    <cellStyle name="Comma 2 2 3 3 2 3 4 2" xfId="50275"/>
    <cellStyle name="Comma 2 2 3 3 2 3 5" xfId="12392"/>
    <cellStyle name="Comma 2 2 3 3 2 3 5 2" xfId="43687"/>
    <cellStyle name="Comma 2 2 3 3 2 3 6" xfId="33805"/>
    <cellStyle name="Comma 2 2 3 3 2 3 7" xfId="30510"/>
    <cellStyle name="Comma 2 2 3 3 2 4" xfId="4157"/>
    <cellStyle name="Comma 2 2 3 3 2 4 2" xfId="20627"/>
    <cellStyle name="Comma 2 2 3 3 2 4 2 2" xfId="51922"/>
    <cellStyle name="Comma 2 2 3 3 2 4 3" xfId="14039"/>
    <cellStyle name="Comma 2 2 3 3 2 4 3 2" xfId="45334"/>
    <cellStyle name="Comma 2 2 3 3 2 4 4" xfId="35452"/>
    <cellStyle name="Comma 2 2 3 3 2 5" xfId="7451"/>
    <cellStyle name="Comma 2 2 3 3 2 5 2" xfId="23921"/>
    <cellStyle name="Comma 2 2 3 3 2 5 2 2" xfId="55216"/>
    <cellStyle name="Comma 2 2 3 3 2 5 3" xfId="38746"/>
    <cellStyle name="Comma 2 2 3 3 2 6" xfId="17333"/>
    <cellStyle name="Comma 2 2 3 3 2 6 2" xfId="48628"/>
    <cellStyle name="Comma 2 2 3 3 2 7" xfId="10745"/>
    <cellStyle name="Comma 2 2 3 3 2 7 2" xfId="42040"/>
    <cellStyle name="Comma 2 2 3 3 2 8" xfId="27216"/>
    <cellStyle name="Comma 2 2 3 3 2 8 2" xfId="32157"/>
    <cellStyle name="Comma 2 2 3 3 2 9" xfId="28863"/>
    <cellStyle name="Comma 2 2 3 3 3" xfId="556"/>
    <cellStyle name="Comma 2 2 3 3 3 2" xfId="557"/>
    <cellStyle name="Comma 2 2 3 3 3 2 2" xfId="2512"/>
    <cellStyle name="Comma 2 2 3 3 3 2 2 2" xfId="5807"/>
    <cellStyle name="Comma 2 2 3 3 3 2 2 2 2" xfId="22277"/>
    <cellStyle name="Comma 2 2 3 3 3 2 2 2 2 2" xfId="53572"/>
    <cellStyle name="Comma 2 2 3 3 3 2 2 2 3" xfId="15689"/>
    <cellStyle name="Comma 2 2 3 3 3 2 2 2 3 2" xfId="46984"/>
    <cellStyle name="Comma 2 2 3 3 3 2 2 2 4" xfId="37102"/>
    <cellStyle name="Comma 2 2 3 3 3 2 2 3" xfId="9101"/>
    <cellStyle name="Comma 2 2 3 3 3 2 2 3 2" xfId="25571"/>
    <cellStyle name="Comma 2 2 3 3 3 2 2 3 2 2" xfId="56866"/>
    <cellStyle name="Comma 2 2 3 3 3 2 2 3 3" xfId="40396"/>
    <cellStyle name="Comma 2 2 3 3 3 2 2 4" xfId="18983"/>
    <cellStyle name="Comma 2 2 3 3 3 2 2 4 2" xfId="50278"/>
    <cellStyle name="Comma 2 2 3 3 3 2 2 5" xfId="12395"/>
    <cellStyle name="Comma 2 2 3 3 3 2 2 5 2" xfId="43690"/>
    <cellStyle name="Comma 2 2 3 3 3 2 2 6" xfId="33808"/>
    <cellStyle name="Comma 2 2 3 3 3 2 2 7" xfId="30513"/>
    <cellStyle name="Comma 2 2 3 3 3 2 3" xfId="4160"/>
    <cellStyle name="Comma 2 2 3 3 3 2 3 2" xfId="20630"/>
    <cellStyle name="Comma 2 2 3 3 3 2 3 2 2" xfId="51925"/>
    <cellStyle name="Comma 2 2 3 3 3 2 3 3" xfId="14042"/>
    <cellStyle name="Comma 2 2 3 3 3 2 3 3 2" xfId="45337"/>
    <cellStyle name="Comma 2 2 3 3 3 2 3 4" xfId="35455"/>
    <cellStyle name="Comma 2 2 3 3 3 2 4" xfId="7454"/>
    <cellStyle name="Comma 2 2 3 3 3 2 4 2" xfId="23924"/>
    <cellStyle name="Comma 2 2 3 3 3 2 4 2 2" xfId="55219"/>
    <cellStyle name="Comma 2 2 3 3 3 2 4 3" xfId="38749"/>
    <cellStyle name="Comma 2 2 3 3 3 2 5" xfId="17336"/>
    <cellStyle name="Comma 2 2 3 3 3 2 5 2" xfId="48631"/>
    <cellStyle name="Comma 2 2 3 3 3 2 6" xfId="10748"/>
    <cellStyle name="Comma 2 2 3 3 3 2 6 2" xfId="42043"/>
    <cellStyle name="Comma 2 2 3 3 3 2 7" xfId="27219"/>
    <cellStyle name="Comma 2 2 3 3 3 2 7 2" xfId="32160"/>
    <cellStyle name="Comma 2 2 3 3 3 2 8" xfId="28866"/>
    <cellStyle name="Comma 2 2 3 3 3 3" xfId="2511"/>
    <cellStyle name="Comma 2 2 3 3 3 3 2" xfId="5806"/>
    <cellStyle name="Comma 2 2 3 3 3 3 2 2" xfId="22276"/>
    <cellStyle name="Comma 2 2 3 3 3 3 2 2 2" xfId="53571"/>
    <cellStyle name="Comma 2 2 3 3 3 3 2 3" xfId="15688"/>
    <cellStyle name="Comma 2 2 3 3 3 3 2 3 2" xfId="46983"/>
    <cellStyle name="Comma 2 2 3 3 3 3 2 4" xfId="37101"/>
    <cellStyle name="Comma 2 2 3 3 3 3 3" xfId="9100"/>
    <cellStyle name="Comma 2 2 3 3 3 3 3 2" xfId="25570"/>
    <cellStyle name="Comma 2 2 3 3 3 3 3 2 2" xfId="56865"/>
    <cellStyle name="Comma 2 2 3 3 3 3 3 3" xfId="40395"/>
    <cellStyle name="Comma 2 2 3 3 3 3 4" xfId="18982"/>
    <cellStyle name="Comma 2 2 3 3 3 3 4 2" xfId="50277"/>
    <cellStyle name="Comma 2 2 3 3 3 3 5" xfId="12394"/>
    <cellStyle name="Comma 2 2 3 3 3 3 5 2" xfId="43689"/>
    <cellStyle name="Comma 2 2 3 3 3 3 6" xfId="33807"/>
    <cellStyle name="Comma 2 2 3 3 3 3 7" xfId="30512"/>
    <cellStyle name="Comma 2 2 3 3 3 4" xfId="4159"/>
    <cellStyle name="Comma 2 2 3 3 3 4 2" xfId="20629"/>
    <cellStyle name="Comma 2 2 3 3 3 4 2 2" xfId="51924"/>
    <cellStyle name="Comma 2 2 3 3 3 4 3" xfId="14041"/>
    <cellStyle name="Comma 2 2 3 3 3 4 3 2" xfId="45336"/>
    <cellStyle name="Comma 2 2 3 3 3 4 4" xfId="35454"/>
    <cellStyle name="Comma 2 2 3 3 3 5" xfId="7453"/>
    <cellStyle name="Comma 2 2 3 3 3 5 2" xfId="23923"/>
    <cellStyle name="Comma 2 2 3 3 3 5 2 2" xfId="55218"/>
    <cellStyle name="Comma 2 2 3 3 3 5 3" xfId="38748"/>
    <cellStyle name="Comma 2 2 3 3 3 6" xfId="17335"/>
    <cellStyle name="Comma 2 2 3 3 3 6 2" xfId="48630"/>
    <cellStyle name="Comma 2 2 3 3 3 7" xfId="10747"/>
    <cellStyle name="Comma 2 2 3 3 3 7 2" xfId="42042"/>
    <cellStyle name="Comma 2 2 3 3 3 8" xfId="27218"/>
    <cellStyle name="Comma 2 2 3 3 3 8 2" xfId="32159"/>
    <cellStyle name="Comma 2 2 3 3 3 9" xfId="28865"/>
    <cellStyle name="Comma 2 2 3 3 4" xfId="558"/>
    <cellStyle name="Comma 2 2 3 3 4 2" xfId="2513"/>
    <cellStyle name="Comma 2 2 3 3 4 2 2" xfId="5808"/>
    <cellStyle name="Comma 2 2 3 3 4 2 2 2" xfId="22278"/>
    <cellStyle name="Comma 2 2 3 3 4 2 2 2 2" xfId="53573"/>
    <cellStyle name="Comma 2 2 3 3 4 2 2 3" xfId="15690"/>
    <cellStyle name="Comma 2 2 3 3 4 2 2 3 2" xfId="46985"/>
    <cellStyle name="Comma 2 2 3 3 4 2 2 4" xfId="37103"/>
    <cellStyle name="Comma 2 2 3 3 4 2 3" xfId="9102"/>
    <cellStyle name="Comma 2 2 3 3 4 2 3 2" xfId="25572"/>
    <cellStyle name="Comma 2 2 3 3 4 2 3 2 2" xfId="56867"/>
    <cellStyle name="Comma 2 2 3 3 4 2 3 3" xfId="40397"/>
    <cellStyle name="Comma 2 2 3 3 4 2 4" xfId="18984"/>
    <cellStyle name="Comma 2 2 3 3 4 2 4 2" xfId="50279"/>
    <cellStyle name="Comma 2 2 3 3 4 2 5" xfId="12396"/>
    <cellStyle name="Comma 2 2 3 3 4 2 5 2" xfId="43691"/>
    <cellStyle name="Comma 2 2 3 3 4 2 6" xfId="33809"/>
    <cellStyle name="Comma 2 2 3 3 4 2 7" xfId="30514"/>
    <cellStyle name="Comma 2 2 3 3 4 3" xfId="4161"/>
    <cellStyle name="Comma 2 2 3 3 4 3 2" xfId="20631"/>
    <cellStyle name="Comma 2 2 3 3 4 3 2 2" xfId="51926"/>
    <cellStyle name="Comma 2 2 3 3 4 3 3" xfId="14043"/>
    <cellStyle name="Comma 2 2 3 3 4 3 3 2" xfId="45338"/>
    <cellStyle name="Comma 2 2 3 3 4 3 4" xfId="35456"/>
    <cellStyle name="Comma 2 2 3 3 4 4" xfId="7455"/>
    <cellStyle name="Comma 2 2 3 3 4 4 2" xfId="23925"/>
    <cellStyle name="Comma 2 2 3 3 4 4 2 2" xfId="55220"/>
    <cellStyle name="Comma 2 2 3 3 4 4 3" xfId="38750"/>
    <cellStyle name="Comma 2 2 3 3 4 5" xfId="17337"/>
    <cellStyle name="Comma 2 2 3 3 4 5 2" xfId="48632"/>
    <cellStyle name="Comma 2 2 3 3 4 6" xfId="10749"/>
    <cellStyle name="Comma 2 2 3 3 4 6 2" xfId="42044"/>
    <cellStyle name="Comma 2 2 3 3 4 7" xfId="27220"/>
    <cellStyle name="Comma 2 2 3 3 4 7 2" xfId="32161"/>
    <cellStyle name="Comma 2 2 3 3 4 8" xfId="28867"/>
    <cellStyle name="Comma 2 2 3 3 5" xfId="559"/>
    <cellStyle name="Comma 2 2 3 3 5 2" xfId="2514"/>
    <cellStyle name="Comma 2 2 3 3 5 2 2" xfId="5809"/>
    <cellStyle name="Comma 2 2 3 3 5 2 2 2" xfId="22279"/>
    <cellStyle name="Comma 2 2 3 3 5 2 2 2 2" xfId="53574"/>
    <cellStyle name="Comma 2 2 3 3 5 2 2 3" xfId="15691"/>
    <cellStyle name="Comma 2 2 3 3 5 2 2 3 2" xfId="46986"/>
    <cellStyle name="Comma 2 2 3 3 5 2 2 4" xfId="37104"/>
    <cellStyle name="Comma 2 2 3 3 5 2 3" xfId="9103"/>
    <cellStyle name="Comma 2 2 3 3 5 2 3 2" xfId="25573"/>
    <cellStyle name="Comma 2 2 3 3 5 2 3 2 2" xfId="56868"/>
    <cellStyle name="Comma 2 2 3 3 5 2 3 3" xfId="40398"/>
    <cellStyle name="Comma 2 2 3 3 5 2 4" xfId="18985"/>
    <cellStyle name="Comma 2 2 3 3 5 2 4 2" xfId="50280"/>
    <cellStyle name="Comma 2 2 3 3 5 2 5" xfId="12397"/>
    <cellStyle name="Comma 2 2 3 3 5 2 5 2" xfId="43692"/>
    <cellStyle name="Comma 2 2 3 3 5 2 6" xfId="33810"/>
    <cellStyle name="Comma 2 2 3 3 5 2 7" xfId="30515"/>
    <cellStyle name="Comma 2 2 3 3 5 3" xfId="4162"/>
    <cellStyle name="Comma 2 2 3 3 5 3 2" xfId="20632"/>
    <cellStyle name="Comma 2 2 3 3 5 3 2 2" xfId="51927"/>
    <cellStyle name="Comma 2 2 3 3 5 3 3" xfId="14044"/>
    <cellStyle name="Comma 2 2 3 3 5 3 3 2" xfId="45339"/>
    <cellStyle name="Comma 2 2 3 3 5 3 4" xfId="35457"/>
    <cellStyle name="Comma 2 2 3 3 5 4" xfId="7456"/>
    <cellStyle name="Comma 2 2 3 3 5 4 2" xfId="23926"/>
    <cellStyle name="Comma 2 2 3 3 5 4 2 2" xfId="55221"/>
    <cellStyle name="Comma 2 2 3 3 5 4 3" xfId="38751"/>
    <cellStyle name="Comma 2 2 3 3 5 5" xfId="17338"/>
    <cellStyle name="Comma 2 2 3 3 5 5 2" xfId="48633"/>
    <cellStyle name="Comma 2 2 3 3 5 6" xfId="10750"/>
    <cellStyle name="Comma 2 2 3 3 5 6 2" xfId="42045"/>
    <cellStyle name="Comma 2 2 3 3 5 7" xfId="27221"/>
    <cellStyle name="Comma 2 2 3 3 5 7 2" xfId="32162"/>
    <cellStyle name="Comma 2 2 3 3 5 8" xfId="28868"/>
    <cellStyle name="Comma 2 2 3 3 6" xfId="2508"/>
    <cellStyle name="Comma 2 2 3 3 6 2" xfId="5803"/>
    <cellStyle name="Comma 2 2 3 3 6 2 2" xfId="22273"/>
    <cellStyle name="Comma 2 2 3 3 6 2 2 2" xfId="53568"/>
    <cellStyle name="Comma 2 2 3 3 6 2 3" xfId="15685"/>
    <cellStyle name="Comma 2 2 3 3 6 2 3 2" xfId="46980"/>
    <cellStyle name="Comma 2 2 3 3 6 2 4" xfId="37098"/>
    <cellStyle name="Comma 2 2 3 3 6 3" xfId="9097"/>
    <cellStyle name="Comma 2 2 3 3 6 3 2" xfId="25567"/>
    <cellStyle name="Comma 2 2 3 3 6 3 2 2" xfId="56862"/>
    <cellStyle name="Comma 2 2 3 3 6 3 3" xfId="40392"/>
    <cellStyle name="Comma 2 2 3 3 6 4" xfId="18979"/>
    <cellStyle name="Comma 2 2 3 3 6 4 2" xfId="50274"/>
    <cellStyle name="Comma 2 2 3 3 6 5" xfId="12391"/>
    <cellStyle name="Comma 2 2 3 3 6 5 2" xfId="43686"/>
    <cellStyle name="Comma 2 2 3 3 6 6" xfId="33804"/>
    <cellStyle name="Comma 2 2 3 3 6 7" xfId="30509"/>
    <cellStyle name="Comma 2 2 3 3 7" xfId="4156"/>
    <cellStyle name="Comma 2 2 3 3 7 2" xfId="20626"/>
    <cellStyle name="Comma 2 2 3 3 7 2 2" xfId="51921"/>
    <cellStyle name="Comma 2 2 3 3 7 3" xfId="14038"/>
    <cellStyle name="Comma 2 2 3 3 7 3 2" xfId="45333"/>
    <cellStyle name="Comma 2 2 3 3 7 4" xfId="35451"/>
    <cellStyle name="Comma 2 2 3 3 8" xfId="7450"/>
    <cellStyle name="Comma 2 2 3 3 8 2" xfId="23920"/>
    <cellStyle name="Comma 2 2 3 3 8 2 2" xfId="55215"/>
    <cellStyle name="Comma 2 2 3 3 8 3" xfId="38745"/>
    <cellStyle name="Comma 2 2 3 3 9" xfId="17332"/>
    <cellStyle name="Comma 2 2 3 3 9 2" xfId="48627"/>
    <cellStyle name="Comma 2 2 3 4" xfId="560"/>
    <cellStyle name="Comma 2 2 3 4 2" xfId="561"/>
    <cellStyle name="Comma 2 2 3 4 2 2" xfId="2516"/>
    <cellStyle name="Comma 2 2 3 4 2 2 2" xfId="5811"/>
    <cellStyle name="Comma 2 2 3 4 2 2 2 2" xfId="22281"/>
    <cellStyle name="Comma 2 2 3 4 2 2 2 2 2" xfId="53576"/>
    <cellStyle name="Comma 2 2 3 4 2 2 2 3" xfId="15693"/>
    <cellStyle name="Comma 2 2 3 4 2 2 2 3 2" xfId="46988"/>
    <cellStyle name="Comma 2 2 3 4 2 2 2 4" xfId="37106"/>
    <cellStyle name="Comma 2 2 3 4 2 2 3" xfId="9105"/>
    <cellStyle name="Comma 2 2 3 4 2 2 3 2" xfId="25575"/>
    <cellStyle name="Comma 2 2 3 4 2 2 3 2 2" xfId="56870"/>
    <cellStyle name="Comma 2 2 3 4 2 2 3 3" xfId="40400"/>
    <cellStyle name="Comma 2 2 3 4 2 2 4" xfId="18987"/>
    <cellStyle name="Comma 2 2 3 4 2 2 4 2" xfId="50282"/>
    <cellStyle name="Comma 2 2 3 4 2 2 5" xfId="12399"/>
    <cellStyle name="Comma 2 2 3 4 2 2 5 2" xfId="43694"/>
    <cellStyle name="Comma 2 2 3 4 2 2 6" xfId="33812"/>
    <cellStyle name="Comma 2 2 3 4 2 2 7" xfId="30517"/>
    <cellStyle name="Comma 2 2 3 4 2 3" xfId="4164"/>
    <cellStyle name="Comma 2 2 3 4 2 3 2" xfId="20634"/>
    <cellStyle name="Comma 2 2 3 4 2 3 2 2" xfId="51929"/>
    <cellStyle name="Comma 2 2 3 4 2 3 3" xfId="14046"/>
    <cellStyle name="Comma 2 2 3 4 2 3 3 2" xfId="45341"/>
    <cellStyle name="Comma 2 2 3 4 2 3 4" xfId="35459"/>
    <cellStyle name="Comma 2 2 3 4 2 4" xfId="7458"/>
    <cellStyle name="Comma 2 2 3 4 2 4 2" xfId="23928"/>
    <cellStyle name="Comma 2 2 3 4 2 4 2 2" xfId="55223"/>
    <cellStyle name="Comma 2 2 3 4 2 4 3" xfId="38753"/>
    <cellStyle name="Comma 2 2 3 4 2 5" xfId="17340"/>
    <cellStyle name="Comma 2 2 3 4 2 5 2" xfId="48635"/>
    <cellStyle name="Comma 2 2 3 4 2 6" xfId="10752"/>
    <cellStyle name="Comma 2 2 3 4 2 6 2" xfId="42047"/>
    <cellStyle name="Comma 2 2 3 4 2 7" xfId="27223"/>
    <cellStyle name="Comma 2 2 3 4 2 7 2" xfId="32164"/>
    <cellStyle name="Comma 2 2 3 4 2 8" xfId="28870"/>
    <cellStyle name="Comma 2 2 3 4 3" xfId="2515"/>
    <cellStyle name="Comma 2 2 3 4 3 2" xfId="5810"/>
    <cellStyle name="Comma 2 2 3 4 3 2 2" xfId="22280"/>
    <cellStyle name="Comma 2 2 3 4 3 2 2 2" xfId="53575"/>
    <cellStyle name="Comma 2 2 3 4 3 2 3" xfId="15692"/>
    <cellStyle name="Comma 2 2 3 4 3 2 3 2" xfId="46987"/>
    <cellStyle name="Comma 2 2 3 4 3 2 4" xfId="37105"/>
    <cellStyle name="Comma 2 2 3 4 3 3" xfId="9104"/>
    <cellStyle name="Comma 2 2 3 4 3 3 2" xfId="25574"/>
    <cellStyle name="Comma 2 2 3 4 3 3 2 2" xfId="56869"/>
    <cellStyle name="Comma 2 2 3 4 3 3 3" xfId="40399"/>
    <cellStyle name="Comma 2 2 3 4 3 4" xfId="18986"/>
    <cellStyle name="Comma 2 2 3 4 3 4 2" xfId="50281"/>
    <cellStyle name="Comma 2 2 3 4 3 5" xfId="12398"/>
    <cellStyle name="Comma 2 2 3 4 3 5 2" xfId="43693"/>
    <cellStyle name="Comma 2 2 3 4 3 6" xfId="33811"/>
    <cellStyle name="Comma 2 2 3 4 3 7" xfId="30516"/>
    <cellStyle name="Comma 2 2 3 4 4" xfId="4163"/>
    <cellStyle name="Comma 2 2 3 4 4 2" xfId="20633"/>
    <cellStyle name="Comma 2 2 3 4 4 2 2" xfId="51928"/>
    <cellStyle name="Comma 2 2 3 4 4 3" xfId="14045"/>
    <cellStyle name="Comma 2 2 3 4 4 3 2" xfId="45340"/>
    <cellStyle name="Comma 2 2 3 4 4 4" xfId="35458"/>
    <cellStyle name="Comma 2 2 3 4 5" xfId="7457"/>
    <cellStyle name="Comma 2 2 3 4 5 2" xfId="23927"/>
    <cellStyle name="Comma 2 2 3 4 5 2 2" xfId="55222"/>
    <cellStyle name="Comma 2 2 3 4 5 3" xfId="38752"/>
    <cellStyle name="Comma 2 2 3 4 6" xfId="17339"/>
    <cellStyle name="Comma 2 2 3 4 6 2" xfId="48634"/>
    <cellStyle name="Comma 2 2 3 4 7" xfId="10751"/>
    <cellStyle name="Comma 2 2 3 4 7 2" xfId="42046"/>
    <cellStyle name="Comma 2 2 3 4 8" xfId="27222"/>
    <cellStyle name="Comma 2 2 3 4 8 2" xfId="32163"/>
    <cellStyle name="Comma 2 2 3 4 9" xfId="28869"/>
    <cellStyle name="Comma 2 2 3 5" xfId="562"/>
    <cellStyle name="Comma 2 2 3 5 2" xfId="563"/>
    <cellStyle name="Comma 2 2 3 5 2 2" xfId="2518"/>
    <cellStyle name="Comma 2 2 3 5 2 2 2" xfId="5813"/>
    <cellStyle name="Comma 2 2 3 5 2 2 2 2" xfId="22283"/>
    <cellStyle name="Comma 2 2 3 5 2 2 2 2 2" xfId="53578"/>
    <cellStyle name="Comma 2 2 3 5 2 2 2 3" xfId="15695"/>
    <cellStyle name="Comma 2 2 3 5 2 2 2 3 2" xfId="46990"/>
    <cellStyle name="Comma 2 2 3 5 2 2 2 4" xfId="37108"/>
    <cellStyle name="Comma 2 2 3 5 2 2 3" xfId="9107"/>
    <cellStyle name="Comma 2 2 3 5 2 2 3 2" xfId="25577"/>
    <cellStyle name="Comma 2 2 3 5 2 2 3 2 2" xfId="56872"/>
    <cellStyle name="Comma 2 2 3 5 2 2 3 3" xfId="40402"/>
    <cellStyle name="Comma 2 2 3 5 2 2 4" xfId="18989"/>
    <cellStyle name="Comma 2 2 3 5 2 2 4 2" xfId="50284"/>
    <cellStyle name="Comma 2 2 3 5 2 2 5" xfId="12401"/>
    <cellStyle name="Comma 2 2 3 5 2 2 5 2" xfId="43696"/>
    <cellStyle name="Comma 2 2 3 5 2 2 6" xfId="33814"/>
    <cellStyle name="Comma 2 2 3 5 2 2 7" xfId="30519"/>
    <cellStyle name="Comma 2 2 3 5 2 3" xfId="4166"/>
    <cellStyle name="Comma 2 2 3 5 2 3 2" xfId="20636"/>
    <cellStyle name="Comma 2 2 3 5 2 3 2 2" xfId="51931"/>
    <cellStyle name="Comma 2 2 3 5 2 3 3" xfId="14048"/>
    <cellStyle name="Comma 2 2 3 5 2 3 3 2" xfId="45343"/>
    <cellStyle name="Comma 2 2 3 5 2 3 4" xfId="35461"/>
    <cellStyle name="Comma 2 2 3 5 2 4" xfId="7460"/>
    <cellStyle name="Comma 2 2 3 5 2 4 2" xfId="23930"/>
    <cellStyle name="Comma 2 2 3 5 2 4 2 2" xfId="55225"/>
    <cellStyle name="Comma 2 2 3 5 2 4 3" xfId="38755"/>
    <cellStyle name="Comma 2 2 3 5 2 5" xfId="17342"/>
    <cellStyle name="Comma 2 2 3 5 2 5 2" xfId="48637"/>
    <cellStyle name="Comma 2 2 3 5 2 6" xfId="10754"/>
    <cellStyle name="Comma 2 2 3 5 2 6 2" xfId="42049"/>
    <cellStyle name="Comma 2 2 3 5 2 7" xfId="27225"/>
    <cellStyle name="Comma 2 2 3 5 2 7 2" xfId="32166"/>
    <cellStyle name="Comma 2 2 3 5 2 8" xfId="28872"/>
    <cellStyle name="Comma 2 2 3 5 3" xfId="2517"/>
    <cellStyle name="Comma 2 2 3 5 3 2" xfId="5812"/>
    <cellStyle name="Comma 2 2 3 5 3 2 2" xfId="22282"/>
    <cellStyle name="Comma 2 2 3 5 3 2 2 2" xfId="53577"/>
    <cellStyle name="Comma 2 2 3 5 3 2 3" xfId="15694"/>
    <cellStyle name="Comma 2 2 3 5 3 2 3 2" xfId="46989"/>
    <cellStyle name="Comma 2 2 3 5 3 2 4" xfId="37107"/>
    <cellStyle name="Comma 2 2 3 5 3 3" xfId="9106"/>
    <cellStyle name="Comma 2 2 3 5 3 3 2" xfId="25576"/>
    <cellStyle name="Comma 2 2 3 5 3 3 2 2" xfId="56871"/>
    <cellStyle name="Comma 2 2 3 5 3 3 3" xfId="40401"/>
    <cellStyle name="Comma 2 2 3 5 3 4" xfId="18988"/>
    <cellStyle name="Comma 2 2 3 5 3 4 2" xfId="50283"/>
    <cellStyle name="Comma 2 2 3 5 3 5" xfId="12400"/>
    <cellStyle name="Comma 2 2 3 5 3 5 2" xfId="43695"/>
    <cellStyle name="Comma 2 2 3 5 3 6" xfId="33813"/>
    <cellStyle name="Comma 2 2 3 5 3 7" xfId="30518"/>
    <cellStyle name="Comma 2 2 3 5 4" xfId="4165"/>
    <cellStyle name="Comma 2 2 3 5 4 2" xfId="20635"/>
    <cellStyle name="Comma 2 2 3 5 4 2 2" xfId="51930"/>
    <cellStyle name="Comma 2 2 3 5 4 3" xfId="14047"/>
    <cellStyle name="Comma 2 2 3 5 4 3 2" xfId="45342"/>
    <cellStyle name="Comma 2 2 3 5 4 4" xfId="35460"/>
    <cellStyle name="Comma 2 2 3 5 5" xfId="7459"/>
    <cellStyle name="Comma 2 2 3 5 5 2" xfId="23929"/>
    <cellStyle name="Comma 2 2 3 5 5 2 2" xfId="55224"/>
    <cellStyle name="Comma 2 2 3 5 5 3" xfId="38754"/>
    <cellStyle name="Comma 2 2 3 5 6" xfId="17341"/>
    <cellStyle name="Comma 2 2 3 5 6 2" xfId="48636"/>
    <cellStyle name="Comma 2 2 3 5 7" xfId="10753"/>
    <cellStyle name="Comma 2 2 3 5 7 2" xfId="42048"/>
    <cellStyle name="Comma 2 2 3 5 8" xfId="27224"/>
    <cellStyle name="Comma 2 2 3 5 8 2" xfId="32165"/>
    <cellStyle name="Comma 2 2 3 5 9" xfId="28871"/>
    <cellStyle name="Comma 2 2 3 6" xfId="564"/>
    <cellStyle name="Comma 2 2 3 6 2" xfId="2519"/>
    <cellStyle name="Comma 2 2 3 6 2 2" xfId="5814"/>
    <cellStyle name="Comma 2 2 3 6 2 2 2" xfId="22284"/>
    <cellStyle name="Comma 2 2 3 6 2 2 2 2" xfId="53579"/>
    <cellStyle name="Comma 2 2 3 6 2 2 3" xfId="15696"/>
    <cellStyle name="Comma 2 2 3 6 2 2 3 2" xfId="46991"/>
    <cellStyle name="Comma 2 2 3 6 2 2 4" xfId="37109"/>
    <cellStyle name="Comma 2 2 3 6 2 3" xfId="9108"/>
    <cellStyle name="Comma 2 2 3 6 2 3 2" xfId="25578"/>
    <cellStyle name="Comma 2 2 3 6 2 3 2 2" xfId="56873"/>
    <cellStyle name="Comma 2 2 3 6 2 3 3" xfId="40403"/>
    <cellStyle name="Comma 2 2 3 6 2 4" xfId="18990"/>
    <cellStyle name="Comma 2 2 3 6 2 4 2" xfId="50285"/>
    <cellStyle name="Comma 2 2 3 6 2 5" xfId="12402"/>
    <cellStyle name="Comma 2 2 3 6 2 5 2" xfId="43697"/>
    <cellStyle name="Comma 2 2 3 6 2 6" xfId="33815"/>
    <cellStyle name="Comma 2 2 3 6 2 7" xfId="30520"/>
    <cellStyle name="Comma 2 2 3 6 3" xfId="4167"/>
    <cellStyle name="Comma 2 2 3 6 3 2" xfId="20637"/>
    <cellStyle name="Comma 2 2 3 6 3 2 2" xfId="51932"/>
    <cellStyle name="Comma 2 2 3 6 3 3" xfId="14049"/>
    <cellStyle name="Comma 2 2 3 6 3 3 2" xfId="45344"/>
    <cellStyle name="Comma 2 2 3 6 3 4" xfId="35462"/>
    <cellStyle name="Comma 2 2 3 6 4" xfId="7461"/>
    <cellStyle name="Comma 2 2 3 6 4 2" xfId="23931"/>
    <cellStyle name="Comma 2 2 3 6 4 2 2" xfId="55226"/>
    <cellStyle name="Comma 2 2 3 6 4 3" xfId="38756"/>
    <cellStyle name="Comma 2 2 3 6 5" xfId="17343"/>
    <cellStyle name="Comma 2 2 3 6 5 2" xfId="48638"/>
    <cellStyle name="Comma 2 2 3 6 6" xfId="10755"/>
    <cellStyle name="Comma 2 2 3 6 6 2" xfId="42050"/>
    <cellStyle name="Comma 2 2 3 6 7" xfId="27226"/>
    <cellStyle name="Comma 2 2 3 6 7 2" xfId="32167"/>
    <cellStyle name="Comma 2 2 3 6 8" xfId="28873"/>
    <cellStyle name="Comma 2 2 3 7" xfId="565"/>
    <cellStyle name="Comma 2 2 3 7 2" xfId="2520"/>
    <cellStyle name="Comma 2 2 3 7 2 2" xfId="5815"/>
    <cellStyle name="Comma 2 2 3 7 2 2 2" xfId="22285"/>
    <cellStyle name="Comma 2 2 3 7 2 2 2 2" xfId="53580"/>
    <cellStyle name="Comma 2 2 3 7 2 2 3" xfId="15697"/>
    <cellStyle name="Comma 2 2 3 7 2 2 3 2" xfId="46992"/>
    <cellStyle name="Comma 2 2 3 7 2 2 4" xfId="37110"/>
    <cellStyle name="Comma 2 2 3 7 2 3" xfId="9109"/>
    <cellStyle name="Comma 2 2 3 7 2 3 2" xfId="25579"/>
    <cellStyle name="Comma 2 2 3 7 2 3 2 2" xfId="56874"/>
    <cellStyle name="Comma 2 2 3 7 2 3 3" xfId="40404"/>
    <cellStyle name="Comma 2 2 3 7 2 4" xfId="18991"/>
    <cellStyle name="Comma 2 2 3 7 2 4 2" xfId="50286"/>
    <cellStyle name="Comma 2 2 3 7 2 5" xfId="12403"/>
    <cellStyle name="Comma 2 2 3 7 2 5 2" xfId="43698"/>
    <cellStyle name="Comma 2 2 3 7 2 6" xfId="33816"/>
    <cellStyle name="Comma 2 2 3 7 2 7" xfId="30521"/>
    <cellStyle name="Comma 2 2 3 7 3" xfId="4168"/>
    <cellStyle name="Comma 2 2 3 7 3 2" xfId="20638"/>
    <cellStyle name="Comma 2 2 3 7 3 2 2" xfId="51933"/>
    <cellStyle name="Comma 2 2 3 7 3 3" xfId="14050"/>
    <cellStyle name="Comma 2 2 3 7 3 3 2" xfId="45345"/>
    <cellStyle name="Comma 2 2 3 7 3 4" xfId="35463"/>
    <cellStyle name="Comma 2 2 3 7 4" xfId="7462"/>
    <cellStyle name="Comma 2 2 3 7 4 2" xfId="23932"/>
    <cellStyle name="Comma 2 2 3 7 4 2 2" xfId="55227"/>
    <cellStyle name="Comma 2 2 3 7 4 3" xfId="38757"/>
    <cellStyle name="Comma 2 2 3 7 5" xfId="17344"/>
    <cellStyle name="Comma 2 2 3 7 5 2" xfId="48639"/>
    <cellStyle name="Comma 2 2 3 7 6" xfId="10756"/>
    <cellStyle name="Comma 2 2 3 7 6 2" xfId="42051"/>
    <cellStyle name="Comma 2 2 3 7 7" xfId="27227"/>
    <cellStyle name="Comma 2 2 3 7 7 2" xfId="32168"/>
    <cellStyle name="Comma 2 2 3 7 8" xfId="28874"/>
    <cellStyle name="Comma 2 2 3 8" xfId="2500"/>
    <cellStyle name="Comma 2 2 3 8 2" xfId="5795"/>
    <cellStyle name="Comma 2 2 3 8 2 2" xfId="22265"/>
    <cellStyle name="Comma 2 2 3 8 2 2 2" xfId="53560"/>
    <cellStyle name="Comma 2 2 3 8 2 3" xfId="15677"/>
    <cellStyle name="Comma 2 2 3 8 2 3 2" xfId="46972"/>
    <cellStyle name="Comma 2 2 3 8 2 4" xfId="37090"/>
    <cellStyle name="Comma 2 2 3 8 3" xfId="9089"/>
    <cellStyle name="Comma 2 2 3 8 3 2" xfId="25559"/>
    <cellStyle name="Comma 2 2 3 8 3 2 2" xfId="56854"/>
    <cellStyle name="Comma 2 2 3 8 3 3" xfId="40384"/>
    <cellStyle name="Comma 2 2 3 8 4" xfId="18971"/>
    <cellStyle name="Comma 2 2 3 8 4 2" xfId="50266"/>
    <cellStyle name="Comma 2 2 3 8 5" xfId="12383"/>
    <cellStyle name="Comma 2 2 3 8 5 2" xfId="43678"/>
    <cellStyle name="Comma 2 2 3 8 6" xfId="33796"/>
    <cellStyle name="Comma 2 2 3 8 7" xfId="30501"/>
    <cellStyle name="Comma 2 2 3 9" xfId="4148"/>
    <cellStyle name="Comma 2 2 3 9 2" xfId="20618"/>
    <cellStyle name="Comma 2 2 3 9 2 2" xfId="51913"/>
    <cellStyle name="Comma 2 2 3 9 3" xfId="14030"/>
    <cellStyle name="Comma 2 2 3 9 3 2" xfId="45325"/>
    <cellStyle name="Comma 2 2 3 9 4" xfId="35443"/>
    <cellStyle name="Comma 2 2 4" xfId="566"/>
    <cellStyle name="Comma 2 2 4 10" xfId="10757"/>
    <cellStyle name="Comma 2 2 4 10 2" xfId="42052"/>
    <cellStyle name="Comma 2 2 4 11" xfId="27228"/>
    <cellStyle name="Comma 2 2 4 11 2" xfId="32169"/>
    <cellStyle name="Comma 2 2 4 12" xfId="28875"/>
    <cellStyle name="Comma 2 2 4 2" xfId="567"/>
    <cellStyle name="Comma 2 2 4 2 2" xfId="568"/>
    <cellStyle name="Comma 2 2 4 2 2 2" xfId="2523"/>
    <cellStyle name="Comma 2 2 4 2 2 2 2" xfId="5818"/>
    <cellStyle name="Comma 2 2 4 2 2 2 2 2" xfId="22288"/>
    <cellStyle name="Comma 2 2 4 2 2 2 2 2 2" xfId="53583"/>
    <cellStyle name="Comma 2 2 4 2 2 2 2 3" xfId="15700"/>
    <cellStyle name="Comma 2 2 4 2 2 2 2 3 2" xfId="46995"/>
    <cellStyle name="Comma 2 2 4 2 2 2 2 4" xfId="37113"/>
    <cellStyle name="Comma 2 2 4 2 2 2 3" xfId="9112"/>
    <cellStyle name="Comma 2 2 4 2 2 2 3 2" xfId="25582"/>
    <cellStyle name="Comma 2 2 4 2 2 2 3 2 2" xfId="56877"/>
    <cellStyle name="Comma 2 2 4 2 2 2 3 3" xfId="40407"/>
    <cellStyle name="Comma 2 2 4 2 2 2 4" xfId="18994"/>
    <cellStyle name="Comma 2 2 4 2 2 2 4 2" xfId="50289"/>
    <cellStyle name="Comma 2 2 4 2 2 2 5" xfId="12406"/>
    <cellStyle name="Comma 2 2 4 2 2 2 5 2" xfId="43701"/>
    <cellStyle name="Comma 2 2 4 2 2 2 6" xfId="33819"/>
    <cellStyle name="Comma 2 2 4 2 2 2 7" xfId="30524"/>
    <cellStyle name="Comma 2 2 4 2 2 3" xfId="4171"/>
    <cellStyle name="Comma 2 2 4 2 2 3 2" xfId="20641"/>
    <cellStyle name="Comma 2 2 4 2 2 3 2 2" xfId="51936"/>
    <cellStyle name="Comma 2 2 4 2 2 3 3" xfId="14053"/>
    <cellStyle name="Comma 2 2 4 2 2 3 3 2" xfId="45348"/>
    <cellStyle name="Comma 2 2 4 2 2 3 4" xfId="35466"/>
    <cellStyle name="Comma 2 2 4 2 2 4" xfId="7465"/>
    <cellStyle name="Comma 2 2 4 2 2 4 2" xfId="23935"/>
    <cellStyle name="Comma 2 2 4 2 2 4 2 2" xfId="55230"/>
    <cellStyle name="Comma 2 2 4 2 2 4 3" xfId="38760"/>
    <cellStyle name="Comma 2 2 4 2 2 5" xfId="17347"/>
    <cellStyle name="Comma 2 2 4 2 2 5 2" xfId="48642"/>
    <cellStyle name="Comma 2 2 4 2 2 6" xfId="10759"/>
    <cellStyle name="Comma 2 2 4 2 2 6 2" xfId="42054"/>
    <cellStyle name="Comma 2 2 4 2 2 7" xfId="27230"/>
    <cellStyle name="Comma 2 2 4 2 2 7 2" xfId="32171"/>
    <cellStyle name="Comma 2 2 4 2 2 8" xfId="28877"/>
    <cellStyle name="Comma 2 2 4 2 3" xfId="2522"/>
    <cellStyle name="Comma 2 2 4 2 3 2" xfId="5817"/>
    <cellStyle name="Comma 2 2 4 2 3 2 2" xfId="22287"/>
    <cellStyle name="Comma 2 2 4 2 3 2 2 2" xfId="53582"/>
    <cellStyle name="Comma 2 2 4 2 3 2 3" xfId="15699"/>
    <cellStyle name="Comma 2 2 4 2 3 2 3 2" xfId="46994"/>
    <cellStyle name="Comma 2 2 4 2 3 2 4" xfId="37112"/>
    <cellStyle name="Comma 2 2 4 2 3 3" xfId="9111"/>
    <cellStyle name="Comma 2 2 4 2 3 3 2" xfId="25581"/>
    <cellStyle name="Comma 2 2 4 2 3 3 2 2" xfId="56876"/>
    <cellStyle name="Comma 2 2 4 2 3 3 3" xfId="40406"/>
    <cellStyle name="Comma 2 2 4 2 3 4" xfId="18993"/>
    <cellStyle name="Comma 2 2 4 2 3 4 2" xfId="50288"/>
    <cellStyle name="Comma 2 2 4 2 3 5" xfId="12405"/>
    <cellStyle name="Comma 2 2 4 2 3 5 2" xfId="43700"/>
    <cellStyle name="Comma 2 2 4 2 3 6" xfId="33818"/>
    <cellStyle name="Comma 2 2 4 2 3 7" xfId="30523"/>
    <cellStyle name="Comma 2 2 4 2 4" xfId="4170"/>
    <cellStyle name="Comma 2 2 4 2 4 2" xfId="20640"/>
    <cellStyle name="Comma 2 2 4 2 4 2 2" xfId="51935"/>
    <cellStyle name="Comma 2 2 4 2 4 3" xfId="14052"/>
    <cellStyle name="Comma 2 2 4 2 4 3 2" xfId="45347"/>
    <cellStyle name="Comma 2 2 4 2 4 4" xfId="35465"/>
    <cellStyle name="Comma 2 2 4 2 5" xfId="7464"/>
    <cellStyle name="Comma 2 2 4 2 5 2" xfId="23934"/>
    <cellStyle name="Comma 2 2 4 2 5 2 2" xfId="55229"/>
    <cellStyle name="Comma 2 2 4 2 5 3" xfId="38759"/>
    <cellStyle name="Comma 2 2 4 2 6" xfId="17346"/>
    <cellStyle name="Comma 2 2 4 2 6 2" xfId="48641"/>
    <cellStyle name="Comma 2 2 4 2 7" xfId="10758"/>
    <cellStyle name="Comma 2 2 4 2 7 2" xfId="42053"/>
    <cellStyle name="Comma 2 2 4 2 8" xfId="27229"/>
    <cellStyle name="Comma 2 2 4 2 8 2" xfId="32170"/>
    <cellStyle name="Comma 2 2 4 2 9" xfId="28876"/>
    <cellStyle name="Comma 2 2 4 3" xfId="569"/>
    <cellStyle name="Comma 2 2 4 3 2" xfId="570"/>
    <cellStyle name="Comma 2 2 4 3 2 2" xfId="2525"/>
    <cellStyle name="Comma 2 2 4 3 2 2 2" xfId="5820"/>
    <cellStyle name="Comma 2 2 4 3 2 2 2 2" xfId="22290"/>
    <cellStyle name="Comma 2 2 4 3 2 2 2 2 2" xfId="53585"/>
    <cellStyle name="Comma 2 2 4 3 2 2 2 3" xfId="15702"/>
    <cellStyle name="Comma 2 2 4 3 2 2 2 3 2" xfId="46997"/>
    <cellStyle name="Comma 2 2 4 3 2 2 2 4" xfId="37115"/>
    <cellStyle name="Comma 2 2 4 3 2 2 3" xfId="9114"/>
    <cellStyle name="Comma 2 2 4 3 2 2 3 2" xfId="25584"/>
    <cellStyle name="Comma 2 2 4 3 2 2 3 2 2" xfId="56879"/>
    <cellStyle name="Comma 2 2 4 3 2 2 3 3" xfId="40409"/>
    <cellStyle name="Comma 2 2 4 3 2 2 4" xfId="18996"/>
    <cellStyle name="Comma 2 2 4 3 2 2 4 2" xfId="50291"/>
    <cellStyle name="Comma 2 2 4 3 2 2 5" xfId="12408"/>
    <cellStyle name="Comma 2 2 4 3 2 2 5 2" xfId="43703"/>
    <cellStyle name="Comma 2 2 4 3 2 2 6" xfId="33821"/>
    <cellStyle name="Comma 2 2 4 3 2 2 7" xfId="30526"/>
    <cellStyle name="Comma 2 2 4 3 2 3" xfId="4173"/>
    <cellStyle name="Comma 2 2 4 3 2 3 2" xfId="20643"/>
    <cellStyle name="Comma 2 2 4 3 2 3 2 2" xfId="51938"/>
    <cellStyle name="Comma 2 2 4 3 2 3 3" xfId="14055"/>
    <cellStyle name="Comma 2 2 4 3 2 3 3 2" xfId="45350"/>
    <cellStyle name="Comma 2 2 4 3 2 3 4" xfId="35468"/>
    <cellStyle name="Comma 2 2 4 3 2 4" xfId="7467"/>
    <cellStyle name="Comma 2 2 4 3 2 4 2" xfId="23937"/>
    <cellStyle name="Comma 2 2 4 3 2 4 2 2" xfId="55232"/>
    <cellStyle name="Comma 2 2 4 3 2 4 3" xfId="38762"/>
    <cellStyle name="Comma 2 2 4 3 2 5" xfId="17349"/>
    <cellStyle name="Comma 2 2 4 3 2 5 2" xfId="48644"/>
    <cellStyle name="Comma 2 2 4 3 2 6" xfId="10761"/>
    <cellStyle name="Comma 2 2 4 3 2 6 2" xfId="42056"/>
    <cellStyle name="Comma 2 2 4 3 2 7" xfId="27232"/>
    <cellStyle name="Comma 2 2 4 3 2 7 2" xfId="32173"/>
    <cellStyle name="Comma 2 2 4 3 2 8" xfId="28879"/>
    <cellStyle name="Comma 2 2 4 3 3" xfId="2524"/>
    <cellStyle name="Comma 2 2 4 3 3 2" xfId="5819"/>
    <cellStyle name="Comma 2 2 4 3 3 2 2" xfId="22289"/>
    <cellStyle name="Comma 2 2 4 3 3 2 2 2" xfId="53584"/>
    <cellStyle name="Comma 2 2 4 3 3 2 3" xfId="15701"/>
    <cellStyle name="Comma 2 2 4 3 3 2 3 2" xfId="46996"/>
    <cellStyle name="Comma 2 2 4 3 3 2 4" xfId="37114"/>
    <cellStyle name="Comma 2 2 4 3 3 3" xfId="9113"/>
    <cellStyle name="Comma 2 2 4 3 3 3 2" xfId="25583"/>
    <cellStyle name="Comma 2 2 4 3 3 3 2 2" xfId="56878"/>
    <cellStyle name="Comma 2 2 4 3 3 3 3" xfId="40408"/>
    <cellStyle name="Comma 2 2 4 3 3 4" xfId="18995"/>
    <cellStyle name="Comma 2 2 4 3 3 4 2" xfId="50290"/>
    <cellStyle name="Comma 2 2 4 3 3 5" xfId="12407"/>
    <cellStyle name="Comma 2 2 4 3 3 5 2" xfId="43702"/>
    <cellStyle name="Comma 2 2 4 3 3 6" xfId="33820"/>
    <cellStyle name="Comma 2 2 4 3 3 7" xfId="30525"/>
    <cellStyle name="Comma 2 2 4 3 4" xfId="4172"/>
    <cellStyle name="Comma 2 2 4 3 4 2" xfId="20642"/>
    <cellStyle name="Comma 2 2 4 3 4 2 2" xfId="51937"/>
    <cellStyle name="Comma 2 2 4 3 4 3" xfId="14054"/>
    <cellStyle name="Comma 2 2 4 3 4 3 2" xfId="45349"/>
    <cellStyle name="Comma 2 2 4 3 4 4" xfId="35467"/>
    <cellStyle name="Comma 2 2 4 3 5" xfId="7466"/>
    <cellStyle name="Comma 2 2 4 3 5 2" xfId="23936"/>
    <cellStyle name="Comma 2 2 4 3 5 2 2" xfId="55231"/>
    <cellStyle name="Comma 2 2 4 3 5 3" xfId="38761"/>
    <cellStyle name="Comma 2 2 4 3 6" xfId="17348"/>
    <cellStyle name="Comma 2 2 4 3 6 2" xfId="48643"/>
    <cellStyle name="Comma 2 2 4 3 7" xfId="10760"/>
    <cellStyle name="Comma 2 2 4 3 7 2" xfId="42055"/>
    <cellStyle name="Comma 2 2 4 3 8" xfId="27231"/>
    <cellStyle name="Comma 2 2 4 3 8 2" xfId="32172"/>
    <cellStyle name="Comma 2 2 4 3 9" xfId="28878"/>
    <cellStyle name="Comma 2 2 4 4" xfId="571"/>
    <cellStyle name="Comma 2 2 4 4 2" xfId="2526"/>
    <cellStyle name="Comma 2 2 4 4 2 2" xfId="5821"/>
    <cellStyle name="Comma 2 2 4 4 2 2 2" xfId="22291"/>
    <cellStyle name="Comma 2 2 4 4 2 2 2 2" xfId="53586"/>
    <cellStyle name="Comma 2 2 4 4 2 2 3" xfId="15703"/>
    <cellStyle name="Comma 2 2 4 4 2 2 3 2" xfId="46998"/>
    <cellStyle name="Comma 2 2 4 4 2 2 4" xfId="37116"/>
    <cellStyle name="Comma 2 2 4 4 2 3" xfId="9115"/>
    <cellStyle name="Comma 2 2 4 4 2 3 2" xfId="25585"/>
    <cellStyle name="Comma 2 2 4 4 2 3 2 2" xfId="56880"/>
    <cellStyle name="Comma 2 2 4 4 2 3 3" xfId="40410"/>
    <cellStyle name="Comma 2 2 4 4 2 4" xfId="18997"/>
    <cellStyle name="Comma 2 2 4 4 2 4 2" xfId="50292"/>
    <cellStyle name="Comma 2 2 4 4 2 5" xfId="12409"/>
    <cellStyle name="Comma 2 2 4 4 2 5 2" xfId="43704"/>
    <cellStyle name="Comma 2 2 4 4 2 6" xfId="33822"/>
    <cellStyle name="Comma 2 2 4 4 2 7" xfId="30527"/>
    <cellStyle name="Comma 2 2 4 4 3" xfId="4174"/>
    <cellStyle name="Comma 2 2 4 4 3 2" xfId="20644"/>
    <cellStyle name="Comma 2 2 4 4 3 2 2" xfId="51939"/>
    <cellStyle name="Comma 2 2 4 4 3 3" xfId="14056"/>
    <cellStyle name="Comma 2 2 4 4 3 3 2" xfId="45351"/>
    <cellStyle name="Comma 2 2 4 4 3 4" xfId="35469"/>
    <cellStyle name="Comma 2 2 4 4 4" xfId="7468"/>
    <cellStyle name="Comma 2 2 4 4 4 2" xfId="23938"/>
    <cellStyle name="Comma 2 2 4 4 4 2 2" xfId="55233"/>
    <cellStyle name="Comma 2 2 4 4 4 3" xfId="38763"/>
    <cellStyle name="Comma 2 2 4 4 5" xfId="17350"/>
    <cellStyle name="Comma 2 2 4 4 5 2" xfId="48645"/>
    <cellStyle name="Comma 2 2 4 4 6" xfId="10762"/>
    <cellStyle name="Comma 2 2 4 4 6 2" xfId="42057"/>
    <cellStyle name="Comma 2 2 4 4 7" xfId="27233"/>
    <cellStyle name="Comma 2 2 4 4 7 2" xfId="32174"/>
    <cellStyle name="Comma 2 2 4 4 8" xfId="28880"/>
    <cellStyle name="Comma 2 2 4 5" xfId="572"/>
    <cellStyle name="Comma 2 2 4 5 2" xfId="2527"/>
    <cellStyle name="Comma 2 2 4 5 2 2" xfId="5822"/>
    <cellStyle name="Comma 2 2 4 5 2 2 2" xfId="22292"/>
    <cellStyle name="Comma 2 2 4 5 2 2 2 2" xfId="53587"/>
    <cellStyle name="Comma 2 2 4 5 2 2 3" xfId="15704"/>
    <cellStyle name="Comma 2 2 4 5 2 2 3 2" xfId="46999"/>
    <cellStyle name="Comma 2 2 4 5 2 2 4" xfId="37117"/>
    <cellStyle name="Comma 2 2 4 5 2 3" xfId="9116"/>
    <cellStyle name="Comma 2 2 4 5 2 3 2" xfId="25586"/>
    <cellStyle name="Comma 2 2 4 5 2 3 2 2" xfId="56881"/>
    <cellStyle name="Comma 2 2 4 5 2 3 3" xfId="40411"/>
    <cellStyle name="Comma 2 2 4 5 2 4" xfId="18998"/>
    <cellStyle name="Comma 2 2 4 5 2 4 2" xfId="50293"/>
    <cellStyle name="Comma 2 2 4 5 2 5" xfId="12410"/>
    <cellStyle name="Comma 2 2 4 5 2 5 2" xfId="43705"/>
    <cellStyle name="Comma 2 2 4 5 2 6" xfId="33823"/>
    <cellStyle name="Comma 2 2 4 5 2 7" xfId="30528"/>
    <cellStyle name="Comma 2 2 4 5 3" xfId="4175"/>
    <cellStyle name="Comma 2 2 4 5 3 2" xfId="20645"/>
    <cellStyle name="Comma 2 2 4 5 3 2 2" xfId="51940"/>
    <cellStyle name="Comma 2 2 4 5 3 3" xfId="14057"/>
    <cellStyle name="Comma 2 2 4 5 3 3 2" xfId="45352"/>
    <cellStyle name="Comma 2 2 4 5 3 4" xfId="35470"/>
    <cellStyle name="Comma 2 2 4 5 4" xfId="7469"/>
    <cellStyle name="Comma 2 2 4 5 4 2" xfId="23939"/>
    <cellStyle name="Comma 2 2 4 5 4 2 2" xfId="55234"/>
    <cellStyle name="Comma 2 2 4 5 4 3" xfId="38764"/>
    <cellStyle name="Comma 2 2 4 5 5" xfId="17351"/>
    <cellStyle name="Comma 2 2 4 5 5 2" xfId="48646"/>
    <cellStyle name="Comma 2 2 4 5 6" xfId="10763"/>
    <cellStyle name="Comma 2 2 4 5 6 2" xfId="42058"/>
    <cellStyle name="Comma 2 2 4 5 7" xfId="27234"/>
    <cellStyle name="Comma 2 2 4 5 7 2" xfId="32175"/>
    <cellStyle name="Comma 2 2 4 5 8" xfId="28881"/>
    <cellStyle name="Comma 2 2 4 6" xfId="2521"/>
    <cellStyle name="Comma 2 2 4 6 2" xfId="5816"/>
    <cellStyle name="Comma 2 2 4 6 2 2" xfId="22286"/>
    <cellStyle name="Comma 2 2 4 6 2 2 2" xfId="53581"/>
    <cellStyle name="Comma 2 2 4 6 2 3" xfId="15698"/>
    <cellStyle name="Comma 2 2 4 6 2 3 2" xfId="46993"/>
    <cellStyle name="Comma 2 2 4 6 2 4" xfId="37111"/>
    <cellStyle name="Comma 2 2 4 6 3" xfId="9110"/>
    <cellStyle name="Comma 2 2 4 6 3 2" xfId="25580"/>
    <cellStyle name="Comma 2 2 4 6 3 2 2" xfId="56875"/>
    <cellStyle name="Comma 2 2 4 6 3 3" xfId="40405"/>
    <cellStyle name="Comma 2 2 4 6 4" xfId="18992"/>
    <cellStyle name="Comma 2 2 4 6 4 2" xfId="50287"/>
    <cellStyle name="Comma 2 2 4 6 5" xfId="12404"/>
    <cellStyle name="Comma 2 2 4 6 5 2" xfId="43699"/>
    <cellStyle name="Comma 2 2 4 6 6" xfId="33817"/>
    <cellStyle name="Comma 2 2 4 6 7" xfId="30522"/>
    <cellStyle name="Comma 2 2 4 7" xfId="4169"/>
    <cellStyle name="Comma 2 2 4 7 2" xfId="20639"/>
    <cellStyle name="Comma 2 2 4 7 2 2" xfId="51934"/>
    <cellStyle name="Comma 2 2 4 7 3" xfId="14051"/>
    <cellStyle name="Comma 2 2 4 7 3 2" xfId="45346"/>
    <cellStyle name="Comma 2 2 4 7 4" xfId="35464"/>
    <cellStyle name="Comma 2 2 4 8" xfId="7463"/>
    <cellStyle name="Comma 2 2 4 8 2" xfId="23933"/>
    <cellStyle name="Comma 2 2 4 8 2 2" xfId="55228"/>
    <cellStyle name="Comma 2 2 4 8 3" xfId="38758"/>
    <cellStyle name="Comma 2 2 4 9" xfId="17345"/>
    <cellStyle name="Comma 2 2 4 9 2" xfId="48640"/>
    <cellStyle name="Comma 2 2 5" xfId="573"/>
    <cellStyle name="Comma 2 2 5 10" xfId="10764"/>
    <cellStyle name="Comma 2 2 5 10 2" xfId="42059"/>
    <cellStyle name="Comma 2 2 5 11" xfId="27235"/>
    <cellStyle name="Comma 2 2 5 11 2" xfId="32176"/>
    <cellStyle name="Comma 2 2 5 12" xfId="28882"/>
    <cellStyle name="Comma 2 2 5 2" xfId="574"/>
    <cellStyle name="Comma 2 2 5 2 2" xfId="575"/>
    <cellStyle name="Comma 2 2 5 2 2 2" xfId="2530"/>
    <cellStyle name="Comma 2 2 5 2 2 2 2" xfId="5825"/>
    <cellStyle name="Comma 2 2 5 2 2 2 2 2" xfId="22295"/>
    <cellStyle name="Comma 2 2 5 2 2 2 2 2 2" xfId="53590"/>
    <cellStyle name="Comma 2 2 5 2 2 2 2 3" xfId="15707"/>
    <cellStyle name="Comma 2 2 5 2 2 2 2 3 2" xfId="47002"/>
    <cellStyle name="Comma 2 2 5 2 2 2 2 4" xfId="37120"/>
    <cellStyle name="Comma 2 2 5 2 2 2 3" xfId="9119"/>
    <cellStyle name="Comma 2 2 5 2 2 2 3 2" xfId="25589"/>
    <cellStyle name="Comma 2 2 5 2 2 2 3 2 2" xfId="56884"/>
    <cellStyle name="Comma 2 2 5 2 2 2 3 3" xfId="40414"/>
    <cellStyle name="Comma 2 2 5 2 2 2 4" xfId="19001"/>
    <cellStyle name="Comma 2 2 5 2 2 2 4 2" xfId="50296"/>
    <cellStyle name="Comma 2 2 5 2 2 2 5" xfId="12413"/>
    <cellStyle name="Comma 2 2 5 2 2 2 5 2" xfId="43708"/>
    <cellStyle name="Comma 2 2 5 2 2 2 6" xfId="33826"/>
    <cellStyle name="Comma 2 2 5 2 2 2 7" xfId="30531"/>
    <cellStyle name="Comma 2 2 5 2 2 3" xfId="4178"/>
    <cellStyle name="Comma 2 2 5 2 2 3 2" xfId="20648"/>
    <cellStyle name="Comma 2 2 5 2 2 3 2 2" xfId="51943"/>
    <cellStyle name="Comma 2 2 5 2 2 3 3" xfId="14060"/>
    <cellStyle name="Comma 2 2 5 2 2 3 3 2" xfId="45355"/>
    <cellStyle name="Comma 2 2 5 2 2 3 4" xfId="35473"/>
    <cellStyle name="Comma 2 2 5 2 2 4" xfId="7472"/>
    <cellStyle name="Comma 2 2 5 2 2 4 2" xfId="23942"/>
    <cellStyle name="Comma 2 2 5 2 2 4 2 2" xfId="55237"/>
    <cellStyle name="Comma 2 2 5 2 2 4 3" xfId="38767"/>
    <cellStyle name="Comma 2 2 5 2 2 5" xfId="17354"/>
    <cellStyle name="Comma 2 2 5 2 2 5 2" xfId="48649"/>
    <cellStyle name="Comma 2 2 5 2 2 6" xfId="10766"/>
    <cellStyle name="Comma 2 2 5 2 2 6 2" xfId="42061"/>
    <cellStyle name="Comma 2 2 5 2 2 7" xfId="27237"/>
    <cellStyle name="Comma 2 2 5 2 2 7 2" xfId="32178"/>
    <cellStyle name="Comma 2 2 5 2 2 8" xfId="28884"/>
    <cellStyle name="Comma 2 2 5 2 3" xfId="2529"/>
    <cellStyle name="Comma 2 2 5 2 3 2" xfId="5824"/>
    <cellStyle name="Comma 2 2 5 2 3 2 2" xfId="22294"/>
    <cellStyle name="Comma 2 2 5 2 3 2 2 2" xfId="53589"/>
    <cellStyle name="Comma 2 2 5 2 3 2 3" xfId="15706"/>
    <cellStyle name="Comma 2 2 5 2 3 2 3 2" xfId="47001"/>
    <cellStyle name="Comma 2 2 5 2 3 2 4" xfId="37119"/>
    <cellStyle name="Comma 2 2 5 2 3 3" xfId="9118"/>
    <cellStyle name="Comma 2 2 5 2 3 3 2" xfId="25588"/>
    <cellStyle name="Comma 2 2 5 2 3 3 2 2" xfId="56883"/>
    <cellStyle name="Comma 2 2 5 2 3 3 3" xfId="40413"/>
    <cellStyle name="Comma 2 2 5 2 3 4" xfId="19000"/>
    <cellStyle name="Comma 2 2 5 2 3 4 2" xfId="50295"/>
    <cellStyle name="Comma 2 2 5 2 3 5" xfId="12412"/>
    <cellStyle name="Comma 2 2 5 2 3 5 2" xfId="43707"/>
    <cellStyle name="Comma 2 2 5 2 3 6" xfId="33825"/>
    <cellStyle name="Comma 2 2 5 2 3 7" xfId="30530"/>
    <cellStyle name="Comma 2 2 5 2 4" xfId="4177"/>
    <cellStyle name="Comma 2 2 5 2 4 2" xfId="20647"/>
    <cellStyle name="Comma 2 2 5 2 4 2 2" xfId="51942"/>
    <cellStyle name="Comma 2 2 5 2 4 3" xfId="14059"/>
    <cellStyle name="Comma 2 2 5 2 4 3 2" xfId="45354"/>
    <cellStyle name="Comma 2 2 5 2 4 4" xfId="35472"/>
    <cellStyle name="Comma 2 2 5 2 5" xfId="7471"/>
    <cellStyle name="Comma 2 2 5 2 5 2" xfId="23941"/>
    <cellStyle name="Comma 2 2 5 2 5 2 2" xfId="55236"/>
    <cellStyle name="Comma 2 2 5 2 5 3" xfId="38766"/>
    <cellStyle name="Comma 2 2 5 2 6" xfId="17353"/>
    <cellStyle name="Comma 2 2 5 2 6 2" xfId="48648"/>
    <cellStyle name="Comma 2 2 5 2 7" xfId="10765"/>
    <cellStyle name="Comma 2 2 5 2 7 2" xfId="42060"/>
    <cellStyle name="Comma 2 2 5 2 8" xfId="27236"/>
    <cellStyle name="Comma 2 2 5 2 8 2" xfId="32177"/>
    <cellStyle name="Comma 2 2 5 2 9" xfId="28883"/>
    <cellStyle name="Comma 2 2 5 3" xfId="576"/>
    <cellStyle name="Comma 2 2 5 3 2" xfId="577"/>
    <cellStyle name="Comma 2 2 5 3 2 2" xfId="2532"/>
    <cellStyle name="Comma 2 2 5 3 2 2 2" xfId="5827"/>
    <cellStyle name="Comma 2 2 5 3 2 2 2 2" xfId="22297"/>
    <cellStyle name="Comma 2 2 5 3 2 2 2 2 2" xfId="53592"/>
    <cellStyle name="Comma 2 2 5 3 2 2 2 3" xfId="15709"/>
    <cellStyle name="Comma 2 2 5 3 2 2 2 3 2" xfId="47004"/>
    <cellStyle name="Comma 2 2 5 3 2 2 2 4" xfId="37122"/>
    <cellStyle name="Comma 2 2 5 3 2 2 3" xfId="9121"/>
    <cellStyle name="Comma 2 2 5 3 2 2 3 2" xfId="25591"/>
    <cellStyle name="Comma 2 2 5 3 2 2 3 2 2" xfId="56886"/>
    <cellStyle name="Comma 2 2 5 3 2 2 3 3" xfId="40416"/>
    <cellStyle name="Comma 2 2 5 3 2 2 4" xfId="19003"/>
    <cellStyle name="Comma 2 2 5 3 2 2 4 2" xfId="50298"/>
    <cellStyle name="Comma 2 2 5 3 2 2 5" xfId="12415"/>
    <cellStyle name="Comma 2 2 5 3 2 2 5 2" xfId="43710"/>
    <cellStyle name="Comma 2 2 5 3 2 2 6" xfId="33828"/>
    <cellStyle name="Comma 2 2 5 3 2 2 7" xfId="30533"/>
    <cellStyle name="Comma 2 2 5 3 2 3" xfId="4180"/>
    <cellStyle name="Comma 2 2 5 3 2 3 2" xfId="20650"/>
    <cellStyle name="Comma 2 2 5 3 2 3 2 2" xfId="51945"/>
    <cellStyle name="Comma 2 2 5 3 2 3 3" xfId="14062"/>
    <cellStyle name="Comma 2 2 5 3 2 3 3 2" xfId="45357"/>
    <cellStyle name="Comma 2 2 5 3 2 3 4" xfId="35475"/>
    <cellStyle name="Comma 2 2 5 3 2 4" xfId="7474"/>
    <cellStyle name="Comma 2 2 5 3 2 4 2" xfId="23944"/>
    <cellStyle name="Comma 2 2 5 3 2 4 2 2" xfId="55239"/>
    <cellStyle name="Comma 2 2 5 3 2 4 3" xfId="38769"/>
    <cellStyle name="Comma 2 2 5 3 2 5" xfId="17356"/>
    <cellStyle name="Comma 2 2 5 3 2 5 2" xfId="48651"/>
    <cellStyle name="Comma 2 2 5 3 2 6" xfId="10768"/>
    <cellStyle name="Comma 2 2 5 3 2 6 2" xfId="42063"/>
    <cellStyle name="Comma 2 2 5 3 2 7" xfId="27239"/>
    <cellStyle name="Comma 2 2 5 3 2 7 2" xfId="32180"/>
    <cellStyle name="Comma 2 2 5 3 2 8" xfId="28886"/>
    <cellStyle name="Comma 2 2 5 3 3" xfId="2531"/>
    <cellStyle name="Comma 2 2 5 3 3 2" xfId="5826"/>
    <cellStyle name="Comma 2 2 5 3 3 2 2" xfId="22296"/>
    <cellStyle name="Comma 2 2 5 3 3 2 2 2" xfId="53591"/>
    <cellStyle name="Comma 2 2 5 3 3 2 3" xfId="15708"/>
    <cellStyle name="Comma 2 2 5 3 3 2 3 2" xfId="47003"/>
    <cellStyle name="Comma 2 2 5 3 3 2 4" xfId="37121"/>
    <cellStyle name="Comma 2 2 5 3 3 3" xfId="9120"/>
    <cellStyle name="Comma 2 2 5 3 3 3 2" xfId="25590"/>
    <cellStyle name="Comma 2 2 5 3 3 3 2 2" xfId="56885"/>
    <cellStyle name="Comma 2 2 5 3 3 3 3" xfId="40415"/>
    <cellStyle name="Comma 2 2 5 3 3 4" xfId="19002"/>
    <cellStyle name="Comma 2 2 5 3 3 4 2" xfId="50297"/>
    <cellStyle name="Comma 2 2 5 3 3 5" xfId="12414"/>
    <cellStyle name="Comma 2 2 5 3 3 5 2" xfId="43709"/>
    <cellStyle name="Comma 2 2 5 3 3 6" xfId="33827"/>
    <cellStyle name="Comma 2 2 5 3 3 7" xfId="30532"/>
    <cellStyle name="Comma 2 2 5 3 4" xfId="4179"/>
    <cellStyle name="Comma 2 2 5 3 4 2" xfId="20649"/>
    <cellStyle name="Comma 2 2 5 3 4 2 2" xfId="51944"/>
    <cellStyle name="Comma 2 2 5 3 4 3" xfId="14061"/>
    <cellStyle name="Comma 2 2 5 3 4 3 2" xfId="45356"/>
    <cellStyle name="Comma 2 2 5 3 4 4" xfId="35474"/>
    <cellStyle name="Comma 2 2 5 3 5" xfId="7473"/>
    <cellStyle name="Comma 2 2 5 3 5 2" xfId="23943"/>
    <cellStyle name="Comma 2 2 5 3 5 2 2" xfId="55238"/>
    <cellStyle name="Comma 2 2 5 3 5 3" xfId="38768"/>
    <cellStyle name="Comma 2 2 5 3 6" xfId="17355"/>
    <cellStyle name="Comma 2 2 5 3 6 2" xfId="48650"/>
    <cellStyle name="Comma 2 2 5 3 7" xfId="10767"/>
    <cellStyle name="Comma 2 2 5 3 7 2" xfId="42062"/>
    <cellStyle name="Comma 2 2 5 3 8" xfId="27238"/>
    <cellStyle name="Comma 2 2 5 3 8 2" xfId="32179"/>
    <cellStyle name="Comma 2 2 5 3 9" xfId="28885"/>
    <cellStyle name="Comma 2 2 5 4" xfId="578"/>
    <cellStyle name="Comma 2 2 5 4 2" xfId="2533"/>
    <cellStyle name="Comma 2 2 5 4 2 2" xfId="5828"/>
    <cellStyle name="Comma 2 2 5 4 2 2 2" xfId="22298"/>
    <cellStyle name="Comma 2 2 5 4 2 2 2 2" xfId="53593"/>
    <cellStyle name="Comma 2 2 5 4 2 2 3" xfId="15710"/>
    <cellStyle name="Comma 2 2 5 4 2 2 3 2" xfId="47005"/>
    <cellStyle name="Comma 2 2 5 4 2 2 4" xfId="37123"/>
    <cellStyle name="Comma 2 2 5 4 2 3" xfId="9122"/>
    <cellStyle name="Comma 2 2 5 4 2 3 2" xfId="25592"/>
    <cellStyle name="Comma 2 2 5 4 2 3 2 2" xfId="56887"/>
    <cellStyle name="Comma 2 2 5 4 2 3 3" xfId="40417"/>
    <cellStyle name="Comma 2 2 5 4 2 4" xfId="19004"/>
    <cellStyle name="Comma 2 2 5 4 2 4 2" xfId="50299"/>
    <cellStyle name="Comma 2 2 5 4 2 5" xfId="12416"/>
    <cellStyle name="Comma 2 2 5 4 2 5 2" xfId="43711"/>
    <cellStyle name="Comma 2 2 5 4 2 6" xfId="33829"/>
    <cellStyle name="Comma 2 2 5 4 2 7" xfId="30534"/>
    <cellStyle name="Comma 2 2 5 4 3" xfId="4181"/>
    <cellStyle name="Comma 2 2 5 4 3 2" xfId="20651"/>
    <cellStyle name="Comma 2 2 5 4 3 2 2" xfId="51946"/>
    <cellStyle name="Comma 2 2 5 4 3 3" xfId="14063"/>
    <cellStyle name="Comma 2 2 5 4 3 3 2" xfId="45358"/>
    <cellStyle name="Comma 2 2 5 4 3 4" xfId="35476"/>
    <cellStyle name="Comma 2 2 5 4 4" xfId="7475"/>
    <cellStyle name="Comma 2 2 5 4 4 2" xfId="23945"/>
    <cellStyle name="Comma 2 2 5 4 4 2 2" xfId="55240"/>
    <cellStyle name="Comma 2 2 5 4 4 3" xfId="38770"/>
    <cellStyle name="Comma 2 2 5 4 5" xfId="17357"/>
    <cellStyle name="Comma 2 2 5 4 5 2" xfId="48652"/>
    <cellStyle name="Comma 2 2 5 4 6" xfId="10769"/>
    <cellStyle name="Comma 2 2 5 4 6 2" xfId="42064"/>
    <cellStyle name="Comma 2 2 5 4 7" xfId="27240"/>
    <cellStyle name="Comma 2 2 5 4 7 2" xfId="32181"/>
    <cellStyle name="Comma 2 2 5 4 8" xfId="28887"/>
    <cellStyle name="Comma 2 2 5 5" xfId="579"/>
    <cellStyle name="Comma 2 2 5 5 2" xfId="2534"/>
    <cellStyle name="Comma 2 2 5 5 2 2" xfId="5829"/>
    <cellStyle name="Comma 2 2 5 5 2 2 2" xfId="22299"/>
    <cellStyle name="Comma 2 2 5 5 2 2 2 2" xfId="53594"/>
    <cellStyle name="Comma 2 2 5 5 2 2 3" xfId="15711"/>
    <cellStyle name="Comma 2 2 5 5 2 2 3 2" xfId="47006"/>
    <cellStyle name="Comma 2 2 5 5 2 2 4" xfId="37124"/>
    <cellStyle name="Comma 2 2 5 5 2 3" xfId="9123"/>
    <cellStyle name="Comma 2 2 5 5 2 3 2" xfId="25593"/>
    <cellStyle name="Comma 2 2 5 5 2 3 2 2" xfId="56888"/>
    <cellStyle name="Comma 2 2 5 5 2 3 3" xfId="40418"/>
    <cellStyle name="Comma 2 2 5 5 2 4" xfId="19005"/>
    <cellStyle name="Comma 2 2 5 5 2 4 2" xfId="50300"/>
    <cellStyle name="Comma 2 2 5 5 2 5" xfId="12417"/>
    <cellStyle name="Comma 2 2 5 5 2 5 2" xfId="43712"/>
    <cellStyle name="Comma 2 2 5 5 2 6" xfId="33830"/>
    <cellStyle name="Comma 2 2 5 5 2 7" xfId="30535"/>
    <cellStyle name="Comma 2 2 5 5 3" xfId="4182"/>
    <cellStyle name="Comma 2 2 5 5 3 2" xfId="20652"/>
    <cellStyle name="Comma 2 2 5 5 3 2 2" xfId="51947"/>
    <cellStyle name="Comma 2 2 5 5 3 3" xfId="14064"/>
    <cellStyle name="Comma 2 2 5 5 3 3 2" xfId="45359"/>
    <cellStyle name="Comma 2 2 5 5 3 4" xfId="35477"/>
    <cellStyle name="Comma 2 2 5 5 4" xfId="7476"/>
    <cellStyle name="Comma 2 2 5 5 4 2" xfId="23946"/>
    <cellStyle name="Comma 2 2 5 5 4 2 2" xfId="55241"/>
    <cellStyle name="Comma 2 2 5 5 4 3" xfId="38771"/>
    <cellStyle name="Comma 2 2 5 5 5" xfId="17358"/>
    <cellStyle name="Comma 2 2 5 5 5 2" xfId="48653"/>
    <cellStyle name="Comma 2 2 5 5 6" xfId="10770"/>
    <cellStyle name="Comma 2 2 5 5 6 2" xfId="42065"/>
    <cellStyle name="Comma 2 2 5 5 7" xfId="27241"/>
    <cellStyle name="Comma 2 2 5 5 7 2" xfId="32182"/>
    <cellStyle name="Comma 2 2 5 5 8" xfId="28888"/>
    <cellStyle name="Comma 2 2 5 6" xfId="2528"/>
    <cellStyle name="Comma 2 2 5 6 2" xfId="5823"/>
    <cellStyle name="Comma 2 2 5 6 2 2" xfId="22293"/>
    <cellStyle name="Comma 2 2 5 6 2 2 2" xfId="53588"/>
    <cellStyle name="Comma 2 2 5 6 2 3" xfId="15705"/>
    <cellStyle name="Comma 2 2 5 6 2 3 2" xfId="47000"/>
    <cellStyle name="Comma 2 2 5 6 2 4" xfId="37118"/>
    <cellStyle name="Comma 2 2 5 6 3" xfId="9117"/>
    <cellStyle name="Comma 2 2 5 6 3 2" xfId="25587"/>
    <cellStyle name="Comma 2 2 5 6 3 2 2" xfId="56882"/>
    <cellStyle name="Comma 2 2 5 6 3 3" xfId="40412"/>
    <cellStyle name="Comma 2 2 5 6 4" xfId="18999"/>
    <cellStyle name="Comma 2 2 5 6 4 2" xfId="50294"/>
    <cellStyle name="Comma 2 2 5 6 5" xfId="12411"/>
    <cellStyle name="Comma 2 2 5 6 5 2" xfId="43706"/>
    <cellStyle name="Comma 2 2 5 6 6" xfId="33824"/>
    <cellStyle name="Comma 2 2 5 6 7" xfId="30529"/>
    <cellStyle name="Comma 2 2 5 7" xfId="4176"/>
    <cellStyle name="Comma 2 2 5 7 2" xfId="20646"/>
    <cellStyle name="Comma 2 2 5 7 2 2" xfId="51941"/>
    <cellStyle name="Comma 2 2 5 7 3" xfId="14058"/>
    <cellStyle name="Comma 2 2 5 7 3 2" xfId="45353"/>
    <cellStyle name="Comma 2 2 5 7 4" xfId="35471"/>
    <cellStyle name="Comma 2 2 5 8" xfId="7470"/>
    <cellStyle name="Comma 2 2 5 8 2" xfId="23940"/>
    <cellStyle name="Comma 2 2 5 8 2 2" xfId="55235"/>
    <cellStyle name="Comma 2 2 5 8 3" xfId="38765"/>
    <cellStyle name="Comma 2 2 5 9" xfId="17352"/>
    <cellStyle name="Comma 2 2 5 9 2" xfId="48647"/>
    <cellStyle name="Comma 2 2 6" xfId="580"/>
    <cellStyle name="Comma 2 2 6 2" xfId="581"/>
    <cellStyle name="Comma 2 2 6 2 2" xfId="2536"/>
    <cellStyle name="Comma 2 2 6 2 2 2" xfId="5831"/>
    <cellStyle name="Comma 2 2 6 2 2 2 2" xfId="22301"/>
    <cellStyle name="Comma 2 2 6 2 2 2 2 2" xfId="53596"/>
    <cellStyle name="Comma 2 2 6 2 2 2 3" xfId="15713"/>
    <cellStyle name="Comma 2 2 6 2 2 2 3 2" xfId="47008"/>
    <cellStyle name="Comma 2 2 6 2 2 2 4" xfId="37126"/>
    <cellStyle name="Comma 2 2 6 2 2 3" xfId="9125"/>
    <cellStyle name="Comma 2 2 6 2 2 3 2" xfId="25595"/>
    <cellStyle name="Comma 2 2 6 2 2 3 2 2" xfId="56890"/>
    <cellStyle name="Comma 2 2 6 2 2 3 3" xfId="40420"/>
    <cellStyle name="Comma 2 2 6 2 2 4" xfId="19007"/>
    <cellStyle name="Comma 2 2 6 2 2 4 2" xfId="50302"/>
    <cellStyle name="Comma 2 2 6 2 2 5" xfId="12419"/>
    <cellStyle name="Comma 2 2 6 2 2 5 2" xfId="43714"/>
    <cellStyle name="Comma 2 2 6 2 2 6" xfId="33832"/>
    <cellStyle name="Comma 2 2 6 2 2 7" xfId="30537"/>
    <cellStyle name="Comma 2 2 6 2 3" xfId="4184"/>
    <cellStyle name="Comma 2 2 6 2 3 2" xfId="20654"/>
    <cellStyle name="Comma 2 2 6 2 3 2 2" xfId="51949"/>
    <cellStyle name="Comma 2 2 6 2 3 3" xfId="14066"/>
    <cellStyle name="Comma 2 2 6 2 3 3 2" xfId="45361"/>
    <cellStyle name="Comma 2 2 6 2 3 4" xfId="35479"/>
    <cellStyle name="Comma 2 2 6 2 4" xfId="7478"/>
    <cellStyle name="Comma 2 2 6 2 4 2" xfId="23948"/>
    <cellStyle name="Comma 2 2 6 2 4 2 2" xfId="55243"/>
    <cellStyle name="Comma 2 2 6 2 4 3" xfId="38773"/>
    <cellStyle name="Comma 2 2 6 2 5" xfId="17360"/>
    <cellStyle name="Comma 2 2 6 2 5 2" xfId="48655"/>
    <cellStyle name="Comma 2 2 6 2 6" xfId="10772"/>
    <cellStyle name="Comma 2 2 6 2 6 2" xfId="42067"/>
    <cellStyle name="Comma 2 2 6 2 7" xfId="27243"/>
    <cellStyle name="Comma 2 2 6 2 7 2" xfId="32184"/>
    <cellStyle name="Comma 2 2 6 2 8" xfId="28890"/>
    <cellStyle name="Comma 2 2 6 3" xfId="2535"/>
    <cellStyle name="Comma 2 2 6 3 2" xfId="5830"/>
    <cellStyle name="Comma 2 2 6 3 2 2" xfId="22300"/>
    <cellStyle name="Comma 2 2 6 3 2 2 2" xfId="53595"/>
    <cellStyle name="Comma 2 2 6 3 2 3" xfId="15712"/>
    <cellStyle name="Comma 2 2 6 3 2 3 2" xfId="47007"/>
    <cellStyle name="Comma 2 2 6 3 2 4" xfId="37125"/>
    <cellStyle name="Comma 2 2 6 3 3" xfId="9124"/>
    <cellStyle name="Comma 2 2 6 3 3 2" xfId="25594"/>
    <cellStyle name="Comma 2 2 6 3 3 2 2" xfId="56889"/>
    <cellStyle name="Comma 2 2 6 3 3 3" xfId="40419"/>
    <cellStyle name="Comma 2 2 6 3 4" xfId="19006"/>
    <cellStyle name="Comma 2 2 6 3 4 2" xfId="50301"/>
    <cellStyle name="Comma 2 2 6 3 5" xfId="12418"/>
    <cellStyle name="Comma 2 2 6 3 5 2" xfId="43713"/>
    <cellStyle name="Comma 2 2 6 3 6" xfId="33831"/>
    <cellStyle name="Comma 2 2 6 3 7" xfId="30536"/>
    <cellStyle name="Comma 2 2 6 4" xfId="4183"/>
    <cellStyle name="Comma 2 2 6 4 2" xfId="20653"/>
    <cellStyle name="Comma 2 2 6 4 2 2" xfId="51948"/>
    <cellStyle name="Comma 2 2 6 4 3" xfId="14065"/>
    <cellStyle name="Comma 2 2 6 4 3 2" xfId="45360"/>
    <cellStyle name="Comma 2 2 6 4 4" xfId="35478"/>
    <cellStyle name="Comma 2 2 6 5" xfId="7477"/>
    <cellStyle name="Comma 2 2 6 5 2" xfId="23947"/>
    <cellStyle name="Comma 2 2 6 5 2 2" xfId="55242"/>
    <cellStyle name="Comma 2 2 6 5 3" xfId="38772"/>
    <cellStyle name="Comma 2 2 6 6" xfId="17359"/>
    <cellStyle name="Comma 2 2 6 6 2" xfId="48654"/>
    <cellStyle name="Comma 2 2 6 7" xfId="10771"/>
    <cellStyle name="Comma 2 2 6 7 2" xfId="42066"/>
    <cellStyle name="Comma 2 2 6 8" xfId="27242"/>
    <cellStyle name="Comma 2 2 6 8 2" xfId="32183"/>
    <cellStyle name="Comma 2 2 6 9" xfId="28889"/>
    <cellStyle name="Comma 2 2 7" xfId="582"/>
    <cellStyle name="Comma 2 2 7 2" xfId="583"/>
    <cellStyle name="Comma 2 2 7 2 2" xfId="2538"/>
    <cellStyle name="Comma 2 2 7 2 2 2" xfId="5833"/>
    <cellStyle name="Comma 2 2 7 2 2 2 2" xfId="22303"/>
    <cellStyle name="Comma 2 2 7 2 2 2 2 2" xfId="53598"/>
    <cellStyle name="Comma 2 2 7 2 2 2 3" xfId="15715"/>
    <cellStyle name="Comma 2 2 7 2 2 2 3 2" xfId="47010"/>
    <cellStyle name="Comma 2 2 7 2 2 2 4" xfId="37128"/>
    <cellStyle name="Comma 2 2 7 2 2 3" xfId="9127"/>
    <cellStyle name="Comma 2 2 7 2 2 3 2" xfId="25597"/>
    <cellStyle name="Comma 2 2 7 2 2 3 2 2" xfId="56892"/>
    <cellStyle name="Comma 2 2 7 2 2 3 3" xfId="40422"/>
    <cellStyle name="Comma 2 2 7 2 2 4" xfId="19009"/>
    <cellStyle name="Comma 2 2 7 2 2 4 2" xfId="50304"/>
    <cellStyle name="Comma 2 2 7 2 2 5" xfId="12421"/>
    <cellStyle name="Comma 2 2 7 2 2 5 2" xfId="43716"/>
    <cellStyle name="Comma 2 2 7 2 2 6" xfId="33834"/>
    <cellStyle name="Comma 2 2 7 2 2 7" xfId="30539"/>
    <cellStyle name="Comma 2 2 7 2 3" xfId="4186"/>
    <cellStyle name="Comma 2 2 7 2 3 2" xfId="20656"/>
    <cellStyle name="Comma 2 2 7 2 3 2 2" xfId="51951"/>
    <cellStyle name="Comma 2 2 7 2 3 3" xfId="14068"/>
    <cellStyle name="Comma 2 2 7 2 3 3 2" xfId="45363"/>
    <cellStyle name="Comma 2 2 7 2 3 4" xfId="35481"/>
    <cellStyle name="Comma 2 2 7 2 4" xfId="7480"/>
    <cellStyle name="Comma 2 2 7 2 4 2" xfId="23950"/>
    <cellStyle name="Comma 2 2 7 2 4 2 2" xfId="55245"/>
    <cellStyle name="Comma 2 2 7 2 4 3" xfId="38775"/>
    <cellStyle name="Comma 2 2 7 2 5" xfId="17362"/>
    <cellStyle name="Comma 2 2 7 2 5 2" xfId="48657"/>
    <cellStyle name="Comma 2 2 7 2 6" xfId="10774"/>
    <cellStyle name="Comma 2 2 7 2 6 2" xfId="42069"/>
    <cellStyle name="Comma 2 2 7 2 7" xfId="27245"/>
    <cellStyle name="Comma 2 2 7 2 7 2" xfId="32186"/>
    <cellStyle name="Comma 2 2 7 2 8" xfId="28892"/>
    <cellStyle name="Comma 2 2 7 3" xfId="2537"/>
    <cellStyle name="Comma 2 2 7 3 2" xfId="5832"/>
    <cellStyle name="Comma 2 2 7 3 2 2" xfId="22302"/>
    <cellStyle name="Comma 2 2 7 3 2 2 2" xfId="53597"/>
    <cellStyle name="Comma 2 2 7 3 2 3" xfId="15714"/>
    <cellStyle name="Comma 2 2 7 3 2 3 2" xfId="47009"/>
    <cellStyle name="Comma 2 2 7 3 2 4" xfId="37127"/>
    <cellStyle name="Comma 2 2 7 3 3" xfId="9126"/>
    <cellStyle name="Comma 2 2 7 3 3 2" xfId="25596"/>
    <cellStyle name="Comma 2 2 7 3 3 2 2" xfId="56891"/>
    <cellStyle name="Comma 2 2 7 3 3 3" xfId="40421"/>
    <cellStyle name="Comma 2 2 7 3 4" xfId="19008"/>
    <cellStyle name="Comma 2 2 7 3 4 2" xfId="50303"/>
    <cellStyle name="Comma 2 2 7 3 5" xfId="12420"/>
    <cellStyle name="Comma 2 2 7 3 5 2" xfId="43715"/>
    <cellStyle name="Comma 2 2 7 3 6" xfId="33833"/>
    <cellStyle name="Comma 2 2 7 3 7" xfId="30538"/>
    <cellStyle name="Comma 2 2 7 4" xfId="4185"/>
    <cellStyle name="Comma 2 2 7 4 2" xfId="20655"/>
    <cellStyle name="Comma 2 2 7 4 2 2" xfId="51950"/>
    <cellStyle name="Comma 2 2 7 4 3" xfId="14067"/>
    <cellStyle name="Comma 2 2 7 4 3 2" xfId="45362"/>
    <cellStyle name="Comma 2 2 7 4 4" xfId="35480"/>
    <cellStyle name="Comma 2 2 7 5" xfId="7479"/>
    <cellStyle name="Comma 2 2 7 5 2" xfId="23949"/>
    <cellStyle name="Comma 2 2 7 5 2 2" xfId="55244"/>
    <cellStyle name="Comma 2 2 7 5 3" xfId="38774"/>
    <cellStyle name="Comma 2 2 7 6" xfId="17361"/>
    <cellStyle name="Comma 2 2 7 6 2" xfId="48656"/>
    <cellStyle name="Comma 2 2 7 7" xfId="10773"/>
    <cellStyle name="Comma 2 2 7 7 2" xfId="42068"/>
    <cellStyle name="Comma 2 2 7 8" xfId="27244"/>
    <cellStyle name="Comma 2 2 7 8 2" xfId="32185"/>
    <cellStyle name="Comma 2 2 7 9" xfId="28891"/>
    <cellStyle name="Comma 2 2 8" xfId="584"/>
    <cellStyle name="Comma 2 2 8 2" xfId="2539"/>
    <cellStyle name="Comma 2 2 8 2 2" xfId="5834"/>
    <cellStyle name="Comma 2 2 8 2 2 2" xfId="22304"/>
    <cellStyle name="Comma 2 2 8 2 2 2 2" xfId="53599"/>
    <cellStyle name="Comma 2 2 8 2 2 3" xfId="15716"/>
    <cellStyle name="Comma 2 2 8 2 2 3 2" xfId="47011"/>
    <cellStyle name="Comma 2 2 8 2 2 4" xfId="37129"/>
    <cellStyle name="Comma 2 2 8 2 3" xfId="9128"/>
    <cellStyle name="Comma 2 2 8 2 3 2" xfId="25598"/>
    <cellStyle name="Comma 2 2 8 2 3 2 2" xfId="56893"/>
    <cellStyle name="Comma 2 2 8 2 3 3" xfId="40423"/>
    <cellStyle name="Comma 2 2 8 2 4" xfId="19010"/>
    <cellStyle name="Comma 2 2 8 2 4 2" xfId="50305"/>
    <cellStyle name="Comma 2 2 8 2 5" xfId="12422"/>
    <cellStyle name="Comma 2 2 8 2 5 2" xfId="43717"/>
    <cellStyle name="Comma 2 2 8 2 6" xfId="33835"/>
    <cellStyle name="Comma 2 2 8 2 7" xfId="30540"/>
    <cellStyle name="Comma 2 2 8 3" xfId="4187"/>
    <cellStyle name="Comma 2 2 8 3 2" xfId="20657"/>
    <cellStyle name="Comma 2 2 8 3 2 2" xfId="51952"/>
    <cellStyle name="Comma 2 2 8 3 3" xfId="14069"/>
    <cellStyle name="Comma 2 2 8 3 3 2" xfId="45364"/>
    <cellStyle name="Comma 2 2 8 3 4" xfId="35482"/>
    <cellStyle name="Comma 2 2 8 4" xfId="7481"/>
    <cellStyle name="Comma 2 2 8 4 2" xfId="23951"/>
    <cellStyle name="Comma 2 2 8 4 2 2" xfId="55246"/>
    <cellStyle name="Comma 2 2 8 4 3" xfId="38776"/>
    <cellStyle name="Comma 2 2 8 5" xfId="17363"/>
    <cellStyle name="Comma 2 2 8 5 2" xfId="48658"/>
    <cellStyle name="Comma 2 2 8 6" xfId="10775"/>
    <cellStyle name="Comma 2 2 8 6 2" xfId="42070"/>
    <cellStyle name="Comma 2 2 8 7" xfId="27246"/>
    <cellStyle name="Comma 2 2 8 7 2" xfId="32187"/>
    <cellStyle name="Comma 2 2 8 8" xfId="28893"/>
    <cellStyle name="Comma 2 2 9" xfId="585"/>
    <cellStyle name="Comma 2 2 9 2" xfId="2540"/>
    <cellStyle name="Comma 2 2 9 2 2" xfId="5835"/>
    <cellStyle name="Comma 2 2 9 2 2 2" xfId="22305"/>
    <cellStyle name="Comma 2 2 9 2 2 2 2" xfId="53600"/>
    <cellStyle name="Comma 2 2 9 2 2 3" xfId="15717"/>
    <cellStyle name="Comma 2 2 9 2 2 3 2" xfId="47012"/>
    <cellStyle name="Comma 2 2 9 2 2 4" xfId="37130"/>
    <cellStyle name="Comma 2 2 9 2 3" xfId="9129"/>
    <cellStyle name="Comma 2 2 9 2 3 2" xfId="25599"/>
    <cellStyle name="Comma 2 2 9 2 3 2 2" xfId="56894"/>
    <cellStyle name="Comma 2 2 9 2 3 3" xfId="40424"/>
    <cellStyle name="Comma 2 2 9 2 4" xfId="19011"/>
    <cellStyle name="Comma 2 2 9 2 4 2" xfId="50306"/>
    <cellStyle name="Comma 2 2 9 2 5" xfId="12423"/>
    <cellStyle name="Comma 2 2 9 2 5 2" xfId="43718"/>
    <cellStyle name="Comma 2 2 9 2 6" xfId="33836"/>
    <cellStyle name="Comma 2 2 9 2 7" xfId="30541"/>
    <cellStyle name="Comma 2 2 9 3" xfId="4188"/>
    <cellStyle name="Comma 2 2 9 3 2" xfId="20658"/>
    <cellStyle name="Comma 2 2 9 3 2 2" xfId="51953"/>
    <cellStyle name="Comma 2 2 9 3 3" xfId="14070"/>
    <cellStyle name="Comma 2 2 9 3 3 2" xfId="45365"/>
    <cellStyle name="Comma 2 2 9 3 4" xfId="35483"/>
    <cellStyle name="Comma 2 2 9 4" xfId="7482"/>
    <cellStyle name="Comma 2 2 9 4 2" xfId="23952"/>
    <cellStyle name="Comma 2 2 9 4 2 2" xfId="55247"/>
    <cellStyle name="Comma 2 2 9 4 3" xfId="38777"/>
    <cellStyle name="Comma 2 2 9 5" xfId="17364"/>
    <cellStyle name="Comma 2 2 9 5 2" xfId="48659"/>
    <cellStyle name="Comma 2 2 9 6" xfId="10776"/>
    <cellStyle name="Comma 2 2 9 6 2" xfId="42071"/>
    <cellStyle name="Comma 2 2 9 7" xfId="27247"/>
    <cellStyle name="Comma 2 2 9 7 2" xfId="32188"/>
    <cellStyle name="Comma 2 2 9 8" xfId="28894"/>
    <cellStyle name="Comma 2 3" xfId="586"/>
    <cellStyle name="Comma 2 3 10" xfId="28895"/>
    <cellStyle name="Comma 2 3 2" xfId="587"/>
    <cellStyle name="Comma 2 3 2 2" xfId="2542"/>
    <cellStyle name="Comma 2 3 2 2 2" xfId="5837"/>
    <cellStyle name="Comma 2 3 2 2 2 2" xfId="22307"/>
    <cellStyle name="Comma 2 3 2 2 2 2 2" xfId="53602"/>
    <cellStyle name="Comma 2 3 2 2 2 3" xfId="15719"/>
    <cellStyle name="Comma 2 3 2 2 2 3 2" xfId="47014"/>
    <cellStyle name="Comma 2 3 2 2 2 4" xfId="37132"/>
    <cellStyle name="Comma 2 3 2 2 3" xfId="9131"/>
    <cellStyle name="Comma 2 3 2 2 3 2" xfId="25601"/>
    <cellStyle name="Comma 2 3 2 2 3 2 2" xfId="56896"/>
    <cellStyle name="Comma 2 3 2 2 3 3" xfId="40426"/>
    <cellStyle name="Comma 2 3 2 2 4" xfId="19013"/>
    <cellStyle name="Comma 2 3 2 2 4 2" xfId="50308"/>
    <cellStyle name="Comma 2 3 2 2 5" xfId="12425"/>
    <cellStyle name="Comma 2 3 2 2 5 2" xfId="43720"/>
    <cellStyle name="Comma 2 3 2 2 6" xfId="33838"/>
    <cellStyle name="Comma 2 3 2 2 7" xfId="30543"/>
    <cellStyle name="Comma 2 3 2 3" xfId="4190"/>
    <cellStyle name="Comma 2 3 2 3 2" xfId="20660"/>
    <cellStyle name="Comma 2 3 2 3 2 2" xfId="51955"/>
    <cellStyle name="Comma 2 3 2 3 3" xfId="14072"/>
    <cellStyle name="Comma 2 3 2 3 3 2" xfId="45367"/>
    <cellStyle name="Comma 2 3 2 3 4" xfId="35485"/>
    <cellStyle name="Comma 2 3 2 4" xfId="7484"/>
    <cellStyle name="Comma 2 3 2 4 2" xfId="23954"/>
    <cellStyle name="Comma 2 3 2 4 2 2" xfId="55249"/>
    <cellStyle name="Comma 2 3 2 4 3" xfId="38779"/>
    <cellStyle name="Comma 2 3 2 5" xfId="17366"/>
    <cellStyle name="Comma 2 3 2 5 2" xfId="48661"/>
    <cellStyle name="Comma 2 3 2 6" xfId="10778"/>
    <cellStyle name="Comma 2 3 2 6 2" xfId="42073"/>
    <cellStyle name="Comma 2 3 2 7" xfId="27249"/>
    <cellStyle name="Comma 2 3 2 7 2" xfId="32190"/>
    <cellStyle name="Comma 2 3 2 8" xfId="28896"/>
    <cellStyle name="Comma 2 3 3" xfId="588"/>
    <cellStyle name="Comma 2 3 3 2" xfId="2543"/>
    <cellStyle name="Comma 2 3 3 2 2" xfId="5838"/>
    <cellStyle name="Comma 2 3 3 2 2 2" xfId="22308"/>
    <cellStyle name="Comma 2 3 3 2 2 2 2" xfId="53603"/>
    <cellStyle name="Comma 2 3 3 2 2 3" xfId="15720"/>
    <cellStyle name="Comma 2 3 3 2 2 3 2" xfId="47015"/>
    <cellStyle name="Comma 2 3 3 2 2 4" xfId="37133"/>
    <cellStyle name="Comma 2 3 3 2 3" xfId="9132"/>
    <cellStyle name="Comma 2 3 3 2 3 2" xfId="25602"/>
    <cellStyle name="Comma 2 3 3 2 3 2 2" xfId="56897"/>
    <cellStyle name="Comma 2 3 3 2 3 3" xfId="40427"/>
    <cellStyle name="Comma 2 3 3 2 4" xfId="19014"/>
    <cellStyle name="Comma 2 3 3 2 4 2" xfId="50309"/>
    <cellStyle name="Comma 2 3 3 2 5" xfId="12426"/>
    <cellStyle name="Comma 2 3 3 2 5 2" xfId="43721"/>
    <cellStyle name="Comma 2 3 3 2 6" xfId="33839"/>
    <cellStyle name="Comma 2 3 3 2 7" xfId="30544"/>
    <cellStyle name="Comma 2 3 3 3" xfId="4191"/>
    <cellStyle name="Comma 2 3 3 3 2" xfId="20661"/>
    <cellStyle name="Comma 2 3 3 3 2 2" xfId="51956"/>
    <cellStyle name="Comma 2 3 3 3 3" xfId="14073"/>
    <cellStyle name="Comma 2 3 3 3 3 2" xfId="45368"/>
    <cellStyle name="Comma 2 3 3 3 4" xfId="35486"/>
    <cellStyle name="Comma 2 3 3 4" xfId="7485"/>
    <cellStyle name="Comma 2 3 3 4 2" xfId="23955"/>
    <cellStyle name="Comma 2 3 3 4 2 2" xfId="55250"/>
    <cellStyle name="Comma 2 3 3 4 3" xfId="38780"/>
    <cellStyle name="Comma 2 3 3 5" xfId="17367"/>
    <cellStyle name="Comma 2 3 3 5 2" xfId="48662"/>
    <cellStyle name="Comma 2 3 3 6" xfId="10779"/>
    <cellStyle name="Comma 2 3 3 6 2" xfId="42074"/>
    <cellStyle name="Comma 2 3 3 7" xfId="27250"/>
    <cellStyle name="Comma 2 3 3 7 2" xfId="32191"/>
    <cellStyle name="Comma 2 3 3 8" xfId="28897"/>
    <cellStyle name="Comma 2 3 4" xfId="2541"/>
    <cellStyle name="Comma 2 3 4 2" xfId="5836"/>
    <cellStyle name="Comma 2 3 4 2 2" xfId="22306"/>
    <cellStyle name="Comma 2 3 4 2 2 2" xfId="53601"/>
    <cellStyle name="Comma 2 3 4 2 3" xfId="15718"/>
    <cellStyle name="Comma 2 3 4 2 3 2" xfId="47013"/>
    <cellStyle name="Comma 2 3 4 2 4" xfId="37131"/>
    <cellStyle name="Comma 2 3 4 3" xfId="9130"/>
    <cellStyle name="Comma 2 3 4 3 2" xfId="25600"/>
    <cellStyle name="Comma 2 3 4 3 2 2" xfId="56895"/>
    <cellStyle name="Comma 2 3 4 3 3" xfId="40425"/>
    <cellStyle name="Comma 2 3 4 4" xfId="19012"/>
    <cellStyle name="Comma 2 3 4 4 2" xfId="50307"/>
    <cellStyle name="Comma 2 3 4 5" xfId="12424"/>
    <cellStyle name="Comma 2 3 4 5 2" xfId="43719"/>
    <cellStyle name="Comma 2 3 4 6" xfId="33837"/>
    <cellStyle name="Comma 2 3 4 7" xfId="30542"/>
    <cellStyle name="Comma 2 3 5" xfId="4189"/>
    <cellStyle name="Comma 2 3 5 2" xfId="20659"/>
    <cellStyle name="Comma 2 3 5 2 2" xfId="51954"/>
    <cellStyle name="Comma 2 3 5 3" xfId="14071"/>
    <cellStyle name="Comma 2 3 5 3 2" xfId="45366"/>
    <cellStyle name="Comma 2 3 5 4" xfId="35484"/>
    <cellStyle name="Comma 2 3 6" xfId="7483"/>
    <cellStyle name="Comma 2 3 6 2" xfId="23953"/>
    <cellStyle name="Comma 2 3 6 2 2" xfId="55248"/>
    <cellStyle name="Comma 2 3 6 3" xfId="38778"/>
    <cellStyle name="Comma 2 3 7" xfId="17365"/>
    <cellStyle name="Comma 2 3 7 2" xfId="48660"/>
    <cellStyle name="Comma 2 3 8" xfId="10777"/>
    <cellStyle name="Comma 2 3 8 2" xfId="42072"/>
    <cellStyle name="Comma 2 3 9" xfId="27248"/>
    <cellStyle name="Comma 2 3 9 2" xfId="32189"/>
    <cellStyle name="Comma 2 4" xfId="589"/>
    <cellStyle name="Comma 2 4 2" xfId="590"/>
    <cellStyle name="Comma 2 4 2 2" xfId="2545"/>
    <cellStyle name="Comma 2 4 2 2 2" xfId="5840"/>
    <cellStyle name="Comma 2 4 2 2 2 2" xfId="22310"/>
    <cellStyle name="Comma 2 4 2 2 2 2 2" xfId="53605"/>
    <cellStyle name="Comma 2 4 2 2 2 3" xfId="15722"/>
    <cellStyle name="Comma 2 4 2 2 2 3 2" xfId="47017"/>
    <cellStyle name="Comma 2 4 2 2 2 4" xfId="37135"/>
    <cellStyle name="Comma 2 4 2 2 3" xfId="9134"/>
    <cellStyle name="Comma 2 4 2 2 3 2" xfId="25604"/>
    <cellStyle name="Comma 2 4 2 2 3 2 2" xfId="56899"/>
    <cellStyle name="Comma 2 4 2 2 3 3" xfId="40429"/>
    <cellStyle name="Comma 2 4 2 2 4" xfId="19016"/>
    <cellStyle name="Comma 2 4 2 2 4 2" xfId="50311"/>
    <cellStyle name="Comma 2 4 2 2 5" xfId="12428"/>
    <cellStyle name="Comma 2 4 2 2 5 2" xfId="43723"/>
    <cellStyle name="Comma 2 4 2 2 6" xfId="33841"/>
    <cellStyle name="Comma 2 4 2 2 7" xfId="30546"/>
    <cellStyle name="Comma 2 4 2 3" xfId="4193"/>
    <cellStyle name="Comma 2 4 2 3 2" xfId="20663"/>
    <cellStyle name="Comma 2 4 2 3 2 2" xfId="51958"/>
    <cellStyle name="Comma 2 4 2 3 3" xfId="14075"/>
    <cellStyle name="Comma 2 4 2 3 3 2" xfId="45370"/>
    <cellStyle name="Comma 2 4 2 3 4" xfId="35488"/>
    <cellStyle name="Comma 2 4 2 4" xfId="7487"/>
    <cellStyle name="Comma 2 4 2 4 2" xfId="23957"/>
    <cellStyle name="Comma 2 4 2 4 2 2" xfId="55252"/>
    <cellStyle name="Comma 2 4 2 4 3" xfId="38782"/>
    <cellStyle name="Comma 2 4 2 5" xfId="17369"/>
    <cellStyle name="Comma 2 4 2 5 2" xfId="48664"/>
    <cellStyle name="Comma 2 4 2 6" xfId="10781"/>
    <cellStyle name="Comma 2 4 2 6 2" xfId="42076"/>
    <cellStyle name="Comma 2 4 2 7" xfId="27252"/>
    <cellStyle name="Comma 2 4 2 7 2" xfId="32193"/>
    <cellStyle name="Comma 2 4 2 8" xfId="28899"/>
    <cellStyle name="Comma 2 4 3" xfId="2544"/>
    <cellStyle name="Comma 2 4 3 2" xfId="5839"/>
    <cellStyle name="Comma 2 4 3 2 2" xfId="22309"/>
    <cellStyle name="Comma 2 4 3 2 2 2" xfId="53604"/>
    <cellStyle name="Comma 2 4 3 2 3" xfId="15721"/>
    <cellStyle name="Comma 2 4 3 2 3 2" xfId="47016"/>
    <cellStyle name="Comma 2 4 3 2 4" xfId="37134"/>
    <cellStyle name="Comma 2 4 3 3" xfId="9133"/>
    <cellStyle name="Comma 2 4 3 3 2" xfId="25603"/>
    <cellStyle name="Comma 2 4 3 3 2 2" xfId="56898"/>
    <cellStyle name="Comma 2 4 3 3 3" xfId="40428"/>
    <cellStyle name="Comma 2 4 3 4" xfId="19015"/>
    <cellStyle name="Comma 2 4 3 4 2" xfId="50310"/>
    <cellStyle name="Comma 2 4 3 5" xfId="12427"/>
    <cellStyle name="Comma 2 4 3 5 2" xfId="43722"/>
    <cellStyle name="Comma 2 4 3 6" xfId="33840"/>
    <cellStyle name="Comma 2 4 3 7" xfId="30545"/>
    <cellStyle name="Comma 2 4 4" xfId="4192"/>
    <cellStyle name="Comma 2 4 4 2" xfId="20662"/>
    <cellStyle name="Comma 2 4 4 2 2" xfId="51957"/>
    <cellStyle name="Comma 2 4 4 3" xfId="14074"/>
    <cellStyle name="Comma 2 4 4 3 2" xfId="45369"/>
    <cellStyle name="Comma 2 4 4 4" xfId="35487"/>
    <cellStyle name="Comma 2 4 5" xfId="7486"/>
    <cellStyle name="Comma 2 4 5 2" xfId="23956"/>
    <cellStyle name="Comma 2 4 5 2 2" xfId="55251"/>
    <cellStyle name="Comma 2 4 5 3" xfId="38781"/>
    <cellStyle name="Comma 2 4 6" xfId="17368"/>
    <cellStyle name="Comma 2 4 6 2" xfId="48663"/>
    <cellStyle name="Comma 2 4 7" xfId="10780"/>
    <cellStyle name="Comma 2 4 7 2" xfId="42075"/>
    <cellStyle name="Comma 2 4 8" xfId="27251"/>
    <cellStyle name="Comma 2 4 8 2" xfId="32192"/>
    <cellStyle name="Comma 2 4 9" xfId="28898"/>
    <cellStyle name="Comma 2 5" xfId="591"/>
    <cellStyle name="Comma 2 5 2" xfId="2546"/>
    <cellStyle name="Comma 2 5 2 2" xfId="5841"/>
    <cellStyle name="Comma 2 5 2 2 2" xfId="22311"/>
    <cellStyle name="Comma 2 5 2 2 2 2" xfId="53606"/>
    <cellStyle name="Comma 2 5 2 2 3" xfId="15723"/>
    <cellStyle name="Comma 2 5 2 2 3 2" xfId="47018"/>
    <cellStyle name="Comma 2 5 2 2 4" xfId="37136"/>
    <cellStyle name="Comma 2 5 2 3" xfId="9135"/>
    <cellStyle name="Comma 2 5 2 3 2" xfId="25605"/>
    <cellStyle name="Comma 2 5 2 3 2 2" xfId="56900"/>
    <cellStyle name="Comma 2 5 2 3 3" xfId="40430"/>
    <cellStyle name="Comma 2 5 2 4" xfId="19017"/>
    <cellStyle name="Comma 2 5 2 4 2" xfId="50312"/>
    <cellStyle name="Comma 2 5 2 5" xfId="12429"/>
    <cellStyle name="Comma 2 5 2 5 2" xfId="43724"/>
    <cellStyle name="Comma 2 5 2 6" xfId="33842"/>
    <cellStyle name="Comma 2 5 2 7" xfId="30547"/>
    <cellStyle name="Comma 2 5 3" xfId="4194"/>
    <cellStyle name="Comma 2 5 3 2" xfId="20664"/>
    <cellStyle name="Comma 2 5 3 2 2" xfId="51959"/>
    <cellStyle name="Comma 2 5 3 3" xfId="14076"/>
    <cellStyle name="Comma 2 5 3 3 2" xfId="45371"/>
    <cellStyle name="Comma 2 5 3 4" xfId="35489"/>
    <cellStyle name="Comma 2 5 4" xfId="7488"/>
    <cellStyle name="Comma 2 5 4 2" xfId="23958"/>
    <cellStyle name="Comma 2 5 4 2 2" xfId="55253"/>
    <cellStyle name="Comma 2 5 4 3" xfId="38783"/>
    <cellStyle name="Comma 2 5 5" xfId="17370"/>
    <cellStyle name="Comma 2 5 5 2" xfId="48665"/>
    <cellStyle name="Comma 2 5 6" xfId="10782"/>
    <cellStyle name="Comma 2 5 6 2" xfId="42077"/>
    <cellStyle name="Comma 2 5 7" xfId="27253"/>
    <cellStyle name="Comma 2 5 7 2" xfId="32194"/>
    <cellStyle name="Comma 2 5 8" xfId="28900"/>
    <cellStyle name="Comma 2 6" xfId="2456"/>
    <cellStyle name="Comma 2 6 2" xfId="5751"/>
    <cellStyle name="Comma 2 6 2 2" xfId="22221"/>
    <cellStyle name="Comma 2 6 2 2 2" xfId="53516"/>
    <cellStyle name="Comma 2 6 2 3" xfId="15633"/>
    <cellStyle name="Comma 2 6 2 3 2" xfId="46928"/>
    <cellStyle name="Comma 2 6 2 4" xfId="37046"/>
    <cellStyle name="Comma 2 6 3" xfId="9045"/>
    <cellStyle name="Comma 2 6 3 2" xfId="25515"/>
    <cellStyle name="Comma 2 6 3 2 2" xfId="56810"/>
    <cellStyle name="Comma 2 6 3 3" xfId="40340"/>
    <cellStyle name="Comma 2 6 4" xfId="18927"/>
    <cellStyle name="Comma 2 6 4 2" xfId="50222"/>
    <cellStyle name="Comma 2 6 5" xfId="12339"/>
    <cellStyle name="Comma 2 6 5 2" xfId="43634"/>
    <cellStyle name="Comma 2 6 6" xfId="33752"/>
    <cellStyle name="Comma 2 6 7" xfId="30457"/>
    <cellStyle name="Comma 2 7" xfId="4104"/>
    <cellStyle name="Comma 2 7 2" xfId="20574"/>
    <cellStyle name="Comma 2 7 2 2" xfId="51869"/>
    <cellStyle name="Comma 2 7 3" xfId="13986"/>
    <cellStyle name="Comma 2 7 3 2" xfId="45281"/>
    <cellStyle name="Comma 2 7 4" xfId="35399"/>
    <cellStyle name="Comma 2 8" xfId="7398"/>
    <cellStyle name="Comma 2 8 2" xfId="23868"/>
    <cellStyle name="Comma 2 8 2 2" xfId="55163"/>
    <cellStyle name="Comma 2 8 3" xfId="38693"/>
    <cellStyle name="Comma 2 9" xfId="17280"/>
    <cellStyle name="Comma 2 9 2" xfId="48575"/>
    <cellStyle name="Comma0" xfId="592"/>
    <cellStyle name="Currency 2" xfId="593"/>
    <cellStyle name="Currency0" xfId="594"/>
    <cellStyle name="Date" xfId="595"/>
    <cellStyle name="Ênfase1 2" xfId="596"/>
    <cellStyle name="Ênfase1 2 2" xfId="597"/>
    <cellStyle name="Ênfase1 2 3" xfId="598"/>
    <cellStyle name="Ênfase2 2" xfId="599"/>
    <cellStyle name="Ênfase2 2 2" xfId="600"/>
    <cellStyle name="Ênfase2 2 3" xfId="601"/>
    <cellStyle name="Ênfase3 2" xfId="602"/>
    <cellStyle name="Ênfase3 2 2" xfId="603"/>
    <cellStyle name="Ênfase3 2 3" xfId="604"/>
    <cellStyle name="Ênfase4 2" xfId="605"/>
    <cellStyle name="Ênfase4 2 2" xfId="606"/>
    <cellStyle name="Ênfase4 2 3" xfId="607"/>
    <cellStyle name="Ênfase5 2" xfId="608"/>
    <cellStyle name="Ênfase5 2 2" xfId="609"/>
    <cellStyle name="Ênfase5 2 3" xfId="610"/>
    <cellStyle name="Ênfase6 2" xfId="611"/>
    <cellStyle name="Ênfase6 2 2" xfId="612"/>
    <cellStyle name="Ênfase6 2 3" xfId="613"/>
    <cellStyle name="Entrada 2" xfId="614"/>
    <cellStyle name="Entrada 2 2" xfId="615"/>
    <cellStyle name="Entrada 2 3" xfId="616"/>
    <cellStyle name="Entrada 3" xfId="617"/>
    <cellStyle name="Excel Built-in Normal" xfId="618"/>
    <cellStyle name="Excel Built-in Normal 2" xfId="619"/>
    <cellStyle name="Excel Built-in Normal 2 2" xfId="620"/>
    <cellStyle name="Excel Built-in Normal 2 3" xfId="621"/>
    <cellStyle name="Excel Built-in Normal 3" xfId="622"/>
    <cellStyle name="Excel Built-in Normal 4" xfId="623"/>
    <cellStyle name="Excel Built-in Normal 4 2" xfId="624"/>
    <cellStyle name="Excel Built-in Normal 5" xfId="625"/>
    <cellStyle name="Explanatory Text" xfId="626"/>
    <cellStyle name="Fixed" xfId="627"/>
    <cellStyle name="Good" xfId="628"/>
    <cellStyle name="Heading 1" xfId="629"/>
    <cellStyle name="Heading 1 2" xfId="630"/>
    <cellStyle name="Heading 2" xfId="631"/>
    <cellStyle name="Heading 2 2" xfId="632"/>
    <cellStyle name="Heading 3" xfId="633"/>
    <cellStyle name="Heading 4" xfId="634"/>
    <cellStyle name="Hiperlink 2" xfId="635"/>
    <cellStyle name="Hiperlink 2 2" xfId="636"/>
    <cellStyle name="Hiperlink 3" xfId="637"/>
    <cellStyle name="Hiperlink 3 2" xfId="638"/>
    <cellStyle name="Hiperlink 4" xfId="639"/>
    <cellStyle name="Hiperlink 5" xfId="640"/>
    <cellStyle name="Hiperlink 6" xfId="641"/>
    <cellStyle name="Incorreto 2" xfId="642"/>
    <cellStyle name="Incorreto 2 2" xfId="643"/>
    <cellStyle name="Incorreto 2 3" xfId="644"/>
    <cellStyle name="Input" xfId="645"/>
    <cellStyle name="Input 2" xfId="646"/>
    <cellStyle name="Linked Cell" xfId="647"/>
    <cellStyle name="Moeda" xfId="2449" builtinId="4"/>
    <cellStyle name="Moeda 10" xfId="648"/>
    <cellStyle name="Moeda 10 2" xfId="649"/>
    <cellStyle name="Moeda 11" xfId="650"/>
    <cellStyle name="Moeda 12" xfId="651"/>
    <cellStyle name="Moeda 13" xfId="652"/>
    <cellStyle name="Moeda 14" xfId="2452"/>
    <cellStyle name="Moeda 14 2" xfId="4101"/>
    <cellStyle name="Moeda 14 2 2" xfId="7395"/>
    <cellStyle name="Moeda 14 2 2 2" xfId="23865"/>
    <cellStyle name="Moeda 14 2 2 2 2" xfId="55160"/>
    <cellStyle name="Moeda 14 2 2 3" xfId="17277"/>
    <cellStyle name="Moeda 14 2 2 3 2" xfId="48572"/>
    <cellStyle name="Moeda 14 2 2 4" xfId="38690"/>
    <cellStyle name="Moeda 14 2 3" xfId="10689"/>
    <cellStyle name="Moeda 14 2 3 2" xfId="27159"/>
    <cellStyle name="Moeda 14 2 3 2 2" xfId="58454"/>
    <cellStyle name="Moeda 14 2 3 3" xfId="41984"/>
    <cellStyle name="Moeda 14 2 4" xfId="20571"/>
    <cellStyle name="Moeda 14 2 4 2" xfId="51866"/>
    <cellStyle name="Moeda 14 2 5" xfId="13983"/>
    <cellStyle name="Moeda 14 2 5 2" xfId="45278"/>
    <cellStyle name="Moeda 14 2 6" xfId="35396"/>
    <cellStyle name="Moeda 14 2 7" xfId="32101"/>
    <cellStyle name="Moeda 14 3" xfId="5748"/>
    <cellStyle name="Moeda 14 3 2" xfId="22218"/>
    <cellStyle name="Moeda 14 3 2 2" xfId="53513"/>
    <cellStyle name="Moeda 14 3 3" xfId="15630"/>
    <cellStyle name="Moeda 14 3 3 2" xfId="46925"/>
    <cellStyle name="Moeda 14 3 4" xfId="37043"/>
    <cellStyle name="Moeda 14 4" xfId="9042"/>
    <cellStyle name="Moeda 14 4 2" xfId="25512"/>
    <cellStyle name="Moeda 14 4 2 2" xfId="56807"/>
    <cellStyle name="Moeda 14 4 3" xfId="40337"/>
    <cellStyle name="Moeda 14 5" xfId="18924"/>
    <cellStyle name="Moeda 14 5 2" xfId="50219"/>
    <cellStyle name="Moeda 14 6" xfId="12336"/>
    <cellStyle name="Moeda 14 6 2" xfId="43631"/>
    <cellStyle name="Moeda 14 7" xfId="28807"/>
    <cellStyle name="Moeda 14 7 2" xfId="33749"/>
    <cellStyle name="Moeda 14 8" xfId="30454"/>
    <cellStyle name="Moeda 15" xfId="4099"/>
    <cellStyle name="Moeda 15 2" xfId="7393"/>
    <cellStyle name="Moeda 15 2 2" xfId="23863"/>
    <cellStyle name="Moeda 15 2 2 2" xfId="55158"/>
    <cellStyle name="Moeda 15 2 3" xfId="17275"/>
    <cellStyle name="Moeda 15 2 3 2" xfId="48570"/>
    <cellStyle name="Moeda 15 2 4" xfId="38688"/>
    <cellStyle name="Moeda 15 3" xfId="10687"/>
    <cellStyle name="Moeda 15 3 2" xfId="27157"/>
    <cellStyle name="Moeda 15 3 2 2" xfId="58452"/>
    <cellStyle name="Moeda 15 3 3" xfId="41982"/>
    <cellStyle name="Moeda 15 4" xfId="20569"/>
    <cellStyle name="Moeda 15 4 2" xfId="51864"/>
    <cellStyle name="Moeda 15 5" xfId="13981"/>
    <cellStyle name="Moeda 15 5 2" xfId="45276"/>
    <cellStyle name="Moeda 15 6" xfId="35394"/>
    <cellStyle name="Moeda 15 7" xfId="32099"/>
    <cellStyle name="Moeda 16" xfId="5746"/>
    <cellStyle name="Moeda 16 2" xfId="22216"/>
    <cellStyle name="Moeda 16 2 2" xfId="53511"/>
    <cellStyle name="Moeda 16 3" xfId="15628"/>
    <cellStyle name="Moeda 16 3 2" xfId="46923"/>
    <cellStyle name="Moeda 16 4" xfId="37041"/>
    <cellStyle name="Moeda 17" xfId="9040"/>
    <cellStyle name="Moeda 17 2" xfId="25510"/>
    <cellStyle name="Moeda 17 2 2" xfId="56805"/>
    <cellStyle name="Moeda 17 3" xfId="40335"/>
    <cellStyle name="Moeda 18" xfId="18922"/>
    <cellStyle name="Moeda 18 2" xfId="50217"/>
    <cellStyle name="Moeda 19" xfId="12334"/>
    <cellStyle name="Moeda 19 2" xfId="43629"/>
    <cellStyle name="Moeda 2" xfId="653"/>
    <cellStyle name="Moeda 2 10" xfId="27254"/>
    <cellStyle name="Moeda 2 10 2" xfId="32195"/>
    <cellStyle name="Moeda 2 11" xfId="28901"/>
    <cellStyle name="Moeda 2 2" xfId="654"/>
    <cellStyle name="Moeda 2 3" xfId="655"/>
    <cellStyle name="Moeda 2 4" xfId="656"/>
    <cellStyle name="Moeda 2 4 2" xfId="657"/>
    <cellStyle name="Moeda 2 5" xfId="2547"/>
    <cellStyle name="Moeda 2 5 2" xfId="5842"/>
    <cellStyle name="Moeda 2 5 2 2" xfId="22312"/>
    <cellStyle name="Moeda 2 5 2 2 2" xfId="53607"/>
    <cellStyle name="Moeda 2 5 2 3" xfId="15724"/>
    <cellStyle name="Moeda 2 5 2 3 2" xfId="47019"/>
    <cellStyle name="Moeda 2 5 2 4" xfId="37137"/>
    <cellStyle name="Moeda 2 5 3" xfId="9136"/>
    <cellStyle name="Moeda 2 5 3 2" xfId="25606"/>
    <cellStyle name="Moeda 2 5 3 2 2" xfId="56901"/>
    <cellStyle name="Moeda 2 5 3 3" xfId="40431"/>
    <cellStyle name="Moeda 2 5 4" xfId="19018"/>
    <cellStyle name="Moeda 2 5 4 2" xfId="50313"/>
    <cellStyle name="Moeda 2 5 5" xfId="12430"/>
    <cellStyle name="Moeda 2 5 5 2" xfId="43725"/>
    <cellStyle name="Moeda 2 5 6" xfId="33843"/>
    <cellStyle name="Moeda 2 5 7" xfId="30548"/>
    <cellStyle name="Moeda 2 6" xfId="4195"/>
    <cellStyle name="Moeda 2 6 2" xfId="20665"/>
    <cellStyle name="Moeda 2 6 2 2" xfId="51960"/>
    <cellStyle name="Moeda 2 6 3" xfId="14077"/>
    <cellStyle name="Moeda 2 6 3 2" xfId="45372"/>
    <cellStyle name="Moeda 2 6 4" xfId="35490"/>
    <cellStyle name="Moeda 2 7" xfId="7489"/>
    <cellStyle name="Moeda 2 7 2" xfId="23959"/>
    <cellStyle name="Moeda 2 7 2 2" xfId="55254"/>
    <cellStyle name="Moeda 2 7 3" xfId="38784"/>
    <cellStyle name="Moeda 2 8" xfId="17371"/>
    <cellStyle name="Moeda 2 8 2" xfId="48666"/>
    <cellStyle name="Moeda 2 9" xfId="10783"/>
    <cellStyle name="Moeda 2 9 2" xfId="42078"/>
    <cellStyle name="Moeda 20" xfId="28805"/>
    <cellStyle name="Moeda 20 2" xfId="33747"/>
    <cellStyle name="Moeda 21" xfId="30452"/>
    <cellStyle name="Moeda 3" xfId="658"/>
    <cellStyle name="Moeda 3 10" xfId="659"/>
    <cellStyle name="Moeda 3 10 2" xfId="2549"/>
    <cellStyle name="Moeda 3 10 2 2" xfId="5844"/>
    <cellStyle name="Moeda 3 10 2 2 2" xfId="22314"/>
    <cellStyle name="Moeda 3 10 2 2 2 2" xfId="53609"/>
    <cellStyle name="Moeda 3 10 2 2 3" xfId="15726"/>
    <cellStyle name="Moeda 3 10 2 2 3 2" xfId="47021"/>
    <cellStyle name="Moeda 3 10 2 2 4" xfId="37139"/>
    <cellStyle name="Moeda 3 10 2 3" xfId="9138"/>
    <cellStyle name="Moeda 3 10 2 3 2" xfId="25608"/>
    <cellStyle name="Moeda 3 10 2 3 2 2" xfId="56903"/>
    <cellStyle name="Moeda 3 10 2 3 3" xfId="40433"/>
    <cellStyle name="Moeda 3 10 2 4" xfId="19020"/>
    <cellStyle name="Moeda 3 10 2 4 2" xfId="50315"/>
    <cellStyle name="Moeda 3 10 2 5" xfId="12432"/>
    <cellStyle name="Moeda 3 10 2 5 2" xfId="43727"/>
    <cellStyle name="Moeda 3 10 2 6" xfId="33845"/>
    <cellStyle name="Moeda 3 10 2 7" xfId="30550"/>
    <cellStyle name="Moeda 3 10 3" xfId="4197"/>
    <cellStyle name="Moeda 3 10 3 2" xfId="20667"/>
    <cellStyle name="Moeda 3 10 3 2 2" xfId="51962"/>
    <cellStyle name="Moeda 3 10 3 3" xfId="14079"/>
    <cellStyle name="Moeda 3 10 3 3 2" xfId="45374"/>
    <cellStyle name="Moeda 3 10 3 4" xfId="35492"/>
    <cellStyle name="Moeda 3 10 4" xfId="7491"/>
    <cellStyle name="Moeda 3 10 4 2" xfId="23961"/>
    <cellStyle name="Moeda 3 10 4 2 2" xfId="55256"/>
    <cellStyle name="Moeda 3 10 4 3" xfId="38786"/>
    <cellStyle name="Moeda 3 10 5" xfId="17373"/>
    <cellStyle name="Moeda 3 10 5 2" xfId="48668"/>
    <cellStyle name="Moeda 3 10 6" xfId="10785"/>
    <cellStyle name="Moeda 3 10 6 2" xfId="42080"/>
    <cellStyle name="Moeda 3 10 7" xfId="27256"/>
    <cellStyle name="Moeda 3 10 7 2" xfId="32197"/>
    <cellStyle name="Moeda 3 10 8" xfId="28903"/>
    <cellStyle name="Moeda 3 11" xfId="660"/>
    <cellStyle name="Moeda 3 11 2" xfId="2550"/>
    <cellStyle name="Moeda 3 11 2 2" xfId="5845"/>
    <cellStyle name="Moeda 3 11 2 2 2" xfId="22315"/>
    <cellStyle name="Moeda 3 11 2 2 2 2" xfId="53610"/>
    <cellStyle name="Moeda 3 11 2 2 3" xfId="15727"/>
    <cellStyle name="Moeda 3 11 2 2 3 2" xfId="47022"/>
    <cellStyle name="Moeda 3 11 2 2 4" xfId="37140"/>
    <cellStyle name="Moeda 3 11 2 3" xfId="9139"/>
    <cellStyle name="Moeda 3 11 2 3 2" xfId="25609"/>
    <cellStyle name="Moeda 3 11 2 3 2 2" xfId="56904"/>
    <cellStyle name="Moeda 3 11 2 3 3" xfId="40434"/>
    <cellStyle name="Moeda 3 11 2 4" xfId="19021"/>
    <cellStyle name="Moeda 3 11 2 4 2" xfId="50316"/>
    <cellStyle name="Moeda 3 11 2 5" xfId="12433"/>
    <cellStyle name="Moeda 3 11 2 5 2" xfId="43728"/>
    <cellStyle name="Moeda 3 11 2 6" xfId="33846"/>
    <cellStyle name="Moeda 3 11 2 7" xfId="30551"/>
    <cellStyle name="Moeda 3 11 3" xfId="4198"/>
    <cellStyle name="Moeda 3 11 3 2" xfId="20668"/>
    <cellStyle name="Moeda 3 11 3 2 2" xfId="51963"/>
    <cellStyle name="Moeda 3 11 3 3" xfId="14080"/>
    <cellStyle name="Moeda 3 11 3 3 2" xfId="45375"/>
    <cellStyle name="Moeda 3 11 3 4" xfId="35493"/>
    <cellStyle name="Moeda 3 11 4" xfId="7492"/>
    <cellStyle name="Moeda 3 11 4 2" xfId="23962"/>
    <cellStyle name="Moeda 3 11 4 2 2" xfId="55257"/>
    <cellStyle name="Moeda 3 11 4 3" xfId="38787"/>
    <cellStyle name="Moeda 3 11 5" xfId="17374"/>
    <cellStyle name="Moeda 3 11 5 2" xfId="48669"/>
    <cellStyle name="Moeda 3 11 6" xfId="10786"/>
    <cellStyle name="Moeda 3 11 6 2" xfId="42081"/>
    <cellStyle name="Moeda 3 11 7" xfId="27257"/>
    <cellStyle name="Moeda 3 11 7 2" xfId="32198"/>
    <cellStyle name="Moeda 3 11 8" xfId="28904"/>
    <cellStyle name="Moeda 3 12" xfId="2548"/>
    <cellStyle name="Moeda 3 12 2" xfId="5843"/>
    <cellStyle name="Moeda 3 12 2 2" xfId="22313"/>
    <cellStyle name="Moeda 3 12 2 2 2" xfId="53608"/>
    <cellStyle name="Moeda 3 12 2 3" xfId="15725"/>
    <cellStyle name="Moeda 3 12 2 3 2" xfId="47020"/>
    <cellStyle name="Moeda 3 12 2 4" xfId="37138"/>
    <cellStyle name="Moeda 3 12 3" xfId="9137"/>
    <cellStyle name="Moeda 3 12 3 2" xfId="25607"/>
    <cellStyle name="Moeda 3 12 3 2 2" xfId="56902"/>
    <cellStyle name="Moeda 3 12 3 3" xfId="40432"/>
    <cellStyle name="Moeda 3 12 4" xfId="19019"/>
    <cellStyle name="Moeda 3 12 4 2" xfId="50314"/>
    <cellStyle name="Moeda 3 12 5" xfId="12431"/>
    <cellStyle name="Moeda 3 12 5 2" xfId="43726"/>
    <cellStyle name="Moeda 3 12 6" xfId="33844"/>
    <cellStyle name="Moeda 3 12 7" xfId="30549"/>
    <cellStyle name="Moeda 3 13" xfId="4196"/>
    <cellStyle name="Moeda 3 13 2" xfId="20666"/>
    <cellStyle name="Moeda 3 13 2 2" xfId="51961"/>
    <cellStyle name="Moeda 3 13 3" xfId="14078"/>
    <cellStyle name="Moeda 3 13 3 2" xfId="45373"/>
    <cellStyle name="Moeda 3 13 4" xfId="35491"/>
    <cellStyle name="Moeda 3 14" xfId="7490"/>
    <cellStyle name="Moeda 3 14 2" xfId="23960"/>
    <cellStyle name="Moeda 3 14 2 2" xfId="55255"/>
    <cellStyle name="Moeda 3 14 3" xfId="38785"/>
    <cellStyle name="Moeda 3 15" xfId="17372"/>
    <cellStyle name="Moeda 3 15 2" xfId="48667"/>
    <cellStyle name="Moeda 3 16" xfId="10784"/>
    <cellStyle name="Moeda 3 16 2" xfId="42079"/>
    <cellStyle name="Moeda 3 17" xfId="27255"/>
    <cellStyle name="Moeda 3 17 2" xfId="32196"/>
    <cellStyle name="Moeda 3 18" xfId="28902"/>
    <cellStyle name="Moeda 3 2" xfId="661"/>
    <cellStyle name="Moeda 3 3" xfId="662"/>
    <cellStyle name="Moeda 3 3 10" xfId="4199"/>
    <cellStyle name="Moeda 3 3 10 2" xfId="20669"/>
    <cellStyle name="Moeda 3 3 10 2 2" xfId="51964"/>
    <cellStyle name="Moeda 3 3 10 3" xfId="14081"/>
    <cellStyle name="Moeda 3 3 10 3 2" xfId="45376"/>
    <cellStyle name="Moeda 3 3 10 4" xfId="35494"/>
    <cellStyle name="Moeda 3 3 11" xfId="7493"/>
    <cellStyle name="Moeda 3 3 11 2" xfId="23963"/>
    <cellStyle name="Moeda 3 3 11 2 2" xfId="55258"/>
    <cellStyle name="Moeda 3 3 11 3" xfId="38788"/>
    <cellStyle name="Moeda 3 3 12" xfId="17375"/>
    <cellStyle name="Moeda 3 3 12 2" xfId="48670"/>
    <cellStyle name="Moeda 3 3 13" xfId="10787"/>
    <cellStyle name="Moeda 3 3 13 2" xfId="42082"/>
    <cellStyle name="Moeda 3 3 14" xfId="27258"/>
    <cellStyle name="Moeda 3 3 14 2" xfId="32199"/>
    <cellStyle name="Moeda 3 3 15" xfId="28905"/>
    <cellStyle name="Moeda 3 3 2" xfId="663"/>
    <cellStyle name="Moeda 3 3 2 10" xfId="17376"/>
    <cellStyle name="Moeda 3 3 2 10 2" xfId="48671"/>
    <cellStyle name="Moeda 3 3 2 11" xfId="10788"/>
    <cellStyle name="Moeda 3 3 2 11 2" xfId="42083"/>
    <cellStyle name="Moeda 3 3 2 12" xfId="27259"/>
    <cellStyle name="Moeda 3 3 2 12 2" xfId="32200"/>
    <cellStyle name="Moeda 3 3 2 13" xfId="28906"/>
    <cellStyle name="Moeda 3 3 2 2" xfId="664"/>
    <cellStyle name="Moeda 3 3 2 2 10" xfId="10789"/>
    <cellStyle name="Moeda 3 3 2 2 10 2" xfId="42084"/>
    <cellStyle name="Moeda 3 3 2 2 11" xfId="27260"/>
    <cellStyle name="Moeda 3 3 2 2 11 2" xfId="32201"/>
    <cellStyle name="Moeda 3 3 2 2 12" xfId="28907"/>
    <cellStyle name="Moeda 3 3 2 2 2" xfId="665"/>
    <cellStyle name="Moeda 3 3 2 2 2 2" xfId="666"/>
    <cellStyle name="Moeda 3 3 2 2 2 2 2" xfId="2555"/>
    <cellStyle name="Moeda 3 3 2 2 2 2 2 2" xfId="5850"/>
    <cellStyle name="Moeda 3 3 2 2 2 2 2 2 2" xfId="22320"/>
    <cellStyle name="Moeda 3 3 2 2 2 2 2 2 2 2" xfId="53615"/>
    <cellStyle name="Moeda 3 3 2 2 2 2 2 2 3" xfId="15732"/>
    <cellStyle name="Moeda 3 3 2 2 2 2 2 2 3 2" xfId="47027"/>
    <cellStyle name="Moeda 3 3 2 2 2 2 2 2 4" xfId="37145"/>
    <cellStyle name="Moeda 3 3 2 2 2 2 2 3" xfId="9144"/>
    <cellStyle name="Moeda 3 3 2 2 2 2 2 3 2" xfId="25614"/>
    <cellStyle name="Moeda 3 3 2 2 2 2 2 3 2 2" xfId="56909"/>
    <cellStyle name="Moeda 3 3 2 2 2 2 2 3 3" xfId="40439"/>
    <cellStyle name="Moeda 3 3 2 2 2 2 2 4" xfId="19026"/>
    <cellStyle name="Moeda 3 3 2 2 2 2 2 4 2" xfId="50321"/>
    <cellStyle name="Moeda 3 3 2 2 2 2 2 5" xfId="12438"/>
    <cellStyle name="Moeda 3 3 2 2 2 2 2 5 2" xfId="43733"/>
    <cellStyle name="Moeda 3 3 2 2 2 2 2 6" xfId="33851"/>
    <cellStyle name="Moeda 3 3 2 2 2 2 2 7" xfId="30556"/>
    <cellStyle name="Moeda 3 3 2 2 2 2 3" xfId="4203"/>
    <cellStyle name="Moeda 3 3 2 2 2 2 3 2" xfId="20673"/>
    <cellStyle name="Moeda 3 3 2 2 2 2 3 2 2" xfId="51968"/>
    <cellStyle name="Moeda 3 3 2 2 2 2 3 3" xfId="14085"/>
    <cellStyle name="Moeda 3 3 2 2 2 2 3 3 2" xfId="45380"/>
    <cellStyle name="Moeda 3 3 2 2 2 2 3 4" xfId="35498"/>
    <cellStyle name="Moeda 3 3 2 2 2 2 4" xfId="7497"/>
    <cellStyle name="Moeda 3 3 2 2 2 2 4 2" xfId="23967"/>
    <cellStyle name="Moeda 3 3 2 2 2 2 4 2 2" xfId="55262"/>
    <cellStyle name="Moeda 3 3 2 2 2 2 4 3" xfId="38792"/>
    <cellStyle name="Moeda 3 3 2 2 2 2 5" xfId="17379"/>
    <cellStyle name="Moeda 3 3 2 2 2 2 5 2" xfId="48674"/>
    <cellStyle name="Moeda 3 3 2 2 2 2 6" xfId="10791"/>
    <cellStyle name="Moeda 3 3 2 2 2 2 6 2" xfId="42086"/>
    <cellStyle name="Moeda 3 3 2 2 2 2 7" xfId="27262"/>
    <cellStyle name="Moeda 3 3 2 2 2 2 7 2" xfId="32203"/>
    <cellStyle name="Moeda 3 3 2 2 2 2 8" xfId="28909"/>
    <cellStyle name="Moeda 3 3 2 2 2 3" xfId="2554"/>
    <cellStyle name="Moeda 3 3 2 2 2 3 2" xfId="5849"/>
    <cellStyle name="Moeda 3 3 2 2 2 3 2 2" xfId="22319"/>
    <cellStyle name="Moeda 3 3 2 2 2 3 2 2 2" xfId="53614"/>
    <cellStyle name="Moeda 3 3 2 2 2 3 2 3" xfId="15731"/>
    <cellStyle name="Moeda 3 3 2 2 2 3 2 3 2" xfId="47026"/>
    <cellStyle name="Moeda 3 3 2 2 2 3 2 4" xfId="37144"/>
    <cellStyle name="Moeda 3 3 2 2 2 3 3" xfId="9143"/>
    <cellStyle name="Moeda 3 3 2 2 2 3 3 2" xfId="25613"/>
    <cellStyle name="Moeda 3 3 2 2 2 3 3 2 2" xfId="56908"/>
    <cellStyle name="Moeda 3 3 2 2 2 3 3 3" xfId="40438"/>
    <cellStyle name="Moeda 3 3 2 2 2 3 4" xfId="19025"/>
    <cellStyle name="Moeda 3 3 2 2 2 3 4 2" xfId="50320"/>
    <cellStyle name="Moeda 3 3 2 2 2 3 5" xfId="12437"/>
    <cellStyle name="Moeda 3 3 2 2 2 3 5 2" xfId="43732"/>
    <cellStyle name="Moeda 3 3 2 2 2 3 6" xfId="33850"/>
    <cellStyle name="Moeda 3 3 2 2 2 3 7" xfId="30555"/>
    <cellStyle name="Moeda 3 3 2 2 2 4" xfId="4202"/>
    <cellStyle name="Moeda 3 3 2 2 2 4 2" xfId="20672"/>
    <cellStyle name="Moeda 3 3 2 2 2 4 2 2" xfId="51967"/>
    <cellStyle name="Moeda 3 3 2 2 2 4 3" xfId="14084"/>
    <cellStyle name="Moeda 3 3 2 2 2 4 3 2" xfId="45379"/>
    <cellStyle name="Moeda 3 3 2 2 2 4 4" xfId="35497"/>
    <cellStyle name="Moeda 3 3 2 2 2 5" xfId="7496"/>
    <cellStyle name="Moeda 3 3 2 2 2 5 2" xfId="23966"/>
    <cellStyle name="Moeda 3 3 2 2 2 5 2 2" xfId="55261"/>
    <cellStyle name="Moeda 3 3 2 2 2 5 3" xfId="38791"/>
    <cellStyle name="Moeda 3 3 2 2 2 6" xfId="17378"/>
    <cellStyle name="Moeda 3 3 2 2 2 6 2" xfId="48673"/>
    <cellStyle name="Moeda 3 3 2 2 2 7" xfId="10790"/>
    <cellStyle name="Moeda 3 3 2 2 2 7 2" xfId="42085"/>
    <cellStyle name="Moeda 3 3 2 2 2 8" xfId="27261"/>
    <cellStyle name="Moeda 3 3 2 2 2 8 2" xfId="32202"/>
    <cellStyle name="Moeda 3 3 2 2 2 9" xfId="28908"/>
    <cellStyle name="Moeda 3 3 2 2 3" xfId="667"/>
    <cellStyle name="Moeda 3 3 2 2 3 2" xfId="668"/>
    <cellStyle name="Moeda 3 3 2 2 3 2 2" xfId="2557"/>
    <cellStyle name="Moeda 3 3 2 2 3 2 2 2" xfId="5852"/>
    <cellStyle name="Moeda 3 3 2 2 3 2 2 2 2" xfId="22322"/>
    <cellStyle name="Moeda 3 3 2 2 3 2 2 2 2 2" xfId="53617"/>
    <cellStyle name="Moeda 3 3 2 2 3 2 2 2 3" xfId="15734"/>
    <cellStyle name="Moeda 3 3 2 2 3 2 2 2 3 2" xfId="47029"/>
    <cellStyle name="Moeda 3 3 2 2 3 2 2 2 4" xfId="37147"/>
    <cellStyle name="Moeda 3 3 2 2 3 2 2 3" xfId="9146"/>
    <cellStyle name="Moeda 3 3 2 2 3 2 2 3 2" xfId="25616"/>
    <cellStyle name="Moeda 3 3 2 2 3 2 2 3 2 2" xfId="56911"/>
    <cellStyle name="Moeda 3 3 2 2 3 2 2 3 3" xfId="40441"/>
    <cellStyle name="Moeda 3 3 2 2 3 2 2 4" xfId="19028"/>
    <cellStyle name="Moeda 3 3 2 2 3 2 2 4 2" xfId="50323"/>
    <cellStyle name="Moeda 3 3 2 2 3 2 2 5" xfId="12440"/>
    <cellStyle name="Moeda 3 3 2 2 3 2 2 5 2" xfId="43735"/>
    <cellStyle name="Moeda 3 3 2 2 3 2 2 6" xfId="33853"/>
    <cellStyle name="Moeda 3 3 2 2 3 2 2 7" xfId="30558"/>
    <cellStyle name="Moeda 3 3 2 2 3 2 3" xfId="4205"/>
    <cellStyle name="Moeda 3 3 2 2 3 2 3 2" xfId="20675"/>
    <cellStyle name="Moeda 3 3 2 2 3 2 3 2 2" xfId="51970"/>
    <cellStyle name="Moeda 3 3 2 2 3 2 3 3" xfId="14087"/>
    <cellStyle name="Moeda 3 3 2 2 3 2 3 3 2" xfId="45382"/>
    <cellStyle name="Moeda 3 3 2 2 3 2 3 4" xfId="35500"/>
    <cellStyle name="Moeda 3 3 2 2 3 2 4" xfId="7499"/>
    <cellStyle name="Moeda 3 3 2 2 3 2 4 2" xfId="23969"/>
    <cellStyle name="Moeda 3 3 2 2 3 2 4 2 2" xfId="55264"/>
    <cellStyle name="Moeda 3 3 2 2 3 2 4 3" xfId="38794"/>
    <cellStyle name="Moeda 3 3 2 2 3 2 5" xfId="17381"/>
    <cellStyle name="Moeda 3 3 2 2 3 2 5 2" xfId="48676"/>
    <cellStyle name="Moeda 3 3 2 2 3 2 6" xfId="10793"/>
    <cellStyle name="Moeda 3 3 2 2 3 2 6 2" xfId="42088"/>
    <cellStyle name="Moeda 3 3 2 2 3 2 7" xfId="27264"/>
    <cellStyle name="Moeda 3 3 2 2 3 2 7 2" xfId="32205"/>
    <cellStyle name="Moeda 3 3 2 2 3 2 8" xfId="28911"/>
    <cellStyle name="Moeda 3 3 2 2 3 3" xfId="2556"/>
    <cellStyle name="Moeda 3 3 2 2 3 3 2" xfId="5851"/>
    <cellStyle name="Moeda 3 3 2 2 3 3 2 2" xfId="22321"/>
    <cellStyle name="Moeda 3 3 2 2 3 3 2 2 2" xfId="53616"/>
    <cellStyle name="Moeda 3 3 2 2 3 3 2 3" xfId="15733"/>
    <cellStyle name="Moeda 3 3 2 2 3 3 2 3 2" xfId="47028"/>
    <cellStyle name="Moeda 3 3 2 2 3 3 2 4" xfId="37146"/>
    <cellStyle name="Moeda 3 3 2 2 3 3 3" xfId="9145"/>
    <cellStyle name="Moeda 3 3 2 2 3 3 3 2" xfId="25615"/>
    <cellStyle name="Moeda 3 3 2 2 3 3 3 2 2" xfId="56910"/>
    <cellStyle name="Moeda 3 3 2 2 3 3 3 3" xfId="40440"/>
    <cellStyle name="Moeda 3 3 2 2 3 3 4" xfId="19027"/>
    <cellStyle name="Moeda 3 3 2 2 3 3 4 2" xfId="50322"/>
    <cellStyle name="Moeda 3 3 2 2 3 3 5" xfId="12439"/>
    <cellStyle name="Moeda 3 3 2 2 3 3 5 2" xfId="43734"/>
    <cellStyle name="Moeda 3 3 2 2 3 3 6" xfId="33852"/>
    <cellStyle name="Moeda 3 3 2 2 3 3 7" xfId="30557"/>
    <cellStyle name="Moeda 3 3 2 2 3 4" xfId="4204"/>
    <cellStyle name="Moeda 3 3 2 2 3 4 2" xfId="20674"/>
    <cellStyle name="Moeda 3 3 2 2 3 4 2 2" xfId="51969"/>
    <cellStyle name="Moeda 3 3 2 2 3 4 3" xfId="14086"/>
    <cellStyle name="Moeda 3 3 2 2 3 4 3 2" xfId="45381"/>
    <cellStyle name="Moeda 3 3 2 2 3 4 4" xfId="35499"/>
    <cellStyle name="Moeda 3 3 2 2 3 5" xfId="7498"/>
    <cellStyle name="Moeda 3 3 2 2 3 5 2" xfId="23968"/>
    <cellStyle name="Moeda 3 3 2 2 3 5 2 2" xfId="55263"/>
    <cellStyle name="Moeda 3 3 2 2 3 5 3" xfId="38793"/>
    <cellStyle name="Moeda 3 3 2 2 3 6" xfId="17380"/>
    <cellStyle name="Moeda 3 3 2 2 3 6 2" xfId="48675"/>
    <cellStyle name="Moeda 3 3 2 2 3 7" xfId="10792"/>
    <cellStyle name="Moeda 3 3 2 2 3 7 2" xfId="42087"/>
    <cellStyle name="Moeda 3 3 2 2 3 8" xfId="27263"/>
    <cellStyle name="Moeda 3 3 2 2 3 8 2" xfId="32204"/>
    <cellStyle name="Moeda 3 3 2 2 3 9" xfId="28910"/>
    <cellStyle name="Moeda 3 3 2 2 4" xfId="669"/>
    <cellStyle name="Moeda 3 3 2 2 4 2" xfId="2558"/>
    <cellStyle name="Moeda 3 3 2 2 4 2 2" xfId="5853"/>
    <cellStyle name="Moeda 3 3 2 2 4 2 2 2" xfId="22323"/>
    <cellStyle name="Moeda 3 3 2 2 4 2 2 2 2" xfId="53618"/>
    <cellStyle name="Moeda 3 3 2 2 4 2 2 3" xfId="15735"/>
    <cellStyle name="Moeda 3 3 2 2 4 2 2 3 2" xfId="47030"/>
    <cellStyle name="Moeda 3 3 2 2 4 2 2 4" xfId="37148"/>
    <cellStyle name="Moeda 3 3 2 2 4 2 3" xfId="9147"/>
    <cellStyle name="Moeda 3 3 2 2 4 2 3 2" xfId="25617"/>
    <cellStyle name="Moeda 3 3 2 2 4 2 3 2 2" xfId="56912"/>
    <cellStyle name="Moeda 3 3 2 2 4 2 3 3" xfId="40442"/>
    <cellStyle name="Moeda 3 3 2 2 4 2 4" xfId="19029"/>
    <cellStyle name="Moeda 3 3 2 2 4 2 4 2" xfId="50324"/>
    <cellStyle name="Moeda 3 3 2 2 4 2 5" xfId="12441"/>
    <cellStyle name="Moeda 3 3 2 2 4 2 5 2" xfId="43736"/>
    <cellStyle name="Moeda 3 3 2 2 4 2 6" xfId="33854"/>
    <cellStyle name="Moeda 3 3 2 2 4 2 7" xfId="30559"/>
    <cellStyle name="Moeda 3 3 2 2 4 3" xfId="4206"/>
    <cellStyle name="Moeda 3 3 2 2 4 3 2" xfId="20676"/>
    <cellStyle name="Moeda 3 3 2 2 4 3 2 2" xfId="51971"/>
    <cellStyle name="Moeda 3 3 2 2 4 3 3" xfId="14088"/>
    <cellStyle name="Moeda 3 3 2 2 4 3 3 2" xfId="45383"/>
    <cellStyle name="Moeda 3 3 2 2 4 3 4" xfId="35501"/>
    <cellStyle name="Moeda 3 3 2 2 4 4" xfId="7500"/>
    <cellStyle name="Moeda 3 3 2 2 4 4 2" xfId="23970"/>
    <cellStyle name="Moeda 3 3 2 2 4 4 2 2" xfId="55265"/>
    <cellStyle name="Moeda 3 3 2 2 4 4 3" xfId="38795"/>
    <cellStyle name="Moeda 3 3 2 2 4 5" xfId="17382"/>
    <cellStyle name="Moeda 3 3 2 2 4 5 2" xfId="48677"/>
    <cellStyle name="Moeda 3 3 2 2 4 6" xfId="10794"/>
    <cellStyle name="Moeda 3 3 2 2 4 6 2" xfId="42089"/>
    <cellStyle name="Moeda 3 3 2 2 4 7" xfId="27265"/>
    <cellStyle name="Moeda 3 3 2 2 4 7 2" xfId="32206"/>
    <cellStyle name="Moeda 3 3 2 2 4 8" xfId="28912"/>
    <cellStyle name="Moeda 3 3 2 2 5" xfId="670"/>
    <cellStyle name="Moeda 3 3 2 2 5 2" xfId="2559"/>
    <cellStyle name="Moeda 3 3 2 2 5 2 2" xfId="5854"/>
    <cellStyle name="Moeda 3 3 2 2 5 2 2 2" xfId="22324"/>
    <cellStyle name="Moeda 3 3 2 2 5 2 2 2 2" xfId="53619"/>
    <cellStyle name="Moeda 3 3 2 2 5 2 2 3" xfId="15736"/>
    <cellStyle name="Moeda 3 3 2 2 5 2 2 3 2" xfId="47031"/>
    <cellStyle name="Moeda 3 3 2 2 5 2 2 4" xfId="37149"/>
    <cellStyle name="Moeda 3 3 2 2 5 2 3" xfId="9148"/>
    <cellStyle name="Moeda 3 3 2 2 5 2 3 2" xfId="25618"/>
    <cellStyle name="Moeda 3 3 2 2 5 2 3 2 2" xfId="56913"/>
    <cellStyle name="Moeda 3 3 2 2 5 2 3 3" xfId="40443"/>
    <cellStyle name="Moeda 3 3 2 2 5 2 4" xfId="19030"/>
    <cellStyle name="Moeda 3 3 2 2 5 2 4 2" xfId="50325"/>
    <cellStyle name="Moeda 3 3 2 2 5 2 5" xfId="12442"/>
    <cellStyle name="Moeda 3 3 2 2 5 2 5 2" xfId="43737"/>
    <cellStyle name="Moeda 3 3 2 2 5 2 6" xfId="33855"/>
    <cellStyle name="Moeda 3 3 2 2 5 2 7" xfId="30560"/>
    <cellStyle name="Moeda 3 3 2 2 5 3" xfId="4207"/>
    <cellStyle name="Moeda 3 3 2 2 5 3 2" xfId="20677"/>
    <cellStyle name="Moeda 3 3 2 2 5 3 2 2" xfId="51972"/>
    <cellStyle name="Moeda 3 3 2 2 5 3 3" xfId="14089"/>
    <cellStyle name="Moeda 3 3 2 2 5 3 3 2" xfId="45384"/>
    <cellStyle name="Moeda 3 3 2 2 5 3 4" xfId="35502"/>
    <cellStyle name="Moeda 3 3 2 2 5 4" xfId="7501"/>
    <cellStyle name="Moeda 3 3 2 2 5 4 2" xfId="23971"/>
    <cellStyle name="Moeda 3 3 2 2 5 4 2 2" xfId="55266"/>
    <cellStyle name="Moeda 3 3 2 2 5 4 3" xfId="38796"/>
    <cellStyle name="Moeda 3 3 2 2 5 5" xfId="17383"/>
    <cellStyle name="Moeda 3 3 2 2 5 5 2" xfId="48678"/>
    <cellStyle name="Moeda 3 3 2 2 5 6" xfId="10795"/>
    <cellStyle name="Moeda 3 3 2 2 5 6 2" xfId="42090"/>
    <cellStyle name="Moeda 3 3 2 2 5 7" xfId="27266"/>
    <cellStyle name="Moeda 3 3 2 2 5 7 2" xfId="32207"/>
    <cellStyle name="Moeda 3 3 2 2 5 8" xfId="28913"/>
    <cellStyle name="Moeda 3 3 2 2 6" xfId="2553"/>
    <cellStyle name="Moeda 3 3 2 2 6 2" xfId="5848"/>
    <cellStyle name="Moeda 3 3 2 2 6 2 2" xfId="22318"/>
    <cellStyle name="Moeda 3 3 2 2 6 2 2 2" xfId="53613"/>
    <cellStyle name="Moeda 3 3 2 2 6 2 3" xfId="15730"/>
    <cellStyle name="Moeda 3 3 2 2 6 2 3 2" xfId="47025"/>
    <cellStyle name="Moeda 3 3 2 2 6 2 4" xfId="37143"/>
    <cellStyle name="Moeda 3 3 2 2 6 3" xfId="9142"/>
    <cellStyle name="Moeda 3 3 2 2 6 3 2" xfId="25612"/>
    <cellStyle name="Moeda 3 3 2 2 6 3 2 2" xfId="56907"/>
    <cellStyle name="Moeda 3 3 2 2 6 3 3" xfId="40437"/>
    <cellStyle name="Moeda 3 3 2 2 6 4" xfId="19024"/>
    <cellStyle name="Moeda 3 3 2 2 6 4 2" xfId="50319"/>
    <cellStyle name="Moeda 3 3 2 2 6 5" xfId="12436"/>
    <cellStyle name="Moeda 3 3 2 2 6 5 2" xfId="43731"/>
    <cellStyle name="Moeda 3 3 2 2 6 6" xfId="33849"/>
    <cellStyle name="Moeda 3 3 2 2 6 7" xfId="30554"/>
    <cellStyle name="Moeda 3 3 2 2 7" xfId="4201"/>
    <cellStyle name="Moeda 3 3 2 2 7 2" xfId="20671"/>
    <cellStyle name="Moeda 3 3 2 2 7 2 2" xfId="51966"/>
    <cellStyle name="Moeda 3 3 2 2 7 3" xfId="14083"/>
    <cellStyle name="Moeda 3 3 2 2 7 3 2" xfId="45378"/>
    <cellStyle name="Moeda 3 3 2 2 7 4" xfId="35496"/>
    <cellStyle name="Moeda 3 3 2 2 8" xfId="7495"/>
    <cellStyle name="Moeda 3 3 2 2 8 2" xfId="23965"/>
    <cellStyle name="Moeda 3 3 2 2 8 2 2" xfId="55260"/>
    <cellStyle name="Moeda 3 3 2 2 8 3" xfId="38790"/>
    <cellStyle name="Moeda 3 3 2 2 9" xfId="17377"/>
    <cellStyle name="Moeda 3 3 2 2 9 2" xfId="48672"/>
    <cellStyle name="Moeda 3 3 2 3" xfId="671"/>
    <cellStyle name="Moeda 3 3 2 3 2" xfId="672"/>
    <cellStyle name="Moeda 3 3 2 3 2 2" xfId="2561"/>
    <cellStyle name="Moeda 3 3 2 3 2 2 2" xfId="5856"/>
    <cellStyle name="Moeda 3 3 2 3 2 2 2 2" xfId="22326"/>
    <cellStyle name="Moeda 3 3 2 3 2 2 2 2 2" xfId="53621"/>
    <cellStyle name="Moeda 3 3 2 3 2 2 2 3" xfId="15738"/>
    <cellStyle name="Moeda 3 3 2 3 2 2 2 3 2" xfId="47033"/>
    <cellStyle name="Moeda 3 3 2 3 2 2 2 4" xfId="37151"/>
    <cellStyle name="Moeda 3 3 2 3 2 2 3" xfId="9150"/>
    <cellStyle name="Moeda 3 3 2 3 2 2 3 2" xfId="25620"/>
    <cellStyle name="Moeda 3 3 2 3 2 2 3 2 2" xfId="56915"/>
    <cellStyle name="Moeda 3 3 2 3 2 2 3 3" xfId="40445"/>
    <cellStyle name="Moeda 3 3 2 3 2 2 4" xfId="19032"/>
    <cellStyle name="Moeda 3 3 2 3 2 2 4 2" xfId="50327"/>
    <cellStyle name="Moeda 3 3 2 3 2 2 5" xfId="12444"/>
    <cellStyle name="Moeda 3 3 2 3 2 2 5 2" xfId="43739"/>
    <cellStyle name="Moeda 3 3 2 3 2 2 6" xfId="33857"/>
    <cellStyle name="Moeda 3 3 2 3 2 2 7" xfId="30562"/>
    <cellStyle name="Moeda 3 3 2 3 2 3" xfId="4209"/>
    <cellStyle name="Moeda 3 3 2 3 2 3 2" xfId="20679"/>
    <cellStyle name="Moeda 3 3 2 3 2 3 2 2" xfId="51974"/>
    <cellStyle name="Moeda 3 3 2 3 2 3 3" xfId="14091"/>
    <cellStyle name="Moeda 3 3 2 3 2 3 3 2" xfId="45386"/>
    <cellStyle name="Moeda 3 3 2 3 2 3 4" xfId="35504"/>
    <cellStyle name="Moeda 3 3 2 3 2 4" xfId="7503"/>
    <cellStyle name="Moeda 3 3 2 3 2 4 2" xfId="23973"/>
    <cellStyle name="Moeda 3 3 2 3 2 4 2 2" xfId="55268"/>
    <cellStyle name="Moeda 3 3 2 3 2 4 3" xfId="38798"/>
    <cellStyle name="Moeda 3 3 2 3 2 5" xfId="17385"/>
    <cellStyle name="Moeda 3 3 2 3 2 5 2" xfId="48680"/>
    <cellStyle name="Moeda 3 3 2 3 2 6" xfId="10797"/>
    <cellStyle name="Moeda 3 3 2 3 2 6 2" xfId="42092"/>
    <cellStyle name="Moeda 3 3 2 3 2 7" xfId="27268"/>
    <cellStyle name="Moeda 3 3 2 3 2 7 2" xfId="32209"/>
    <cellStyle name="Moeda 3 3 2 3 2 8" xfId="28915"/>
    <cellStyle name="Moeda 3 3 2 3 3" xfId="2560"/>
    <cellStyle name="Moeda 3 3 2 3 3 2" xfId="5855"/>
    <cellStyle name="Moeda 3 3 2 3 3 2 2" xfId="22325"/>
    <cellStyle name="Moeda 3 3 2 3 3 2 2 2" xfId="53620"/>
    <cellStyle name="Moeda 3 3 2 3 3 2 3" xfId="15737"/>
    <cellStyle name="Moeda 3 3 2 3 3 2 3 2" xfId="47032"/>
    <cellStyle name="Moeda 3 3 2 3 3 2 4" xfId="37150"/>
    <cellStyle name="Moeda 3 3 2 3 3 3" xfId="9149"/>
    <cellStyle name="Moeda 3 3 2 3 3 3 2" xfId="25619"/>
    <cellStyle name="Moeda 3 3 2 3 3 3 2 2" xfId="56914"/>
    <cellStyle name="Moeda 3 3 2 3 3 3 3" xfId="40444"/>
    <cellStyle name="Moeda 3 3 2 3 3 4" xfId="19031"/>
    <cellStyle name="Moeda 3 3 2 3 3 4 2" xfId="50326"/>
    <cellStyle name="Moeda 3 3 2 3 3 5" xfId="12443"/>
    <cellStyle name="Moeda 3 3 2 3 3 5 2" xfId="43738"/>
    <cellStyle name="Moeda 3 3 2 3 3 6" xfId="33856"/>
    <cellStyle name="Moeda 3 3 2 3 3 7" xfId="30561"/>
    <cellStyle name="Moeda 3 3 2 3 4" xfId="4208"/>
    <cellStyle name="Moeda 3 3 2 3 4 2" xfId="20678"/>
    <cellStyle name="Moeda 3 3 2 3 4 2 2" xfId="51973"/>
    <cellStyle name="Moeda 3 3 2 3 4 3" xfId="14090"/>
    <cellStyle name="Moeda 3 3 2 3 4 3 2" xfId="45385"/>
    <cellStyle name="Moeda 3 3 2 3 4 4" xfId="35503"/>
    <cellStyle name="Moeda 3 3 2 3 5" xfId="7502"/>
    <cellStyle name="Moeda 3 3 2 3 5 2" xfId="23972"/>
    <cellStyle name="Moeda 3 3 2 3 5 2 2" xfId="55267"/>
    <cellStyle name="Moeda 3 3 2 3 5 3" xfId="38797"/>
    <cellStyle name="Moeda 3 3 2 3 6" xfId="17384"/>
    <cellStyle name="Moeda 3 3 2 3 6 2" xfId="48679"/>
    <cellStyle name="Moeda 3 3 2 3 7" xfId="10796"/>
    <cellStyle name="Moeda 3 3 2 3 7 2" xfId="42091"/>
    <cellStyle name="Moeda 3 3 2 3 8" xfId="27267"/>
    <cellStyle name="Moeda 3 3 2 3 8 2" xfId="32208"/>
    <cellStyle name="Moeda 3 3 2 3 9" xfId="28914"/>
    <cellStyle name="Moeda 3 3 2 4" xfId="673"/>
    <cellStyle name="Moeda 3 3 2 4 2" xfId="674"/>
    <cellStyle name="Moeda 3 3 2 4 2 2" xfId="2563"/>
    <cellStyle name="Moeda 3 3 2 4 2 2 2" xfId="5858"/>
    <cellStyle name="Moeda 3 3 2 4 2 2 2 2" xfId="22328"/>
    <cellStyle name="Moeda 3 3 2 4 2 2 2 2 2" xfId="53623"/>
    <cellStyle name="Moeda 3 3 2 4 2 2 2 3" xfId="15740"/>
    <cellStyle name="Moeda 3 3 2 4 2 2 2 3 2" xfId="47035"/>
    <cellStyle name="Moeda 3 3 2 4 2 2 2 4" xfId="37153"/>
    <cellStyle name="Moeda 3 3 2 4 2 2 3" xfId="9152"/>
    <cellStyle name="Moeda 3 3 2 4 2 2 3 2" xfId="25622"/>
    <cellStyle name="Moeda 3 3 2 4 2 2 3 2 2" xfId="56917"/>
    <cellStyle name="Moeda 3 3 2 4 2 2 3 3" xfId="40447"/>
    <cellStyle name="Moeda 3 3 2 4 2 2 4" xfId="19034"/>
    <cellStyle name="Moeda 3 3 2 4 2 2 4 2" xfId="50329"/>
    <cellStyle name="Moeda 3 3 2 4 2 2 5" xfId="12446"/>
    <cellStyle name="Moeda 3 3 2 4 2 2 5 2" xfId="43741"/>
    <cellStyle name="Moeda 3 3 2 4 2 2 6" xfId="33859"/>
    <cellStyle name="Moeda 3 3 2 4 2 2 7" xfId="30564"/>
    <cellStyle name="Moeda 3 3 2 4 2 3" xfId="4211"/>
    <cellStyle name="Moeda 3 3 2 4 2 3 2" xfId="20681"/>
    <cellStyle name="Moeda 3 3 2 4 2 3 2 2" xfId="51976"/>
    <cellStyle name="Moeda 3 3 2 4 2 3 3" xfId="14093"/>
    <cellStyle name="Moeda 3 3 2 4 2 3 3 2" xfId="45388"/>
    <cellStyle name="Moeda 3 3 2 4 2 3 4" xfId="35506"/>
    <cellStyle name="Moeda 3 3 2 4 2 4" xfId="7505"/>
    <cellStyle name="Moeda 3 3 2 4 2 4 2" xfId="23975"/>
    <cellStyle name="Moeda 3 3 2 4 2 4 2 2" xfId="55270"/>
    <cellStyle name="Moeda 3 3 2 4 2 4 3" xfId="38800"/>
    <cellStyle name="Moeda 3 3 2 4 2 5" xfId="17387"/>
    <cellStyle name="Moeda 3 3 2 4 2 5 2" xfId="48682"/>
    <cellStyle name="Moeda 3 3 2 4 2 6" xfId="10799"/>
    <cellStyle name="Moeda 3 3 2 4 2 6 2" xfId="42094"/>
    <cellStyle name="Moeda 3 3 2 4 2 7" xfId="27270"/>
    <cellStyle name="Moeda 3 3 2 4 2 7 2" xfId="32211"/>
    <cellStyle name="Moeda 3 3 2 4 2 8" xfId="28917"/>
    <cellStyle name="Moeda 3 3 2 4 3" xfId="2562"/>
    <cellStyle name="Moeda 3 3 2 4 3 2" xfId="5857"/>
    <cellStyle name="Moeda 3 3 2 4 3 2 2" xfId="22327"/>
    <cellStyle name="Moeda 3 3 2 4 3 2 2 2" xfId="53622"/>
    <cellStyle name="Moeda 3 3 2 4 3 2 3" xfId="15739"/>
    <cellStyle name="Moeda 3 3 2 4 3 2 3 2" xfId="47034"/>
    <cellStyle name="Moeda 3 3 2 4 3 2 4" xfId="37152"/>
    <cellStyle name="Moeda 3 3 2 4 3 3" xfId="9151"/>
    <cellStyle name="Moeda 3 3 2 4 3 3 2" xfId="25621"/>
    <cellStyle name="Moeda 3 3 2 4 3 3 2 2" xfId="56916"/>
    <cellStyle name="Moeda 3 3 2 4 3 3 3" xfId="40446"/>
    <cellStyle name="Moeda 3 3 2 4 3 4" xfId="19033"/>
    <cellStyle name="Moeda 3 3 2 4 3 4 2" xfId="50328"/>
    <cellStyle name="Moeda 3 3 2 4 3 5" xfId="12445"/>
    <cellStyle name="Moeda 3 3 2 4 3 5 2" xfId="43740"/>
    <cellStyle name="Moeda 3 3 2 4 3 6" xfId="33858"/>
    <cellStyle name="Moeda 3 3 2 4 3 7" xfId="30563"/>
    <cellStyle name="Moeda 3 3 2 4 4" xfId="4210"/>
    <cellStyle name="Moeda 3 3 2 4 4 2" xfId="20680"/>
    <cellStyle name="Moeda 3 3 2 4 4 2 2" xfId="51975"/>
    <cellStyle name="Moeda 3 3 2 4 4 3" xfId="14092"/>
    <cellStyle name="Moeda 3 3 2 4 4 3 2" xfId="45387"/>
    <cellStyle name="Moeda 3 3 2 4 4 4" xfId="35505"/>
    <cellStyle name="Moeda 3 3 2 4 5" xfId="7504"/>
    <cellStyle name="Moeda 3 3 2 4 5 2" xfId="23974"/>
    <cellStyle name="Moeda 3 3 2 4 5 2 2" xfId="55269"/>
    <cellStyle name="Moeda 3 3 2 4 5 3" xfId="38799"/>
    <cellStyle name="Moeda 3 3 2 4 6" xfId="17386"/>
    <cellStyle name="Moeda 3 3 2 4 6 2" xfId="48681"/>
    <cellStyle name="Moeda 3 3 2 4 7" xfId="10798"/>
    <cellStyle name="Moeda 3 3 2 4 7 2" xfId="42093"/>
    <cellStyle name="Moeda 3 3 2 4 8" xfId="27269"/>
    <cellStyle name="Moeda 3 3 2 4 8 2" xfId="32210"/>
    <cellStyle name="Moeda 3 3 2 4 9" xfId="28916"/>
    <cellStyle name="Moeda 3 3 2 5" xfId="675"/>
    <cellStyle name="Moeda 3 3 2 5 2" xfId="2564"/>
    <cellStyle name="Moeda 3 3 2 5 2 2" xfId="5859"/>
    <cellStyle name="Moeda 3 3 2 5 2 2 2" xfId="22329"/>
    <cellStyle name="Moeda 3 3 2 5 2 2 2 2" xfId="53624"/>
    <cellStyle name="Moeda 3 3 2 5 2 2 3" xfId="15741"/>
    <cellStyle name="Moeda 3 3 2 5 2 2 3 2" xfId="47036"/>
    <cellStyle name="Moeda 3 3 2 5 2 2 4" xfId="37154"/>
    <cellStyle name="Moeda 3 3 2 5 2 3" xfId="9153"/>
    <cellStyle name="Moeda 3 3 2 5 2 3 2" xfId="25623"/>
    <cellStyle name="Moeda 3 3 2 5 2 3 2 2" xfId="56918"/>
    <cellStyle name="Moeda 3 3 2 5 2 3 3" xfId="40448"/>
    <cellStyle name="Moeda 3 3 2 5 2 4" xfId="19035"/>
    <cellStyle name="Moeda 3 3 2 5 2 4 2" xfId="50330"/>
    <cellStyle name="Moeda 3 3 2 5 2 5" xfId="12447"/>
    <cellStyle name="Moeda 3 3 2 5 2 5 2" xfId="43742"/>
    <cellStyle name="Moeda 3 3 2 5 2 6" xfId="33860"/>
    <cellStyle name="Moeda 3 3 2 5 2 7" xfId="30565"/>
    <cellStyle name="Moeda 3 3 2 5 3" xfId="4212"/>
    <cellStyle name="Moeda 3 3 2 5 3 2" xfId="20682"/>
    <cellStyle name="Moeda 3 3 2 5 3 2 2" xfId="51977"/>
    <cellStyle name="Moeda 3 3 2 5 3 3" xfId="14094"/>
    <cellStyle name="Moeda 3 3 2 5 3 3 2" xfId="45389"/>
    <cellStyle name="Moeda 3 3 2 5 3 4" xfId="35507"/>
    <cellStyle name="Moeda 3 3 2 5 4" xfId="7506"/>
    <cellStyle name="Moeda 3 3 2 5 4 2" xfId="23976"/>
    <cellStyle name="Moeda 3 3 2 5 4 2 2" xfId="55271"/>
    <cellStyle name="Moeda 3 3 2 5 4 3" xfId="38801"/>
    <cellStyle name="Moeda 3 3 2 5 5" xfId="17388"/>
    <cellStyle name="Moeda 3 3 2 5 5 2" xfId="48683"/>
    <cellStyle name="Moeda 3 3 2 5 6" xfId="10800"/>
    <cellStyle name="Moeda 3 3 2 5 6 2" xfId="42095"/>
    <cellStyle name="Moeda 3 3 2 5 7" xfId="27271"/>
    <cellStyle name="Moeda 3 3 2 5 7 2" xfId="32212"/>
    <cellStyle name="Moeda 3 3 2 5 8" xfId="28918"/>
    <cellStyle name="Moeda 3 3 2 6" xfId="676"/>
    <cellStyle name="Moeda 3 3 2 6 2" xfId="2565"/>
    <cellStyle name="Moeda 3 3 2 6 2 2" xfId="5860"/>
    <cellStyle name="Moeda 3 3 2 6 2 2 2" xfId="22330"/>
    <cellStyle name="Moeda 3 3 2 6 2 2 2 2" xfId="53625"/>
    <cellStyle name="Moeda 3 3 2 6 2 2 3" xfId="15742"/>
    <cellStyle name="Moeda 3 3 2 6 2 2 3 2" xfId="47037"/>
    <cellStyle name="Moeda 3 3 2 6 2 2 4" xfId="37155"/>
    <cellStyle name="Moeda 3 3 2 6 2 3" xfId="9154"/>
    <cellStyle name="Moeda 3 3 2 6 2 3 2" xfId="25624"/>
    <cellStyle name="Moeda 3 3 2 6 2 3 2 2" xfId="56919"/>
    <cellStyle name="Moeda 3 3 2 6 2 3 3" xfId="40449"/>
    <cellStyle name="Moeda 3 3 2 6 2 4" xfId="19036"/>
    <cellStyle name="Moeda 3 3 2 6 2 4 2" xfId="50331"/>
    <cellStyle name="Moeda 3 3 2 6 2 5" xfId="12448"/>
    <cellStyle name="Moeda 3 3 2 6 2 5 2" xfId="43743"/>
    <cellStyle name="Moeda 3 3 2 6 2 6" xfId="33861"/>
    <cellStyle name="Moeda 3 3 2 6 2 7" xfId="30566"/>
    <cellStyle name="Moeda 3 3 2 6 3" xfId="4213"/>
    <cellStyle name="Moeda 3 3 2 6 3 2" xfId="20683"/>
    <cellStyle name="Moeda 3 3 2 6 3 2 2" xfId="51978"/>
    <cellStyle name="Moeda 3 3 2 6 3 3" xfId="14095"/>
    <cellStyle name="Moeda 3 3 2 6 3 3 2" xfId="45390"/>
    <cellStyle name="Moeda 3 3 2 6 3 4" xfId="35508"/>
    <cellStyle name="Moeda 3 3 2 6 4" xfId="7507"/>
    <cellStyle name="Moeda 3 3 2 6 4 2" xfId="23977"/>
    <cellStyle name="Moeda 3 3 2 6 4 2 2" xfId="55272"/>
    <cellStyle name="Moeda 3 3 2 6 4 3" xfId="38802"/>
    <cellStyle name="Moeda 3 3 2 6 5" xfId="17389"/>
    <cellStyle name="Moeda 3 3 2 6 5 2" xfId="48684"/>
    <cellStyle name="Moeda 3 3 2 6 6" xfId="10801"/>
    <cellStyle name="Moeda 3 3 2 6 6 2" xfId="42096"/>
    <cellStyle name="Moeda 3 3 2 6 7" xfId="27272"/>
    <cellStyle name="Moeda 3 3 2 6 7 2" xfId="32213"/>
    <cellStyle name="Moeda 3 3 2 6 8" xfId="28919"/>
    <cellStyle name="Moeda 3 3 2 7" xfId="2552"/>
    <cellStyle name="Moeda 3 3 2 7 2" xfId="5847"/>
    <cellStyle name="Moeda 3 3 2 7 2 2" xfId="22317"/>
    <cellStyle name="Moeda 3 3 2 7 2 2 2" xfId="53612"/>
    <cellStyle name="Moeda 3 3 2 7 2 3" xfId="15729"/>
    <cellStyle name="Moeda 3 3 2 7 2 3 2" xfId="47024"/>
    <cellStyle name="Moeda 3 3 2 7 2 4" xfId="37142"/>
    <cellStyle name="Moeda 3 3 2 7 3" xfId="9141"/>
    <cellStyle name="Moeda 3 3 2 7 3 2" xfId="25611"/>
    <cellStyle name="Moeda 3 3 2 7 3 2 2" xfId="56906"/>
    <cellStyle name="Moeda 3 3 2 7 3 3" xfId="40436"/>
    <cellStyle name="Moeda 3 3 2 7 4" xfId="19023"/>
    <cellStyle name="Moeda 3 3 2 7 4 2" xfId="50318"/>
    <cellStyle name="Moeda 3 3 2 7 5" xfId="12435"/>
    <cellStyle name="Moeda 3 3 2 7 5 2" xfId="43730"/>
    <cellStyle name="Moeda 3 3 2 7 6" xfId="33848"/>
    <cellStyle name="Moeda 3 3 2 7 7" xfId="30553"/>
    <cellStyle name="Moeda 3 3 2 8" xfId="4200"/>
    <cellStyle name="Moeda 3 3 2 8 2" xfId="20670"/>
    <cellStyle name="Moeda 3 3 2 8 2 2" xfId="51965"/>
    <cellStyle name="Moeda 3 3 2 8 3" xfId="14082"/>
    <cellStyle name="Moeda 3 3 2 8 3 2" xfId="45377"/>
    <cellStyle name="Moeda 3 3 2 8 4" xfId="35495"/>
    <cellStyle name="Moeda 3 3 2 9" xfId="7494"/>
    <cellStyle name="Moeda 3 3 2 9 2" xfId="23964"/>
    <cellStyle name="Moeda 3 3 2 9 2 2" xfId="55259"/>
    <cellStyle name="Moeda 3 3 2 9 3" xfId="38789"/>
    <cellStyle name="Moeda 3 3 3" xfId="677"/>
    <cellStyle name="Moeda 3 3 3 10" xfId="17390"/>
    <cellStyle name="Moeda 3 3 3 10 2" xfId="48685"/>
    <cellStyle name="Moeda 3 3 3 11" xfId="10802"/>
    <cellStyle name="Moeda 3 3 3 11 2" xfId="42097"/>
    <cellStyle name="Moeda 3 3 3 12" xfId="27273"/>
    <cellStyle name="Moeda 3 3 3 12 2" xfId="32214"/>
    <cellStyle name="Moeda 3 3 3 13" xfId="28920"/>
    <cellStyle name="Moeda 3 3 3 2" xfId="678"/>
    <cellStyle name="Moeda 3 3 3 2 10" xfId="10803"/>
    <cellStyle name="Moeda 3 3 3 2 10 2" xfId="42098"/>
    <cellStyle name="Moeda 3 3 3 2 11" xfId="27274"/>
    <cellStyle name="Moeda 3 3 3 2 11 2" xfId="32215"/>
    <cellStyle name="Moeda 3 3 3 2 12" xfId="28921"/>
    <cellStyle name="Moeda 3 3 3 2 2" xfId="679"/>
    <cellStyle name="Moeda 3 3 3 2 2 2" xfId="680"/>
    <cellStyle name="Moeda 3 3 3 2 2 2 2" xfId="2569"/>
    <cellStyle name="Moeda 3 3 3 2 2 2 2 2" xfId="5864"/>
    <cellStyle name="Moeda 3 3 3 2 2 2 2 2 2" xfId="22334"/>
    <cellStyle name="Moeda 3 3 3 2 2 2 2 2 2 2" xfId="53629"/>
    <cellStyle name="Moeda 3 3 3 2 2 2 2 2 3" xfId="15746"/>
    <cellStyle name="Moeda 3 3 3 2 2 2 2 2 3 2" xfId="47041"/>
    <cellStyle name="Moeda 3 3 3 2 2 2 2 2 4" xfId="37159"/>
    <cellStyle name="Moeda 3 3 3 2 2 2 2 3" xfId="9158"/>
    <cellStyle name="Moeda 3 3 3 2 2 2 2 3 2" xfId="25628"/>
    <cellStyle name="Moeda 3 3 3 2 2 2 2 3 2 2" xfId="56923"/>
    <cellStyle name="Moeda 3 3 3 2 2 2 2 3 3" xfId="40453"/>
    <cellStyle name="Moeda 3 3 3 2 2 2 2 4" xfId="19040"/>
    <cellStyle name="Moeda 3 3 3 2 2 2 2 4 2" xfId="50335"/>
    <cellStyle name="Moeda 3 3 3 2 2 2 2 5" xfId="12452"/>
    <cellStyle name="Moeda 3 3 3 2 2 2 2 5 2" xfId="43747"/>
    <cellStyle name="Moeda 3 3 3 2 2 2 2 6" xfId="33865"/>
    <cellStyle name="Moeda 3 3 3 2 2 2 2 7" xfId="30570"/>
    <cellStyle name="Moeda 3 3 3 2 2 2 3" xfId="4217"/>
    <cellStyle name="Moeda 3 3 3 2 2 2 3 2" xfId="20687"/>
    <cellStyle name="Moeda 3 3 3 2 2 2 3 2 2" xfId="51982"/>
    <cellStyle name="Moeda 3 3 3 2 2 2 3 3" xfId="14099"/>
    <cellStyle name="Moeda 3 3 3 2 2 2 3 3 2" xfId="45394"/>
    <cellStyle name="Moeda 3 3 3 2 2 2 3 4" xfId="35512"/>
    <cellStyle name="Moeda 3 3 3 2 2 2 4" xfId="7511"/>
    <cellStyle name="Moeda 3 3 3 2 2 2 4 2" xfId="23981"/>
    <cellStyle name="Moeda 3 3 3 2 2 2 4 2 2" xfId="55276"/>
    <cellStyle name="Moeda 3 3 3 2 2 2 4 3" xfId="38806"/>
    <cellStyle name="Moeda 3 3 3 2 2 2 5" xfId="17393"/>
    <cellStyle name="Moeda 3 3 3 2 2 2 5 2" xfId="48688"/>
    <cellStyle name="Moeda 3 3 3 2 2 2 6" xfId="10805"/>
    <cellStyle name="Moeda 3 3 3 2 2 2 6 2" xfId="42100"/>
    <cellStyle name="Moeda 3 3 3 2 2 2 7" xfId="27276"/>
    <cellStyle name="Moeda 3 3 3 2 2 2 7 2" xfId="32217"/>
    <cellStyle name="Moeda 3 3 3 2 2 2 8" xfId="28923"/>
    <cellStyle name="Moeda 3 3 3 2 2 3" xfId="2568"/>
    <cellStyle name="Moeda 3 3 3 2 2 3 2" xfId="5863"/>
    <cellStyle name="Moeda 3 3 3 2 2 3 2 2" xfId="22333"/>
    <cellStyle name="Moeda 3 3 3 2 2 3 2 2 2" xfId="53628"/>
    <cellStyle name="Moeda 3 3 3 2 2 3 2 3" xfId="15745"/>
    <cellStyle name="Moeda 3 3 3 2 2 3 2 3 2" xfId="47040"/>
    <cellStyle name="Moeda 3 3 3 2 2 3 2 4" xfId="37158"/>
    <cellStyle name="Moeda 3 3 3 2 2 3 3" xfId="9157"/>
    <cellStyle name="Moeda 3 3 3 2 2 3 3 2" xfId="25627"/>
    <cellStyle name="Moeda 3 3 3 2 2 3 3 2 2" xfId="56922"/>
    <cellStyle name="Moeda 3 3 3 2 2 3 3 3" xfId="40452"/>
    <cellStyle name="Moeda 3 3 3 2 2 3 4" xfId="19039"/>
    <cellStyle name="Moeda 3 3 3 2 2 3 4 2" xfId="50334"/>
    <cellStyle name="Moeda 3 3 3 2 2 3 5" xfId="12451"/>
    <cellStyle name="Moeda 3 3 3 2 2 3 5 2" xfId="43746"/>
    <cellStyle name="Moeda 3 3 3 2 2 3 6" xfId="33864"/>
    <cellStyle name="Moeda 3 3 3 2 2 3 7" xfId="30569"/>
    <cellStyle name="Moeda 3 3 3 2 2 4" xfId="4216"/>
    <cellStyle name="Moeda 3 3 3 2 2 4 2" xfId="20686"/>
    <cellStyle name="Moeda 3 3 3 2 2 4 2 2" xfId="51981"/>
    <cellStyle name="Moeda 3 3 3 2 2 4 3" xfId="14098"/>
    <cellStyle name="Moeda 3 3 3 2 2 4 3 2" xfId="45393"/>
    <cellStyle name="Moeda 3 3 3 2 2 4 4" xfId="35511"/>
    <cellStyle name="Moeda 3 3 3 2 2 5" xfId="7510"/>
    <cellStyle name="Moeda 3 3 3 2 2 5 2" xfId="23980"/>
    <cellStyle name="Moeda 3 3 3 2 2 5 2 2" xfId="55275"/>
    <cellStyle name="Moeda 3 3 3 2 2 5 3" xfId="38805"/>
    <cellStyle name="Moeda 3 3 3 2 2 6" xfId="17392"/>
    <cellStyle name="Moeda 3 3 3 2 2 6 2" xfId="48687"/>
    <cellStyle name="Moeda 3 3 3 2 2 7" xfId="10804"/>
    <cellStyle name="Moeda 3 3 3 2 2 7 2" xfId="42099"/>
    <cellStyle name="Moeda 3 3 3 2 2 8" xfId="27275"/>
    <cellStyle name="Moeda 3 3 3 2 2 8 2" xfId="32216"/>
    <cellStyle name="Moeda 3 3 3 2 2 9" xfId="28922"/>
    <cellStyle name="Moeda 3 3 3 2 3" xfId="681"/>
    <cellStyle name="Moeda 3 3 3 2 3 2" xfId="682"/>
    <cellStyle name="Moeda 3 3 3 2 3 2 2" xfId="2571"/>
    <cellStyle name="Moeda 3 3 3 2 3 2 2 2" xfId="5866"/>
    <cellStyle name="Moeda 3 3 3 2 3 2 2 2 2" xfId="22336"/>
    <cellStyle name="Moeda 3 3 3 2 3 2 2 2 2 2" xfId="53631"/>
    <cellStyle name="Moeda 3 3 3 2 3 2 2 2 3" xfId="15748"/>
    <cellStyle name="Moeda 3 3 3 2 3 2 2 2 3 2" xfId="47043"/>
    <cellStyle name="Moeda 3 3 3 2 3 2 2 2 4" xfId="37161"/>
    <cellStyle name="Moeda 3 3 3 2 3 2 2 3" xfId="9160"/>
    <cellStyle name="Moeda 3 3 3 2 3 2 2 3 2" xfId="25630"/>
    <cellStyle name="Moeda 3 3 3 2 3 2 2 3 2 2" xfId="56925"/>
    <cellStyle name="Moeda 3 3 3 2 3 2 2 3 3" xfId="40455"/>
    <cellStyle name="Moeda 3 3 3 2 3 2 2 4" xfId="19042"/>
    <cellStyle name="Moeda 3 3 3 2 3 2 2 4 2" xfId="50337"/>
    <cellStyle name="Moeda 3 3 3 2 3 2 2 5" xfId="12454"/>
    <cellStyle name="Moeda 3 3 3 2 3 2 2 5 2" xfId="43749"/>
    <cellStyle name="Moeda 3 3 3 2 3 2 2 6" xfId="33867"/>
    <cellStyle name="Moeda 3 3 3 2 3 2 2 7" xfId="30572"/>
    <cellStyle name="Moeda 3 3 3 2 3 2 3" xfId="4219"/>
    <cellStyle name="Moeda 3 3 3 2 3 2 3 2" xfId="20689"/>
    <cellStyle name="Moeda 3 3 3 2 3 2 3 2 2" xfId="51984"/>
    <cellStyle name="Moeda 3 3 3 2 3 2 3 3" xfId="14101"/>
    <cellStyle name="Moeda 3 3 3 2 3 2 3 3 2" xfId="45396"/>
    <cellStyle name="Moeda 3 3 3 2 3 2 3 4" xfId="35514"/>
    <cellStyle name="Moeda 3 3 3 2 3 2 4" xfId="7513"/>
    <cellStyle name="Moeda 3 3 3 2 3 2 4 2" xfId="23983"/>
    <cellStyle name="Moeda 3 3 3 2 3 2 4 2 2" xfId="55278"/>
    <cellStyle name="Moeda 3 3 3 2 3 2 4 3" xfId="38808"/>
    <cellStyle name="Moeda 3 3 3 2 3 2 5" xfId="17395"/>
    <cellStyle name="Moeda 3 3 3 2 3 2 5 2" xfId="48690"/>
    <cellStyle name="Moeda 3 3 3 2 3 2 6" xfId="10807"/>
    <cellStyle name="Moeda 3 3 3 2 3 2 6 2" xfId="42102"/>
    <cellStyle name="Moeda 3 3 3 2 3 2 7" xfId="27278"/>
    <cellStyle name="Moeda 3 3 3 2 3 2 7 2" xfId="32219"/>
    <cellStyle name="Moeda 3 3 3 2 3 2 8" xfId="28925"/>
    <cellStyle name="Moeda 3 3 3 2 3 3" xfId="2570"/>
    <cellStyle name="Moeda 3 3 3 2 3 3 2" xfId="5865"/>
    <cellStyle name="Moeda 3 3 3 2 3 3 2 2" xfId="22335"/>
    <cellStyle name="Moeda 3 3 3 2 3 3 2 2 2" xfId="53630"/>
    <cellStyle name="Moeda 3 3 3 2 3 3 2 3" xfId="15747"/>
    <cellStyle name="Moeda 3 3 3 2 3 3 2 3 2" xfId="47042"/>
    <cellStyle name="Moeda 3 3 3 2 3 3 2 4" xfId="37160"/>
    <cellStyle name="Moeda 3 3 3 2 3 3 3" xfId="9159"/>
    <cellStyle name="Moeda 3 3 3 2 3 3 3 2" xfId="25629"/>
    <cellStyle name="Moeda 3 3 3 2 3 3 3 2 2" xfId="56924"/>
    <cellStyle name="Moeda 3 3 3 2 3 3 3 3" xfId="40454"/>
    <cellStyle name="Moeda 3 3 3 2 3 3 4" xfId="19041"/>
    <cellStyle name="Moeda 3 3 3 2 3 3 4 2" xfId="50336"/>
    <cellStyle name="Moeda 3 3 3 2 3 3 5" xfId="12453"/>
    <cellStyle name="Moeda 3 3 3 2 3 3 5 2" xfId="43748"/>
    <cellStyle name="Moeda 3 3 3 2 3 3 6" xfId="33866"/>
    <cellStyle name="Moeda 3 3 3 2 3 3 7" xfId="30571"/>
    <cellStyle name="Moeda 3 3 3 2 3 4" xfId="4218"/>
    <cellStyle name="Moeda 3 3 3 2 3 4 2" xfId="20688"/>
    <cellStyle name="Moeda 3 3 3 2 3 4 2 2" xfId="51983"/>
    <cellStyle name="Moeda 3 3 3 2 3 4 3" xfId="14100"/>
    <cellStyle name="Moeda 3 3 3 2 3 4 3 2" xfId="45395"/>
    <cellStyle name="Moeda 3 3 3 2 3 4 4" xfId="35513"/>
    <cellStyle name="Moeda 3 3 3 2 3 5" xfId="7512"/>
    <cellStyle name="Moeda 3 3 3 2 3 5 2" xfId="23982"/>
    <cellStyle name="Moeda 3 3 3 2 3 5 2 2" xfId="55277"/>
    <cellStyle name="Moeda 3 3 3 2 3 5 3" xfId="38807"/>
    <cellStyle name="Moeda 3 3 3 2 3 6" xfId="17394"/>
    <cellStyle name="Moeda 3 3 3 2 3 6 2" xfId="48689"/>
    <cellStyle name="Moeda 3 3 3 2 3 7" xfId="10806"/>
    <cellStyle name="Moeda 3 3 3 2 3 7 2" xfId="42101"/>
    <cellStyle name="Moeda 3 3 3 2 3 8" xfId="27277"/>
    <cellStyle name="Moeda 3 3 3 2 3 8 2" xfId="32218"/>
    <cellStyle name="Moeda 3 3 3 2 3 9" xfId="28924"/>
    <cellStyle name="Moeda 3 3 3 2 4" xfId="683"/>
    <cellStyle name="Moeda 3 3 3 2 4 2" xfId="2572"/>
    <cellStyle name="Moeda 3 3 3 2 4 2 2" xfId="5867"/>
    <cellStyle name="Moeda 3 3 3 2 4 2 2 2" xfId="22337"/>
    <cellStyle name="Moeda 3 3 3 2 4 2 2 2 2" xfId="53632"/>
    <cellStyle name="Moeda 3 3 3 2 4 2 2 3" xfId="15749"/>
    <cellStyle name="Moeda 3 3 3 2 4 2 2 3 2" xfId="47044"/>
    <cellStyle name="Moeda 3 3 3 2 4 2 2 4" xfId="37162"/>
    <cellStyle name="Moeda 3 3 3 2 4 2 3" xfId="9161"/>
    <cellStyle name="Moeda 3 3 3 2 4 2 3 2" xfId="25631"/>
    <cellStyle name="Moeda 3 3 3 2 4 2 3 2 2" xfId="56926"/>
    <cellStyle name="Moeda 3 3 3 2 4 2 3 3" xfId="40456"/>
    <cellStyle name="Moeda 3 3 3 2 4 2 4" xfId="19043"/>
    <cellStyle name="Moeda 3 3 3 2 4 2 4 2" xfId="50338"/>
    <cellStyle name="Moeda 3 3 3 2 4 2 5" xfId="12455"/>
    <cellStyle name="Moeda 3 3 3 2 4 2 5 2" xfId="43750"/>
    <cellStyle name="Moeda 3 3 3 2 4 2 6" xfId="33868"/>
    <cellStyle name="Moeda 3 3 3 2 4 2 7" xfId="30573"/>
    <cellStyle name="Moeda 3 3 3 2 4 3" xfId="4220"/>
    <cellStyle name="Moeda 3 3 3 2 4 3 2" xfId="20690"/>
    <cellStyle name="Moeda 3 3 3 2 4 3 2 2" xfId="51985"/>
    <cellStyle name="Moeda 3 3 3 2 4 3 3" xfId="14102"/>
    <cellStyle name="Moeda 3 3 3 2 4 3 3 2" xfId="45397"/>
    <cellStyle name="Moeda 3 3 3 2 4 3 4" xfId="35515"/>
    <cellStyle name="Moeda 3 3 3 2 4 4" xfId="7514"/>
    <cellStyle name="Moeda 3 3 3 2 4 4 2" xfId="23984"/>
    <cellStyle name="Moeda 3 3 3 2 4 4 2 2" xfId="55279"/>
    <cellStyle name="Moeda 3 3 3 2 4 4 3" xfId="38809"/>
    <cellStyle name="Moeda 3 3 3 2 4 5" xfId="17396"/>
    <cellStyle name="Moeda 3 3 3 2 4 5 2" xfId="48691"/>
    <cellStyle name="Moeda 3 3 3 2 4 6" xfId="10808"/>
    <cellStyle name="Moeda 3 3 3 2 4 6 2" xfId="42103"/>
    <cellStyle name="Moeda 3 3 3 2 4 7" xfId="27279"/>
    <cellStyle name="Moeda 3 3 3 2 4 7 2" xfId="32220"/>
    <cellStyle name="Moeda 3 3 3 2 4 8" xfId="28926"/>
    <cellStyle name="Moeda 3 3 3 2 5" xfId="684"/>
    <cellStyle name="Moeda 3 3 3 2 5 2" xfId="2573"/>
    <cellStyle name="Moeda 3 3 3 2 5 2 2" xfId="5868"/>
    <cellStyle name="Moeda 3 3 3 2 5 2 2 2" xfId="22338"/>
    <cellStyle name="Moeda 3 3 3 2 5 2 2 2 2" xfId="53633"/>
    <cellStyle name="Moeda 3 3 3 2 5 2 2 3" xfId="15750"/>
    <cellStyle name="Moeda 3 3 3 2 5 2 2 3 2" xfId="47045"/>
    <cellStyle name="Moeda 3 3 3 2 5 2 2 4" xfId="37163"/>
    <cellStyle name="Moeda 3 3 3 2 5 2 3" xfId="9162"/>
    <cellStyle name="Moeda 3 3 3 2 5 2 3 2" xfId="25632"/>
    <cellStyle name="Moeda 3 3 3 2 5 2 3 2 2" xfId="56927"/>
    <cellStyle name="Moeda 3 3 3 2 5 2 3 3" xfId="40457"/>
    <cellStyle name="Moeda 3 3 3 2 5 2 4" xfId="19044"/>
    <cellStyle name="Moeda 3 3 3 2 5 2 4 2" xfId="50339"/>
    <cellStyle name="Moeda 3 3 3 2 5 2 5" xfId="12456"/>
    <cellStyle name="Moeda 3 3 3 2 5 2 5 2" xfId="43751"/>
    <cellStyle name="Moeda 3 3 3 2 5 2 6" xfId="33869"/>
    <cellStyle name="Moeda 3 3 3 2 5 2 7" xfId="30574"/>
    <cellStyle name="Moeda 3 3 3 2 5 3" xfId="4221"/>
    <cellStyle name="Moeda 3 3 3 2 5 3 2" xfId="20691"/>
    <cellStyle name="Moeda 3 3 3 2 5 3 2 2" xfId="51986"/>
    <cellStyle name="Moeda 3 3 3 2 5 3 3" xfId="14103"/>
    <cellStyle name="Moeda 3 3 3 2 5 3 3 2" xfId="45398"/>
    <cellStyle name="Moeda 3 3 3 2 5 3 4" xfId="35516"/>
    <cellStyle name="Moeda 3 3 3 2 5 4" xfId="7515"/>
    <cellStyle name="Moeda 3 3 3 2 5 4 2" xfId="23985"/>
    <cellStyle name="Moeda 3 3 3 2 5 4 2 2" xfId="55280"/>
    <cellStyle name="Moeda 3 3 3 2 5 4 3" xfId="38810"/>
    <cellStyle name="Moeda 3 3 3 2 5 5" xfId="17397"/>
    <cellStyle name="Moeda 3 3 3 2 5 5 2" xfId="48692"/>
    <cellStyle name="Moeda 3 3 3 2 5 6" xfId="10809"/>
    <cellStyle name="Moeda 3 3 3 2 5 6 2" xfId="42104"/>
    <cellStyle name="Moeda 3 3 3 2 5 7" xfId="27280"/>
    <cellStyle name="Moeda 3 3 3 2 5 7 2" xfId="32221"/>
    <cellStyle name="Moeda 3 3 3 2 5 8" xfId="28927"/>
    <cellStyle name="Moeda 3 3 3 2 6" xfId="2567"/>
    <cellStyle name="Moeda 3 3 3 2 6 2" xfId="5862"/>
    <cellStyle name="Moeda 3 3 3 2 6 2 2" xfId="22332"/>
    <cellStyle name="Moeda 3 3 3 2 6 2 2 2" xfId="53627"/>
    <cellStyle name="Moeda 3 3 3 2 6 2 3" xfId="15744"/>
    <cellStyle name="Moeda 3 3 3 2 6 2 3 2" xfId="47039"/>
    <cellStyle name="Moeda 3 3 3 2 6 2 4" xfId="37157"/>
    <cellStyle name="Moeda 3 3 3 2 6 3" xfId="9156"/>
    <cellStyle name="Moeda 3 3 3 2 6 3 2" xfId="25626"/>
    <cellStyle name="Moeda 3 3 3 2 6 3 2 2" xfId="56921"/>
    <cellStyle name="Moeda 3 3 3 2 6 3 3" xfId="40451"/>
    <cellStyle name="Moeda 3 3 3 2 6 4" xfId="19038"/>
    <cellStyle name="Moeda 3 3 3 2 6 4 2" xfId="50333"/>
    <cellStyle name="Moeda 3 3 3 2 6 5" xfId="12450"/>
    <cellStyle name="Moeda 3 3 3 2 6 5 2" xfId="43745"/>
    <cellStyle name="Moeda 3 3 3 2 6 6" xfId="33863"/>
    <cellStyle name="Moeda 3 3 3 2 6 7" xfId="30568"/>
    <cellStyle name="Moeda 3 3 3 2 7" xfId="4215"/>
    <cellStyle name="Moeda 3 3 3 2 7 2" xfId="20685"/>
    <cellStyle name="Moeda 3 3 3 2 7 2 2" xfId="51980"/>
    <cellStyle name="Moeda 3 3 3 2 7 3" xfId="14097"/>
    <cellStyle name="Moeda 3 3 3 2 7 3 2" xfId="45392"/>
    <cellStyle name="Moeda 3 3 3 2 7 4" xfId="35510"/>
    <cellStyle name="Moeda 3 3 3 2 8" xfId="7509"/>
    <cellStyle name="Moeda 3 3 3 2 8 2" xfId="23979"/>
    <cellStyle name="Moeda 3 3 3 2 8 2 2" xfId="55274"/>
    <cellStyle name="Moeda 3 3 3 2 8 3" xfId="38804"/>
    <cellStyle name="Moeda 3 3 3 2 9" xfId="17391"/>
    <cellStyle name="Moeda 3 3 3 2 9 2" xfId="48686"/>
    <cellStyle name="Moeda 3 3 3 3" xfId="685"/>
    <cellStyle name="Moeda 3 3 3 3 2" xfId="686"/>
    <cellStyle name="Moeda 3 3 3 3 2 2" xfId="2575"/>
    <cellStyle name="Moeda 3 3 3 3 2 2 2" xfId="5870"/>
    <cellStyle name="Moeda 3 3 3 3 2 2 2 2" xfId="22340"/>
    <cellStyle name="Moeda 3 3 3 3 2 2 2 2 2" xfId="53635"/>
    <cellStyle name="Moeda 3 3 3 3 2 2 2 3" xfId="15752"/>
    <cellStyle name="Moeda 3 3 3 3 2 2 2 3 2" xfId="47047"/>
    <cellStyle name="Moeda 3 3 3 3 2 2 2 4" xfId="37165"/>
    <cellStyle name="Moeda 3 3 3 3 2 2 3" xfId="9164"/>
    <cellStyle name="Moeda 3 3 3 3 2 2 3 2" xfId="25634"/>
    <cellStyle name="Moeda 3 3 3 3 2 2 3 2 2" xfId="56929"/>
    <cellStyle name="Moeda 3 3 3 3 2 2 3 3" xfId="40459"/>
    <cellStyle name="Moeda 3 3 3 3 2 2 4" xfId="19046"/>
    <cellStyle name="Moeda 3 3 3 3 2 2 4 2" xfId="50341"/>
    <cellStyle name="Moeda 3 3 3 3 2 2 5" xfId="12458"/>
    <cellStyle name="Moeda 3 3 3 3 2 2 5 2" xfId="43753"/>
    <cellStyle name="Moeda 3 3 3 3 2 2 6" xfId="33871"/>
    <cellStyle name="Moeda 3 3 3 3 2 2 7" xfId="30576"/>
    <cellStyle name="Moeda 3 3 3 3 2 3" xfId="4223"/>
    <cellStyle name="Moeda 3 3 3 3 2 3 2" xfId="20693"/>
    <cellStyle name="Moeda 3 3 3 3 2 3 2 2" xfId="51988"/>
    <cellStyle name="Moeda 3 3 3 3 2 3 3" xfId="14105"/>
    <cellStyle name="Moeda 3 3 3 3 2 3 3 2" xfId="45400"/>
    <cellStyle name="Moeda 3 3 3 3 2 3 4" xfId="35518"/>
    <cellStyle name="Moeda 3 3 3 3 2 4" xfId="7517"/>
    <cellStyle name="Moeda 3 3 3 3 2 4 2" xfId="23987"/>
    <cellStyle name="Moeda 3 3 3 3 2 4 2 2" xfId="55282"/>
    <cellStyle name="Moeda 3 3 3 3 2 4 3" xfId="38812"/>
    <cellStyle name="Moeda 3 3 3 3 2 5" xfId="17399"/>
    <cellStyle name="Moeda 3 3 3 3 2 5 2" xfId="48694"/>
    <cellStyle name="Moeda 3 3 3 3 2 6" xfId="10811"/>
    <cellStyle name="Moeda 3 3 3 3 2 6 2" xfId="42106"/>
    <cellStyle name="Moeda 3 3 3 3 2 7" xfId="27282"/>
    <cellStyle name="Moeda 3 3 3 3 2 7 2" xfId="32223"/>
    <cellStyle name="Moeda 3 3 3 3 2 8" xfId="28929"/>
    <cellStyle name="Moeda 3 3 3 3 3" xfId="2574"/>
    <cellStyle name="Moeda 3 3 3 3 3 2" xfId="5869"/>
    <cellStyle name="Moeda 3 3 3 3 3 2 2" xfId="22339"/>
    <cellStyle name="Moeda 3 3 3 3 3 2 2 2" xfId="53634"/>
    <cellStyle name="Moeda 3 3 3 3 3 2 3" xfId="15751"/>
    <cellStyle name="Moeda 3 3 3 3 3 2 3 2" xfId="47046"/>
    <cellStyle name="Moeda 3 3 3 3 3 2 4" xfId="37164"/>
    <cellStyle name="Moeda 3 3 3 3 3 3" xfId="9163"/>
    <cellStyle name="Moeda 3 3 3 3 3 3 2" xfId="25633"/>
    <cellStyle name="Moeda 3 3 3 3 3 3 2 2" xfId="56928"/>
    <cellStyle name="Moeda 3 3 3 3 3 3 3" xfId="40458"/>
    <cellStyle name="Moeda 3 3 3 3 3 4" xfId="19045"/>
    <cellStyle name="Moeda 3 3 3 3 3 4 2" xfId="50340"/>
    <cellStyle name="Moeda 3 3 3 3 3 5" xfId="12457"/>
    <cellStyle name="Moeda 3 3 3 3 3 5 2" xfId="43752"/>
    <cellStyle name="Moeda 3 3 3 3 3 6" xfId="33870"/>
    <cellStyle name="Moeda 3 3 3 3 3 7" xfId="30575"/>
    <cellStyle name="Moeda 3 3 3 3 4" xfId="4222"/>
    <cellStyle name="Moeda 3 3 3 3 4 2" xfId="20692"/>
    <cellStyle name="Moeda 3 3 3 3 4 2 2" xfId="51987"/>
    <cellStyle name="Moeda 3 3 3 3 4 3" xfId="14104"/>
    <cellStyle name="Moeda 3 3 3 3 4 3 2" xfId="45399"/>
    <cellStyle name="Moeda 3 3 3 3 4 4" xfId="35517"/>
    <cellStyle name="Moeda 3 3 3 3 5" xfId="7516"/>
    <cellStyle name="Moeda 3 3 3 3 5 2" xfId="23986"/>
    <cellStyle name="Moeda 3 3 3 3 5 2 2" xfId="55281"/>
    <cellStyle name="Moeda 3 3 3 3 5 3" xfId="38811"/>
    <cellStyle name="Moeda 3 3 3 3 6" xfId="17398"/>
    <cellStyle name="Moeda 3 3 3 3 6 2" xfId="48693"/>
    <cellStyle name="Moeda 3 3 3 3 7" xfId="10810"/>
    <cellStyle name="Moeda 3 3 3 3 7 2" xfId="42105"/>
    <cellStyle name="Moeda 3 3 3 3 8" xfId="27281"/>
    <cellStyle name="Moeda 3 3 3 3 8 2" xfId="32222"/>
    <cellStyle name="Moeda 3 3 3 3 9" xfId="28928"/>
    <cellStyle name="Moeda 3 3 3 4" xfId="687"/>
    <cellStyle name="Moeda 3 3 3 4 2" xfId="688"/>
    <cellStyle name="Moeda 3 3 3 4 2 2" xfId="2577"/>
    <cellStyle name="Moeda 3 3 3 4 2 2 2" xfId="5872"/>
    <cellStyle name="Moeda 3 3 3 4 2 2 2 2" xfId="22342"/>
    <cellStyle name="Moeda 3 3 3 4 2 2 2 2 2" xfId="53637"/>
    <cellStyle name="Moeda 3 3 3 4 2 2 2 3" xfId="15754"/>
    <cellStyle name="Moeda 3 3 3 4 2 2 2 3 2" xfId="47049"/>
    <cellStyle name="Moeda 3 3 3 4 2 2 2 4" xfId="37167"/>
    <cellStyle name="Moeda 3 3 3 4 2 2 3" xfId="9166"/>
    <cellStyle name="Moeda 3 3 3 4 2 2 3 2" xfId="25636"/>
    <cellStyle name="Moeda 3 3 3 4 2 2 3 2 2" xfId="56931"/>
    <cellStyle name="Moeda 3 3 3 4 2 2 3 3" xfId="40461"/>
    <cellStyle name="Moeda 3 3 3 4 2 2 4" xfId="19048"/>
    <cellStyle name="Moeda 3 3 3 4 2 2 4 2" xfId="50343"/>
    <cellStyle name="Moeda 3 3 3 4 2 2 5" xfId="12460"/>
    <cellStyle name="Moeda 3 3 3 4 2 2 5 2" xfId="43755"/>
    <cellStyle name="Moeda 3 3 3 4 2 2 6" xfId="33873"/>
    <cellStyle name="Moeda 3 3 3 4 2 2 7" xfId="30578"/>
    <cellStyle name="Moeda 3 3 3 4 2 3" xfId="4225"/>
    <cellStyle name="Moeda 3 3 3 4 2 3 2" xfId="20695"/>
    <cellStyle name="Moeda 3 3 3 4 2 3 2 2" xfId="51990"/>
    <cellStyle name="Moeda 3 3 3 4 2 3 3" xfId="14107"/>
    <cellStyle name="Moeda 3 3 3 4 2 3 3 2" xfId="45402"/>
    <cellStyle name="Moeda 3 3 3 4 2 3 4" xfId="35520"/>
    <cellStyle name="Moeda 3 3 3 4 2 4" xfId="7519"/>
    <cellStyle name="Moeda 3 3 3 4 2 4 2" xfId="23989"/>
    <cellStyle name="Moeda 3 3 3 4 2 4 2 2" xfId="55284"/>
    <cellStyle name="Moeda 3 3 3 4 2 4 3" xfId="38814"/>
    <cellStyle name="Moeda 3 3 3 4 2 5" xfId="17401"/>
    <cellStyle name="Moeda 3 3 3 4 2 5 2" xfId="48696"/>
    <cellStyle name="Moeda 3 3 3 4 2 6" xfId="10813"/>
    <cellStyle name="Moeda 3 3 3 4 2 6 2" xfId="42108"/>
    <cellStyle name="Moeda 3 3 3 4 2 7" xfId="27284"/>
    <cellStyle name="Moeda 3 3 3 4 2 7 2" xfId="32225"/>
    <cellStyle name="Moeda 3 3 3 4 2 8" xfId="28931"/>
    <cellStyle name="Moeda 3 3 3 4 3" xfId="2576"/>
    <cellStyle name="Moeda 3 3 3 4 3 2" xfId="5871"/>
    <cellStyle name="Moeda 3 3 3 4 3 2 2" xfId="22341"/>
    <cellStyle name="Moeda 3 3 3 4 3 2 2 2" xfId="53636"/>
    <cellStyle name="Moeda 3 3 3 4 3 2 3" xfId="15753"/>
    <cellStyle name="Moeda 3 3 3 4 3 2 3 2" xfId="47048"/>
    <cellStyle name="Moeda 3 3 3 4 3 2 4" xfId="37166"/>
    <cellStyle name="Moeda 3 3 3 4 3 3" xfId="9165"/>
    <cellStyle name="Moeda 3 3 3 4 3 3 2" xfId="25635"/>
    <cellStyle name="Moeda 3 3 3 4 3 3 2 2" xfId="56930"/>
    <cellStyle name="Moeda 3 3 3 4 3 3 3" xfId="40460"/>
    <cellStyle name="Moeda 3 3 3 4 3 4" xfId="19047"/>
    <cellStyle name="Moeda 3 3 3 4 3 4 2" xfId="50342"/>
    <cellStyle name="Moeda 3 3 3 4 3 5" xfId="12459"/>
    <cellStyle name="Moeda 3 3 3 4 3 5 2" xfId="43754"/>
    <cellStyle name="Moeda 3 3 3 4 3 6" xfId="33872"/>
    <cellStyle name="Moeda 3 3 3 4 3 7" xfId="30577"/>
    <cellStyle name="Moeda 3 3 3 4 4" xfId="4224"/>
    <cellStyle name="Moeda 3 3 3 4 4 2" xfId="20694"/>
    <cellStyle name="Moeda 3 3 3 4 4 2 2" xfId="51989"/>
    <cellStyle name="Moeda 3 3 3 4 4 3" xfId="14106"/>
    <cellStyle name="Moeda 3 3 3 4 4 3 2" xfId="45401"/>
    <cellStyle name="Moeda 3 3 3 4 4 4" xfId="35519"/>
    <cellStyle name="Moeda 3 3 3 4 5" xfId="7518"/>
    <cellStyle name="Moeda 3 3 3 4 5 2" xfId="23988"/>
    <cellStyle name="Moeda 3 3 3 4 5 2 2" xfId="55283"/>
    <cellStyle name="Moeda 3 3 3 4 5 3" xfId="38813"/>
    <cellStyle name="Moeda 3 3 3 4 6" xfId="17400"/>
    <cellStyle name="Moeda 3 3 3 4 6 2" xfId="48695"/>
    <cellStyle name="Moeda 3 3 3 4 7" xfId="10812"/>
    <cellStyle name="Moeda 3 3 3 4 7 2" xfId="42107"/>
    <cellStyle name="Moeda 3 3 3 4 8" xfId="27283"/>
    <cellStyle name="Moeda 3 3 3 4 8 2" xfId="32224"/>
    <cellStyle name="Moeda 3 3 3 4 9" xfId="28930"/>
    <cellStyle name="Moeda 3 3 3 5" xfId="689"/>
    <cellStyle name="Moeda 3 3 3 5 2" xfId="2578"/>
    <cellStyle name="Moeda 3 3 3 5 2 2" xfId="5873"/>
    <cellStyle name="Moeda 3 3 3 5 2 2 2" xfId="22343"/>
    <cellStyle name="Moeda 3 3 3 5 2 2 2 2" xfId="53638"/>
    <cellStyle name="Moeda 3 3 3 5 2 2 3" xfId="15755"/>
    <cellStyle name="Moeda 3 3 3 5 2 2 3 2" xfId="47050"/>
    <cellStyle name="Moeda 3 3 3 5 2 2 4" xfId="37168"/>
    <cellStyle name="Moeda 3 3 3 5 2 3" xfId="9167"/>
    <cellStyle name="Moeda 3 3 3 5 2 3 2" xfId="25637"/>
    <cellStyle name="Moeda 3 3 3 5 2 3 2 2" xfId="56932"/>
    <cellStyle name="Moeda 3 3 3 5 2 3 3" xfId="40462"/>
    <cellStyle name="Moeda 3 3 3 5 2 4" xfId="19049"/>
    <cellStyle name="Moeda 3 3 3 5 2 4 2" xfId="50344"/>
    <cellStyle name="Moeda 3 3 3 5 2 5" xfId="12461"/>
    <cellStyle name="Moeda 3 3 3 5 2 5 2" xfId="43756"/>
    <cellStyle name="Moeda 3 3 3 5 2 6" xfId="33874"/>
    <cellStyle name="Moeda 3 3 3 5 2 7" xfId="30579"/>
    <cellStyle name="Moeda 3 3 3 5 3" xfId="4226"/>
    <cellStyle name="Moeda 3 3 3 5 3 2" xfId="20696"/>
    <cellStyle name="Moeda 3 3 3 5 3 2 2" xfId="51991"/>
    <cellStyle name="Moeda 3 3 3 5 3 3" xfId="14108"/>
    <cellStyle name="Moeda 3 3 3 5 3 3 2" xfId="45403"/>
    <cellStyle name="Moeda 3 3 3 5 3 4" xfId="35521"/>
    <cellStyle name="Moeda 3 3 3 5 4" xfId="7520"/>
    <cellStyle name="Moeda 3 3 3 5 4 2" xfId="23990"/>
    <cellStyle name="Moeda 3 3 3 5 4 2 2" xfId="55285"/>
    <cellStyle name="Moeda 3 3 3 5 4 3" xfId="38815"/>
    <cellStyle name="Moeda 3 3 3 5 5" xfId="17402"/>
    <cellStyle name="Moeda 3 3 3 5 5 2" xfId="48697"/>
    <cellStyle name="Moeda 3 3 3 5 6" xfId="10814"/>
    <cellStyle name="Moeda 3 3 3 5 6 2" xfId="42109"/>
    <cellStyle name="Moeda 3 3 3 5 7" xfId="27285"/>
    <cellStyle name="Moeda 3 3 3 5 7 2" xfId="32226"/>
    <cellStyle name="Moeda 3 3 3 5 8" xfId="28932"/>
    <cellStyle name="Moeda 3 3 3 6" xfId="690"/>
    <cellStyle name="Moeda 3 3 3 6 2" xfId="2579"/>
    <cellStyle name="Moeda 3 3 3 6 2 2" xfId="5874"/>
    <cellStyle name="Moeda 3 3 3 6 2 2 2" xfId="22344"/>
    <cellStyle name="Moeda 3 3 3 6 2 2 2 2" xfId="53639"/>
    <cellStyle name="Moeda 3 3 3 6 2 2 3" xfId="15756"/>
    <cellStyle name="Moeda 3 3 3 6 2 2 3 2" xfId="47051"/>
    <cellStyle name="Moeda 3 3 3 6 2 2 4" xfId="37169"/>
    <cellStyle name="Moeda 3 3 3 6 2 3" xfId="9168"/>
    <cellStyle name="Moeda 3 3 3 6 2 3 2" xfId="25638"/>
    <cellStyle name="Moeda 3 3 3 6 2 3 2 2" xfId="56933"/>
    <cellStyle name="Moeda 3 3 3 6 2 3 3" xfId="40463"/>
    <cellStyle name="Moeda 3 3 3 6 2 4" xfId="19050"/>
    <cellStyle name="Moeda 3 3 3 6 2 4 2" xfId="50345"/>
    <cellStyle name="Moeda 3 3 3 6 2 5" xfId="12462"/>
    <cellStyle name="Moeda 3 3 3 6 2 5 2" xfId="43757"/>
    <cellStyle name="Moeda 3 3 3 6 2 6" xfId="33875"/>
    <cellStyle name="Moeda 3 3 3 6 2 7" xfId="30580"/>
    <cellStyle name="Moeda 3 3 3 6 3" xfId="4227"/>
    <cellStyle name="Moeda 3 3 3 6 3 2" xfId="20697"/>
    <cellStyle name="Moeda 3 3 3 6 3 2 2" xfId="51992"/>
    <cellStyle name="Moeda 3 3 3 6 3 3" xfId="14109"/>
    <cellStyle name="Moeda 3 3 3 6 3 3 2" xfId="45404"/>
    <cellStyle name="Moeda 3 3 3 6 3 4" xfId="35522"/>
    <cellStyle name="Moeda 3 3 3 6 4" xfId="7521"/>
    <cellStyle name="Moeda 3 3 3 6 4 2" xfId="23991"/>
    <cellStyle name="Moeda 3 3 3 6 4 2 2" xfId="55286"/>
    <cellStyle name="Moeda 3 3 3 6 4 3" xfId="38816"/>
    <cellStyle name="Moeda 3 3 3 6 5" xfId="17403"/>
    <cellStyle name="Moeda 3 3 3 6 5 2" xfId="48698"/>
    <cellStyle name="Moeda 3 3 3 6 6" xfId="10815"/>
    <cellStyle name="Moeda 3 3 3 6 6 2" xfId="42110"/>
    <cellStyle name="Moeda 3 3 3 6 7" xfId="27286"/>
    <cellStyle name="Moeda 3 3 3 6 7 2" xfId="32227"/>
    <cellStyle name="Moeda 3 3 3 6 8" xfId="28933"/>
    <cellStyle name="Moeda 3 3 3 7" xfId="2566"/>
    <cellStyle name="Moeda 3 3 3 7 2" xfId="5861"/>
    <cellStyle name="Moeda 3 3 3 7 2 2" xfId="22331"/>
    <cellStyle name="Moeda 3 3 3 7 2 2 2" xfId="53626"/>
    <cellStyle name="Moeda 3 3 3 7 2 3" xfId="15743"/>
    <cellStyle name="Moeda 3 3 3 7 2 3 2" xfId="47038"/>
    <cellStyle name="Moeda 3 3 3 7 2 4" xfId="37156"/>
    <cellStyle name="Moeda 3 3 3 7 3" xfId="9155"/>
    <cellStyle name="Moeda 3 3 3 7 3 2" xfId="25625"/>
    <cellStyle name="Moeda 3 3 3 7 3 2 2" xfId="56920"/>
    <cellStyle name="Moeda 3 3 3 7 3 3" xfId="40450"/>
    <cellStyle name="Moeda 3 3 3 7 4" xfId="19037"/>
    <cellStyle name="Moeda 3 3 3 7 4 2" xfId="50332"/>
    <cellStyle name="Moeda 3 3 3 7 5" xfId="12449"/>
    <cellStyle name="Moeda 3 3 3 7 5 2" xfId="43744"/>
    <cellStyle name="Moeda 3 3 3 7 6" xfId="33862"/>
    <cellStyle name="Moeda 3 3 3 7 7" xfId="30567"/>
    <cellStyle name="Moeda 3 3 3 8" xfId="4214"/>
    <cellStyle name="Moeda 3 3 3 8 2" xfId="20684"/>
    <cellStyle name="Moeda 3 3 3 8 2 2" xfId="51979"/>
    <cellStyle name="Moeda 3 3 3 8 3" xfId="14096"/>
    <cellStyle name="Moeda 3 3 3 8 3 2" xfId="45391"/>
    <cellStyle name="Moeda 3 3 3 8 4" xfId="35509"/>
    <cellStyle name="Moeda 3 3 3 9" xfId="7508"/>
    <cellStyle name="Moeda 3 3 3 9 2" xfId="23978"/>
    <cellStyle name="Moeda 3 3 3 9 2 2" xfId="55273"/>
    <cellStyle name="Moeda 3 3 3 9 3" xfId="38803"/>
    <cellStyle name="Moeda 3 3 4" xfId="691"/>
    <cellStyle name="Moeda 3 3 4 10" xfId="10816"/>
    <cellStyle name="Moeda 3 3 4 10 2" xfId="42111"/>
    <cellStyle name="Moeda 3 3 4 11" xfId="27287"/>
    <cellStyle name="Moeda 3 3 4 11 2" xfId="32228"/>
    <cellStyle name="Moeda 3 3 4 12" xfId="28934"/>
    <cellStyle name="Moeda 3 3 4 2" xfId="692"/>
    <cellStyle name="Moeda 3 3 4 2 2" xfId="693"/>
    <cellStyle name="Moeda 3 3 4 2 2 2" xfId="2582"/>
    <cellStyle name="Moeda 3 3 4 2 2 2 2" xfId="5877"/>
    <cellStyle name="Moeda 3 3 4 2 2 2 2 2" xfId="22347"/>
    <cellStyle name="Moeda 3 3 4 2 2 2 2 2 2" xfId="53642"/>
    <cellStyle name="Moeda 3 3 4 2 2 2 2 3" xfId="15759"/>
    <cellStyle name="Moeda 3 3 4 2 2 2 2 3 2" xfId="47054"/>
    <cellStyle name="Moeda 3 3 4 2 2 2 2 4" xfId="37172"/>
    <cellStyle name="Moeda 3 3 4 2 2 2 3" xfId="9171"/>
    <cellStyle name="Moeda 3 3 4 2 2 2 3 2" xfId="25641"/>
    <cellStyle name="Moeda 3 3 4 2 2 2 3 2 2" xfId="56936"/>
    <cellStyle name="Moeda 3 3 4 2 2 2 3 3" xfId="40466"/>
    <cellStyle name="Moeda 3 3 4 2 2 2 4" xfId="19053"/>
    <cellStyle name="Moeda 3 3 4 2 2 2 4 2" xfId="50348"/>
    <cellStyle name="Moeda 3 3 4 2 2 2 5" xfId="12465"/>
    <cellStyle name="Moeda 3 3 4 2 2 2 5 2" xfId="43760"/>
    <cellStyle name="Moeda 3 3 4 2 2 2 6" xfId="33878"/>
    <cellStyle name="Moeda 3 3 4 2 2 2 7" xfId="30583"/>
    <cellStyle name="Moeda 3 3 4 2 2 3" xfId="4230"/>
    <cellStyle name="Moeda 3 3 4 2 2 3 2" xfId="20700"/>
    <cellStyle name="Moeda 3 3 4 2 2 3 2 2" xfId="51995"/>
    <cellStyle name="Moeda 3 3 4 2 2 3 3" xfId="14112"/>
    <cellStyle name="Moeda 3 3 4 2 2 3 3 2" xfId="45407"/>
    <cellStyle name="Moeda 3 3 4 2 2 3 4" xfId="35525"/>
    <cellStyle name="Moeda 3 3 4 2 2 4" xfId="7524"/>
    <cellStyle name="Moeda 3 3 4 2 2 4 2" xfId="23994"/>
    <cellStyle name="Moeda 3 3 4 2 2 4 2 2" xfId="55289"/>
    <cellStyle name="Moeda 3 3 4 2 2 4 3" xfId="38819"/>
    <cellStyle name="Moeda 3 3 4 2 2 5" xfId="17406"/>
    <cellStyle name="Moeda 3 3 4 2 2 5 2" xfId="48701"/>
    <cellStyle name="Moeda 3 3 4 2 2 6" xfId="10818"/>
    <cellStyle name="Moeda 3 3 4 2 2 6 2" xfId="42113"/>
    <cellStyle name="Moeda 3 3 4 2 2 7" xfId="27289"/>
    <cellStyle name="Moeda 3 3 4 2 2 7 2" xfId="32230"/>
    <cellStyle name="Moeda 3 3 4 2 2 8" xfId="28936"/>
    <cellStyle name="Moeda 3 3 4 2 3" xfId="2581"/>
    <cellStyle name="Moeda 3 3 4 2 3 2" xfId="5876"/>
    <cellStyle name="Moeda 3 3 4 2 3 2 2" xfId="22346"/>
    <cellStyle name="Moeda 3 3 4 2 3 2 2 2" xfId="53641"/>
    <cellStyle name="Moeda 3 3 4 2 3 2 3" xfId="15758"/>
    <cellStyle name="Moeda 3 3 4 2 3 2 3 2" xfId="47053"/>
    <cellStyle name="Moeda 3 3 4 2 3 2 4" xfId="37171"/>
    <cellStyle name="Moeda 3 3 4 2 3 3" xfId="9170"/>
    <cellStyle name="Moeda 3 3 4 2 3 3 2" xfId="25640"/>
    <cellStyle name="Moeda 3 3 4 2 3 3 2 2" xfId="56935"/>
    <cellStyle name="Moeda 3 3 4 2 3 3 3" xfId="40465"/>
    <cellStyle name="Moeda 3 3 4 2 3 4" xfId="19052"/>
    <cellStyle name="Moeda 3 3 4 2 3 4 2" xfId="50347"/>
    <cellStyle name="Moeda 3 3 4 2 3 5" xfId="12464"/>
    <cellStyle name="Moeda 3 3 4 2 3 5 2" xfId="43759"/>
    <cellStyle name="Moeda 3 3 4 2 3 6" xfId="33877"/>
    <cellStyle name="Moeda 3 3 4 2 3 7" xfId="30582"/>
    <cellStyle name="Moeda 3 3 4 2 4" xfId="4229"/>
    <cellStyle name="Moeda 3 3 4 2 4 2" xfId="20699"/>
    <cellStyle name="Moeda 3 3 4 2 4 2 2" xfId="51994"/>
    <cellStyle name="Moeda 3 3 4 2 4 3" xfId="14111"/>
    <cellStyle name="Moeda 3 3 4 2 4 3 2" xfId="45406"/>
    <cellStyle name="Moeda 3 3 4 2 4 4" xfId="35524"/>
    <cellStyle name="Moeda 3 3 4 2 5" xfId="7523"/>
    <cellStyle name="Moeda 3 3 4 2 5 2" xfId="23993"/>
    <cellStyle name="Moeda 3 3 4 2 5 2 2" xfId="55288"/>
    <cellStyle name="Moeda 3 3 4 2 5 3" xfId="38818"/>
    <cellStyle name="Moeda 3 3 4 2 6" xfId="17405"/>
    <cellStyle name="Moeda 3 3 4 2 6 2" xfId="48700"/>
    <cellStyle name="Moeda 3 3 4 2 7" xfId="10817"/>
    <cellStyle name="Moeda 3 3 4 2 7 2" xfId="42112"/>
    <cellStyle name="Moeda 3 3 4 2 8" xfId="27288"/>
    <cellStyle name="Moeda 3 3 4 2 8 2" xfId="32229"/>
    <cellStyle name="Moeda 3 3 4 2 9" xfId="28935"/>
    <cellStyle name="Moeda 3 3 4 3" xfId="694"/>
    <cellStyle name="Moeda 3 3 4 3 2" xfId="695"/>
    <cellStyle name="Moeda 3 3 4 3 2 2" xfId="2584"/>
    <cellStyle name="Moeda 3 3 4 3 2 2 2" xfId="5879"/>
    <cellStyle name="Moeda 3 3 4 3 2 2 2 2" xfId="22349"/>
    <cellStyle name="Moeda 3 3 4 3 2 2 2 2 2" xfId="53644"/>
    <cellStyle name="Moeda 3 3 4 3 2 2 2 3" xfId="15761"/>
    <cellStyle name="Moeda 3 3 4 3 2 2 2 3 2" xfId="47056"/>
    <cellStyle name="Moeda 3 3 4 3 2 2 2 4" xfId="37174"/>
    <cellStyle name="Moeda 3 3 4 3 2 2 3" xfId="9173"/>
    <cellStyle name="Moeda 3 3 4 3 2 2 3 2" xfId="25643"/>
    <cellStyle name="Moeda 3 3 4 3 2 2 3 2 2" xfId="56938"/>
    <cellStyle name="Moeda 3 3 4 3 2 2 3 3" xfId="40468"/>
    <cellStyle name="Moeda 3 3 4 3 2 2 4" xfId="19055"/>
    <cellStyle name="Moeda 3 3 4 3 2 2 4 2" xfId="50350"/>
    <cellStyle name="Moeda 3 3 4 3 2 2 5" xfId="12467"/>
    <cellStyle name="Moeda 3 3 4 3 2 2 5 2" xfId="43762"/>
    <cellStyle name="Moeda 3 3 4 3 2 2 6" xfId="33880"/>
    <cellStyle name="Moeda 3 3 4 3 2 2 7" xfId="30585"/>
    <cellStyle name="Moeda 3 3 4 3 2 3" xfId="4232"/>
    <cellStyle name="Moeda 3 3 4 3 2 3 2" xfId="20702"/>
    <cellStyle name="Moeda 3 3 4 3 2 3 2 2" xfId="51997"/>
    <cellStyle name="Moeda 3 3 4 3 2 3 3" xfId="14114"/>
    <cellStyle name="Moeda 3 3 4 3 2 3 3 2" xfId="45409"/>
    <cellStyle name="Moeda 3 3 4 3 2 3 4" xfId="35527"/>
    <cellStyle name="Moeda 3 3 4 3 2 4" xfId="7526"/>
    <cellStyle name="Moeda 3 3 4 3 2 4 2" xfId="23996"/>
    <cellStyle name="Moeda 3 3 4 3 2 4 2 2" xfId="55291"/>
    <cellStyle name="Moeda 3 3 4 3 2 4 3" xfId="38821"/>
    <cellStyle name="Moeda 3 3 4 3 2 5" xfId="17408"/>
    <cellStyle name="Moeda 3 3 4 3 2 5 2" xfId="48703"/>
    <cellStyle name="Moeda 3 3 4 3 2 6" xfId="10820"/>
    <cellStyle name="Moeda 3 3 4 3 2 6 2" xfId="42115"/>
    <cellStyle name="Moeda 3 3 4 3 2 7" xfId="27291"/>
    <cellStyle name="Moeda 3 3 4 3 2 7 2" xfId="32232"/>
    <cellStyle name="Moeda 3 3 4 3 2 8" xfId="28938"/>
    <cellStyle name="Moeda 3 3 4 3 3" xfId="2583"/>
    <cellStyle name="Moeda 3 3 4 3 3 2" xfId="5878"/>
    <cellStyle name="Moeda 3 3 4 3 3 2 2" xfId="22348"/>
    <cellStyle name="Moeda 3 3 4 3 3 2 2 2" xfId="53643"/>
    <cellStyle name="Moeda 3 3 4 3 3 2 3" xfId="15760"/>
    <cellStyle name="Moeda 3 3 4 3 3 2 3 2" xfId="47055"/>
    <cellStyle name="Moeda 3 3 4 3 3 2 4" xfId="37173"/>
    <cellStyle name="Moeda 3 3 4 3 3 3" xfId="9172"/>
    <cellStyle name="Moeda 3 3 4 3 3 3 2" xfId="25642"/>
    <cellStyle name="Moeda 3 3 4 3 3 3 2 2" xfId="56937"/>
    <cellStyle name="Moeda 3 3 4 3 3 3 3" xfId="40467"/>
    <cellStyle name="Moeda 3 3 4 3 3 4" xfId="19054"/>
    <cellStyle name="Moeda 3 3 4 3 3 4 2" xfId="50349"/>
    <cellStyle name="Moeda 3 3 4 3 3 5" xfId="12466"/>
    <cellStyle name="Moeda 3 3 4 3 3 5 2" xfId="43761"/>
    <cellStyle name="Moeda 3 3 4 3 3 6" xfId="33879"/>
    <cellStyle name="Moeda 3 3 4 3 3 7" xfId="30584"/>
    <cellStyle name="Moeda 3 3 4 3 4" xfId="4231"/>
    <cellStyle name="Moeda 3 3 4 3 4 2" xfId="20701"/>
    <cellStyle name="Moeda 3 3 4 3 4 2 2" xfId="51996"/>
    <cellStyle name="Moeda 3 3 4 3 4 3" xfId="14113"/>
    <cellStyle name="Moeda 3 3 4 3 4 3 2" xfId="45408"/>
    <cellStyle name="Moeda 3 3 4 3 4 4" xfId="35526"/>
    <cellStyle name="Moeda 3 3 4 3 5" xfId="7525"/>
    <cellStyle name="Moeda 3 3 4 3 5 2" xfId="23995"/>
    <cellStyle name="Moeda 3 3 4 3 5 2 2" xfId="55290"/>
    <cellStyle name="Moeda 3 3 4 3 5 3" xfId="38820"/>
    <cellStyle name="Moeda 3 3 4 3 6" xfId="17407"/>
    <cellStyle name="Moeda 3 3 4 3 6 2" xfId="48702"/>
    <cellStyle name="Moeda 3 3 4 3 7" xfId="10819"/>
    <cellStyle name="Moeda 3 3 4 3 7 2" xfId="42114"/>
    <cellStyle name="Moeda 3 3 4 3 8" xfId="27290"/>
    <cellStyle name="Moeda 3 3 4 3 8 2" xfId="32231"/>
    <cellStyle name="Moeda 3 3 4 3 9" xfId="28937"/>
    <cellStyle name="Moeda 3 3 4 4" xfId="696"/>
    <cellStyle name="Moeda 3 3 4 4 2" xfId="2585"/>
    <cellStyle name="Moeda 3 3 4 4 2 2" xfId="5880"/>
    <cellStyle name="Moeda 3 3 4 4 2 2 2" xfId="22350"/>
    <cellStyle name="Moeda 3 3 4 4 2 2 2 2" xfId="53645"/>
    <cellStyle name="Moeda 3 3 4 4 2 2 3" xfId="15762"/>
    <cellStyle name="Moeda 3 3 4 4 2 2 3 2" xfId="47057"/>
    <cellStyle name="Moeda 3 3 4 4 2 2 4" xfId="37175"/>
    <cellStyle name="Moeda 3 3 4 4 2 3" xfId="9174"/>
    <cellStyle name="Moeda 3 3 4 4 2 3 2" xfId="25644"/>
    <cellStyle name="Moeda 3 3 4 4 2 3 2 2" xfId="56939"/>
    <cellStyle name="Moeda 3 3 4 4 2 3 3" xfId="40469"/>
    <cellStyle name="Moeda 3 3 4 4 2 4" xfId="19056"/>
    <cellStyle name="Moeda 3 3 4 4 2 4 2" xfId="50351"/>
    <cellStyle name="Moeda 3 3 4 4 2 5" xfId="12468"/>
    <cellStyle name="Moeda 3 3 4 4 2 5 2" xfId="43763"/>
    <cellStyle name="Moeda 3 3 4 4 2 6" xfId="33881"/>
    <cellStyle name="Moeda 3 3 4 4 2 7" xfId="30586"/>
    <cellStyle name="Moeda 3 3 4 4 3" xfId="4233"/>
    <cellStyle name="Moeda 3 3 4 4 3 2" xfId="20703"/>
    <cellStyle name="Moeda 3 3 4 4 3 2 2" xfId="51998"/>
    <cellStyle name="Moeda 3 3 4 4 3 3" xfId="14115"/>
    <cellStyle name="Moeda 3 3 4 4 3 3 2" xfId="45410"/>
    <cellStyle name="Moeda 3 3 4 4 3 4" xfId="35528"/>
    <cellStyle name="Moeda 3 3 4 4 4" xfId="7527"/>
    <cellStyle name="Moeda 3 3 4 4 4 2" xfId="23997"/>
    <cellStyle name="Moeda 3 3 4 4 4 2 2" xfId="55292"/>
    <cellStyle name="Moeda 3 3 4 4 4 3" xfId="38822"/>
    <cellStyle name="Moeda 3 3 4 4 5" xfId="17409"/>
    <cellStyle name="Moeda 3 3 4 4 5 2" xfId="48704"/>
    <cellStyle name="Moeda 3 3 4 4 6" xfId="10821"/>
    <cellStyle name="Moeda 3 3 4 4 6 2" xfId="42116"/>
    <cellStyle name="Moeda 3 3 4 4 7" xfId="27292"/>
    <cellStyle name="Moeda 3 3 4 4 7 2" xfId="32233"/>
    <cellStyle name="Moeda 3 3 4 4 8" xfId="28939"/>
    <cellStyle name="Moeda 3 3 4 5" xfId="697"/>
    <cellStyle name="Moeda 3 3 4 5 2" xfId="2586"/>
    <cellStyle name="Moeda 3 3 4 5 2 2" xfId="5881"/>
    <cellStyle name="Moeda 3 3 4 5 2 2 2" xfId="22351"/>
    <cellStyle name="Moeda 3 3 4 5 2 2 2 2" xfId="53646"/>
    <cellStyle name="Moeda 3 3 4 5 2 2 3" xfId="15763"/>
    <cellStyle name="Moeda 3 3 4 5 2 2 3 2" xfId="47058"/>
    <cellStyle name="Moeda 3 3 4 5 2 2 4" xfId="37176"/>
    <cellStyle name="Moeda 3 3 4 5 2 3" xfId="9175"/>
    <cellStyle name="Moeda 3 3 4 5 2 3 2" xfId="25645"/>
    <cellStyle name="Moeda 3 3 4 5 2 3 2 2" xfId="56940"/>
    <cellStyle name="Moeda 3 3 4 5 2 3 3" xfId="40470"/>
    <cellStyle name="Moeda 3 3 4 5 2 4" xfId="19057"/>
    <cellStyle name="Moeda 3 3 4 5 2 4 2" xfId="50352"/>
    <cellStyle name="Moeda 3 3 4 5 2 5" xfId="12469"/>
    <cellStyle name="Moeda 3 3 4 5 2 5 2" xfId="43764"/>
    <cellStyle name="Moeda 3 3 4 5 2 6" xfId="33882"/>
    <cellStyle name="Moeda 3 3 4 5 2 7" xfId="30587"/>
    <cellStyle name="Moeda 3 3 4 5 3" xfId="4234"/>
    <cellStyle name="Moeda 3 3 4 5 3 2" xfId="20704"/>
    <cellStyle name="Moeda 3 3 4 5 3 2 2" xfId="51999"/>
    <cellStyle name="Moeda 3 3 4 5 3 3" xfId="14116"/>
    <cellStyle name="Moeda 3 3 4 5 3 3 2" xfId="45411"/>
    <cellStyle name="Moeda 3 3 4 5 3 4" xfId="35529"/>
    <cellStyle name="Moeda 3 3 4 5 4" xfId="7528"/>
    <cellStyle name="Moeda 3 3 4 5 4 2" xfId="23998"/>
    <cellStyle name="Moeda 3 3 4 5 4 2 2" xfId="55293"/>
    <cellStyle name="Moeda 3 3 4 5 4 3" xfId="38823"/>
    <cellStyle name="Moeda 3 3 4 5 5" xfId="17410"/>
    <cellStyle name="Moeda 3 3 4 5 5 2" xfId="48705"/>
    <cellStyle name="Moeda 3 3 4 5 6" xfId="10822"/>
    <cellStyle name="Moeda 3 3 4 5 6 2" xfId="42117"/>
    <cellStyle name="Moeda 3 3 4 5 7" xfId="27293"/>
    <cellStyle name="Moeda 3 3 4 5 7 2" xfId="32234"/>
    <cellStyle name="Moeda 3 3 4 5 8" xfId="28940"/>
    <cellStyle name="Moeda 3 3 4 6" xfId="2580"/>
    <cellStyle name="Moeda 3 3 4 6 2" xfId="5875"/>
    <cellStyle name="Moeda 3 3 4 6 2 2" xfId="22345"/>
    <cellStyle name="Moeda 3 3 4 6 2 2 2" xfId="53640"/>
    <cellStyle name="Moeda 3 3 4 6 2 3" xfId="15757"/>
    <cellStyle name="Moeda 3 3 4 6 2 3 2" xfId="47052"/>
    <cellStyle name="Moeda 3 3 4 6 2 4" xfId="37170"/>
    <cellStyle name="Moeda 3 3 4 6 3" xfId="9169"/>
    <cellStyle name="Moeda 3 3 4 6 3 2" xfId="25639"/>
    <cellStyle name="Moeda 3 3 4 6 3 2 2" xfId="56934"/>
    <cellStyle name="Moeda 3 3 4 6 3 3" xfId="40464"/>
    <cellStyle name="Moeda 3 3 4 6 4" xfId="19051"/>
    <cellStyle name="Moeda 3 3 4 6 4 2" xfId="50346"/>
    <cellStyle name="Moeda 3 3 4 6 5" xfId="12463"/>
    <cellStyle name="Moeda 3 3 4 6 5 2" xfId="43758"/>
    <cellStyle name="Moeda 3 3 4 6 6" xfId="33876"/>
    <cellStyle name="Moeda 3 3 4 6 7" xfId="30581"/>
    <cellStyle name="Moeda 3 3 4 7" xfId="4228"/>
    <cellStyle name="Moeda 3 3 4 7 2" xfId="20698"/>
    <cellStyle name="Moeda 3 3 4 7 2 2" xfId="51993"/>
    <cellStyle name="Moeda 3 3 4 7 3" xfId="14110"/>
    <cellStyle name="Moeda 3 3 4 7 3 2" xfId="45405"/>
    <cellStyle name="Moeda 3 3 4 7 4" xfId="35523"/>
    <cellStyle name="Moeda 3 3 4 8" xfId="7522"/>
    <cellStyle name="Moeda 3 3 4 8 2" xfId="23992"/>
    <cellStyle name="Moeda 3 3 4 8 2 2" xfId="55287"/>
    <cellStyle name="Moeda 3 3 4 8 3" xfId="38817"/>
    <cellStyle name="Moeda 3 3 4 9" xfId="17404"/>
    <cellStyle name="Moeda 3 3 4 9 2" xfId="48699"/>
    <cellStyle name="Moeda 3 3 5" xfId="698"/>
    <cellStyle name="Moeda 3 3 5 2" xfId="699"/>
    <cellStyle name="Moeda 3 3 5 2 2" xfId="2588"/>
    <cellStyle name="Moeda 3 3 5 2 2 2" xfId="5883"/>
    <cellStyle name="Moeda 3 3 5 2 2 2 2" xfId="22353"/>
    <cellStyle name="Moeda 3 3 5 2 2 2 2 2" xfId="53648"/>
    <cellStyle name="Moeda 3 3 5 2 2 2 3" xfId="15765"/>
    <cellStyle name="Moeda 3 3 5 2 2 2 3 2" xfId="47060"/>
    <cellStyle name="Moeda 3 3 5 2 2 2 4" xfId="37178"/>
    <cellStyle name="Moeda 3 3 5 2 2 3" xfId="9177"/>
    <cellStyle name="Moeda 3 3 5 2 2 3 2" xfId="25647"/>
    <cellStyle name="Moeda 3 3 5 2 2 3 2 2" xfId="56942"/>
    <cellStyle name="Moeda 3 3 5 2 2 3 3" xfId="40472"/>
    <cellStyle name="Moeda 3 3 5 2 2 4" xfId="19059"/>
    <cellStyle name="Moeda 3 3 5 2 2 4 2" xfId="50354"/>
    <cellStyle name="Moeda 3 3 5 2 2 5" xfId="12471"/>
    <cellStyle name="Moeda 3 3 5 2 2 5 2" xfId="43766"/>
    <cellStyle name="Moeda 3 3 5 2 2 6" xfId="33884"/>
    <cellStyle name="Moeda 3 3 5 2 2 7" xfId="30589"/>
    <cellStyle name="Moeda 3 3 5 2 3" xfId="4236"/>
    <cellStyle name="Moeda 3 3 5 2 3 2" xfId="20706"/>
    <cellStyle name="Moeda 3 3 5 2 3 2 2" xfId="52001"/>
    <cellStyle name="Moeda 3 3 5 2 3 3" xfId="14118"/>
    <cellStyle name="Moeda 3 3 5 2 3 3 2" xfId="45413"/>
    <cellStyle name="Moeda 3 3 5 2 3 4" xfId="35531"/>
    <cellStyle name="Moeda 3 3 5 2 4" xfId="7530"/>
    <cellStyle name="Moeda 3 3 5 2 4 2" xfId="24000"/>
    <cellStyle name="Moeda 3 3 5 2 4 2 2" xfId="55295"/>
    <cellStyle name="Moeda 3 3 5 2 4 3" xfId="38825"/>
    <cellStyle name="Moeda 3 3 5 2 5" xfId="17412"/>
    <cellStyle name="Moeda 3 3 5 2 5 2" xfId="48707"/>
    <cellStyle name="Moeda 3 3 5 2 6" xfId="10824"/>
    <cellStyle name="Moeda 3 3 5 2 6 2" xfId="42119"/>
    <cellStyle name="Moeda 3 3 5 2 7" xfId="27295"/>
    <cellStyle name="Moeda 3 3 5 2 7 2" xfId="32236"/>
    <cellStyle name="Moeda 3 3 5 2 8" xfId="28942"/>
    <cellStyle name="Moeda 3 3 5 3" xfId="2587"/>
    <cellStyle name="Moeda 3 3 5 3 2" xfId="5882"/>
    <cellStyle name="Moeda 3 3 5 3 2 2" xfId="22352"/>
    <cellStyle name="Moeda 3 3 5 3 2 2 2" xfId="53647"/>
    <cellStyle name="Moeda 3 3 5 3 2 3" xfId="15764"/>
    <cellStyle name="Moeda 3 3 5 3 2 3 2" xfId="47059"/>
    <cellStyle name="Moeda 3 3 5 3 2 4" xfId="37177"/>
    <cellStyle name="Moeda 3 3 5 3 3" xfId="9176"/>
    <cellStyle name="Moeda 3 3 5 3 3 2" xfId="25646"/>
    <cellStyle name="Moeda 3 3 5 3 3 2 2" xfId="56941"/>
    <cellStyle name="Moeda 3 3 5 3 3 3" xfId="40471"/>
    <cellStyle name="Moeda 3 3 5 3 4" xfId="19058"/>
    <cellStyle name="Moeda 3 3 5 3 4 2" xfId="50353"/>
    <cellStyle name="Moeda 3 3 5 3 5" xfId="12470"/>
    <cellStyle name="Moeda 3 3 5 3 5 2" xfId="43765"/>
    <cellStyle name="Moeda 3 3 5 3 6" xfId="33883"/>
    <cellStyle name="Moeda 3 3 5 3 7" xfId="30588"/>
    <cellStyle name="Moeda 3 3 5 4" xfId="4235"/>
    <cellStyle name="Moeda 3 3 5 4 2" xfId="20705"/>
    <cellStyle name="Moeda 3 3 5 4 2 2" xfId="52000"/>
    <cellStyle name="Moeda 3 3 5 4 3" xfId="14117"/>
    <cellStyle name="Moeda 3 3 5 4 3 2" xfId="45412"/>
    <cellStyle name="Moeda 3 3 5 4 4" xfId="35530"/>
    <cellStyle name="Moeda 3 3 5 5" xfId="7529"/>
    <cellStyle name="Moeda 3 3 5 5 2" xfId="23999"/>
    <cellStyle name="Moeda 3 3 5 5 2 2" xfId="55294"/>
    <cellStyle name="Moeda 3 3 5 5 3" xfId="38824"/>
    <cellStyle name="Moeda 3 3 5 6" xfId="17411"/>
    <cellStyle name="Moeda 3 3 5 6 2" xfId="48706"/>
    <cellStyle name="Moeda 3 3 5 7" xfId="10823"/>
    <cellStyle name="Moeda 3 3 5 7 2" xfId="42118"/>
    <cellStyle name="Moeda 3 3 5 8" xfId="27294"/>
    <cellStyle name="Moeda 3 3 5 8 2" xfId="32235"/>
    <cellStyle name="Moeda 3 3 5 9" xfId="28941"/>
    <cellStyle name="Moeda 3 3 6" xfId="700"/>
    <cellStyle name="Moeda 3 3 6 2" xfId="701"/>
    <cellStyle name="Moeda 3 3 6 2 2" xfId="2590"/>
    <cellStyle name="Moeda 3 3 6 2 2 2" xfId="5885"/>
    <cellStyle name="Moeda 3 3 6 2 2 2 2" xfId="22355"/>
    <cellStyle name="Moeda 3 3 6 2 2 2 2 2" xfId="53650"/>
    <cellStyle name="Moeda 3 3 6 2 2 2 3" xfId="15767"/>
    <cellStyle name="Moeda 3 3 6 2 2 2 3 2" xfId="47062"/>
    <cellStyle name="Moeda 3 3 6 2 2 2 4" xfId="37180"/>
    <cellStyle name="Moeda 3 3 6 2 2 3" xfId="9179"/>
    <cellStyle name="Moeda 3 3 6 2 2 3 2" xfId="25649"/>
    <cellStyle name="Moeda 3 3 6 2 2 3 2 2" xfId="56944"/>
    <cellStyle name="Moeda 3 3 6 2 2 3 3" xfId="40474"/>
    <cellStyle name="Moeda 3 3 6 2 2 4" xfId="19061"/>
    <cellStyle name="Moeda 3 3 6 2 2 4 2" xfId="50356"/>
    <cellStyle name="Moeda 3 3 6 2 2 5" xfId="12473"/>
    <cellStyle name="Moeda 3 3 6 2 2 5 2" xfId="43768"/>
    <cellStyle name="Moeda 3 3 6 2 2 6" xfId="33886"/>
    <cellStyle name="Moeda 3 3 6 2 2 7" xfId="30591"/>
    <cellStyle name="Moeda 3 3 6 2 3" xfId="4238"/>
    <cellStyle name="Moeda 3 3 6 2 3 2" xfId="20708"/>
    <cellStyle name="Moeda 3 3 6 2 3 2 2" xfId="52003"/>
    <cellStyle name="Moeda 3 3 6 2 3 3" xfId="14120"/>
    <cellStyle name="Moeda 3 3 6 2 3 3 2" xfId="45415"/>
    <cellStyle name="Moeda 3 3 6 2 3 4" xfId="35533"/>
    <cellStyle name="Moeda 3 3 6 2 4" xfId="7532"/>
    <cellStyle name="Moeda 3 3 6 2 4 2" xfId="24002"/>
    <cellStyle name="Moeda 3 3 6 2 4 2 2" xfId="55297"/>
    <cellStyle name="Moeda 3 3 6 2 4 3" xfId="38827"/>
    <cellStyle name="Moeda 3 3 6 2 5" xfId="17414"/>
    <cellStyle name="Moeda 3 3 6 2 5 2" xfId="48709"/>
    <cellStyle name="Moeda 3 3 6 2 6" xfId="10826"/>
    <cellStyle name="Moeda 3 3 6 2 6 2" xfId="42121"/>
    <cellStyle name="Moeda 3 3 6 2 7" xfId="27297"/>
    <cellStyle name="Moeda 3 3 6 2 7 2" xfId="32238"/>
    <cellStyle name="Moeda 3 3 6 2 8" xfId="28944"/>
    <cellStyle name="Moeda 3 3 6 3" xfId="2589"/>
    <cellStyle name="Moeda 3 3 6 3 2" xfId="5884"/>
    <cellStyle name="Moeda 3 3 6 3 2 2" xfId="22354"/>
    <cellStyle name="Moeda 3 3 6 3 2 2 2" xfId="53649"/>
    <cellStyle name="Moeda 3 3 6 3 2 3" xfId="15766"/>
    <cellStyle name="Moeda 3 3 6 3 2 3 2" xfId="47061"/>
    <cellStyle name="Moeda 3 3 6 3 2 4" xfId="37179"/>
    <cellStyle name="Moeda 3 3 6 3 3" xfId="9178"/>
    <cellStyle name="Moeda 3 3 6 3 3 2" xfId="25648"/>
    <cellStyle name="Moeda 3 3 6 3 3 2 2" xfId="56943"/>
    <cellStyle name="Moeda 3 3 6 3 3 3" xfId="40473"/>
    <cellStyle name="Moeda 3 3 6 3 4" xfId="19060"/>
    <cellStyle name="Moeda 3 3 6 3 4 2" xfId="50355"/>
    <cellStyle name="Moeda 3 3 6 3 5" xfId="12472"/>
    <cellStyle name="Moeda 3 3 6 3 5 2" xfId="43767"/>
    <cellStyle name="Moeda 3 3 6 3 6" xfId="33885"/>
    <cellStyle name="Moeda 3 3 6 3 7" xfId="30590"/>
    <cellStyle name="Moeda 3 3 6 4" xfId="4237"/>
    <cellStyle name="Moeda 3 3 6 4 2" xfId="20707"/>
    <cellStyle name="Moeda 3 3 6 4 2 2" xfId="52002"/>
    <cellStyle name="Moeda 3 3 6 4 3" xfId="14119"/>
    <cellStyle name="Moeda 3 3 6 4 3 2" xfId="45414"/>
    <cellStyle name="Moeda 3 3 6 4 4" xfId="35532"/>
    <cellStyle name="Moeda 3 3 6 5" xfId="7531"/>
    <cellStyle name="Moeda 3 3 6 5 2" xfId="24001"/>
    <cellStyle name="Moeda 3 3 6 5 2 2" xfId="55296"/>
    <cellStyle name="Moeda 3 3 6 5 3" xfId="38826"/>
    <cellStyle name="Moeda 3 3 6 6" xfId="17413"/>
    <cellStyle name="Moeda 3 3 6 6 2" xfId="48708"/>
    <cellStyle name="Moeda 3 3 6 7" xfId="10825"/>
    <cellStyle name="Moeda 3 3 6 7 2" xfId="42120"/>
    <cellStyle name="Moeda 3 3 6 8" xfId="27296"/>
    <cellStyle name="Moeda 3 3 6 8 2" xfId="32237"/>
    <cellStyle name="Moeda 3 3 6 9" xfId="28943"/>
    <cellStyle name="Moeda 3 3 7" xfId="702"/>
    <cellStyle name="Moeda 3 3 7 2" xfId="2591"/>
    <cellStyle name="Moeda 3 3 7 2 2" xfId="5886"/>
    <cellStyle name="Moeda 3 3 7 2 2 2" xfId="22356"/>
    <cellStyle name="Moeda 3 3 7 2 2 2 2" xfId="53651"/>
    <cellStyle name="Moeda 3 3 7 2 2 3" xfId="15768"/>
    <cellStyle name="Moeda 3 3 7 2 2 3 2" xfId="47063"/>
    <cellStyle name="Moeda 3 3 7 2 2 4" xfId="37181"/>
    <cellStyle name="Moeda 3 3 7 2 3" xfId="9180"/>
    <cellStyle name="Moeda 3 3 7 2 3 2" xfId="25650"/>
    <cellStyle name="Moeda 3 3 7 2 3 2 2" xfId="56945"/>
    <cellStyle name="Moeda 3 3 7 2 3 3" xfId="40475"/>
    <cellStyle name="Moeda 3 3 7 2 4" xfId="19062"/>
    <cellStyle name="Moeda 3 3 7 2 4 2" xfId="50357"/>
    <cellStyle name="Moeda 3 3 7 2 5" xfId="12474"/>
    <cellStyle name="Moeda 3 3 7 2 5 2" xfId="43769"/>
    <cellStyle name="Moeda 3 3 7 2 6" xfId="33887"/>
    <cellStyle name="Moeda 3 3 7 2 7" xfId="30592"/>
    <cellStyle name="Moeda 3 3 7 3" xfId="4239"/>
    <cellStyle name="Moeda 3 3 7 3 2" xfId="20709"/>
    <cellStyle name="Moeda 3 3 7 3 2 2" xfId="52004"/>
    <cellStyle name="Moeda 3 3 7 3 3" xfId="14121"/>
    <cellStyle name="Moeda 3 3 7 3 3 2" xfId="45416"/>
    <cellStyle name="Moeda 3 3 7 3 4" xfId="35534"/>
    <cellStyle name="Moeda 3 3 7 4" xfId="7533"/>
    <cellStyle name="Moeda 3 3 7 4 2" xfId="24003"/>
    <cellStyle name="Moeda 3 3 7 4 2 2" xfId="55298"/>
    <cellStyle name="Moeda 3 3 7 4 3" xfId="38828"/>
    <cellStyle name="Moeda 3 3 7 5" xfId="17415"/>
    <cellStyle name="Moeda 3 3 7 5 2" xfId="48710"/>
    <cellStyle name="Moeda 3 3 7 6" xfId="10827"/>
    <cellStyle name="Moeda 3 3 7 6 2" xfId="42122"/>
    <cellStyle name="Moeda 3 3 7 7" xfId="27298"/>
    <cellStyle name="Moeda 3 3 7 7 2" xfId="32239"/>
    <cellStyle name="Moeda 3 3 7 8" xfId="28945"/>
    <cellStyle name="Moeda 3 3 8" xfId="703"/>
    <cellStyle name="Moeda 3 3 8 2" xfId="2592"/>
    <cellStyle name="Moeda 3 3 8 2 2" xfId="5887"/>
    <cellStyle name="Moeda 3 3 8 2 2 2" xfId="22357"/>
    <cellStyle name="Moeda 3 3 8 2 2 2 2" xfId="53652"/>
    <cellStyle name="Moeda 3 3 8 2 2 3" xfId="15769"/>
    <cellStyle name="Moeda 3 3 8 2 2 3 2" xfId="47064"/>
    <cellStyle name="Moeda 3 3 8 2 2 4" xfId="37182"/>
    <cellStyle name="Moeda 3 3 8 2 3" xfId="9181"/>
    <cellStyle name="Moeda 3 3 8 2 3 2" xfId="25651"/>
    <cellStyle name="Moeda 3 3 8 2 3 2 2" xfId="56946"/>
    <cellStyle name="Moeda 3 3 8 2 3 3" xfId="40476"/>
    <cellStyle name="Moeda 3 3 8 2 4" xfId="19063"/>
    <cellStyle name="Moeda 3 3 8 2 4 2" xfId="50358"/>
    <cellStyle name="Moeda 3 3 8 2 5" xfId="12475"/>
    <cellStyle name="Moeda 3 3 8 2 5 2" xfId="43770"/>
    <cellStyle name="Moeda 3 3 8 2 6" xfId="33888"/>
    <cellStyle name="Moeda 3 3 8 2 7" xfId="30593"/>
    <cellStyle name="Moeda 3 3 8 3" xfId="4240"/>
    <cellStyle name="Moeda 3 3 8 3 2" xfId="20710"/>
    <cellStyle name="Moeda 3 3 8 3 2 2" xfId="52005"/>
    <cellStyle name="Moeda 3 3 8 3 3" xfId="14122"/>
    <cellStyle name="Moeda 3 3 8 3 3 2" xfId="45417"/>
    <cellStyle name="Moeda 3 3 8 3 4" xfId="35535"/>
    <cellStyle name="Moeda 3 3 8 4" xfId="7534"/>
    <cellStyle name="Moeda 3 3 8 4 2" xfId="24004"/>
    <cellStyle name="Moeda 3 3 8 4 2 2" xfId="55299"/>
    <cellStyle name="Moeda 3 3 8 4 3" xfId="38829"/>
    <cellStyle name="Moeda 3 3 8 5" xfId="17416"/>
    <cellStyle name="Moeda 3 3 8 5 2" xfId="48711"/>
    <cellStyle name="Moeda 3 3 8 6" xfId="10828"/>
    <cellStyle name="Moeda 3 3 8 6 2" xfId="42123"/>
    <cellStyle name="Moeda 3 3 8 7" xfId="27299"/>
    <cellStyle name="Moeda 3 3 8 7 2" xfId="32240"/>
    <cellStyle name="Moeda 3 3 8 8" xfId="28946"/>
    <cellStyle name="Moeda 3 3 9" xfId="2551"/>
    <cellStyle name="Moeda 3 3 9 2" xfId="5846"/>
    <cellStyle name="Moeda 3 3 9 2 2" xfId="22316"/>
    <cellStyle name="Moeda 3 3 9 2 2 2" xfId="53611"/>
    <cellStyle name="Moeda 3 3 9 2 3" xfId="15728"/>
    <cellStyle name="Moeda 3 3 9 2 3 2" xfId="47023"/>
    <cellStyle name="Moeda 3 3 9 2 4" xfId="37141"/>
    <cellStyle name="Moeda 3 3 9 3" xfId="9140"/>
    <cellStyle name="Moeda 3 3 9 3 2" xfId="25610"/>
    <cellStyle name="Moeda 3 3 9 3 2 2" xfId="56905"/>
    <cellStyle name="Moeda 3 3 9 3 3" xfId="40435"/>
    <cellStyle name="Moeda 3 3 9 4" xfId="19022"/>
    <cellStyle name="Moeda 3 3 9 4 2" xfId="50317"/>
    <cellStyle name="Moeda 3 3 9 5" xfId="12434"/>
    <cellStyle name="Moeda 3 3 9 5 2" xfId="43729"/>
    <cellStyle name="Moeda 3 3 9 6" xfId="33847"/>
    <cellStyle name="Moeda 3 3 9 7" xfId="30552"/>
    <cellStyle name="Moeda 3 4" xfId="704"/>
    <cellStyle name="Moeda 3 4 10" xfId="17417"/>
    <cellStyle name="Moeda 3 4 10 2" xfId="48712"/>
    <cellStyle name="Moeda 3 4 11" xfId="10829"/>
    <cellStyle name="Moeda 3 4 11 2" xfId="42124"/>
    <cellStyle name="Moeda 3 4 12" xfId="27300"/>
    <cellStyle name="Moeda 3 4 12 2" xfId="32241"/>
    <cellStyle name="Moeda 3 4 13" xfId="28947"/>
    <cellStyle name="Moeda 3 4 2" xfId="705"/>
    <cellStyle name="Moeda 3 4 2 10" xfId="10830"/>
    <cellStyle name="Moeda 3 4 2 10 2" xfId="42125"/>
    <cellStyle name="Moeda 3 4 2 11" xfId="27301"/>
    <cellStyle name="Moeda 3 4 2 11 2" xfId="32242"/>
    <cellStyle name="Moeda 3 4 2 12" xfId="28948"/>
    <cellStyle name="Moeda 3 4 2 2" xfId="706"/>
    <cellStyle name="Moeda 3 4 2 2 2" xfId="707"/>
    <cellStyle name="Moeda 3 4 2 2 2 2" xfId="2596"/>
    <cellStyle name="Moeda 3 4 2 2 2 2 2" xfId="5891"/>
    <cellStyle name="Moeda 3 4 2 2 2 2 2 2" xfId="22361"/>
    <cellStyle name="Moeda 3 4 2 2 2 2 2 2 2" xfId="53656"/>
    <cellStyle name="Moeda 3 4 2 2 2 2 2 3" xfId="15773"/>
    <cellStyle name="Moeda 3 4 2 2 2 2 2 3 2" xfId="47068"/>
    <cellStyle name="Moeda 3 4 2 2 2 2 2 4" xfId="37186"/>
    <cellStyle name="Moeda 3 4 2 2 2 2 3" xfId="9185"/>
    <cellStyle name="Moeda 3 4 2 2 2 2 3 2" xfId="25655"/>
    <cellStyle name="Moeda 3 4 2 2 2 2 3 2 2" xfId="56950"/>
    <cellStyle name="Moeda 3 4 2 2 2 2 3 3" xfId="40480"/>
    <cellStyle name="Moeda 3 4 2 2 2 2 4" xfId="19067"/>
    <cellStyle name="Moeda 3 4 2 2 2 2 4 2" xfId="50362"/>
    <cellStyle name="Moeda 3 4 2 2 2 2 5" xfId="12479"/>
    <cellStyle name="Moeda 3 4 2 2 2 2 5 2" xfId="43774"/>
    <cellStyle name="Moeda 3 4 2 2 2 2 6" xfId="33892"/>
    <cellStyle name="Moeda 3 4 2 2 2 2 7" xfId="30597"/>
    <cellStyle name="Moeda 3 4 2 2 2 3" xfId="4244"/>
    <cellStyle name="Moeda 3 4 2 2 2 3 2" xfId="20714"/>
    <cellStyle name="Moeda 3 4 2 2 2 3 2 2" xfId="52009"/>
    <cellStyle name="Moeda 3 4 2 2 2 3 3" xfId="14126"/>
    <cellStyle name="Moeda 3 4 2 2 2 3 3 2" xfId="45421"/>
    <cellStyle name="Moeda 3 4 2 2 2 3 4" xfId="35539"/>
    <cellStyle name="Moeda 3 4 2 2 2 4" xfId="7538"/>
    <cellStyle name="Moeda 3 4 2 2 2 4 2" xfId="24008"/>
    <cellStyle name="Moeda 3 4 2 2 2 4 2 2" xfId="55303"/>
    <cellStyle name="Moeda 3 4 2 2 2 4 3" xfId="38833"/>
    <cellStyle name="Moeda 3 4 2 2 2 5" xfId="17420"/>
    <cellStyle name="Moeda 3 4 2 2 2 5 2" xfId="48715"/>
    <cellStyle name="Moeda 3 4 2 2 2 6" xfId="10832"/>
    <cellStyle name="Moeda 3 4 2 2 2 6 2" xfId="42127"/>
    <cellStyle name="Moeda 3 4 2 2 2 7" xfId="27303"/>
    <cellStyle name="Moeda 3 4 2 2 2 7 2" xfId="32244"/>
    <cellStyle name="Moeda 3 4 2 2 2 8" xfId="28950"/>
    <cellStyle name="Moeda 3 4 2 2 3" xfId="2595"/>
    <cellStyle name="Moeda 3 4 2 2 3 2" xfId="5890"/>
    <cellStyle name="Moeda 3 4 2 2 3 2 2" xfId="22360"/>
    <cellStyle name="Moeda 3 4 2 2 3 2 2 2" xfId="53655"/>
    <cellStyle name="Moeda 3 4 2 2 3 2 3" xfId="15772"/>
    <cellStyle name="Moeda 3 4 2 2 3 2 3 2" xfId="47067"/>
    <cellStyle name="Moeda 3 4 2 2 3 2 4" xfId="37185"/>
    <cellStyle name="Moeda 3 4 2 2 3 3" xfId="9184"/>
    <cellStyle name="Moeda 3 4 2 2 3 3 2" xfId="25654"/>
    <cellStyle name="Moeda 3 4 2 2 3 3 2 2" xfId="56949"/>
    <cellStyle name="Moeda 3 4 2 2 3 3 3" xfId="40479"/>
    <cellStyle name="Moeda 3 4 2 2 3 4" xfId="19066"/>
    <cellStyle name="Moeda 3 4 2 2 3 4 2" xfId="50361"/>
    <cellStyle name="Moeda 3 4 2 2 3 5" xfId="12478"/>
    <cellStyle name="Moeda 3 4 2 2 3 5 2" xfId="43773"/>
    <cellStyle name="Moeda 3 4 2 2 3 6" xfId="33891"/>
    <cellStyle name="Moeda 3 4 2 2 3 7" xfId="30596"/>
    <cellStyle name="Moeda 3 4 2 2 4" xfId="4243"/>
    <cellStyle name="Moeda 3 4 2 2 4 2" xfId="20713"/>
    <cellStyle name="Moeda 3 4 2 2 4 2 2" xfId="52008"/>
    <cellStyle name="Moeda 3 4 2 2 4 3" xfId="14125"/>
    <cellStyle name="Moeda 3 4 2 2 4 3 2" xfId="45420"/>
    <cellStyle name="Moeda 3 4 2 2 4 4" xfId="35538"/>
    <cellStyle name="Moeda 3 4 2 2 5" xfId="7537"/>
    <cellStyle name="Moeda 3 4 2 2 5 2" xfId="24007"/>
    <cellStyle name="Moeda 3 4 2 2 5 2 2" xfId="55302"/>
    <cellStyle name="Moeda 3 4 2 2 5 3" xfId="38832"/>
    <cellStyle name="Moeda 3 4 2 2 6" xfId="17419"/>
    <cellStyle name="Moeda 3 4 2 2 6 2" xfId="48714"/>
    <cellStyle name="Moeda 3 4 2 2 7" xfId="10831"/>
    <cellStyle name="Moeda 3 4 2 2 7 2" xfId="42126"/>
    <cellStyle name="Moeda 3 4 2 2 8" xfId="27302"/>
    <cellStyle name="Moeda 3 4 2 2 8 2" xfId="32243"/>
    <cellStyle name="Moeda 3 4 2 2 9" xfId="28949"/>
    <cellStyle name="Moeda 3 4 2 3" xfId="708"/>
    <cellStyle name="Moeda 3 4 2 3 2" xfId="709"/>
    <cellStyle name="Moeda 3 4 2 3 2 2" xfId="2598"/>
    <cellStyle name="Moeda 3 4 2 3 2 2 2" xfId="5893"/>
    <cellStyle name="Moeda 3 4 2 3 2 2 2 2" xfId="22363"/>
    <cellStyle name="Moeda 3 4 2 3 2 2 2 2 2" xfId="53658"/>
    <cellStyle name="Moeda 3 4 2 3 2 2 2 3" xfId="15775"/>
    <cellStyle name="Moeda 3 4 2 3 2 2 2 3 2" xfId="47070"/>
    <cellStyle name="Moeda 3 4 2 3 2 2 2 4" xfId="37188"/>
    <cellStyle name="Moeda 3 4 2 3 2 2 3" xfId="9187"/>
    <cellStyle name="Moeda 3 4 2 3 2 2 3 2" xfId="25657"/>
    <cellStyle name="Moeda 3 4 2 3 2 2 3 2 2" xfId="56952"/>
    <cellStyle name="Moeda 3 4 2 3 2 2 3 3" xfId="40482"/>
    <cellStyle name="Moeda 3 4 2 3 2 2 4" xfId="19069"/>
    <cellStyle name="Moeda 3 4 2 3 2 2 4 2" xfId="50364"/>
    <cellStyle name="Moeda 3 4 2 3 2 2 5" xfId="12481"/>
    <cellStyle name="Moeda 3 4 2 3 2 2 5 2" xfId="43776"/>
    <cellStyle name="Moeda 3 4 2 3 2 2 6" xfId="33894"/>
    <cellStyle name="Moeda 3 4 2 3 2 2 7" xfId="30599"/>
    <cellStyle name="Moeda 3 4 2 3 2 3" xfId="4246"/>
    <cellStyle name="Moeda 3 4 2 3 2 3 2" xfId="20716"/>
    <cellStyle name="Moeda 3 4 2 3 2 3 2 2" xfId="52011"/>
    <cellStyle name="Moeda 3 4 2 3 2 3 3" xfId="14128"/>
    <cellStyle name="Moeda 3 4 2 3 2 3 3 2" xfId="45423"/>
    <cellStyle name="Moeda 3 4 2 3 2 3 4" xfId="35541"/>
    <cellStyle name="Moeda 3 4 2 3 2 4" xfId="7540"/>
    <cellStyle name="Moeda 3 4 2 3 2 4 2" xfId="24010"/>
    <cellStyle name="Moeda 3 4 2 3 2 4 2 2" xfId="55305"/>
    <cellStyle name="Moeda 3 4 2 3 2 4 3" xfId="38835"/>
    <cellStyle name="Moeda 3 4 2 3 2 5" xfId="17422"/>
    <cellStyle name="Moeda 3 4 2 3 2 5 2" xfId="48717"/>
    <cellStyle name="Moeda 3 4 2 3 2 6" xfId="10834"/>
    <cellStyle name="Moeda 3 4 2 3 2 6 2" xfId="42129"/>
    <cellStyle name="Moeda 3 4 2 3 2 7" xfId="27305"/>
    <cellStyle name="Moeda 3 4 2 3 2 7 2" xfId="32246"/>
    <cellStyle name="Moeda 3 4 2 3 2 8" xfId="28952"/>
    <cellStyle name="Moeda 3 4 2 3 3" xfId="2597"/>
    <cellStyle name="Moeda 3 4 2 3 3 2" xfId="5892"/>
    <cellStyle name="Moeda 3 4 2 3 3 2 2" xfId="22362"/>
    <cellStyle name="Moeda 3 4 2 3 3 2 2 2" xfId="53657"/>
    <cellStyle name="Moeda 3 4 2 3 3 2 3" xfId="15774"/>
    <cellStyle name="Moeda 3 4 2 3 3 2 3 2" xfId="47069"/>
    <cellStyle name="Moeda 3 4 2 3 3 2 4" xfId="37187"/>
    <cellStyle name="Moeda 3 4 2 3 3 3" xfId="9186"/>
    <cellStyle name="Moeda 3 4 2 3 3 3 2" xfId="25656"/>
    <cellStyle name="Moeda 3 4 2 3 3 3 2 2" xfId="56951"/>
    <cellStyle name="Moeda 3 4 2 3 3 3 3" xfId="40481"/>
    <cellStyle name="Moeda 3 4 2 3 3 4" xfId="19068"/>
    <cellStyle name="Moeda 3 4 2 3 3 4 2" xfId="50363"/>
    <cellStyle name="Moeda 3 4 2 3 3 5" xfId="12480"/>
    <cellStyle name="Moeda 3 4 2 3 3 5 2" xfId="43775"/>
    <cellStyle name="Moeda 3 4 2 3 3 6" xfId="33893"/>
    <cellStyle name="Moeda 3 4 2 3 3 7" xfId="30598"/>
    <cellStyle name="Moeda 3 4 2 3 4" xfId="4245"/>
    <cellStyle name="Moeda 3 4 2 3 4 2" xfId="20715"/>
    <cellStyle name="Moeda 3 4 2 3 4 2 2" xfId="52010"/>
    <cellStyle name="Moeda 3 4 2 3 4 3" xfId="14127"/>
    <cellStyle name="Moeda 3 4 2 3 4 3 2" xfId="45422"/>
    <cellStyle name="Moeda 3 4 2 3 4 4" xfId="35540"/>
    <cellStyle name="Moeda 3 4 2 3 5" xfId="7539"/>
    <cellStyle name="Moeda 3 4 2 3 5 2" xfId="24009"/>
    <cellStyle name="Moeda 3 4 2 3 5 2 2" xfId="55304"/>
    <cellStyle name="Moeda 3 4 2 3 5 3" xfId="38834"/>
    <cellStyle name="Moeda 3 4 2 3 6" xfId="17421"/>
    <cellStyle name="Moeda 3 4 2 3 6 2" xfId="48716"/>
    <cellStyle name="Moeda 3 4 2 3 7" xfId="10833"/>
    <cellStyle name="Moeda 3 4 2 3 7 2" xfId="42128"/>
    <cellStyle name="Moeda 3 4 2 3 8" xfId="27304"/>
    <cellStyle name="Moeda 3 4 2 3 8 2" xfId="32245"/>
    <cellStyle name="Moeda 3 4 2 3 9" xfId="28951"/>
    <cellStyle name="Moeda 3 4 2 4" xfId="710"/>
    <cellStyle name="Moeda 3 4 2 4 2" xfId="2599"/>
    <cellStyle name="Moeda 3 4 2 4 2 2" xfId="5894"/>
    <cellStyle name="Moeda 3 4 2 4 2 2 2" xfId="22364"/>
    <cellStyle name="Moeda 3 4 2 4 2 2 2 2" xfId="53659"/>
    <cellStyle name="Moeda 3 4 2 4 2 2 3" xfId="15776"/>
    <cellStyle name="Moeda 3 4 2 4 2 2 3 2" xfId="47071"/>
    <cellStyle name="Moeda 3 4 2 4 2 2 4" xfId="37189"/>
    <cellStyle name="Moeda 3 4 2 4 2 3" xfId="9188"/>
    <cellStyle name="Moeda 3 4 2 4 2 3 2" xfId="25658"/>
    <cellStyle name="Moeda 3 4 2 4 2 3 2 2" xfId="56953"/>
    <cellStyle name="Moeda 3 4 2 4 2 3 3" xfId="40483"/>
    <cellStyle name="Moeda 3 4 2 4 2 4" xfId="19070"/>
    <cellStyle name="Moeda 3 4 2 4 2 4 2" xfId="50365"/>
    <cellStyle name="Moeda 3 4 2 4 2 5" xfId="12482"/>
    <cellStyle name="Moeda 3 4 2 4 2 5 2" xfId="43777"/>
    <cellStyle name="Moeda 3 4 2 4 2 6" xfId="33895"/>
    <cellStyle name="Moeda 3 4 2 4 2 7" xfId="30600"/>
    <cellStyle name="Moeda 3 4 2 4 3" xfId="4247"/>
    <cellStyle name="Moeda 3 4 2 4 3 2" xfId="20717"/>
    <cellStyle name="Moeda 3 4 2 4 3 2 2" xfId="52012"/>
    <cellStyle name="Moeda 3 4 2 4 3 3" xfId="14129"/>
    <cellStyle name="Moeda 3 4 2 4 3 3 2" xfId="45424"/>
    <cellStyle name="Moeda 3 4 2 4 3 4" xfId="35542"/>
    <cellStyle name="Moeda 3 4 2 4 4" xfId="7541"/>
    <cellStyle name="Moeda 3 4 2 4 4 2" xfId="24011"/>
    <cellStyle name="Moeda 3 4 2 4 4 2 2" xfId="55306"/>
    <cellStyle name="Moeda 3 4 2 4 4 3" xfId="38836"/>
    <cellStyle name="Moeda 3 4 2 4 5" xfId="17423"/>
    <cellStyle name="Moeda 3 4 2 4 5 2" xfId="48718"/>
    <cellStyle name="Moeda 3 4 2 4 6" xfId="10835"/>
    <cellStyle name="Moeda 3 4 2 4 6 2" xfId="42130"/>
    <cellStyle name="Moeda 3 4 2 4 7" xfId="27306"/>
    <cellStyle name="Moeda 3 4 2 4 7 2" xfId="32247"/>
    <cellStyle name="Moeda 3 4 2 4 8" xfId="28953"/>
    <cellStyle name="Moeda 3 4 2 5" xfId="711"/>
    <cellStyle name="Moeda 3 4 2 5 2" xfId="2600"/>
    <cellStyle name="Moeda 3 4 2 5 2 2" xfId="5895"/>
    <cellStyle name="Moeda 3 4 2 5 2 2 2" xfId="22365"/>
    <cellStyle name="Moeda 3 4 2 5 2 2 2 2" xfId="53660"/>
    <cellStyle name="Moeda 3 4 2 5 2 2 3" xfId="15777"/>
    <cellStyle name="Moeda 3 4 2 5 2 2 3 2" xfId="47072"/>
    <cellStyle name="Moeda 3 4 2 5 2 2 4" xfId="37190"/>
    <cellStyle name="Moeda 3 4 2 5 2 3" xfId="9189"/>
    <cellStyle name="Moeda 3 4 2 5 2 3 2" xfId="25659"/>
    <cellStyle name="Moeda 3 4 2 5 2 3 2 2" xfId="56954"/>
    <cellStyle name="Moeda 3 4 2 5 2 3 3" xfId="40484"/>
    <cellStyle name="Moeda 3 4 2 5 2 4" xfId="19071"/>
    <cellStyle name="Moeda 3 4 2 5 2 4 2" xfId="50366"/>
    <cellStyle name="Moeda 3 4 2 5 2 5" xfId="12483"/>
    <cellStyle name="Moeda 3 4 2 5 2 5 2" xfId="43778"/>
    <cellStyle name="Moeda 3 4 2 5 2 6" xfId="33896"/>
    <cellStyle name="Moeda 3 4 2 5 2 7" xfId="30601"/>
    <cellStyle name="Moeda 3 4 2 5 3" xfId="4248"/>
    <cellStyle name="Moeda 3 4 2 5 3 2" xfId="20718"/>
    <cellStyle name="Moeda 3 4 2 5 3 2 2" xfId="52013"/>
    <cellStyle name="Moeda 3 4 2 5 3 3" xfId="14130"/>
    <cellStyle name="Moeda 3 4 2 5 3 3 2" xfId="45425"/>
    <cellStyle name="Moeda 3 4 2 5 3 4" xfId="35543"/>
    <cellStyle name="Moeda 3 4 2 5 4" xfId="7542"/>
    <cellStyle name="Moeda 3 4 2 5 4 2" xfId="24012"/>
    <cellStyle name="Moeda 3 4 2 5 4 2 2" xfId="55307"/>
    <cellStyle name="Moeda 3 4 2 5 4 3" xfId="38837"/>
    <cellStyle name="Moeda 3 4 2 5 5" xfId="17424"/>
    <cellStyle name="Moeda 3 4 2 5 5 2" xfId="48719"/>
    <cellStyle name="Moeda 3 4 2 5 6" xfId="10836"/>
    <cellStyle name="Moeda 3 4 2 5 6 2" xfId="42131"/>
    <cellStyle name="Moeda 3 4 2 5 7" xfId="27307"/>
    <cellStyle name="Moeda 3 4 2 5 7 2" xfId="32248"/>
    <cellStyle name="Moeda 3 4 2 5 8" xfId="28954"/>
    <cellStyle name="Moeda 3 4 2 6" xfId="2594"/>
    <cellStyle name="Moeda 3 4 2 6 2" xfId="5889"/>
    <cellStyle name="Moeda 3 4 2 6 2 2" xfId="22359"/>
    <cellStyle name="Moeda 3 4 2 6 2 2 2" xfId="53654"/>
    <cellStyle name="Moeda 3 4 2 6 2 3" xfId="15771"/>
    <cellStyle name="Moeda 3 4 2 6 2 3 2" xfId="47066"/>
    <cellStyle name="Moeda 3 4 2 6 2 4" xfId="37184"/>
    <cellStyle name="Moeda 3 4 2 6 3" xfId="9183"/>
    <cellStyle name="Moeda 3 4 2 6 3 2" xfId="25653"/>
    <cellStyle name="Moeda 3 4 2 6 3 2 2" xfId="56948"/>
    <cellStyle name="Moeda 3 4 2 6 3 3" xfId="40478"/>
    <cellStyle name="Moeda 3 4 2 6 4" xfId="19065"/>
    <cellStyle name="Moeda 3 4 2 6 4 2" xfId="50360"/>
    <cellStyle name="Moeda 3 4 2 6 5" xfId="12477"/>
    <cellStyle name="Moeda 3 4 2 6 5 2" xfId="43772"/>
    <cellStyle name="Moeda 3 4 2 6 6" xfId="33890"/>
    <cellStyle name="Moeda 3 4 2 6 7" xfId="30595"/>
    <cellStyle name="Moeda 3 4 2 7" xfId="4242"/>
    <cellStyle name="Moeda 3 4 2 7 2" xfId="20712"/>
    <cellStyle name="Moeda 3 4 2 7 2 2" xfId="52007"/>
    <cellStyle name="Moeda 3 4 2 7 3" xfId="14124"/>
    <cellStyle name="Moeda 3 4 2 7 3 2" xfId="45419"/>
    <cellStyle name="Moeda 3 4 2 7 4" xfId="35537"/>
    <cellStyle name="Moeda 3 4 2 8" xfId="7536"/>
    <cellStyle name="Moeda 3 4 2 8 2" xfId="24006"/>
    <cellStyle name="Moeda 3 4 2 8 2 2" xfId="55301"/>
    <cellStyle name="Moeda 3 4 2 8 3" xfId="38831"/>
    <cellStyle name="Moeda 3 4 2 9" xfId="17418"/>
    <cellStyle name="Moeda 3 4 2 9 2" xfId="48713"/>
    <cellStyle name="Moeda 3 4 3" xfId="712"/>
    <cellStyle name="Moeda 3 4 3 2" xfId="713"/>
    <cellStyle name="Moeda 3 4 3 2 2" xfId="2602"/>
    <cellStyle name="Moeda 3 4 3 2 2 2" xfId="5897"/>
    <cellStyle name="Moeda 3 4 3 2 2 2 2" xfId="22367"/>
    <cellStyle name="Moeda 3 4 3 2 2 2 2 2" xfId="53662"/>
    <cellStyle name="Moeda 3 4 3 2 2 2 3" xfId="15779"/>
    <cellStyle name="Moeda 3 4 3 2 2 2 3 2" xfId="47074"/>
    <cellStyle name="Moeda 3 4 3 2 2 2 4" xfId="37192"/>
    <cellStyle name="Moeda 3 4 3 2 2 3" xfId="9191"/>
    <cellStyle name="Moeda 3 4 3 2 2 3 2" xfId="25661"/>
    <cellStyle name="Moeda 3 4 3 2 2 3 2 2" xfId="56956"/>
    <cellStyle name="Moeda 3 4 3 2 2 3 3" xfId="40486"/>
    <cellStyle name="Moeda 3 4 3 2 2 4" xfId="19073"/>
    <cellStyle name="Moeda 3 4 3 2 2 4 2" xfId="50368"/>
    <cellStyle name="Moeda 3 4 3 2 2 5" xfId="12485"/>
    <cellStyle name="Moeda 3 4 3 2 2 5 2" xfId="43780"/>
    <cellStyle name="Moeda 3 4 3 2 2 6" xfId="33898"/>
    <cellStyle name="Moeda 3 4 3 2 2 7" xfId="30603"/>
    <cellStyle name="Moeda 3 4 3 2 3" xfId="4250"/>
    <cellStyle name="Moeda 3 4 3 2 3 2" xfId="20720"/>
    <cellStyle name="Moeda 3 4 3 2 3 2 2" xfId="52015"/>
    <cellStyle name="Moeda 3 4 3 2 3 3" xfId="14132"/>
    <cellStyle name="Moeda 3 4 3 2 3 3 2" xfId="45427"/>
    <cellStyle name="Moeda 3 4 3 2 3 4" xfId="35545"/>
    <cellStyle name="Moeda 3 4 3 2 4" xfId="7544"/>
    <cellStyle name="Moeda 3 4 3 2 4 2" xfId="24014"/>
    <cellStyle name="Moeda 3 4 3 2 4 2 2" xfId="55309"/>
    <cellStyle name="Moeda 3 4 3 2 4 3" xfId="38839"/>
    <cellStyle name="Moeda 3 4 3 2 5" xfId="17426"/>
    <cellStyle name="Moeda 3 4 3 2 5 2" xfId="48721"/>
    <cellStyle name="Moeda 3 4 3 2 6" xfId="10838"/>
    <cellStyle name="Moeda 3 4 3 2 6 2" xfId="42133"/>
    <cellStyle name="Moeda 3 4 3 2 7" xfId="27309"/>
    <cellStyle name="Moeda 3 4 3 2 7 2" xfId="32250"/>
    <cellStyle name="Moeda 3 4 3 2 8" xfId="28956"/>
    <cellStyle name="Moeda 3 4 3 3" xfId="2601"/>
    <cellStyle name="Moeda 3 4 3 3 2" xfId="5896"/>
    <cellStyle name="Moeda 3 4 3 3 2 2" xfId="22366"/>
    <cellStyle name="Moeda 3 4 3 3 2 2 2" xfId="53661"/>
    <cellStyle name="Moeda 3 4 3 3 2 3" xfId="15778"/>
    <cellStyle name="Moeda 3 4 3 3 2 3 2" xfId="47073"/>
    <cellStyle name="Moeda 3 4 3 3 2 4" xfId="37191"/>
    <cellStyle name="Moeda 3 4 3 3 3" xfId="9190"/>
    <cellStyle name="Moeda 3 4 3 3 3 2" xfId="25660"/>
    <cellStyle name="Moeda 3 4 3 3 3 2 2" xfId="56955"/>
    <cellStyle name="Moeda 3 4 3 3 3 3" xfId="40485"/>
    <cellStyle name="Moeda 3 4 3 3 4" xfId="19072"/>
    <cellStyle name="Moeda 3 4 3 3 4 2" xfId="50367"/>
    <cellStyle name="Moeda 3 4 3 3 5" xfId="12484"/>
    <cellStyle name="Moeda 3 4 3 3 5 2" xfId="43779"/>
    <cellStyle name="Moeda 3 4 3 3 6" xfId="33897"/>
    <cellStyle name="Moeda 3 4 3 3 7" xfId="30602"/>
    <cellStyle name="Moeda 3 4 3 4" xfId="4249"/>
    <cellStyle name="Moeda 3 4 3 4 2" xfId="20719"/>
    <cellStyle name="Moeda 3 4 3 4 2 2" xfId="52014"/>
    <cellStyle name="Moeda 3 4 3 4 3" xfId="14131"/>
    <cellStyle name="Moeda 3 4 3 4 3 2" xfId="45426"/>
    <cellStyle name="Moeda 3 4 3 4 4" xfId="35544"/>
    <cellStyle name="Moeda 3 4 3 5" xfId="7543"/>
    <cellStyle name="Moeda 3 4 3 5 2" xfId="24013"/>
    <cellStyle name="Moeda 3 4 3 5 2 2" xfId="55308"/>
    <cellStyle name="Moeda 3 4 3 5 3" xfId="38838"/>
    <cellStyle name="Moeda 3 4 3 6" xfId="17425"/>
    <cellStyle name="Moeda 3 4 3 6 2" xfId="48720"/>
    <cellStyle name="Moeda 3 4 3 7" xfId="10837"/>
    <cellStyle name="Moeda 3 4 3 7 2" xfId="42132"/>
    <cellStyle name="Moeda 3 4 3 8" xfId="27308"/>
    <cellStyle name="Moeda 3 4 3 8 2" xfId="32249"/>
    <cellStyle name="Moeda 3 4 3 9" xfId="28955"/>
    <cellStyle name="Moeda 3 4 4" xfId="714"/>
    <cellStyle name="Moeda 3 4 4 2" xfId="715"/>
    <cellStyle name="Moeda 3 4 4 2 2" xfId="2604"/>
    <cellStyle name="Moeda 3 4 4 2 2 2" xfId="5899"/>
    <cellStyle name="Moeda 3 4 4 2 2 2 2" xfId="22369"/>
    <cellStyle name="Moeda 3 4 4 2 2 2 2 2" xfId="53664"/>
    <cellStyle name="Moeda 3 4 4 2 2 2 3" xfId="15781"/>
    <cellStyle name="Moeda 3 4 4 2 2 2 3 2" xfId="47076"/>
    <cellStyle name="Moeda 3 4 4 2 2 2 4" xfId="37194"/>
    <cellStyle name="Moeda 3 4 4 2 2 3" xfId="9193"/>
    <cellStyle name="Moeda 3 4 4 2 2 3 2" xfId="25663"/>
    <cellStyle name="Moeda 3 4 4 2 2 3 2 2" xfId="56958"/>
    <cellStyle name="Moeda 3 4 4 2 2 3 3" xfId="40488"/>
    <cellStyle name="Moeda 3 4 4 2 2 4" xfId="19075"/>
    <cellStyle name="Moeda 3 4 4 2 2 4 2" xfId="50370"/>
    <cellStyle name="Moeda 3 4 4 2 2 5" xfId="12487"/>
    <cellStyle name="Moeda 3 4 4 2 2 5 2" xfId="43782"/>
    <cellStyle name="Moeda 3 4 4 2 2 6" xfId="33900"/>
    <cellStyle name="Moeda 3 4 4 2 2 7" xfId="30605"/>
    <cellStyle name="Moeda 3 4 4 2 3" xfId="4252"/>
    <cellStyle name="Moeda 3 4 4 2 3 2" xfId="20722"/>
    <cellStyle name="Moeda 3 4 4 2 3 2 2" xfId="52017"/>
    <cellStyle name="Moeda 3 4 4 2 3 3" xfId="14134"/>
    <cellStyle name="Moeda 3 4 4 2 3 3 2" xfId="45429"/>
    <cellStyle name="Moeda 3 4 4 2 3 4" xfId="35547"/>
    <cellStyle name="Moeda 3 4 4 2 4" xfId="7546"/>
    <cellStyle name="Moeda 3 4 4 2 4 2" xfId="24016"/>
    <cellStyle name="Moeda 3 4 4 2 4 2 2" xfId="55311"/>
    <cellStyle name="Moeda 3 4 4 2 4 3" xfId="38841"/>
    <cellStyle name="Moeda 3 4 4 2 5" xfId="17428"/>
    <cellStyle name="Moeda 3 4 4 2 5 2" xfId="48723"/>
    <cellStyle name="Moeda 3 4 4 2 6" xfId="10840"/>
    <cellStyle name="Moeda 3 4 4 2 6 2" xfId="42135"/>
    <cellStyle name="Moeda 3 4 4 2 7" xfId="27311"/>
    <cellStyle name="Moeda 3 4 4 2 7 2" xfId="32252"/>
    <cellStyle name="Moeda 3 4 4 2 8" xfId="28958"/>
    <cellStyle name="Moeda 3 4 4 3" xfId="2603"/>
    <cellStyle name="Moeda 3 4 4 3 2" xfId="5898"/>
    <cellStyle name="Moeda 3 4 4 3 2 2" xfId="22368"/>
    <cellStyle name="Moeda 3 4 4 3 2 2 2" xfId="53663"/>
    <cellStyle name="Moeda 3 4 4 3 2 3" xfId="15780"/>
    <cellStyle name="Moeda 3 4 4 3 2 3 2" xfId="47075"/>
    <cellStyle name="Moeda 3 4 4 3 2 4" xfId="37193"/>
    <cellStyle name="Moeda 3 4 4 3 3" xfId="9192"/>
    <cellStyle name="Moeda 3 4 4 3 3 2" xfId="25662"/>
    <cellStyle name="Moeda 3 4 4 3 3 2 2" xfId="56957"/>
    <cellStyle name="Moeda 3 4 4 3 3 3" xfId="40487"/>
    <cellStyle name="Moeda 3 4 4 3 4" xfId="19074"/>
    <cellStyle name="Moeda 3 4 4 3 4 2" xfId="50369"/>
    <cellStyle name="Moeda 3 4 4 3 5" xfId="12486"/>
    <cellStyle name="Moeda 3 4 4 3 5 2" xfId="43781"/>
    <cellStyle name="Moeda 3 4 4 3 6" xfId="33899"/>
    <cellStyle name="Moeda 3 4 4 3 7" xfId="30604"/>
    <cellStyle name="Moeda 3 4 4 4" xfId="4251"/>
    <cellStyle name="Moeda 3 4 4 4 2" xfId="20721"/>
    <cellStyle name="Moeda 3 4 4 4 2 2" xfId="52016"/>
    <cellStyle name="Moeda 3 4 4 4 3" xfId="14133"/>
    <cellStyle name="Moeda 3 4 4 4 3 2" xfId="45428"/>
    <cellStyle name="Moeda 3 4 4 4 4" xfId="35546"/>
    <cellStyle name="Moeda 3 4 4 5" xfId="7545"/>
    <cellStyle name="Moeda 3 4 4 5 2" xfId="24015"/>
    <cellStyle name="Moeda 3 4 4 5 2 2" xfId="55310"/>
    <cellStyle name="Moeda 3 4 4 5 3" xfId="38840"/>
    <cellStyle name="Moeda 3 4 4 6" xfId="17427"/>
    <cellStyle name="Moeda 3 4 4 6 2" xfId="48722"/>
    <cellStyle name="Moeda 3 4 4 7" xfId="10839"/>
    <cellStyle name="Moeda 3 4 4 7 2" xfId="42134"/>
    <cellStyle name="Moeda 3 4 4 8" xfId="27310"/>
    <cellStyle name="Moeda 3 4 4 8 2" xfId="32251"/>
    <cellStyle name="Moeda 3 4 4 9" xfId="28957"/>
    <cellStyle name="Moeda 3 4 5" xfId="716"/>
    <cellStyle name="Moeda 3 4 5 2" xfId="2605"/>
    <cellStyle name="Moeda 3 4 5 2 2" xfId="5900"/>
    <cellStyle name="Moeda 3 4 5 2 2 2" xfId="22370"/>
    <cellStyle name="Moeda 3 4 5 2 2 2 2" xfId="53665"/>
    <cellStyle name="Moeda 3 4 5 2 2 3" xfId="15782"/>
    <cellStyle name="Moeda 3 4 5 2 2 3 2" xfId="47077"/>
    <cellStyle name="Moeda 3 4 5 2 2 4" xfId="37195"/>
    <cellStyle name="Moeda 3 4 5 2 3" xfId="9194"/>
    <cellStyle name="Moeda 3 4 5 2 3 2" xfId="25664"/>
    <cellStyle name="Moeda 3 4 5 2 3 2 2" xfId="56959"/>
    <cellStyle name="Moeda 3 4 5 2 3 3" xfId="40489"/>
    <cellStyle name="Moeda 3 4 5 2 4" xfId="19076"/>
    <cellStyle name="Moeda 3 4 5 2 4 2" xfId="50371"/>
    <cellStyle name="Moeda 3 4 5 2 5" xfId="12488"/>
    <cellStyle name="Moeda 3 4 5 2 5 2" xfId="43783"/>
    <cellStyle name="Moeda 3 4 5 2 6" xfId="33901"/>
    <cellStyle name="Moeda 3 4 5 2 7" xfId="30606"/>
    <cellStyle name="Moeda 3 4 5 3" xfId="4253"/>
    <cellStyle name="Moeda 3 4 5 3 2" xfId="20723"/>
    <cellStyle name="Moeda 3 4 5 3 2 2" xfId="52018"/>
    <cellStyle name="Moeda 3 4 5 3 3" xfId="14135"/>
    <cellStyle name="Moeda 3 4 5 3 3 2" xfId="45430"/>
    <cellStyle name="Moeda 3 4 5 3 4" xfId="35548"/>
    <cellStyle name="Moeda 3 4 5 4" xfId="7547"/>
    <cellStyle name="Moeda 3 4 5 4 2" xfId="24017"/>
    <cellStyle name="Moeda 3 4 5 4 2 2" xfId="55312"/>
    <cellStyle name="Moeda 3 4 5 4 3" xfId="38842"/>
    <cellStyle name="Moeda 3 4 5 5" xfId="17429"/>
    <cellStyle name="Moeda 3 4 5 5 2" xfId="48724"/>
    <cellStyle name="Moeda 3 4 5 6" xfId="10841"/>
    <cellStyle name="Moeda 3 4 5 6 2" xfId="42136"/>
    <cellStyle name="Moeda 3 4 5 7" xfId="27312"/>
    <cellStyle name="Moeda 3 4 5 7 2" xfId="32253"/>
    <cellStyle name="Moeda 3 4 5 8" xfId="28959"/>
    <cellStyle name="Moeda 3 4 6" xfId="717"/>
    <cellStyle name="Moeda 3 4 6 2" xfId="2606"/>
    <cellStyle name="Moeda 3 4 6 2 2" xfId="5901"/>
    <cellStyle name="Moeda 3 4 6 2 2 2" xfId="22371"/>
    <cellStyle name="Moeda 3 4 6 2 2 2 2" xfId="53666"/>
    <cellStyle name="Moeda 3 4 6 2 2 3" xfId="15783"/>
    <cellStyle name="Moeda 3 4 6 2 2 3 2" xfId="47078"/>
    <cellStyle name="Moeda 3 4 6 2 2 4" xfId="37196"/>
    <cellStyle name="Moeda 3 4 6 2 3" xfId="9195"/>
    <cellStyle name="Moeda 3 4 6 2 3 2" xfId="25665"/>
    <cellStyle name="Moeda 3 4 6 2 3 2 2" xfId="56960"/>
    <cellStyle name="Moeda 3 4 6 2 3 3" xfId="40490"/>
    <cellStyle name="Moeda 3 4 6 2 4" xfId="19077"/>
    <cellStyle name="Moeda 3 4 6 2 4 2" xfId="50372"/>
    <cellStyle name="Moeda 3 4 6 2 5" xfId="12489"/>
    <cellStyle name="Moeda 3 4 6 2 5 2" xfId="43784"/>
    <cellStyle name="Moeda 3 4 6 2 6" xfId="33902"/>
    <cellStyle name="Moeda 3 4 6 2 7" xfId="30607"/>
    <cellStyle name="Moeda 3 4 6 3" xfId="4254"/>
    <cellStyle name="Moeda 3 4 6 3 2" xfId="20724"/>
    <cellStyle name="Moeda 3 4 6 3 2 2" xfId="52019"/>
    <cellStyle name="Moeda 3 4 6 3 3" xfId="14136"/>
    <cellStyle name="Moeda 3 4 6 3 3 2" xfId="45431"/>
    <cellStyle name="Moeda 3 4 6 3 4" xfId="35549"/>
    <cellStyle name="Moeda 3 4 6 4" xfId="7548"/>
    <cellStyle name="Moeda 3 4 6 4 2" xfId="24018"/>
    <cellStyle name="Moeda 3 4 6 4 2 2" xfId="55313"/>
    <cellStyle name="Moeda 3 4 6 4 3" xfId="38843"/>
    <cellStyle name="Moeda 3 4 6 5" xfId="17430"/>
    <cellStyle name="Moeda 3 4 6 5 2" xfId="48725"/>
    <cellStyle name="Moeda 3 4 6 6" xfId="10842"/>
    <cellStyle name="Moeda 3 4 6 6 2" xfId="42137"/>
    <cellStyle name="Moeda 3 4 6 7" xfId="27313"/>
    <cellStyle name="Moeda 3 4 6 7 2" xfId="32254"/>
    <cellStyle name="Moeda 3 4 6 8" xfId="28960"/>
    <cellStyle name="Moeda 3 4 7" xfId="2593"/>
    <cellStyle name="Moeda 3 4 7 2" xfId="5888"/>
    <cellStyle name="Moeda 3 4 7 2 2" xfId="22358"/>
    <cellStyle name="Moeda 3 4 7 2 2 2" xfId="53653"/>
    <cellStyle name="Moeda 3 4 7 2 3" xfId="15770"/>
    <cellStyle name="Moeda 3 4 7 2 3 2" xfId="47065"/>
    <cellStyle name="Moeda 3 4 7 2 4" xfId="37183"/>
    <cellStyle name="Moeda 3 4 7 3" xfId="9182"/>
    <cellStyle name="Moeda 3 4 7 3 2" xfId="25652"/>
    <cellStyle name="Moeda 3 4 7 3 2 2" xfId="56947"/>
    <cellStyle name="Moeda 3 4 7 3 3" xfId="40477"/>
    <cellStyle name="Moeda 3 4 7 4" xfId="19064"/>
    <cellStyle name="Moeda 3 4 7 4 2" xfId="50359"/>
    <cellStyle name="Moeda 3 4 7 5" xfId="12476"/>
    <cellStyle name="Moeda 3 4 7 5 2" xfId="43771"/>
    <cellStyle name="Moeda 3 4 7 6" xfId="33889"/>
    <cellStyle name="Moeda 3 4 7 7" xfId="30594"/>
    <cellStyle name="Moeda 3 4 8" xfId="4241"/>
    <cellStyle name="Moeda 3 4 8 2" xfId="20711"/>
    <cellStyle name="Moeda 3 4 8 2 2" xfId="52006"/>
    <cellStyle name="Moeda 3 4 8 3" xfId="14123"/>
    <cellStyle name="Moeda 3 4 8 3 2" xfId="45418"/>
    <cellStyle name="Moeda 3 4 8 4" xfId="35536"/>
    <cellStyle name="Moeda 3 4 9" xfId="7535"/>
    <cellStyle name="Moeda 3 4 9 2" xfId="24005"/>
    <cellStyle name="Moeda 3 4 9 2 2" xfId="55300"/>
    <cellStyle name="Moeda 3 4 9 3" xfId="38830"/>
    <cellStyle name="Moeda 3 5" xfId="718"/>
    <cellStyle name="Moeda 3 5 10" xfId="17431"/>
    <cellStyle name="Moeda 3 5 10 2" xfId="48726"/>
    <cellStyle name="Moeda 3 5 11" xfId="10843"/>
    <cellStyle name="Moeda 3 5 11 2" xfId="42138"/>
    <cellStyle name="Moeda 3 5 12" xfId="27314"/>
    <cellStyle name="Moeda 3 5 12 2" xfId="32255"/>
    <cellStyle name="Moeda 3 5 13" xfId="28961"/>
    <cellStyle name="Moeda 3 5 2" xfId="719"/>
    <cellStyle name="Moeda 3 5 2 10" xfId="10844"/>
    <cellStyle name="Moeda 3 5 2 10 2" xfId="42139"/>
    <cellStyle name="Moeda 3 5 2 11" xfId="27315"/>
    <cellStyle name="Moeda 3 5 2 11 2" xfId="32256"/>
    <cellStyle name="Moeda 3 5 2 12" xfId="28962"/>
    <cellStyle name="Moeda 3 5 2 2" xfId="720"/>
    <cellStyle name="Moeda 3 5 2 2 2" xfId="721"/>
    <cellStyle name="Moeda 3 5 2 2 2 2" xfId="2610"/>
    <cellStyle name="Moeda 3 5 2 2 2 2 2" xfId="5905"/>
    <cellStyle name="Moeda 3 5 2 2 2 2 2 2" xfId="22375"/>
    <cellStyle name="Moeda 3 5 2 2 2 2 2 2 2" xfId="53670"/>
    <cellStyle name="Moeda 3 5 2 2 2 2 2 3" xfId="15787"/>
    <cellStyle name="Moeda 3 5 2 2 2 2 2 3 2" xfId="47082"/>
    <cellStyle name="Moeda 3 5 2 2 2 2 2 4" xfId="37200"/>
    <cellStyle name="Moeda 3 5 2 2 2 2 3" xfId="9199"/>
    <cellStyle name="Moeda 3 5 2 2 2 2 3 2" xfId="25669"/>
    <cellStyle name="Moeda 3 5 2 2 2 2 3 2 2" xfId="56964"/>
    <cellStyle name="Moeda 3 5 2 2 2 2 3 3" xfId="40494"/>
    <cellStyle name="Moeda 3 5 2 2 2 2 4" xfId="19081"/>
    <cellStyle name="Moeda 3 5 2 2 2 2 4 2" xfId="50376"/>
    <cellStyle name="Moeda 3 5 2 2 2 2 5" xfId="12493"/>
    <cellStyle name="Moeda 3 5 2 2 2 2 5 2" xfId="43788"/>
    <cellStyle name="Moeda 3 5 2 2 2 2 6" xfId="33906"/>
    <cellStyle name="Moeda 3 5 2 2 2 2 7" xfId="30611"/>
    <cellStyle name="Moeda 3 5 2 2 2 3" xfId="4258"/>
    <cellStyle name="Moeda 3 5 2 2 2 3 2" xfId="20728"/>
    <cellStyle name="Moeda 3 5 2 2 2 3 2 2" xfId="52023"/>
    <cellStyle name="Moeda 3 5 2 2 2 3 3" xfId="14140"/>
    <cellStyle name="Moeda 3 5 2 2 2 3 3 2" xfId="45435"/>
    <cellStyle name="Moeda 3 5 2 2 2 3 4" xfId="35553"/>
    <cellStyle name="Moeda 3 5 2 2 2 4" xfId="7552"/>
    <cellStyle name="Moeda 3 5 2 2 2 4 2" xfId="24022"/>
    <cellStyle name="Moeda 3 5 2 2 2 4 2 2" xfId="55317"/>
    <cellStyle name="Moeda 3 5 2 2 2 4 3" xfId="38847"/>
    <cellStyle name="Moeda 3 5 2 2 2 5" xfId="17434"/>
    <cellStyle name="Moeda 3 5 2 2 2 5 2" xfId="48729"/>
    <cellStyle name="Moeda 3 5 2 2 2 6" xfId="10846"/>
    <cellStyle name="Moeda 3 5 2 2 2 6 2" xfId="42141"/>
    <cellStyle name="Moeda 3 5 2 2 2 7" xfId="27317"/>
    <cellStyle name="Moeda 3 5 2 2 2 7 2" xfId="32258"/>
    <cellStyle name="Moeda 3 5 2 2 2 8" xfId="28964"/>
    <cellStyle name="Moeda 3 5 2 2 3" xfId="2609"/>
    <cellStyle name="Moeda 3 5 2 2 3 2" xfId="5904"/>
    <cellStyle name="Moeda 3 5 2 2 3 2 2" xfId="22374"/>
    <cellStyle name="Moeda 3 5 2 2 3 2 2 2" xfId="53669"/>
    <cellStyle name="Moeda 3 5 2 2 3 2 3" xfId="15786"/>
    <cellStyle name="Moeda 3 5 2 2 3 2 3 2" xfId="47081"/>
    <cellStyle name="Moeda 3 5 2 2 3 2 4" xfId="37199"/>
    <cellStyle name="Moeda 3 5 2 2 3 3" xfId="9198"/>
    <cellStyle name="Moeda 3 5 2 2 3 3 2" xfId="25668"/>
    <cellStyle name="Moeda 3 5 2 2 3 3 2 2" xfId="56963"/>
    <cellStyle name="Moeda 3 5 2 2 3 3 3" xfId="40493"/>
    <cellStyle name="Moeda 3 5 2 2 3 4" xfId="19080"/>
    <cellStyle name="Moeda 3 5 2 2 3 4 2" xfId="50375"/>
    <cellStyle name="Moeda 3 5 2 2 3 5" xfId="12492"/>
    <cellStyle name="Moeda 3 5 2 2 3 5 2" xfId="43787"/>
    <cellStyle name="Moeda 3 5 2 2 3 6" xfId="33905"/>
    <cellStyle name="Moeda 3 5 2 2 3 7" xfId="30610"/>
    <cellStyle name="Moeda 3 5 2 2 4" xfId="4257"/>
    <cellStyle name="Moeda 3 5 2 2 4 2" xfId="20727"/>
    <cellStyle name="Moeda 3 5 2 2 4 2 2" xfId="52022"/>
    <cellStyle name="Moeda 3 5 2 2 4 3" xfId="14139"/>
    <cellStyle name="Moeda 3 5 2 2 4 3 2" xfId="45434"/>
    <cellStyle name="Moeda 3 5 2 2 4 4" xfId="35552"/>
    <cellStyle name="Moeda 3 5 2 2 5" xfId="7551"/>
    <cellStyle name="Moeda 3 5 2 2 5 2" xfId="24021"/>
    <cellStyle name="Moeda 3 5 2 2 5 2 2" xfId="55316"/>
    <cellStyle name="Moeda 3 5 2 2 5 3" xfId="38846"/>
    <cellStyle name="Moeda 3 5 2 2 6" xfId="17433"/>
    <cellStyle name="Moeda 3 5 2 2 6 2" xfId="48728"/>
    <cellStyle name="Moeda 3 5 2 2 7" xfId="10845"/>
    <cellStyle name="Moeda 3 5 2 2 7 2" xfId="42140"/>
    <cellStyle name="Moeda 3 5 2 2 8" xfId="27316"/>
    <cellStyle name="Moeda 3 5 2 2 8 2" xfId="32257"/>
    <cellStyle name="Moeda 3 5 2 2 9" xfId="28963"/>
    <cellStyle name="Moeda 3 5 2 3" xfId="722"/>
    <cellStyle name="Moeda 3 5 2 3 2" xfId="723"/>
    <cellStyle name="Moeda 3 5 2 3 2 2" xfId="2612"/>
    <cellStyle name="Moeda 3 5 2 3 2 2 2" xfId="5907"/>
    <cellStyle name="Moeda 3 5 2 3 2 2 2 2" xfId="22377"/>
    <cellStyle name="Moeda 3 5 2 3 2 2 2 2 2" xfId="53672"/>
    <cellStyle name="Moeda 3 5 2 3 2 2 2 3" xfId="15789"/>
    <cellStyle name="Moeda 3 5 2 3 2 2 2 3 2" xfId="47084"/>
    <cellStyle name="Moeda 3 5 2 3 2 2 2 4" xfId="37202"/>
    <cellStyle name="Moeda 3 5 2 3 2 2 3" xfId="9201"/>
    <cellStyle name="Moeda 3 5 2 3 2 2 3 2" xfId="25671"/>
    <cellStyle name="Moeda 3 5 2 3 2 2 3 2 2" xfId="56966"/>
    <cellStyle name="Moeda 3 5 2 3 2 2 3 3" xfId="40496"/>
    <cellStyle name="Moeda 3 5 2 3 2 2 4" xfId="19083"/>
    <cellStyle name="Moeda 3 5 2 3 2 2 4 2" xfId="50378"/>
    <cellStyle name="Moeda 3 5 2 3 2 2 5" xfId="12495"/>
    <cellStyle name="Moeda 3 5 2 3 2 2 5 2" xfId="43790"/>
    <cellStyle name="Moeda 3 5 2 3 2 2 6" xfId="33908"/>
    <cellStyle name="Moeda 3 5 2 3 2 2 7" xfId="30613"/>
    <cellStyle name="Moeda 3 5 2 3 2 3" xfId="4260"/>
    <cellStyle name="Moeda 3 5 2 3 2 3 2" xfId="20730"/>
    <cellStyle name="Moeda 3 5 2 3 2 3 2 2" xfId="52025"/>
    <cellStyle name="Moeda 3 5 2 3 2 3 3" xfId="14142"/>
    <cellStyle name="Moeda 3 5 2 3 2 3 3 2" xfId="45437"/>
    <cellStyle name="Moeda 3 5 2 3 2 3 4" xfId="35555"/>
    <cellStyle name="Moeda 3 5 2 3 2 4" xfId="7554"/>
    <cellStyle name="Moeda 3 5 2 3 2 4 2" xfId="24024"/>
    <cellStyle name="Moeda 3 5 2 3 2 4 2 2" xfId="55319"/>
    <cellStyle name="Moeda 3 5 2 3 2 4 3" xfId="38849"/>
    <cellStyle name="Moeda 3 5 2 3 2 5" xfId="17436"/>
    <cellStyle name="Moeda 3 5 2 3 2 5 2" xfId="48731"/>
    <cellStyle name="Moeda 3 5 2 3 2 6" xfId="10848"/>
    <cellStyle name="Moeda 3 5 2 3 2 6 2" xfId="42143"/>
    <cellStyle name="Moeda 3 5 2 3 2 7" xfId="27319"/>
    <cellStyle name="Moeda 3 5 2 3 2 7 2" xfId="32260"/>
    <cellStyle name="Moeda 3 5 2 3 2 8" xfId="28966"/>
    <cellStyle name="Moeda 3 5 2 3 3" xfId="2611"/>
    <cellStyle name="Moeda 3 5 2 3 3 2" xfId="5906"/>
    <cellStyle name="Moeda 3 5 2 3 3 2 2" xfId="22376"/>
    <cellStyle name="Moeda 3 5 2 3 3 2 2 2" xfId="53671"/>
    <cellStyle name="Moeda 3 5 2 3 3 2 3" xfId="15788"/>
    <cellStyle name="Moeda 3 5 2 3 3 2 3 2" xfId="47083"/>
    <cellStyle name="Moeda 3 5 2 3 3 2 4" xfId="37201"/>
    <cellStyle name="Moeda 3 5 2 3 3 3" xfId="9200"/>
    <cellStyle name="Moeda 3 5 2 3 3 3 2" xfId="25670"/>
    <cellStyle name="Moeda 3 5 2 3 3 3 2 2" xfId="56965"/>
    <cellStyle name="Moeda 3 5 2 3 3 3 3" xfId="40495"/>
    <cellStyle name="Moeda 3 5 2 3 3 4" xfId="19082"/>
    <cellStyle name="Moeda 3 5 2 3 3 4 2" xfId="50377"/>
    <cellStyle name="Moeda 3 5 2 3 3 5" xfId="12494"/>
    <cellStyle name="Moeda 3 5 2 3 3 5 2" xfId="43789"/>
    <cellStyle name="Moeda 3 5 2 3 3 6" xfId="33907"/>
    <cellStyle name="Moeda 3 5 2 3 3 7" xfId="30612"/>
    <cellStyle name="Moeda 3 5 2 3 4" xfId="4259"/>
    <cellStyle name="Moeda 3 5 2 3 4 2" xfId="20729"/>
    <cellStyle name="Moeda 3 5 2 3 4 2 2" xfId="52024"/>
    <cellStyle name="Moeda 3 5 2 3 4 3" xfId="14141"/>
    <cellStyle name="Moeda 3 5 2 3 4 3 2" xfId="45436"/>
    <cellStyle name="Moeda 3 5 2 3 4 4" xfId="35554"/>
    <cellStyle name="Moeda 3 5 2 3 5" xfId="7553"/>
    <cellStyle name="Moeda 3 5 2 3 5 2" xfId="24023"/>
    <cellStyle name="Moeda 3 5 2 3 5 2 2" xfId="55318"/>
    <cellStyle name="Moeda 3 5 2 3 5 3" xfId="38848"/>
    <cellStyle name="Moeda 3 5 2 3 6" xfId="17435"/>
    <cellStyle name="Moeda 3 5 2 3 6 2" xfId="48730"/>
    <cellStyle name="Moeda 3 5 2 3 7" xfId="10847"/>
    <cellStyle name="Moeda 3 5 2 3 7 2" xfId="42142"/>
    <cellStyle name="Moeda 3 5 2 3 8" xfId="27318"/>
    <cellStyle name="Moeda 3 5 2 3 8 2" xfId="32259"/>
    <cellStyle name="Moeda 3 5 2 3 9" xfId="28965"/>
    <cellStyle name="Moeda 3 5 2 4" xfId="724"/>
    <cellStyle name="Moeda 3 5 2 4 2" xfId="2613"/>
    <cellStyle name="Moeda 3 5 2 4 2 2" xfId="5908"/>
    <cellStyle name="Moeda 3 5 2 4 2 2 2" xfId="22378"/>
    <cellStyle name="Moeda 3 5 2 4 2 2 2 2" xfId="53673"/>
    <cellStyle name="Moeda 3 5 2 4 2 2 3" xfId="15790"/>
    <cellStyle name="Moeda 3 5 2 4 2 2 3 2" xfId="47085"/>
    <cellStyle name="Moeda 3 5 2 4 2 2 4" xfId="37203"/>
    <cellStyle name="Moeda 3 5 2 4 2 3" xfId="9202"/>
    <cellStyle name="Moeda 3 5 2 4 2 3 2" xfId="25672"/>
    <cellStyle name="Moeda 3 5 2 4 2 3 2 2" xfId="56967"/>
    <cellStyle name="Moeda 3 5 2 4 2 3 3" xfId="40497"/>
    <cellStyle name="Moeda 3 5 2 4 2 4" xfId="19084"/>
    <cellStyle name="Moeda 3 5 2 4 2 4 2" xfId="50379"/>
    <cellStyle name="Moeda 3 5 2 4 2 5" xfId="12496"/>
    <cellStyle name="Moeda 3 5 2 4 2 5 2" xfId="43791"/>
    <cellStyle name="Moeda 3 5 2 4 2 6" xfId="33909"/>
    <cellStyle name="Moeda 3 5 2 4 2 7" xfId="30614"/>
    <cellStyle name="Moeda 3 5 2 4 3" xfId="4261"/>
    <cellStyle name="Moeda 3 5 2 4 3 2" xfId="20731"/>
    <cellStyle name="Moeda 3 5 2 4 3 2 2" xfId="52026"/>
    <cellStyle name="Moeda 3 5 2 4 3 3" xfId="14143"/>
    <cellStyle name="Moeda 3 5 2 4 3 3 2" xfId="45438"/>
    <cellStyle name="Moeda 3 5 2 4 3 4" xfId="35556"/>
    <cellStyle name="Moeda 3 5 2 4 4" xfId="7555"/>
    <cellStyle name="Moeda 3 5 2 4 4 2" xfId="24025"/>
    <cellStyle name="Moeda 3 5 2 4 4 2 2" xfId="55320"/>
    <cellStyle name="Moeda 3 5 2 4 4 3" xfId="38850"/>
    <cellStyle name="Moeda 3 5 2 4 5" xfId="17437"/>
    <cellStyle name="Moeda 3 5 2 4 5 2" xfId="48732"/>
    <cellStyle name="Moeda 3 5 2 4 6" xfId="10849"/>
    <cellStyle name="Moeda 3 5 2 4 6 2" xfId="42144"/>
    <cellStyle name="Moeda 3 5 2 4 7" xfId="27320"/>
    <cellStyle name="Moeda 3 5 2 4 7 2" xfId="32261"/>
    <cellStyle name="Moeda 3 5 2 4 8" xfId="28967"/>
    <cellStyle name="Moeda 3 5 2 5" xfId="725"/>
    <cellStyle name="Moeda 3 5 2 5 2" xfId="2614"/>
    <cellStyle name="Moeda 3 5 2 5 2 2" xfId="5909"/>
    <cellStyle name="Moeda 3 5 2 5 2 2 2" xfId="22379"/>
    <cellStyle name="Moeda 3 5 2 5 2 2 2 2" xfId="53674"/>
    <cellStyle name="Moeda 3 5 2 5 2 2 3" xfId="15791"/>
    <cellStyle name="Moeda 3 5 2 5 2 2 3 2" xfId="47086"/>
    <cellStyle name="Moeda 3 5 2 5 2 2 4" xfId="37204"/>
    <cellStyle name="Moeda 3 5 2 5 2 3" xfId="9203"/>
    <cellStyle name="Moeda 3 5 2 5 2 3 2" xfId="25673"/>
    <cellStyle name="Moeda 3 5 2 5 2 3 2 2" xfId="56968"/>
    <cellStyle name="Moeda 3 5 2 5 2 3 3" xfId="40498"/>
    <cellStyle name="Moeda 3 5 2 5 2 4" xfId="19085"/>
    <cellStyle name="Moeda 3 5 2 5 2 4 2" xfId="50380"/>
    <cellStyle name="Moeda 3 5 2 5 2 5" xfId="12497"/>
    <cellStyle name="Moeda 3 5 2 5 2 5 2" xfId="43792"/>
    <cellStyle name="Moeda 3 5 2 5 2 6" xfId="33910"/>
    <cellStyle name="Moeda 3 5 2 5 2 7" xfId="30615"/>
    <cellStyle name="Moeda 3 5 2 5 3" xfId="4262"/>
    <cellStyle name="Moeda 3 5 2 5 3 2" xfId="20732"/>
    <cellStyle name="Moeda 3 5 2 5 3 2 2" xfId="52027"/>
    <cellStyle name="Moeda 3 5 2 5 3 3" xfId="14144"/>
    <cellStyle name="Moeda 3 5 2 5 3 3 2" xfId="45439"/>
    <cellStyle name="Moeda 3 5 2 5 3 4" xfId="35557"/>
    <cellStyle name="Moeda 3 5 2 5 4" xfId="7556"/>
    <cellStyle name="Moeda 3 5 2 5 4 2" xfId="24026"/>
    <cellStyle name="Moeda 3 5 2 5 4 2 2" xfId="55321"/>
    <cellStyle name="Moeda 3 5 2 5 4 3" xfId="38851"/>
    <cellStyle name="Moeda 3 5 2 5 5" xfId="17438"/>
    <cellStyle name="Moeda 3 5 2 5 5 2" xfId="48733"/>
    <cellStyle name="Moeda 3 5 2 5 6" xfId="10850"/>
    <cellStyle name="Moeda 3 5 2 5 6 2" xfId="42145"/>
    <cellStyle name="Moeda 3 5 2 5 7" xfId="27321"/>
    <cellStyle name="Moeda 3 5 2 5 7 2" xfId="32262"/>
    <cellStyle name="Moeda 3 5 2 5 8" xfId="28968"/>
    <cellStyle name="Moeda 3 5 2 6" xfId="2608"/>
    <cellStyle name="Moeda 3 5 2 6 2" xfId="5903"/>
    <cellStyle name="Moeda 3 5 2 6 2 2" xfId="22373"/>
    <cellStyle name="Moeda 3 5 2 6 2 2 2" xfId="53668"/>
    <cellStyle name="Moeda 3 5 2 6 2 3" xfId="15785"/>
    <cellStyle name="Moeda 3 5 2 6 2 3 2" xfId="47080"/>
    <cellStyle name="Moeda 3 5 2 6 2 4" xfId="37198"/>
    <cellStyle name="Moeda 3 5 2 6 3" xfId="9197"/>
    <cellStyle name="Moeda 3 5 2 6 3 2" xfId="25667"/>
    <cellStyle name="Moeda 3 5 2 6 3 2 2" xfId="56962"/>
    <cellStyle name="Moeda 3 5 2 6 3 3" xfId="40492"/>
    <cellStyle name="Moeda 3 5 2 6 4" xfId="19079"/>
    <cellStyle name="Moeda 3 5 2 6 4 2" xfId="50374"/>
    <cellStyle name="Moeda 3 5 2 6 5" xfId="12491"/>
    <cellStyle name="Moeda 3 5 2 6 5 2" xfId="43786"/>
    <cellStyle name="Moeda 3 5 2 6 6" xfId="33904"/>
    <cellStyle name="Moeda 3 5 2 6 7" xfId="30609"/>
    <cellStyle name="Moeda 3 5 2 7" xfId="4256"/>
    <cellStyle name="Moeda 3 5 2 7 2" xfId="20726"/>
    <cellStyle name="Moeda 3 5 2 7 2 2" xfId="52021"/>
    <cellStyle name="Moeda 3 5 2 7 3" xfId="14138"/>
    <cellStyle name="Moeda 3 5 2 7 3 2" xfId="45433"/>
    <cellStyle name="Moeda 3 5 2 7 4" xfId="35551"/>
    <cellStyle name="Moeda 3 5 2 8" xfId="7550"/>
    <cellStyle name="Moeda 3 5 2 8 2" xfId="24020"/>
    <cellStyle name="Moeda 3 5 2 8 2 2" xfId="55315"/>
    <cellStyle name="Moeda 3 5 2 8 3" xfId="38845"/>
    <cellStyle name="Moeda 3 5 2 9" xfId="17432"/>
    <cellStyle name="Moeda 3 5 2 9 2" xfId="48727"/>
    <cellStyle name="Moeda 3 5 3" xfId="726"/>
    <cellStyle name="Moeda 3 5 3 2" xfId="727"/>
    <cellStyle name="Moeda 3 5 3 2 2" xfId="2616"/>
    <cellStyle name="Moeda 3 5 3 2 2 2" xfId="5911"/>
    <cellStyle name="Moeda 3 5 3 2 2 2 2" xfId="22381"/>
    <cellStyle name="Moeda 3 5 3 2 2 2 2 2" xfId="53676"/>
    <cellStyle name="Moeda 3 5 3 2 2 2 3" xfId="15793"/>
    <cellStyle name="Moeda 3 5 3 2 2 2 3 2" xfId="47088"/>
    <cellStyle name="Moeda 3 5 3 2 2 2 4" xfId="37206"/>
    <cellStyle name="Moeda 3 5 3 2 2 3" xfId="9205"/>
    <cellStyle name="Moeda 3 5 3 2 2 3 2" xfId="25675"/>
    <cellStyle name="Moeda 3 5 3 2 2 3 2 2" xfId="56970"/>
    <cellStyle name="Moeda 3 5 3 2 2 3 3" xfId="40500"/>
    <cellStyle name="Moeda 3 5 3 2 2 4" xfId="19087"/>
    <cellStyle name="Moeda 3 5 3 2 2 4 2" xfId="50382"/>
    <cellStyle name="Moeda 3 5 3 2 2 5" xfId="12499"/>
    <cellStyle name="Moeda 3 5 3 2 2 5 2" xfId="43794"/>
    <cellStyle name="Moeda 3 5 3 2 2 6" xfId="33912"/>
    <cellStyle name="Moeda 3 5 3 2 2 7" xfId="30617"/>
    <cellStyle name="Moeda 3 5 3 2 3" xfId="4264"/>
    <cellStyle name="Moeda 3 5 3 2 3 2" xfId="20734"/>
    <cellStyle name="Moeda 3 5 3 2 3 2 2" xfId="52029"/>
    <cellStyle name="Moeda 3 5 3 2 3 3" xfId="14146"/>
    <cellStyle name="Moeda 3 5 3 2 3 3 2" xfId="45441"/>
    <cellStyle name="Moeda 3 5 3 2 3 4" xfId="35559"/>
    <cellStyle name="Moeda 3 5 3 2 4" xfId="7558"/>
    <cellStyle name="Moeda 3 5 3 2 4 2" xfId="24028"/>
    <cellStyle name="Moeda 3 5 3 2 4 2 2" xfId="55323"/>
    <cellStyle name="Moeda 3 5 3 2 4 3" xfId="38853"/>
    <cellStyle name="Moeda 3 5 3 2 5" xfId="17440"/>
    <cellStyle name="Moeda 3 5 3 2 5 2" xfId="48735"/>
    <cellStyle name="Moeda 3 5 3 2 6" xfId="10852"/>
    <cellStyle name="Moeda 3 5 3 2 6 2" xfId="42147"/>
    <cellStyle name="Moeda 3 5 3 2 7" xfId="27323"/>
    <cellStyle name="Moeda 3 5 3 2 7 2" xfId="32264"/>
    <cellStyle name="Moeda 3 5 3 2 8" xfId="28970"/>
    <cellStyle name="Moeda 3 5 3 3" xfId="2615"/>
    <cellStyle name="Moeda 3 5 3 3 2" xfId="5910"/>
    <cellStyle name="Moeda 3 5 3 3 2 2" xfId="22380"/>
    <cellStyle name="Moeda 3 5 3 3 2 2 2" xfId="53675"/>
    <cellStyle name="Moeda 3 5 3 3 2 3" xfId="15792"/>
    <cellStyle name="Moeda 3 5 3 3 2 3 2" xfId="47087"/>
    <cellStyle name="Moeda 3 5 3 3 2 4" xfId="37205"/>
    <cellStyle name="Moeda 3 5 3 3 3" xfId="9204"/>
    <cellStyle name="Moeda 3 5 3 3 3 2" xfId="25674"/>
    <cellStyle name="Moeda 3 5 3 3 3 2 2" xfId="56969"/>
    <cellStyle name="Moeda 3 5 3 3 3 3" xfId="40499"/>
    <cellStyle name="Moeda 3 5 3 3 4" xfId="19086"/>
    <cellStyle name="Moeda 3 5 3 3 4 2" xfId="50381"/>
    <cellStyle name="Moeda 3 5 3 3 5" xfId="12498"/>
    <cellStyle name="Moeda 3 5 3 3 5 2" xfId="43793"/>
    <cellStyle name="Moeda 3 5 3 3 6" xfId="33911"/>
    <cellStyle name="Moeda 3 5 3 3 7" xfId="30616"/>
    <cellStyle name="Moeda 3 5 3 4" xfId="4263"/>
    <cellStyle name="Moeda 3 5 3 4 2" xfId="20733"/>
    <cellStyle name="Moeda 3 5 3 4 2 2" xfId="52028"/>
    <cellStyle name="Moeda 3 5 3 4 3" xfId="14145"/>
    <cellStyle name="Moeda 3 5 3 4 3 2" xfId="45440"/>
    <cellStyle name="Moeda 3 5 3 4 4" xfId="35558"/>
    <cellStyle name="Moeda 3 5 3 5" xfId="7557"/>
    <cellStyle name="Moeda 3 5 3 5 2" xfId="24027"/>
    <cellStyle name="Moeda 3 5 3 5 2 2" xfId="55322"/>
    <cellStyle name="Moeda 3 5 3 5 3" xfId="38852"/>
    <cellStyle name="Moeda 3 5 3 6" xfId="17439"/>
    <cellStyle name="Moeda 3 5 3 6 2" xfId="48734"/>
    <cellStyle name="Moeda 3 5 3 7" xfId="10851"/>
    <cellStyle name="Moeda 3 5 3 7 2" xfId="42146"/>
    <cellStyle name="Moeda 3 5 3 8" xfId="27322"/>
    <cellStyle name="Moeda 3 5 3 8 2" xfId="32263"/>
    <cellStyle name="Moeda 3 5 3 9" xfId="28969"/>
    <cellStyle name="Moeda 3 5 4" xfId="728"/>
    <cellStyle name="Moeda 3 5 4 2" xfId="729"/>
    <cellStyle name="Moeda 3 5 4 2 2" xfId="2618"/>
    <cellStyle name="Moeda 3 5 4 2 2 2" xfId="5913"/>
    <cellStyle name="Moeda 3 5 4 2 2 2 2" xfId="22383"/>
    <cellStyle name="Moeda 3 5 4 2 2 2 2 2" xfId="53678"/>
    <cellStyle name="Moeda 3 5 4 2 2 2 3" xfId="15795"/>
    <cellStyle name="Moeda 3 5 4 2 2 2 3 2" xfId="47090"/>
    <cellStyle name="Moeda 3 5 4 2 2 2 4" xfId="37208"/>
    <cellStyle name="Moeda 3 5 4 2 2 3" xfId="9207"/>
    <cellStyle name="Moeda 3 5 4 2 2 3 2" xfId="25677"/>
    <cellStyle name="Moeda 3 5 4 2 2 3 2 2" xfId="56972"/>
    <cellStyle name="Moeda 3 5 4 2 2 3 3" xfId="40502"/>
    <cellStyle name="Moeda 3 5 4 2 2 4" xfId="19089"/>
    <cellStyle name="Moeda 3 5 4 2 2 4 2" xfId="50384"/>
    <cellStyle name="Moeda 3 5 4 2 2 5" xfId="12501"/>
    <cellStyle name="Moeda 3 5 4 2 2 5 2" xfId="43796"/>
    <cellStyle name="Moeda 3 5 4 2 2 6" xfId="33914"/>
    <cellStyle name="Moeda 3 5 4 2 2 7" xfId="30619"/>
    <cellStyle name="Moeda 3 5 4 2 3" xfId="4266"/>
    <cellStyle name="Moeda 3 5 4 2 3 2" xfId="20736"/>
    <cellStyle name="Moeda 3 5 4 2 3 2 2" xfId="52031"/>
    <cellStyle name="Moeda 3 5 4 2 3 3" xfId="14148"/>
    <cellStyle name="Moeda 3 5 4 2 3 3 2" xfId="45443"/>
    <cellStyle name="Moeda 3 5 4 2 3 4" xfId="35561"/>
    <cellStyle name="Moeda 3 5 4 2 4" xfId="7560"/>
    <cellStyle name="Moeda 3 5 4 2 4 2" xfId="24030"/>
    <cellStyle name="Moeda 3 5 4 2 4 2 2" xfId="55325"/>
    <cellStyle name="Moeda 3 5 4 2 4 3" xfId="38855"/>
    <cellStyle name="Moeda 3 5 4 2 5" xfId="17442"/>
    <cellStyle name="Moeda 3 5 4 2 5 2" xfId="48737"/>
    <cellStyle name="Moeda 3 5 4 2 6" xfId="10854"/>
    <cellStyle name="Moeda 3 5 4 2 6 2" xfId="42149"/>
    <cellStyle name="Moeda 3 5 4 2 7" xfId="27325"/>
    <cellStyle name="Moeda 3 5 4 2 7 2" xfId="32266"/>
    <cellStyle name="Moeda 3 5 4 2 8" xfId="28972"/>
    <cellStyle name="Moeda 3 5 4 3" xfId="2617"/>
    <cellStyle name="Moeda 3 5 4 3 2" xfId="5912"/>
    <cellStyle name="Moeda 3 5 4 3 2 2" xfId="22382"/>
    <cellStyle name="Moeda 3 5 4 3 2 2 2" xfId="53677"/>
    <cellStyle name="Moeda 3 5 4 3 2 3" xfId="15794"/>
    <cellStyle name="Moeda 3 5 4 3 2 3 2" xfId="47089"/>
    <cellStyle name="Moeda 3 5 4 3 2 4" xfId="37207"/>
    <cellStyle name="Moeda 3 5 4 3 3" xfId="9206"/>
    <cellStyle name="Moeda 3 5 4 3 3 2" xfId="25676"/>
    <cellStyle name="Moeda 3 5 4 3 3 2 2" xfId="56971"/>
    <cellStyle name="Moeda 3 5 4 3 3 3" xfId="40501"/>
    <cellStyle name="Moeda 3 5 4 3 4" xfId="19088"/>
    <cellStyle name="Moeda 3 5 4 3 4 2" xfId="50383"/>
    <cellStyle name="Moeda 3 5 4 3 5" xfId="12500"/>
    <cellStyle name="Moeda 3 5 4 3 5 2" xfId="43795"/>
    <cellStyle name="Moeda 3 5 4 3 6" xfId="33913"/>
    <cellStyle name="Moeda 3 5 4 3 7" xfId="30618"/>
    <cellStyle name="Moeda 3 5 4 4" xfId="4265"/>
    <cellStyle name="Moeda 3 5 4 4 2" xfId="20735"/>
    <cellStyle name="Moeda 3 5 4 4 2 2" xfId="52030"/>
    <cellStyle name="Moeda 3 5 4 4 3" xfId="14147"/>
    <cellStyle name="Moeda 3 5 4 4 3 2" xfId="45442"/>
    <cellStyle name="Moeda 3 5 4 4 4" xfId="35560"/>
    <cellStyle name="Moeda 3 5 4 5" xfId="7559"/>
    <cellStyle name="Moeda 3 5 4 5 2" xfId="24029"/>
    <cellStyle name="Moeda 3 5 4 5 2 2" xfId="55324"/>
    <cellStyle name="Moeda 3 5 4 5 3" xfId="38854"/>
    <cellStyle name="Moeda 3 5 4 6" xfId="17441"/>
    <cellStyle name="Moeda 3 5 4 6 2" xfId="48736"/>
    <cellStyle name="Moeda 3 5 4 7" xfId="10853"/>
    <cellStyle name="Moeda 3 5 4 7 2" xfId="42148"/>
    <cellStyle name="Moeda 3 5 4 8" xfId="27324"/>
    <cellStyle name="Moeda 3 5 4 8 2" xfId="32265"/>
    <cellStyle name="Moeda 3 5 4 9" xfId="28971"/>
    <cellStyle name="Moeda 3 5 5" xfId="730"/>
    <cellStyle name="Moeda 3 5 5 2" xfId="2619"/>
    <cellStyle name="Moeda 3 5 5 2 2" xfId="5914"/>
    <cellStyle name="Moeda 3 5 5 2 2 2" xfId="22384"/>
    <cellStyle name="Moeda 3 5 5 2 2 2 2" xfId="53679"/>
    <cellStyle name="Moeda 3 5 5 2 2 3" xfId="15796"/>
    <cellStyle name="Moeda 3 5 5 2 2 3 2" xfId="47091"/>
    <cellStyle name="Moeda 3 5 5 2 2 4" xfId="37209"/>
    <cellStyle name="Moeda 3 5 5 2 3" xfId="9208"/>
    <cellStyle name="Moeda 3 5 5 2 3 2" xfId="25678"/>
    <cellStyle name="Moeda 3 5 5 2 3 2 2" xfId="56973"/>
    <cellStyle name="Moeda 3 5 5 2 3 3" xfId="40503"/>
    <cellStyle name="Moeda 3 5 5 2 4" xfId="19090"/>
    <cellStyle name="Moeda 3 5 5 2 4 2" xfId="50385"/>
    <cellStyle name="Moeda 3 5 5 2 5" xfId="12502"/>
    <cellStyle name="Moeda 3 5 5 2 5 2" xfId="43797"/>
    <cellStyle name="Moeda 3 5 5 2 6" xfId="33915"/>
    <cellStyle name="Moeda 3 5 5 2 7" xfId="30620"/>
    <cellStyle name="Moeda 3 5 5 3" xfId="4267"/>
    <cellStyle name="Moeda 3 5 5 3 2" xfId="20737"/>
    <cellStyle name="Moeda 3 5 5 3 2 2" xfId="52032"/>
    <cellStyle name="Moeda 3 5 5 3 3" xfId="14149"/>
    <cellStyle name="Moeda 3 5 5 3 3 2" xfId="45444"/>
    <cellStyle name="Moeda 3 5 5 3 4" xfId="35562"/>
    <cellStyle name="Moeda 3 5 5 4" xfId="7561"/>
    <cellStyle name="Moeda 3 5 5 4 2" xfId="24031"/>
    <cellStyle name="Moeda 3 5 5 4 2 2" xfId="55326"/>
    <cellStyle name="Moeda 3 5 5 4 3" xfId="38856"/>
    <cellStyle name="Moeda 3 5 5 5" xfId="17443"/>
    <cellStyle name="Moeda 3 5 5 5 2" xfId="48738"/>
    <cellStyle name="Moeda 3 5 5 6" xfId="10855"/>
    <cellStyle name="Moeda 3 5 5 6 2" xfId="42150"/>
    <cellStyle name="Moeda 3 5 5 7" xfId="27326"/>
    <cellStyle name="Moeda 3 5 5 7 2" xfId="32267"/>
    <cellStyle name="Moeda 3 5 5 8" xfId="28973"/>
    <cellStyle name="Moeda 3 5 6" xfId="731"/>
    <cellStyle name="Moeda 3 5 6 2" xfId="2620"/>
    <cellStyle name="Moeda 3 5 6 2 2" xfId="5915"/>
    <cellStyle name="Moeda 3 5 6 2 2 2" xfId="22385"/>
    <cellStyle name="Moeda 3 5 6 2 2 2 2" xfId="53680"/>
    <cellStyle name="Moeda 3 5 6 2 2 3" xfId="15797"/>
    <cellStyle name="Moeda 3 5 6 2 2 3 2" xfId="47092"/>
    <cellStyle name="Moeda 3 5 6 2 2 4" xfId="37210"/>
    <cellStyle name="Moeda 3 5 6 2 3" xfId="9209"/>
    <cellStyle name="Moeda 3 5 6 2 3 2" xfId="25679"/>
    <cellStyle name="Moeda 3 5 6 2 3 2 2" xfId="56974"/>
    <cellStyle name="Moeda 3 5 6 2 3 3" xfId="40504"/>
    <cellStyle name="Moeda 3 5 6 2 4" xfId="19091"/>
    <cellStyle name="Moeda 3 5 6 2 4 2" xfId="50386"/>
    <cellStyle name="Moeda 3 5 6 2 5" xfId="12503"/>
    <cellStyle name="Moeda 3 5 6 2 5 2" xfId="43798"/>
    <cellStyle name="Moeda 3 5 6 2 6" xfId="33916"/>
    <cellStyle name="Moeda 3 5 6 2 7" xfId="30621"/>
    <cellStyle name="Moeda 3 5 6 3" xfId="4268"/>
    <cellStyle name="Moeda 3 5 6 3 2" xfId="20738"/>
    <cellStyle name="Moeda 3 5 6 3 2 2" xfId="52033"/>
    <cellStyle name="Moeda 3 5 6 3 3" xfId="14150"/>
    <cellStyle name="Moeda 3 5 6 3 3 2" xfId="45445"/>
    <cellStyle name="Moeda 3 5 6 3 4" xfId="35563"/>
    <cellStyle name="Moeda 3 5 6 4" xfId="7562"/>
    <cellStyle name="Moeda 3 5 6 4 2" xfId="24032"/>
    <cellStyle name="Moeda 3 5 6 4 2 2" xfId="55327"/>
    <cellStyle name="Moeda 3 5 6 4 3" xfId="38857"/>
    <cellStyle name="Moeda 3 5 6 5" xfId="17444"/>
    <cellStyle name="Moeda 3 5 6 5 2" xfId="48739"/>
    <cellStyle name="Moeda 3 5 6 6" xfId="10856"/>
    <cellStyle name="Moeda 3 5 6 6 2" xfId="42151"/>
    <cellStyle name="Moeda 3 5 6 7" xfId="27327"/>
    <cellStyle name="Moeda 3 5 6 7 2" xfId="32268"/>
    <cellStyle name="Moeda 3 5 6 8" xfId="28974"/>
    <cellStyle name="Moeda 3 5 7" xfId="2607"/>
    <cellStyle name="Moeda 3 5 7 2" xfId="5902"/>
    <cellStyle name="Moeda 3 5 7 2 2" xfId="22372"/>
    <cellStyle name="Moeda 3 5 7 2 2 2" xfId="53667"/>
    <cellStyle name="Moeda 3 5 7 2 3" xfId="15784"/>
    <cellStyle name="Moeda 3 5 7 2 3 2" xfId="47079"/>
    <cellStyle name="Moeda 3 5 7 2 4" xfId="37197"/>
    <cellStyle name="Moeda 3 5 7 3" xfId="9196"/>
    <cellStyle name="Moeda 3 5 7 3 2" xfId="25666"/>
    <cellStyle name="Moeda 3 5 7 3 2 2" xfId="56961"/>
    <cellStyle name="Moeda 3 5 7 3 3" xfId="40491"/>
    <cellStyle name="Moeda 3 5 7 4" xfId="19078"/>
    <cellStyle name="Moeda 3 5 7 4 2" xfId="50373"/>
    <cellStyle name="Moeda 3 5 7 5" xfId="12490"/>
    <cellStyle name="Moeda 3 5 7 5 2" xfId="43785"/>
    <cellStyle name="Moeda 3 5 7 6" xfId="33903"/>
    <cellStyle name="Moeda 3 5 7 7" xfId="30608"/>
    <cellStyle name="Moeda 3 5 8" xfId="4255"/>
    <cellStyle name="Moeda 3 5 8 2" xfId="20725"/>
    <cellStyle name="Moeda 3 5 8 2 2" xfId="52020"/>
    <cellStyle name="Moeda 3 5 8 3" xfId="14137"/>
    <cellStyle name="Moeda 3 5 8 3 2" xfId="45432"/>
    <cellStyle name="Moeda 3 5 8 4" xfId="35550"/>
    <cellStyle name="Moeda 3 5 9" xfId="7549"/>
    <cellStyle name="Moeda 3 5 9 2" xfId="24019"/>
    <cellStyle name="Moeda 3 5 9 2 2" xfId="55314"/>
    <cellStyle name="Moeda 3 5 9 3" xfId="38844"/>
    <cellStyle name="Moeda 3 6" xfId="732"/>
    <cellStyle name="Moeda 3 6 10" xfId="10857"/>
    <cellStyle name="Moeda 3 6 10 2" xfId="42152"/>
    <cellStyle name="Moeda 3 6 11" xfId="27328"/>
    <cellStyle name="Moeda 3 6 11 2" xfId="32269"/>
    <cellStyle name="Moeda 3 6 12" xfId="28975"/>
    <cellStyle name="Moeda 3 6 2" xfId="733"/>
    <cellStyle name="Moeda 3 6 2 2" xfId="734"/>
    <cellStyle name="Moeda 3 6 2 2 2" xfId="2623"/>
    <cellStyle name="Moeda 3 6 2 2 2 2" xfId="5918"/>
    <cellStyle name="Moeda 3 6 2 2 2 2 2" xfId="22388"/>
    <cellStyle name="Moeda 3 6 2 2 2 2 2 2" xfId="53683"/>
    <cellStyle name="Moeda 3 6 2 2 2 2 3" xfId="15800"/>
    <cellStyle name="Moeda 3 6 2 2 2 2 3 2" xfId="47095"/>
    <cellStyle name="Moeda 3 6 2 2 2 2 4" xfId="37213"/>
    <cellStyle name="Moeda 3 6 2 2 2 3" xfId="9212"/>
    <cellStyle name="Moeda 3 6 2 2 2 3 2" xfId="25682"/>
    <cellStyle name="Moeda 3 6 2 2 2 3 2 2" xfId="56977"/>
    <cellStyle name="Moeda 3 6 2 2 2 3 3" xfId="40507"/>
    <cellStyle name="Moeda 3 6 2 2 2 4" xfId="19094"/>
    <cellStyle name="Moeda 3 6 2 2 2 4 2" xfId="50389"/>
    <cellStyle name="Moeda 3 6 2 2 2 5" xfId="12506"/>
    <cellStyle name="Moeda 3 6 2 2 2 5 2" xfId="43801"/>
    <cellStyle name="Moeda 3 6 2 2 2 6" xfId="33919"/>
    <cellStyle name="Moeda 3 6 2 2 2 7" xfId="30624"/>
    <cellStyle name="Moeda 3 6 2 2 3" xfId="4271"/>
    <cellStyle name="Moeda 3 6 2 2 3 2" xfId="20741"/>
    <cellStyle name="Moeda 3 6 2 2 3 2 2" xfId="52036"/>
    <cellStyle name="Moeda 3 6 2 2 3 3" xfId="14153"/>
    <cellStyle name="Moeda 3 6 2 2 3 3 2" xfId="45448"/>
    <cellStyle name="Moeda 3 6 2 2 3 4" xfId="35566"/>
    <cellStyle name="Moeda 3 6 2 2 4" xfId="7565"/>
    <cellStyle name="Moeda 3 6 2 2 4 2" xfId="24035"/>
    <cellStyle name="Moeda 3 6 2 2 4 2 2" xfId="55330"/>
    <cellStyle name="Moeda 3 6 2 2 4 3" xfId="38860"/>
    <cellStyle name="Moeda 3 6 2 2 5" xfId="17447"/>
    <cellStyle name="Moeda 3 6 2 2 5 2" xfId="48742"/>
    <cellStyle name="Moeda 3 6 2 2 6" xfId="10859"/>
    <cellStyle name="Moeda 3 6 2 2 6 2" xfId="42154"/>
    <cellStyle name="Moeda 3 6 2 2 7" xfId="27330"/>
    <cellStyle name="Moeda 3 6 2 2 7 2" xfId="32271"/>
    <cellStyle name="Moeda 3 6 2 2 8" xfId="28977"/>
    <cellStyle name="Moeda 3 6 2 3" xfId="2622"/>
    <cellStyle name="Moeda 3 6 2 3 2" xfId="5917"/>
    <cellStyle name="Moeda 3 6 2 3 2 2" xfId="22387"/>
    <cellStyle name="Moeda 3 6 2 3 2 2 2" xfId="53682"/>
    <cellStyle name="Moeda 3 6 2 3 2 3" xfId="15799"/>
    <cellStyle name="Moeda 3 6 2 3 2 3 2" xfId="47094"/>
    <cellStyle name="Moeda 3 6 2 3 2 4" xfId="37212"/>
    <cellStyle name="Moeda 3 6 2 3 3" xfId="9211"/>
    <cellStyle name="Moeda 3 6 2 3 3 2" xfId="25681"/>
    <cellStyle name="Moeda 3 6 2 3 3 2 2" xfId="56976"/>
    <cellStyle name="Moeda 3 6 2 3 3 3" xfId="40506"/>
    <cellStyle name="Moeda 3 6 2 3 4" xfId="19093"/>
    <cellStyle name="Moeda 3 6 2 3 4 2" xfId="50388"/>
    <cellStyle name="Moeda 3 6 2 3 5" xfId="12505"/>
    <cellStyle name="Moeda 3 6 2 3 5 2" xfId="43800"/>
    <cellStyle name="Moeda 3 6 2 3 6" xfId="33918"/>
    <cellStyle name="Moeda 3 6 2 3 7" xfId="30623"/>
    <cellStyle name="Moeda 3 6 2 4" xfId="4270"/>
    <cellStyle name="Moeda 3 6 2 4 2" xfId="20740"/>
    <cellStyle name="Moeda 3 6 2 4 2 2" xfId="52035"/>
    <cellStyle name="Moeda 3 6 2 4 3" xfId="14152"/>
    <cellStyle name="Moeda 3 6 2 4 3 2" xfId="45447"/>
    <cellStyle name="Moeda 3 6 2 4 4" xfId="35565"/>
    <cellStyle name="Moeda 3 6 2 5" xfId="7564"/>
    <cellStyle name="Moeda 3 6 2 5 2" xfId="24034"/>
    <cellStyle name="Moeda 3 6 2 5 2 2" xfId="55329"/>
    <cellStyle name="Moeda 3 6 2 5 3" xfId="38859"/>
    <cellStyle name="Moeda 3 6 2 6" xfId="17446"/>
    <cellStyle name="Moeda 3 6 2 6 2" xfId="48741"/>
    <cellStyle name="Moeda 3 6 2 7" xfId="10858"/>
    <cellStyle name="Moeda 3 6 2 7 2" xfId="42153"/>
    <cellStyle name="Moeda 3 6 2 8" xfId="27329"/>
    <cellStyle name="Moeda 3 6 2 8 2" xfId="32270"/>
    <cellStyle name="Moeda 3 6 2 9" xfId="28976"/>
    <cellStyle name="Moeda 3 6 3" xfId="735"/>
    <cellStyle name="Moeda 3 6 3 2" xfId="736"/>
    <cellStyle name="Moeda 3 6 3 2 2" xfId="2625"/>
    <cellStyle name="Moeda 3 6 3 2 2 2" xfId="5920"/>
    <cellStyle name="Moeda 3 6 3 2 2 2 2" xfId="22390"/>
    <cellStyle name="Moeda 3 6 3 2 2 2 2 2" xfId="53685"/>
    <cellStyle name="Moeda 3 6 3 2 2 2 3" xfId="15802"/>
    <cellStyle name="Moeda 3 6 3 2 2 2 3 2" xfId="47097"/>
    <cellStyle name="Moeda 3 6 3 2 2 2 4" xfId="37215"/>
    <cellStyle name="Moeda 3 6 3 2 2 3" xfId="9214"/>
    <cellStyle name="Moeda 3 6 3 2 2 3 2" xfId="25684"/>
    <cellStyle name="Moeda 3 6 3 2 2 3 2 2" xfId="56979"/>
    <cellStyle name="Moeda 3 6 3 2 2 3 3" xfId="40509"/>
    <cellStyle name="Moeda 3 6 3 2 2 4" xfId="19096"/>
    <cellStyle name="Moeda 3 6 3 2 2 4 2" xfId="50391"/>
    <cellStyle name="Moeda 3 6 3 2 2 5" xfId="12508"/>
    <cellStyle name="Moeda 3 6 3 2 2 5 2" xfId="43803"/>
    <cellStyle name="Moeda 3 6 3 2 2 6" xfId="33921"/>
    <cellStyle name="Moeda 3 6 3 2 2 7" xfId="30626"/>
    <cellStyle name="Moeda 3 6 3 2 3" xfId="4273"/>
    <cellStyle name="Moeda 3 6 3 2 3 2" xfId="20743"/>
    <cellStyle name="Moeda 3 6 3 2 3 2 2" xfId="52038"/>
    <cellStyle name="Moeda 3 6 3 2 3 3" xfId="14155"/>
    <cellStyle name="Moeda 3 6 3 2 3 3 2" xfId="45450"/>
    <cellStyle name="Moeda 3 6 3 2 3 4" xfId="35568"/>
    <cellStyle name="Moeda 3 6 3 2 4" xfId="7567"/>
    <cellStyle name="Moeda 3 6 3 2 4 2" xfId="24037"/>
    <cellStyle name="Moeda 3 6 3 2 4 2 2" xfId="55332"/>
    <cellStyle name="Moeda 3 6 3 2 4 3" xfId="38862"/>
    <cellStyle name="Moeda 3 6 3 2 5" xfId="17449"/>
    <cellStyle name="Moeda 3 6 3 2 5 2" xfId="48744"/>
    <cellStyle name="Moeda 3 6 3 2 6" xfId="10861"/>
    <cellStyle name="Moeda 3 6 3 2 6 2" xfId="42156"/>
    <cellStyle name="Moeda 3 6 3 2 7" xfId="27332"/>
    <cellStyle name="Moeda 3 6 3 2 7 2" xfId="32273"/>
    <cellStyle name="Moeda 3 6 3 2 8" xfId="28979"/>
    <cellStyle name="Moeda 3 6 3 3" xfId="2624"/>
    <cellStyle name="Moeda 3 6 3 3 2" xfId="5919"/>
    <cellStyle name="Moeda 3 6 3 3 2 2" xfId="22389"/>
    <cellStyle name="Moeda 3 6 3 3 2 2 2" xfId="53684"/>
    <cellStyle name="Moeda 3 6 3 3 2 3" xfId="15801"/>
    <cellStyle name="Moeda 3 6 3 3 2 3 2" xfId="47096"/>
    <cellStyle name="Moeda 3 6 3 3 2 4" xfId="37214"/>
    <cellStyle name="Moeda 3 6 3 3 3" xfId="9213"/>
    <cellStyle name="Moeda 3 6 3 3 3 2" xfId="25683"/>
    <cellStyle name="Moeda 3 6 3 3 3 2 2" xfId="56978"/>
    <cellStyle name="Moeda 3 6 3 3 3 3" xfId="40508"/>
    <cellStyle name="Moeda 3 6 3 3 4" xfId="19095"/>
    <cellStyle name="Moeda 3 6 3 3 4 2" xfId="50390"/>
    <cellStyle name="Moeda 3 6 3 3 5" xfId="12507"/>
    <cellStyle name="Moeda 3 6 3 3 5 2" xfId="43802"/>
    <cellStyle name="Moeda 3 6 3 3 6" xfId="33920"/>
    <cellStyle name="Moeda 3 6 3 3 7" xfId="30625"/>
    <cellStyle name="Moeda 3 6 3 4" xfId="4272"/>
    <cellStyle name="Moeda 3 6 3 4 2" xfId="20742"/>
    <cellStyle name="Moeda 3 6 3 4 2 2" xfId="52037"/>
    <cellStyle name="Moeda 3 6 3 4 3" xfId="14154"/>
    <cellStyle name="Moeda 3 6 3 4 3 2" xfId="45449"/>
    <cellStyle name="Moeda 3 6 3 4 4" xfId="35567"/>
    <cellStyle name="Moeda 3 6 3 5" xfId="7566"/>
    <cellStyle name="Moeda 3 6 3 5 2" xfId="24036"/>
    <cellStyle name="Moeda 3 6 3 5 2 2" xfId="55331"/>
    <cellStyle name="Moeda 3 6 3 5 3" xfId="38861"/>
    <cellStyle name="Moeda 3 6 3 6" xfId="17448"/>
    <cellStyle name="Moeda 3 6 3 6 2" xfId="48743"/>
    <cellStyle name="Moeda 3 6 3 7" xfId="10860"/>
    <cellStyle name="Moeda 3 6 3 7 2" xfId="42155"/>
    <cellStyle name="Moeda 3 6 3 8" xfId="27331"/>
    <cellStyle name="Moeda 3 6 3 8 2" xfId="32272"/>
    <cellStyle name="Moeda 3 6 3 9" xfId="28978"/>
    <cellStyle name="Moeda 3 6 4" xfId="737"/>
    <cellStyle name="Moeda 3 6 4 2" xfId="2626"/>
    <cellStyle name="Moeda 3 6 4 2 2" xfId="5921"/>
    <cellStyle name="Moeda 3 6 4 2 2 2" xfId="22391"/>
    <cellStyle name="Moeda 3 6 4 2 2 2 2" xfId="53686"/>
    <cellStyle name="Moeda 3 6 4 2 2 3" xfId="15803"/>
    <cellStyle name="Moeda 3 6 4 2 2 3 2" xfId="47098"/>
    <cellStyle name="Moeda 3 6 4 2 2 4" xfId="37216"/>
    <cellStyle name="Moeda 3 6 4 2 3" xfId="9215"/>
    <cellStyle name="Moeda 3 6 4 2 3 2" xfId="25685"/>
    <cellStyle name="Moeda 3 6 4 2 3 2 2" xfId="56980"/>
    <cellStyle name="Moeda 3 6 4 2 3 3" xfId="40510"/>
    <cellStyle name="Moeda 3 6 4 2 4" xfId="19097"/>
    <cellStyle name="Moeda 3 6 4 2 4 2" xfId="50392"/>
    <cellStyle name="Moeda 3 6 4 2 5" xfId="12509"/>
    <cellStyle name="Moeda 3 6 4 2 5 2" xfId="43804"/>
    <cellStyle name="Moeda 3 6 4 2 6" xfId="33922"/>
    <cellStyle name="Moeda 3 6 4 2 7" xfId="30627"/>
    <cellStyle name="Moeda 3 6 4 3" xfId="4274"/>
    <cellStyle name="Moeda 3 6 4 3 2" xfId="20744"/>
    <cellStyle name="Moeda 3 6 4 3 2 2" xfId="52039"/>
    <cellStyle name="Moeda 3 6 4 3 3" xfId="14156"/>
    <cellStyle name="Moeda 3 6 4 3 3 2" xfId="45451"/>
    <cellStyle name="Moeda 3 6 4 3 4" xfId="35569"/>
    <cellStyle name="Moeda 3 6 4 4" xfId="7568"/>
    <cellStyle name="Moeda 3 6 4 4 2" xfId="24038"/>
    <cellStyle name="Moeda 3 6 4 4 2 2" xfId="55333"/>
    <cellStyle name="Moeda 3 6 4 4 3" xfId="38863"/>
    <cellStyle name="Moeda 3 6 4 5" xfId="17450"/>
    <cellStyle name="Moeda 3 6 4 5 2" xfId="48745"/>
    <cellStyle name="Moeda 3 6 4 6" xfId="10862"/>
    <cellStyle name="Moeda 3 6 4 6 2" xfId="42157"/>
    <cellStyle name="Moeda 3 6 4 7" xfId="27333"/>
    <cellStyle name="Moeda 3 6 4 7 2" xfId="32274"/>
    <cellStyle name="Moeda 3 6 4 8" xfId="28980"/>
    <cellStyle name="Moeda 3 6 5" xfId="738"/>
    <cellStyle name="Moeda 3 6 5 2" xfId="2627"/>
    <cellStyle name="Moeda 3 6 5 2 2" xfId="5922"/>
    <cellStyle name="Moeda 3 6 5 2 2 2" xfId="22392"/>
    <cellStyle name="Moeda 3 6 5 2 2 2 2" xfId="53687"/>
    <cellStyle name="Moeda 3 6 5 2 2 3" xfId="15804"/>
    <cellStyle name="Moeda 3 6 5 2 2 3 2" xfId="47099"/>
    <cellStyle name="Moeda 3 6 5 2 2 4" xfId="37217"/>
    <cellStyle name="Moeda 3 6 5 2 3" xfId="9216"/>
    <cellStyle name="Moeda 3 6 5 2 3 2" xfId="25686"/>
    <cellStyle name="Moeda 3 6 5 2 3 2 2" xfId="56981"/>
    <cellStyle name="Moeda 3 6 5 2 3 3" xfId="40511"/>
    <cellStyle name="Moeda 3 6 5 2 4" xfId="19098"/>
    <cellStyle name="Moeda 3 6 5 2 4 2" xfId="50393"/>
    <cellStyle name="Moeda 3 6 5 2 5" xfId="12510"/>
    <cellStyle name="Moeda 3 6 5 2 5 2" xfId="43805"/>
    <cellStyle name="Moeda 3 6 5 2 6" xfId="33923"/>
    <cellStyle name="Moeda 3 6 5 2 7" xfId="30628"/>
    <cellStyle name="Moeda 3 6 5 3" xfId="4275"/>
    <cellStyle name="Moeda 3 6 5 3 2" xfId="20745"/>
    <cellStyle name="Moeda 3 6 5 3 2 2" xfId="52040"/>
    <cellStyle name="Moeda 3 6 5 3 3" xfId="14157"/>
    <cellStyle name="Moeda 3 6 5 3 3 2" xfId="45452"/>
    <cellStyle name="Moeda 3 6 5 3 4" xfId="35570"/>
    <cellStyle name="Moeda 3 6 5 4" xfId="7569"/>
    <cellStyle name="Moeda 3 6 5 4 2" xfId="24039"/>
    <cellStyle name="Moeda 3 6 5 4 2 2" xfId="55334"/>
    <cellStyle name="Moeda 3 6 5 4 3" xfId="38864"/>
    <cellStyle name="Moeda 3 6 5 5" xfId="17451"/>
    <cellStyle name="Moeda 3 6 5 5 2" xfId="48746"/>
    <cellStyle name="Moeda 3 6 5 6" xfId="10863"/>
    <cellStyle name="Moeda 3 6 5 6 2" xfId="42158"/>
    <cellStyle name="Moeda 3 6 5 7" xfId="27334"/>
    <cellStyle name="Moeda 3 6 5 7 2" xfId="32275"/>
    <cellStyle name="Moeda 3 6 5 8" xfId="28981"/>
    <cellStyle name="Moeda 3 6 6" xfId="2621"/>
    <cellStyle name="Moeda 3 6 6 2" xfId="5916"/>
    <cellStyle name="Moeda 3 6 6 2 2" xfId="22386"/>
    <cellStyle name="Moeda 3 6 6 2 2 2" xfId="53681"/>
    <cellStyle name="Moeda 3 6 6 2 3" xfId="15798"/>
    <cellStyle name="Moeda 3 6 6 2 3 2" xfId="47093"/>
    <cellStyle name="Moeda 3 6 6 2 4" xfId="37211"/>
    <cellStyle name="Moeda 3 6 6 3" xfId="9210"/>
    <cellStyle name="Moeda 3 6 6 3 2" xfId="25680"/>
    <cellStyle name="Moeda 3 6 6 3 2 2" xfId="56975"/>
    <cellStyle name="Moeda 3 6 6 3 3" xfId="40505"/>
    <cellStyle name="Moeda 3 6 6 4" xfId="19092"/>
    <cellStyle name="Moeda 3 6 6 4 2" xfId="50387"/>
    <cellStyle name="Moeda 3 6 6 5" xfId="12504"/>
    <cellStyle name="Moeda 3 6 6 5 2" xfId="43799"/>
    <cellStyle name="Moeda 3 6 6 6" xfId="33917"/>
    <cellStyle name="Moeda 3 6 6 7" xfId="30622"/>
    <cellStyle name="Moeda 3 6 7" xfId="4269"/>
    <cellStyle name="Moeda 3 6 7 2" xfId="20739"/>
    <cellStyle name="Moeda 3 6 7 2 2" xfId="52034"/>
    <cellStyle name="Moeda 3 6 7 3" xfId="14151"/>
    <cellStyle name="Moeda 3 6 7 3 2" xfId="45446"/>
    <cellStyle name="Moeda 3 6 7 4" xfId="35564"/>
    <cellStyle name="Moeda 3 6 8" xfId="7563"/>
    <cellStyle name="Moeda 3 6 8 2" xfId="24033"/>
    <cellStyle name="Moeda 3 6 8 2 2" xfId="55328"/>
    <cellStyle name="Moeda 3 6 8 3" xfId="38858"/>
    <cellStyle name="Moeda 3 6 9" xfId="17445"/>
    <cellStyle name="Moeda 3 6 9 2" xfId="48740"/>
    <cellStyle name="Moeda 3 7" xfId="739"/>
    <cellStyle name="Moeda 3 7 10" xfId="28982"/>
    <cellStyle name="Moeda 3 7 2" xfId="740"/>
    <cellStyle name="Moeda 3 7 2 2" xfId="2629"/>
    <cellStyle name="Moeda 3 7 2 2 2" xfId="5924"/>
    <cellStyle name="Moeda 3 7 2 2 2 2" xfId="22394"/>
    <cellStyle name="Moeda 3 7 2 2 2 2 2" xfId="53689"/>
    <cellStyle name="Moeda 3 7 2 2 2 3" xfId="15806"/>
    <cellStyle name="Moeda 3 7 2 2 2 3 2" xfId="47101"/>
    <cellStyle name="Moeda 3 7 2 2 2 4" xfId="37219"/>
    <cellStyle name="Moeda 3 7 2 2 3" xfId="9218"/>
    <cellStyle name="Moeda 3 7 2 2 3 2" xfId="25688"/>
    <cellStyle name="Moeda 3 7 2 2 3 2 2" xfId="56983"/>
    <cellStyle name="Moeda 3 7 2 2 3 3" xfId="40513"/>
    <cellStyle name="Moeda 3 7 2 2 4" xfId="19100"/>
    <cellStyle name="Moeda 3 7 2 2 4 2" xfId="50395"/>
    <cellStyle name="Moeda 3 7 2 2 5" xfId="12512"/>
    <cellStyle name="Moeda 3 7 2 2 5 2" xfId="43807"/>
    <cellStyle name="Moeda 3 7 2 2 6" xfId="33925"/>
    <cellStyle name="Moeda 3 7 2 2 7" xfId="30630"/>
    <cellStyle name="Moeda 3 7 2 3" xfId="4277"/>
    <cellStyle name="Moeda 3 7 2 3 2" xfId="20747"/>
    <cellStyle name="Moeda 3 7 2 3 2 2" xfId="52042"/>
    <cellStyle name="Moeda 3 7 2 3 3" xfId="14159"/>
    <cellStyle name="Moeda 3 7 2 3 3 2" xfId="45454"/>
    <cellStyle name="Moeda 3 7 2 3 4" xfId="35572"/>
    <cellStyle name="Moeda 3 7 2 4" xfId="7571"/>
    <cellStyle name="Moeda 3 7 2 4 2" xfId="24041"/>
    <cellStyle name="Moeda 3 7 2 4 2 2" xfId="55336"/>
    <cellStyle name="Moeda 3 7 2 4 3" xfId="38866"/>
    <cellStyle name="Moeda 3 7 2 5" xfId="17453"/>
    <cellStyle name="Moeda 3 7 2 5 2" xfId="48748"/>
    <cellStyle name="Moeda 3 7 2 6" xfId="10865"/>
    <cellStyle name="Moeda 3 7 2 6 2" xfId="42160"/>
    <cellStyle name="Moeda 3 7 2 7" xfId="27336"/>
    <cellStyle name="Moeda 3 7 2 7 2" xfId="32277"/>
    <cellStyle name="Moeda 3 7 2 8" xfId="28983"/>
    <cellStyle name="Moeda 3 7 3" xfId="741"/>
    <cellStyle name="Moeda 3 7 4" xfId="2628"/>
    <cellStyle name="Moeda 3 7 4 2" xfId="5923"/>
    <cellStyle name="Moeda 3 7 4 2 2" xfId="22393"/>
    <cellStyle name="Moeda 3 7 4 2 2 2" xfId="53688"/>
    <cellStyle name="Moeda 3 7 4 2 3" xfId="15805"/>
    <cellStyle name="Moeda 3 7 4 2 3 2" xfId="47100"/>
    <cellStyle name="Moeda 3 7 4 2 4" xfId="37218"/>
    <cellStyle name="Moeda 3 7 4 3" xfId="9217"/>
    <cellStyle name="Moeda 3 7 4 3 2" xfId="25687"/>
    <cellStyle name="Moeda 3 7 4 3 2 2" xfId="56982"/>
    <cellStyle name="Moeda 3 7 4 3 3" xfId="40512"/>
    <cellStyle name="Moeda 3 7 4 4" xfId="19099"/>
    <cellStyle name="Moeda 3 7 4 4 2" xfId="50394"/>
    <cellStyle name="Moeda 3 7 4 5" xfId="12511"/>
    <cellStyle name="Moeda 3 7 4 5 2" xfId="43806"/>
    <cellStyle name="Moeda 3 7 4 6" xfId="33924"/>
    <cellStyle name="Moeda 3 7 4 7" xfId="30629"/>
    <cellStyle name="Moeda 3 7 5" xfId="4276"/>
    <cellStyle name="Moeda 3 7 5 2" xfId="20746"/>
    <cellStyle name="Moeda 3 7 5 2 2" xfId="52041"/>
    <cellStyle name="Moeda 3 7 5 3" xfId="14158"/>
    <cellStyle name="Moeda 3 7 5 3 2" xfId="45453"/>
    <cellStyle name="Moeda 3 7 5 4" xfId="35571"/>
    <cellStyle name="Moeda 3 7 6" xfId="7570"/>
    <cellStyle name="Moeda 3 7 6 2" xfId="24040"/>
    <cellStyle name="Moeda 3 7 6 2 2" xfId="55335"/>
    <cellStyle name="Moeda 3 7 6 3" xfId="38865"/>
    <cellStyle name="Moeda 3 7 7" xfId="17452"/>
    <cellStyle name="Moeda 3 7 7 2" xfId="48747"/>
    <cellStyle name="Moeda 3 7 8" xfId="10864"/>
    <cellStyle name="Moeda 3 7 8 2" xfId="42159"/>
    <cellStyle name="Moeda 3 7 9" xfId="27335"/>
    <cellStyle name="Moeda 3 7 9 2" xfId="32276"/>
    <cellStyle name="Moeda 3 8" xfId="742"/>
    <cellStyle name="Moeda 3 8 2" xfId="743"/>
    <cellStyle name="Moeda 3 8 2 2" xfId="2631"/>
    <cellStyle name="Moeda 3 8 2 2 2" xfId="5926"/>
    <cellStyle name="Moeda 3 8 2 2 2 2" xfId="22396"/>
    <cellStyle name="Moeda 3 8 2 2 2 2 2" xfId="53691"/>
    <cellStyle name="Moeda 3 8 2 2 2 3" xfId="15808"/>
    <cellStyle name="Moeda 3 8 2 2 2 3 2" xfId="47103"/>
    <cellStyle name="Moeda 3 8 2 2 2 4" xfId="37221"/>
    <cellStyle name="Moeda 3 8 2 2 3" xfId="9220"/>
    <cellStyle name="Moeda 3 8 2 2 3 2" xfId="25690"/>
    <cellStyle name="Moeda 3 8 2 2 3 2 2" xfId="56985"/>
    <cellStyle name="Moeda 3 8 2 2 3 3" xfId="40515"/>
    <cellStyle name="Moeda 3 8 2 2 4" xfId="19102"/>
    <cellStyle name="Moeda 3 8 2 2 4 2" xfId="50397"/>
    <cellStyle name="Moeda 3 8 2 2 5" xfId="12514"/>
    <cellStyle name="Moeda 3 8 2 2 5 2" xfId="43809"/>
    <cellStyle name="Moeda 3 8 2 2 6" xfId="33927"/>
    <cellStyle name="Moeda 3 8 2 2 7" xfId="30632"/>
    <cellStyle name="Moeda 3 8 2 3" xfId="4279"/>
    <cellStyle name="Moeda 3 8 2 3 2" xfId="20749"/>
    <cellStyle name="Moeda 3 8 2 3 2 2" xfId="52044"/>
    <cellStyle name="Moeda 3 8 2 3 3" xfId="14161"/>
    <cellStyle name="Moeda 3 8 2 3 3 2" xfId="45456"/>
    <cellStyle name="Moeda 3 8 2 3 4" xfId="35574"/>
    <cellStyle name="Moeda 3 8 2 4" xfId="7573"/>
    <cellStyle name="Moeda 3 8 2 4 2" xfId="24043"/>
    <cellStyle name="Moeda 3 8 2 4 2 2" xfId="55338"/>
    <cellStyle name="Moeda 3 8 2 4 3" xfId="38868"/>
    <cellStyle name="Moeda 3 8 2 5" xfId="17455"/>
    <cellStyle name="Moeda 3 8 2 5 2" xfId="48750"/>
    <cellStyle name="Moeda 3 8 2 6" xfId="10867"/>
    <cellStyle name="Moeda 3 8 2 6 2" xfId="42162"/>
    <cellStyle name="Moeda 3 8 2 7" xfId="27338"/>
    <cellStyle name="Moeda 3 8 2 7 2" xfId="32279"/>
    <cellStyle name="Moeda 3 8 2 8" xfId="28985"/>
    <cellStyle name="Moeda 3 8 3" xfId="2630"/>
    <cellStyle name="Moeda 3 8 3 2" xfId="5925"/>
    <cellStyle name="Moeda 3 8 3 2 2" xfId="22395"/>
    <cellStyle name="Moeda 3 8 3 2 2 2" xfId="53690"/>
    <cellStyle name="Moeda 3 8 3 2 3" xfId="15807"/>
    <cellStyle name="Moeda 3 8 3 2 3 2" xfId="47102"/>
    <cellStyle name="Moeda 3 8 3 2 4" xfId="37220"/>
    <cellStyle name="Moeda 3 8 3 3" xfId="9219"/>
    <cellStyle name="Moeda 3 8 3 3 2" xfId="25689"/>
    <cellStyle name="Moeda 3 8 3 3 2 2" xfId="56984"/>
    <cellStyle name="Moeda 3 8 3 3 3" xfId="40514"/>
    <cellStyle name="Moeda 3 8 3 4" xfId="19101"/>
    <cellStyle name="Moeda 3 8 3 4 2" xfId="50396"/>
    <cellStyle name="Moeda 3 8 3 5" xfId="12513"/>
    <cellStyle name="Moeda 3 8 3 5 2" xfId="43808"/>
    <cellStyle name="Moeda 3 8 3 6" xfId="33926"/>
    <cellStyle name="Moeda 3 8 3 7" xfId="30631"/>
    <cellStyle name="Moeda 3 8 4" xfId="4278"/>
    <cellStyle name="Moeda 3 8 4 2" xfId="20748"/>
    <cellStyle name="Moeda 3 8 4 2 2" xfId="52043"/>
    <cellStyle name="Moeda 3 8 4 3" xfId="14160"/>
    <cellStyle name="Moeda 3 8 4 3 2" xfId="45455"/>
    <cellStyle name="Moeda 3 8 4 4" xfId="35573"/>
    <cellStyle name="Moeda 3 8 5" xfId="7572"/>
    <cellStyle name="Moeda 3 8 5 2" xfId="24042"/>
    <cellStyle name="Moeda 3 8 5 2 2" xfId="55337"/>
    <cellStyle name="Moeda 3 8 5 3" xfId="38867"/>
    <cellStyle name="Moeda 3 8 6" xfId="17454"/>
    <cellStyle name="Moeda 3 8 6 2" xfId="48749"/>
    <cellStyle name="Moeda 3 8 7" xfId="10866"/>
    <cellStyle name="Moeda 3 8 7 2" xfId="42161"/>
    <cellStyle name="Moeda 3 8 8" xfId="27337"/>
    <cellStyle name="Moeda 3 8 8 2" xfId="32278"/>
    <cellStyle name="Moeda 3 8 9" xfId="28984"/>
    <cellStyle name="Moeda 3 9" xfId="744"/>
    <cellStyle name="Moeda 3 9 2" xfId="2632"/>
    <cellStyle name="Moeda 3 9 2 2" xfId="5927"/>
    <cellStyle name="Moeda 3 9 2 2 2" xfId="22397"/>
    <cellStyle name="Moeda 3 9 2 2 2 2" xfId="53692"/>
    <cellStyle name="Moeda 3 9 2 2 3" xfId="15809"/>
    <cellStyle name="Moeda 3 9 2 2 3 2" xfId="47104"/>
    <cellStyle name="Moeda 3 9 2 2 4" xfId="37222"/>
    <cellStyle name="Moeda 3 9 2 3" xfId="9221"/>
    <cellStyle name="Moeda 3 9 2 3 2" xfId="25691"/>
    <cellStyle name="Moeda 3 9 2 3 2 2" xfId="56986"/>
    <cellStyle name="Moeda 3 9 2 3 3" xfId="40516"/>
    <cellStyle name="Moeda 3 9 2 4" xfId="19103"/>
    <cellStyle name="Moeda 3 9 2 4 2" xfId="50398"/>
    <cellStyle name="Moeda 3 9 2 5" xfId="12515"/>
    <cellStyle name="Moeda 3 9 2 5 2" xfId="43810"/>
    <cellStyle name="Moeda 3 9 2 6" xfId="33928"/>
    <cellStyle name="Moeda 3 9 2 7" xfId="30633"/>
    <cellStyle name="Moeda 3 9 3" xfId="4280"/>
    <cellStyle name="Moeda 3 9 3 2" xfId="20750"/>
    <cellStyle name="Moeda 3 9 3 2 2" xfId="52045"/>
    <cellStyle name="Moeda 3 9 3 3" xfId="14162"/>
    <cellStyle name="Moeda 3 9 3 3 2" xfId="45457"/>
    <cellStyle name="Moeda 3 9 3 4" xfId="35575"/>
    <cellStyle name="Moeda 3 9 4" xfId="7574"/>
    <cellStyle name="Moeda 3 9 4 2" xfId="24044"/>
    <cellStyle name="Moeda 3 9 4 2 2" xfId="55339"/>
    <cellStyle name="Moeda 3 9 4 3" xfId="38869"/>
    <cellStyle name="Moeda 3 9 5" xfId="17456"/>
    <cellStyle name="Moeda 3 9 5 2" xfId="48751"/>
    <cellStyle name="Moeda 3 9 6" xfId="10868"/>
    <cellStyle name="Moeda 3 9 6 2" xfId="42163"/>
    <cellStyle name="Moeda 3 9 7" xfId="27339"/>
    <cellStyle name="Moeda 3 9 7 2" xfId="32280"/>
    <cellStyle name="Moeda 3 9 8" xfId="28986"/>
    <cellStyle name="Moeda 4" xfId="745"/>
    <cellStyle name="Moeda 4 2" xfId="746"/>
    <cellStyle name="Moeda 4 2 2" xfId="747"/>
    <cellStyle name="Moeda 4 3" xfId="748"/>
    <cellStyle name="Moeda 4 3 10" xfId="10869"/>
    <cellStyle name="Moeda 4 3 10 2" xfId="42164"/>
    <cellStyle name="Moeda 4 3 11" xfId="27340"/>
    <cellStyle name="Moeda 4 3 11 2" xfId="32281"/>
    <cellStyle name="Moeda 4 3 12" xfId="28987"/>
    <cellStyle name="Moeda 4 3 2" xfId="749"/>
    <cellStyle name="Moeda 4 3 2 2" xfId="750"/>
    <cellStyle name="Moeda 4 3 2 2 2" xfId="2635"/>
    <cellStyle name="Moeda 4 3 2 2 2 2" xfId="5930"/>
    <cellStyle name="Moeda 4 3 2 2 2 2 2" xfId="22400"/>
    <cellStyle name="Moeda 4 3 2 2 2 2 2 2" xfId="53695"/>
    <cellStyle name="Moeda 4 3 2 2 2 2 3" xfId="15812"/>
    <cellStyle name="Moeda 4 3 2 2 2 2 3 2" xfId="47107"/>
    <cellStyle name="Moeda 4 3 2 2 2 2 4" xfId="37225"/>
    <cellStyle name="Moeda 4 3 2 2 2 3" xfId="9224"/>
    <cellStyle name="Moeda 4 3 2 2 2 3 2" xfId="25694"/>
    <cellStyle name="Moeda 4 3 2 2 2 3 2 2" xfId="56989"/>
    <cellStyle name="Moeda 4 3 2 2 2 3 3" xfId="40519"/>
    <cellStyle name="Moeda 4 3 2 2 2 4" xfId="19106"/>
    <cellStyle name="Moeda 4 3 2 2 2 4 2" xfId="50401"/>
    <cellStyle name="Moeda 4 3 2 2 2 5" xfId="12518"/>
    <cellStyle name="Moeda 4 3 2 2 2 5 2" xfId="43813"/>
    <cellStyle name="Moeda 4 3 2 2 2 6" xfId="33931"/>
    <cellStyle name="Moeda 4 3 2 2 2 7" xfId="30636"/>
    <cellStyle name="Moeda 4 3 2 2 3" xfId="4283"/>
    <cellStyle name="Moeda 4 3 2 2 3 2" xfId="20753"/>
    <cellStyle name="Moeda 4 3 2 2 3 2 2" xfId="52048"/>
    <cellStyle name="Moeda 4 3 2 2 3 3" xfId="14165"/>
    <cellStyle name="Moeda 4 3 2 2 3 3 2" xfId="45460"/>
    <cellStyle name="Moeda 4 3 2 2 3 4" xfId="35578"/>
    <cellStyle name="Moeda 4 3 2 2 4" xfId="7577"/>
    <cellStyle name="Moeda 4 3 2 2 4 2" xfId="24047"/>
    <cellStyle name="Moeda 4 3 2 2 4 2 2" xfId="55342"/>
    <cellStyle name="Moeda 4 3 2 2 4 3" xfId="38872"/>
    <cellStyle name="Moeda 4 3 2 2 5" xfId="17459"/>
    <cellStyle name="Moeda 4 3 2 2 5 2" xfId="48754"/>
    <cellStyle name="Moeda 4 3 2 2 6" xfId="10871"/>
    <cellStyle name="Moeda 4 3 2 2 6 2" xfId="42166"/>
    <cellStyle name="Moeda 4 3 2 2 7" xfId="27342"/>
    <cellStyle name="Moeda 4 3 2 2 7 2" xfId="32283"/>
    <cellStyle name="Moeda 4 3 2 2 8" xfId="28989"/>
    <cellStyle name="Moeda 4 3 2 3" xfId="2634"/>
    <cellStyle name="Moeda 4 3 2 3 2" xfId="5929"/>
    <cellStyle name="Moeda 4 3 2 3 2 2" xfId="22399"/>
    <cellStyle name="Moeda 4 3 2 3 2 2 2" xfId="53694"/>
    <cellStyle name="Moeda 4 3 2 3 2 3" xfId="15811"/>
    <cellStyle name="Moeda 4 3 2 3 2 3 2" xfId="47106"/>
    <cellStyle name="Moeda 4 3 2 3 2 4" xfId="37224"/>
    <cellStyle name="Moeda 4 3 2 3 3" xfId="9223"/>
    <cellStyle name="Moeda 4 3 2 3 3 2" xfId="25693"/>
    <cellStyle name="Moeda 4 3 2 3 3 2 2" xfId="56988"/>
    <cellStyle name="Moeda 4 3 2 3 3 3" xfId="40518"/>
    <cellStyle name="Moeda 4 3 2 3 4" xfId="19105"/>
    <cellStyle name="Moeda 4 3 2 3 4 2" xfId="50400"/>
    <cellStyle name="Moeda 4 3 2 3 5" xfId="12517"/>
    <cellStyle name="Moeda 4 3 2 3 5 2" xfId="43812"/>
    <cellStyle name="Moeda 4 3 2 3 6" xfId="33930"/>
    <cellStyle name="Moeda 4 3 2 3 7" xfId="30635"/>
    <cellStyle name="Moeda 4 3 2 4" xfId="4282"/>
    <cellStyle name="Moeda 4 3 2 4 2" xfId="20752"/>
    <cellStyle name="Moeda 4 3 2 4 2 2" xfId="52047"/>
    <cellStyle name="Moeda 4 3 2 4 3" xfId="14164"/>
    <cellStyle name="Moeda 4 3 2 4 3 2" xfId="45459"/>
    <cellStyle name="Moeda 4 3 2 4 4" xfId="35577"/>
    <cellStyle name="Moeda 4 3 2 5" xfId="7576"/>
    <cellStyle name="Moeda 4 3 2 5 2" xfId="24046"/>
    <cellStyle name="Moeda 4 3 2 5 2 2" xfId="55341"/>
    <cellStyle name="Moeda 4 3 2 5 3" xfId="38871"/>
    <cellStyle name="Moeda 4 3 2 6" xfId="17458"/>
    <cellStyle name="Moeda 4 3 2 6 2" xfId="48753"/>
    <cellStyle name="Moeda 4 3 2 7" xfId="10870"/>
    <cellStyle name="Moeda 4 3 2 7 2" xfId="42165"/>
    <cellStyle name="Moeda 4 3 2 8" xfId="27341"/>
    <cellStyle name="Moeda 4 3 2 8 2" xfId="32282"/>
    <cellStyle name="Moeda 4 3 2 9" xfId="28988"/>
    <cellStyle name="Moeda 4 3 3" xfId="751"/>
    <cellStyle name="Moeda 4 3 3 2" xfId="752"/>
    <cellStyle name="Moeda 4 3 3 2 2" xfId="2637"/>
    <cellStyle name="Moeda 4 3 3 2 2 2" xfId="5932"/>
    <cellStyle name="Moeda 4 3 3 2 2 2 2" xfId="22402"/>
    <cellStyle name="Moeda 4 3 3 2 2 2 2 2" xfId="53697"/>
    <cellStyle name="Moeda 4 3 3 2 2 2 3" xfId="15814"/>
    <cellStyle name="Moeda 4 3 3 2 2 2 3 2" xfId="47109"/>
    <cellStyle name="Moeda 4 3 3 2 2 2 4" xfId="37227"/>
    <cellStyle name="Moeda 4 3 3 2 2 3" xfId="9226"/>
    <cellStyle name="Moeda 4 3 3 2 2 3 2" xfId="25696"/>
    <cellStyle name="Moeda 4 3 3 2 2 3 2 2" xfId="56991"/>
    <cellStyle name="Moeda 4 3 3 2 2 3 3" xfId="40521"/>
    <cellStyle name="Moeda 4 3 3 2 2 4" xfId="19108"/>
    <cellStyle name="Moeda 4 3 3 2 2 4 2" xfId="50403"/>
    <cellStyle name="Moeda 4 3 3 2 2 5" xfId="12520"/>
    <cellStyle name="Moeda 4 3 3 2 2 5 2" xfId="43815"/>
    <cellStyle name="Moeda 4 3 3 2 2 6" xfId="33933"/>
    <cellStyle name="Moeda 4 3 3 2 2 7" xfId="30638"/>
    <cellStyle name="Moeda 4 3 3 2 3" xfId="4285"/>
    <cellStyle name="Moeda 4 3 3 2 3 2" xfId="20755"/>
    <cellStyle name="Moeda 4 3 3 2 3 2 2" xfId="52050"/>
    <cellStyle name="Moeda 4 3 3 2 3 3" xfId="14167"/>
    <cellStyle name="Moeda 4 3 3 2 3 3 2" xfId="45462"/>
    <cellStyle name="Moeda 4 3 3 2 3 4" xfId="35580"/>
    <cellStyle name="Moeda 4 3 3 2 4" xfId="7579"/>
    <cellStyle name="Moeda 4 3 3 2 4 2" xfId="24049"/>
    <cellStyle name="Moeda 4 3 3 2 4 2 2" xfId="55344"/>
    <cellStyle name="Moeda 4 3 3 2 4 3" xfId="38874"/>
    <cellStyle name="Moeda 4 3 3 2 5" xfId="17461"/>
    <cellStyle name="Moeda 4 3 3 2 5 2" xfId="48756"/>
    <cellStyle name="Moeda 4 3 3 2 6" xfId="10873"/>
    <cellStyle name="Moeda 4 3 3 2 6 2" xfId="42168"/>
    <cellStyle name="Moeda 4 3 3 2 7" xfId="27344"/>
    <cellStyle name="Moeda 4 3 3 2 7 2" xfId="32285"/>
    <cellStyle name="Moeda 4 3 3 2 8" xfId="28991"/>
    <cellStyle name="Moeda 4 3 3 3" xfId="2636"/>
    <cellStyle name="Moeda 4 3 3 3 2" xfId="5931"/>
    <cellStyle name="Moeda 4 3 3 3 2 2" xfId="22401"/>
    <cellStyle name="Moeda 4 3 3 3 2 2 2" xfId="53696"/>
    <cellStyle name="Moeda 4 3 3 3 2 3" xfId="15813"/>
    <cellStyle name="Moeda 4 3 3 3 2 3 2" xfId="47108"/>
    <cellStyle name="Moeda 4 3 3 3 2 4" xfId="37226"/>
    <cellStyle name="Moeda 4 3 3 3 3" xfId="9225"/>
    <cellStyle name="Moeda 4 3 3 3 3 2" xfId="25695"/>
    <cellStyle name="Moeda 4 3 3 3 3 2 2" xfId="56990"/>
    <cellStyle name="Moeda 4 3 3 3 3 3" xfId="40520"/>
    <cellStyle name="Moeda 4 3 3 3 4" xfId="19107"/>
    <cellStyle name="Moeda 4 3 3 3 4 2" xfId="50402"/>
    <cellStyle name="Moeda 4 3 3 3 5" xfId="12519"/>
    <cellStyle name="Moeda 4 3 3 3 5 2" xfId="43814"/>
    <cellStyle name="Moeda 4 3 3 3 6" xfId="33932"/>
    <cellStyle name="Moeda 4 3 3 3 7" xfId="30637"/>
    <cellStyle name="Moeda 4 3 3 4" xfId="4284"/>
    <cellStyle name="Moeda 4 3 3 4 2" xfId="20754"/>
    <cellStyle name="Moeda 4 3 3 4 2 2" xfId="52049"/>
    <cellStyle name="Moeda 4 3 3 4 3" xfId="14166"/>
    <cellStyle name="Moeda 4 3 3 4 3 2" xfId="45461"/>
    <cellStyle name="Moeda 4 3 3 4 4" xfId="35579"/>
    <cellStyle name="Moeda 4 3 3 5" xfId="7578"/>
    <cellStyle name="Moeda 4 3 3 5 2" xfId="24048"/>
    <cellStyle name="Moeda 4 3 3 5 2 2" xfId="55343"/>
    <cellStyle name="Moeda 4 3 3 5 3" xfId="38873"/>
    <cellStyle name="Moeda 4 3 3 6" xfId="17460"/>
    <cellStyle name="Moeda 4 3 3 6 2" xfId="48755"/>
    <cellStyle name="Moeda 4 3 3 7" xfId="10872"/>
    <cellStyle name="Moeda 4 3 3 7 2" xfId="42167"/>
    <cellStyle name="Moeda 4 3 3 8" xfId="27343"/>
    <cellStyle name="Moeda 4 3 3 8 2" xfId="32284"/>
    <cellStyle name="Moeda 4 3 3 9" xfId="28990"/>
    <cellStyle name="Moeda 4 3 4" xfId="753"/>
    <cellStyle name="Moeda 4 3 4 2" xfId="2638"/>
    <cellStyle name="Moeda 4 3 4 2 2" xfId="5933"/>
    <cellStyle name="Moeda 4 3 4 2 2 2" xfId="22403"/>
    <cellStyle name="Moeda 4 3 4 2 2 2 2" xfId="53698"/>
    <cellStyle name="Moeda 4 3 4 2 2 3" xfId="15815"/>
    <cellStyle name="Moeda 4 3 4 2 2 3 2" xfId="47110"/>
    <cellStyle name="Moeda 4 3 4 2 2 4" xfId="37228"/>
    <cellStyle name="Moeda 4 3 4 2 3" xfId="9227"/>
    <cellStyle name="Moeda 4 3 4 2 3 2" xfId="25697"/>
    <cellStyle name="Moeda 4 3 4 2 3 2 2" xfId="56992"/>
    <cellStyle name="Moeda 4 3 4 2 3 3" xfId="40522"/>
    <cellStyle name="Moeda 4 3 4 2 4" xfId="19109"/>
    <cellStyle name="Moeda 4 3 4 2 4 2" xfId="50404"/>
    <cellStyle name="Moeda 4 3 4 2 5" xfId="12521"/>
    <cellStyle name="Moeda 4 3 4 2 5 2" xfId="43816"/>
    <cellStyle name="Moeda 4 3 4 2 6" xfId="33934"/>
    <cellStyle name="Moeda 4 3 4 2 7" xfId="30639"/>
    <cellStyle name="Moeda 4 3 4 3" xfId="4286"/>
    <cellStyle name="Moeda 4 3 4 3 2" xfId="20756"/>
    <cellStyle name="Moeda 4 3 4 3 2 2" xfId="52051"/>
    <cellStyle name="Moeda 4 3 4 3 3" xfId="14168"/>
    <cellStyle name="Moeda 4 3 4 3 3 2" xfId="45463"/>
    <cellStyle name="Moeda 4 3 4 3 4" xfId="35581"/>
    <cellStyle name="Moeda 4 3 4 4" xfId="7580"/>
    <cellStyle name="Moeda 4 3 4 4 2" xfId="24050"/>
    <cellStyle name="Moeda 4 3 4 4 2 2" xfId="55345"/>
    <cellStyle name="Moeda 4 3 4 4 3" xfId="38875"/>
    <cellStyle name="Moeda 4 3 4 5" xfId="17462"/>
    <cellStyle name="Moeda 4 3 4 5 2" xfId="48757"/>
    <cellStyle name="Moeda 4 3 4 6" xfId="10874"/>
    <cellStyle name="Moeda 4 3 4 6 2" xfId="42169"/>
    <cellStyle name="Moeda 4 3 4 7" xfId="27345"/>
    <cellStyle name="Moeda 4 3 4 7 2" xfId="32286"/>
    <cellStyle name="Moeda 4 3 4 8" xfId="28992"/>
    <cellStyle name="Moeda 4 3 5" xfId="754"/>
    <cellStyle name="Moeda 4 3 5 2" xfId="2639"/>
    <cellStyle name="Moeda 4 3 5 2 2" xfId="5934"/>
    <cellStyle name="Moeda 4 3 5 2 2 2" xfId="22404"/>
    <cellStyle name="Moeda 4 3 5 2 2 2 2" xfId="53699"/>
    <cellStyle name="Moeda 4 3 5 2 2 3" xfId="15816"/>
    <cellStyle name="Moeda 4 3 5 2 2 3 2" xfId="47111"/>
    <cellStyle name="Moeda 4 3 5 2 2 4" xfId="37229"/>
    <cellStyle name="Moeda 4 3 5 2 3" xfId="9228"/>
    <cellStyle name="Moeda 4 3 5 2 3 2" xfId="25698"/>
    <cellStyle name="Moeda 4 3 5 2 3 2 2" xfId="56993"/>
    <cellStyle name="Moeda 4 3 5 2 3 3" xfId="40523"/>
    <cellStyle name="Moeda 4 3 5 2 4" xfId="19110"/>
    <cellStyle name="Moeda 4 3 5 2 4 2" xfId="50405"/>
    <cellStyle name="Moeda 4 3 5 2 5" xfId="12522"/>
    <cellStyle name="Moeda 4 3 5 2 5 2" xfId="43817"/>
    <cellStyle name="Moeda 4 3 5 2 6" xfId="33935"/>
    <cellStyle name="Moeda 4 3 5 2 7" xfId="30640"/>
    <cellStyle name="Moeda 4 3 5 3" xfId="4287"/>
    <cellStyle name="Moeda 4 3 5 3 2" xfId="20757"/>
    <cellStyle name="Moeda 4 3 5 3 2 2" xfId="52052"/>
    <cellStyle name="Moeda 4 3 5 3 3" xfId="14169"/>
    <cellStyle name="Moeda 4 3 5 3 3 2" xfId="45464"/>
    <cellStyle name="Moeda 4 3 5 3 4" xfId="35582"/>
    <cellStyle name="Moeda 4 3 5 4" xfId="7581"/>
    <cellStyle name="Moeda 4 3 5 4 2" xfId="24051"/>
    <cellStyle name="Moeda 4 3 5 4 2 2" xfId="55346"/>
    <cellStyle name="Moeda 4 3 5 4 3" xfId="38876"/>
    <cellStyle name="Moeda 4 3 5 5" xfId="17463"/>
    <cellStyle name="Moeda 4 3 5 5 2" xfId="48758"/>
    <cellStyle name="Moeda 4 3 5 6" xfId="10875"/>
    <cellStyle name="Moeda 4 3 5 6 2" xfId="42170"/>
    <cellStyle name="Moeda 4 3 5 7" xfId="27346"/>
    <cellStyle name="Moeda 4 3 5 7 2" xfId="32287"/>
    <cellStyle name="Moeda 4 3 5 8" xfId="28993"/>
    <cellStyle name="Moeda 4 3 6" xfId="2633"/>
    <cellStyle name="Moeda 4 3 6 2" xfId="5928"/>
    <cellStyle name="Moeda 4 3 6 2 2" xfId="22398"/>
    <cellStyle name="Moeda 4 3 6 2 2 2" xfId="53693"/>
    <cellStyle name="Moeda 4 3 6 2 3" xfId="15810"/>
    <cellStyle name="Moeda 4 3 6 2 3 2" xfId="47105"/>
    <cellStyle name="Moeda 4 3 6 2 4" xfId="37223"/>
    <cellStyle name="Moeda 4 3 6 3" xfId="9222"/>
    <cellStyle name="Moeda 4 3 6 3 2" xfId="25692"/>
    <cellStyle name="Moeda 4 3 6 3 2 2" xfId="56987"/>
    <cellStyle name="Moeda 4 3 6 3 3" xfId="40517"/>
    <cellStyle name="Moeda 4 3 6 4" xfId="19104"/>
    <cellStyle name="Moeda 4 3 6 4 2" xfId="50399"/>
    <cellStyle name="Moeda 4 3 6 5" xfId="12516"/>
    <cellStyle name="Moeda 4 3 6 5 2" xfId="43811"/>
    <cellStyle name="Moeda 4 3 6 6" xfId="33929"/>
    <cellStyle name="Moeda 4 3 6 7" xfId="30634"/>
    <cellStyle name="Moeda 4 3 7" xfId="4281"/>
    <cellStyle name="Moeda 4 3 7 2" xfId="20751"/>
    <cellStyle name="Moeda 4 3 7 2 2" xfId="52046"/>
    <cellStyle name="Moeda 4 3 7 3" xfId="14163"/>
    <cellStyle name="Moeda 4 3 7 3 2" xfId="45458"/>
    <cellStyle name="Moeda 4 3 7 4" xfId="35576"/>
    <cellStyle name="Moeda 4 3 8" xfId="7575"/>
    <cellStyle name="Moeda 4 3 8 2" xfId="24045"/>
    <cellStyle name="Moeda 4 3 8 2 2" xfId="55340"/>
    <cellStyle name="Moeda 4 3 8 3" xfId="38870"/>
    <cellStyle name="Moeda 4 3 9" xfId="17457"/>
    <cellStyle name="Moeda 4 3 9 2" xfId="48752"/>
    <cellStyle name="Moeda 5" xfId="755"/>
    <cellStyle name="Moeda 6" xfId="756"/>
    <cellStyle name="Moeda 6 10" xfId="17464"/>
    <cellStyle name="Moeda 6 10 2" xfId="48759"/>
    <cellStyle name="Moeda 6 11" xfId="10876"/>
    <cellStyle name="Moeda 6 11 2" xfId="42171"/>
    <cellStyle name="Moeda 6 12" xfId="27347"/>
    <cellStyle name="Moeda 6 12 2" xfId="32288"/>
    <cellStyle name="Moeda 6 13" xfId="28994"/>
    <cellStyle name="Moeda 6 2" xfId="757"/>
    <cellStyle name="Moeda 6 2 10" xfId="10877"/>
    <cellStyle name="Moeda 6 2 10 2" xfId="42172"/>
    <cellStyle name="Moeda 6 2 11" xfId="27348"/>
    <cellStyle name="Moeda 6 2 11 2" xfId="32289"/>
    <cellStyle name="Moeda 6 2 12" xfId="28995"/>
    <cellStyle name="Moeda 6 2 2" xfId="758"/>
    <cellStyle name="Moeda 6 2 2 2" xfId="759"/>
    <cellStyle name="Moeda 6 2 2 2 2" xfId="2643"/>
    <cellStyle name="Moeda 6 2 2 2 2 2" xfId="5938"/>
    <cellStyle name="Moeda 6 2 2 2 2 2 2" xfId="22408"/>
    <cellStyle name="Moeda 6 2 2 2 2 2 2 2" xfId="53703"/>
    <cellStyle name="Moeda 6 2 2 2 2 2 3" xfId="15820"/>
    <cellStyle name="Moeda 6 2 2 2 2 2 3 2" xfId="47115"/>
    <cellStyle name="Moeda 6 2 2 2 2 2 4" xfId="37233"/>
    <cellStyle name="Moeda 6 2 2 2 2 3" xfId="9232"/>
    <cellStyle name="Moeda 6 2 2 2 2 3 2" xfId="25702"/>
    <cellStyle name="Moeda 6 2 2 2 2 3 2 2" xfId="56997"/>
    <cellStyle name="Moeda 6 2 2 2 2 3 3" xfId="40527"/>
    <cellStyle name="Moeda 6 2 2 2 2 4" xfId="19114"/>
    <cellStyle name="Moeda 6 2 2 2 2 4 2" xfId="50409"/>
    <cellStyle name="Moeda 6 2 2 2 2 5" xfId="12526"/>
    <cellStyle name="Moeda 6 2 2 2 2 5 2" xfId="43821"/>
    <cellStyle name="Moeda 6 2 2 2 2 6" xfId="33939"/>
    <cellStyle name="Moeda 6 2 2 2 2 7" xfId="30644"/>
    <cellStyle name="Moeda 6 2 2 2 3" xfId="4291"/>
    <cellStyle name="Moeda 6 2 2 2 3 2" xfId="20761"/>
    <cellStyle name="Moeda 6 2 2 2 3 2 2" xfId="52056"/>
    <cellStyle name="Moeda 6 2 2 2 3 3" xfId="14173"/>
    <cellStyle name="Moeda 6 2 2 2 3 3 2" xfId="45468"/>
    <cellStyle name="Moeda 6 2 2 2 3 4" xfId="35586"/>
    <cellStyle name="Moeda 6 2 2 2 4" xfId="7585"/>
    <cellStyle name="Moeda 6 2 2 2 4 2" xfId="24055"/>
    <cellStyle name="Moeda 6 2 2 2 4 2 2" xfId="55350"/>
    <cellStyle name="Moeda 6 2 2 2 4 3" xfId="38880"/>
    <cellStyle name="Moeda 6 2 2 2 5" xfId="17467"/>
    <cellStyle name="Moeda 6 2 2 2 5 2" xfId="48762"/>
    <cellStyle name="Moeda 6 2 2 2 6" xfId="10879"/>
    <cellStyle name="Moeda 6 2 2 2 6 2" xfId="42174"/>
    <cellStyle name="Moeda 6 2 2 2 7" xfId="27350"/>
    <cellStyle name="Moeda 6 2 2 2 7 2" xfId="32291"/>
    <cellStyle name="Moeda 6 2 2 2 8" xfId="28997"/>
    <cellStyle name="Moeda 6 2 2 3" xfId="2642"/>
    <cellStyle name="Moeda 6 2 2 3 2" xfId="5937"/>
    <cellStyle name="Moeda 6 2 2 3 2 2" xfId="22407"/>
    <cellStyle name="Moeda 6 2 2 3 2 2 2" xfId="53702"/>
    <cellStyle name="Moeda 6 2 2 3 2 3" xfId="15819"/>
    <cellStyle name="Moeda 6 2 2 3 2 3 2" xfId="47114"/>
    <cellStyle name="Moeda 6 2 2 3 2 4" xfId="37232"/>
    <cellStyle name="Moeda 6 2 2 3 3" xfId="9231"/>
    <cellStyle name="Moeda 6 2 2 3 3 2" xfId="25701"/>
    <cellStyle name="Moeda 6 2 2 3 3 2 2" xfId="56996"/>
    <cellStyle name="Moeda 6 2 2 3 3 3" xfId="40526"/>
    <cellStyle name="Moeda 6 2 2 3 4" xfId="19113"/>
    <cellStyle name="Moeda 6 2 2 3 4 2" xfId="50408"/>
    <cellStyle name="Moeda 6 2 2 3 5" xfId="12525"/>
    <cellStyle name="Moeda 6 2 2 3 5 2" xfId="43820"/>
    <cellStyle name="Moeda 6 2 2 3 6" xfId="33938"/>
    <cellStyle name="Moeda 6 2 2 3 7" xfId="30643"/>
    <cellStyle name="Moeda 6 2 2 4" xfId="4290"/>
    <cellStyle name="Moeda 6 2 2 4 2" xfId="20760"/>
    <cellStyle name="Moeda 6 2 2 4 2 2" xfId="52055"/>
    <cellStyle name="Moeda 6 2 2 4 3" xfId="14172"/>
    <cellStyle name="Moeda 6 2 2 4 3 2" xfId="45467"/>
    <cellStyle name="Moeda 6 2 2 4 4" xfId="35585"/>
    <cellStyle name="Moeda 6 2 2 5" xfId="7584"/>
    <cellStyle name="Moeda 6 2 2 5 2" xfId="24054"/>
    <cellStyle name="Moeda 6 2 2 5 2 2" xfId="55349"/>
    <cellStyle name="Moeda 6 2 2 5 3" xfId="38879"/>
    <cellStyle name="Moeda 6 2 2 6" xfId="17466"/>
    <cellStyle name="Moeda 6 2 2 6 2" xfId="48761"/>
    <cellStyle name="Moeda 6 2 2 7" xfId="10878"/>
    <cellStyle name="Moeda 6 2 2 7 2" xfId="42173"/>
    <cellStyle name="Moeda 6 2 2 8" xfId="27349"/>
    <cellStyle name="Moeda 6 2 2 8 2" xfId="32290"/>
    <cellStyle name="Moeda 6 2 2 9" xfId="28996"/>
    <cellStyle name="Moeda 6 2 3" xfId="760"/>
    <cellStyle name="Moeda 6 2 3 2" xfId="761"/>
    <cellStyle name="Moeda 6 2 3 2 2" xfId="2645"/>
    <cellStyle name="Moeda 6 2 3 2 2 2" xfId="5940"/>
    <cellStyle name="Moeda 6 2 3 2 2 2 2" xfId="22410"/>
    <cellStyle name="Moeda 6 2 3 2 2 2 2 2" xfId="53705"/>
    <cellStyle name="Moeda 6 2 3 2 2 2 3" xfId="15822"/>
    <cellStyle name="Moeda 6 2 3 2 2 2 3 2" xfId="47117"/>
    <cellStyle name="Moeda 6 2 3 2 2 2 4" xfId="37235"/>
    <cellStyle name="Moeda 6 2 3 2 2 3" xfId="9234"/>
    <cellStyle name="Moeda 6 2 3 2 2 3 2" xfId="25704"/>
    <cellStyle name="Moeda 6 2 3 2 2 3 2 2" xfId="56999"/>
    <cellStyle name="Moeda 6 2 3 2 2 3 3" xfId="40529"/>
    <cellStyle name="Moeda 6 2 3 2 2 4" xfId="19116"/>
    <cellStyle name="Moeda 6 2 3 2 2 4 2" xfId="50411"/>
    <cellStyle name="Moeda 6 2 3 2 2 5" xfId="12528"/>
    <cellStyle name="Moeda 6 2 3 2 2 5 2" xfId="43823"/>
    <cellStyle name="Moeda 6 2 3 2 2 6" xfId="33941"/>
    <cellStyle name="Moeda 6 2 3 2 2 7" xfId="30646"/>
    <cellStyle name="Moeda 6 2 3 2 3" xfId="4293"/>
    <cellStyle name="Moeda 6 2 3 2 3 2" xfId="20763"/>
    <cellStyle name="Moeda 6 2 3 2 3 2 2" xfId="52058"/>
    <cellStyle name="Moeda 6 2 3 2 3 3" xfId="14175"/>
    <cellStyle name="Moeda 6 2 3 2 3 3 2" xfId="45470"/>
    <cellStyle name="Moeda 6 2 3 2 3 4" xfId="35588"/>
    <cellStyle name="Moeda 6 2 3 2 4" xfId="7587"/>
    <cellStyle name="Moeda 6 2 3 2 4 2" xfId="24057"/>
    <cellStyle name="Moeda 6 2 3 2 4 2 2" xfId="55352"/>
    <cellStyle name="Moeda 6 2 3 2 4 3" xfId="38882"/>
    <cellStyle name="Moeda 6 2 3 2 5" xfId="17469"/>
    <cellStyle name="Moeda 6 2 3 2 5 2" xfId="48764"/>
    <cellStyle name="Moeda 6 2 3 2 6" xfId="10881"/>
    <cellStyle name="Moeda 6 2 3 2 6 2" xfId="42176"/>
    <cellStyle name="Moeda 6 2 3 2 7" xfId="27352"/>
    <cellStyle name="Moeda 6 2 3 2 7 2" xfId="32293"/>
    <cellStyle name="Moeda 6 2 3 2 8" xfId="28999"/>
    <cellStyle name="Moeda 6 2 3 3" xfId="2644"/>
    <cellStyle name="Moeda 6 2 3 3 2" xfId="5939"/>
    <cellStyle name="Moeda 6 2 3 3 2 2" xfId="22409"/>
    <cellStyle name="Moeda 6 2 3 3 2 2 2" xfId="53704"/>
    <cellStyle name="Moeda 6 2 3 3 2 3" xfId="15821"/>
    <cellStyle name="Moeda 6 2 3 3 2 3 2" xfId="47116"/>
    <cellStyle name="Moeda 6 2 3 3 2 4" xfId="37234"/>
    <cellStyle name="Moeda 6 2 3 3 3" xfId="9233"/>
    <cellStyle name="Moeda 6 2 3 3 3 2" xfId="25703"/>
    <cellStyle name="Moeda 6 2 3 3 3 2 2" xfId="56998"/>
    <cellStyle name="Moeda 6 2 3 3 3 3" xfId="40528"/>
    <cellStyle name="Moeda 6 2 3 3 4" xfId="19115"/>
    <cellStyle name="Moeda 6 2 3 3 4 2" xfId="50410"/>
    <cellStyle name="Moeda 6 2 3 3 5" xfId="12527"/>
    <cellStyle name="Moeda 6 2 3 3 5 2" xfId="43822"/>
    <cellStyle name="Moeda 6 2 3 3 6" xfId="33940"/>
    <cellStyle name="Moeda 6 2 3 3 7" xfId="30645"/>
    <cellStyle name="Moeda 6 2 3 4" xfId="4292"/>
    <cellStyle name="Moeda 6 2 3 4 2" xfId="20762"/>
    <cellStyle name="Moeda 6 2 3 4 2 2" xfId="52057"/>
    <cellStyle name="Moeda 6 2 3 4 3" xfId="14174"/>
    <cellStyle name="Moeda 6 2 3 4 3 2" xfId="45469"/>
    <cellStyle name="Moeda 6 2 3 4 4" xfId="35587"/>
    <cellStyle name="Moeda 6 2 3 5" xfId="7586"/>
    <cellStyle name="Moeda 6 2 3 5 2" xfId="24056"/>
    <cellStyle name="Moeda 6 2 3 5 2 2" xfId="55351"/>
    <cellStyle name="Moeda 6 2 3 5 3" xfId="38881"/>
    <cellStyle name="Moeda 6 2 3 6" xfId="17468"/>
    <cellStyle name="Moeda 6 2 3 6 2" xfId="48763"/>
    <cellStyle name="Moeda 6 2 3 7" xfId="10880"/>
    <cellStyle name="Moeda 6 2 3 7 2" xfId="42175"/>
    <cellStyle name="Moeda 6 2 3 8" xfId="27351"/>
    <cellStyle name="Moeda 6 2 3 8 2" xfId="32292"/>
    <cellStyle name="Moeda 6 2 3 9" xfId="28998"/>
    <cellStyle name="Moeda 6 2 4" xfId="762"/>
    <cellStyle name="Moeda 6 2 4 2" xfId="2646"/>
    <cellStyle name="Moeda 6 2 4 2 2" xfId="5941"/>
    <cellStyle name="Moeda 6 2 4 2 2 2" xfId="22411"/>
    <cellStyle name="Moeda 6 2 4 2 2 2 2" xfId="53706"/>
    <cellStyle name="Moeda 6 2 4 2 2 3" xfId="15823"/>
    <cellStyle name="Moeda 6 2 4 2 2 3 2" xfId="47118"/>
    <cellStyle name="Moeda 6 2 4 2 2 4" xfId="37236"/>
    <cellStyle name="Moeda 6 2 4 2 3" xfId="9235"/>
    <cellStyle name="Moeda 6 2 4 2 3 2" xfId="25705"/>
    <cellStyle name="Moeda 6 2 4 2 3 2 2" xfId="57000"/>
    <cellStyle name="Moeda 6 2 4 2 3 3" xfId="40530"/>
    <cellStyle name="Moeda 6 2 4 2 4" xfId="19117"/>
    <cellStyle name="Moeda 6 2 4 2 4 2" xfId="50412"/>
    <cellStyle name="Moeda 6 2 4 2 5" xfId="12529"/>
    <cellStyle name="Moeda 6 2 4 2 5 2" xfId="43824"/>
    <cellStyle name="Moeda 6 2 4 2 6" xfId="33942"/>
    <cellStyle name="Moeda 6 2 4 2 7" xfId="30647"/>
    <cellStyle name="Moeda 6 2 4 3" xfId="4294"/>
    <cellStyle name="Moeda 6 2 4 3 2" xfId="20764"/>
    <cellStyle name="Moeda 6 2 4 3 2 2" xfId="52059"/>
    <cellStyle name="Moeda 6 2 4 3 3" xfId="14176"/>
    <cellStyle name="Moeda 6 2 4 3 3 2" xfId="45471"/>
    <cellStyle name="Moeda 6 2 4 3 4" xfId="35589"/>
    <cellStyle name="Moeda 6 2 4 4" xfId="7588"/>
    <cellStyle name="Moeda 6 2 4 4 2" xfId="24058"/>
    <cellStyle name="Moeda 6 2 4 4 2 2" xfId="55353"/>
    <cellStyle name="Moeda 6 2 4 4 3" xfId="38883"/>
    <cellStyle name="Moeda 6 2 4 5" xfId="17470"/>
    <cellStyle name="Moeda 6 2 4 5 2" xfId="48765"/>
    <cellStyle name="Moeda 6 2 4 6" xfId="10882"/>
    <cellStyle name="Moeda 6 2 4 6 2" xfId="42177"/>
    <cellStyle name="Moeda 6 2 4 7" xfId="27353"/>
    <cellStyle name="Moeda 6 2 4 7 2" xfId="32294"/>
    <cellStyle name="Moeda 6 2 4 8" xfId="29000"/>
    <cellStyle name="Moeda 6 2 5" xfId="763"/>
    <cellStyle name="Moeda 6 2 5 2" xfId="2647"/>
    <cellStyle name="Moeda 6 2 5 2 2" xfId="5942"/>
    <cellStyle name="Moeda 6 2 5 2 2 2" xfId="22412"/>
    <cellStyle name="Moeda 6 2 5 2 2 2 2" xfId="53707"/>
    <cellStyle name="Moeda 6 2 5 2 2 3" xfId="15824"/>
    <cellStyle name="Moeda 6 2 5 2 2 3 2" xfId="47119"/>
    <cellStyle name="Moeda 6 2 5 2 2 4" xfId="37237"/>
    <cellStyle name="Moeda 6 2 5 2 3" xfId="9236"/>
    <cellStyle name="Moeda 6 2 5 2 3 2" xfId="25706"/>
    <cellStyle name="Moeda 6 2 5 2 3 2 2" xfId="57001"/>
    <cellStyle name="Moeda 6 2 5 2 3 3" xfId="40531"/>
    <cellStyle name="Moeda 6 2 5 2 4" xfId="19118"/>
    <cellStyle name="Moeda 6 2 5 2 4 2" xfId="50413"/>
    <cellStyle name="Moeda 6 2 5 2 5" xfId="12530"/>
    <cellStyle name="Moeda 6 2 5 2 5 2" xfId="43825"/>
    <cellStyle name="Moeda 6 2 5 2 6" xfId="33943"/>
    <cellStyle name="Moeda 6 2 5 2 7" xfId="30648"/>
    <cellStyle name="Moeda 6 2 5 3" xfId="4295"/>
    <cellStyle name="Moeda 6 2 5 3 2" xfId="20765"/>
    <cellStyle name="Moeda 6 2 5 3 2 2" xfId="52060"/>
    <cellStyle name="Moeda 6 2 5 3 3" xfId="14177"/>
    <cellStyle name="Moeda 6 2 5 3 3 2" xfId="45472"/>
    <cellStyle name="Moeda 6 2 5 3 4" xfId="35590"/>
    <cellStyle name="Moeda 6 2 5 4" xfId="7589"/>
    <cellStyle name="Moeda 6 2 5 4 2" xfId="24059"/>
    <cellStyle name="Moeda 6 2 5 4 2 2" xfId="55354"/>
    <cellStyle name="Moeda 6 2 5 4 3" xfId="38884"/>
    <cellStyle name="Moeda 6 2 5 5" xfId="17471"/>
    <cellStyle name="Moeda 6 2 5 5 2" xfId="48766"/>
    <cellStyle name="Moeda 6 2 5 6" xfId="10883"/>
    <cellStyle name="Moeda 6 2 5 6 2" xfId="42178"/>
    <cellStyle name="Moeda 6 2 5 7" xfId="27354"/>
    <cellStyle name="Moeda 6 2 5 7 2" xfId="32295"/>
    <cellStyle name="Moeda 6 2 5 8" xfId="29001"/>
    <cellStyle name="Moeda 6 2 6" xfId="2641"/>
    <cellStyle name="Moeda 6 2 6 2" xfId="5936"/>
    <cellStyle name="Moeda 6 2 6 2 2" xfId="22406"/>
    <cellStyle name="Moeda 6 2 6 2 2 2" xfId="53701"/>
    <cellStyle name="Moeda 6 2 6 2 3" xfId="15818"/>
    <cellStyle name="Moeda 6 2 6 2 3 2" xfId="47113"/>
    <cellStyle name="Moeda 6 2 6 2 4" xfId="37231"/>
    <cellStyle name="Moeda 6 2 6 3" xfId="9230"/>
    <cellStyle name="Moeda 6 2 6 3 2" xfId="25700"/>
    <cellStyle name="Moeda 6 2 6 3 2 2" xfId="56995"/>
    <cellStyle name="Moeda 6 2 6 3 3" xfId="40525"/>
    <cellStyle name="Moeda 6 2 6 4" xfId="19112"/>
    <cellStyle name="Moeda 6 2 6 4 2" xfId="50407"/>
    <cellStyle name="Moeda 6 2 6 5" xfId="12524"/>
    <cellStyle name="Moeda 6 2 6 5 2" xfId="43819"/>
    <cellStyle name="Moeda 6 2 6 6" xfId="33937"/>
    <cellStyle name="Moeda 6 2 6 7" xfId="30642"/>
    <cellStyle name="Moeda 6 2 7" xfId="4289"/>
    <cellStyle name="Moeda 6 2 7 2" xfId="20759"/>
    <cellStyle name="Moeda 6 2 7 2 2" xfId="52054"/>
    <cellStyle name="Moeda 6 2 7 3" xfId="14171"/>
    <cellStyle name="Moeda 6 2 7 3 2" xfId="45466"/>
    <cellStyle name="Moeda 6 2 7 4" xfId="35584"/>
    <cellStyle name="Moeda 6 2 8" xfId="7583"/>
    <cellStyle name="Moeda 6 2 8 2" xfId="24053"/>
    <cellStyle name="Moeda 6 2 8 2 2" xfId="55348"/>
    <cellStyle name="Moeda 6 2 8 3" xfId="38878"/>
    <cellStyle name="Moeda 6 2 9" xfId="17465"/>
    <cellStyle name="Moeda 6 2 9 2" xfId="48760"/>
    <cellStyle name="Moeda 6 3" xfId="764"/>
    <cellStyle name="Moeda 6 3 2" xfId="765"/>
    <cellStyle name="Moeda 6 3 2 2" xfId="2649"/>
    <cellStyle name="Moeda 6 3 2 2 2" xfId="5944"/>
    <cellStyle name="Moeda 6 3 2 2 2 2" xfId="22414"/>
    <cellStyle name="Moeda 6 3 2 2 2 2 2" xfId="53709"/>
    <cellStyle name="Moeda 6 3 2 2 2 3" xfId="15826"/>
    <cellStyle name="Moeda 6 3 2 2 2 3 2" xfId="47121"/>
    <cellStyle name="Moeda 6 3 2 2 2 4" xfId="37239"/>
    <cellStyle name="Moeda 6 3 2 2 3" xfId="9238"/>
    <cellStyle name="Moeda 6 3 2 2 3 2" xfId="25708"/>
    <cellStyle name="Moeda 6 3 2 2 3 2 2" xfId="57003"/>
    <cellStyle name="Moeda 6 3 2 2 3 3" xfId="40533"/>
    <cellStyle name="Moeda 6 3 2 2 4" xfId="19120"/>
    <cellStyle name="Moeda 6 3 2 2 4 2" xfId="50415"/>
    <cellStyle name="Moeda 6 3 2 2 5" xfId="12532"/>
    <cellStyle name="Moeda 6 3 2 2 5 2" xfId="43827"/>
    <cellStyle name="Moeda 6 3 2 2 6" xfId="33945"/>
    <cellStyle name="Moeda 6 3 2 2 7" xfId="30650"/>
    <cellStyle name="Moeda 6 3 2 3" xfId="4297"/>
    <cellStyle name="Moeda 6 3 2 3 2" xfId="20767"/>
    <cellStyle name="Moeda 6 3 2 3 2 2" xfId="52062"/>
    <cellStyle name="Moeda 6 3 2 3 3" xfId="14179"/>
    <cellStyle name="Moeda 6 3 2 3 3 2" xfId="45474"/>
    <cellStyle name="Moeda 6 3 2 3 4" xfId="35592"/>
    <cellStyle name="Moeda 6 3 2 4" xfId="7591"/>
    <cellStyle name="Moeda 6 3 2 4 2" xfId="24061"/>
    <cellStyle name="Moeda 6 3 2 4 2 2" xfId="55356"/>
    <cellStyle name="Moeda 6 3 2 4 3" xfId="38886"/>
    <cellStyle name="Moeda 6 3 2 5" xfId="17473"/>
    <cellStyle name="Moeda 6 3 2 5 2" xfId="48768"/>
    <cellStyle name="Moeda 6 3 2 6" xfId="10885"/>
    <cellStyle name="Moeda 6 3 2 6 2" xfId="42180"/>
    <cellStyle name="Moeda 6 3 2 7" xfId="27356"/>
    <cellStyle name="Moeda 6 3 2 7 2" xfId="32297"/>
    <cellStyle name="Moeda 6 3 2 8" xfId="29003"/>
    <cellStyle name="Moeda 6 3 3" xfId="2648"/>
    <cellStyle name="Moeda 6 3 3 2" xfId="5943"/>
    <cellStyle name="Moeda 6 3 3 2 2" xfId="22413"/>
    <cellStyle name="Moeda 6 3 3 2 2 2" xfId="53708"/>
    <cellStyle name="Moeda 6 3 3 2 3" xfId="15825"/>
    <cellStyle name="Moeda 6 3 3 2 3 2" xfId="47120"/>
    <cellStyle name="Moeda 6 3 3 2 4" xfId="37238"/>
    <cellStyle name="Moeda 6 3 3 3" xfId="9237"/>
    <cellStyle name="Moeda 6 3 3 3 2" xfId="25707"/>
    <cellStyle name="Moeda 6 3 3 3 2 2" xfId="57002"/>
    <cellStyle name="Moeda 6 3 3 3 3" xfId="40532"/>
    <cellStyle name="Moeda 6 3 3 4" xfId="19119"/>
    <cellStyle name="Moeda 6 3 3 4 2" xfId="50414"/>
    <cellStyle name="Moeda 6 3 3 5" xfId="12531"/>
    <cellStyle name="Moeda 6 3 3 5 2" xfId="43826"/>
    <cellStyle name="Moeda 6 3 3 6" xfId="33944"/>
    <cellStyle name="Moeda 6 3 3 7" xfId="30649"/>
    <cellStyle name="Moeda 6 3 4" xfId="4296"/>
    <cellStyle name="Moeda 6 3 4 2" xfId="20766"/>
    <cellStyle name="Moeda 6 3 4 2 2" xfId="52061"/>
    <cellStyle name="Moeda 6 3 4 3" xfId="14178"/>
    <cellStyle name="Moeda 6 3 4 3 2" xfId="45473"/>
    <cellStyle name="Moeda 6 3 4 4" xfId="35591"/>
    <cellStyle name="Moeda 6 3 5" xfId="7590"/>
    <cellStyle name="Moeda 6 3 5 2" xfId="24060"/>
    <cellStyle name="Moeda 6 3 5 2 2" xfId="55355"/>
    <cellStyle name="Moeda 6 3 5 3" xfId="38885"/>
    <cellStyle name="Moeda 6 3 6" xfId="17472"/>
    <cellStyle name="Moeda 6 3 6 2" xfId="48767"/>
    <cellStyle name="Moeda 6 3 7" xfId="10884"/>
    <cellStyle name="Moeda 6 3 7 2" xfId="42179"/>
    <cellStyle name="Moeda 6 3 8" xfId="27355"/>
    <cellStyle name="Moeda 6 3 8 2" xfId="32296"/>
    <cellStyle name="Moeda 6 3 9" xfId="29002"/>
    <cellStyle name="Moeda 6 4" xfId="766"/>
    <cellStyle name="Moeda 6 4 2" xfId="767"/>
    <cellStyle name="Moeda 6 4 2 2" xfId="2651"/>
    <cellStyle name="Moeda 6 4 2 2 2" xfId="5946"/>
    <cellStyle name="Moeda 6 4 2 2 2 2" xfId="22416"/>
    <cellStyle name="Moeda 6 4 2 2 2 2 2" xfId="53711"/>
    <cellStyle name="Moeda 6 4 2 2 2 3" xfId="15828"/>
    <cellStyle name="Moeda 6 4 2 2 2 3 2" xfId="47123"/>
    <cellStyle name="Moeda 6 4 2 2 2 4" xfId="37241"/>
    <cellStyle name="Moeda 6 4 2 2 3" xfId="9240"/>
    <cellStyle name="Moeda 6 4 2 2 3 2" xfId="25710"/>
    <cellStyle name="Moeda 6 4 2 2 3 2 2" xfId="57005"/>
    <cellStyle name="Moeda 6 4 2 2 3 3" xfId="40535"/>
    <cellStyle name="Moeda 6 4 2 2 4" xfId="19122"/>
    <cellStyle name="Moeda 6 4 2 2 4 2" xfId="50417"/>
    <cellStyle name="Moeda 6 4 2 2 5" xfId="12534"/>
    <cellStyle name="Moeda 6 4 2 2 5 2" xfId="43829"/>
    <cellStyle name="Moeda 6 4 2 2 6" xfId="33947"/>
    <cellStyle name="Moeda 6 4 2 2 7" xfId="30652"/>
    <cellStyle name="Moeda 6 4 2 3" xfId="4299"/>
    <cellStyle name="Moeda 6 4 2 3 2" xfId="20769"/>
    <cellStyle name="Moeda 6 4 2 3 2 2" xfId="52064"/>
    <cellStyle name="Moeda 6 4 2 3 3" xfId="14181"/>
    <cellStyle name="Moeda 6 4 2 3 3 2" xfId="45476"/>
    <cellStyle name="Moeda 6 4 2 3 4" xfId="35594"/>
    <cellStyle name="Moeda 6 4 2 4" xfId="7593"/>
    <cellStyle name="Moeda 6 4 2 4 2" xfId="24063"/>
    <cellStyle name="Moeda 6 4 2 4 2 2" xfId="55358"/>
    <cellStyle name="Moeda 6 4 2 4 3" xfId="38888"/>
    <cellStyle name="Moeda 6 4 2 5" xfId="17475"/>
    <cellStyle name="Moeda 6 4 2 5 2" xfId="48770"/>
    <cellStyle name="Moeda 6 4 2 6" xfId="10887"/>
    <cellStyle name="Moeda 6 4 2 6 2" xfId="42182"/>
    <cellStyle name="Moeda 6 4 2 7" xfId="27358"/>
    <cellStyle name="Moeda 6 4 2 7 2" xfId="32299"/>
    <cellStyle name="Moeda 6 4 2 8" xfId="29005"/>
    <cellStyle name="Moeda 6 4 3" xfId="2650"/>
    <cellStyle name="Moeda 6 4 3 2" xfId="5945"/>
    <cellStyle name="Moeda 6 4 3 2 2" xfId="22415"/>
    <cellStyle name="Moeda 6 4 3 2 2 2" xfId="53710"/>
    <cellStyle name="Moeda 6 4 3 2 3" xfId="15827"/>
    <cellStyle name="Moeda 6 4 3 2 3 2" xfId="47122"/>
    <cellStyle name="Moeda 6 4 3 2 4" xfId="37240"/>
    <cellStyle name="Moeda 6 4 3 3" xfId="9239"/>
    <cellStyle name="Moeda 6 4 3 3 2" xfId="25709"/>
    <cellStyle name="Moeda 6 4 3 3 2 2" xfId="57004"/>
    <cellStyle name="Moeda 6 4 3 3 3" xfId="40534"/>
    <cellStyle name="Moeda 6 4 3 4" xfId="19121"/>
    <cellStyle name="Moeda 6 4 3 4 2" xfId="50416"/>
    <cellStyle name="Moeda 6 4 3 5" xfId="12533"/>
    <cellStyle name="Moeda 6 4 3 5 2" xfId="43828"/>
    <cellStyle name="Moeda 6 4 3 6" xfId="33946"/>
    <cellStyle name="Moeda 6 4 3 7" xfId="30651"/>
    <cellStyle name="Moeda 6 4 4" xfId="4298"/>
    <cellStyle name="Moeda 6 4 4 2" xfId="20768"/>
    <cellStyle name="Moeda 6 4 4 2 2" xfId="52063"/>
    <cellStyle name="Moeda 6 4 4 3" xfId="14180"/>
    <cellStyle name="Moeda 6 4 4 3 2" xfId="45475"/>
    <cellStyle name="Moeda 6 4 4 4" xfId="35593"/>
    <cellStyle name="Moeda 6 4 5" xfId="7592"/>
    <cellStyle name="Moeda 6 4 5 2" xfId="24062"/>
    <cellStyle name="Moeda 6 4 5 2 2" xfId="55357"/>
    <cellStyle name="Moeda 6 4 5 3" xfId="38887"/>
    <cellStyle name="Moeda 6 4 6" xfId="17474"/>
    <cellStyle name="Moeda 6 4 6 2" xfId="48769"/>
    <cellStyle name="Moeda 6 4 7" xfId="10886"/>
    <cellStyle name="Moeda 6 4 7 2" xfId="42181"/>
    <cellStyle name="Moeda 6 4 8" xfId="27357"/>
    <cellStyle name="Moeda 6 4 8 2" xfId="32298"/>
    <cellStyle name="Moeda 6 4 9" xfId="29004"/>
    <cellStyle name="Moeda 6 5" xfId="768"/>
    <cellStyle name="Moeda 6 5 2" xfId="2652"/>
    <cellStyle name="Moeda 6 5 2 2" xfId="5947"/>
    <cellStyle name="Moeda 6 5 2 2 2" xfId="22417"/>
    <cellStyle name="Moeda 6 5 2 2 2 2" xfId="53712"/>
    <cellStyle name="Moeda 6 5 2 2 3" xfId="15829"/>
    <cellStyle name="Moeda 6 5 2 2 3 2" xfId="47124"/>
    <cellStyle name="Moeda 6 5 2 2 4" xfId="37242"/>
    <cellStyle name="Moeda 6 5 2 3" xfId="9241"/>
    <cellStyle name="Moeda 6 5 2 3 2" xfId="25711"/>
    <cellStyle name="Moeda 6 5 2 3 2 2" xfId="57006"/>
    <cellStyle name="Moeda 6 5 2 3 3" xfId="40536"/>
    <cellStyle name="Moeda 6 5 2 4" xfId="19123"/>
    <cellStyle name="Moeda 6 5 2 4 2" xfId="50418"/>
    <cellStyle name="Moeda 6 5 2 5" xfId="12535"/>
    <cellStyle name="Moeda 6 5 2 5 2" xfId="43830"/>
    <cellStyle name="Moeda 6 5 2 6" xfId="33948"/>
    <cellStyle name="Moeda 6 5 2 7" xfId="30653"/>
    <cellStyle name="Moeda 6 5 3" xfId="4300"/>
    <cellStyle name="Moeda 6 5 3 2" xfId="20770"/>
    <cellStyle name="Moeda 6 5 3 2 2" xfId="52065"/>
    <cellStyle name="Moeda 6 5 3 3" xfId="14182"/>
    <cellStyle name="Moeda 6 5 3 3 2" xfId="45477"/>
    <cellStyle name="Moeda 6 5 3 4" xfId="35595"/>
    <cellStyle name="Moeda 6 5 4" xfId="7594"/>
    <cellStyle name="Moeda 6 5 4 2" xfId="24064"/>
    <cellStyle name="Moeda 6 5 4 2 2" xfId="55359"/>
    <cellStyle name="Moeda 6 5 4 3" xfId="38889"/>
    <cellStyle name="Moeda 6 5 5" xfId="17476"/>
    <cellStyle name="Moeda 6 5 5 2" xfId="48771"/>
    <cellStyle name="Moeda 6 5 6" xfId="10888"/>
    <cellStyle name="Moeda 6 5 6 2" xfId="42183"/>
    <cellStyle name="Moeda 6 5 7" xfId="27359"/>
    <cellStyle name="Moeda 6 5 7 2" xfId="32300"/>
    <cellStyle name="Moeda 6 5 8" xfId="29006"/>
    <cellStyle name="Moeda 6 6" xfId="769"/>
    <cellStyle name="Moeda 6 6 2" xfId="2653"/>
    <cellStyle name="Moeda 6 6 2 2" xfId="5948"/>
    <cellStyle name="Moeda 6 6 2 2 2" xfId="22418"/>
    <cellStyle name="Moeda 6 6 2 2 2 2" xfId="53713"/>
    <cellStyle name="Moeda 6 6 2 2 3" xfId="15830"/>
    <cellStyle name="Moeda 6 6 2 2 3 2" xfId="47125"/>
    <cellStyle name="Moeda 6 6 2 2 4" xfId="37243"/>
    <cellStyle name="Moeda 6 6 2 3" xfId="9242"/>
    <cellStyle name="Moeda 6 6 2 3 2" xfId="25712"/>
    <cellStyle name="Moeda 6 6 2 3 2 2" xfId="57007"/>
    <cellStyle name="Moeda 6 6 2 3 3" xfId="40537"/>
    <cellStyle name="Moeda 6 6 2 4" xfId="19124"/>
    <cellStyle name="Moeda 6 6 2 4 2" xfId="50419"/>
    <cellStyle name="Moeda 6 6 2 5" xfId="12536"/>
    <cellStyle name="Moeda 6 6 2 5 2" xfId="43831"/>
    <cellStyle name="Moeda 6 6 2 6" xfId="33949"/>
    <cellStyle name="Moeda 6 6 2 7" xfId="30654"/>
    <cellStyle name="Moeda 6 6 3" xfId="4301"/>
    <cellStyle name="Moeda 6 6 3 2" xfId="20771"/>
    <cellStyle name="Moeda 6 6 3 2 2" xfId="52066"/>
    <cellStyle name="Moeda 6 6 3 3" xfId="14183"/>
    <cellStyle name="Moeda 6 6 3 3 2" xfId="45478"/>
    <cellStyle name="Moeda 6 6 3 4" xfId="35596"/>
    <cellStyle name="Moeda 6 6 4" xfId="7595"/>
    <cellStyle name="Moeda 6 6 4 2" xfId="24065"/>
    <cellStyle name="Moeda 6 6 4 2 2" xfId="55360"/>
    <cellStyle name="Moeda 6 6 4 3" xfId="38890"/>
    <cellStyle name="Moeda 6 6 5" xfId="17477"/>
    <cellStyle name="Moeda 6 6 5 2" xfId="48772"/>
    <cellStyle name="Moeda 6 6 6" xfId="10889"/>
    <cellStyle name="Moeda 6 6 6 2" xfId="42184"/>
    <cellStyle name="Moeda 6 6 7" xfId="27360"/>
    <cellStyle name="Moeda 6 6 7 2" xfId="32301"/>
    <cellStyle name="Moeda 6 6 8" xfId="29007"/>
    <cellStyle name="Moeda 6 7" xfId="2640"/>
    <cellStyle name="Moeda 6 7 2" xfId="5935"/>
    <cellStyle name="Moeda 6 7 2 2" xfId="22405"/>
    <cellStyle name="Moeda 6 7 2 2 2" xfId="53700"/>
    <cellStyle name="Moeda 6 7 2 3" xfId="15817"/>
    <cellStyle name="Moeda 6 7 2 3 2" xfId="47112"/>
    <cellStyle name="Moeda 6 7 2 4" xfId="37230"/>
    <cellStyle name="Moeda 6 7 3" xfId="9229"/>
    <cellStyle name="Moeda 6 7 3 2" xfId="25699"/>
    <cellStyle name="Moeda 6 7 3 2 2" xfId="56994"/>
    <cellStyle name="Moeda 6 7 3 3" xfId="40524"/>
    <cellStyle name="Moeda 6 7 4" xfId="19111"/>
    <cellStyle name="Moeda 6 7 4 2" xfId="50406"/>
    <cellStyle name="Moeda 6 7 5" xfId="12523"/>
    <cellStyle name="Moeda 6 7 5 2" xfId="43818"/>
    <cellStyle name="Moeda 6 7 6" xfId="33936"/>
    <cellStyle name="Moeda 6 7 7" xfId="30641"/>
    <cellStyle name="Moeda 6 8" xfId="4288"/>
    <cellStyle name="Moeda 6 8 2" xfId="20758"/>
    <cellStyle name="Moeda 6 8 2 2" xfId="52053"/>
    <cellStyle name="Moeda 6 8 3" xfId="14170"/>
    <cellStyle name="Moeda 6 8 3 2" xfId="45465"/>
    <cellStyle name="Moeda 6 8 4" xfId="35583"/>
    <cellStyle name="Moeda 6 9" xfId="7582"/>
    <cellStyle name="Moeda 6 9 2" xfId="24052"/>
    <cellStyle name="Moeda 6 9 2 2" xfId="55347"/>
    <cellStyle name="Moeda 6 9 3" xfId="38877"/>
    <cellStyle name="Moeda 7" xfId="770"/>
    <cellStyle name="Moeda 7 10" xfId="10890"/>
    <cellStyle name="Moeda 7 10 2" xfId="42185"/>
    <cellStyle name="Moeda 7 11" xfId="27361"/>
    <cellStyle name="Moeda 7 11 2" xfId="32302"/>
    <cellStyle name="Moeda 7 12" xfId="29008"/>
    <cellStyle name="Moeda 7 2" xfId="771"/>
    <cellStyle name="Moeda 7 2 2" xfId="772"/>
    <cellStyle name="Moeda 7 2 2 2" xfId="2656"/>
    <cellStyle name="Moeda 7 2 2 2 2" xfId="5951"/>
    <cellStyle name="Moeda 7 2 2 2 2 2" xfId="22421"/>
    <cellStyle name="Moeda 7 2 2 2 2 2 2" xfId="53716"/>
    <cellStyle name="Moeda 7 2 2 2 2 3" xfId="15833"/>
    <cellStyle name="Moeda 7 2 2 2 2 3 2" xfId="47128"/>
    <cellStyle name="Moeda 7 2 2 2 2 4" xfId="37246"/>
    <cellStyle name="Moeda 7 2 2 2 3" xfId="9245"/>
    <cellStyle name="Moeda 7 2 2 2 3 2" xfId="25715"/>
    <cellStyle name="Moeda 7 2 2 2 3 2 2" xfId="57010"/>
    <cellStyle name="Moeda 7 2 2 2 3 3" xfId="40540"/>
    <cellStyle name="Moeda 7 2 2 2 4" xfId="19127"/>
    <cellStyle name="Moeda 7 2 2 2 4 2" xfId="50422"/>
    <cellStyle name="Moeda 7 2 2 2 5" xfId="12539"/>
    <cellStyle name="Moeda 7 2 2 2 5 2" xfId="43834"/>
    <cellStyle name="Moeda 7 2 2 2 6" xfId="33952"/>
    <cellStyle name="Moeda 7 2 2 2 7" xfId="30657"/>
    <cellStyle name="Moeda 7 2 2 3" xfId="4304"/>
    <cellStyle name="Moeda 7 2 2 3 2" xfId="20774"/>
    <cellStyle name="Moeda 7 2 2 3 2 2" xfId="52069"/>
    <cellStyle name="Moeda 7 2 2 3 3" xfId="14186"/>
    <cellStyle name="Moeda 7 2 2 3 3 2" xfId="45481"/>
    <cellStyle name="Moeda 7 2 2 3 4" xfId="35599"/>
    <cellStyle name="Moeda 7 2 2 4" xfId="7598"/>
    <cellStyle name="Moeda 7 2 2 4 2" xfId="24068"/>
    <cellStyle name="Moeda 7 2 2 4 2 2" xfId="55363"/>
    <cellStyle name="Moeda 7 2 2 4 3" xfId="38893"/>
    <cellStyle name="Moeda 7 2 2 5" xfId="17480"/>
    <cellStyle name="Moeda 7 2 2 5 2" xfId="48775"/>
    <cellStyle name="Moeda 7 2 2 6" xfId="10892"/>
    <cellStyle name="Moeda 7 2 2 6 2" xfId="42187"/>
    <cellStyle name="Moeda 7 2 2 7" xfId="27363"/>
    <cellStyle name="Moeda 7 2 2 7 2" xfId="32304"/>
    <cellStyle name="Moeda 7 2 2 8" xfId="29010"/>
    <cellStyle name="Moeda 7 2 3" xfId="2655"/>
    <cellStyle name="Moeda 7 2 3 2" xfId="5950"/>
    <cellStyle name="Moeda 7 2 3 2 2" xfId="22420"/>
    <cellStyle name="Moeda 7 2 3 2 2 2" xfId="53715"/>
    <cellStyle name="Moeda 7 2 3 2 3" xfId="15832"/>
    <cellStyle name="Moeda 7 2 3 2 3 2" xfId="47127"/>
    <cellStyle name="Moeda 7 2 3 2 4" xfId="37245"/>
    <cellStyle name="Moeda 7 2 3 3" xfId="9244"/>
    <cellStyle name="Moeda 7 2 3 3 2" xfId="25714"/>
    <cellStyle name="Moeda 7 2 3 3 2 2" xfId="57009"/>
    <cellStyle name="Moeda 7 2 3 3 3" xfId="40539"/>
    <cellStyle name="Moeda 7 2 3 4" xfId="19126"/>
    <cellStyle name="Moeda 7 2 3 4 2" xfId="50421"/>
    <cellStyle name="Moeda 7 2 3 5" xfId="12538"/>
    <cellStyle name="Moeda 7 2 3 5 2" xfId="43833"/>
    <cellStyle name="Moeda 7 2 3 6" xfId="33951"/>
    <cellStyle name="Moeda 7 2 3 7" xfId="30656"/>
    <cellStyle name="Moeda 7 2 4" xfId="4303"/>
    <cellStyle name="Moeda 7 2 4 2" xfId="20773"/>
    <cellStyle name="Moeda 7 2 4 2 2" xfId="52068"/>
    <cellStyle name="Moeda 7 2 4 3" xfId="14185"/>
    <cellStyle name="Moeda 7 2 4 3 2" xfId="45480"/>
    <cellStyle name="Moeda 7 2 4 4" xfId="35598"/>
    <cellStyle name="Moeda 7 2 5" xfId="7597"/>
    <cellStyle name="Moeda 7 2 5 2" xfId="24067"/>
    <cellStyle name="Moeda 7 2 5 2 2" xfId="55362"/>
    <cellStyle name="Moeda 7 2 5 3" xfId="38892"/>
    <cellStyle name="Moeda 7 2 6" xfId="17479"/>
    <cellStyle name="Moeda 7 2 6 2" xfId="48774"/>
    <cellStyle name="Moeda 7 2 7" xfId="10891"/>
    <cellStyle name="Moeda 7 2 7 2" xfId="42186"/>
    <cellStyle name="Moeda 7 2 8" xfId="27362"/>
    <cellStyle name="Moeda 7 2 8 2" xfId="32303"/>
    <cellStyle name="Moeda 7 2 9" xfId="29009"/>
    <cellStyle name="Moeda 7 3" xfId="773"/>
    <cellStyle name="Moeda 7 3 2" xfId="774"/>
    <cellStyle name="Moeda 7 3 2 2" xfId="2658"/>
    <cellStyle name="Moeda 7 3 2 2 2" xfId="5953"/>
    <cellStyle name="Moeda 7 3 2 2 2 2" xfId="22423"/>
    <cellStyle name="Moeda 7 3 2 2 2 2 2" xfId="53718"/>
    <cellStyle name="Moeda 7 3 2 2 2 3" xfId="15835"/>
    <cellStyle name="Moeda 7 3 2 2 2 3 2" xfId="47130"/>
    <cellStyle name="Moeda 7 3 2 2 2 4" xfId="37248"/>
    <cellStyle name="Moeda 7 3 2 2 3" xfId="9247"/>
    <cellStyle name="Moeda 7 3 2 2 3 2" xfId="25717"/>
    <cellStyle name="Moeda 7 3 2 2 3 2 2" xfId="57012"/>
    <cellStyle name="Moeda 7 3 2 2 3 3" xfId="40542"/>
    <cellStyle name="Moeda 7 3 2 2 4" xfId="19129"/>
    <cellStyle name="Moeda 7 3 2 2 4 2" xfId="50424"/>
    <cellStyle name="Moeda 7 3 2 2 5" xfId="12541"/>
    <cellStyle name="Moeda 7 3 2 2 5 2" xfId="43836"/>
    <cellStyle name="Moeda 7 3 2 2 6" xfId="33954"/>
    <cellStyle name="Moeda 7 3 2 2 7" xfId="30659"/>
    <cellStyle name="Moeda 7 3 2 3" xfId="4306"/>
    <cellStyle name="Moeda 7 3 2 3 2" xfId="20776"/>
    <cellStyle name="Moeda 7 3 2 3 2 2" xfId="52071"/>
    <cellStyle name="Moeda 7 3 2 3 3" xfId="14188"/>
    <cellStyle name="Moeda 7 3 2 3 3 2" xfId="45483"/>
    <cellStyle name="Moeda 7 3 2 3 4" xfId="35601"/>
    <cellStyle name="Moeda 7 3 2 4" xfId="7600"/>
    <cellStyle name="Moeda 7 3 2 4 2" xfId="24070"/>
    <cellStyle name="Moeda 7 3 2 4 2 2" xfId="55365"/>
    <cellStyle name="Moeda 7 3 2 4 3" xfId="38895"/>
    <cellStyle name="Moeda 7 3 2 5" xfId="17482"/>
    <cellStyle name="Moeda 7 3 2 5 2" xfId="48777"/>
    <cellStyle name="Moeda 7 3 2 6" xfId="10894"/>
    <cellStyle name="Moeda 7 3 2 6 2" xfId="42189"/>
    <cellStyle name="Moeda 7 3 2 7" xfId="27365"/>
    <cellStyle name="Moeda 7 3 2 7 2" xfId="32306"/>
    <cellStyle name="Moeda 7 3 2 8" xfId="29012"/>
    <cellStyle name="Moeda 7 3 3" xfId="2657"/>
    <cellStyle name="Moeda 7 3 3 2" xfId="5952"/>
    <cellStyle name="Moeda 7 3 3 2 2" xfId="22422"/>
    <cellStyle name="Moeda 7 3 3 2 2 2" xfId="53717"/>
    <cellStyle name="Moeda 7 3 3 2 3" xfId="15834"/>
    <cellStyle name="Moeda 7 3 3 2 3 2" xfId="47129"/>
    <cellStyle name="Moeda 7 3 3 2 4" xfId="37247"/>
    <cellStyle name="Moeda 7 3 3 3" xfId="9246"/>
    <cellStyle name="Moeda 7 3 3 3 2" xfId="25716"/>
    <cellStyle name="Moeda 7 3 3 3 2 2" xfId="57011"/>
    <cellStyle name="Moeda 7 3 3 3 3" xfId="40541"/>
    <cellStyle name="Moeda 7 3 3 4" xfId="19128"/>
    <cellStyle name="Moeda 7 3 3 4 2" xfId="50423"/>
    <cellStyle name="Moeda 7 3 3 5" xfId="12540"/>
    <cellStyle name="Moeda 7 3 3 5 2" xfId="43835"/>
    <cellStyle name="Moeda 7 3 3 6" xfId="33953"/>
    <cellStyle name="Moeda 7 3 3 7" xfId="30658"/>
    <cellStyle name="Moeda 7 3 4" xfId="4305"/>
    <cellStyle name="Moeda 7 3 4 2" xfId="20775"/>
    <cellStyle name="Moeda 7 3 4 2 2" xfId="52070"/>
    <cellStyle name="Moeda 7 3 4 3" xfId="14187"/>
    <cellStyle name="Moeda 7 3 4 3 2" xfId="45482"/>
    <cellStyle name="Moeda 7 3 4 4" xfId="35600"/>
    <cellStyle name="Moeda 7 3 5" xfId="7599"/>
    <cellStyle name="Moeda 7 3 5 2" xfId="24069"/>
    <cellStyle name="Moeda 7 3 5 2 2" xfId="55364"/>
    <cellStyle name="Moeda 7 3 5 3" xfId="38894"/>
    <cellStyle name="Moeda 7 3 6" xfId="17481"/>
    <cellStyle name="Moeda 7 3 6 2" xfId="48776"/>
    <cellStyle name="Moeda 7 3 7" xfId="10893"/>
    <cellStyle name="Moeda 7 3 7 2" xfId="42188"/>
    <cellStyle name="Moeda 7 3 8" xfId="27364"/>
    <cellStyle name="Moeda 7 3 8 2" xfId="32305"/>
    <cellStyle name="Moeda 7 3 9" xfId="29011"/>
    <cellStyle name="Moeda 7 4" xfId="775"/>
    <cellStyle name="Moeda 7 4 2" xfId="2659"/>
    <cellStyle name="Moeda 7 4 2 2" xfId="5954"/>
    <cellStyle name="Moeda 7 4 2 2 2" xfId="22424"/>
    <cellStyle name="Moeda 7 4 2 2 2 2" xfId="53719"/>
    <cellStyle name="Moeda 7 4 2 2 3" xfId="15836"/>
    <cellStyle name="Moeda 7 4 2 2 3 2" xfId="47131"/>
    <cellStyle name="Moeda 7 4 2 2 4" xfId="37249"/>
    <cellStyle name="Moeda 7 4 2 3" xfId="9248"/>
    <cellStyle name="Moeda 7 4 2 3 2" xfId="25718"/>
    <cellStyle name="Moeda 7 4 2 3 2 2" xfId="57013"/>
    <cellStyle name="Moeda 7 4 2 3 3" xfId="40543"/>
    <cellStyle name="Moeda 7 4 2 4" xfId="19130"/>
    <cellStyle name="Moeda 7 4 2 4 2" xfId="50425"/>
    <cellStyle name="Moeda 7 4 2 5" xfId="12542"/>
    <cellStyle name="Moeda 7 4 2 5 2" xfId="43837"/>
    <cellStyle name="Moeda 7 4 2 6" xfId="33955"/>
    <cellStyle name="Moeda 7 4 2 7" xfId="30660"/>
    <cellStyle name="Moeda 7 4 3" xfId="4307"/>
    <cellStyle name="Moeda 7 4 3 2" xfId="20777"/>
    <cellStyle name="Moeda 7 4 3 2 2" xfId="52072"/>
    <cellStyle name="Moeda 7 4 3 3" xfId="14189"/>
    <cellStyle name="Moeda 7 4 3 3 2" xfId="45484"/>
    <cellStyle name="Moeda 7 4 3 4" xfId="35602"/>
    <cellStyle name="Moeda 7 4 4" xfId="7601"/>
    <cellStyle name="Moeda 7 4 4 2" xfId="24071"/>
    <cellStyle name="Moeda 7 4 4 2 2" xfId="55366"/>
    <cellStyle name="Moeda 7 4 4 3" xfId="38896"/>
    <cellStyle name="Moeda 7 4 5" xfId="17483"/>
    <cellStyle name="Moeda 7 4 5 2" xfId="48778"/>
    <cellStyle name="Moeda 7 4 6" xfId="10895"/>
    <cellStyle name="Moeda 7 4 6 2" xfId="42190"/>
    <cellStyle name="Moeda 7 4 7" xfId="27366"/>
    <cellStyle name="Moeda 7 4 7 2" xfId="32307"/>
    <cellStyle name="Moeda 7 4 8" xfId="29013"/>
    <cellStyle name="Moeda 7 5" xfId="776"/>
    <cellStyle name="Moeda 7 5 2" xfId="2660"/>
    <cellStyle name="Moeda 7 5 2 2" xfId="5955"/>
    <cellStyle name="Moeda 7 5 2 2 2" xfId="22425"/>
    <cellStyle name="Moeda 7 5 2 2 2 2" xfId="53720"/>
    <cellStyle name="Moeda 7 5 2 2 3" xfId="15837"/>
    <cellStyle name="Moeda 7 5 2 2 3 2" xfId="47132"/>
    <cellStyle name="Moeda 7 5 2 2 4" xfId="37250"/>
    <cellStyle name="Moeda 7 5 2 3" xfId="9249"/>
    <cellStyle name="Moeda 7 5 2 3 2" xfId="25719"/>
    <cellStyle name="Moeda 7 5 2 3 2 2" xfId="57014"/>
    <cellStyle name="Moeda 7 5 2 3 3" xfId="40544"/>
    <cellStyle name="Moeda 7 5 2 4" xfId="19131"/>
    <cellStyle name="Moeda 7 5 2 4 2" xfId="50426"/>
    <cellStyle name="Moeda 7 5 2 5" xfId="12543"/>
    <cellStyle name="Moeda 7 5 2 5 2" xfId="43838"/>
    <cellStyle name="Moeda 7 5 2 6" xfId="33956"/>
    <cellStyle name="Moeda 7 5 2 7" xfId="30661"/>
    <cellStyle name="Moeda 7 5 3" xfId="4308"/>
    <cellStyle name="Moeda 7 5 3 2" xfId="20778"/>
    <cellStyle name="Moeda 7 5 3 2 2" xfId="52073"/>
    <cellStyle name="Moeda 7 5 3 3" xfId="14190"/>
    <cellStyle name="Moeda 7 5 3 3 2" xfId="45485"/>
    <cellStyle name="Moeda 7 5 3 4" xfId="35603"/>
    <cellStyle name="Moeda 7 5 4" xfId="7602"/>
    <cellStyle name="Moeda 7 5 4 2" xfId="24072"/>
    <cellStyle name="Moeda 7 5 4 2 2" xfId="55367"/>
    <cellStyle name="Moeda 7 5 4 3" xfId="38897"/>
    <cellStyle name="Moeda 7 5 5" xfId="17484"/>
    <cellStyle name="Moeda 7 5 5 2" xfId="48779"/>
    <cellStyle name="Moeda 7 5 6" xfId="10896"/>
    <cellStyle name="Moeda 7 5 6 2" xfId="42191"/>
    <cellStyle name="Moeda 7 5 7" xfId="27367"/>
    <cellStyle name="Moeda 7 5 7 2" xfId="32308"/>
    <cellStyle name="Moeda 7 5 8" xfId="29014"/>
    <cellStyle name="Moeda 7 6" xfId="2654"/>
    <cellStyle name="Moeda 7 6 2" xfId="5949"/>
    <cellStyle name="Moeda 7 6 2 2" xfId="22419"/>
    <cellStyle name="Moeda 7 6 2 2 2" xfId="53714"/>
    <cellStyle name="Moeda 7 6 2 3" xfId="15831"/>
    <cellStyle name="Moeda 7 6 2 3 2" xfId="47126"/>
    <cellStyle name="Moeda 7 6 2 4" xfId="37244"/>
    <cellStyle name="Moeda 7 6 3" xfId="9243"/>
    <cellStyle name="Moeda 7 6 3 2" xfId="25713"/>
    <cellStyle name="Moeda 7 6 3 2 2" xfId="57008"/>
    <cellStyle name="Moeda 7 6 3 3" xfId="40538"/>
    <cellStyle name="Moeda 7 6 4" xfId="19125"/>
    <cellStyle name="Moeda 7 6 4 2" xfId="50420"/>
    <cellStyle name="Moeda 7 6 5" xfId="12537"/>
    <cellStyle name="Moeda 7 6 5 2" xfId="43832"/>
    <cellStyle name="Moeda 7 6 6" xfId="33950"/>
    <cellStyle name="Moeda 7 6 7" xfId="30655"/>
    <cellStyle name="Moeda 7 7" xfId="4302"/>
    <cellStyle name="Moeda 7 7 2" xfId="20772"/>
    <cellStyle name="Moeda 7 7 2 2" xfId="52067"/>
    <cellStyle name="Moeda 7 7 3" xfId="14184"/>
    <cellStyle name="Moeda 7 7 3 2" xfId="45479"/>
    <cellStyle name="Moeda 7 7 4" xfId="35597"/>
    <cellStyle name="Moeda 7 8" xfId="7596"/>
    <cellStyle name="Moeda 7 8 2" xfId="24066"/>
    <cellStyle name="Moeda 7 8 2 2" xfId="55361"/>
    <cellStyle name="Moeda 7 8 3" xfId="38891"/>
    <cellStyle name="Moeda 7 9" xfId="17478"/>
    <cellStyle name="Moeda 7 9 2" xfId="48773"/>
    <cellStyle name="Moeda 8" xfId="777"/>
    <cellStyle name="Moeda 8 10" xfId="10897"/>
    <cellStyle name="Moeda 8 10 2" xfId="42192"/>
    <cellStyle name="Moeda 8 11" xfId="27368"/>
    <cellStyle name="Moeda 8 11 2" xfId="32309"/>
    <cellStyle name="Moeda 8 12" xfId="29015"/>
    <cellStyle name="Moeda 8 2" xfId="778"/>
    <cellStyle name="Moeda 8 2 2" xfId="779"/>
    <cellStyle name="Moeda 8 2 2 2" xfId="2663"/>
    <cellStyle name="Moeda 8 2 2 2 2" xfId="5958"/>
    <cellStyle name="Moeda 8 2 2 2 2 2" xfId="22428"/>
    <cellStyle name="Moeda 8 2 2 2 2 2 2" xfId="53723"/>
    <cellStyle name="Moeda 8 2 2 2 2 3" xfId="15840"/>
    <cellStyle name="Moeda 8 2 2 2 2 3 2" xfId="47135"/>
    <cellStyle name="Moeda 8 2 2 2 2 4" xfId="37253"/>
    <cellStyle name="Moeda 8 2 2 2 3" xfId="9252"/>
    <cellStyle name="Moeda 8 2 2 2 3 2" xfId="25722"/>
    <cellStyle name="Moeda 8 2 2 2 3 2 2" xfId="57017"/>
    <cellStyle name="Moeda 8 2 2 2 3 3" xfId="40547"/>
    <cellStyle name="Moeda 8 2 2 2 4" xfId="19134"/>
    <cellStyle name="Moeda 8 2 2 2 4 2" xfId="50429"/>
    <cellStyle name="Moeda 8 2 2 2 5" xfId="12546"/>
    <cellStyle name="Moeda 8 2 2 2 5 2" xfId="43841"/>
    <cellStyle name="Moeda 8 2 2 2 6" xfId="33959"/>
    <cellStyle name="Moeda 8 2 2 2 7" xfId="30664"/>
    <cellStyle name="Moeda 8 2 2 3" xfId="4311"/>
    <cellStyle name="Moeda 8 2 2 3 2" xfId="20781"/>
    <cellStyle name="Moeda 8 2 2 3 2 2" xfId="52076"/>
    <cellStyle name="Moeda 8 2 2 3 3" xfId="14193"/>
    <cellStyle name="Moeda 8 2 2 3 3 2" xfId="45488"/>
    <cellStyle name="Moeda 8 2 2 3 4" xfId="35606"/>
    <cellStyle name="Moeda 8 2 2 4" xfId="7605"/>
    <cellStyle name="Moeda 8 2 2 4 2" xfId="24075"/>
    <cellStyle name="Moeda 8 2 2 4 2 2" xfId="55370"/>
    <cellStyle name="Moeda 8 2 2 4 3" xfId="38900"/>
    <cellStyle name="Moeda 8 2 2 5" xfId="17487"/>
    <cellStyle name="Moeda 8 2 2 5 2" xfId="48782"/>
    <cellStyle name="Moeda 8 2 2 6" xfId="10899"/>
    <cellStyle name="Moeda 8 2 2 6 2" xfId="42194"/>
    <cellStyle name="Moeda 8 2 2 7" xfId="27370"/>
    <cellStyle name="Moeda 8 2 2 7 2" xfId="32311"/>
    <cellStyle name="Moeda 8 2 2 8" xfId="29017"/>
    <cellStyle name="Moeda 8 2 3" xfId="2662"/>
    <cellStyle name="Moeda 8 2 3 2" xfId="5957"/>
    <cellStyle name="Moeda 8 2 3 2 2" xfId="22427"/>
    <cellStyle name="Moeda 8 2 3 2 2 2" xfId="53722"/>
    <cellStyle name="Moeda 8 2 3 2 3" xfId="15839"/>
    <cellStyle name="Moeda 8 2 3 2 3 2" xfId="47134"/>
    <cellStyle name="Moeda 8 2 3 2 4" xfId="37252"/>
    <cellStyle name="Moeda 8 2 3 3" xfId="9251"/>
    <cellStyle name="Moeda 8 2 3 3 2" xfId="25721"/>
    <cellStyle name="Moeda 8 2 3 3 2 2" xfId="57016"/>
    <cellStyle name="Moeda 8 2 3 3 3" xfId="40546"/>
    <cellStyle name="Moeda 8 2 3 4" xfId="19133"/>
    <cellStyle name="Moeda 8 2 3 4 2" xfId="50428"/>
    <cellStyle name="Moeda 8 2 3 5" xfId="12545"/>
    <cellStyle name="Moeda 8 2 3 5 2" xfId="43840"/>
    <cellStyle name="Moeda 8 2 3 6" xfId="33958"/>
    <cellStyle name="Moeda 8 2 3 7" xfId="30663"/>
    <cellStyle name="Moeda 8 2 4" xfId="4310"/>
    <cellStyle name="Moeda 8 2 4 2" xfId="20780"/>
    <cellStyle name="Moeda 8 2 4 2 2" xfId="52075"/>
    <cellStyle name="Moeda 8 2 4 3" xfId="14192"/>
    <cellStyle name="Moeda 8 2 4 3 2" xfId="45487"/>
    <cellStyle name="Moeda 8 2 4 4" xfId="35605"/>
    <cellStyle name="Moeda 8 2 5" xfId="7604"/>
    <cellStyle name="Moeda 8 2 5 2" xfId="24074"/>
    <cellStyle name="Moeda 8 2 5 2 2" xfId="55369"/>
    <cellStyle name="Moeda 8 2 5 3" xfId="38899"/>
    <cellStyle name="Moeda 8 2 6" xfId="17486"/>
    <cellStyle name="Moeda 8 2 6 2" xfId="48781"/>
    <cellStyle name="Moeda 8 2 7" xfId="10898"/>
    <cellStyle name="Moeda 8 2 7 2" xfId="42193"/>
    <cellStyle name="Moeda 8 2 8" xfId="27369"/>
    <cellStyle name="Moeda 8 2 8 2" xfId="32310"/>
    <cellStyle name="Moeda 8 2 9" xfId="29016"/>
    <cellStyle name="Moeda 8 3" xfId="780"/>
    <cellStyle name="Moeda 8 3 2" xfId="781"/>
    <cellStyle name="Moeda 8 3 2 2" xfId="2665"/>
    <cellStyle name="Moeda 8 3 2 2 2" xfId="5960"/>
    <cellStyle name="Moeda 8 3 2 2 2 2" xfId="22430"/>
    <cellStyle name="Moeda 8 3 2 2 2 2 2" xfId="53725"/>
    <cellStyle name="Moeda 8 3 2 2 2 3" xfId="15842"/>
    <cellStyle name="Moeda 8 3 2 2 2 3 2" xfId="47137"/>
    <cellStyle name="Moeda 8 3 2 2 2 4" xfId="37255"/>
    <cellStyle name="Moeda 8 3 2 2 3" xfId="9254"/>
    <cellStyle name="Moeda 8 3 2 2 3 2" xfId="25724"/>
    <cellStyle name="Moeda 8 3 2 2 3 2 2" xfId="57019"/>
    <cellStyle name="Moeda 8 3 2 2 3 3" xfId="40549"/>
    <cellStyle name="Moeda 8 3 2 2 4" xfId="19136"/>
    <cellStyle name="Moeda 8 3 2 2 4 2" xfId="50431"/>
    <cellStyle name="Moeda 8 3 2 2 5" xfId="12548"/>
    <cellStyle name="Moeda 8 3 2 2 5 2" xfId="43843"/>
    <cellStyle name="Moeda 8 3 2 2 6" xfId="33961"/>
    <cellStyle name="Moeda 8 3 2 2 7" xfId="30666"/>
    <cellStyle name="Moeda 8 3 2 3" xfId="4313"/>
    <cellStyle name="Moeda 8 3 2 3 2" xfId="20783"/>
    <cellStyle name="Moeda 8 3 2 3 2 2" xfId="52078"/>
    <cellStyle name="Moeda 8 3 2 3 3" xfId="14195"/>
    <cellStyle name="Moeda 8 3 2 3 3 2" xfId="45490"/>
    <cellStyle name="Moeda 8 3 2 3 4" xfId="35608"/>
    <cellStyle name="Moeda 8 3 2 4" xfId="7607"/>
    <cellStyle name="Moeda 8 3 2 4 2" xfId="24077"/>
    <cellStyle name="Moeda 8 3 2 4 2 2" xfId="55372"/>
    <cellStyle name="Moeda 8 3 2 4 3" xfId="38902"/>
    <cellStyle name="Moeda 8 3 2 5" xfId="17489"/>
    <cellStyle name="Moeda 8 3 2 5 2" xfId="48784"/>
    <cellStyle name="Moeda 8 3 2 6" xfId="10901"/>
    <cellStyle name="Moeda 8 3 2 6 2" xfId="42196"/>
    <cellStyle name="Moeda 8 3 2 7" xfId="27372"/>
    <cellStyle name="Moeda 8 3 2 7 2" xfId="32313"/>
    <cellStyle name="Moeda 8 3 2 8" xfId="29019"/>
    <cellStyle name="Moeda 8 3 3" xfId="2664"/>
    <cellStyle name="Moeda 8 3 3 2" xfId="5959"/>
    <cellStyle name="Moeda 8 3 3 2 2" xfId="22429"/>
    <cellStyle name="Moeda 8 3 3 2 2 2" xfId="53724"/>
    <cellStyle name="Moeda 8 3 3 2 3" xfId="15841"/>
    <cellStyle name="Moeda 8 3 3 2 3 2" xfId="47136"/>
    <cellStyle name="Moeda 8 3 3 2 4" xfId="37254"/>
    <cellStyle name="Moeda 8 3 3 3" xfId="9253"/>
    <cellStyle name="Moeda 8 3 3 3 2" xfId="25723"/>
    <cellStyle name="Moeda 8 3 3 3 2 2" xfId="57018"/>
    <cellStyle name="Moeda 8 3 3 3 3" xfId="40548"/>
    <cellStyle name="Moeda 8 3 3 4" xfId="19135"/>
    <cellStyle name="Moeda 8 3 3 4 2" xfId="50430"/>
    <cellStyle name="Moeda 8 3 3 5" xfId="12547"/>
    <cellStyle name="Moeda 8 3 3 5 2" xfId="43842"/>
    <cellStyle name="Moeda 8 3 3 6" xfId="33960"/>
    <cellStyle name="Moeda 8 3 3 7" xfId="30665"/>
    <cellStyle name="Moeda 8 3 4" xfId="4312"/>
    <cellStyle name="Moeda 8 3 4 2" xfId="20782"/>
    <cellStyle name="Moeda 8 3 4 2 2" xfId="52077"/>
    <cellStyle name="Moeda 8 3 4 3" xfId="14194"/>
    <cellStyle name="Moeda 8 3 4 3 2" xfId="45489"/>
    <cellStyle name="Moeda 8 3 4 4" xfId="35607"/>
    <cellStyle name="Moeda 8 3 5" xfId="7606"/>
    <cellStyle name="Moeda 8 3 5 2" xfId="24076"/>
    <cellStyle name="Moeda 8 3 5 2 2" xfId="55371"/>
    <cellStyle name="Moeda 8 3 5 3" xfId="38901"/>
    <cellStyle name="Moeda 8 3 6" xfId="17488"/>
    <cellStyle name="Moeda 8 3 6 2" xfId="48783"/>
    <cellStyle name="Moeda 8 3 7" xfId="10900"/>
    <cellStyle name="Moeda 8 3 7 2" xfId="42195"/>
    <cellStyle name="Moeda 8 3 8" xfId="27371"/>
    <cellStyle name="Moeda 8 3 8 2" xfId="32312"/>
    <cellStyle name="Moeda 8 3 9" xfId="29018"/>
    <cellStyle name="Moeda 8 4" xfId="782"/>
    <cellStyle name="Moeda 8 4 2" xfId="2666"/>
    <cellStyle name="Moeda 8 4 2 2" xfId="5961"/>
    <cellStyle name="Moeda 8 4 2 2 2" xfId="22431"/>
    <cellStyle name="Moeda 8 4 2 2 2 2" xfId="53726"/>
    <cellStyle name="Moeda 8 4 2 2 3" xfId="15843"/>
    <cellStyle name="Moeda 8 4 2 2 3 2" xfId="47138"/>
    <cellStyle name="Moeda 8 4 2 2 4" xfId="37256"/>
    <cellStyle name="Moeda 8 4 2 3" xfId="9255"/>
    <cellStyle name="Moeda 8 4 2 3 2" xfId="25725"/>
    <cellStyle name="Moeda 8 4 2 3 2 2" xfId="57020"/>
    <cellStyle name="Moeda 8 4 2 3 3" xfId="40550"/>
    <cellStyle name="Moeda 8 4 2 4" xfId="19137"/>
    <cellStyle name="Moeda 8 4 2 4 2" xfId="50432"/>
    <cellStyle name="Moeda 8 4 2 5" xfId="12549"/>
    <cellStyle name="Moeda 8 4 2 5 2" xfId="43844"/>
    <cellStyle name="Moeda 8 4 2 6" xfId="33962"/>
    <cellStyle name="Moeda 8 4 2 7" xfId="30667"/>
    <cellStyle name="Moeda 8 4 3" xfId="4314"/>
    <cellStyle name="Moeda 8 4 3 2" xfId="20784"/>
    <cellStyle name="Moeda 8 4 3 2 2" xfId="52079"/>
    <cellStyle name="Moeda 8 4 3 3" xfId="14196"/>
    <cellStyle name="Moeda 8 4 3 3 2" xfId="45491"/>
    <cellStyle name="Moeda 8 4 3 4" xfId="35609"/>
    <cellStyle name="Moeda 8 4 4" xfId="7608"/>
    <cellStyle name="Moeda 8 4 4 2" xfId="24078"/>
    <cellStyle name="Moeda 8 4 4 2 2" xfId="55373"/>
    <cellStyle name="Moeda 8 4 4 3" xfId="38903"/>
    <cellStyle name="Moeda 8 4 5" xfId="17490"/>
    <cellStyle name="Moeda 8 4 5 2" xfId="48785"/>
    <cellStyle name="Moeda 8 4 6" xfId="10902"/>
    <cellStyle name="Moeda 8 4 6 2" xfId="42197"/>
    <cellStyle name="Moeda 8 4 7" xfId="27373"/>
    <cellStyle name="Moeda 8 4 7 2" xfId="32314"/>
    <cellStyle name="Moeda 8 4 8" xfId="29020"/>
    <cellStyle name="Moeda 8 5" xfId="783"/>
    <cellStyle name="Moeda 8 5 2" xfId="2667"/>
    <cellStyle name="Moeda 8 5 2 2" xfId="5962"/>
    <cellStyle name="Moeda 8 5 2 2 2" xfId="22432"/>
    <cellStyle name="Moeda 8 5 2 2 2 2" xfId="53727"/>
    <cellStyle name="Moeda 8 5 2 2 3" xfId="15844"/>
    <cellStyle name="Moeda 8 5 2 2 3 2" xfId="47139"/>
    <cellStyle name="Moeda 8 5 2 2 4" xfId="37257"/>
    <cellStyle name="Moeda 8 5 2 3" xfId="9256"/>
    <cellStyle name="Moeda 8 5 2 3 2" xfId="25726"/>
    <cellStyle name="Moeda 8 5 2 3 2 2" xfId="57021"/>
    <cellStyle name="Moeda 8 5 2 3 3" xfId="40551"/>
    <cellStyle name="Moeda 8 5 2 4" xfId="19138"/>
    <cellStyle name="Moeda 8 5 2 4 2" xfId="50433"/>
    <cellStyle name="Moeda 8 5 2 5" xfId="12550"/>
    <cellStyle name="Moeda 8 5 2 5 2" xfId="43845"/>
    <cellStyle name="Moeda 8 5 2 6" xfId="33963"/>
    <cellStyle name="Moeda 8 5 2 7" xfId="30668"/>
    <cellStyle name="Moeda 8 5 3" xfId="4315"/>
    <cellStyle name="Moeda 8 5 3 2" xfId="20785"/>
    <cellStyle name="Moeda 8 5 3 2 2" xfId="52080"/>
    <cellStyle name="Moeda 8 5 3 3" xfId="14197"/>
    <cellStyle name="Moeda 8 5 3 3 2" xfId="45492"/>
    <cellStyle name="Moeda 8 5 3 4" xfId="35610"/>
    <cellStyle name="Moeda 8 5 4" xfId="7609"/>
    <cellStyle name="Moeda 8 5 4 2" xfId="24079"/>
    <cellStyle name="Moeda 8 5 4 2 2" xfId="55374"/>
    <cellStyle name="Moeda 8 5 4 3" xfId="38904"/>
    <cellStyle name="Moeda 8 5 5" xfId="17491"/>
    <cellStyle name="Moeda 8 5 5 2" xfId="48786"/>
    <cellStyle name="Moeda 8 5 6" xfId="10903"/>
    <cellStyle name="Moeda 8 5 6 2" xfId="42198"/>
    <cellStyle name="Moeda 8 5 7" xfId="27374"/>
    <cellStyle name="Moeda 8 5 7 2" xfId="32315"/>
    <cellStyle name="Moeda 8 5 8" xfId="29021"/>
    <cellStyle name="Moeda 8 6" xfId="2661"/>
    <cellStyle name="Moeda 8 6 2" xfId="5956"/>
    <cellStyle name="Moeda 8 6 2 2" xfId="22426"/>
    <cellStyle name="Moeda 8 6 2 2 2" xfId="53721"/>
    <cellStyle name="Moeda 8 6 2 3" xfId="15838"/>
    <cellStyle name="Moeda 8 6 2 3 2" xfId="47133"/>
    <cellStyle name="Moeda 8 6 2 4" xfId="37251"/>
    <cellStyle name="Moeda 8 6 3" xfId="9250"/>
    <cellStyle name="Moeda 8 6 3 2" xfId="25720"/>
    <cellStyle name="Moeda 8 6 3 2 2" xfId="57015"/>
    <cellStyle name="Moeda 8 6 3 3" xfId="40545"/>
    <cellStyle name="Moeda 8 6 4" xfId="19132"/>
    <cellStyle name="Moeda 8 6 4 2" xfId="50427"/>
    <cellStyle name="Moeda 8 6 5" xfId="12544"/>
    <cellStyle name="Moeda 8 6 5 2" xfId="43839"/>
    <cellStyle name="Moeda 8 6 6" xfId="33957"/>
    <cellStyle name="Moeda 8 6 7" xfId="30662"/>
    <cellStyle name="Moeda 8 7" xfId="4309"/>
    <cellStyle name="Moeda 8 7 2" xfId="20779"/>
    <cellStyle name="Moeda 8 7 2 2" xfId="52074"/>
    <cellStyle name="Moeda 8 7 3" xfId="14191"/>
    <cellStyle name="Moeda 8 7 3 2" xfId="45486"/>
    <cellStyle name="Moeda 8 7 4" xfId="35604"/>
    <cellStyle name="Moeda 8 8" xfId="7603"/>
    <cellStyle name="Moeda 8 8 2" xfId="24073"/>
    <cellStyle name="Moeda 8 8 2 2" xfId="55368"/>
    <cellStyle name="Moeda 8 8 3" xfId="38898"/>
    <cellStyle name="Moeda 8 9" xfId="17485"/>
    <cellStyle name="Moeda 8 9 2" xfId="48780"/>
    <cellStyle name="Moeda 9" xfId="784"/>
    <cellStyle name="Moeda 9 2" xfId="785"/>
    <cellStyle name="Neutra 2" xfId="786"/>
    <cellStyle name="Neutra 2 2" xfId="787"/>
    <cellStyle name="Neutra 2 3" xfId="788"/>
    <cellStyle name="Neutral" xfId="789"/>
    <cellStyle name="Normal" xfId="0" builtinId="0"/>
    <cellStyle name="Normal 10" xfId="790"/>
    <cellStyle name="Normal 10 2" xfId="3"/>
    <cellStyle name="Normal 11" xfId="2"/>
    <cellStyle name="Normal 11 2" xfId="791"/>
    <cellStyle name="Normal 11 3" xfId="792"/>
    <cellStyle name="Normal 12" xfId="793"/>
    <cellStyle name="Normal 12 2" xfId="794"/>
    <cellStyle name="Normal 12 3" xfId="795"/>
    <cellStyle name="Normal 12 4" xfId="796"/>
    <cellStyle name="Normal 13" xfId="797"/>
    <cellStyle name="Normal 14" xfId="798"/>
    <cellStyle name="Normal 14 2" xfId="799"/>
    <cellStyle name="Normal 14 3" xfId="800"/>
    <cellStyle name="Normal 14 4" xfId="801"/>
    <cellStyle name="Normal 14 5" xfId="802"/>
    <cellStyle name="Normal 15" xfId="803"/>
    <cellStyle name="Normal 15 2" xfId="804"/>
    <cellStyle name="Normal 15 3" xfId="805"/>
    <cellStyle name="Normal 15 4" xfId="806"/>
    <cellStyle name="Normal 16" xfId="807"/>
    <cellStyle name="Normal 17" xfId="7"/>
    <cellStyle name="Normal 18" xfId="808"/>
    <cellStyle name="Normal 19" xfId="809"/>
    <cellStyle name="Normal 19 10" xfId="810"/>
    <cellStyle name="Normal 19 10 2" xfId="811"/>
    <cellStyle name="Normal 19 2" xfId="812"/>
    <cellStyle name="Normal 2" xfId="1"/>
    <cellStyle name="Normal 2 2" xfId="813"/>
    <cellStyle name="Normal 2 2 2" xfId="814"/>
    <cellStyle name="Normal 2 2 2 2" xfId="815"/>
    <cellStyle name="Normal 2 2 2 2 2" xfId="816"/>
    <cellStyle name="Normal 2 2 2 2 2 2" xfId="817"/>
    <cellStyle name="Normal 2 2 2 2 2 2 2" xfId="818"/>
    <cellStyle name="Normal 2 2 2 2 2 3" xfId="819"/>
    <cellStyle name="Normal 2 2 2 2 2 3 2" xfId="820"/>
    <cellStyle name="Normal 2 2 2 2 2 4" xfId="821"/>
    <cellStyle name="Normal 2 2 2 2 2_Anexo III - PLO ATA RJ 21_10_15" xfId="822"/>
    <cellStyle name="Normal 2 2 2 2 3" xfId="823"/>
    <cellStyle name="Normal 2 2 2 2 3 2" xfId="824"/>
    <cellStyle name="Normal 2 2 2 2 4" xfId="825"/>
    <cellStyle name="Normal 2 2 2 2 4 2" xfId="826"/>
    <cellStyle name="Normal 2 2 2 2 5" xfId="827"/>
    <cellStyle name="Normal 2 2 2 2_Anexo III - PLO ATA RJ 21_10_15" xfId="828"/>
    <cellStyle name="Normal 2 2 2 3" xfId="829"/>
    <cellStyle name="Normal 2 2 2 3 2" xfId="830"/>
    <cellStyle name="Normal 2 2 2 3 2 2" xfId="831"/>
    <cellStyle name="Normal 2 2 2 3 3" xfId="832"/>
    <cellStyle name="Normal 2 2 2 3 3 2" xfId="833"/>
    <cellStyle name="Normal 2 2 2 3 4" xfId="834"/>
    <cellStyle name="Normal 2 2 2 3_Anexo III - PLO ATA RJ 21_10_15" xfId="835"/>
    <cellStyle name="Normal 2 2 2 4" xfId="836"/>
    <cellStyle name="Normal 2 2 2 4 2" xfId="837"/>
    <cellStyle name="Normal 2 2 2 5" xfId="838"/>
    <cellStyle name="Normal 2 2 2 5 2" xfId="839"/>
    <cellStyle name="Normal 2 2 2 6" xfId="840"/>
    <cellStyle name="Normal 2 2 2 6 2" xfId="841"/>
    <cellStyle name="Normal 2 2 2 7" xfId="842"/>
    <cellStyle name="Normal 2 2 2_Anexo III - PLO ATA RJ 21_10_15" xfId="843"/>
    <cellStyle name="Normal 2 2 3" xfId="9"/>
    <cellStyle name="Normal 2 3" xfId="844"/>
    <cellStyle name="Normal 2 4" xfId="845"/>
    <cellStyle name="Normal 2 4 2" xfId="846"/>
    <cellStyle name="Normal 2 4 3" xfId="847"/>
    <cellStyle name="Normal 2 5" xfId="848"/>
    <cellStyle name="Normal 2 6" xfId="849"/>
    <cellStyle name="Normal 2 7" xfId="850"/>
    <cellStyle name="Normal 2_Anexo III - PLO ATA RJ 21_10_15" xfId="851"/>
    <cellStyle name="Normal 3" xfId="852"/>
    <cellStyle name="Normal 3 2" xfId="853"/>
    <cellStyle name="Normal 3 2 2" xfId="5"/>
    <cellStyle name="Normal 3 2 2 2" xfId="854"/>
    <cellStyle name="Normal 3 2 2 2 2" xfId="855"/>
    <cellStyle name="Normal 3 2 3" xfId="856"/>
    <cellStyle name="Normal 3 2 4" xfId="857"/>
    <cellStyle name="Normal 3_APENDICE G PLANILHA_COMPOSICAO_CUSTOS_FACILITIES_TOTAL" xfId="858"/>
    <cellStyle name="Normal 37" xfId="859"/>
    <cellStyle name="Normal 37 2" xfId="860"/>
    <cellStyle name="Normal 38" xfId="861"/>
    <cellStyle name="Normal 38 10" xfId="862"/>
    <cellStyle name="Normal 38 2" xfId="863"/>
    <cellStyle name="Normal 4" xfId="864"/>
    <cellStyle name="Normal 4 2" xfId="865"/>
    <cellStyle name="Normal 45 2" xfId="866"/>
    <cellStyle name="Normal 46 2" xfId="867"/>
    <cellStyle name="Normal 5" xfId="868"/>
    <cellStyle name="Normal 5 2" xfId="869"/>
    <cellStyle name="Normal 5 2 2" xfId="870"/>
    <cellStyle name="Normal 5 3" xfId="871"/>
    <cellStyle name="Normal 5 4" xfId="2668"/>
    <cellStyle name="Normal 53" xfId="872"/>
    <cellStyle name="Normal 6" xfId="873"/>
    <cellStyle name="Normal 6 2" xfId="874"/>
    <cellStyle name="Normal 6 3" xfId="875"/>
    <cellStyle name="Normal 6 4" xfId="876"/>
    <cellStyle name="Normal 7" xfId="877"/>
    <cellStyle name="Normal 7 2" xfId="878"/>
    <cellStyle name="Normal 7 2 2" xfId="879"/>
    <cellStyle name="Normal 7 2 2 2" xfId="880"/>
    <cellStyle name="Normal 7 2 2 2 2" xfId="881"/>
    <cellStyle name="Normal 7 2 2 3" xfId="882"/>
    <cellStyle name="Normal 7 2 2 3 2" xfId="883"/>
    <cellStyle name="Normal 7 2 2 4" xfId="884"/>
    <cellStyle name="Normal 7 2 2 5" xfId="885"/>
    <cellStyle name="Normal 7 2 2_Anexo III - PLO ATA RJ 21_10_15" xfId="886"/>
    <cellStyle name="Normal 7 2 3" xfId="887"/>
    <cellStyle name="Normal 7 2 3 2" xfId="888"/>
    <cellStyle name="Normal 7 2 4" xfId="889"/>
    <cellStyle name="Normal 7 2 4 2" xfId="890"/>
    <cellStyle name="Normal 7 2 5" xfId="891"/>
    <cellStyle name="Normal 7 2 6" xfId="892"/>
    <cellStyle name="Normal 7 2_Anexo III - PLO ATA RJ 21_10_15" xfId="893"/>
    <cellStyle name="Normal 7 3" xfId="894"/>
    <cellStyle name="Normal 7 3 2" xfId="895"/>
    <cellStyle name="Normal 7 3 2 2" xfId="896"/>
    <cellStyle name="Normal 7 3 3" xfId="897"/>
    <cellStyle name="Normal 7 3 3 2" xfId="898"/>
    <cellStyle name="Normal 7 3 4" xfId="899"/>
    <cellStyle name="Normal 7 3 5" xfId="900"/>
    <cellStyle name="Normal 7 3_Anexo III - PLO ATA RJ 21_10_15" xfId="901"/>
    <cellStyle name="Normal 7 4" xfId="902"/>
    <cellStyle name="Normal 7 4 2" xfId="903"/>
    <cellStyle name="Normal 7 5" xfId="904"/>
    <cellStyle name="Normal 7 5 2" xfId="905"/>
    <cellStyle name="Normal 7 6" xfId="906"/>
    <cellStyle name="Normal 7 6 2" xfId="907"/>
    <cellStyle name="Normal 7 7" xfId="908"/>
    <cellStyle name="Normal 7 8" xfId="909"/>
    <cellStyle name="Normal 7_Anexo III - PLO ATA RJ 21_10_15" xfId="910"/>
    <cellStyle name="Normal 7_Pasta2" xfId="2451"/>
    <cellStyle name="Normal 8" xfId="911"/>
    <cellStyle name="Normal 8 2" xfId="912"/>
    <cellStyle name="Normal 8 3" xfId="913"/>
    <cellStyle name="Normal 9" xfId="914"/>
    <cellStyle name="Normal 9 2" xfId="915"/>
    <cellStyle name="Normal 9 3" xfId="916"/>
    <cellStyle name="Nota 2" xfId="917"/>
    <cellStyle name="Nota 2 2" xfId="918"/>
    <cellStyle name="Nota 2 2 2" xfId="919"/>
    <cellStyle name="Nota 2 3" xfId="920"/>
    <cellStyle name="Nota 2 3 2" xfId="921"/>
    <cellStyle name="Nota 2 4" xfId="922"/>
    <cellStyle name="Nota 2_APENDICE G PLANILHA_COMPOSICAO_CUSTOS_FACILITIES_TOTAL" xfId="923"/>
    <cellStyle name="Nota 3" xfId="924"/>
    <cellStyle name="Nota 3 2" xfId="925"/>
    <cellStyle name="Nota 4" xfId="926"/>
    <cellStyle name="Nota 4 2" xfId="927"/>
    <cellStyle name="Nota 5" xfId="928"/>
    <cellStyle name="Nota 5 2" xfId="929"/>
    <cellStyle name="Nota 6" xfId="930"/>
    <cellStyle name="Nota 7" xfId="931"/>
    <cellStyle name="Note" xfId="932"/>
    <cellStyle name="Note 2" xfId="933"/>
    <cellStyle name="Note 2 2" xfId="934"/>
    <cellStyle name="Note 2 2 2" xfId="935"/>
    <cellStyle name="Note 2 3" xfId="936"/>
    <cellStyle name="Note 2 3 2" xfId="937"/>
    <cellStyle name="Note 2 3 2 2" xfId="938"/>
    <cellStyle name="Note 2 3 3" xfId="939"/>
    <cellStyle name="Note 2 4" xfId="940"/>
    <cellStyle name="Note 3" xfId="941"/>
    <cellStyle name="Note 3 2" xfId="942"/>
    <cellStyle name="Note 4" xfId="943"/>
    <cellStyle name="Note 4 2" xfId="944"/>
    <cellStyle name="Note 4 2 2" xfId="945"/>
    <cellStyle name="Note 4 3" xfId="946"/>
    <cellStyle name="Note 5" xfId="947"/>
    <cellStyle name="Note 5 2" xfId="948"/>
    <cellStyle name="Note 6" xfId="949"/>
    <cellStyle name="Output" xfId="950"/>
    <cellStyle name="Output 2" xfId="951"/>
    <cellStyle name="Porcentagem" xfId="27160" builtinId="5"/>
    <cellStyle name="Porcentagem 10" xfId="952"/>
    <cellStyle name="Porcentagem 10 2" xfId="953"/>
    <cellStyle name="Porcentagem 10 2 2" xfId="32316"/>
    <cellStyle name="Porcentagem 10 3" xfId="954"/>
    <cellStyle name="Porcentagem 11" xfId="955"/>
    <cellStyle name="Porcentagem 11 2" xfId="956"/>
    <cellStyle name="Porcentagem 2" xfId="4"/>
    <cellStyle name="Porcentagem 2 2" xfId="957"/>
    <cellStyle name="Porcentagem 2 2 2" xfId="958"/>
    <cellStyle name="Porcentagem 2 3" xfId="959"/>
    <cellStyle name="Porcentagem 2 3 2" xfId="960"/>
    <cellStyle name="Porcentagem 2 4" xfId="2453"/>
    <cellStyle name="Porcentagem 3" xfId="961"/>
    <cellStyle name="Porcentagem 3 2" xfId="962"/>
    <cellStyle name="Porcentagem 3 2 2" xfId="963"/>
    <cellStyle name="Porcentagem 3 3" xfId="964"/>
    <cellStyle name="Porcentagem 3 4" xfId="965"/>
    <cellStyle name="Porcentagem 3 5" xfId="966"/>
    <cellStyle name="Porcentagem 4" xfId="967"/>
    <cellStyle name="Porcentagem 4 2" xfId="968"/>
    <cellStyle name="Porcentagem 5" xfId="969"/>
    <cellStyle name="Porcentagem 5 2" xfId="970"/>
    <cellStyle name="Porcentagem 6" xfId="971"/>
    <cellStyle name="Porcentagem 6 2" xfId="972"/>
    <cellStyle name="Porcentagem 6 3" xfId="973"/>
    <cellStyle name="Porcentagem 7" xfId="974"/>
    <cellStyle name="Porcentagem 8" xfId="975"/>
    <cellStyle name="Porcentagem 8 2" xfId="976"/>
    <cellStyle name="Porcentagem 8 3" xfId="977"/>
    <cellStyle name="Porcentagem 9" xfId="978"/>
    <cellStyle name="Porcentagem 9 2" xfId="979"/>
    <cellStyle name="Saída 2" xfId="980"/>
    <cellStyle name="Saída 2 2" xfId="981"/>
    <cellStyle name="Saída 2 3" xfId="982"/>
    <cellStyle name="Saída 3" xfId="983"/>
    <cellStyle name="Separador de milhares 12" xfId="984"/>
    <cellStyle name="Separador de milhares 12 10" xfId="4316"/>
    <cellStyle name="Separador de milhares 12 10 2" xfId="20786"/>
    <cellStyle name="Separador de milhares 12 10 2 2" xfId="52081"/>
    <cellStyle name="Separador de milhares 12 10 3" xfId="14198"/>
    <cellStyle name="Separador de milhares 12 10 3 2" xfId="45493"/>
    <cellStyle name="Separador de milhares 12 10 4" xfId="35611"/>
    <cellStyle name="Separador de milhares 12 11" xfId="7610"/>
    <cellStyle name="Separador de milhares 12 11 2" xfId="24080"/>
    <cellStyle name="Separador de milhares 12 11 2 2" xfId="55375"/>
    <cellStyle name="Separador de milhares 12 11 3" xfId="38905"/>
    <cellStyle name="Separador de milhares 12 12" xfId="17492"/>
    <cellStyle name="Separador de milhares 12 12 2" xfId="48787"/>
    <cellStyle name="Separador de milhares 12 13" xfId="10904"/>
    <cellStyle name="Separador de milhares 12 13 2" xfId="42199"/>
    <cellStyle name="Separador de milhares 12 14" xfId="27375"/>
    <cellStyle name="Separador de milhares 12 14 2" xfId="32317"/>
    <cellStyle name="Separador de milhares 12 15" xfId="29022"/>
    <cellStyle name="Separador de milhares 12 2" xfId="985"/>
    <cellStyle name="Separador de milhares 12 2 10" xfId="986"/>
    <cellStyle name="Separador de milhares 12 2 10 10" xfId="987"/>
    <cellStyle name="Separador de milhares 12 2 10 10 2" xfId="2672"/>
    <cellStyle name="Separador de milhares 12 2 10 10 2 2" xfId="5966"/>
    <cellStyle name="Separador de milhares 12 2 10 10 2 2 2" xfId="22436"/>
    <cellStyle name="Separador de milhares 12 2 10 10 2 2 2 2" xfId="53731"/>
    <cellStyle name="Separador de milhares 12 2 10 10 2 2 3" xfId="15848"/>
    <cellStyle name="Separador de milhares 12 2 10 10 2 2 3 2" xfId="47143"/>
    <cellStyle name="Separador de milhares 12 2 10 10 2 2 4" xfId="37261"/>
    <cellStyle name="Separador de milhares 12 2 10 10 2 3" xfId="9260"/>
    <cellStyle name="Separador de milhares 12 2 10 10 2 3 2" xfId="25730"/>
    <cellStyle name="Separador de milhares 12 2 10 10 2 3 2 2" xfId="57025"/>
    <cellStyle name="Separador de milhares 12 2 10 10 2 3 3" xfId="40555"/>
    <cellStyle name="Separador de milhares 12 2 10 10 2 4" xfId="19142"/>
    <cellStyle name="Separador de milhares 12 2 10 10 2 4 2" xfId="50437"/>
    <cellStyle name="Separador de milhares 12 2 10 10 2 5" xfId="12554"/>
    <cellStyle name="Separador de milhares 12 2 10 10 2 5 2" xfId="43849"/>
    <cellStyle name="Separador de milhares 12 2 10 10 2 6" xfId="33967"/>
    <cellStyle name="Separador de milhares 12 2 10 10 2 7" xfId="30672"/>
    <cellStyle name="Separador de milhares 12 2 10 10 3" xfId="4319"/>
    <cellStyle name="Separador de milhares 12 2 10 10 3 2" xfId="20789"/>
    <cellStyle name="Separador de milhares 12 2 10 10 3 2 2" xfId="52084"/>
    <cellStyle name="Separador de milhares 12 2 10 10 3 3" xfId="14201"/>
    <cellStyle name="Separador de milhares 12 2 10 10 3 3 2" xfId="45496"/>
    <cellStyle name="Separador de milhares 12 2 10 10 3 4" xfId="35614"/>
    <cellStyle name="Separador de milhares 12 2 10 10 4" xfId="7613"/>
    <cellStyle name="Separador de milhares 12 2 10 10 4 2" xfId="24083"/>
    <cellStyle name="Separador de milhares 12 2 10 10 4 2 2" xfId="55378"/>
    <cellStyle name="Separador de milhares 12 2 10 10 4 3" xfId="38908"/>
    <cellStyle name="Separador de milhares 12 2 10 10 5" xfId="17495"/>
    <cellStyle name="Separador de milhares 12 2 10 10 5 2" xfId="48790"/>
    <cellStyle name="Separador de milhares 12 2 10 10 6" xfId="10907"/>
    <cellStyle name="Separador de milhares 12 2 10 10 6 2" xfId="42202"/>
    <cellStyle name="Separador de milhares 12 2 10 10 7" xfId="27378"/>
    <cellStyle name="Separador de milhares 12 2 10 10 7 2" xfId="32320"/>
    <cellStyle name="Separador de milhares 12 2 10 10 8" xfId="29025"/>
    <cellStyle name="Separador de milhares 12 2 10 11" xfId="2671"/>
    <cellStyle name="Separador de milhares 12 2 10 11 2" xfId="5965"/>
    <cellStyle name="Separador de milhares 12 2 10 11 2 2" xfId="22435"/>
    <cellStyle name="Separador de milhares 12 2 10 11 2 2 2" xfId="53730"/>
    <cellStyle name="Separador de milhares 12 2 10 11 2 3" xfId="15847"/>
    <cellStyle name="Separador de milhares 12 2 10 11 2 3 2" xfId="47142"/>
    <cellStyle name="Separador de milhares 12 2 10 11 2 4" xfId="37260"/>
    <cellStyle name="Separador de milhares 12 2 10 11 3" xfId="9259"/>
    <cellStyle name="Separador de milhares 12 2 10 11 3 2" xfId="25729"/>
    <cellStyle name="Separador de milhares 12 2 10 11 3 2 2" xfId="57024"/>
    <cellStyle name="Separador de milhares 12 2 10 11 3 3" xfId="40554"/>
    <cellStyle name="Separador de milhares 12 2 10 11 4" xfId="19141"/>
    <cellStyle name="Separador de milhares 12 2 10 11 4 2" xfId="50436"/>
    <cellStyle name="Separador de milhares 12 2 10 11 5" xfId="12553"/>
    <cellStyle name="Separador de milhares 12 2 10 11 5 2" xfId="43848"/>
    <cellStyle name="Separador de milhares 12 2 10 11 6" xfId="33966"/>
    <cellStyle name="Separador de milhares 12 2 10 11 7" xfId="30671"/>
    <cellStyle name="Separador de milhares 12 2 10 12" xfId="4318"/>
    <cellStyle name="Separador de milhares 12 2 10 12 2" xfId="20788"/>
    <cellStyle name="Separador de milhares 12 2 10 12 2 2" xfId="52083"/>
    <cellStyle name="Separador de milhares 12 2 10 12 3" xfId="14200"/>
    <cellStyle name="Separador de milhares 12 2 10 12 3 2" xfId="45495"/>
    <cellStyle name="Separador de milhares 12 2 10 12 4" xfId="35613"/>
    <cellStyle name="Separador de milhares 12 2 10 13" xfId="7612"/>
    <cellStyle name="Separador de milhares 12 2 10 13 2" xfId="24082"/>
    <cellStyle name="Separador de milhares 12 2 10 13 2 2" xfId="55377"/>
    <cellStyle name="Separador de milhares 12 2 10 13 3" xfId="38907"/>
    <cellStyle name="Separador de milhares 12 2 10 14" xfId="17494"/>
    <cellStyle name="Separador de milhares 12 2 10 14 2" xfId="48789"/>
    <cellStyle name="Separador de milhares 12 2 10 15" xfId="10906"/>
    <cellStyle name="Separador de milhares 12 2 10 15 2" xfId="42201"/>
    <cellStyle name="Separador de milhares 12 2 10 16" xfId="27377"/>
    <cellStyle name="Separador de milhares 12 2 10 16 2" xfId="32319"/>
    <cellStyle name="Separador de milhares 12 2 10 17" xfId="29024"/>
    <cellStyle name="Separador de milhares 12 2 10 2" xfId="988"/>
    <cellStyle name="Separador de milhares 12 2 10 2 10" xfId="7614"/>
    <cellStyle name="Separador de milhares 12 2 10 2 10 2" xfId="24084"/>
    <cellStyle name="Separador de milhares 12 2 10 2 10 2 2" xfId="55379"/>
    <cellStyle name="Separador de milhares 12 2 10 2 10 3" xfId="38909"/>
    <cellStyle name="Separador de milhares 12 2 10 2 11" xfId="17496"/>
    <cellStyle name="Separador de milhares 12 2 10 2 11 2" xfId="48791"/>
    <cellStyle name="Separador de milhares 12 2 10 2 12" xfId="10908"/>
    <cellStyle name="Separador de milhares 12 2 10 2 12 2" xfId="42203"/>
    <cellStyle name="Separador de milhares 12 2 10 2 13" xfId="27379"/>
    <cellStyle name="Separador de milhares 12 2 10 2 13 2" xfId="32321"/>
    <cellStyle name="Separador de milhares 12 2 10 2 14" xfId="29026"/>
    <cellStyle name="Separador de milhares 12 2 10 2 2" xfId="989"/>
    <cellStyle name="Separador de milhares 12 2 10 2 2 10" xfId="10909"/>
    <cellStyle name="Separador de milhares 12 2 10 2 2 10 2" xfId="42204"/>
    <cellStyle name="Separador de milhares 12 2 10 2 2 11" xfId="27380"/>
    <cellStyle name="Separador de milhares 12 2 10 2 2 11 2" xfId="32322"/>
    <cellStyle name="Separador de milhares 12 2 10 2 2 12" xfId="29027"/>
    <cellStyle name="Separador de milhares 12 2 10 2 2 2" xfId="990"/>
    <cellStyle name="Separador de milhares 12 2 10 2 2 2 10" xfId="29028"/>
    <cellStyle name="Separador de milhares 12 2 10 2 2 2 2" xfId="991"/>
    <cellStyle name="Separador de milhares 12 2 10 2 2 2 2 2" xfId="2676"/>
    <cellStyle name="Separador de milhares 12 2 10 2 2 2 2 2 2" xfId="5970"/>
    <cellStyle name="Separador de milhares 12 2 10 2 2 2 2 2 2 2" xfId="22440"/>
    <cellStyle name="Separador de milhares 12 2 10 2 2 2 2 2 2 2 2" xfId="53735"/>
    <cellStyle name="Separador de milhares 12 2 10 2 2 2 2 2 2 3" xfId="15852"/>
    <cellStyle name="Separador de milhares 12 2 10 2 2 2 2 2 2 3 2" xfId="47147"/>
    <cellStyle name="Separador de milhares 12 2 10 2 2 2 2 2 2 4" xfId="37265"/>
    <cellStyle name="Separador de milhares 12 2 10 2 2 2 2 2 3" xfId="9264"/>
    <cellStyle name="Separador de milhares 12 2 10 2 2 2 2 2 3 2" xfId="25734"/>
    <cellStyle name="Separador de milhares 12 2 10 2 2 2 2 2 3 2 2" xfId="57029"/>
    <cellStyle name="Separador de milhares 12 2 10 2 2 2 2 2 3 3" xfId="40559"/>
    <cellStyle name="Separador de milhares 12 2 10 2 2 2 2 2 4" xfId="19146"/>
    <cellStyle name="Separador de milhares 12 2 10 2 2 2 2 2 4 2" xfId="50441"/>
    <cellStyle name="Separador de milhares 12 2 10 2 2 2 2 2 5" xfId="12558"/>
    <cellStyle name="Separador de milhares 12 2 10 2 2 2 2 2 5 2" xfId="43853"/>
    <cellStyle name="Separador de milhares 12 2 10 2 2 2 2 2 6" xfId="33971"/>
    <cellStyle name="Separador de milhares 12 2 10 2 2 2 2 2 7" xfId="30676"/>
    <cellStyle name="Separador de milhares 12 2 10 2 2 2 2 3" xfId="4323"/>
    <cellStyle name="Separador de milhares 12 2 10 2 2 2 2 3 2" xfId="20793"/>
    <cellStyle name="Separador de milhares 12 2 10 2 2 2 2 3 2 2" xfId="52088"/>
    <cellStyle name="Separador de milhares 12 2 10 2 2 2 2 3 3" xfId="14205"/>
    <cellStyle name="Separador de milhares 12 2 10 2 2 2 2 3 3 2" xfId="45500"/>
    <cellStyle name="Separador de milhares 12 2 10 2 2 2 2 3 4" xfId="35618"/>
    <cellStyle name="Separador de milhares 12 2 10 2 2 2 2 4" xfId="7617"/>
    <cellStyle name="Separador de milhares 12 2 10 2 2 2 2 4 2" xfId="24087"/>
    <cellStyle name="Separador de milhares 12 2 10 2 2 2 2 4 2 2" xfId="55382"/>
    <cellStyle name="Separador de milhares 12 2 10 2 2 2 2 4 3" xfId="38912"/>
    <cellStyle name="Separador de milhares 12 2 10 2 2 2 2 5" xfId="17499"/>
    <cellStyle name="Separador de milhares 12 2 10 2 2 2 2 5 2" xfId="48794"/>
    <cellStyle name="Separador de milhares 12 2 10 2 2 2 2 6" xfId="10911"/>
    <cellStyle name="Separador de milhares 12 2 10 2 2 2 2 6 2" xfId="42206"/>
    <cellStyle name="Separador de milhares 12 2 10 2 2 2 2 7" xfId="27382"/>
    <cellStyle name="Separador de milhares 12 2 10 2 2 2 2 7 2" xfId="32324"/>
    <cellStyle name="Separador de milhares 12 2 10 2 2 2 2 8" xfId="29029"/>
    <cellStyle name="Separador de milhares 12 2 10 2 2 2 3" xfId="992"/>
    <cellStyle name="Separador de milhares 12 2 10 2 2 2 3 2" xfId="2677"/>
    <cellStyle name="Separador de milhares 12 2 10 2 2 2 3 2 2" xfId="5971"/>
    <cellStyle name="Separador de milhares 12 2 10 2 2 2 3 2 2 2" xfId="22441"/>
    <cellStyle name="Separador de milhares 12 2 10 2 2 2 3 2 2 2 2" xfId="53736"/>
    <cellStyle name="Separador de milhares 12 2 10 2 2 2 3 2 2 3" xfId="15853"/>
    <cellStyle name="Separador de milhares 12 2 10 2 2 2 3 2 2 3 2" xfId="47148"/>
    <cellStyle name="Separador de milhares 12 2 10 2 2 2 3 2 2 4" xfId="37266"/>
    <cellStyle name="Separador de milhares 12 2 10 2 2 2 3 2 3" xfId="9265"/>
    <cellStyle name="Separador de milhares 12 2 10 2 2 2 3 2 3 2" xfId="25735"/>
    <cellStyle name="Separador de milhares 12 2 10 2 2 2 3 2 3 2 2" xfId="57030"/>
    <cellStyle name="Separador de milhares 12 2 10 2 2 2 3 2 3 3" xfId="40560"/>
    <cellStyle name="Separador de milhares 12 2 10 2 2 2 3 2 4" xfId="19147"/>
    <cellStyle name="Separador de milhares 12 2 10 2 2 2 3 2 4 2" xfId="50442"/>
    <cellStyle name="Separador de milhares 12 2 10 2 2 2 3 2 5" xfId="12559"/>
    <cellStyle name="Separador de milhares 12 2 10 2 2 2 3 2 5 2" xfId="43854"/>
    <cellStyle name="Separador de milhares 12 2 10 2 2 2 3 2 6" xfId="33972"/>
    <cellStyle name="Separador de milhares 12 2 10 2 2 2 3 2 7" xfId="30677"/>
    <cellStyle name="Separador de milhares 12 2 10 2 2 2 3 3" xfId="4324"/>
    <cellStyle name="Separador de milhares 12 2 10 2 2 2 3 3 2" xfId="20794"/>
    <cellStyle name="Separador de milhares 12 2 10 2 2 2 3 3 2 2" xfId="52089"/>
    <cellStyle name="Separador de milhares 12 2 10 2 2 2 3 3 3" xfId="14206"/>
    <cellStyle name="Separador de milhares 12 2 10 2 2 2 3 3 3 2" xfId="45501"/>
    <cellStyle name="Separador de milhares 12 2 10 2 2 2 3 3 4" xfId="35619"/>
    <cellStyle name="Separador de milhares 12 2 10 2 2 2 3 4" xfId="7618"/>
    <cellStyle name="Separador de milhares 12 2 10 2 2 2 3 4 2" xfId="24088"/>
    <cellStyle name="Separador de milhares 12 2 10 2 2 2 3 4 2 2" xfId="55383"/>
    <cellStyle name="Separador de milhares 12 2 10 2 2 2 3 4 3" xfId="38913"/>
    <cellStyle name="Separador de milhares 12 2 10 2 2 2 3 5" xfId="17500"/>
    <cellStyle name="Separador de milhares 12 2 10 2 2 2 3 5 2" xfId="48795"/>
    <cellStyle name="Separador de milhares 12 2 10 2 2 2 3 6" xfId="10912"/>
    <cellStyle name="Separador de milhares 12 2 10 2 2 2 3 6 2" xfId="42207"/>
    <cellStyle name="Separador de milhares 12 2 10 2 2 2 3 7" xfId="27383"/>
    <cellStyle name="Separador de milhares 12 2 10 2 2 2 3 7 2" xfId="32325"/>
    <cellStyle name="Separador de milhares 12 2 10 2 2 2 3 8" xfId="29030"/>
    <cellStyle name="Separador de milhares 12 2 10 2 2 2 4" xfId="2675"/>
    <cellStyle name="Separador de milhares 12 2 10 2 2 2 4 2" xfId="5969"/>
    <cellStyle name="Separador de milhares 12 2 10 2 2 2 4 2 2" xfId="22439"/>
    <cellStyle name="Separador de milhares 12 2 10 2 2 2 4 2 2 2" xfId="53734"/>
    <cellStyle name="Separador de milhares 12 2 10 2 2 2 4 2 3" xfId="15851"/>
    <cellStyle name="Separador de milhares 12 2 10 2 2 2 4 2 3 2" xfId="47146"/>
    <cellStyle name="Separador de milhares 12 2 10 2 2 2 4 2 4" xfId="37264"/>
    <cellStyle name="Separador de milhares 12 2 10 2 2 2 4 3" xfId="9263"/>
    <cellStyle name="Separador de milhares 12 2 10 2 2 2 4 3 2" xfId="25733"/>
    <cellStyle name="Separador de milhares 12 2 10 2 2 2 4 3 2 2" xfId="57028"/>
    <cellStyle name="Separador de milhares 12 2 10 2 2 2 4 3 3" xfId="40558"/>
    <cellStyle name="Separador de milhares 12 2 10 2 2 2 4 4" xfId="19145"/>
    <cellStyle name="Separador de milhares 12 2 10 2 2 2 4 4 2" xfId="50440"/>
    <cellStyle name="Separador de milhares 12 2 10 2 2 2 4 5" xfId="12557"/>
    <cellStyle name="Separador de milhares 12 2 10 2 2 2 4 5 2" xfId="43852"/>
    <cellStyle name="Separador de milhares 12 2 10 2 2 2 4 6" xfId="33970"/>
    <cellStyle name="Separador de milhares 12 2 10 2 2 2 4 7" xfId="30675"/>
    <cellStyle name="Separador de milhares 12 2 10 2 2 2 5" xfId="4322"/>
    <cellStyle name="Separador de milhares 12 2 10 2 2 2 5 2" xfId="20792"/>
    <cellStyle name="Separador de milhares 12 2 10 2 2 2 5 2 2" xfId="52087"/>
    <cellStyle name="Separador de milhares 12 2 10 2 2 2 5 3" xfId="14204"/>
    <cellStyle name="Separador de milhares 12 2 10 2 2 2 5 3 2" xfId="45499"/>
    <cellStyle name="Separador de milhares 12 2 10 2 2 2 5 4" xfId="35617"/>
    <cellStyle name="Separador de milhares 12 2 10 2 2 2 6" xfId="7616"/>
    <cellStyle name="Separador de milhares 12 2 10 2 2 2 6 2" xfId="24086"/>
    <cellStyle name="Separador de milhares 12 2 10 2 2 2 6 2 2" xfId="55381"/>
    <cellStyle name="Separador de milhares 12 2 10 2 2 2 6 3" xfId="38911"/>
    <cellStyle name="Separador de milhares 12 2 10 2 2 2 7" xfId="17498"/>
    <cellStyle name="Separador de milhares 12 2 10 2 2 2 7 2" xfId="48793"/>
    <cellStyle name="Separador de milhares 12 2 10 2 2 2 8" xfId="10910"/>
    <cellStyle name="Separador de milhares 12 2 10 2 2 2 8 2" xfId="42205"/>
    <cellStyle name="Separador de milhares 12 2 10 2 2 2 9" xfId="27381"/>
    <cellStyle name="Separador de milhares 12 2 10 2 2 2 9 2" xfId="32323"/>
    <cellStyle name="Separador de milhares 12 2 10 2 2 3" xfId="993"/>
    <cellStyle name="Separador de milhares 12 2 10 2 2 3 2" xfId="994"/>
    <cellStyle name="Separador de milhares 12 2 10 2 2 3 2 2" xfId="2679"/>
    <cellStyle name="Separador de milhares 12 2 10 2 2 3 2 2 2" xfId="5973"/>
    <cellStyle name="Separador de milhares 12 2 10 2 2 3 2 2 2 2" xfId="22443"/>
    <cellStyle name="Separador de milhares 12 2 10 2 2 3 2 2 2 2 2" xfId="53738"/>
    <cellStyle name="Separador de milhares 12 2 10 2 2 3 2 2 2 3" xfId="15855"/>
    <cellStyle name="Separador de milhares 12 2 10 2 2 3 2 2 2 3 2" xfId="47150"/>
    <cellStyle name="Separador de milhares 12 2 10 2 2 3 2 2 2 4" xfId="37268"/>
    <cellStyle name="Separador de milhares 12 2 10 2 2 3 2 2 3" xfId="9267"/>
    <cellStyle name="Separador de milhares 12 2 10 2 2 3 2 2 3 2" xfId="25737"/>
    <cellStyle name="Separador de milhares 12 2 10 2 2 3 2 2 3 2 2" xfId="57032"/>
    <cellStyle name="Separador de milhares 12 2 10 2 2 3 2 2 3 3" xfId="40562"/>
    <cellStyle name="Separador de milhares 12 2 10 2 2 3 2 2 4" xfId="19149"/>
    <cellStyle name="Separador de milhares 12 2 10 2 2 3 2 2 4 2" xfId="50444"/>
    <cellStyle name="Separador de milhares 12 2 10 2 2 3 2 2 5" xfId="12561"/>
    <cellStyle name="Separador de milhares 12 2 10 2 2 3 2 2 5 2" xfId="43856"/>
    <cellStyle name="Separador de milhares 12 2 10 2 2 3 2 2 6" xfId="33974"/>
    <cellStyle name="Separador de milhares 12 2 10 2 2 3 2 2 7" xfId="30679"/>
    <cellStyle name="Separador de milhares 12 2 10 2 2 3 2 3" xfId="4326"/>
    <cellStyle name="Separador de milhares 12 2 10 2 2 3 2 3 2" xfId="20796"/>
    <cellStyle name="Separador de milhares 12 2 10 2 2 3 2 3 2 2" xfId="52091"/>
    <cellStyle name="Separador de milhares 12 2 10 2 2 3 2 3 3" xfId="14208"/>
    <cellStyle name="Separador de milhares 12 2 10 2 2 3 2 3 3 2" xfId="45503"/>
    <cellStyle name="Separador de milhares 12 2 10 2 2 3 2 3 4" xfId="35621"/>
    <cellStyle name="Separador de milhares 12 2 10 2 2 3 2 4" xfId="7620"/>
    <cellStyle name="Separador de milhares 12 2 10 2 2 3 2 4 2" xfId="24090"/>
    <cellStyle name="Separador de milhares 12 2 10 2 2 3 2 4 2 2" xfId="55385"/>
    <cellStyle name="Separador de milhares 12 2 10 2 2 3 2 4 3" xfId="38915"/>
    <cellStyle name="Separador de milhares 12 2 10 2 2 3 2 5" xfId="17502"/>
    <cellStyle name="Separador de milhares 12 2 10 2 2 3 2 5 2" xfId="48797"/>
    <cellStyle name="Separador de milhares 12 2 10 2 2 3 2 6" xfId="10914"/>
    <cellStyle name="Separador de milhares 12 2 10 2 2 3 2 6 2" xfId="42209"/>
    <cellStyle name="Separador de milhares 12 2 10 2 2 3 2 7" xfId="27385"/>
    <cellStyle name="Separador de milhares 12 2 10 2 2 3 2 7 2" xfId="32327"/>
    <cellStyle name="Separador de milhares 12 2 10 2 2 3 2 8" xfId="29032"/>
    <cellStyle name="Separador de milhares 12 2 10 2 2 3 3" xfId="2678"/>
    <cellStyle name="Separador de milhares 12 2 10 2 2 3 3 2" xfId="5972"/>
    <cellStyle name="Separador de milhares 12 2 10 2 2 3 3 2 2" xfId="22442"/>
    <cellStyle name="Separador de milhares 12 2 10 2 2 3 3 2 2 2" xfId="53737"/>
    <cellStyle name="Separador de milhares 12 2 10 2 2 3 3 2 3" xfId="15854"/>
    <cellStyle name="Separador de milhares 12 2 10 2 2 3 3 2 3 2" xfId="47149"/>
    <cellStyle name="Separador de milhares 12 2 10 2 2 3 3 2 4" xfId="37267"/>
    <cellStyle name="Separador de milhares 12 2 10 2 2 3 3 3" xfId="9266"/>
    <cellStyle name="Separador de milhares 12 2 10 2 2 3 3 3 2" xfId="25736"/>
    <cellStyle name="Separador de milhares 12 2 10 2 2 3 3 3 2 2" xfId="57031"/>
    <cellStyle name="Separador de milhares 12 2 10 2 2 3 3 3 3" xfId="40561"/>
    <cellStyle name="Separador de milhares 12 2 10 2 2 3 3 4" xfId="19148"/>
    <cellStyle name="Separador de milhares 12 2 10 2 2 3 3 4 2" xfId="50443"/>
    <cellStyle name="Separador de milhares 12 2 10 2 2 3 3 5" xfId="12560"/>
    <cellStyle name="Separador de milhares 12 2 10 2 2 3 3 5 2" xfId="43855"/>
    <cellStyle name="Separador de milhares 12 2 10 2 2 3 3 6" xfId="33973"/>
    <cellStyle name="Separador de milhares 12 2 10 2 2 3 3 7" xfId="30678"/>
    <cellStyle name="Separador de milhares 12 2 10 2 2 3 4" xfId="4325"/>
    <cellStyle name="Separador de milhares 12 2 10 2 2 3 4 2" xfId="20795"/>
    <cellStyle name="Separador de milhares 12 2 10 2 2 3 4 2 2" xfId="52090"/>
    <cellStyle name="Separador de milhares 12 2 10 2 2 3 4 3" xfId="14207"/>
    <cellStyle name="Separador de milhares 12 2 10 2 2 3 4 3 2" xfId="45502"/>
    <cellStyle name="Separador de milhares 12 2 10 2 2 3 4 4" xfId="35620"/>
    <cellStyle name="Separador de milhares 12 2 10 2 2 3 5" xfId="7619"/>
    <cellStyle name="Separador de milhares 12 2 10 2 2 3 5 2" xfId="24089"/>
    <cellStyle name="Separador de milhares 12 2 10 2 2 3 5 2 2" xfId="55384"/>
    <cellStyle name="Separador de milhares 12 2 10 2 2 3 5 3" xfId="38914"/>
    <cellStyle name="Separador de milhares 12 2 10 2 2 3 6" xfId="17501"/>
    <cellStyle name="Separador de milhares 12 2 10 2 2 3 6 2" xfId="48796"/>
    <cellStyle name="Separador de milhares 12 2 10 2 2 3 7" xfId="10913"/>
    <cellStyle name="Separador de milhares 12 2 10 2 2 3 7 2" xfId="42208"/>
    <cellStyle name="Separador de milhares 12 2 10 2 2 3 8" xfId="27384"/>
    <cellStyle name="Separador de milhares 12 2 10 2 2 3 8 2" xfId="32326"/>
    <cellStyle name="Separador de milhares 12 2 10 2 2 3 9" xfId="29031"/>
    <cellStyle name="Separador de milhares 12 2 10 2 2 4" xfId="995"/>
    <cellStyle name="Separador de milhares 12 2 10 2 2 4 2" xfId="2680"/>
    <cellStyle name="Separador de milhares 12 2 10 2 2 4 2 2" xfId="5974"/>
    <cellStyle name="Separador de milhares 12 2 10 2 2 4 2 2 2" xfId="22444"/>
    <cellStyle name="Separador de milhares 12 2 10 2 2 4 2 2 2 2" xfId="53739"/>
    <cellStyle name="Separador de milhares 12 2 10 2 2 4 2 2 3" xfId="15856"/>
    <cellStyle name="Separador de milhares 12 2 10 2 2 4 2 2 3 2" xfId="47151"/>
    <cellStyle name="Separador de milhares 12 2 10 2 2 4 2 2 4" xfId="37269"/>
    <cellStyle name="Separador de milhares 12 2 10 2 2 4 2 3" xfId="9268"/>
    <cellStyle name="Separador de milhares 12 2 10 2 2 4 2 3 2" xfId="25738"/>
    <cellStyle name="Separador de milhares 12 2 10 2 2 4 2 3 2 2" xfId="57033"/>
    <cellStyle name="Separador de milhares 12 2 10 2 2 4 2 3 3" xfId="40563"/>
    <cellStyle name="Separador de milhares 12 2 10 2 2 4 2 4" xfId="19150"/>
    <cellStyle name="Separador de milhares 12 2 10 2 2 4 2 4 2" xfId="50445"/>
    <cellStyle name="Separador de milhares 12 2 10 2 2 4 2 5" xfId="12562"/>
    <cellStyle name="Separador de milhares 12 2 10 2 2 4 2 5 2" xfId="43857"/>
    <cellStyle name="Separador de milhares 12 2 10 2 2 4 2 6" xfId="33975"/>
    <cellStyle name="Separador de milhares 12 2 10 2 2 4 2 7" xfId="30680"/>
    <cellStyle name="Separador de milhares 12 2 10 2 2 4 3" xfId="4327"/>
    <cellStyle name="Separador de milhares 12 2 10 2 2 4 3 2" xfId="20797"/>
    <cellStyle name="Separador de milhares 12 2 10 2 2 4 3 2 2" xfId="52092"/>
    <cellStyle name="Separador de milhares 12 2 10 2 2 4 3 3" xfId="14209"/>
    <cellStyle name="Separador de milhares 12 2 10 2 2 4 3 3 2" xfId="45504"/>
    <cellStyle name="Separador de milhares 12 2 10 2 2 4 3 4" xfId="35622"/>
    <cellStyle name="Separador de milhares 12 2 10 2 2 4 4" xfId="7621"/>
    <cellStyle name="Separador de milhares 12 2 10 2 2 4 4 2" xfId="24091"/>
    <cellStyle name="Separador de milhares 12 2 10 2 2 4 4 2 2" xfId="55386"/>
    <cellStyle name="Separador de milhares 12 2 10 2 2 4 4 3" xfId="38916"/>
    <cellStyle name="Separador de milhares 12 2 10 2 2 4 5" xfId="17503"/>
    <cellStyle name="Separador de milhares 12 2 10 2 2 4 5 2" xfId="48798"/>
    <cellStyle name="Separador de milhares 12 2 10 2 2 4 6" xfId="10915"/>
    <cellStyle name="Separador de milhares 12 2 10 2 2 4 6 2" xfId="42210"/>
    <cellStyle name="Separador de milhares 12 2 10 2 2 4 7" xfId="27386"/>
    <cellStyle name="Separador de milhares 12 2 10 2 2 4 7 2" xfId="32328"/>
    <cellStyle name="Separador de milhares 12 2 10 2 2 4 8" xfId="29033"/>
    <cellStyle name="Separador de milhares 12 2 10 2 2 5" xfId="996"/>
    <cellStyle name="Separador de milhares 12 2 10 2 2 5 2" xfId="2681"/>
    <cellStyle name="Separador de milhares 12 2 10 2 2 5 2 2" xfId="5975"/>
    <cellStyle name="Separador de milhares 12 2 10 2 2 5 2 2 2" xfId="22445"/>
    <cellStyle name="Separador de milhares 12 2 10 2 2 5 2 2 2 2" xfId="53740"/>
    <cellStyle name="Separador de milhares 12 2 10 2 2 5 2 2 3" xfId="15857"/>
    <cellStyle name="Separador de milhares 12 2 10 2 2 5 2 2 3 2" xfId="47152"/>
    <cellStyle name="Separador de milhares 12 2 10 2 2 5 2 2 4" xfId="37270"/>
    <cellStyle name="Separador de milhares 12 2 10 2 2 5 2 3" xfId="9269"/>
    <cellStyle name="Separador de milhares 12 2 10 2 2 5 2 3 2" xfId="25739"/>
    <cellStyle name="Separador de milhares 12 2 10 2 2 5 2 3 2 2" xfId="57034"/>
    <cellStyle name="Separador de milhares 12 2 10 2 2 5 2 3 3" xfId="40564"/>
    <cellStyle name="Separador de milhares 12 2 10 2 2 5 2 4" xfId="19151"/>
    <cellStyle name="Separador de milhares 12 2 10 2 2 5 2 4 2" xfId="50446"/>
    <cellStyle name="Separador de milhares 12 2 10 2 2 5 2 5" xfId="12563"/>
    <cellStyle name="Separador de milhares 12 2 10 2 2 5 2 5 2" xfId="43858"/>
    <cellStyle name="Separador de milhares 12 2 10 2 2 5 2 6" xfId="33976"/>
    <cellStyle name="Separador de milhares 12 2 10 2 2 5 2 7" xfId="30681"/>
    <cellStyle name="Separador de milhares 12 2 10 2 2 5 3" xfId="4328"/>
    <cellStyle name="Separador de milhares 12 2 10 2 2 5 3 2" xfId="20798"/>
    <cellStyle name="Separador de milhares 12 2 10 2 2 5 3 2 2" xfId="52093"/>
    <cellStyle name="Separador de milhares 12 2 10 2 2 5 3 3" xfId="14210"/>
    <cellStyle name="Separador de milhares 12 2 10 2 2 5 3 3 2" xfId="45505"/>
    <cellStyle name="Separador de milhares 12 2 10 2 2 5 3 4" xfId="35623"/>
    <cellStyle name="Separador de milhares 12 2 10 2 2 5 4" xfId="7622"/>
    <cellStyle name="Separador de milhares 12 2 10 2 2 5 4 2" xfId="24092"/>
    <cellStyle name="Separador de milhares 12 2 10 2 2 5 4 2 2" xfId="55387"/>
    <cellStyle name="Separador de milhares 12 2 10 2 2 5 4 3" xfId="38917"/>
    <cellStyle name="Separador de milhares 12 2 10 2 2 5 5" xfId="17504"/>
    <cellStyle name="Separador de milhares 12 2 10 2 2 5 5 2" xfId="48799"/>
    <cellStyle name="Separador de milhares 12 2 10 2 2 5 6" xfId="10916"/>
    <cellStyle name="Separador de milhares 12 2 10 2 2 5 6 2" xfId="42211"/>
    <cellStyle name="Separador de milhares 12 2 10 2 2 5 7" xfId="27387"/>
    <cellStyle name="Separador de milhares 12 2 10 2 2 5 7 2" xfId="32329"/>
    <cellStyle name="Separador de milhares 12 2 10 2 2 5 8" xfId="29034"/>
    <cellStyle name="Separador de milhares 12 2 10 2 2 6" xfId="2674"/>
    <cellStyle name="Separador de milhares 12 2 10 2 2 6 2" xfId="5968"/>
    <cellStyle name="Separador de milhares 12 2 10 2 2 6 2 2" xfId="22438"/>
    <cellStyle name="Separador de milhares 12 2 10 2 2 6 2 2 2" xfId="53733"/>
    <cellStyle name="Separador de milhares 12 2 10 2 2 6 2 3" xfId="15850"/>
    <cellStyle name="Separador de milhares 12 2 10 2 2 6 2 3 2" xfId="47145"/>
    <cellStyle name="Separador de milhares 12 2 10 2 2 6 2 4" xfId="37263"/>
    <cellStyle name="Separador de milhares 12 2 10 2 2 6 3" xfId="9262"/>
    <cellStyle name="Separador de milhares 12 2 10 2 2 6 3 2" xfId="25732"/>
    <cellStyle name="Separador de milhares 12 2 10 2 2 6 3 2 2" xfId="57027"/>
    <cellStyle name="Separador de milhares 12 2 10 2 2 6 3 3" xfId="40557"/>
    <cellStyle name="Separador de milhares 12 2 10 2 2 6 4" xfId="19144"/>
    <cellStyle name="Separador de milhares 12 2 10 2 2 6 4 2" xfId="50439"/>
    <cellStyle name="Separador de milhares 12 2 10 2 2 6 5" xfId="12556"/>
    <cellStyle name="Separador de milhares 12 2 10 2 2 6 5 2" xfId="43851"/>
    <cellStyle name="Separador de milhares 12 2 10 2 2 6 6" xfId="33969"/>
    <cellStyle name="Separador de milhares 12 2 10 2 2 6 7" xfId="30674"/>
    <cellStyle name="Separador de milhares 12 2 10 2 2 7" xfId="4321"/>
    <cellStyle name="Separador de milhares 12 2 10 2 2 7 2" xfId="20791"/>
    <cellStyle name="Separador de milhares 12 2 10 2 2 7 2 2" xfId="52086"/>
    <cellStyle name="Separador de milhares 12 2 10 2 2 7 3" xfId="14203"/>
    <cellStyle name="Separador de milhares 12 2 10 2 2 7 3 2" xfId="45498"/>
    <cellStyle name="Separador de milhares 12 2 10 2 2 7 4" xfId="35616"/>
    <cellStyle name="Separador de milhares 12 2 10 2 2 8" xfId="7615"/>
    <cellStyle name="Separador de milhares 12 2 10 2 2 8 2" xfId="24085"/>
    <cellStyle name="Separador de milhares 12 2 10 2 2 8 2 2" xfId="55380"/>
    <cellStyle name="Separador de milhares 12 2 10 2 2 8 3" xfId="38910"/>
    <cellStyle name="Separador de milhares 12 2 10 2 2 9" xfId="17497"/>
    <cellStyle name="Separador de milhares 12 2 10 2 2 9 2" xfId="48792"/>
    <cellStyle name="Separador de milhares 12 2 10 2 3" xfId="997"/>
    <cellStyle name="Separador de milhares 12 2 10 2 3 10" xfId="27388"/>
    <cellStyle name="Separador de milhares 12 2 10 2 3 10 2" xfId="32330"/>
    <cellStyle name="Separador de milhares 12 2 10 2 3 11" xfId="29035"/>
    <cellStyle name="Separador de milhares 12 2 10 2 3 2" xfId="998"/>
    <cellStyle name="Separador de milhares 12 2 10 2 3 2 2" xfId="999"/>
    <cellStyle name="Separador de milhares 12 2 10 2 3 2 2 2" xfId="2684"/>
    <cellStyle name="Separador de milhares 12 2 10 2 3 2 2 2 2" xfId="5978"/>
    <cellStyle name="Separador de milhares 12 2 10 2 3 2 2 2 2 2" xfId="22448"/>
    <cellStyle name="Separador de milhares 12 2 10 2 3 2 2 2 2 2 2" xfId="53743"/>
    <cellStyle name="Separador de milhares 12 2 10 2 3 2 2 2 2 3" xfId="15860"/>
    <cellStyle name="Separador de milhares 12 2 10 2 3 2 2 2 2 3 2" xfId="47155"/>
    <cellStyle name="Separador de milhares 12 2 10 2 3 2 2 2 2 4" xfId="37273"/>
    <cellStyle name="Separador de milhares 12 2 10 2 3 2 2 2 3" xfId="9272"/>
    <cellStyle name="Separador de milhares 12 2 10 2 3 2 2 2 3 2" xfId="25742"/>
    <cellStyle name="Separador de milhares 12 2 10 2 3 2 2 2 3 2 2" xfId="57037"/>
    <cellStyle name="Separador de milhares 12 2 10 2 3 2 2 2 3 3" xfId="40567"/>
    <cellStyle name="Separador de milhares 12 2 10 2 3 2 2 2 4" xfId="19154"/>
    <cellStyle name="Separador de milhares 12 2 10 2 3 2 2 2 4 2" xfId="50449"/>
    <cellStyle name="Separador de milhares 12 2 10 2 3 2 2 2 5" xfId="12566"/>
    <cellStyle name="Separador de milhares 12 2 10 2 3 2 2 2 5 2" xfId="43861"/>
    <cellStyle name="Separador de milhares 12 2 10 2 3 2 2 2 6" xfId="33979"/>
    <cellStyle name="Separador de milhares 12 2 10 2 3 2 2 2 7" xfId="30684"/>
    <cellStyle name="Separador de milhares 12 2 10 2 3 2 2 3" xfId="4331"/>
    <cellStyle name="Separador de milhares 12 2 10 2 3 2 2 3 2" xfId="20801"/>
    <cellStyle name="Separador de milhares 12 2 10 2 3 2 2 3 2 2" xfId="52096"/>
    <cellStyle name="Separador de milhares 12 2 10 2 3 2 2 3 3" xfId="14213"/>
    <cellStyle name="Separador de milhares 12 2 10 2 3 2 2 3 3 2" xfId="45508"/>
    <cellStyle name="Separador de milhares 12 2 10 2 3 2 2 3 4" xfId="35626"/>
    <cellStyle name="Separador de milhares 12 2 10 2 3 2 2 4" xfId="7625"/>
    <cellStyle name="Separador de milhares 12 2 10 2 3 2 2 4 2" xfId="24095"/>
    <cellStyle name="Separador de milhares 12 2 10 2 3 2 2 4 2 2" xfId="55390"/>
    <cellStyle name="Separador de milhares 12 2 10 2 3 2 2 4 3" xfId="38920"/>
    <cellStyle name="Separador de milhares 12 2 10 2 3 2 2 5" xfId="17507"/>
    <cellStyle name="Separador de milhares 12 2 10 2 3 2 2 5 2" xfId="48802"/>
    <cellStyle name="Separador de milhares 12 2 10 2 3 2 2 6" xfId="10919"/>
    <cellStyle name="Separador de milhares 12 2 10 2 3 2 2 6 2" xfId="42214"/>
    <cellStyle name="Separador de milhares 12 2 10 2 3 2 2 7" xfId="27390"/>
    <cellStyle name="Separador de milhares 12 2 10 2 3 2 2 7 2" xfId="32332"/>
    <cellStyle name="Separador de milhares 12 2 10 2 3 2 2 8" xfId="29037"/>
    <cellStyle name="Separador de milhares 12 2 10 2 3 2 3" xfId="2683"/>
    <cellStyle name="Separador de milhares 12 2 10 2 3 2 3 2" xfId="5977"/>
    <cellStyle name="Separador de milhares 12 2 10 2 3 2 3 2 2" xfId="22447"/>
    <cellStyle name="Separador de milhares 12 2 10 2 3 2 3 2 2 2" xfId="53742"/>
    <cellStyle name="Separador de milhares 12 2 10 2 3 2 3 2 3" xfId="15859"/>
    <cellStyle name="Separador de milhares 12 2 10 2 3 2 3 2 3 2" xfId="47154"/>
    <cellStyle name="Separador de milhares 12 2 10 2 3 2 3 2 4" xfId="37272"/>
    <cellStyle name="Separador de milhares 12 2 10 2 3 2 3 3" xfId="9271"/>
    <cellStyle name="Separador de milhares 12 2 10 2 3 2 3 3 2" xfId="25741"/>
    <cellStyle name="Separador de milhares 12 2 10 2 3 2 3 3 2 2" xfId="57036"/>
    <cellStyle name="Separador de milhares 12 2 10 2 3 2 3 3 3" xfId="40566"/>
    <cellStyle name="Separador de milhares 12 2 10 2 3 2 3 4" xfId="19153"/>
    <cellStyle name="Separador de milhares 12 2 10 2 3 2 3 4 2" xfId="50448"/>
    <cellStyle name="Separador de milhares 12 2 10 2 3 2 3 5" xfId="12565"/>
    <cellStyle name="Separador de milhares 12 2 10 2 3 2 3 5 2" xfId="43860"/>
    <cellStyle name="Separador de milhares 12 2 10 2 3 2 3 6" xfId="33978"/>
    <cellStyle name="Separador de milhares 12 2 10 2 3 2 3 7" xfId="30683"/>
    <cellStyle name="Separador de milhares 12 2 10 2 3 2 4" xfId="4330"/>
    <cellStyle name="Separador de milhares 12 2 10 2 3 2 4 2" xfId="20800"/>
    <cellStyle name="Separador de milhares 12 2 10 2 3 2 4 2 2" xfId="52095"/>
    <cellStyle name="Separador de milhares 12 2 10 2 3 2 4 3" xfId="14212"/>
    <cellStyle name="Separador de milhares 12 2 10 2 3 2 4 3 2" xfId="45507"/>
    <cellStyle name="Separador de milhares 12 2 10 2 3 2 4 4" xfId="35625"/>
    <cellStyle name="Separador de milhares 12 2 10 2 3 2 5" xfId="7624"/>
    <cellStyle name="Separador de milhares 12 2 10 2 3 2 5 2" xfId="24094"/>
    <cellStyle name="Separador de milhares 12 2 10 2 3 2 5 2 2" xfId="55389"/>
    <cellStyle name="Separador de milhares 12 2 10 2 3 2 5 3" xfId="38919"/>
    <cellStyle name="Separador de milhares 12 2 10 2 3 2 6" xfId="17506"/>
    <cellStyle name="Separador de milhares 12 2 10 2 3 2 6 2" xfId="48801"/>
    <cellStyle name="Separador de milhares 12 2 10 2 3 2 7" xfId="10918"/>
    <cellStyle name="Separador de milhares 12 2 10 2 3 2 7 2" xfId="42213"/>
    <cellStyle name="Separador de milhares 12 2 10 2 3 2 8" xfId="27389"/>
    <cellStyle name="Separador de milhares 12 2 10 2 3 2 8 2" xfId="32331"/>
    <cellStyle name="Separador de milhares 12 2 10 2 3 2 9" xfId="29036"/>
    <cellStyle name="Separador de milhares 12 2 10 2 3 3" xfId="1000"/>
    <cellStyle name="Separador de milhares 12 2 10 2 3 3 2" xfId="1001"/>
    <cellStyle name="Separador de milhares 12 2 10 2 3 3 2 2" xfId="2686"/>
    <cellStyle name="Separador de milhares 12 2 10 2 3 3 2 2 2" xfId="5980"/>
    <cellStyle name="Separador de milhares 12 2 10 2 3 3 2 2 2 2" xfId="22450"/>
    <cellStyle name="Separador de milhares 12 2 10 2 3 3 2 2 2 2 2" xfId="53745"/>
    <cellStyle name="Separador de milhares 12 2 10 2 3 3 2 2 2 3" xfId="15862"/>
    <cellStyle name="Separador de milhares 12 2 10 2 3 3 2 2 2 3 2" xfId="47157"/>
    <cellStyle name="Separador de milhares 12 2 10 2 3 3 2 2 2 4" xfId="37275"/>
    <cellStyle name="Separador de milhares 12 2 10 2 3 3 2 2 3" xfId="9274"/>
    <cellStyle name="Separador de milhares 12 2 10 2 3 3 2 2 3 2" xfId="25744"/>
    <cellStyle name="Separador de milhares 12 2 10 2 3 3 2 2 3 2 2" xfId="57039"/>
    <cellStyle name="Separador de milhares 12 2 10 2 3 3 2 2 3 3" xfId="40569"/>
    <cellStyle name="Separador de milhares 12 2 10 2 3 3 2 2 4" xfId="19156"/>
    <cellStyle name="Separador de milhares 12 2 10 2 3 3 2 2 4 2" xfId="50451"/>
    <cellStyle name="Separador de milhares 12 2 10 2 3 3 2 2 5" xfId="12568"/>
    <cellStyle name="Separador de milhares 12 2 10 2 3 3 2 2 5 2" xfId="43863"/>
    <cellStyle name="Separador de milhares 12 2 10 2 3 3 2 2 6" xfId="33981"/>
    <cellStyle name="Separador de milhares 12 2 10 2 3 3 2 2 7" xfId="30686"/>
    <cellStyle name="Separador de milhares 12 2 10 2 3 3 2 3" xfId="4333"/>
    <cellStyle name="Separador de milhares 12 2 10 2 3 3 2 3 2" xfId="20803"/>
    <cellStyle name="Separador de milhares 12 2 10 2 3 3 2 3 2 2" xfId="52098"/>
    <cellStyle name="Separador de milhares 12 2 10 2 3 3 2 3 3" xfId="14215"/>
    <cellStyle name="Separador de milhares 12 2 10 2 3 3 2 3 3 2" xfId="45510"/>
    <cellStyle name="Separador de milhares 12 2 10 2 3 3 2 3 4" xfId="35628"/>
    <cellStyle name="Separador de milhares 12 2 10 2 3 3 2 4" xfId="7627"/>
    <cellStyle name="Separador de milhares 12 2 10 2 3 3 2 4 2" xfId="24097"/>
    <cellStyle name="Separador de milhares 12 2 10 2 3 3 2 4 2 2" xfId="55392"/>
    <cellStyle name="Separador de milhares 12 2 10 2 3 3 2 4 3" xfId="38922"/>
    <cellStyle name="Separador de milhares 12 2 10 2 3 3 2 5" xfId="17509"/>
    <cellStyle name="Separador de milhares 12 2 10 2 3 3 2 5 2" xfId="48804"/>
    <cellStyle name="Separador de milhares 12 2 10 2 3 3 2 6" xfId="10921"/>
    <cellStyle name="Separador de milhares 12 2 10 2 3 3 2 6 2" xfId="42216"/>
    <cellStyle name="Separador de milhares 12 2 10 2 3 3 2 7" xfId="27392"/>
    <cellStyle name="Separador de milhares 12 2 10 2 3 3 2 7 2" xfId="32334"/>
    <cellStyle name="Separador de milhares 12 2 10 2 3 3 2 8" xfId="29039"/>
    <cellStyle name="Separador de milhares 12 2 10 2 3 3 3" xfId="2685"/>
    <cellStyle name="Separador de milhares 12 2 10 2 3 3 3 2" xfId="5979"/>
    <cellStyle name="Separador de milhares 12 2 10 2 3 3 3 2 2" xfId="22449"/>
    <cellStyle name="Separador de milhares 12 2 10 2 3 3 3 2 2 2" xfId="53744"/>
    <cellStyle name="Separador de milhares 12 2 10 2 3 3 3 2 3" xfId="15861"/>
    <cellStyle name="Separador de milhares 12 2 10 2 3 3 3 2 3 2" xfId="47156"/>
    <cellStyle name="Separador de milhares 12 2 10 2 3 3 3 2 4" xfId="37274"/>
    <cellStyle name="Separador de milhares 12 2 10 2 3 3 3 3" xfId="9273"/>
    <cellStyle name="Separador de milhares 12 2 10 2 3 3 3 3 2" xfId="25743"/>
    <cellStyle name="Separador de milhares 12 2 10 2 3 3 3 3 2 2" xfId="57038"/>
    <cellStyle name="Separador de milhares 12 2 10 2 3 3 3 3 3" xfId="40568"/>
    <cellStyle name="Separador de milhares 12 2 10 2 3 3 3 4" xfId="19155"/>
    <cellStyle name="Separador de milhares 12 2 10 2 3 3 3 4 2" xfId="50450"/>
    <cellStyle name="Separador de milhares 12 2 10 2 3 3 3 5" xfId="12567"/>
    <cellStyle name="Separador de milhares 12 2 10 2 3 3 3 5 2" xfId="43862"/>
    <cellStyle name="Separador de milhares 12 2 10 2 3 3 3 6" xfId="33980"/>
    <cellStyle name="Separador de milhares 12 2 10 2 3 3 3 7" xfId="30685"/>
    <cellStyle name="Separador de milhares 12 2 10 2 3 3 4" xfId="4332"/>
    <cellStyle name="Separador de milhares 12 2 10 2 3 3 4 2" xfId="20802"/>
    <cellStyle name="Separador de milhares 12 2 10 2 3 3 4 2 2" xfId="52097"/>
    <cellStyle name="Separador de milhares 12 2 10 2 3 3 4 3" xfId="14214"/>
    <cellStyle name="Separador de milhares 12 2 10 2 3 3 4 3 2" xfId="45509"/>
    <cellStyle name="Separador de milhares 12 2 10 2 3 3 4 4" xfId="35627"/>
    <cellStyle name="Separador de milhares 12 2 10 2 3 3 5" xfId="7626"/>
    <cellStyle name="Separador de milhares 12 2 10 2 3 3 5 2" xfId="24096"/>
    <cellStyle name="Separador de milhares 12 2 10 2 3 3 5 2 2" xfId="55391"/>
    <cellStyle name="Separador de milhares 12 2 10 2 3 3 5 3" xfId="38921"/>
    <cellStyle name="Separador de milhares 12 2 10 2 3 3 6" xfId="17508"/>
    <cellStyle name="Separador de milhares 12 2 10 2 3 3 6 2" xfId="48803"/>
    <cellStyle name="Separador de milhares 12 2 10 2 3 3 7" xfId="10920"/>
    <cellStyle name="Separador de milhares 12 2 10 2 3 3 7 2" xfId="42215"/>
    <cellStyle name="Separador de milhares 12 2 10 2 3 3 8" xfId="27391"/>
    <cellStyle name="Separador de milhares 12 2 10 2 3 3 8 2" xfId="32333"/>
    <cellStyle name="Separador de milhares 12 2 10 2 3 3 9" xfId="29038"/>
    <cellStyle name="Separador de milhares 12 2 10 2 3 4" xfId="1002"/>
    <cellStyle name="Separador de milhares 12 2 10 2 3 4 2" xfId="2687"/>
    <cellStyle name="Separador de milhares 12 2 10 2 3 4 2 2" xfId="5981"/>
    <cellStyle name="Separador de milhares 12 2 10 2 3 4 2 2 2" xfId="22451"/>
    <cellStyle name="Separador de milhares 12 2 10 2 3 4 2 2 2 2" xfId="53746"/>
    <cellStyle name="Separador de milhares 12 2 10 2 3 4 2 2 3" xfId="15863"/>
    <cellStyle name="Separador de milhares 12 2 10 2 3 4 2 2 3 2" xfId="47158"/>
    <cellStyle name="Separador de milhares 12 2 10 2 3 4 2 2 4" xfId="37276"/>
    <cellStyle name="Separador de milhares 12 2 10 2 3 4 2 3" xfId="9275"/>
    <cellStyle name="Separador de milhares 12 2 10 2 3 4 2 3 2" xfId="25745"/>
    <cellStyle name="Separador de milhares 12 2 10 2 3 4 2 3 2 2" xfId="57040"/>
    <cellStyle name="Separador de milhares 12 2 10 2 3 4 2 3 3" xfId="40570"/>
    <cellStyle name="Separador de milhares 12 2 10 2 3 4 2 4" xfId="19157"/>
    <cellStyle name="Separador de milhares 12 2 10 2 3 4 2 4 2" xfId="50452"/>
    <cellStyle name="Separador de milhares 12 2 10 2 3 4 2 5" xfId="12569"/>
    <cellStyle name="Separador de milhares 12 2 10 2 3 4 2 5 2" xfId="43864"/>
    <cellStyle name="Separador de milhares 12 2 10 2 3 4 2 6" xfId="33982"/>
    <cellStyle name="Separador de milhares 12 2 10 2 3 4 2 7" xfId="30687"/>
    <cellStyle name="Separador de milhares 12 2 10 2 3 4 3" xfId="4334"/>
    <cellStyle name="Separador de milhares 12 2 10 2 3 4 3 2" xfId="20804"/>
    <cellStyle name="Separador de milhares 12 2 10 2 3 4 3 2 2" xfId="52099"/>
    <cellStyle name="Separador de milhares 12 2 10 2 3 4 3 3" xfId="14216"/>
    <cellStyle name="Separador de milhares 12 2 10 2 3 4 3 3 2" xfId="45511"/>
    <cellStyle name="Separador de milhares 12 2 10 2 3 4 3 4" xfId="35629"/>
    <cellStyle name="Separador de milhares 12 2 10 2 3 4 4" xfId="7628"/>
    <cellStyle name="Separador de milhares 12 2 10 2 3 4 4 2" xfId="24098"/>
    <cellStyle name="Separador de milhares 12 2 10 2 3 4 4 2 2" xfId="55393"/>
    <cellStyle name="Separador de milhares 12 2 10 2 3 4 4 3" xfId="38923"/>
    <cellStyle name="Separador de milhares 12 2 10 2 3 4 5" xfId="17510"/>
    <cellStyle name="Separador de milhares 12 2 10 2 3 4 5 2" xfId="48805"/>
    <cellStyle name="Separador de milhares 12 2 10 2 3 4 6" xfId="10922"/>
    <cellStyle name="Separador de milhares 12 2 10 2 3 4 6 2" xfId="42217"/>
    <cellStyle name="Separador de milhares 12 2 10 2 3 4 7" xfId="27393"/>
    <cellStyle name="Separador de milhares 12 2 10 2 3 4 7 2" xfId="32335"/>
    <cellStyle name="Separador de milhares 12 2 10 2 3 4 8" xfId="29040"/>
    <cellStyle name="Separador de milhares 12 2 10 2 3 5" xfId="2682"/>
    <cellStyle name="Separador de milhares 12 2 10 2 3 5 2" xfId="5976"/>
    <cellStyle name="Separador de milhares 12 2 10 2 3 5 2 2" xfId="22446"/>
    <cellStyle name="Separador de milhares 12 2 10 2 3 5 2 2 2" xfId="53741"/>
    <cellStyle name="Separador de milhares 12 2 10 2 3 5 2 3" xfId="15858"/>
    <cellStyle name="Separador de milhares 12 2 10 2 3 5 2 3 2" xfId="47153"/>
    <cellStyle name="Separador de milhares 12 2 10 2 3 5 2 4" xfId="37271"/>
    <cellStyle name="Separador de milhares 12 2 10 2 3 5 3" xfId="9270"/>
    <cellStyle name="Separador de milhares 12 2 10 2 3 5 3 2" xfId="25740"/>
    <cellStyle name="Separador de milhares 12 2 10 2 3 5 3 2 2" xfId="57035"/>
    <cellStyle name="Separador de milhares 12 2 10 2 3 5 3 3" xfId="40565"/>
    <cellStyle name="Separador de milhares 12 2 10 2 3 5 4" xfId="19152"/>
    <cellStyle name="Separador de milhares 12 2 10 2 3 5 4 2" xfId="50447"/>
    <cellStyle name="Separador de milhares 12 2 10 2 3 5 5" xfId="12564"/>
    <cellStyle name="Separador de milhares 12 2 10 2 3 5 5 2" xfId="43859"/>
    <cellStyle name="Separador de milhares 12 2 10 2 3 5 6" xfId="33977"/>
    <cellStyle name="Separador de milhares 12 2 10 2 3 5 7" xfId="30682"/>
    <cellStyle name="Separador de milhares 12 2 10 2 3 6" xfId="4329"/>
    <cellStyle name="Separador de milhares 12 2 10 2 3 6 2" xfId="20799"/>
    <cellStyle name="Separador de milhares 12 2 10 2 3 6 2 2" xfId="52094"/>
    <cellStyle name="Separador de milhares 12 2 10 2 3 6 3" xfId="14211"/>
    <cellStyle name="Separador de milhares 12 2 10 2 3 6 3 2" xfId="45506"/>
    <cellStyle name="Separador de milhares 12 2 10 2 3 6 4" xfId="35624"/>
    <cellStyle name="Separador de milhares 12 2 10 2 3 7" xfId="7623"/>
    <cellStyle name="Separador de milhares 12 2 10 2 3 7 2" xfId="24093"/>
    <cellStyle name="Separador de milhares 12 2 10 2 3 7 2 2" xfId="55388"/>
    <cellStyle name="Separador de milhares 12 2 10 2 3 7 3" xfId="38918"/>
    <cellStyle name="Separador de milhares 12 2 10 2 3 8" xfId="17505"/>
    <cellStyle name="Separador de milhares 12 2 10 2 3 8 2" xfId="48800"/>
    <cellStyle name="Separador de milhares 12 2 10 2 3 9" xfId="10917"/>
    <cellStyle name="Separador de milhares 12 2 10 2 3 9 2" xfId="42212"/>
    <cellStyle name="Separador de milhares 12 2 10 2 4" xfId="1003"/>
    <cellStyle name="Separador de milhares 12 2 10 2 4 2" xfId="1004"/>
    <cellStyle name="Separador de milhares 12 2 10 2 4 2 2" xfId="2689"/>
    <cellStyle name="Separador de milhares 12 2 10 2 4 2 2 2" xfId="5983"/>
    <cellStyle name="Separador de milhares 12 2 10 2 4 2 2 2 2" xfId="22453"/>
    <cellStyle name="Separador de milhares 12 2 10 2 4 2 2 2 2 2" xfId="53748"/>
    <cellStyle name="Separador de milhares 12 2 10 2 4 2 2 2 3" xfId="15865"/>
    <cellStyle name="Separador de milhares 12 2 10 2 4 2 2 2 3 2" xfId="47160"/>
    <cellStyle name="Separador de milhares 12 2 10 2 4 2 2 2 4" xfId="37278"/>
    <cellStyle name="Separador de milhares 12 2 10 2 4 2 2 3" xfId="9277"/>
    <cellStyle name="Separador de milhares 12 2 10 2 4 2 2 3 2" xfId="25747"/>
    <cellStyle name="Separador de milhares 12 2 10 2 4 2 2 3 2 2" xfId="57042"/>
    <cellStyle name="Separador de milhares 12 2 10 2 4 2 2 3 3" xfId="40572"/>
    <cellStyle name="Separador de milhares 12 2 10 2 4 2 2 4" xfId="19159"/>
    <cellStyle name="Separador de milhares 12 2 10 2 4 2 2 4 2" xfId="50454"/>
    <cellStyle name="Separador de milhares 12 2 10 2 4 2 2 5" xfId="12571"/>
    <cellStyle name="Separador de milhares 12 2 10 2 4 2 2 5 2" xfId="43866"/>
    <cellStyle name="Separador de milhares 12 2 10 2 4 2 2 6" xfId="33984"/>
    <cellStyle name="Separador de milhares 12 2 10 2 4 2 2 7" xfId="30689"/>
    <cellStyle name="Separador de milhares 12 2 10 2 4 2 3" xfId="4336"/>
    <cellStyle name="Separador de milhares 12 2 10 2 4 2 3 2" xfId="20806"/>
    <cellStyle name="Separador de milhares 12 2 10 2 4 2 3 2 2" xfId="52101"/>
    <cellStyle name="Separador de milhares 12 2 10 2 4 2 3 3" xfId="14218"/>
    <cellStyle name="Separador de milhares 12 2 10 2 4 2 3 3 2" xfId="45513"/>
    <cellStyle name="Separador de milhares 12 2 10 2 4 2 3 4" xfId="35631"/>
    <cellStyle name="Separador de milhares 12 2 10 2 4 2 4" xfId="7630"/>
    <cellStyle name="Separador de milhares 12 2 10 2 4 2 4 2" xfId="24100"/>
    <cellStyle name="Separador de milhares 12 2 10 2 4 2 4 2 2" xfId="55395"/>
    <cellStyle name="Separador de milhares 12 2 10 2 4 2 4 3" xfId="38925"/>
    <cellStyle name="Separador de milhares 12 2 10 2 4 2 5" xfId="17512"/>
    <cellStyle name="Separador de milhares 12 2 10 2 4 2 5 2" xfId="48807"/>
    <cellStyle name="Separador de milhares 12 2 10 2 4 2 6" xfId="10924"/>
    <cellStyle name="Separador de milhares 12 2 10 2 4 2 6 2" xfId="42219"/>
    <cellStyle name="Separador de milhares 12 2 10 2 4 2 7" xfId="27395"/>
    <cellStyle name="Separador de milhares 12 2 10 2 4 2 7 2" xfId="32337"/>
    <cellStyle name="Separador de milhares 12 2 10 2 4 2 8" xfId="29042"/>
    <cellStyle name="Separador de milhares 12 2 10 2 4 3" xfId="2688"/>
    <cellStyle name="Separador de milhares 12 2 10 2 4 3 2" xfId="5982"/>
    <cellStyle name="Separador de milhares 12 2 10 2 4 3 2 2" xfId="22452"/>
    <cellStyle name="Separador de milhares 12 2 10 2 4 3 2 2 2" xfId="53747"/>
    <cellStyle name="Separador de milhares 12 2 10 2 4 3 2 3" xfId="15864"/>
    <cellStyle name="Separador de milhares 12 2 10 2 4 3 2 3 2" xfId="47159"/>
    <cellStyle name="Separador de milhares 12 2 10 2 4 3 2 4" xfId="37277"/>
    <cellStyle name="Separador de milhares 12 2 10 2 4 3 3" xfId="9276"/>
    <cellStyle name="Separador de milhares 12 2 10 2 4 3 3 2" xfId="25746"/>
    <cellStyle name="Separador de milhares 12 2 10 2 4 3 3 2 2" xfId="57041"/>
    <cellStyle name="Separador de milhares 12 2 10 2 4 3 3 3" xfId="40571"/>
    <cellStyle name="Separador de milhares 12 2 10 2 4 3 4" xfId="19158"/>
    <cellStyle name="Separador de milhares 12 2 10 2 4 3 4 2" xfId="50453"/>
    <cellStyle name="Separador de milhares 12 2 10 2 4 3 5" xfId="12570"/>
    <cellStyle name="Separador de milhares 12 2 10 2 4 3 5 2" xfId="43865"/>
    <cellStyle name="Separador de milhares 12 2 10 2 4 3 6" xfId="33983"/>
    <cellStyle name="Separador de milhares 12 2 10 2 4 3 7" xfId="30688"/>
    <cellStyle name="Separador de milhares 12 2 10 2 4 4" xfId="4335"/>
    <cellStyle name="Separador de milhares 12 2 10 2 4 4 2" xfId="20805"/>
    <cellStyle name="Separador de milhares 12 2 10 2 4 4 2 2" xfId="52100"/>
    <cellStyle name="Separador de milhares 12 2 10 2 4 4 3" xfId="14217"/>
    <cellStyle name="Separador de milhares 12 2 10 2 4 4 3 2" xfId="45512"/>
    <cellStyle name="Separador de milhares 12 2 10 2 4 4 4" xfId="35630"/>
    <cellStyle name="Separador de milhares 12 2 10 2 4 5" xfId="7629"/>
    <cellStyle name="Separador de milhares 12 2 10 2 4 5 2" xfId="24099"/>
    <cellStyle name="Separador de milhares 12 2 10 2 4 5 2 2" xfId="55394"/>
    <cellStyle name="Separador de milhares 12 2 10 2 4 5 3" xfId="38924"/>
    <cellStyle name="Separador de milhares 12 2 10 2 4 6" xfId="17511"/>
    <cellStyle name="Separador de milhares 12 2 10 2 4 6 2" xfId="48806"/>
    <cellStyle name="Separador de milhares 12 2 10 2 4 7" xfId="10923"/>
    <cellStyle name="Separador de milhares 12 2 10 2 4 7 2" xfId="42218"/>
    <cellStyle name="Separador de milhares 12 2 10 2 4 8" xfId="27394"/>
    <cellStyle name="Separador de milhares 12 2 10 2 4 8 2" xfId="32336"/>
    <cellStyle name="Separador de milhares 12 2 10 2 4 9" xfId="29041"/>
    <cellStyle name="Separador de milhares 12 2 10 2 5" xfId="1005"/>
    <cellStyle name="Separador de milhares 12 2 10 2 5 2" xfId="1006"/>
    <cellStyle name="Separador de milhares 12 2 10 2 5 2 2" xfId="2691"/>
    <cellStyle name="Separador de milhares 12 2 10 2 5 2 2 2" xfId="5985"/>
    <cellStyle name="Separador de milhares 12 2 10 2 5 2 2 2 2" xfId="22455"/>
    <cellStyle name="Separador de milhares 12 2 10 2 5 2 2 2 2 2" xfId="53750"/>
    <cellStyle name="Separador de milhares 12 2 10 2 5 2 2 2 3" xfId="15867"/>
    <cellStyle name="Separador de milhares 12 2 10 2 5 2 2 2 3 2" xfId="47162"/>
    <cellStyle name="Separador de milhares 12 2 10 2 5 2 2 2 4" xfId="37280"/>
    <cellStyle name="Separador de milhares 12 2 10 2 5 2 2 3" xfId="9279"/>
    <cellStyle name="Separador de milhares 12 2 10 2 5 2 2 3 2" xfId="25749"/>
    <cellStyle name="Separador de milhares 12 2 10 2 5 2 2 3 2 2" xfId="57044"/>
    <cellStyle name="Separador de milhares 12 2 10 2 5 2 2 3 3" xfId="40574"/>
    <cellStyle name="Separador de milhares 12 2 10 2 5 2 2 4" xfId="19161"/>
    <cellStyle name="Separador de milhares 12 2 10 2 5 2 2 4 2" xfId="50456"/>
    <cellStyle name="Separador de milhares 12 2 10 2 5 2 2 5" xfId="12573"/>
    <cellStyle name="Separador de milhares 12 2 10 2 5 2 2 5 2" xfId="43868"/>
    <cellStyle name="Separador de milhares 12 2 10 2 5 2 2 6" xfId="33986"/>
    <cellStyle name="Separador de milhares 12 2 10 2 5 2 2 7" xfId="30691"/>
    <cellStyle name="Separador de milhares 12 2 10 2 5 2 3" xfId="4338"/>
    <cellStyle name="Separador de milhares 12 2 10 2 5 2 3 2" xfId="20808"/>
    <cellStyle name="Separador de milhares 12 2 10 2 5 2 3 2 2" xfId="52103"/>
    <cellStyle name="Separador de milhares 12 2 10 2 5 2 3 3" xfId="14220"/>
    <cellStyle name="Separador de milhares 12 2 10 2 5 2 3 3 2" xfId="45515"/>
    <cellStyle name="Separador de milhares 12 2 10 2 5 2 3 4" xfId="35633"/>
    <cellStyle name="Separador de milhares 12 2 10 2 5 2 4" xfId="7632"/>
    <cellStyle name="Separador de milhares 12 2 10 2 5 2 4 2" xfId="24102"/>
    <cellStyle name="Separador de milhares 12 2 10 2 5 2 4 2 2" xfId="55397"/>
    <cellStyle name="Separador de milhares 12 2 10 2 5 2 4 3" xfId="38927"/>
    <cellStyle name="Separador de milhares 12 2 10 2 5 2 5" xfId="17514"/>
    <cellStyle name="Separador de milhares 12 2 10 2 5 2 5 2" xfId="48809"/>
    <cellStyle name="Separador de milhares 12 2 10 2 5 2 6" xfId="10926"/>
    <cellStyle name="Separador de milhares 12 2 10 2 5 2 6 2" xfId="42221"/>
    <cellStyle name="Separador de milhares 12 2 10 2 5 2 7" xfId="27397"/>
    <cellStyle name="Separador de milhares 12 2 10 2 5 2 7 2" xfId="32339"/>
    <cellStyle name="Separador de milhares 12 2 10 2 5 2 8" xfId="29044"/>
    <cellStyle name="Separador de milhares 12 2 10 2 5 3" xfId="2690"/>
    <cellStyle name="Separador de milhares 12 2 10 2 5 3 2" xfId="5984"/>
    <cellStyle name="Separador de milhares 12 2 10 2 5 3 2 2" xfId="22454"/>
    <cellStyle name="Separador de milhares 12 2 10 2 5 3 2 2 2" xfId="53749"/>
    <cellStyle name="Separador de milhares 12 2 10 2 5 3 2 3" xfId="15866"/>
    <cellStyle name="Separador de milhares 12 2 10 2 5 3 2 3 2" xfId="47161"/>
    <cellStyle name="Separador de milhares 12 2 10 2 5 3 2 4" xfId="37279"/>
    <cellStyle name="Separador de milhares 12 2 10 2 5 3 3" xfId="9278"/>
    <cellStyle name="Separador de milhares 12 2 10 2 5 3 3 2" xfId="25748"/>
    <cellStyle name="Separador de milhares 12 2 10 2 5 3 3 2 2" xfId="57043"/>
    <cellStyle name="Separador de milhares 12 2 10 2 5 3 3 3" xfId="40573"/>
    <cellStyle name="Separador de milhares 12 2 10 2 5 3 4" xfId="19160"/>
    <cellStyle name="Separador de milhares 12 2 10 2 5 3 4 2" xfId="50455"/>
    <cellStyle name="Separador de milhares 12 2 10 2 5 3 5" xfId="12572"/>
    <cellStyle name="Separador de milhares 12 2 10 2 5 3 5 2" xfId="43867"/>
    <cellStyle name="Separador de milhares 12 2 10 2 5 3 6" xfId="33985"/>
    <cellStyle name="Separador de milhares 12 2 10 2 5 3 7" xfId="30690"/>
    <cellStyle name="Separador de milhares 12 2 10 2 5 4" xfId="4337"/>
    <cellStyle name="Separador de milhares 12 2 10 2 5 4 2" xfId="20807"/>
    <cellStyle name="Separador de milhares 12 2 10 2 5 4 2 2" xfId="52102"/>
    <cellStyle name="Separador de milhares 12 2 10 2 5 4 3" xfId="14219"/>
    <cellStyle name="Separador de milhares 12 2 10 2 5 4 3 2" xfId="45514"/>
    <cellStyle name="Separador de milhares 12 2 10 2 5 4 4" xfId="35632"/>
    <cellStyle name="Separador de milhares 12 2 10 2 5 5" xfId="7631"/>
    <cellStyle name="Separador de milhares 12 2 10 2 5 5 2" xfId="24101"/>
    <cellStyle name="Separador de milhares 12 2 10 2 5 5 2 2" xfId="55396"/>
    <cellStyle name="Separador de milhares 12 2 10 2 5 5 3" xfId="38926"/>
    <cellStyle name="Separador de milhares 12 2 10 2 5 6" xfId="17513"/>
    <cellStyle name="Separador de milhares 12 2 10 2 5 6 2" xfId="48808"/>
    <cellStyle name="Separador de milhares 12 2 10 2 5 7" xfId="10925"/>
    <cellStyle name="Separador de milhares 12 2 10 2 5 7 2" xfId="42220"/>
    <cellStyle name="Separador de milhares 12 2 10 2 5 8" xfId="27396"/>
    <cellStyle name="Separador de milhares 12 2 10 2 5 8 2" xfId="32338"/>
    <cellStyle name="Separador de milhares 12 2 10 2 5 9" xfId="29043"/>
    <cellStyle name="Separador de milhares 12 2 10 2 6" xfId="1007"/>
    <cellStyle name="Separador de milhares 12 2 10 2 6 2" xfId="2692"/>
    <cellStyle name="Separador de milhares 12 2 10 2 6 2 2" xfId="5986"/>
    <cellStyle name="Separador de milhares 12 2 10 2 6 2 2 2" xfId="22456"/>
    <cellStyle name="Separador de milhares 12 2 10 2 6 2 2 2 2" xfId="53751"/>
    <cellStyle name="Separador de milhares 12 2 10 2 6 2 2 3" xfId="15868"/>
    <cellStyle name="Separador de milhares 12 2 10 2 6 2 2 3 2" xfId="47163"/>
    <cellStyle name="Separador de milhares 12 2 10 2 6 2 2 4" xfId="37281"/>
    <cellStyle name="Separador de milhares 12 2 10 2 6 2 3" xfId="9280"/>
    <cellStyle name="Separador de milhares 12 2 10 2 6 2 3 2" xfId="25750"/>
    <cellStyle name="Separador de milhares 12 2 10 2 6 2 3 2 2" xfId="57045"/>
    <cellStyle name="Separador de milhares 12 2 10 2 6 2 3 3" xfId="40575"/>
    <cellStyle name="Separador de milhares 12 2 10 2 6 2 4" xfId="19162"/>
    <cellStyle name="Separador de milhares 12 2 10 2 6 2 4 2" xfId="50457"/>
    <cellStyle name="Separador de milhares 12 2 10 2 6 2 5" xfId="12574"/>
    <cellStyle name="Separador de milhares 12 2 10 2 6 2 5 2" xfId="43869"/>
    <cellStyle name="Separador de milhares 12 2 10 2 6 2 6" xfId="33987"/>
    <cellStyle name="Separador de milhares 12 2 10 2 6 2 7" xfId="30692"/>
    <cellStyle name="Separador de milhares 12 2 10 2 6 3" xfId="4339"/>
    <cellStyle name="Separador de milhares 12 2 10 2 6 3 2" xfId="20809"/>
    <cellStyle name="Separador de milhares 12 2 10 2 6 3 2 2" xfId="52104"/>
    <cellStyle name="Separador de milhares 12 2 10 2 6 3 3" xfId="14221"/>
    <cellStyle name="Separador de milhares 12 2 10 2 6 3 3 2" xfId="45516"/>
    <cellStyle name="Separador de milhares 12 2 10 2 6 3 4" xfId="35634"/>
    <cellStyle name="Separador de milhares 12 2 10 2 6 4" xfId="7633"/>
    <cellStyle name="Separador de milhares 12 2 10 2 6 4 2" xfId="24103"/>
    <cellStyle name="Separador de milhares 12 2 10 2 6 4 2 2" xfId="55398"/>
    <cellStyle name="Separador de milhares 12 2 10 2 6 4 3" xfId="38928"/>
    <cellStyle name="Separador de milhares 12 2 10 2 6 5" xfId="17515"/>
    <cellStyle name="Separador de milhares 12 2 10 2 6 5 2" xfId="48810"/>
    <cellStyle name="Separador de milhares 12 2 10 2 6 6" xfId="10927"/>
    <cellStyle name="Separador de milhares 12 2 10 2 6 6 2" xfId="42222"/>
    <cellStyle name="Separador de milhares 12 2 10 2 6 7" xfId="27398"/>
    <cellStyle name="Separador de milhares 12 2 10 2 6 7 2" xfId="32340"/>
    <cellStyle name="Separador de milhares 12 2 10 2 6 8" xfId="29045"/>
    <cellStyle name="Separador de milhares 12 2 10 2 7" xfId="1008"/>
    <cellStyle name="Separador de milhares 12 2 10 2 7 2" xfId="2693"/>
    <cellStyle name="Separador de milhares 12 2 10 2 7 2 2" xfId="5987"/>
    <cellStyle name="Separador de milhares 12 2 10 2 7 2 2 2" xfId="22457"/>
    <cellStyle name="Separador de milhares 12 2 10 2 7 2 2 2 2" xfId="53752"/>
    <cellStyle name="Separador de milhares 12 2 10 2 7 2 2 3" xfId="15869"/>
    <cellStyle name="Separador de milhares 12 2 10 2 7 2 2 3 2" xfId="47164"/>
    <cellStyle name="Separador de milhares 12 2 10 2 7 2 2 4" xfId="37282"/>
    <cellStyle name="Separador de milhares 12 2 10 2 7 2 3" xfId="9281"/>
    <cellStyle name="Separador de milhares 12 2 10 2 7 2 3 2" xfId="25751"/>
    <cellStyle name="Separador de milhares 12 2 10 2 7 2 3 2 2" xfId="57046"/>
    <cellStyle name="Separador de milhares 12 2 10 2 7 2 3 3" xfId="40576"/>
    <cellStyle name="Separador de milhares 12 2 10 2 7 2 4" xfId="19163"/>
    <cellStyle name="Separador de milhares 12 2 10 2 7 2 4 2" xfId="50458"/>
    <cellStyle name="Separador de milhares 12 2 10 2 7 2 5" xfId="12575"/>
    <cellStyle name="Separador de milhares 12 2 10 2 7 2 5 2" xfId="43870"/>
    <cellStyle name="Separador de milhares 12 2 10 2 7 2 6" xfId="33988"/>
    <cellStyle name="Separador de milhares 12 2 10 2 7 2 7" xfId="30693"/>
    <cellStyle name="Separador de milhares 12 2 10 2 7 3" xfId="4340"/>
    <cellStyle name="Separador de milhares 12 2 10 2 7 3 2" xfId="20810"/>
    <cellStyle name="Separador de milhares 12 2 10 2 7 3 2 2" xfId="52105"/>
    <cellStyle name="Separador de milhares 12 2 10 2 7 3 3" xfId="14222"/>
    <cellStyle name="Separador de milhares 12 2 10 2 7 3 3 2" xfId="45517"/>
    <cellStyle name="Separador de milhares 12 2 10 2 7 3 4" xfId="35635"/>
    <cellStyle name="Separador de milhares 12 2 10 2 7 4" xfId="7634"/>
    <cellStyle name="Separador de milhares 12 2 10 2 7 4 2" xfId="24104"/>
    <cellStyle name="Separador de milhares 12 2 10 2 7 4 2 2" xfId="55399"/>
    <cellStyle name="Separador de milhares 12 2 10 2 7 4 3" xfId="38929"/>
    <cellStyle name="Separador de milhares 12 2 10 2 7 5" xfId="17516"/>
    <cellStyle name="Separador de milhares 12 2 10 2 7 5 2" xfId="48811"/>
    <cellStyle name="Separador de milhares 12 2 10 2 7 6" xfId="10928"/>
    <cellStyle name="Separador de milhares 12 2 10 2 7 6 2" xfId="42223"/>
    <cellStyle name="Separador de milhares 12 2 10 2 7 7" xfId="27399"/>
    <cellStyle name="Separador de milhares 12 2 10 2 7 7 2" xfId="32341"/>
    <cellStyle name="Separador de milhares 12 2 10 2 7 8" xfId="29046"/>
    <cellStyle name="Separador de milhares 12 2 10 2 8" xfId="2673"/>
    <cellStyle name="Separador de milhares 12 2 10 2 8 2" xfId="5967"/>
    <cellStyle name="Separador de milhares 12 2 10 2 8 2 2" xfId="22437"/>
    <cellStyle name="Separador de milhares 12 2 10 2 8 2 2 2" xfId="53732"/>
    <cellStyle name="Separador de milhares 12 2 10 2 8 2 3" xfId="15849"/>
    <cellStyle name="Separador de milhares 12 2 10 2 8 2 3 2" xfId="47144"/>
    <cellStyle name="Separador de milhares 12 2 10 2 8 2 4" xfId="37262"/>
    <cellStyle name="Separador de milhares 12 2 10 2 8 3" xfId="9261"/>
    <cellStyle name="Separador de milhares 12 2 10 2 8 3 2" xfId="25731"/>
    <cellStyle name="Separador de milhares 12 2 10 2 8 3 2 2" xfId="57026"/>
    <cellStyle name="Separador de milhares 12 2 10 2 8 3 3" xfId="40556"/>
    <cellStyle name="Separador de milhares 12 2 10 2 8 4" xfId="19143"/>
    <cellStyle name="Separador de milhares 12 2 10 2 8 4 2" xfId="50438"/>
    <cellStyle name="Separador de milhares 12 2 10 2 8 5" xfId="12555"/>
    <cellStyle name="Separador de milhares 12 2 10 2 8 5 2" xfId="43850"/>
    <cellStyle name="Separador de milhares 12 2 10 2 8 6" xfId="33968"/>
    <cellStyle name="Separador de milhares 12 2 10 2 8 7" xfId="30673"/>
    <cellStyle name="Separador de milhares 12 2 10 2 9" xfId="4320"/>
    <cellStyle name="Separador de milhares 12 2 10 2 9 2" xfId="20790"/>
    <cellStyle name="Separador de milhares 12 2 10 2 9 2 2" xfId="52085"/>
    <cellStyle name="Separador de milhares 12 2 10 2 9 3" xfId="14202"/>
    <cellStyle name="Separador de milhares 12 2 10 2 9 3 2" xfId="45497"/>
    <cellStyle name="Separador de milhares 12 2 10 2 9 4" xfId="35615"/>
    <cellStyle name="Separador de milhares 12 2 10 3" xfId="1009"/>
    <cellStyle name="Separador de milhares 12 2 10 3 10" xfId="27400"/>
    <cellStyle name="Separador de milhares 12 2 10 3 10 2" xfId="32342"/>
    <cellStyle name="Separador de milhares 12 2 10 3 11" xfId="29047"/>
    <cellStyle name="Separador de milhares 12 2 10 3 2" xfId="1010"/>
    <cellStyle name="Separador de milhares 12 2 10 3 2 2" xfId="1011"/>
    <cellStyle name="Separador de milhares 12 2 10 3 2 2 2" xfId="2696"/>
    <cellStyle name="Separador de milhares 12 2 10 3 2 2 2 2" xfId="5990"/>
    <cellStyle name="Separador de milhares 12 2 10 3 2 2 2 2 2" xfId="22460"/>
    <cellStyle name="Separador de milhares 12 2 10 3 2 2 2 2 2 2" xfId="53755"/>
    <cellStyle name="Separador de milhares 12 2 10 3 2 2 2 2 3" xfId="15872"/>
    <cellStyle name="Separador de milhares 12 2 10 3 2 2 2 2 3 2" xfId="47167"/>
    <cellStyle name="Separador de milhares 12 2 10 3 2 2 2 2 4" xfId="37285"/>
    <cellStyle name="Separador de milhares 12 2 10 3 2 2 2 3" xfId="9284"/>
    <cellStyle name="Separador de milhares 12 2 10 3 2 2 2 3 2" xfId="25754"/>
    <cellStyle name="Separador de milhares 12 2 10 3 2 2 2 3 2 2" xfId="57049"/>
    <cellStyle name="Separador de milhares 12 2 10 3 2 2 2 3 3" xfId="40579"/>
    <cellStyle name="Separador de milhares 12 2 10 3 2 2 2 4" xfId="19166"/>
    <cellStyle name="Separador de milhares 12 2 10 3 2 2 2 4 2" xfId="50461"/>
    <cellStyle name="Separador de milhares 12 2 10 3 2 2 2 5" xfId="12578"/>
    <cellStyle name="Separador de milhares 12 2 10 3 2 2 2 5 2" xfId="43873"/>
    <cellStyle name="Separador de milhares 12 2 10 3 2 2 2 6" xfId="33991"/>
    <cellStyle name="Separador de milhares 12 2 10 3 2 2 2 7" xfId="30696"/>
    <cellStyle name="Separador de milhares 12 2 10 3 2 2 3" xfId="4343"/>
    <cellStyle name="Separador de milhares 12 2 10 3 2 2 3 2" xfId="20813"/>
    <cellStyle name="Separador de milhares 12 2 10 3 2 2 3 2 2" xfId="52108"/>
    <cellStyle name="Separador de milhares 12 2 10 3 2 2 3 3" xfId="14225"/>
    <cellStyle name="Separador de milhares 12 2 10 3 2 2 3 3 2" xfId="45520"/>
    <cellStyle name="Separador de milhares 12 2 10 3 2 2 3 4" xfId="35638"/>
    <cellStyle name="Separador de milhares 12 2 10 3 2 2 4" xfId="7637"/>
    <cellStyle name="Separador de milhares 12 2 10 3 2 2 4 2" xfId="24107"/>
    <cellStyle name="Separador de milhares 12 2 10 3 2 2 4 2 2" xfId="55402"/>
    <cellStyle name="Separador de milhares 12 2 10 3 2 2 4 3" xfId="38932"/>
    <cellStyle name="Separador de milhares 12 2 10 3 2 2 5" xfId="17519"/>
    <cellStyle name="Separador de milhares 12 2 10 3 2 2 5 2" xfId="48814"/>
    <cellStyle name="Separador de milhares 12 2 10 3 2 2 6" xfId="10931"/>
    <cellStyle name="Separador de milhares 12 2 10 3 2 2 6 2" xfId="42226"/>
    <cellStyle name="Separador de milhares 12 2 10 3 2 2 7" xfId="27402"/>
    <cellStyle name="Separador de milhares 12 2 10 3 2 2 7 2" xfId="32344"/>
    <cellStyle name="Separador de milhares 12 2 10 3 2 2 8" xfId="29049"/>
    <cellStyle name="Separador de milhares 12 2 10 3 2 3" xfId="2695"/>
    <cellStyle name="Separador de milhares 12 2 10 3 2 3 2" xfId="5989"/>
    <cellStyle name="Separador de milhares 12 2 10 3 2 3 2 2" xfId="22459"/>
    <cellStyle name="Separador de milhares 12 2 10 3 2 3 2 2 2" xfId="53754"/>
    <cellStyle name="Separador de milhares 12 2 10 3 2 3 2 3" xfId="15871"/>
    <cellStyle name="Separador de milhares 12 2 10 3 2 3 2 3 2" xfId="47166"/>
    <cellStyle name="Separador de milhares 12 2 10 3 2 3 2 4" xfId="37284"/>
    <cellStyle name="Separador de milhares 12 2 10 3 2 3 3" xfId="9283"/>
    <cellStyle name="Separador de milhares 12 2 10 3 2 3 3 2" xfId="25753"/>
    <cellStyle name="Separador de milhares 12 2 10 3 2 3 3 2 2" xfId="57048"/>
    <cellStyle name="Separador de milhares 12 2 10 3 2 3 3 3" xfId="40578"/>
    <cellStyle name="Separador de milhares 12 2 10 3 2 3 4" xfId="19165"/>
    <cellStyle name="Separador de milhares 12 2 10 3 2 3 4 2" xfId="50460"/>
    <cellStyle name="Separador de milhares 12 2 10 3 2 3 5" xfId="12577"/>
    <cellStyle name="Separador de milhares 12 2 10 3 2 3 5 2" xfId="43872"/>
    <cellStyle name="Separador de milhares 12 2 10 3 2 3 6" xfId="33990"/>
    <cellStyle name="Separador de milhares 12 2 10 3 2 3 7" xfId="30695"/>
    <cellStyle name="Separador de milhares 12 2 10 3 2 4" xfId="4342"/>
    <cellStyle name="Separador de milhares 12 2 10 3 2 4 2" xfId="20812"/>
    <cellStyle name="Separador de milhares 12 2 10 3 2 4 2 2" xfId="52107"/>
    <cellStyle name="Separador de milhares 12 2 10 3 2 4 3" xfId="14224"/>
    <cellStyle name="Separador de milhares 12 2 10 3 2 4 3 2" xfId="45519"/>
    <cellStyle name="Separador de milhares 12 2 10 3 2 4 4" xfId="35637"/>
    <cellStyle name="Separador de milhares 12 2 10 3 2 5" xfId="7636"/>
    <cellStyle name="Separador de milhares 12 2 10 3 2 5 2" xfId="24106"/>
    <cellStyle name="Separador de milhares 12 2 10 3 2 5 2 2" xfId="55401"/>
    <cellStyle name="Separador de milhares 12 2 10 3 2 5 3" xfId="38931"/>
    <cellStyle name="Separador de milhares 12 2 10 3 2 6" xfId="17518"/>
    <cellStyle name="Separador de milhares 12 2 10 3 2 6 2" xfId="48813"/>
    <cellStyle name="Separador de milhares 12 2 10 3 2 7" xfId="10930"/>
    <cellStyle name="Separador de milhares 12 2 10 3 2 7 2" xfId="42225"/>
    <cellStyle name="Separador de milhares 12 2 10 3 2 8" xfId="27401"/>
    <cellStyle name="Separador de milhares 12 2 10 3 2 8 2" xfId="32343"/>
    <cellStyle name="Separador de milhares 12 2 10 3 2 9" xfId="29048"/>
    <cellStyle name="Separador de milhares 12 2 10 3 3" xfId="1012"/>
    <cellStyle name="Separador de milhares 12 2 10 3 3 2" xfId="1013"/>
    <cellStyle name="Separador de milhares 12 2 10 3 3 2 2" xfId="2698"/>
    <cellStyle name="Separador de milhares 12 2 10 3 3 2 2 2" xfId="5992"/>
    <cellStyle name="Separador de milhares 12 2 10 3 3 2 2 2 2" xfId="22462"/>
    <cellStyle name="Separador de milhares 12 2 10 3 3 2 2 2 2 2" xfId="53757"/>
    <cellStyle name="Separador de milhares 12 2 10 3 3 2 2 2 3" xfId="15874"/>
    <cellStyle name="Separador de milhares 12 2 10 3 3 2 2 2 3 2" xfId="47169"/>
    <cellStyle name="Separador de milhares 12 2 10 3 3 2 2 2 4" xfId="37287"/>
    <cellStyle name="Separador de milhares 12 2 10 3 3 2 2 3" xfId="9286"/>
    <cellStyle name="Separador de milhares 12 2 10 3 3 2 2 3 2" xfId="25756"/>
    <cellStyle name="Separador de milhares 12 2 10 3 3 2 2 3 2 2" xfId="57051"/>
    <cellStyle name="Separador de milhares 12 2 10 3 3 2 2 3 3" xfId="40581"/>
    <cellStyle name="Separador de milhares 12 2 10 3 3 2 2 4" xfId="19168"/>
    <cellStyle name="Separador de milhares 12 2 10 3 3 2 2 4 2" xfId="50463"/>
    <cellStyle name="Separador de milhares 12 2 10 3 3 2 2 5" xfId="12580"/>
    <cellStyle name="Separador de milhares 12 2 10 3 3 2 2 5 2" xfId="43875"/>
    <cellStyle name="Separador de milhares 12 2 10 3 3 2 2 6" xfId="33993"/>
    <cellStyle name="Separador de milhares 12 2 10 3 3 2 2 7" xfId="30698"/>
    <cellStyle name="Separador de milhares 12 2 10 3 3 2 3" xfId="4345"/>
    <cellStyle name="Separador de milhares 12 2 10 3 3 2 3 2" xfId="20815"/>
    <cellStyle name="Separador de milhares 12 2 10 3 3 2 3 2 2" xfId="52110"/>
    <cellStyle name="Separador de milhares 12 2 10 3 3 2 3 3" xfId="14227"/>
    <cellStyle name="Separador de milhares 12 2 10 3 3 2 3 3 2" xfId="45522"/>
    <cellStyle name="Separador de milhares 12 2 10 3 3 2 3 4" xfId="35640"/>
    <cellStyle name="Separador de milhares 12 2 10 3 3 2 4" xfId="7639"/>
    <cellStyle name="Separador de milhares 12 2 10 3 3 2 4 2" xfId="24109"/>
    <cellStyle name="Separador de milhares 12 2 10 3 3 2 4 2 2" xfId="55404"/>
    <cellStyle name="Separador de milhares 12 2 10 3 3 2 4 3" xfId="38934"/>
    <cellStyle name="Separador de milhares 12 2 10 3 3 2 5" xfId="17521"/>
    <cellStyle name="Separador de milhares 12 2 10 3 3 2 5 2" xfId="48816"/>
    <cellStyle name="Separador de milhares 12 2 10 3 3 2 6" xfId="10933"/>
    <cellStyle name="Separador de milhares 12 2 10 3 3 2 6 2" xfId="42228"/>
    <cellStyle name="Separador de milhares 12 2 10 3 3 2 7" xfId="27404"/>
    <cellStyle name="Separador de milhares 12 2 10 3 3 2 7 2" xfId="32346"/>
    <cellStyle name="Separador de milhares 12 2 10 3 3 2 8" xfId="29051"/>
    <cellStyle name="Separador de milhares 12 2 10 3 3 3" xfId="2697"/>
    <cellStyle name="Separador de milhares 12 2 10 3 3 3 2" xfId="5991"/>
    <cellStyle name="Separador de milhares 12 2 10 3 3 3 2 2" xfId="22461"/>
    <cellStyle name="Separador de milhares 12 2 10 3 3 3 2 2 2" xfId="53756"/>
    <cellStyle name="Separador de milhares 12 2 10 3 3 3 2 3" xfId="15873"/>
    <cellStyle name="Separador de milhares 12 2 10 3 3 3 2 3 2" xfId="47168"/>
    <cellStyle name="Separador de milhares 12 2 10 3 3 3 2 4" xfId="37286"/>
    <cellStyle name="Separador de milhares 12 2 10 3 3 3 3" xfId="9285"/>
    <cellStyle name="Separador de milhares 12 2 10 3 3 3 3 2" xfId="25755"/>
    <cellStyle name="Separador de milhares 12 2 10 3 3 3 3 2 2" xfId="57050"/>
    <cellStyle name="Separador de milhares 12 2 10 3 3 3 3 3" xfId="40580"/>
    <cellStyle name="Separador de milhares 12 2 10 3 3 3 4" xfId="19167"/>
    <cellStyle name="Separador de milhares 12 2 10 3 3 3 4 2" xfId="50462"/>
    <cellStyle name="Separador de milhares 12 2 10 3 3 3 5" xfId="12579"/>
    <cellStyle name="Separador de milhares 12 2 10 3 3 3 5 2" xfId="43874"/>
    <cellStyle name="Separador de milhares 12 2 10 3 3 3 6" xfId="33992"/>
    <cellStyle name="Separador de milhares 12 2 10 3 3 3 7" xfId="30697"/>
    <cellStyle name="Separador de milhares 12 2 10 3 3 4" xfId="4344"/>
    <cellStyle name="Separador de milhares 12 2 10 3 3 4 2" xfId="20814"/>
    <cellStyle name="Separador de milhares 12 2 10 3 3 4 2 2" xfId="52109"/>
    <cellStyle name="Separador de milhares 12 2 10 3 3 4 3" xfId="14226"/>
    <cellStyle name="Separador de milhares 12 2 10 3 3 4 3 2" xfId="45521"/>
    <cellStyle name="Separador de milhares 12 2 10 3 3 4 4" xfId="35639"/>
    <cellStyle name="Separador de milhares 12 2 10 3 3 5" xfId="7638"/>
    <cellStyle name="Separador de milhares 12 2 10 3 3 5 2" xfId="24108"/>
    <cellStyle name="Separador de milhares 12 2 10 3 3 5 2 2" xfId="55403"/>
    <cellStyle name="Separador de milhares 12 2 10 3 3 5 3" xfId="38933"/>
    <cellStyle name="Separador de milhares 12 2 10 3 3 6" xfId="17520"/>
    <cellStyle name="Separador de milhares 12 2 10 3 3 6 2" xfId="48815"/>
    <cellStyle name="Separador de milhares 12 2 10 3 3 7" xfId="10932"/>
    <cellStyle name="Separador de milhares 12 2 10 3 3 7 2" xfId="42227"/>
    <cellStyle name="Separador de milhares 12 2 10 3 3 8" xfId="27403"/>
    <cellStyle name="Separador de milhares 12 2 10 3 3 8 2" xfId="32345"/>
    <cellStyle name="Separador de milhares 12 2 10 3 3 9" xfId="29050"/>
    <cellStyle name="Separador de milhares 12 2 10 3 4" xfId="1014"/>
    <cellStyle name="Separador de milhares 12 2 10 3 4 2" xfId="2699"/>
    <cellStyle name="Separador de milhares 12 2 10 3 4 2 2" xfId="5993"/>
    <cellStyle name="Separador de milhares 12 2 10 3 4 2 2 2" xfId="22463"/>
    <cellStyle name="Separador de milhares 12 2 10 3 4 2 2 2 2" xfId="53758"/>
    <cellStyle name="Separador de milhares 12 2 10 3 4 2 2 3" xfId="15875"/>
    <cellStyle name="Separador de milhares 12 2 10 3 4 2 2 3 2" xfId="47170"/>
    <cellStyle name="Separador de milhares 12 2 10 3 4 2 2 4" xfId="37288"/>
    <cellStyle name="Separador de milhares 12 2 10 3 4 2 3" xfId="9287"/>
    <cellStyle name="Separador de milhares 12 2 10 3 4 2 3 2" xfId="25757"/>
    <cellStyle name="Separador de milhares 12 2 10 3 4 2 3 2 2" xfId="57052"/>
    <cellStyle name="Separador de milhares 12 2 10 3 4 2 3 3" xfId="40582"/>
    <cellStyle name="Separador de milhares 12 2 10 3 4 2 4" xfId="19169"/>
    <cellStyle name="Separador de milhares 12 2 10 3 4 2 4 2" xfId="50464"/>
    <cellStyle name="Separador de milhares 12 2 10 3 4 2 5" xfId="12581"/>
    <cellStyle name="Separador de milhares 12 2 10 3 4 2 5 2" xfId="43876"/>
    <cellStyle name="Separador de milhares 12 2 10 3 4 2 6" xfId="33994"/>
    <cellStyle name="Separador de milhares 12 2 10 3 4 2 7" xfId="30699"/>
    <cellStyle name="Separador de milhares 12 2 10 3 4 3" xfId="4346"/>
    <cellStyle name="Separador de milhares 12 2 10 3 4 3 2" xfId="20816"/>
    <cellStyle name="Separador de milhares 12 2 10 3 4 3 2 2" xfId="52111"/>
    <cellStyle name="Separador de milhares 12 2 10 3 4 3 3" xfId="14228"/>
    <cellStyle name="Separador de milhares 12 2 10 3 4 3 3 2" xfId="45523"/>
    <cellStyle name="Separador de milhares 12 2 10 3 4 3 4" xfId="35641"/>
    <cellStyle name="Separador de milhares 12 2 10 3 4 4" xfId="7640"/>
    <cellStyle name="Separador de milhares 12 2 10 3 4 4 2" xfId="24110"/>
    <cellStyle name="Separador de milhares 12 2 10 3 4 4 2 2" xfId="55405"/>
    <cellStyle name="Separador de milhares 12 2 10 3 4 4 3" xfId="38935"/>
    <cellStyle name="Separador de milhares 12 2 10 3 4 5" xfId="17522"/>
    <cellStyle name="Separador de milhares 12 2 10 3 4 5 2" xfId="48817"/>
    <cellStyle name="Separador de milhares 12 2 10 3 4 6" xfId="10934"/>
    <cellStyle name="Separador de milhares 12 2 10 3 4 6 2" xfId="42229"/>
    <cellStyle name="Separador de milhares 12 2 10 3 4 7" xfId="27405"/>
    <cellStyle name="Separador de milhares 12 2 10 3 4 7 2" xfId="32347"/>
    <cellStyle name="Separador de milhares 12 2 10 3 4 8" xfId="29052"/>
    <cellStyle name="Separador de milhares 12 2 10 3 5" xfId="2694"/>
    <cellStyle name="Separador de milhares 12 2 10 3 5 2" xfId="5988"/>
    <cellStyle name="Separador de milhares 12 2 10 3 5 2 2" xfId="22458"/>
    <cellStyle name="Separador de milhares 12 2 10 3 5 2 2 2" xfId="53753"/>
    <cellStyle name="Separador de milhares 12 2 10 3 5 2 3" xfId="15870"/>
    <cellStyle name="Separador de milhares 12 2 10 3 5 2 3 2" xfId="47165"/>
    <cellStyle name="Separador de milhares 12 2 10 3 5 2 4" xfId="37283"/>
    <cellStyle name="Separador de milhares 12 2 10 3 5 3" xfId="9282"/>
    <cellStyle name="Separador de milhares 12 2 10 3 5 3 2" xfId="25752"/>
    <cellStyle name="Separador de milhares 12 2 10 3 5 3 2 2" xfId="57047"/>
    <cellStyle name="Separador de milhares 12 2 10 3 5 3 3" xfId="40577"/>
    <cellStyle name="Separador de milhares 12 2 10 3 5 4" xfId="19164"/>
    <cellStyle name="Separador de milhares 12 2 10 3 5 4 2" xfId="50459"/>
    <cellStyle name="Separador de milhares 12 2 10 3 5 5" xfId="12576"/>
    <cellStyle name="Separador de milhares 12 2 10 3 5 5 2" xfId="43871"/>
    <cellStyle name="Separador de milhares 12 2 10 3 5 6" xfId="33989"/>
    <cellStyle name="Separador de milhares 12 2 10 3 5 7" xfId="30694"/>
    <cellStyle name="Separador de milhares 12 2 10 3 6" xfId="4341"/>
    <cellStyle name="Separador de milhares 12 2 10 3 6 2" xfId="20811"/>
    <cellStyle name="Separador de milhares 12 2 10 3 6 2 2" xfId="52106"/>
    <cellStyle name="Separador de milhares 12 2 10 3 6 3" xfId="14223"/>
    <cellStyle name="Separador de milhares 12 2 10 3 6 3 2" xfId="45518"/>
    <cellStyle name="Separador de milhares 12 2 10 3 6 4" xfId="35636"/>
    <cellStyle name="Separador de milhares 12 2 10 3 7" xfId="7635"/>
    <cellStyle name="Separador de milhares 12 2 10 3 7 2" xfId="24105"/>
    <cellStyle name="Separador de milhares 12 2 10 3 7 2 2" xfId="55400"/>
    <cellStyle name="Separador de milhares 12 2 10 3 7 3" xfId="38930"/>
    <cellStyle name="Separador de milhares 12 2 10 3 8" xfId="17517"/>
    <cellStyle name="Separador de milhares 12 2 10 3 8 2" xfId="48812"/>
    <cellStyle name="Separador de milhares 12 2 10 3 9" xfId="10929"/>
    <cellStyle name="Separador de milhares 12 2 10 3 9 2" xfId="42224"/>
    <cellStyle name="Separador de milhares 12 2 10 4" xfId="1015"/>
    <cellStyle name="Separador de milhares 12 2 10 4 10" xfId="27406"/>
    <cellStyle name="Separador de milhares 12 2 10 4 10 2" xfId="32348"/>
    <cellStyle name="Separador de milhares 12 2 10 4 11" xfId="29053"/>
    <cellStyle name="Separador de milhares 12 2 10 4 2" xfId="1016"/>
    <cellStyle name="Separador de milhares 12 2 10 4 2 2" xfId="1017"/>
    <cellStyle name="Separador de milhares 12 2 10 4 2 2 2" xfId="2702"/>
    <cellStyle name="Separador de milhares 12 2 10 4 2 2 2 2" xfId="5996"/>
    <cellStyle name="Separador de milhares 12 2 10 4 2 2 2 2 2" xfId="22466"/>
    <cellStyle name="Separador de milhares 12 2 10 4 2 2 2 2 2 2" xfId="53761"/>
    <cellStyle name="Separador de milhares 12 2 10 4 2 2 2 2 3" xfId="15878"/>
    <cellStyle name="Separador de milhares 12 2 10 4 2 2 2 2 3 2" xfId="47173"/>
    <cellStyle name="Separador de milhares 12 2 10 4 2 2 2 2 4" xfId="37291"/>
    <cellStyle name="Separador de milhares 12 2 10 4 2 2 2 3" xfId="9290"/>
    <cellStyle name="Separador de milhares 12 2 10 4 2 2 2 3 2" xfId="25760"/>
    <cellStyle name="Separador de milhares 12 2 10 4 2 2 2 3 2 2" xfId="57055"/>
    <cellStyle name="Separador de milhares 12 2 10 4 2 2 2 3 3" xfId="40585"/>
    <cellStyle name="Separador de milhares 12 2 10 4 2 2 2 4" xfId="19172"/>
    <cellStyle name="Separador de milhares 12 2 10 4 2 2 2 4 2" xfId="50467"/>
    <cellStyle name="Separador de milhares 12 2 10 4 2 2 2 5" xfId="12584"/>
    <cellStyle name="Separador de milhares 12 2 10 4 2 2 2 5 2" xfId="43879"/>
    <cellStyle name="Separador de milhares 12 2 10 4 2 2 2 6" xfId="33997"/>
    <cellStyle name="Separador de milhares 12 2 10 4 2 2 2 7" xfId="30702"/>
    <cellStyle name="Separador de milhares 12 2 10 4 2 2 3" xfId="4349"/>
    <cellStyle name="Separador de milhares 12 2 10 4 2 2 3 2" xfId="20819"/>
    <cellStyle name="Separador de milhares 12 2 10 4 2 2 3 2 2" xfId="52114"/>
    <cellStyle name="Separador de milhares 12 2 10 4 2 2 3 3" xfId="14231"/>
    <cellStyle name="Separador de milhares 12 2 10 4 2 2 3 3 2" xfId="45526"/>
    <cellStyle name="Separador de milhares 12 2 10 4 2 2 3 4" xfId="35644"/>
    <cellStyle name="Separador de milhares 12 2 10 4 2 2 4" xfId="7643"/>
    <cellStyle name="Separador de milhares 12 2 10 4 2 2 4 2" xfId="24113"/>
    <cellStyle name="Separador de milhares 12 2 10 4 2 2 4 2 2" xfId="55408"/>
    <cellStyle name="Separador de milhares 12 2 10 4 2 2 4 3" xfId="38938"/>
    <cellStyle name="Separador de milhares 12 2 10 4 2 2 5" xfId="17525"/>
    <cellStyle name="Separador de milhares 12 2 10 4 2 2 5 2" xfId="48820"/>
    <cellStyle name="Separador de milhares 12 2 10 4 2 2 6" xfId="10937"/>
    <cellStyle name="Separador de milhares 12 2 10 4 2 2 6 2" xfId="42232"/>
    <cellStyle name="Separador de milhares 12 2 10 4 2 2 7" xfId="27408"/>
    <cellStyle name="Separador de milhares 12 2 10 4 2 2 7 2" xfId="32350"/>
    <cellStyle name="Separador de milhares 12 2 10 4 2 2 8" xfId="29055"/>
    <cellStyle name="Separador de milhares 12 2 10 4 2 3" xfId="2701"/>
    <cellStyle name="Separador de milhares 12 2 10 4 2 3 2" xfId="5995"/>
    <cellStyle name="Separador de milhares 12 2 10 4 2 3 2 2" xfId="22465"/>
    <cellStyle name="Separador de milhares 12 2 10 4 2 3 2 2 2" xfId="53760"/>
    <cellStyle name="Separador de milhares 12 2 10 4 2 3 2 3" xfId="15877"/>
    <cellStyle name="Separador de milhares 12 2 10 4 2 3 2 3 2" xfId="47172"/>
    <cellStyle name="Separador de milhares 12 2 10 4 2 3 2 4" xfId="37290"/>
    <cellStyle name="Separador de milhares 12 2 10 4 2 3 3" xfId="9289"/>
    <cellStyle name="Separador de milhares 12 2 10 4 2 3 3 2" xfId="25759"/>
    <cellStyle name="Separador de milhares 12 2 10 4 2 3 3 2 2" xfId="57054"/>
    <cellStyle name="Separador de milhares 12 2 10 4 2 3 3 3" xfId="40584"/>
    <cellStyle name="Separador de milhares 12 2 10 4 2 3 4" xfId="19171"/>
    <cellStyle name="Separador de milhares 12 2 10 4 2 3 4 2" xfId="50466"/>
    <cellStyle name="Separador de milhares 12 2 10 4 2 3 5" xfId="12583"/>
    <cellStyle name="Separador de milhares 12 2 10 4 2 3 5 2" xfId="43878"/>
    <cellStyle name="Separador de milhares 12 2 10 4 2 3 6" xfId="33996"/>
    <cellStyle name="Separador de milhares 12 2 10 4 2 3 7" xfId="30701"/>
    <cellStyle name="Separador de milhares 12 2 10 4 2 4" xfId="4348"/>
    <cellStyle name="Separador de milhares 12 2 10 4 2 4 2" xfId="20818"/>
    <cellStyle name="Separador de milhares 12 2 10 4 2 4 2 2" xfId="52113"/>
    <cellStyle name="Separador de milhares 12 2 10 4 2 4 3" xfId="14230"/>
    <cellStyle name="Separador de milhares 12 2 10 4 2 4 3 2" xfId="45525"/>
    <cellStyle name="Separador de milhares 12 2 10 4 2 4 4" xfId="35643"/>
    <cellStyle name="Separador de milhares 12 2 10 4 2 5" xfId="7642"/>
    <cellStyle name="Separador de milhares 12 2 10 4 2 5 2" xfId="24112"/>
    <cellStyle name="Separador de milhares 12 2 10 4 2 5 2 2" xfId="55407"/>
    <cellStyle name="Separador de milhares 12 2 10 4 2 5 3" xfId="38937"/>
    <cellStyle name="Separador de milhares 12 2 10 4 2 6" xfId="17524"/>
    <cellStyle name="Separador de milhares 12 2 10 4 2 6 2" xfId="48819"/>
    <cellStyle name="Separador de milhares 12 2 10 4 2 7" xfId="10936"/>
    <cellStyle name="Separador de milhares 12 2 10 4 2 7 2" xfId="42231"/>
    <cellStyle name="Separador de milhares 12 2 10 4 2 8" xfId="27407"/>
    <cellStyle name="Separador de milhares 12 2 10 4 2 8 2" xfId="32349"/>
    <cellStyle name="Separador de milhares 12 2 10 4 2 9" xfId="29054"/>
    <cellStyle name="Separador de milhares 12 2 10 4 3" xfId="1018"/>
    <cellStyle name="Separador de milhares 12 2 10 4 3 2" xfId="1019"/>
    <cellStyle name="Separador de milhares 12 2 10 4 3 2 2" xfId="2704"/>
    <cellStyle name="Separador de milhares 12 2 10 4 3 2 2 2" xfId="5998"/>
    <cellStyle name="Separador de milhares 12 2 10 4 3 2 2 2 2" xfId="22468"/>
    <cellStyle name="Separador de milhares 12 2 10 4 3 2 2 2 2 2" xfId="53763"/>
    <cellStyle name="Separador de milhares 12 2 10 4 3 2 2 2 3" xfId="15880"/>
    <cellStyle name="Separador de milhares 12 2 10 4 3 2 2 2 3 2" xfId="47175"/>
    <cellStyle name="Separador de milhares 12 2 10 4 3 2 2 2 4" xfId="37293"/>
    <cellStyle name="Separador de milhares 12 2 10 4 3 2 2 3" xfId="9292"/>
    <cellStyle name="Separador de milhares 12 2 10 4 3 2 2 3 2" xfId="25762"/>
    <cellStyle name="Separador de milhares 12 2 10 4 3 2 2 3 2 2" xfId="57057"/>
    <cellStyle name="Separador de milhares 12 2 10 4 3 2 2 3 3" xfId="40587"/>
    <cellStyle name="Separador de milhares 12 2 10 4 3 2 2 4" xfId="19174"/>
    <cellStyle name="Separador de milhares 12 2 10 4 3 2 2 4 2" xfId="50469"/>
    <cellStyle name="Separador de milhares 12 2 10 4 3 2 2 5" xfId="12586"/>
    <cellStyle name="Separador de milhares 12 2 10 4 3 2 2 5 2" xfId="43881"/>
    <cellStyle name="Separador de milhares 12 2 10 4 3 2 2 6" xfId="33999"/>
    <cellStyle name="Separador de milhares 12 2 10 4 3 2 2 7" xfId="30704"/>
    <cellStyle name="Separador de milhares 12 2 10 4 3 2 3" xfId="4351"/>
    <cellStyle name="Separador de milhares 12 2 10 4 3 2 3 2" xfId="20821"/>
    <cellStyle name="Separador de milhares 12 2 10 4 3 2 3 2 2" xfId="52116"/>
    <cellStyle name="Separador de milhares 12 2 10 4 3 2 3 3" xfId="14233"/>
    <cellStyle name="Separador de milhares 12 2 10 4 3 2 3 3 2" xfId="45528"/>
    <cellStyle name="Separador de milhares 12 2 10 4 3 2 3 4" xfId="35646"/>
    <cellStyle name="Separador de milhares 12 2 10 4 3 2 4" xfId="7645"/>
    <cellStyle name="Separador de milhares 12 2 10 4 3 2 4 2" xfId="24115"/>
    <cellStyle name="Separador de milhares 12 2 10 4 3 2 4 2 2" xfId="55410"/>
    <cellStyle name="Separador de milhares 12 2 10 4 3 2 4 3" xfId="38940"/>
    <cellStyle name="Separador de milhares 12 2 10 4 3 2 5" xfId="17527"/>
    <cellStyle name="Separador de milhares 12 2 10 4 3 2 5 2" xfId="48822"/>
    <cellStyle name="Separador de milhares 12 2 10 4 3 2 6" xfId="10939"/>
    <cellStyle name="Separador de milhares 12 2 10 4 3 2 6 2" xfId="42234"/>
    <cellStyle name="Separador de milhares 12 2 10 4 3 2 7" xfId="27410"/>
    <cellStyle name="Separador de milhares 12 2 10 4 3 2 7 2" xfId="32352"/>
    <cellStyle name="Separador de milhares 12 2 10 4 3 2 8" xfId="29057"/>
    <cellStyle name="Separador de milhares 12 2 10 4 3 3" xfId="2703"/>
    <cellStyle name="Separador de milhares 12 2 10 4 3 3 2" xfId="5997"/>
    <cellStyle name="Separador de milhares 12 2 10 4 3 3 2 2" xfId="22467"/>
    <cellStyle name="Separador de milhares 12 2 10 4 3 3 2 2 2" xfId="53762"/>
    <cellStyle name="Separador de milhares 12 2 10 4 3 3 2 3" xfId="15879"/>
    <cellStyle name="Separador de milhares 12 2 10 4 3 3 2 3 2" xfId="47174"/>
    <cellStyle name="Separador de milhares 12 2 10 4 3 3 2 4" xfId="37292"/>
    <cellStyle name="Separador de milhares 12 2 10 4 3 3 3" xfId="9291"/>
    <cellStyle name="Separador de milhares 12 2 10 4 3 3 3 2" xfId="25761"/>
    <cellStyle name="Separador de milhares 12 2 10 4 3 3 3 2 2" xfId="57056"/>
    <cellStyle name="Separador de milhares 12 2 10 4 3 3 3 3" xfId="40586"/>
    <cellStyle name="Separador de milhares 12 2 10 4 3 3 4" xfId="19173"/>
    <cellStyle name="Separador de milhares 12 2 10 4 3 3 4 2" xfId="50468"/>
    <cellStyle name="Separador de milhares 12 2 10 4 3 3 5" xfId="12585"/>
    <cellStyle name="Separador de milhares 12 2 10 4 3 3 5 2" xfId="43880"/>
    <cellStyle name="Separador de milhares 12 2 10 4 3 3 6" xfId="33998"/>
    <cellStyle name="Separador de milhares 12 2 10 4 3 3 7" xfId="30703"/>
    <cellStyle name="Separador de milhares 12 2 10 4 3 4" xfId="4350"/>
    <cellStyle name="Separador de milhares 12 2 10 4 3 4 2" xfId="20820"/>
    <cellStyle name="Separador de milhares 12 2 10 4 3 4 2 2" xfId="52115"/>
    <cellStyle name="Separador de milhares 12 2 10 4 3 4 3" xfId="14232"/>
    <cellStyle name="Separador de milhares 12 2 10 4 3 4 3 2" xfId="45527"/>
    <cellStyle name="Separador de milhares 12 2 10 4 3 4 4" xfId="35645"/>
    <cellStyle name="Separador de milhares 12 2 10 4 3 5" xfId="7644"/>
    <cellStyle name="Separador de milhares 12 2 10 4 3 5 2" xfId="24114"/>
    <cellStyle name="Separador de milhares 12 2 10 4 3 5 2 2" xfId="55409"/>
    <cellStyle name="Separador de milhares 12 2 10 4 3 5 3" xfId="38939"/>
    <cellStyle name="Separador de milhares 12 2 10 4 3 6" xfId="17526"/>
    <cellStyle name="Separador de milhares 12 2 10 4 3 6 2" xfId="48821"/>
    <cellStyle name="Separador de milhares 12 2 10 4 3 7" xfId="10938"/>
    <cellStyle name="Separador de milhares 12 2 10 4 3 7 2" xfId="42233"/>
    <cellStyle name="Separador de milhares 12 2 10 4 3 8" xfId="27409"/>
    <cellStyle name="Separador de milhares 12 2 10 4 3 8 2" xfId="32351"/>
    <cellStyle name="Separador de milhares 12 2 10 4 3 9" xfId="29056"/>
    <cellStyle name="Separador de milhares 12 2 10 4 4" xfId="1020"/>
    <cellStyle name="Separador de milhares 12 2 10 4 4 2" xfId="2705"/>
    <cellStyle name="Separador de milhares 12 2 10 4 4 2 2" xfId="5999"/>
    <cellStyle name="Separador de milhares 12 2 10 4 4 2 2 2" xfId="22469"/>
    <cellStyle name="Separador de milhares 12 2 10 4 4 2 2 2 2" xfId="53764"/>
    <cellStyle name="Separador de milhares 12 2 10 4 4 2 2 3" xfId="15881"/>
    <cellStyle name="Separador de milhares 12 2 10 4 4 2 2 3 2" xfId="47176"/>
    <cellStyle name="Separador de milhares 12 2 10 4 4 2 2 4" xfId="37294"/>
    <cellStyle name="Separador de milhares 12 2 10 4 4 2 3" xfId="9293"/>
    <cellStyle name="Separador de milhares 12 2 10 4 4 2 3 2" xfId="25763"/>
    <cellStyle name="Separador de milhares 12 2 10 4 4 2 3 2 2" xfId="57058"/>
    <cellStyle name="Separador de milhares 12 2 10 4 4 2 3 3" xfId="40588"/>
    <cellStyle name="Separador de milhares 12 2 10 4 4 2 4" xfId="19175"/>
    <cellStyle name="Separador de milhares 12 2 10 4 4 2 4 2" xfId="50470"/>
    <cellStyle name="Separador de milhares 12 2 10 4 4 2 5" xfId="12587"/>
    <cellStyle name="Separador de milhares 12 2 10 4 4 2 5 2" xfId="43882"/>
    <cellStyle name="Separador de milhares 12 2 10 4 4 2 6" xfId="34000"/>
    <cellStyle name="Separador de milhares 12 2 10 4 4 2 7" xfId="30705"/>
    <cellStyle name="Separador de milhares 12 2 10 4 4 3" xfId="4352"/>
    <cellStyle name="Separador de milhares 12 2 10 4 4 3 2" xfId="20822"/>
    <cellStyle name="Separador de milhares 12 2 10 4 4 3 2 2" xfId="52117"/>
    <cellStyle name="Separador de milhares 12 2 10 4 4 3 3" xfId="14234"/>
    <cellStyle name="Separador de milhares 12 2 10 4 4 3 3 2" xfId="45529"/>
    <cellStyle name="Separador de milhares 12 2 10 4 4 3 4" xfId="35647"/>
    <cellStyle name="Separador de milhares 12 2 10 4 4 4" xfId="7646"/>
    <cellStyle name="Separador de milhares 12 2 10 4 4 4 2" xfId="24116"/>
    <cellStyle name="Separador de milhares 12 2 10 4 4 4 2 2" xfId="55411"/>
    <cellStyle name="Separador de milhares 12 2 10 4 4 4 3" xfId="38941"/>
    <cellStyle name="Separador de milhares 12 2 10 4 4 5" xfId="17528"/>
    <cellStyle name="Separador de milhares 12 2 10 4 4 5 2" xfId="48823"/>
    <cellStyle name="Separador de milhares 12 2 10 4 4 6" xfId="10940"/>
    <cellStyle name="Separador de milhares 12 2 10 4 4 6 2" xfId="42235"/>
    <cellStyle name="Separador de milhares 12 2 10 4 4 7" xfId="27411"/>
    <cellStyle name="Separador de milhares 12 2 10 4 4 7 2" xfId="32353"/>
    <cellStyle name="Separador de milhares 12 2 10 4 4 8" xfId="29058"/>
    <cellStyle name="Separador de milhares 12 2 10 4 5" xfId="2700"/>
    <cellStyle name="Separador de milhares 12 2 10 4 5 2" xfId="5994"/>
    <cellStyle name="Separador de milhares 12 2 10 4 5 2 2" xfId="22464"/>
    <cellStyle name="Separador de milhares 12 2 10 4 5 2 2 2" xfId="53759"/>
    <cellStyle name="Separador de milhares 12 2 10 4 5 2 3" xfId="15876"/>
    <cellStyle name="Separador de milhares 12 2 10 4 5 2 3 2" xfId="47171"/>
    <cellStyle name="Separador de milhares 12 2 10 4 5 2 4" xfId="37289"/>
    <cellStyle name="Separador de milhares 12 2 10 4 5 3" xfId="9288"/>
    <cellStyle name="Separador de milhares 12 2 10 4 5 3 2" xfId="25758"/>
    <cellStyle name="Separador de milhares 12 2 10 4 5 3 2 2" xfId="57053"/>
    <cellStyle name="Separador de milhares 12 2 10 4 5 3 3" xfId="40583"/>
    <cellStyle name="Separador de milhares 12 2 10 4 5 4" xfId="19170"/>
    <cellStyle name="Separador de milhares 12 2 10 4 5 4 2" xfId="50465"/>
    <cellStyle name="Separador de milhares 12 2 10 4 5 5" xfId="12582"/>
    <cellStyle name="Separador de milhares 12 2 10 4 5 5 2" xfId="43877"/>
    <cellStyle name="Separador de milhares 12 2 10 4 5 6" xfId="33995"/>
    <cellStyle name="Separador de milhares 12 2 10 4 5 7" xfId="30700"/>
    <cellStyle name="Separador de milhares 12 2 10 4 6" xfId="4347"/>
    <cellStyle name="Separador de milhares 12 2 10 4 6 2" xfId="20817"/>
    <cellStyle name="Separador de milhares 12 2 10 4 6 2 2" xfId="52112"/>
    <cellStyle name="Separador de milhares 12 2 10 4 6 3" xfId="14229"/>
    <cellStyle name="Separador de milhares 12 2 10 4 6 3 2" xfId="45524"/>
    <cellStyle name="Separador de milhares 12 2 10 4 6 4" xfId="35642"/>
    <cellStyle name="Separador de milhares 12 2 10 4 7" xfId="7641"/>
    <cellStyle name="Separador de milhares 12 2 10 4 7 2" xfId="24111"/>
    <cellStyle name="Separador de milhares 12 2 10 4 7 2 2" xfId="55406"/>
    <cellStyle name="Separador de milhares 12 2 10 4 7 3" xfId="38936"/>
    <cellStyle name="Separador de milhares 12 2 10 4 8" xfId="17523"/>
    <cellStyle name="Separador de milhares 12 2 10 4 8 2" xfId="48818"/>
    <cellStyle name="Separador de milhares 12 2 10 4 9" xfId="10935"/>
    <cellStyle name="Separador de milhares 12 2 10 4 9 2" xfId="42230"/>
    <cellStyle name="Separador de milhares 12 2 10 5" xfId="1021"/>
    <cellStyle name="Separador de milhares 12 2 10 5 10" xfId="27412"/>
    <cellStyle name="Separador de milhares 12 2 10 5 10 2" xfId="32354"/>
    <cellStyle name="Separador de milhares 12 2 10 5 11" xfId="29059"/>
    <cellStyle name="Separador de milhares 12 2 10 5 2" xfId="1022"/>
    <cellStyle name="Separador de milhares 12 2 10 5 2 2" xfId="1023"/>
    <cellStyle name="Separador de milhares 12 2 10 5 2 2 2" xfId="2708"/>
    <cellStyle name="Separador de milhares 12 2 10 5 2 2 2 2" xfId="6002"/>
    <cellStyle name="Separador de milhares 12 2 10 5 2 2 2 2 2" xfId="22472"/>
    <cellStyle name="Separador de milhares 12 2 10 5 2 2 2 2 2 2" xfId="53767"/>
    <cellStyle name="Separador de milhares 12 2 10 5 2 2 2 2 3" xfId="15884"/>
    <cellStyle name="Separador de milhares 12 2 10 5 2 2 2 2 3 2" xfId="47179"/>
    <cellStyle name="Separador de milhares 12 2 10 5 2 2 2 2 4" xfId="37297"/>
    <cellStyle name="Separador de milhares 12 2 10 5 2 2 2 3" xfId="9296"/>
    <cellStyle name="Separador de milhares 12 2 10 5 2 2 2 3 2" xfId="25766"/>
    <cellStyle name="Separador de milhares 12 2 10 5 2 2 2 3 2 2" xfId="57061"/>
    <cellStyle name="Separador de milhares 12 2 10 5 2 2 2 3 3" xfId="40591"/>
    <cellStyle name="Separador de milhares 12 2 10 5 2 2 2 4" xfId="19178"/>
    <cellStyle name="Separador de milhares 12 2 10 5 2 2 2 4 2" xfId="50473"/>
    <cellStyle name="Separador de milhares 12 2 10 5 2 2 2 5" xfId="12590"/>
    <cellStyle name="Separador de milhares 12 2 10 5 2 2 2 5 2" xfId="43885"/>
    <cellStyle name="Separador de milhares 12 2 10 5 2 2 2 6" xfId="34003"/>
    <cellStyle name="Separador de milhares 12 2 10 5 2 2 2 7" xfId="30708"/>
    <cellStyle name="Separador de milhares 12 2 10 5 2 2 3" xfId="4355"/>
    <cellStyle name="Separador de milhares 12 2 10 5 2 2 3 2" xfId="20825"/>
    <cellStyle name="Separador de milhares 12 2 10 5 2 2 3 2 2" xfId="52120"/>
    <cellStyle name="Separador de milhares 12 2 10 5 2 2 3 3" xfId="14237"/>
    <cellStyle name="Separador de milhares 12 2 10 5 2 2 3 3 2" xfId="45532"/>
    <cellStyle name="Separador de milhares 12 2 10 5 2 2 3 4" xfId="35650"/>
    <cellStyle name="Separador de milhares 12 2 10 5 2 2 4" xfId="7649"/>
    <cellStyle name="Separador de milhares 12 2 10 5 2 2 4 2" xfId="24119"/>
    <cellStyle name="Separador de milhares 12 2 10 5 2 2 4 2 2" xfId="55414"/>
    <cellStyle name="Separador de milhares 12 2 10 5 2 2 4 3" xfId="38944"/>
    <cellStyle name="Separador de milhares 12 2 10 5 2 2 5" xfId="17531"/>
    <cellStyle name="Separador de milhares 12 2 10 5 2 2 5 2" xfId="48826"/>
    <cellStyle name="Separador de milhares 12 2 10 5 2 2 6" xfId="10943"/>
    <cellStyle name="Separador de milhares 12 2 10 5 2 2 6 2" xfId="42238"/>
    <cellStyle name="Separador de milhares 12 2 10 5 2 2 7" xfId="27414"/>
    <cellStyle name="Separador de milhares 12 2 10 5 2 2 7 2" xfId="32356"/>
    <cellStyle name="Separador de milhares 12 2 10 5 2 2 8" xfId="29061"/>
    <cellStyle name="Separador de milhares 12 2 10 5 2 3" xfId="2707"/>
    <cellStyle name="Separador de milhares 12 2 10 5 2 3 2" xfId="6001"/>
    <cellStyle name="Separador de milhares 12 2 10 5 2 3 2 2" xfId="22471"/>
    <cellStyle name="Separador de milhares 12 2 10 5 2 3 2 2 2" xfId="53766"/>
    <cellStyle name="Separador de milhares 12 2 10 5 2 3 2 3" xfId="15883"/>
    <cellStyle name="Separador de milhares 12 2 10 5 2 3 2 3 2" xfId="47178"/>
    <cellStyle name="Separador de milhares 12 2 10 5 2 3 2 4" xfId="37296"/>
    <cellStyle name="Separador de milhares 12 2 10 5 2 3 3" xfId="9295"/>
    <cellStyle name="Separador de milhares 12 2 10 5 2 3 3 2" xfId="25765"/>
    <cellStyle name="Separador de milhares 12 2 10 5 2 3 3 2 2" xfId="57060"/>
    <cellStyle name="Separador de milhares 12 2 10 5 2 3 3 3" xfId="40590"/>
    <cellStyle name="Separador de milhares 12 2 10 5 2 3 4" xfId="19177"/>
    <cellStyle name="Separador de milhares 12 2 10 5 2 3 4 2" xfId="50472"/>
    <cellStyle name="Separador de milhares 12 2 10 5 2 3 5" xfId="12589"/>
    <cellStyle name="Separador de milhares 12 2 10 5 2 3 5 2" xfId="43884"/>
    <cellStyle name="Separador de milhares 12 2 10 5 2 3 6" xfId="34002"/>
    <cellStyle name="Separador de milhares 12 2 10 5 2 3 7" xfId="30707"/>
    <cellStyle name="Separador de milhares 12 2 10 5 2 4" xfId="4354"/>
    <cellStyle name="Separador de milhares 12 2 10 5 2 4 2" xfId="20824"/>
    <cellStyle name="Separador de milhares 12 2 10 5 2 4 2 2" xfId="52119"/>
    <cellStyle name="Separador de milhares 12 2 10 5 2 4 3" xfId="14236"/>
    <cellStyle name="Separador de milhares 12 2 10 5 2 4 3 2" xfId="45531"/>
    <cellStyle name="Separador de milhares 12 2 10 5 2 4 4" xfId="35649"/>
    <cellStyle name="Separador de milhares 12 2 10 5 2 5" xfId="7648"/>
    <cellStyle name="Separador de milhares 12 2 10 5 2 5 2" xfId="24118"/>
    <cellStyle name="Separador de milhares 12 2 10 5 2 5 2 2" xfId="55413"/>
    <cellStyle name="Separador de milhares 12 2 10 5 2 5 3" xfId="38943"/>
    <cellStyle name="Separador de milhares 12 2 10 5 2 6" xfId="17530"/>
    <cellStyle name="Separador de milhares 12 2 10 5 2 6 2" xfId="48825"/>
    <cellStyle name="Separador de milhares 12 2 10 5 2 7" xfId="10942"/>
    <cellStyle name="Separador de milhares 12 2 10 5 2 7 2" xfId="42237"/>
    <cellStyle name="Separador de milhares 12 2 10 5 2 8" xfId="27413"/>
    <cellStyle name="Separador de milhares 12 2 10 5 2 8 2" xfId="32355"/>
    <cellStyle name="Separador de milhares 12 2 10 5 2 9" xfId="29060"/>
    <cellStyle name="Separador de milhares 12 2 10 5 3" xfId="1024"/>
    <cellStyle name="Separador de milhares 12 2 10 5 3 2" xfId="1025"/>
    <cellStyle name="Separador de milhares 12 2 10 5 3 2 2" xfId="2710"/>
    <cellStyle name="Separador de milhares 12 2 10 5 3 2 2 2" xfId="6004"/>
    <cellStyle name="Separador de milhares 12 2 10 5 3 2 2 2 2" xfId="22474"/>
    <cellStyle name="Separador de milhares 12 2 10 5 3 2 2 2 2 2" xfId="53769"/>
    <cellStyle name="Separador de milhares 12 2 10 5 3 2 2 2 3" xfId="15886"/>
    <cellStyle name="Separador de milhares 12 2 10 5 3 2 2 2 3 2" xfId="47181"/>
    <cellStyle name="Separador de milhares 12 2 10 5 3 2 2 2 4" xfId="37299"/>
    <cellStyle name="Separador de milhares 12 2 10 5 3 2 2 3" xfId="9298"/>
    <cellStyle name="Separador de milhares 12 2 10 5 3 2 2 3 2" xfId="25768"/>
    <cellStyle name="Separador de milhares 12 2 10 5 3 2 2 3 2 2" xfId="57063"/>
    <cellStyle name="Separador de milhares 12 2 10 5 3 2 2 3 3" xfId="40593"/>
    <cellStyle name="Separador de milhares 12 2 10 5 3 2 2 4" xfId="19180"/>
    <cellStyle name="Separador de milhares 12 2 10 5 3 2 2 4 2" xfId="50475"/>
    <cellStyle name="Separador de milhares 12 2 10 5 3 2 2 5" xfId="12592"/>
    <cellStyle name="Separador de milhares 12 2 10 5 3 2 2 5 2" xfId="43887"/>
    <cellStyle name="Separador de milhares 12 2 10 5 3 2 2 6" xfId="34005"/>
    <cellStyle name="Separador de milhares 12 2 10 5 3 2 2 7" xfId="30710"/>
    <cellStyle name="Separador de milhares 12 2 10 5 3 2 3" xfId="4357"/>
    <cellStyle name="Separador de milhares 12 2 10 5 3 2 3 2" xfId="20827"/>
    <cellStyle name="Separador de milhares 12 2 10 5 3 2 3 2 2" xfId="52122"/>
    <cellStyle name="Separador de milhares 12 2 10 5 3 2 3 3" xfId="14239"/>
    <cellStyle name="Separador de milhares 12 2 10 5 3 2 3 3 2" xfId="45534"/>
    <cellStyle name="Separador de milhares 12 2 10 5 3 2 3 4" xfId="35652"/>
    <cellStyle name="Separador de milhares 12 2 10 5 3 2 4" xfId="7651"/>
    <cellStyle name="Separador de milhares 12 2 10 5 3 2 4 2" xfId="24121"/>
    <cellStyle name="Separador de milhares 12 2 10 5 3 2 4 2 2" xfId="55416"/>
    <cellStyle name="Separador de milhares 12 2 10 5 3 2 4 3" xfId="38946"/>
    <cellStyle name="Separador de milhares 12 2 10 5 3 2 5" xfId="17533"/>
    <cellStyle name="Separador de milhares 12 2 10 5 3 2 5 2" xfId="48828"/>
    <cellStyle name="Separador de milhares 12 2 10 5 3 2 6" xfId="10945"/>
    <cellStyle name="Separador de milhares 12 2 10 5 3 2 6 2" xfId="42240"/>
    <cellStyle name="Separador de milhares 12 2 10 5 3 2 7" xfId="27416"/>
    <cellStyle name="Separador de milhares 12 2 10 5 3 2 7 2" xfId="32358"/>
    <cellStyle name="Separador de milhares 12 2 10 5 3 2 8" xfId="29063"/>
    <cellStyle name="Separador de milhares 12 2 10 5 3 3" xfId="2709"/>
    <cellStyle name="Separador de milhares 12 2 10 5 3 3 2" xfId="6003"/>
    <cellStyle name="Separador de milhares 12 2 10 5 3 3 2 2" xfId="22473"/>
    <cellStyle name="Separador de milhares 12 2 10 5 3 3 2 2 2" xfId="53768"/>
    <cellStyle name="Separador de milhares 12 2 10 5 3 3 2 3" xfId="15885"/>
    <cellStyle name="Separador de milhares 12 2 10 5 3 3 2 3 2" xfId="47180"/>
    <cellStyle name="Separador de milhares 12 2 10 5 3 3 2 4" xfId="37298"/>
    <cellStyle name="Separador de milhares 12 2 10 5 3 3 3" xfId="9297"/>
    <cellStyle name="Separador de milhares 12 2 10 5 3 3 3 2" xfId="25767"/>
    <cellStyle name="Separador de milhares 12 2 10 5 3 3 3 2 2" xfId="57062"/>
    <cellStyle name="Separador de milhares 12 2 10 5 3 3 3 3" xfId="40592"/>
    <cellStyle name="Separador de milhares 12 2 10 5 3 3 4" xfId="19179"/>
    <cellStyle name="Separador de milhares 12 2 10 5 3 3 4 2" xfId="50474"/>
    <cellStyle name="Separador de milhares 12 2 10 5 3 3 5" xfId="12591"/>
    <cellStyle name="Separador de milhares 12 2 10 5 3 3 5 2" xfId="43886"/>
    <cellStyle name="Separador de milhares 12 2 10 5 3 3 6" xfId="34004"/>
    <cellStyle name="Separador de milhares 12 2 10 5 3 3 7" xfId="30709"/>
    <cellStyle name="Separador de milhares 12 2 10 5 3 4" xfId="4356"/>
    <cellStyle name="Separador de milhares 12 2 10 5 3 4 2" xfId="20826"/>
    <cellStyle name="Separador de milhares 12 2 10 5 3 4 2 2" xfId="52121"/>
    <cellStyle name="Separador de milhares 12 2 10 5 3 4 3" xfId="14238"/>
    <cellStyle name="Separador de milhares 12 2 10 5 3 4 3 2" xfId="45533"/>
    <cellStyle name="Separador de milhares 12 2 10 5 3 4 4" xfId="35651"/>
    <cellStyle name="Separador de milhares 12 2 10 5 3 5" xfId="7650"/>
    <cellStyle name="Separador de milhares 12 2 10 5 3 5 2" xfId="24120"/>
    <cellStyle name="Separador de milhares 12 2 10 5 3 5 2 2" xfId="55415"/>
    <cellStyle name="Separador de milhares 12 2 10 5 3 5 3" xfId="38945"/>
    <cellStyle name="Separador de milhares 12 2 10 5 3 6" xfId="17532"/>
    <cellStyle name="Separador de milhares 12 2 10 5 3 6 2" xfId="48827"/>
    <cellStyle name="Separador de milhares 12 2 10 5 3 7" xfId="10944"/>
    <cellStyle name="Separador de milhares 12 2 10 5 3 7 2" xfId="42239"/>
    <cellStyle name="Separador de milhares 12 2 10 5 3 8" xfId="27415"/>
    <cellStyle name="Separador de milhares 12 2 10 5 3 8 2" xfId="32357"/>
    <cellStyle name="Separador de milhares 12 2 10 5 3 9" xfId="29062"/>
    <cellStyle name="Separador de milhares 12 2 10 5 4" xfId="1026"/>
    <cellStyle name="Separador de milhares 12 2 10 5 4 2" xfId="2711"/>
    <cellStyle name="Separador de milhares 12 2 10 5 4 2 2" xfId="6005"/>
    <cellStyle name="Separador de milhares 12 2 10 5 4 2 2 2" xfId="22475"/>
    <cellStyle name="Separador de milhares 12 2 10 5 4 2 2 2 2" xfId="53770"/>
    <cellStyle name="Separador de milhares 12 2 10 5 4 2 2 3" xfId="15887"/>
    <cellStyle name="Separador de milhares 12 2 10 5 4 2 2 3 2" xfId="47182"/>
    <cellStyle name="Separador de milhares 12 2 10 5 4 2 2 4" xfId="37300"/>
    <cellStyle name="Separador de milhares 12 2 10 5 4 2 3" xfId="9299"/>
    <cellStyle name="Separador de milhares 12 2 10 5 4 2 3 2" xfId="25769"/>
    <cellStyle name="Separador de milhares 12 2 10 5 4 2 3 2 2" xfId="57064"/>
    <cellStyle name="Separador de milhares 12 2 10 5 4 2 3 3" xfId="40594"/>
    <cellStyle name="Separador de milhares 12 2 10 5 4 2 4" xfId="19181"/>
    <cellStyle name="Separador de milhares 12 2 10 5 4 2 4 2" xfId="50476"/>
    <cellStyle name="Separador de milhares 12 2 10 5 4 2 5" xfId="12593"/>
    <cellStyle name="Separador de milhares 12 2 10 5 4 2 5 2" xfId="43888"/>
    <cellStyle name="Separador de milhares 12 2 10 5 4 2 6" xfId="34006"/>
    <cellStyle name="Separador de milhares 12 2 10 5 4 2 7" xfId="30711"/>
    <cellStyle name="Separador de milhares 12 2 10 5 4 3" xfId="4358"/>
    <cellStyle name="Separador de milhares 12 2 10 5 4 3 2" xfId="20828"/>
    <cellStyle name="Separador de milhares 12 2 10 5 4 3 2 2" xfId="52123"/>
    <cellStyle name="Separador de milhares 12 2 10 5 4 3 3" xfId="14240"/>
    <cellStyle name="Separador de milhares 12 2 10 5 4 3 3 2" xfId="45535"/>
    <cellStyle name="Separador de milhares 12 2 10 5 4 3 4" xfId="35653"/>
    <cellStyle name="Separador de milhares 12 2 10 5 4 4" xfId="7652"/>
    <cellStyle name="Separador de milhares 12 2 10 5 4 4 2" xfId="24122"/>
    <cellStyle name="Separador de milhares 12 2 10 5 4 4 2 2" xfId="55417"/>
    <cellStyle name="Separador de milhares 12 2 10 5 4 4 3" xfId="38947"/>
    <cellStyle name="Separador de milhares 12 2 10 5 4 5" xfId="17534"/>
    <cellStyle name="Separador de milhares 12 2 10 5 4 5 2" xfId="48829"/>
    <cellStyle name="Separador de milhares 12 2 10 5 4 6" xfId="10946"/>
    <cellStyle name="Separador de milhares 12 2 10 5 4 6 2" xfId="42241"/>
    <cellStyle name="Separador de milhares 12 2 10 5 4 7" xfId="27417"/>
    <cellStyle name="Separador de milhares 12 2 10 5 4 7 2" xfId="32359"/>
    <cellStyle name="Separador de milhares 12 2 10 5 4 8" xfId="29064"/>
    <cellStyle name="Separador de milhares 12 2 10 5 5" xfId="2706"/>
    <cellStyle name="Separador de milhares 12 2 10 5 5 2" xfId="6000"/>
    <cellStyle name="Separador de milhares 12 2 10 5 5 2 2" xfId="22470"/>
    <cellStyle name="Separador de milhares 12 2 10 5 5 2 2 2" xfId="53765"/>
    <cellStyle name="Separador de milhares 12 2 10 5 5 2 3" xfId="15882"/>
    <cellStyle name="Separador de milhares 12 2 10 5 5 2 3 2" xfId="47177"/>
    <cellStyle name="Separador de milhares 12 2 10 5 5 2 4" xfId="37295"/>
    <cellStyle name="Separador de milhares 12 2 10 5 5 3" xfId="9294"/>
    <cellStyle name="Separador de milhares 12 2 10 5 5 3 2" xfId="25764"/>
    <cellStyle name="Separador de milhares 12 2 10 5 5 3 2 2" xfId="57059"/>
    <cellStyle name="Separador de milhares 12 2 10 5 5 3 3" xfId="40589"/>
    <cellStyle name="Separador de milhares 12 2 10 5 5 4" xfId="19176"/>
    <cellStyle name="Separador de milhares 12 2 10 5 5 4 2" xfId="50471"/>
    <cellStyle name="Separador de milhares 12 2 10 5 5 5" xfId="12588"/>
    <cellStyle name="Separador de milhares 12 2 10 5 5 5 2" xfId="43883"/>
    <cellStyle name="Separador de milhares 12 2 10 5 5 6" xfId="34001"/>
    <cellStyle name="Separador de milhares 12 2 10 5 5 7" xfId="30706"/>
    <cellStyle name="Separador de milhares 12 2 10 5 6" xfId="4353"/>
    <cellStyle name="Separador de milhares 12 2 10 5 6 2" xfId="20823"/>
    <cellStyle name="Separador de milhares 12 2 10 5 6 2 2" xfId="52118"/>
    <cellStyle name="Separador de milhares 12 2 10 5 6 3" xfId="14235"/>
    <cellStyle name="Separador de milhares 12 2 10 5 6 3 2" xfId="45530"/>
    <cellStyle name="Separador de milhares 12 2 10 5 6 4" xfId="35648"/>
    <cellStyle name="Separador de milhares 12 2 10 5 7" xfId="7647"/>
    <cellStyle name="Separador de milhares 12 2 10 5 7 2" xfId="24117"/>
    <cellStyle name="Separador de milhares 12 2 10 5 7 2 2" xfId="55412"/>
    <cellStyle name="Separador de milhares 12 2 10 5 7 3" xfId="38942"/>
    <cellStyle name="Separador de milhares 12 2 10 5 8" xfId="17529"/>
    <cellStyle name="Separador de milhares 12 2 10 5 8 2" xfId="48824"/>
    <cellStyle name="Separador de milhares 12 2 10 5 9" xfId="10941"/>
    <cellStyle name="Separador de milhares 12 2 10 5 9 2" xfId="42236"/>
    <cellStyle name="Separador de milhares 12 2 10 6" xfId="1027"/>
    <cellStyle name="Separador de milhares 12 2 10 6 2" xfId="1028"/>
    <cellStyle name="Separador de milhares 12 2 10 6 2 2" xfId="2713"/>
    <cellStyle name="Separador de milhares 12 2 10 6 2 2 2" xfId="6007"/>
    <cellStyle name="Separador de milhares 12 2 10 6 2 2 2 2" xfId="22477"/>
    <cellStyle name="Separador de milhares 12 2 10 6 2 2 2 2 2" xfId="53772"/>
    <cellStyle name="Separador de milhares 12 2 10 6 2 2 2 3" xfId="15889"/>
    <cellStyle name="Separador de milhares 12 2 10 6 2 2 2 3 2" xfId="47184"/>
    <cellStyle name="Separador de milhares 12 2 10 6 2 2 2 4" xfId="37302"/>
    <cellStyle name="Separador de milhares 12 2 10 6 2 2 3" xfId="9301"/>
    <cellStyle name="Separador de milhares 12 2 10 6 2 2 3 2" xfId="25771"/>
    <cellStyle name="Separador de milhares 12 2 10 6 2 2 3 2 2" xfId="57066"/>
    <cellStyle name="Separador de milhares 12 2 10 6 2 2 3 3" xfId="40596"/>
    <cellStyle name="Separador de milhares 12 2 10 6 2 2 4" xfId="19183"/>
    <cellStyle name="Separador de milhares 12 2 10 6 2 2 4 2" xfId="50478"/>
    <cellStyle name="Separador de milhares 12 2 10 6 2 2 5" xfId="12595"/>
    <cellStyle name="Separador de milhares 12 2 10 6 2 2 5 2" xfId="43890"/>
    <cellStyle name="Separador de milhares 12 2 10 6 2 2 6" xfId="34008"/>
    <cellStyle name="Separador de milhares 12 2 10 6 2 2 7" xfId="30713"/>
    <cellStyle name="Separador de milhares 12 2 10 6 2 3" xfId="4360"/>
    <cellStyle name="Separador de milhares 12 2 10 6 2 3 2" xfId="20830"/>
    <cellStyle name="Separador de milhares 12 2 10 6 2 3 2 2" xfId="52125"/>
    <cellStyle name="Separador de milhares 12 2 10 6 2 3 3" xfId="14242"/>
    <cellStyle name="Separador de milhares 12 2 10 6 2 3 3 2" xfId="45537"/>
    <cellStyle name="Separador de milhares 12 2 10 6 2 3 4" xfId="35655"/>
    <cellStyle name="Separador de milhares 12 2 10 6 2 4" xfId="7654"/>
    <cellStyle name="Separador de milhares 12 2 10 6 2 4 2" xfId="24124"/>
    <cellStyle name="Separador de milhares 12 2 10 6 2 4 2 2" xfId="55419"/>
    <cellStyle name="Separador de milhares 12 2 10 6 2 4 3" xfId="38949"/>
    <cellStyle name="Separador de milhares 12 2 10 6 2 5" xfId="17536"/>
    <cellStyle name="Separador de milhares 12 2 10 6 2 5 2" xfId="48831"/>
    <cellStyle name="Separador de milhares 12 2 10 6 2 6" xfId="10948"/>
    <cellStyle name="Separador de milhares 12 2 10 6 2 6 2" xfId="42243"/>
    <cellStyle name="Separador de milhares 12 2 10 6 2 7" xfId="27419"/>
    <cellStyle name="Separador de milhares 12 2 10 6 2 7 2" xfId="32361"/>
    <cellStyle name="Separador de milhares 12 2 10 6 2 8" xfId="29066"/>
    <cellStyle name="Separador de milhares 12 2 10 6 3" xfId="2712"/>
    <cellStyle name="Separador de milhares 12 2 10 6 3 2" xfId="6006"/>
    <cellStyle name="Separador de milhares 12 2 10 6 3 2 2" xfId="22476"/>
    <cellStyle name="Separador de milhares 12 2 10 6 3 2 2 2" xfId="53771"/>
    <cellStyle name="Separador de milhares 12 2 10 6 3 2 3" xfId="15888"/>
    <cellStyle name="Separador de milhares 12 2 10 6 3 2 3 2" xfId="47183"/>
    <cellStyle name="Separador de milhares 12 2 10 6 3 2 4" xfId="37301"/>
    <cellStyle name="Separador de milhares 12 2 10 6 3 3" xfId="9300"/>
    <cellStyle name="Separador de milhares 12 2 10 6 3 3 2" xfId="25770"/>
    <cellStyle name="Separador de milhares 12 2 10 6 3 3 2 2" xfId="57065"/>
    <cellStyle name="Separador de milhares 12 2 10 6 3 3 3" xfId="40595"/>
    <cellStyle name="Separador de milhares 12 2 10 6 3 4" xfId="19182"/>
    <cellStyle name="Separador de milhares 12 2 10 6 3 4 2" xfId="50477"/>
    <cellStyle name="Separador de milhares 12 2 10 6 3 5" xfId="12594"/>
    <cellStyle name="Separador de milhares 12 2 10 6 3 5 2" xfId="43889"/>
    <cellStyle name="Separador de milhares 12 2 10 6 3 6" xfId="34007"/>
    <cellStyle name="Separador de milhares 12 2 10 6 3 7" xfId="30712"/>
    <cellStyle name="Separador de milhares 12 2 10 6 4" xfId="4359"/>
    <cellStyle name="Separador de milhares 12 2 10 6 4 2" xfId="20829"/>
    <cellStyle name="Separador de milhares 12 2 10 6 4 2 2" xfId="52124"/>
    <cellStyle name="Separador de milhares 12 2 10 6 4 3" xfId="14241"/>
    <cellStyle name="Separador de milhares 12 2 10 6 4 3 2" xfId="45536"/>
    <cellStyle name="Separador de milhares 12 2 10 6 4 4" xfId="35654"/>
    <cellStyle name="Separador de milhares 12 2 10 6 5" xfId="7653"/>
    <cellStyle name="Separador de milhares 12 2 10 6 5 2" xfId="24123"/>
    <cellStyle name="Separador de milhares 12 2 10 6 5 2 2" xfId="55418"/>
    <cellStyle name="Separador de milhares 12 2 10 6 5 3" xfId="38948"/>
    <cellStyle name="Separador de milhares 12 2 10 6 6" xfId="17535"/>
    <cellStyle name="Separador de milhares 12 2 10 6 6 2" xfId="48830"/>
    <cellStyle name="Separador de milhares 12 2 10 6 7" xfId="10947"/>
    <cellStyle name="Separador de milhares 12 2 10 6 7 2" xfId="42242"/>
    <cellStyle name="Separador de milhares 12 2 10 6 8" xfId="27418"/>
    <cellStyle name="Separador de milhares 12 2 10 6 8 2" xfId="32360"/>
    <cellStyle name="Separador de milhares 12 2 10 6 9" xfId="29065"/>
    <cellStyle name="Separador de milhares 12 2 10 7" xfId="1029"/>
    <cellStyle name="Separador de milhares 12 2 10 7 2" xfId="1030"/>
    <cellStyle name="Separador de milhares 12 2 10 7 2 2" xfId="2715"/>
    <cellStyle name="Separador de milhares 12 2 10 7 2 2 2" xfId="6009"/>
    <cellStyle name="Separador de milhares 12 2 10 7 2 2 2 2" xfId="22479"/>
    <cellStyle name="Separador de milhares 12 2 10 7 2 2 2 2 2" xfId="53774"/>
    <cellStyle name="Separador de milhares 12 2 10 7 2 2 2 3" xfId="15891"/>
    <cellStyle name="Separador de milhares 12 2 10 7 2 2 2 3 2" xfId="47186"/>
    <cellStyle name="Separador de milhares 12 2 10 7 2 2 2 4" xfId="37304"/>
    <cellStyle name="Separador de milhares 12 2 10 7 2 2 3" xfId="9303"/>
    <cellStyle name="Separador de milhares 12 2 10 7 2 2 3 2" xfId="25773"/>
    <cellStyle name="Separador de milhares 12 2 10 7 2 2 3 2 2" xfId="57068"/>
    <cellStyle name="Separador de milhares 12 2 10 7 2 2 3 3" xfId="40598"/>
    <cellStyle name="Separador de milhares 12 2 10 7 2 2 4" xfId="19185"/>
    <cellStyle name="Separador de milhares 12 2 10 7 2 2 4 2" xfId="50480"/>
    <cellStyle name="Separador de milhares 12 2 10 7 2 2 5" xfId="12597"/>
    <cellStyle name="Separador de milhares 12 2 10 7 2 2 5 2" xfId="43892"/>
    <cellStyle name="Separador de milhares 12 2 10 7 2 2 6" xfId="34010"/>
    <cellStyle name="Separador de milhares 12 2 10 7 2 2 7" xfId="30715"/>
    <cellStyle name="Separador de milhares 12 2 10 7 2 3" xfId="4362"/>
    <cellStyle name="Separador de milhares 12 2 10 7 2 3 2" xfId="20832"/>
    <cellStyle name="Separador de milhares 12 2 10 7 2 3 2 2" xfId="52127"/>
    <cellStyle name="Separador de milhares 12 2 10 7 2 3 3" xfId="14244"/>
    <cellStyle name="Separador de milhares 12 2 10 7 2 3 3 2" xfId="45539"/>
    <cellStyle name="Separador de milhares 12 2 10 7 2 3 4" xfId="35657"/>
    <cellStyle name="Separador de milhares 12 2 10 7 2 4" xfId="7656"/>
    <cellStyle name="Separador de milhares 12 2 10 7 2 4 2" xfId="24126"/>
    <cellStyle name="Separador de milhares 12 2 10 7 2 4 2 2" xfId="55421"/>
    <cellStyle name="Separador de milhares 12 2 10 7 2 4 3" xfId="38951"/>
    <cellStyle name="Separador de milhares 12 2 10 7 2 5" xfId="17538"/>
    <cellStyle name="Separador de milhares 12 2 10 7 2 5 2" xfId="48833"/>
    <cellStyle name="Separador de milhares 12 2 10 7 2 6" xfId="10950"/>
    <cellStyle name="Separador de milhares 12 2 10 7 2 6 2" xfId="42245"/>
    <cellStyle name="Separador de milhares 12 2 10 7 2 7" xfId="27421"/>
    <cellStyle name="Separador de milhares 12 2 10 7 2 7 2" xfId="32363"/>
    <cellStyle name="Separador de milhares 12 2 10 7 2 8" xfId="29068"/>
    <cellStyle name="Separador de milhares 12 2 10 7 3" xfId="2714"/>
    <cellStyle name="Separador de milhares 12 2 10 7 3 2" xfId="6008"/>
    <cellStyle name="Separador de milhares 12 2 10 7 3 2 2" xfId="22478"/>
    <cellStyle name="Separador de milhares 12 2 10 7 3 2 2 2" xfId="53773"/>
    <cellStyle name="Separador de milhares 12 2 10 7 3 2 3" xfId="15890"/>
    <cellStyle name="Separador de milhares 12 2 10 7 3 2 3 2" xfId="47185"/>
    <cellStyle name="Separador de milhares 12 2 10 7 3 2 4" xfId="37303"/>
    <cellStyle name="Separador de milhares 12 2 10 7 3 3" xfId="9302"/>
    <cellStyle name="Separador de milhares 12 2 10 7 3 3 2" xfId="25772"/>
    <cellStyle name="Separador de milhares 12 2 10 7 3 3 2 2" xfId="57067"/>
    <cellStyle name="Separador de milhares 12 2 10 7 3 3 3" xfId="40597"/>
    <cellStyle name="Separador de milhares 12 2 10 7 3 4" xfId="19184"/>
    <cellStyle name="Separador de milhares 12 2 10 7 3 4 2" xfId="50479"/>
    <cellStyle name="Separador de milhares 12 2 10 7 3 5" xfId="12596"/>
    <cellStyle name="Separador de milhares 12 2 10 7 3 5 2" xfId="43891"/>
    <cellStyle name="Separador de milhares 12 2 10 7 3 6" xfId="34009"/>
    <cellStyle name="Separador de milhares 12 2 10 7 3 7" xfId="30714"/>
    <cellStyle name="Separador de milhares 12 2 10 7 4" xfId="4361"/>
    <cellStyle name="Separador de milhares 12 2 10 7 4 2" xfId="20831"/>
    <cellStyle name="Separador de milhares 12 2 10 7 4 2 2" xfId="52126"/>
    <cellStyle name="Separador de milhares 12 2 10 7 4 3" xfId="14243"/>
    <cellStyle name="Separador de milhares 12 2 10 7 4 3 2" xfId="45538"/>
    <cellStyle name="Separador de milhares 12 2 10 7 4 4" xfId="35656"/>
    <cellStyle name="Separador de milhares 12 2 10 7 5" xfId="7655"/>
    <cellStyle name="Separador de milhares 12 2 10 7 5 2" xfId="24125"/>
    <cellStyle name="Separador de milhares 12 2 10 7 5 2 2" xfId="55420"/>
    <cellStyle name="Separador de milhares 12 2 10 7 5 3" xfId="38950"/>
    <cellStyle name="Separador de milhares 12 2 10 7 6" xfId="17537"/>
    <cellStyle name="Separador de milhares 12 2 10 7 6 2" xfId="48832"/>
    <cellStyle name="Separador de milhares 12 2 10 7 7" xfId="10949"/>
    <cellStyle name="Separador de milhares 12 2 10 7 7 2" xfId="42244"/>
    <cellStyle name="Separador de milhares 12 2 10 7 8" xfId="27420"/>
    <cellStyle name="Separador de milhares 12 2 10 7 8 2" xfId="32362"/>
    <cellStyle name="Separador de milhares 12 2 10 7 9" xfId="29067"/>
    <cellStyle name="Separador de milhares 12 2 10 8" xfId="1031"/>
    <cellStyle name="Separador de milhares 12 2 10 8 2" xfId="2716"/>
    <cellStyle name="Separador de milhares 12 2 10 8 2 2" xfId="6010"/>
    <cellStyle name="Separador de milhares 12 2 10 8 2 2 2" xfId="22480"/>
    <cellStyle name="Separador de milhares 12 2 10 8 2 2 2 2" xfId="53775"/>
    <cellStyle name="Separador de milhares 12 2 10 8 2 2 3" xfId="15892"/>
    <cellStyle name="Separador de milhares 12 2 10 8 2 2 3 2" xfId="47187"/>
    <cellStyle name="Separador de milhares 12 2 10 8 2 2 4" xfId="37305"/>
    <cellStyle name="Separador de milhares 12 2 10 8 2 3" xfId="9304"/>
    <cellStyle name="Separador de milhares 12 2 10 8 2 3 2" xfId="25774"/>
    <cellStyle name="Separador de milhares 12 2 10 8 2 3 2 2" xfId="57069"/>
    <cellStyle name="Separador de milhares 12 2 10 8 2 3 3" xfId="40599"/>
    <cellStyle name="Separador de milhares 12 2 10 8 2 4" xfId="19186"/>
    <cellStyle name="Separador de milhares 12 2 10 8 2 4 2" xfId="50481"/>
    <cellStyle name="Separador de milhares 12 2 10 8 2 5" xfId="12598"/>
    <cellStyle name="Separador de milhares 12 2 10 8 2 5 2" xfId="43893"/>
    <cellStyle name="Separador de milhares 12 2 10 8 2 6" xfId="34011"/>
    <cellStyle name="Separador de milhares 12 2 10 8 2 7" xfId="30716"/>
    <cellStyle name="Separador de milhares 12 2 10 8 3" xfId="4363"/>
    <cellStyle name="Separador de milhares 12 2 10 8 3 2" xfId="20833"/>
    <cellStyle name="Separador de milhares 12 2 10 8 3 2 2" xfId="52128"/>
    <cellStyle name="Separador de milhares 12 2 10 8 3 3" xfId="14245"/>
    <cellStyle name="Separador de milhares 12 2 10 8 3 3 2" xfId="45540"/>
    <cellStyle name="Separador de milhares 12 2 10 8 3 4" xfId="35658"/>
    <cellStyle name="Separador de milhares 12 2 10 8 4" xfId="7657"/>
    <cellStyle name="Separador de milhares 12 2 10 8 4 2" xfId="24127"/>
    <cellStyle name="Separador de milhares 12 2 10 8 4 2 2" xfId="55422"/>
    <cellStyle name="Separador de milhares 12 2 10 8 4 3" xfId="38952"/>
    <cellStyle name="Separador de milhares 12 2 10 8 5" xfId="17539"/>
    <cellStyle name="Separador de milhares 12 2 10 8 5 2" xfId="48834"/>
    <cellStyle name="Separador de milhares 12 2 10 8 6" xfId="10951"/>
    <cellStyle name="Separador de milhares 12 2 10 8 6 2" xfId="42246"/>
    <cellStyle name="Separador de milhares 12 2 10 8 7" xfId="27422"/>
    <cellStyle name="Separador de milhares 12 2 10 8 7 2" xfId="32364"/>
    <cellStyle name="Separador de milhares 12 2 10 8 8" xfId="29069"/>
    <cellStyle name="Separador de milhares 12 2 10 9" xfId="1032"/>
    <cellStyle name="Separador de milhares 12 2 10 9 2" xfId="2717"/>
    <cellStyle name="Separador de milhares 12 2 10 9 2 2" xfId="6011"/>
    <cellStyle name="Separador de milhares 12 2 10 9 2 2 2" xfId="22481"/>
    <cellStyle name="Separador de milhares 12 2 10 9 2 2 2 2" xfId="53776"/>
    <cellStyle name="Separador de milhares 12 2 10 9 2 2 3" xfId="15893"/>
    <cellStyle name="Separador de milhares 12 2 10 9 2 2 3 2" xfId="47188"/>
    <cellStyle name="Separador de milhares 12 2 10 9 2 2 4" xfId="37306"/>
    <cellStyle name="Separador de milhares 12 2 10 9 2 3" xfId="9305"/>
    <cellStyle name="Separador de milhares 12 2 10 9 2 3 2" xfId="25775"/>
    <cellStyle name="Separador de milhares 12 2 10 9 2 3 2 2" xfId="57070"/>
    <cellStyle name="Separador de milhares 12 2 10 9 2 3 3" xfId="40600"/>
    <cellStyle name="Separador de milhares 12 2 10 9 2 4" xfId="19187"/>
    <cellStyle name="Separador de milhares 12 2 10 9 2 4 2" xfId="50482"/>
    <cellStyle name="Separador de milhares 12 2 10 9 2 5" xfId="12599"/>
    <cellStyle name="Separador de milhares 12 2 10 9 2 5 2" xfId="43894"/>
    <cellStyle name="Separador de milhares 12 2 10 9 2 6" xfId="34012"/>
    <cellStyle name="Separador de milhares 12 2 10 9 2 7" xfId="30717"/>
    <cellStyle name="Separador de milhares 12 2 10 9 3" xfId="4364"/>
    <cellStyle name="Separador de milhares 12 2 10 9 3 2" xfId="20834"/>
    <cellStyle name="Separador de milhares 12 2 10 9 3 2 2" xfId="52129"/>
    <cellStyle name="Separador de milhares 12 2 10 9 3 3" xfId="14246"/>
    <cellStyle name="Separador de milhares 12 2 10 9 3 3 2" xfId="45541"/>
    <cellStyle name="Separador de milhares 12 2 10 9 3 4" xfId="35659"/>
    <cellStyle name="Separador de milhares 12 2 10 9 4" xfId="7658"/>
    <cellStyle name="Separador de milhares 12 2 10 9 4 2" xfId="24128"/>
    <cellStyle name="Separador de milhares 12 2 10 9 4 2 2" xfId="55423"/>
    <cellStyle name="Separador de milhares 12 2 10 9 4 3" xfId="38953"/>
    <cellStyle name="Separador de milhares 12 2 10 9 5" xfId="17540"/>
    <cellStyle name="Separador de milhares 12 2 10 9 5 2" xfId="48835"/>
    <cellStyle name="Separador de milhares 12 2 10 9 6" xfId="10952"/>
    <cellStyle name="Separador de milhares 12 2 10 9 6 2" xfId="42247"/>
    <cellStyle name="Separador de milhares 12 2 10 9 7" xfId="27423"/>
    <cellStyle name="Separador de milhares 12 2 10 9 7 2" xfId="32365"/>
    <cellStyle name="Separador de milhares 12 2 10 9 8" xfId="29070"/>
    <cellStyle name="Separador de milhares 12 2 11" xfId="1033"/>
    <cellStyle name="Separador de milhares 12 2 11 2" xfId="1034"/>
    <cellStyle name="Separador de milhares 12 2 11 2 2" xfId="2719"/>
    <cellStyle name="Separador de milhares 12 2 11 2 2 2" xfId="6013"/>
    <cellStyle name="Separador de milhares 12 2 11 2 2 2 2" xfId="22483"/>
    <cellStyle name="Separador de milhares 12 2 11 2 2 2 2 2" xfId="53778"/>
    <cellStyle name="Separador de milhares 12 2 11 2 2 2 3" xfId="15895"/>
    <cellStyle name="Separador de milhares 12 2 11 2 2 2 3 2" xfId="47190"/>
    <cellStyle name="Separador de milhares 12 2 11 2 2 2 4" xfId="37308"/>
    <cellStyle name="Separador de milhares 12 2 11 2 2 3" xfId="9307"/>
    <cellStyle name="Separador de milhares 12 2 11 2 2 3 2" xfId="25777"/>
    <cellStyle name="Separador de milhares 12 2 11 2 2 3 2 2" xfId="57072"/>
    <cellStyle name="Separador de milhares 12 2 11 2 2 3 3" xfId="40602"/>
    <cellStyle name="Separador de milhares 12 2 11 2 2 4" xfId="19189"/>
    <cellStyle name="Separador de milhares 12 2 11 2 2 4 2" xfId="50484"/>
    <cellStyle name="Separador de milhares 12 2 11 2 2 5" xfId="12601"/>
    <cellStyle name="Separador de milhares 12 2 11 2 2 5 2" xfId="43896"/>
    <cellStyle name="Separador de milhares 12 2 11 2 2 6" xfId="34014"/>
    <cellStyle name="Separador de milhares 12 2 11 2 2 7" xfId="30719"/>
    <cellStyle name="Separador de milhares 12 2 11 2 3" xfId="4366"/>
    <cellStyle name="Separador de milhares 12 2 11 2 3 2" xfId="20836"/>
    <cellStyle name="Separador de milhares 12 2 11 2 3 2 2" xfId="52131"/>
    <cellStyle name="Separador de milhares 12 2 11 2 3 3" xfId="14248"/>
    <cellStyle name="Separador de milhares 12 2 11 2 3 3 2" xfId="45543"/>
    <cellStyle name="Separador de milhares 12 2 11 2 3 4" xfId="35661"/>
    <cellStyle name="Separador de milhares 12 2 11 2 4" xfId="7660"/>
    <cellStyle name="Separador de milhares 12 2 11 2 4 2" xfId="24130"/>
    <cellStyle name="Separador de milhares 12 2 11 2 4 2 2" xfId="55425"/>
    <cellStyle name="Separador de milhares 12 2 11 2 4 3" xfId="38955"/>
    <cellStyle name="Separador de milhares 12 2 11 2 5" xfId="17542"/>
    <cellStyle name="Separador de milhares 12 2 11 2 5 2" xfId="48837"/>
    <cellStyle name="Separador de milhares 12 2 11 2 6" xfId="10954"/>
    <cellStyle name="Separador de milhares 12 2 11 2 6 2" xfId="42249"/>
    <cellStyle name="Separador de milhares 12 2 11 2 7" xfId="27425"/>
    <cellStyle name="Separador de milhares 12 2 11 2 7 2" xfId="32367"/>
    <cellStyle name="Separador de milhares 12 2 11 2 8" xfId="29072"/>
    <cellStyle name="Separador de milhares 12 2 11 3" xfId="2718"/>
    <cellStyle name="Separador de milhares 12 2 11 3 2" xfId="6012"/>
    <cellStyle name="Separador de milhares 12 2 11 3 2 2" xfId="22482"/>
    <cellStyle name="Separador de milhares 12 2 11 3 2 2 2" xfId="53777"/>
    <cellStyle name="Separador de milhares 12 2 11 3 2 3" xfId="15894"/>
    <cellStyle name="Separador de milhares 12 2 11 3 2 3 2" xfId="47189"/>
    <cellStyle name="Separador de milhares 12 2 11 3 2 4" xfId="37307"/>
    <cellStyle name="Separador de milhares 12 2 11 3 3" xfId="9306"/>
    <cellStyle name="Separador de milhares 12 2 11 3 3 2" xfId="25776"/>
    <cellStyle name="Separador de milhares 12 2 11 3 3 2 2" xfId="57071"/>
    <cellStyle name="Separador de milhares 12 2 11 3 3 3" xfId="40601"/>
    <cellStyle name="Separador de milhares 12 2 11 3 4" xfId="19188"/>
    <cellStyle name="Separador de milhares 12 2 11 3 4 2" xfId="50483"/>
    <cellStyle name="Separador de milhares 12 2 11 3 5" xfId="12600"/>
    <cellStyle name="Separador de milhares 12 2 11 3 5 2" xfId="43895"/>
    <cellStyle name="Separador de milhares 12 2 11 3 6" xfId="34013"/>
    <cellStyle name="Separador de milhares 12 2 11 3 7" xfId="30718"/>
    <cellStyle name="Separador de milhares 12 2 11 4" xfId="4365"/>
    <cellStyle name="Separador de milhares 12 2 11 4 2" xfId="20835"/>
    <cellStyle name="Separador de milhares 12 2 11 4 2 2" xfId="52130"/>
    <cellStyle name="Separador de milhares 12 2 11 4 3" xfId="14247"/>
    <cellStyle name="Separador de milhares 12 2 11 4 3 2" xfId="45542"/>
    <cellStyle name="Separador de milhares 12 2 11 4 4" xfId="35660"/>
    <cellStyle name="Separador de milhares 12 2 11 5" xfId="7659"/>
    <cellStyle name="Separador de milhares 12 2 11 5 2" xfId="24129"/>
    <cellStyle name="Separador de milhares 12 2 11 5 2 2" xfId="55424"/>
    <cellStyle name="Separador de milhares 12 2 11 5 3" xfId="38954"/>
    <cellStyle name="Separador de milhares 12 2 11 6" xfId="17541"/>
    <cellStyle name="Separador de milhares 12 2 11 6 2" xfId="48836"/>
    <cellStyle name="Separador de milhares 12 2 11 7" xfId="10953"/>
    <cellStyle name="Separador de milhares 12 2 11 7 2" xfId="42248"/>
    <cellStyle name="Separador de milhares 12 2 11 8" xfId="27424"/>
    <cellStyle name="Separador de milhares 12 2 11 8 2" xfId="32366"/>
    <cellStyle name="Separador de milhares 12 2 11 9" xfId="29071"/>
    <cellStyle name="Separador de milhares 12 2 12" xfId="1035"/>
    <cellStyle name="Separador de milhares 12 2 12 2" xfId="2720"/>
    <cellStyle name="Separador de milhares 12 2 12 2 2" xfId="6014"/>
    <cellStyle name="Separador de milhares 12 2 12 2 2 2" xfId="22484"/>
    <cellStyle name="Separador de milhares 12 2 12 2 2 2 2" xfId="53779"/>
    <cellStyle name="Separador de milhares 12 2 12 2 2 3" xfId="15896"/>
    <cellStyle name="Separador de milhares 12 2 12 2 2 3 2" xfId="47191"/>
    <cellStyle name="Separador de milhares 12 2 12 2 2 4" xfId="37309"/>
    <cellStyle name="Separador de milhares 12 2 12 2 3" xfId="9308"/>
    <cellStyle name="Separador de milhares 12 2 12 2 3 2" xfId="25778"/>
    <cellStyle name="Separador de milhares 12 2 12 2 3 2 2" xfId="57073"/>
    <cellStyle name="Separador de milhares 12 2 12 2 3 3" xfId="40603"/>
    <cellStyle name="Separador de milhares 12 2 12 2 4" xfId="19190"/>
    <cellStyle name="Separador de milhares 12 2 12 2 4 2" xfId="50485"/>
    <cellStyle name="Separador de milhares 12 2 12 2 5" xfId="12602"/>
    <cellStyle name="Separador de milhares 12 2 12 2 5 2" xfId="43897"/>
    <cellStyle name="Separador de milhares 12 2 12 2 6" xfId="34015"/>
    <cellStyle name="Separador de milhares 12 2 12 2 7" xfId="30720"/>
    <cellStyle name="Separador de milhares 12 2 12 3" xfId="4367"/>
    <cellStyle name="Separador de milhares 12 2 12 3 2" xfId="20837"/>
    <cellStyle name="Separador de milhares 12 2 12 3 2 2" xfId="52132"/>
    <cellStyle name="Separador de milhares 12 2 12 3 3" xfId="14249"/>
    <cellStyle name="Separador de milhares 12 2 12 3 3 2" xfId="45544"/>
    <cellStyle name="Separador de milhares 12 2 12 3 4" xfId="35662"/>
    <cellStyle name="Separador de milhares 12 2 12 4" xfId="7661"/>
    <cellStyle name="Separador de milhares 12 2 12 4 2" xfId="24131"/>
    <cellStyle name="Separador de milhares 12 2 12 4 2 2" xfId="55426"/>
    <cellStyle name="Separador de milhares 12 2 12 4 3" xfId="38956"/>
    <cellStyle name="Separador de milhares 12 2 12 5" xfId="17543"/>
    <cellStyle name="Separador de milhares 12 2 12 5 2" xfId="48838"/>
    <cellStyle name="Separador de milhares 12 2 12 6" xfId="10955"/>
    <cellStyle name="Separador de milhares 12 2 12 6 2" xfId="42250"/>
    <cellStyle name="Separador de milhares 12 2 12 7" xfId="27426"/>
    <cellStyle name="Separador de milhares 12 2 12 7 2" xfId="32368"/>
    <cellStyle name="Separador de milhares 12 2 12 8" xfId="29073"/>
    <cellStyle name="Separador de milhares 12 2 13" xfId="1036"/>
    <cellStyle name="Separador de milhares 12 2 13 2" xfId="2721"/>
    <cellStyle name="Separador de milhares 12 2 13 2 2" xfId="6015"/>
    <cellStyle name="Separador de milhares 12 2 13 2 2 2" xfId="22485"/>
    <cellStyle name="Separador de milhares 12 2 13 2 2 2 2" xfId="53780"/>
    <cellStyle name="Separador de milhares 12 2 13 2 2 3" xfId="15897"/>
    <cellStyle name="Separador de milhares 12 2 13 2 2 3 2" xfId="47192"/>
    <cellStyle name="Separador de milhares 12 2 13 2 2 4" xfId="37310"/>
    <cellStyle name="Separador de milhares 12 2 13 2 3" xfId="9309"/>
    <cellStyle name="Separador de milhares 12 2 13 2 3 2" xfId="25779"/>
    <cellStyle name="Separador de milhares 12 2 13 2 3 2 2" xfId="57074"/>
    <cellStyle name="Separador de milhares 12 2 13 2 3 3" xfId="40604"/>
    <cellStyle name="Separador de milhares 12 2 13 2 4" xfId="19191"/>
    <cellStyle name="Separador de milhares 12 2 13 2 4 2" xfId="50486"/>
    <cellStyle name="Separador de milhares 12 2 13 2 5" xfId="12603"/>
    <cellStyle name="Separador de milhares 12 2 13 2 5 2" xfId="43898"/>
    <cellStyle name="Separador de milhares 12 2 13 2 6" xfId="34016"/>
    <cellStyle name="Separador de milhares 12 2 13 2 7" xfId="30721"/>
    <cellStyle name="Separador de milhares 12 2 13 3" xfId="4368"/>
    <cellStyle name="Separador de milhares 12 2 13 3 2" xfId="20838"/>
    <cellStyle name="Separador de milhares 12 2 13 3 2 2" xfId="52133"/>
    <cellStyle name="Separador de milhares 12 2 13 3 3" xfId="14250"/>
    <cellStyle name="Separador de milhares 12 2 13 3 3 2" xfId="45545"/>
    <cellStyle name="Separador de milhares 12 2 13 3 4" xfId="35663"/>
    <cellStyle name="Separador de milhares 12 2 13 4" xfId="7662"/>
    <cellStyle name="Separador de milhares 12 2 13 4 2" xfId="24132"/>
    <cellStyle name="Separador de milhares 12 2 13 4 2 2" xfId="55427"/>
    <cellStyle name="Separador de milhares 12 2 13 4 3" xfId="38957"/>
    <cellStyle name="Separador de milhares 12 2 13 5" xfId="17544"/>
    <cellStyle name="Separador de milhares 12 2 13 5 2" xfId="48839"/>
    <cellStyle name="Separador de milhares 12 2 13 6" xfId="10956"/>
    <cellStyle name="Separador de milhares 12 2 13 6 2" xfId="42251"/>
    <cellStyle name="Separador de milhares 12 2 13 7" xfId="27427"/>
    <cellStyle name="Separador de milhares 12 2 13 7 2" xfId="32369"/>
    <cellStyle name="Separador de milhares 12 2 13 8" xfId="29074"/>
    <cellStyle name="Separador de milhares 12 2 14" xfId="2670"/>
    <cellStyle name="Separador de milhares 12 2 14 2" xfId="5964"/>
    <cellStyle name="Separador de milhares 12 2 14 2 2" xfId="22434"/>
    <cellStyle name="Separador de milhares 12 2 14 2 2 2" xfId="53729"/>
    <cellStyle name="Separador de milhares 12 2 14 2 3" xfId="15846"/>
    <cellStyle name="Separador de milhares 12 2 14 2 3 2" xfId="47141"/>
    <cellStyle name="Separador de milhares 12 2 14 2 4" xfId="37259"/>
    <cellStyle name="Separador de milhares 12 2 14 3" xfId="9258"/>
    <cellStyle name="Separador de milhares 12 2 14 3 2" xfId="25728"/>
    <cellStyle name="Separador de milhares 12 2 14 3 2 2" xfId="57023"/>
    <cellStyle name="Separador de milhares 12 2 14 3 3" xfId="40553"/>
    <cellStyle name="Separador de milhares 12 2 14 4" xfId="19140"/>
    <cellStyle name="Separador de milhares 12 2 14 4 2" xfId="50435"/>
    <cellStyle name="Separador de milhares 12 2 14 5" xfId="12552"/>
    <cellStyle name="Separador de milhares 12 2 14 5 2" xfId="43847"/>
    <cellStyle name="Separador de milhares 12 2 14 6" xfId="33965"/>
    <cellStyle name="Separador de milhares 12 2 14 7" xfId="30670"/>
    <cellStyle name="Separador de milhares 12 2 15" xfId="4317"/>
    <cellStyle name="Separador de milhares 12 2 15 2" xfId="20787"/>
    <cellStyle name="Separador de milhares 12 2 15 2 2" xfId="52082"/>
    <cellStyle name="Separador de milhares 12 2 15 3" xfId="14199"/>
    <cellStyle name="Separador de milhares 12 2 15 3 2" xfId="45494"/>
    <cellStyle name="Separador de milhares 12 2 15 4" xfId="35612"/>
    <cellStyle name="Separador de milhares 12 2 16" xfId="7611"/>
    <cellStyle name="Separador de milhares 12 2 16 2" xfId="24081"/>
    <cellStyle name="Separador de milhares 12 2 16 2 2" xfId="55376"/>
    <cellStyle name="Separador de milhares 12 2 16 3" xfId="38906"/>
    <cellStyle name="Separador de milhares 12 2 17" xfId="17493"/>
    <cellStyle name="Separador de milhares 12 2 17 2" xfId="48788"/>
    <cellStyle name="Separador de milhares 12 2 18" xfId="10905"/>
    <cellStyle name="Separador de milhares 12 2 18 2" xfId="42200"/>
    <cellStyle name="Separador de milhares 12 2 19" xfId="27376"/>
    <cellStyle name="Separador de milhares 12 2 19 2" xfId="32318"/>
    <cellStyle name="Separador de milhares 12 2 2" xfId="1037"/>
    <cellStyle name="Separador de milhares 12 2 2 2" xfId="1038"/>
    <cellStyle name="Separador de milhares 12 2 2 2 10" xfId="4369"/>
    <cellStyle name="Separador de milhares 12 2 2 2 10 2" xfId="20839"/>
    <cellStyle name="Separador de milhares 12 2 2 2 10 2 2" xfId="52134"/>
    <cellStyle name="Separador de milhares 12 2 2 2 10 3" xfId="14251"/>
    <cellStyle name="Separador de milhares 12 2 2 2 10 3 2" xfId="45546"/>
    <cellStyle name="Separador de milhares 12 2 2 2 10 4" xfId="35664"/>
    <cellStyle name="Separador de milhares 12 2 2 2 11" xfId="7663"/>
    <cellStyle name="Separador de milhares 12 2 2 2 11 2" xfId="24133"/>
    <cellStyle name="Separador de milhares 12 2 2 2 11 2 2" xfId="55428"/>
    <cellStyle name="Separador de milhares 12 2 2 2 11 3" xfId="38958"/>
    <cellStyle name="Separador de milhares 12 2 2 2 12" xfId="17545"/>
    <cellStyle name="Separador de milhares 12 2 2 2 12 2" xfId="48840"/>
    <cellStyle name="Separador de milhares 12 2 2 2 13" xfId="10957"/>
    <cellStyle name="Separador de milhares 12 2 2 2 13 2" xfId="42252"/>
    <cellStyle name="Separador de milhares 12 2 2 2 14" xfId="27428"/>
    <cellStyle name="Separador de milhares 12 2 2 2 14 2" xfId="32370"/>
    <cellStyle name="Separador de milhares 12 2 2 2 15" xfId="29075"/>
    <cellStyle name="Separador de milhares 12 2 2 2 2" xfId="1039"/>
    <cellStyle name="Separador de milhares 12 2 2 2 2 10" xfId="7664"/>
    <cellStyle name="Separador de milhares 12 2 2 2 2 10 2" xfId="24134"/>
    <cellStyle name="Separador de milhares 12 2 2 2 2 10 2 2" xfId="55429"/>
    <cellStyle name="Separador de milhares 12 2 2 2 2 10 3" xfId="38959"/>
    <cellStyle name="Separador de milhares 12 2 2 2 2 11" xfId="17546"/>
    <cellStyle name="Separador de milhares 12 2 2 2 2 11 2" xfId="48841"/>
    <cellStyle name="Separador de milhares 12 2 2 2 2 12" xfId="10958"/>
    <cellStyle name="Separador de milhares 12 2 2 2 2 12 2" xfId="42253"/>
    <cellStyle name="Separador de milhares 12 2 2 2 2 13" xfId="27429"/>
    <cellStyle name="Separador de milhares 12 2 2 2 2 13 2" xfId="32371"/>
    <cellStyle name="Separador de milhares 12 2 2 2 2 14" xfId="29076"/>
    <cellStyle name="Separador de milhares 12 2 2 2 2 2" xfId="1040"/>
    <cellStyle name="Separador de milhares 12 2 2 2 2 2 10" xfId="10959"/>
    <cellStyle name="Separador de milhares 12 2 2 2 2 2 10 2" xfId="42254"/>
    <cellStyle name="Separador de milhares 12 2 2 2 2 2 11" xfId="27430"/>
    <cellStyle name="Separador de milhares 12 2 2 2 2 2 11 2" xfId="32372"/>
    <cellStyle name="Separador de milhares 12 2 2 2 2 2 12" xfId="29077"/>
    <cellStyle name="Separador de milhares 12 2 2 2 2 2 2" xfId="1041"/>
    <cellStyle name="Separador de milhares 12 2 2 2 2 2 2 2" xfId="1042"/>
    <cellStyle name="Separador de milhares 12 2 2 2 2 2 2 2 2" xfId="2726"/>
    <cellStyle name="Separador de milhares 12 2 2 2 2 2 2 2 2 2" xfId="6020"/>
    <cellStyle name="Separador de milhares 12 2 2 2 2 2 2 2 2 2 2" xfId="22490"/>
    <cellStyle name="Separador de milhares 12 2 2 2 2 2 2 2 2 2 2 2" xfId="53785"/>
    <cellStyle name="Separador de milhares 12 2 2 2 2 2 2 2 2 2 3" xfId="15902"/>
    <cellStyle name="Separador de milhares 12 2 2 2 2 2 2 2 2 2 3 2" xfId="47197"/>
    <cellStyle name="Separador de milhares 12 2 2 2 2 2 2 2 2 2 4" xfId="37315"/>
    <cellStyle name="Separador de milhares 12 2 2 2 2 2 2 2 2 3" xfId="9314"/>
    <cellStyle name="Separador de milhares 12 2 2 2 2 2 2 2 2 3 2" xfId="25784"/>
    <cellStyle name="Separador de milhares 12 2 2 2 2 2 2 2 2 3 2 2" xfId="57079"/>
    <cellStyle name="Separador de milhares 12 2 2 2 2 2 2 2 2 3 3" xfId="40609"/>
    <cellStyle name="Separador de milhares 12 2 2 2 2 2 2 2 2 4" xfId="19196"/>
    <cellStyle name="Separador de milhares 12 2 2 2 2 2 2 2 2 4 2" xfId="50491"/>
    <cellStyle name="Separador de milhares 12 2 2 2 2 2 2 2 2 5" xfId="12608"/>
    <cellStyle name="Separador de milhares 12 2 2 2 2 2 2 2 2 5 2" xfId="43903"/>
    <cellStyle name="Separador de milhares 12 2 2 2 2 2 2 2 2 6" xfId="34021"/>
    <cellStyle name="Separador de milhares 12 2 2 2 2 2 2 2 2 7" xfId="30726"/>
    <cellStyle name="Separador de milhares 12 2 2 2 2 2 2 2 3" xfId="4373"/>
    <cellStyle name="Separador de milhares 12 2 2 2 2 2 2 2 3 2" xfId="20843"/>
    <cellStyle name="Separador de milhares 12 2 2 2 2 2 2 2 3 2 2" xfId="52138"/>
    <cellStyle name="Separador de milhares 12 2 2 2 2 2 2 2 3 3" xfId="14255"/>
    <cellStyle name="Separador de milhares 12 2 2 2 2 2 2 2 3 3 2" xfId="45550"/>
    <cellStyle name="Separador de milhares 12 2 2 2 2 2 2 2 3 4" xfId="35668"/>
    <cellStyle name="Separador de milhares 12 2 2 2 2 2 2 2 4" xfId="7667"/>
    <cellStyle name="Separador de milhares 12 2 2 2 2 2 2 2 4 2" xfId="24137"/>
    <cellStyle name="Separador de milhares 12 2 2 2 2 2 2 2 4 2 2" xfId="55432"/>
    <cellStyle name="Separador de milhares 12 2 2 2 2 2 2 2 4 3" xfId="38962"/>
    <cellStyle name="Separador de milhares 12 2 2 2 2 2 2 2 5" xfId="17549"/>
    <cellStyle name="Separador de milhares 12 2 2 2 2 2 2 2 5 2" xfId="48844"/>
    <cellStyle name="Separador de milhares 12 2 2 2 2 2 2 2 6" xfId="10961"/>
    <cellStyle name="Separador de milhares 12 2 2 2 2 2 2 2 6 2" xfId="42256"/>
    <cellStyle name="Separador de milhares 12 2 2 2 2 2 2 2 7" xfId="27432"/>
    <cellStyle name="Separador de milhares 12 2 2 2 2 2 2 2 7 2" xfId="32374"/>
    <cellStyle name="Separador de milhares 12 2 2 2 2 2 2 2 8" xfId="29079"/>
    <cellStyle name="Separador de milhares 12 2 2 2 2 2 2 3" xfId="2725"/>
    <cellStyle name="Separador de milhares 12 2 2 2 2 2 2 3 2" xfId="6019"/>
    <cellStyle name="Separador de milhares 12 2 2 2 2 2 2 3 2 2" xfId="22489"/>
    <cellStyle name="Separador de milhares 12 2 2 2 2 2 2 3 2 2 2" xfId="53784"/>
    <cellStyle name="Separador de milhares 12 2 2 2 2 2 2 3 2 3" xfId="15901"/>
    <cellStyle name="Separador de milhares 12 2 2 2 2 2 2 3 2 3 2" xfId="47196"/>
    <cellStyle name="Separador de milhares 12 2 2 2 2 2 2 3 2 4" xfId="37314"/>
    <cellStyle name="Separador de milhares 12 2 2 2 2 2 2 3 3" xfId="9313"/>
    <cellStyle name="Separador de milhares 12 2 2 2 2 2 2 3 3 2" xfId="25783"/>
    <cellStyle name="Separador de milhares 12 2 2 2 2 2 2 3 3 2 2" xfId="57078"/>
    <cellStyle name="Separador de milhares 12 2 2 2 2 2 2 3 3 3" xfId="40608"/>
    <cellStyle name="Separador de milhares 12 2 2 2 2 2 2 3 4" xfId="19195"/>
    <cellStyle name="Separador de milhares 12 2 2 2 2 2 2 3 4 2" xfId="50490"/>
    <cellStyle name="Separador de milhares 12 2 2 2 2 2 2 3 5" xfId="12607"/>
    <cellStyle name="Separador de milhares 12 2 2 2 2 2 2 3 5 2" xfId="43902"/>
    <cellStyle name="Separador de milhares 12 2 2 2 2 2 2 3 6" xfId="34020"/>
    <cellStyle name="Separador de milhares 12 2 2 2 2 2 2 3 7" xfId="30725"/>
    <cellStyle name="Separador de milhares 12 2 2 2 2 2 2 4" xfId="4372"/>
    <cellStyle name="Separador de milhares 12 2 2 2 2 2 2 4 2" xfId="20842"/>
    <cellStyle name="Separador de milhares 12 2 2 2 2 2 2 4 2 2" xfId="52137"/>
    <cellStyle name="Separador de milhares 12 2 2 2 2 2 2 4 3" xfId="14254"/>
    <cellStyle name="Separador de milhares 12 2 2 2 2 2 2 4 3 2" xfId="45549"/>
    <cellStyle name="Separador de milhares 12 2 2 2 2 2 2 4 4" xfId="35667"/>
    <cellStyle name="Separador de milhares 12 2 2 2 2 2 2 5" xfId="7666"/>
    <cellStyle name="Separador de milhares 12 2 2 2 2 2 2 5 2" xfId="24136"/>
    <cellStyle name="Separador de milhares 12 2 2 2 2 2 2 5 2 2" xfId="55431"/>
    <cellStyle name="Separador de milhares 12 2 2 2 2 2 2 5 3" xfId="38961"/>
    <cellStyle name="Separador de milhares 12 2 2 2 2 2 2 6" xfId="17548"/>
    <cellStyle name="Separador de milhares 12 2 2 2 2 2 2 6 2" xfId="48843"/>
    <cellStyle name="Separador de milhares 12 2 2 2 2 2 2 7" xfId="10960"/>
    <cellStyle name="Separador de milhares 12 2 2 2 2 2 2 7 2" xfId="42255"/>
    <cellStyle name="Separador de milhares 12 2 2 2 2 2 2 8" xfId="27431"/>
    <cellStyle name="Separador de milhares 12 2 2 2 2 2 2 8 2" xfId="32373"/>
    <cellStyle name="Separador de milhares 12 2 2 2 2 2 2 9" xfId="29078"/>
    <cellStyle name="Separador de milhares 12 2 2 2 2 2 3" xfId="1043"/>
    <cellStyle name="Separador de milhares 12 2 2 2 2 2 3 2" xfId="1044"/>
    <cellStyle name="Separador de milhares 12 2 2 2 2 2 3 2 2" xfId="2728"/>
    <cellStyle name="Separador de milhares 12 2 2 2 2 2 3 2 2 2" xfId="6022"/>
    <cellStyle name="Separador de milhares 12 2 2 2 2 2 3 2 2 2 2" xfId="22492"/>
    <cellStyle name="Separador de milhares 12 2 2 2 2 2 3 2 2 2 2 2" xfId="53787"/>
    <cellStyle name="Separador de milhares 12 2 2 2 2 2 3 2 2 2 3" xfId="15904"/>
    <cellStyle name="Separador de milhares 12 2 2 2 2 2 3 2 2 2 3 2" xfId="47199"/>
    <cellStyle name="Separador de milhares 12 2 2 2 2 2 3 2 2 2 4" xfId="37317"/>
    <cellStyle name="Separador de milhares 12 2 2 2 2 2 3 2 2 3" xfId="9316"/>
    <cellStyle name="Separador de milhares 12 2 2 2 2 2 3 2 2 3 2" xfId="25786"/>
    <cellStyle name="Separador de milhares 12 2 2 2 2 2 3 2 2 3 2 2" xfId="57081"/>
    <cellStyle name="Separador de milhares 12 2 2 2 2 2 3 2 2 3 3" xfId="40611"/>
    <cellStyle name="Separador de milhares 12 2 2 2 2 2 3 2 2 4" xfId="19198"/>
    <cellStyle name="Separador de milhares 12 2 2 2 2 2 3 2 2 4 2" xfId="50493"/>
    <cellStyle name="Separador de milhares 12 2 2 2 2 2 3 2 2 5" xfId="12610"/>
    <cellStyle name="Separador de milhares 12 2 2 2 2 2 3 2 2 5 2" xfId="43905"/>
    <cellStyle name="Separador de milhares 12 2 2 2 2 2 3 2 2 6" xfId="34023"/>
    <cellStyle name="Separador de milhares 12 2 2 2 2 2 3 2 2 7" xfId="30728"/>
    <cellStyle name="Separador de milhares 12 2 2 2 2 2 3 2 3" xfId="4375"/>
    <cellStyle name="Separador de milhares 12 2 2 2 2 2 3 2 3 2" xfId="20845"/>
    <cellStyle name="Separador de milhares 12 2 2 2 2 2 3 2 3 2 2" xfId="52140"/>
    <cellStyle name="Separador de milhares 12 2 2 2 2 2 3 2 3 3" xfId="14257"/>
    <cellStyle name="Separador de milhares 12 2 2 2 2 2 3 2 3 3 2" xfId="45552"/>
    <cellStyle name="Separador de milhares 12 2 2 2 2 2 3 2 3 4" xfId="35670"/>
    <cellStyle name="Separador de milhares 12 2 2 2 2 2 3 2 4" xfId="7669"/>
    <cellStyle name="Separador de milhares 12 2 2 2 2 2 3 2 4 2" xfId="24139"/>
    <cellStyle name="Separador de milhares 12 2 2 2 2 2 3 2 4 2 2" xfId="55434"/>
    <cellStyle name="Separador de milhares 12 2 2 2 2 2 3 2 4 3" xfId="38964"/>
    <cellStyle name="Separador de milhares 12 2 2 2 2 2 3 2 5" xfId="17551"/>
    <cellStyle name="Separador de milhares 12 2 2 2 2 2 3 2 5 2" xfId="48846"/>
    <cellStyle name="Separador de milhares 12 2 2 2 2 2 3 2 6" xfId="10963"/>
    <cellStyle name="Separador de milhares 12 2 2 2 2 2 3 2 6 2" xfId="42258"/>
    <cellStyle name="Separador de milhares 12 2 2 2 2 2 3 2 7" xfId="27434"/>
    <cellStyle name="Separador de milhares 12 2 2 2 2 2 3 2 7 2" xfId="32376"/>
    <cellStyle name="Separador de milhares 12 2 2 2 2 2 3 2 8" xfId="29081"/>
    <cellStyle name="Separador de milhares 12 2 2 2 2 2 3 3" xfId="2727"/>
    <cellStyle name="Separador de milhares 12 2 2 2 2 2 3 3 2" xfId="6021"/>
    <cellStyle name="Separador de milhares 12 2 2 2 2 2 3 3 2 2" xfId="22491"/>
    <cellStyle name="Separador de milhares 12 2 2 2 2 2 3 3 2 2 2" xfId="53786"/>
    <cellStyle name="Separador de milhares 12 2 2 2 2 2 3 3 2 3" xfId="15903"/>
    <cellStyle name="Separador de milhares 12 2 2 2 2 2 3 3 2 3 2" xfId="47198"/>
    <cellStyle name="Separador de milhares 12 2 2 2 2 2 3 3 2 4" xfId="37316"/>
    <cellStyle name="Separador de milhares 12 2 2 2 2 2 3 3 3" xfId="9315"/>
    <cellStyle name="Separador de milhares 12 2 2 2 2 2 3 3 3 2" xfId="25785"/>
    <cellStyle name="Separador de milhares 12 2 2 2 2 2 3 3 3 2 2" xfId="57080"/>
    <cellStyle name="Separador de milhares 12 2 2 2 2 2 3 3 3 3" xfId="40610"/>
    <cellStyle name="Separador de milhares 12 2 2 2 2 2 3 3 4" xfId="19197"/>
    <cellStyle name="Separador de milhares 12 2 2 2 2 2 3 3 4 2" xfId="50492"/>
    <cellStyle name="Separador de milhares 12 2 2 2 2 2 3 3 5" xfId="12609"/>
    <cellStyle name="Separador de milhares 12 2 2 2 2 2 3 3 5 2" xfId="43904"/>
    <cellStyle name="Separador de milhares 12 2 2 2 2 2 3 3 6" xfId="34022"/>
    <cellStyle name="Separador de milhares 12 2 2 2 2 2 3 3 7" xfId="30727"/>
    <cellStyle name="Separador de milhares 12 2 2 2 2 2 3 4" xfId="4374"/>
    <cellStyle name="Separador de milhares 12 2 2 2 2 2 3 4 2" xfId="20844"/>
    <cellStyle name="Separador de milhares 12 2 2 2 2 2 3 4 2 2" xfId="52139"/>
    <cellStyle name="Separador de milhares 12 2 2 2 2 2 3 4 3" xfId="14256"/>
    <cellStyle name="Separador de milhares 12 2 2 2 2 2 3 4 3 2" xfId="45551"/>
    <cellStyle name="Separador de milhares 12 2 2 2 2 2 3 4 4" xfId="35669"/>
    <cellStyle name="Separador de milhares 12 2 2 2 2 2 3 5" xfId="7668"/>
    <cellStyle name="Separador de milhares 12 2 2 2 2 2 3 5 2" xfId="24138"/>
    <cellStyle name="Separador de milhares 12 2 2 2 2 2 3 5 2 2" xfId="55433"/>
    <cellStyle name="Separador de milhares 12 2 2 2 2 2 3 5 3" xfId="38963"/>
    <cellStyle name="Separador de milhares 12 2 2 2 2 2 3 6" xfId="17550"/>
    <cellStyle name="Separador de milhares 12 2 2 2 2 2 3 6 2" xfId="48845"/>
    <cellStyle name="Separador de milhares 12 2 2 2 2 2 3 7" xfId="10962"/>
    <cellStyle name="Separador de milhares 12 2 2 2 2 2 3 7 2" xfId="42257"/>
    <cellStyle name="Separador de milhares 12 2 2 2 2 2 3 8" xfId="27433"/>
    <cellStyle name="Separador de milhares 12 2 2 2 2 2 3 8 2" xfId="32375"/>
    <cellStyle name="Separador de milhares 12 2 2 2 2 2 3 9" xfId="29080"/>
    <cellStyle name="Separador de milhares 12 2 2 2 2 2 4" xfId="1045"/>
    <cellStyle name="Separador de milhares 12 2 2 2 2 2 4 2" xfId="2729"/>
    <cellStyle name="Separador de milhares 12 2 2 2 2 2 4 2 2" xfId="6023"/>
    <cellStyle name="Separador de milhares 12 2 2 2 2 2 4 2 2 2" xfId="22493"/>
    <cellStyle name="Separador de milhares 12 2 2 2 2 2 4 2 2 2 2" xfId="53788"/>
    <cellStyle name="Separador de milhares 12 2 2 2 2 2 4 2 2 3" xfId="15905"/>
    <cellStyle name="Separador de milhares 12 2 2 2 2 2 4 2 2 3 2" xfId="47200"/>
    <cellStyle name="Separador de milhares 12 2 2 2 2 2 4 2 2 4" xfId="37318"/>
    <cellStyle name="Separador de milhares 12 2 2 2 2 2 4 2 3" xfId="9317"/>
    <cellStyle name="Separador de milhares 12 2 2 2 2 2 4 2 3 2" xfId="25787"/>
    <cellStyle name="Separador de milhares 12 2 2 2 2 2 4 2 3 2 2" xfId="57082"/>
    <cellStyle name="Separador de milhares 12 2 2 2 2 2 4 2 3 3" xfId="40612"/>
    <cellStyle name="Separador de milhares 12 2 2 2 2 2 4 2 4" xfId="19199"/>
    <cellStyle name="Separador de milhares 12 2 2 2 2 2 4 2 4 2" xfId="50494"/>
    <cellStyle name="Separador de milhares 12 2 2 2 2 2 4 2 5" xfId="12611"/>
    <cellStyle name="Separador de milhares 12 2 2 2 2 2 4 2 5 2" xfId="43906"/>
    <cellStyle name="Separador de milhares 12 2 2 2 2 2 4 2 6" xfId="34024"/>
    <cellStyle name="Separador de milhares 12 2 2 2 2 2 4 2 7" xfId="30729"/>
    <cellStyle name="Separador de milhares 12 2 2 2 2 2 4 3" xfId="4376"/>
    <cellStyle name="Separador de milhares 12 2 2 2 2 2 4 3 2" xfId="20846"/>
    <cellStyle name="Separador de milhares 12 2 2 2 2 2 4 3 2 2" xfId="52141"/>
    <cellStyle name="Separador de milhares 12 2 2 2 2 2 4 3 3" xfId="14258"/>
    <cellStyle name="Separador de milhares 12 2 2 2 2 2 4 3 3 2" xfId="45553"/>
    <cellStyle name="Separador de milhares 12 2 2 2 2 2 4 3 4" xfId="35671"/>
    <cellStyle name="Separador de milhares 12 2 2 2 2 2 4 4" xfId="7670"/>
    <cellStyle name="Separador de milhares 12 2 2 2 2 2 4 4 2" xfId="24140"/>
    <cellStyle name="Separador de milhares 12 2 2 2 2 2 4 4 2 2" xfId="55435"/>
    <cellStyle name="Separador de milhares 12 2 2 2 2 2 4 4 3" xfId="38965"/>
    <cellStyle name="Separador de milhares 12 2 2 2 2 2 4 5" xfId="17552"/>
    <cellStyle name="Separador de milhares 12 2 2 2 2 2 4 5 2" xfId="48847"/>
    <cellStyle name="Separador de milhares 12 2 2 2 2 2 4 6" xfId="10964"/>
    <cellStyle name="Separador de milhares 12 2 2 2 2 2 4 6 2" xfId="42259"/>
    <cellStyle name="Separador de milhares 12 2 2 2 2 2 4 7" xfId="27435"/>
    <cellStyle name="Separador de milhares 12 2 2 2 2 2 4 7 2" xfId="32377"/>
    <cellStyle name="Separador de milhares 12 2 2 2 2 2 4 8" xfId="29082"/>
    <cellStyle name="Separador de milhares 12 2 2 2 2 2 5" xfId="1046"/>
    <cellStyle name="Separador de milhares 12 2 2 2 2 2 5 2" xfId="2730"/>
    <cellStyle name="Separador de milhares 12 2 2 2 2 2 5 2 2" xfId="6024"/>
    <cellStyle name="Separador de milhares 12 2 2 2 2 2 5 2 2 2" xfId="22494"/>
    <cellStyle name="Separador de milhares 12 2 2 2 2 2 5 2 2 2 2" xfId="53789"/>
    <cellStyle name="Separador de milhares 12 2 2 2 2 2 5 2 2 3" xfId="15906"/>
    <cellStyle name="Separador de milhares 12 2 2 2 2 2 5 2 2 3 2" xfId="47201"/>
    <cellStyle name="Separador de milhares 12 2 2 2 2 2 5 2 2 4" xfId="37319"/>
    <cellStyle name="Separador de milhares 12 2 2 2 2 2 5 2 3" xfId="9318"/>
    <cellStyle name="Separador de milhares 12 2 2 2 2 2 5 2 3 2" xfId="25788"/>
    <cellStyle name="Separador de milhares 12 2 2 2 2 2 5 2 3 2 2" xfId="57083"/>
    <cellStyle name="Separador de milhares 12 2 2 2 2 2 5 2 3 3" xfId="40613"/>
    <cellStyle name="Separador de milhares 12 2 2 2 2 2 5 2 4" xfId="19200"/>
    <cellStyle name="Separador de milhares 12 2 2 2 2 2 5 2 4 2" xfId="50495"/>
    <cellStyle name="Separador de milhares 12 2 2 2 2 2 5 2 5" xfId="12612"/>
    <cellStyle name="Separador de milhares 12 2 2 2 2 2 5 2 5 2" xfId="43907"/>
    <cellStyle name="Separador de milhares 12 2 2 2 2 2 5 2 6" xfId="34025"/>
    <cellStyle name="Separador de milhares 12 2 2 2 2 2 5 2 7" xfId="30730"/>
    <cellStyle name="Separador de milhares 12 2 2 2 2 2 5 3" xfId="4377"/>
    <cellStyle name="Separador de milhares 12 2 2 2 2 2 5 3 2" xfId="20847"/>
    <cellStyle name="Separador de milhares 12 2 2 2 2 2 5 3 2 2" xfId="52142"/>
    <cellStyle name="Separador de milhares 12 2 2 2 2 2 5 3 3" xfId="14259"/>
    <cellStyle name="Separador de milhares 12 2 2 2 2 2 5 3 3 2" xfId="45554"/>
    <cellStyle name="Separador de milhares 12 2 2 2 2 2 5 3 4" xfId="35672"/>
    <cellStyle name="Separador de milhares 12 2 2 2 2 2 5 4" xfId="7671"/>
    <cellStyle name="Separador de milhares 12 2 2 2 2 2 5 4 2" xfId="24141"/>
    <cellStyle name="Separador de milhares 12 2 2 2 2 2 5 4 2 2" xfId="55436"/>
    <cellStyle name="Separador de milhares 12 2 2 2 2 2 5 4 3" xfId="38966"/>
    <cellStyle name="Separador de milhares 12 2 2 2 2 2 5 5" xfId="17553"/>
    <cellStyle name="Separador de milhares 12 2 2 2 2 2 5 5 2" xfId="48848"/>
    <cellStyle name="Separador de milhares 12 2 2 2 2 2 5 6" xfId="10965"/>
    <cellStyle name="Separador de milhares 12 2 2 2 2 2 5 6 2" xfId="42260"/>
    <cellStyle name="Separador de milhares 12 2 2 2 2 2 5 7" xfId="27436"/>
    <cellStyle name="Separador de milhares 12 2 2 2 2 2 5 7 2" xfId="32378"/>
    <cellStyle name="Separador de milhares 12 2 2 2 2 2 5 8" xfId="29083"/>
    <cellStyle name="Separador de milhares 12 2 2 2 2 2 6" xfId="2724"/>
    <cellStyle name="Separador de milhares 12 2 2 2 2 2 6 2" xfId="6018"/>
    <cellStyle name="Separador de milhares 12 2 2 2 2 2 6 2 2" xfId="22488"/>
    <cellStyle name="Separador de milhares 12 2 2 2 2 2 6 2 2 2" xfId="53783"/>
    <cellStyle name="Separador de milhares 12 2 2 2 2 2 6 2 3" xfId="15900"/>
    <cellStyle name="Separador de milhares 12 2 2 2 2 2 6 2 3 2" xfId="47195"/>
    <cellStyle name="Separador de milhares 12 2 2 2 2 2 6 2 4" xfId="37313"/>
    <cellStyle name="Separador de milhares 12 2 2 2 2 2 6 3" xfId="9312"/>
    <cellStyle name="Separador de milhares 12 2 2 2 2 2 6 3 2" xfId="25782"/>
    <cellStyle name="Separador de milhares 12 2 2 2 2 2 6 3 2 2" xfId="57077"/>
    <cellStyle name="Separador de milhares 12 2 2 2 2 2 6 3 3" xfId="40607"/>
    <cellStyle name="Separador de milhares 12 2 2 2 2 2 6 4" xfId="19194"/>
    <cellStyle name="Separador de milhares 12 2 2 2 2 2 6 4 2" xfId="50489"/>
    <cellStyle name="Separador de milhares 12 2 2 2 2 2 6 5" xfId="12606"/>
    <cellStyle name="Separador de milhares 12 2 2 2 2 2 6 5 2" xfId="43901"/>
    <cellStyle name="Separador de milhares 12 2 2 2 2 2 6 6" xfId="34019"/>
    <cellStyle name="Separador de milhares 12 2 2 2 2 2 6 7" xfId="30724"/>
    <cellStyle name="Separador de milhares 12 2 2 2 2 2 7" xfId="4371"/>
    <cellStyle name="Separador de milhares 12 2 2 2 2 2 7 2" xfId="20841"/>
    <cellStyle name="Separador de milhares 12 2 2 2 2 2 7 2 2" xfId="52136"/>
    <cellStyle name="Separador de milhares 12 2 2 2 2 2 7 3" xfId="14253"/>
    <cellStyle name="Separador de milhares 12 2 2 2 2 2 7 3 2" xfId="45548"/>
    <cellStyle name="Separador de milhares 12 2 2 2 2 2 7 4" xfId="35666"/>
    <cellStyle name="Separador de milhares 12 2 2 2 2 2 8" xfId="7665"/>
    <cellStyle name="Separador de milhares 12 2 2 2 2 2 8 2" xfId="24135"/>
    <cellStyle name="Separador de milhares 12 2 2 2 2 2 8 2 2" xfId="55430"/>
    <cellStyle name="Separador de milhares 12 2 2 2 2 2 8 3" xfId="38960"/>
    <cellStyle name="Separador de milhares 12 2 2 2 2 2 9" xfId="17547"/>
    <cellStyle name="Separador de milhares 12 2 2 2 2 2 9 2" xfId="48842"/>
    <cellStyle name="Separador de milhares 12 2 2 2 2 3" xfId="1047"/>
    <cellStyle name="Separador de milhares 12 2 2 2 2 3 10" xfId="10966"/>
    <cellStyle name="Separador de milhares 12 2 2 2 2 3 10 2" xfId="42261"/>
    <cellStyle name="Separador de milhares 12 2 2 2 2 3 11" xfId="27437"/>
    <cellStyle name="Separador de milhares 12 2 2 2 2 3 11 2" xfId="32379"/>
    <cellStyle name="Separador de milhares 12 2 2 2 2 3 12" xfId="29084"/>
    <cellStyle name="Separador de milhares 12 2 2 2 2 3 2" xfId="1048"/>
    <cellStyle name="Separador de milhares 12 2 2 2 2 3 2 2" xfId="1049"/>
    <cellStyle name="Separador de milhares 12 2 2 2 2 3 2 2 2" xfId="2733"/>
    <cellStyle name="Separador de milhares 12 2 2 2 2 3 2 2 2 2" xfId="6027"/>
    <cellStyle name="Separador de milhares 12 2 2 2 2 3 2 2 2 2 2" xfId="22497"/>
    <cellStyle name="Separador de milhares 12 2 2 2 2 3 2 2 2 2 2 2" xfId="53792"/>
    <cellStyle name="Separador de milhares 12 2 2 2 2 3 2 2 2 2 3" xfId="15909"/>
    <cellStyle name="Separador de milhares 12 2 2 2 2 3 2 2 2 2 3 2" xfId="47204"/>
    <cellStyle name="Separador de milhares 12 2 2 2 2 3 2 2 2 2 4" xfId="37322"/>
    <cellStyle name="Separador de milhares 12 2 2 2 2 3 2 2 2 3" xfId="9321"/>
    <cellStyle name="Separador de milhares 12 2 2 2 2 3 2 2 2 3 2" xfId="25791"/>
    <cellStyle name="Separador de milhares 12 2 2 2 2 3 2 2 2 3 2 2" xfId="57086"/>
    <cellStyle name="Separador de milhares 12 2 2 2 2 3 2 2 2 3 3" xfId="40616"/>
    <cellStyle name="Separador de milhares 12 2 2 2 2 3 2 2 2 4" xfId="19203"/>
    <cellStyle name="Separador de milhares 12 2 2 2 2 3 2 2 2 4 2" xfId="50498"/>
    <cellStyle name="Separador de milhares 12 2 2 2 2 3 2 2 2 5" xfId="12615"/>
    <cellStyle name="Separador de milhares 12 2 2 2 2 3 2 2 2 5 2" xfId="43910"/>
    <cellStyle name="Separador de milhares 12 2 2 2 2 3 2 2 2 6" xfId="34028"/>
    <cellStyle name="Separador de milhares 12 2 2 2 2 3 2 2 2 7" xfId="30733"/>
    <cellStyle name="Separador de milhares 12 2 2 2 2 3 2 2 3" xfId="4380"/>
    <cellStyle name="Separador de milhares 12 2 2 2 2 3 2 2 3 2" xfId="20850"/>
    <cellStyle name="Separador de milhares 12 2 2 2 2 3 2 2 3 2 2" xfId="52145"/>
    <cellStyle name="Separador de milhares 12 2 2 2 2 3 2 2 3 3" xfId="14262"/>
    <cellStyle name="Separador de milhares 12 2 2 2 2 3 2 2 3 3 2" xfId="45557"/>
    <cellStyle name="Separador de milhares 12 2 2 2 2 3 2 2 3 4" xfId="35675"/>
    <cellStyle name="Separador de milhares 12 2 2 2 2 3 2 2 4" xfId="7674"/>
    <cellStyle name="Separador de milhares 12 2 2 2 2 3 2 2 4 2" xfId="24144"/>
    <cellStyle name="Separador de milhares 12 2 2 2 2 3 2 2 4 2 2" xfId="55439"/>
    <cellStyle name="Separador de milhares 12 2 2 2 2 3 2 2 4 3" xfId="38969"/>
    <cellStyle name="Separador de milhares 12 2 2 2 2 3 2 2 5" xfId="17556"/>
    <cellStyle name="Separador de milhares 12 2 2 2 2 3 2 2 5 2" xfId="48851"/>
    <cellStyle name="Separador de milhares 12 2 2 2 2 3 2 2 6" xfId="10968"/>
    <cellStyle name="Separador de milhares 12 2 2 2 2 3 2 2 6 2" xfId="42263"/>
    <cellStyle name="Separador de milhares 12 2 2 2 2 3 2 2 7" xfId="27439"/>
    <cellStyle name="Separador de milhares 12 2 2 2 2 3 2 2 7 2" xfId="32381"/>
    <cellStyle name="Separador de milhares 12 2 2 2 2 3 2 2 8" xfId="29086"/>
    <cellStyle name="Separador de milhares 12 2 2 2 2 3 2 3" xfId="2732"/>
    <cellStyle name="Separador de milhares 12 2 2 2 2 3 2 3 2" xfId="6026"/>
    <cellStyle name="Separador de milhares 12 2 2 2 2 3 2 3 2 2" xfId="22496"/>
    <cellStyle name="Separador de milhares 12 2 2 2 2 3 2 3 2 2 2" xfId="53791"/>
    <cellStyle name="Separador de milhares 12 2 2 2 2 3 2 3 2 3" xfId="15908"/>
    <cellStyle name="Separador de milhares 12 2 2 2 2 3 2 3 2 3 2" xfId="47203"/>
    <cellStyle name="Separador de milhares 12 2 2 2 2 3 2 3 2 4" xfId="37321"/>
    <cellStyle name="Separador de milhares 12 2 2 2 2 3 2 3 3" xfId="9320"/>
    <cellStyle name="Separador de milhares 12 2 2 2 2 3 2 3 3 2" xfId="25790"/>
    <cellStyle name="Separador de milhares 12 2 2 2 2 3 2 3 3 2 2" xfId="57085"/>
    <cellStyle name="Separador de milhares 12 2 2 2 2 3 2 3 3 3" xfId="40615"/>
    <cellStyle name="Separador de milhares 12 2 2 2 2 3 2 3 4" xfId="19202"/>
    <cellStyle name="Separador de milhares 12 2 2 2 2 3 2 3 4 2" xfId="50497"/>
    <cellStyle name="Separador de milhares 12 2 2 2 2 3 2 3 5" xfId="12614"/>
    <cellStyle name="Separador de milhares 12 2 2 2 2 3 2 3 5 2" xfId="43909"/>
    <cellStyle name="Separador de milhares 12 2 2 2 2 3 2 3 6" xfId="34027"/>
    <cellStyle name="Separador de milhares 12 2 2 2 2 3 2 3 7" xfId="30732"/>
    <cellStyle name="Separador de milhares 12 2 2 2 2 3 2 4" xfId="4379"/>
    <cellStyle name="Separador de milhares 12 2 2 2 2 3 2 4 2" xfId="20849"/>
    <cellStyle name="Separador de milhares 12 2 2 2 2 3 2 4 2 2" xfId="52144"/>
    <cellStyle name="Separador de milhares 12 2 2 2 2 3 2 4 3" xfId="14261"/>
    <cellStyle name="Separador de milhares 12 2 2 2 2 3 2 4 3 2" xfId="45556"/>
    <cellStyle name="Separador de milhares 12 2 2 2 2 3 2 4 4" xfId="35674"/>
    <cellStyle name="Separador de milhares 12 2 2 2 2 3 2 5" xfId="7673"/>
    <cellStyle name="Separador de milhares 12 2 2 2 2 3 2 5 2" xfId="24143"/>
    <cellStyle name="Separador de milhares 12 2 2 2 2 3 2 5 2 2" xfId="55438"/>
    <cellStyle name="Separador de milhares 12 2 2 2 2 3 2 5 3" xfId="38968"/>
    <cellStyle name="Separador de milhares 12 2 2 2 2 3 2 6" xfId="17555"/>
    <cellStyle name="Separador de milhares 12 2 2 2 2 3 2 6 2" xfId="48850"/>
    <cellStyle name="Separador de milhares 12 2 2 2 2 3 2 7" xfId="10967"/>
    <cellStyle name="Separador de milhares 12 2 2 2 2 3 2 7 2" xfId="42262"/>
    <cellStyle name="Separador de milhares 12 2 2 2 2 3 2 8" xfId="27438"/>
    <cellStyle name="Separador de milhares 12 2 2 2 2 3 2 8 2" xfId="32380"/>
    <cellStyle name="Separador de milhares 12 2 2 2 2 3 2 9" xfId="29085"/>
    <cellStyle name="Separador de milhares 12 2 2 2 2 3 3" xfId="1050"/>
    <cellStyle name="Separador de milhares 12 2 2 2 2 3 3 2" xfId="1051"/>
    <cellStyle name="Separador de milhares 12 2 2 2 2 3 3 2 2" xfId="2735"/>
    <cellStyle name="Separador de milhares 12 2 2 2 2 3 3 2 2 2" xfId="6029"/>
    <cellStyle name="Separador de milhares 12 2 2 2 2 3 3 2 2 2 2" xfId="22499"/>
    <cellStyle name="Separador de milhares 12 2 2 2 2 3 3 2 2 2 2 2" xfId="53794"/>
    <cellStyle name="Separador de milhares 12 2 2 2 2 3 3 2 2 2 3" xfId="15911"/>
    <cellStyle name="Separador de milhares 12 2 2 2 2 3 3 2 2 2 3 2" xfId="47206"/>
    <cellStyle name="Separador de milhares 12 2 2 2 2 3 3 2 2 2 4" xfId="37324"/>
    <cellStyle name="Separador de milhares 12 2 2 2 2 3 3 2 2 3" xfId="9323"/>
    <cellStyle name="Separador de milhares 12 2 2 2 2 3 3 2 2 3 2" xfId="25793"/>
    <cellStyle name="Separador de milhares 12 2 2 2 2 3 3 2 2 3 2 2" xfId="57088"/>
    <cellStyle name="Separador de milhares 12 2 2 2 2 3 3 2 2 3 3" xfId="40618"/>
    <cellStyle name="Separador de milhares 12 2 2 2 2 3 3 2 2 4" xfId="19205"/>
    <cellStyle name="Separador de milhares 12 2 2 2 2 3 3 2 2 4 2" xfId="50500"/>
    <cellStyle name="Separador de milhares 12 2 2 2 2 3 3 2 2 5" xfId="12617"/>
    <cellStyle name="Separador de milhares 12 2 2 2 2 3 3 2 2 5 2" xfId="43912"/>
    <cellStyle name="Separador de milhares 12 2 2 2 2 3 3 2 2 6" xfId="34030"/>
    <cellStyle name="Separador de milhares 12 2 2 2 2 3 3 2 2 7" xfId="30735"/>
    <cellStyle name="Separador de milhares 12 2 2 2 2 3 3 2 3" xfId="4382"/>
    <cellStyle name="Separador de milhares 12 2 2 2 2 3 3 2 3 2" xfId="20852"/>
    <cellStyle name="Separador de milhares 12 2 2 2 2 3 3 2 3 2 2" xfId="52147"/>
    <cellStyle name="Separador de milhares 12 2 2 2 2 3 3 2 3 3" xfId="14264"/>
    <cellStyle name="Separador de milhares 12 2 2 2 2 3 3 2 3 3 2" xfId="45559"/>
    <cellStyle name="Separador de milhares 12 2 2 2 2 3 3 2 3 4" xfId="35677"/>
    <cellStyle name="Separador de milhares 12 2 2 2 2 3 3 2 4" xfId="7676"/>
    <cellStyle name="Separador de milhares 12 2 2 2 2 3 3 2 4 2" xfId="24146"/>
    <cellStyle name="Separador de milhares 12 2 2 2 2 3 3 2 4 2 2" xfId="55441"/>
    <cellStyle name="Separador de milhares 12 2 2 2 2 3 3 2 4 3" xfId="38971"/>
    <cellStyle name="Separador de milhares 12 2 2 2 2 3 3 2 5" xfId="17558"/>
    <cellStyle name="Separador de milhares 12 2 2 2 2 3 3 2 5 2" xfId="48853"/>
    <cellStyle name="Separador de milhares 12 2 2 2 2 3 3 2 6" xfId="10970"/>
    <cellStyle name="Separador de milhares 12 2 2 2 2 3 3 2 6 2" xfId="42265"/>
    <cellStyle name="Separador de milhares 12 2 2 2 2 3 3 2 7" xfId="27441"/>
    <cellStyle name="Separador de milhares 12 2 2 2 2 3 3 2 7 2" xfId="32383"/>
    <cellStyle name="Separador de milhares 12 2 2 2 2 3 3 2 8" xfId="29088"/>
    <cellStyle name="Separador de milhares 12 2 2 2 2 3 3 3" xfId="2734"/>
    <cellStyle name="Separador de milhares 12 2 2 2 2 3 3 3 2" xfId="6028"/>
    <cellStyle name="Separador de milhares 12 2 2 2 2 3 3 3 2 2" xfId="22498"/>
    <cellStyle name="Separador de milhares 12 2 2 2 2 3 3 3 2 2 2" xfId="53793"/>
    <cellStyle name="Separador de milhares 12 2 2 2 2 3 3 3 2 3" xfId="15910"/>
    <cellStyle name="Separador de milhares 12 2 2 2 2 3 3 3 2 3 2" xfId="47205"/>
    <cellStyle name="Separador de milhares 12 2 2 2 2 3 3 3 2 4" xfId="37323"/>
    <cellStyle name="Separador de milhares 12 2 2 2 2 3 3 3 3" xfId="9322"/>
    <cellStyle name="Separador de milhares 12 2 2 2 2 3 3 3 3 2" xfId="25792"/>
    <cellStyle name="Separador de milhares 12 2 2 2 2 3 3 3 3 2 2" xfId="57087"/>
    <cellStyle name="Separador de milhares 12 2 2 2 2 3 3 3 3 3" xfId="40617"/>
    <cellStyle name="Separador de milhares 12 2 2 2 2 3 3 3 4" xfId="19204"/>
    <cellStyle name="Separador de milhares 12 2 2 2 2 3 3 3 4 2" xfId="50499"/>
    <cellStyle name="Separador de milhares 12 2 2 2 2 3 3 3 5" xfId="12616"/>
    <cellStyle name="Separador de milhares 12 2 2 2 2 3 3 3 5 2" xfId="43911"/>
    <cellStyle name="Separador de milhares 12 2 2 2 2 3 3 3 6" xfId="34029"/>
    <cellStyle name="Separador de milhares 12 2 2 2 2 3 3 3 7" xfId="30734"/>
    <cellStyle name="Separador de milhares 12 2 2 2 2 3 3 4" xfId="4381"/>
    <cellStyle name="Separador de milhares 12 2 2 2 2 3 3 4 2" xfId="20851"/>
    <cellStyle name="Separador de milhares 12 2 2 2 2 3 3 4 2 2" xfId="52146"/>
    <cellStyle name="Separador de milhares 12 2 2 2 2 3 3 4 3" xfId="14263"/>
    <cellStyle name="Separador de milhares 12 2 2 2 2 3 3 4 3 2" xfId="45558"/>
    <cellStyle name="Separador de milhares 12 2 2 2 2 3 3 4 4" xfId="35676"/>
    <cellStyle name="Separador de milhares 12 2 2 2 2 3 3 5" xfId="7675"/>
    <cellStyle name="Separador de milhares 12 2 2 2 2 3 3 5 2" xfId="24145"/>
    <cellStyle name="Separador de milhares 12 2 2 2 2 3 3 5 2 2" xfId="55440"/>
    <cellStyle name="Separador de milhares 12 2 2 2 2 3 3 5 3" xfId="38970"/>
    <cellStyle name="Separador de milhares 12 2 2 2 2 3 3 6" xfId="17557"/>
    <cellStyle name="Separador de milhares 12 2 2 2 2 3 3 6 2" xfId="48852"/>
    <cellStyle name="Separador de milhares 12 2 2 2 2 3 3 7" xfId="10969"/>
    <cellStyle name="Separador de milhares 12 2 2 2 2 3 3 7 2" xfId="42264"/>
    <cellStyle name="Separador de milhares 12 2 2 2 2 3 3 8" xfId="27440"/>
    <cellStyle name="Separador de milhares 12 2 2 2 2 3 3 8 2" xfId="32382"/>
    <cellStyle name="Separador de milhares 12 2 2 2 2 3 3 9" xfId="29087"/>
    <cellStyle name="Separador de milhares 12 2 2 2 2 3 4" xfId="1052"/>
    <cellStyle name="Separador de milhares 12 2 2 2 2 3 4 2" xfId="2736"/>
    <cellStyle name="Separador de milhares 12 2 2 2 2 3 4 2 2" xfId="6030"/>
    <cellStyle name="Separador de milhares 12 2 2 2 2 3 4 2 2 2" xfId="22500"/>
    <cellStyle name="Separador de milhares 12 2 2 2 2 3 4 2 2 2 2" xfId="53795"/>
    <cellStyle name="Separador de milhares 12 2 2 2 2 3 4 2 2 3" xfId="15912"/>
    <cellStyle name="Separador de milhares 12 2 2 2 2 3 4 2 2 3 2" xfId="47207"/>
    <cellStyle name="Separador de milhares 12 2 2 2 2 3 4 2 2 4" xfId="37325"/>
    <cellStyle name="Separador de milhares 12 2 2 2 2 3 4 2 3" xfId="9324"/>
    <cellStyle name="Separador de milhares 12 2 2 2 2 3 4 2 3 2" xfId="25794"/>
    <cellStyle name="Separador de milhares 12 2 2 2 2 3 4 2 3 2 2" xfId="57089"/>
    <cellStyle name="Separador de milhares 12 2 2 2 2 3 4 2 3 3" xfId="40619"/>
    <cellStyle name="Separador de milhares 12 2 2 2 2 3 4 2 4" xfId="19206"/>
    <cellStyle name="Separador de milhares 12 2 2 2 2 3 4 2 4 2" xfId="50501"/>
    <cellStyle name="Separador de milhares 12 2 2 2 2 3 4 2 5" xfId="12618"/>
    <cellStyle name="Separador de milhares 12 2 2 2 2 3 4 2 5 2" xfId="43913"/>
    <cellStyle name="Separador de milhares 12 2 2 2 2 3 4 2 6" xfId="34031"/>
    <cellStyle name="Separador de milhares 12 2 2 2 2 3 4 2 7" xfId="30736"/>
    <cellStyle name="Separador de milhares 12 2 2 2 2 3 4 3" xfId="4383"/>
    <cellStyle name="Separador de milhares 12 2 2 2 2 3 4 3 2" xfId="20853"/>
    <cellStyle name="Separador de milhares 12 2 2 2 2 3 4 3 2 2" xfId="52148"/>
    <cellStyle name="Separador de milhares 12 2 2 2 2 3 4 3 3" xfId="14265"/>
    <cellStyle name="Separador de milhares 12 2 2 2 2 3 4 3 3 2" xfId="45560"/>
    <cellStyle name="Separador de milhares 12 2 2 2 2 3 4 3 4" xfId="35678"/>
    <cellStyle name="Separador de milhares 12 2 2 2 2 3 4 4" xfId="7677"/>
    <cellStyle name="Separador de milhares 12 2 2 2 2 3 4 4 2" xfId="24147"/>
    <cellStyle name="Separador de milhares 12 2 2 2 2 3 4 4 2 2" xfId="55442"/>
    <cellStyle name="Separador de milhares 12 2 2 2 2 3 4 4 3" xfId="38972"/>
    <cellStyle name="Separador de milhares 12 2 2 2 2 3 4 5" xfId="17559"/>
    <cellStyle name="Separador de milhares 12 2 2 2 2 3 4 5 2" xfId="48854"/>
    <cellStyle name="Separador de milhares 12 2 2 2 2 3 4 6" xfId="10971"/>
    <cellStyle name="Separador de milhares 12 2 2 2 2 3 4 6 2" xfId="42266"/>
    <cellStyle name="Separador de milhares 12 2 2 2 2 3 4 7" xfId="27442"/>
    <cellStyle name="Separador de milhares 12 2 2 2 2 3 4 7 2" xfId="32384"/>
    <cellStyle name="Separador de milhares 12 2 2 2 2 3 4 8" xfId="29089"/>
    <cellStyle name="Separador de milhares 12 2 2 2 2 3 5" xfId="1053"/>
    <cellStyle name="Separador de milhares 12 2 2 2 2 3 5 2" xfId="2737"/>
    <cellStyle name="Separador de milhares 12 2 2 2 2 3 5 2 2" xfId="6031"/>
    <cellStyle name="Separador de milhares 12 2 2 2 2 3 5 2 2 2" xfId="22501"/>
    <cellStyle name="Separador de milhares 12 2 2 2 2 3 5 2 2 2 2" xfId="53796"/>
    <cellStyle name="Separador de milhares 12 2 2 2 2 3 5 2 2 3" xfId="15913"/>
    <cellStyle name="Separador de milhares 12 2 2 2 2 3 5 2 2 3 2" xfId="47208"/>
    <cellStyle name="Separador de milhares 12 2 2 2 2 3 5 2 2 4" xfId="37326"/>
    <cellStyle name="Separador de milhares 12 2 2 2 2 3 5 2 3" xfId="9325"/>
    <cellStyle name="Separador de milhares 12 2 2 2 2 3 5 2 3 2" xfId="25795"/>
    <cellStyle name="Separador de milhares 12 2 2 2 2 3 5 2 3 2 2" xfId="57090"/>
    <cellStyle name="Separador de milhares 12 2 2 2 2 3 5 2 3 3" xfId="40620"/>
    <cellStyle name="Separador de milhares 12 2 2 2 2 3 5 2 4" xfId="19207"/>
    <cellStyle name="Separador de milhares 12 2 2 2 2 3 5 2 4 2" xfId="50502"/>
    <cellStyle name="Separador de milhares 12 2 2 2 2 3 5 2 5" xfId="12619"/>
    <cellStyle name="Separador de milhares 12 2 2 2 2 3 5 2 5 2" xfId="43914"/>
    <cellStyle name="Separador de milhares 12 2 2 2 2 3 5 2 6" xfId="34032"/>
    <cellStyle name="Separador de milhares 12 2 2 2 2 3 5 2 7" xfId="30737"/>
    <cellStyle name="Separador de milhares 12 2 2 2 2 3 5 3" xfId="4384"/>
    <cellStyle name="Separador de milhares 12 2 2 2 2 3 5 3 2" xfId="20854"/>
    <cellStyle name="Separador de milhares 12 2 2 2 2 3 5 3 2 2" xfId="52149"/>
    <cellStyle name="Separador de milhares 12 2 2 2 2 3 5 3 3" xfId="14266"/>
    <cellStyle name="Separador de milhares 12 2 2 2 2 3 5 3 3 2" xfId="45561"/>
    <cellStyle name="Separador de milhares 12 2 2 2 2 3 5 3 4" xfId="35679"/>
    <cellStyle name="Separador de milhares 12 2 2 2 2 3 5 4" xfId="7678"/>
    <cellStyle name="Separador de milhares 12 2 2 2 2 3 5 4 2" xfId="24148"/>
    <cellStyle name="Separador de milhares 12 2 2 2 2 3 5 4 2 2" xfId="55443"/>
    <cellStyle name="Separador de milhares 12 2 2 2 2 3 5 4 3" xfId="38973"/>
    <cellStyle name="Separador de milhares 12 2 2 2 2 3 5 5" xfId="17560"/>
    <cellStyle name="Separador de milhares 12 2 2 2 2 3 5 5 2" xfId="48855"/>
    <cellStyle name="Separador de milhares 12 2 2 2 2 3 5 6" xfId="10972"/>
    <cellStyle name="Separador de milhares 12 2 2 2 2 3 5 6 2" xfId="42267"/>
    <cellStyle name="Separador de milhares 12 2 2 2 2 3 5 7" xfId="27443"/>
    <cellStyle name="Separador de milhares 12 2 2 2 2 3 5 7 2" xfId="32385"/>
    <cellStyle name="Separador de milhares 12 2 2 2 2 3 5 8" xfId="29090"/>
    <cellStyle name="Separador de milhares 12 2 2 2 2 3 6" xfId="2731"/>
    <cellStyle name="Separador de milhares 12 2 2 2 2 3 6 2" xfId="6025"/>
    <cellStyle name="Separador de milhares 12 2 2 2 2 3 6 2 2" xfId="22495"/>
    <cellStyle name="Separador de milhares 12 2 2 2 2 3 6 2 2 2" xfId="53790"/>
    <cellStyle name="Separador de milhares 12 2 2 2 2 3 6 2 3" xfId="15907"/>
    <cellStyle name="Separador de milhares 12 2 2 2 2 3 6 2 3 2" xfId="47202"/>
    <cellStyle name="Separador de milhares 12 2 2 2 2 3 6 2 4" xfId="37320"/>
    <cellStyle name="Separador de milhares 12 2 2 2 2 3 6 3" xfId="9319"/>
    <cellStyle name="Separador de milhares 12 2 2 2 2 3 6 3 2" xfId="25789"/>
    <cellStyle name="Separador de milhares 12 2 2 2 2 3 6 3 2 2" xfId="57084"/>
    <cellStyle name="Separador de milhares 12 2 2 2 2 3 6 3 3" xfId="40614"/>
    <cellStyle name="Separador de milhares 12 2 2 2 2 3 6 4" xfId="19201"/>
    <cellStyle name="Separador de milhares 12 2 2 2 2 3 6 4 2" xfId="50496"/>
    <cellStyle name="Separador de milhares 12 2 2 2 2 3 6 5" xfId="12613"/>
    <cellStyle name="Separador de milhares 12 2 2 2 2 3 6 5 2" xfId="43908"/>
    <cellStyle name="Separador de milhares 12 2 2 2 2 3 6 6" xfId="34026"/>
    <cellStyle name="Separador de milhares 12 2 2 2 2 3 6 7" xfId="30731"/>
    <cellStyle name="Separador de milhares 12 2 2 2 2 3 7" xfId="4378"/>
    <cellStyle name="Separador de milhares 12 2 2 2 2 3 7 2" xfId="20848"/>
    <cellStyle name="Separador de milhares 12 2 2 2 2 3 7 2 2" xfId="52143"/>
    <cellStyle name="Separador de milhares 12 2 2 2 2 3 7 3" xfId="14260"/>
    <cellStyle name="Separador de milhares 12 2 2 2 2 3 7 3 2" xfId="45555"/>
    <cellStyle name="Separador de milhares 12 2 2 2 2 3 7 4" xfId="35673"/>
    <cellStyle name="Separador de milhares 12 2 2 2 2 3 8" xfId="7672"/>
    <cellStyle name="Separador de milhares 12 2 2 2 2 3 8 2" xfId="24142"/>
    <cellStyle name="Separador de milhares 12 2 2 2 2 3 8 2 2" xfId="55437"/>
    <cellStyle name="Separador de milhares 12 2 2 2 2 3 8 3" xfId="38967"/>
    <cellStyle name="Separador de milhares 12 2 2 2 2 3 9" xfId="17554"/>
    <cellStyle name="Separador de milhares 12 2 2 2 2 3 9 2" xfId="48849"/>
    <cellStyle name="Separador de milhares 12 2 2 2 2 4" xfId="1054"/>
    <cellStyle name="Separador de milhares 12 2 2 2 2 4 2" xfId="1055"/>
    <cellStyle name="Separador de milhares 12 2 2 2 2 4 2 2" xfId="2739"/>
    <cellStyle name="Separador de milhares 12 2 2 2 2 4 2 2 2" xfId="6033"/>
    <cellStyle name="Separador de milhares 12 2 2 2 2 4 2 2 2 2" xfId="22503"/>
    <cellStyle name="Separador de milhares 12 2 2 2 2 4 2 2 2 2 2" xfId="53798"/>
    <cellStyle name="Separador de milhares 12 2 2 2 2 4 2 2 2 3" xfId="15915"/>
    <cellStyle name="Separador de milhares 12 2 2 2 2 4 2 2 2 3 2" xfId="47210"/>
    <cellStyle name="Separador de milhares 12 2 2 2 2 4 2 2 2 4" xfId="37328"/>
    <cellStyle name="Separador de milhares 12 2 2 2 2 4 2 2 3" xfId="9327"/>
    <cellStyle name="Separador de milhares 12 2 2 2 2 4 2 2 3 2" xfId="25797"/>
    <cellStyle name="Separador de milhares 12 2 2 2 2 4 2 2 3 2 2" xfId="57092"/>
    <cellStyle name="Separador de milhares 12 2 2 2 2 4 2 2 3 3" xfId="40622"/>
    <cellStyle name="Separador de milhares 12 2 2 2 2 4 2 2 4" xfId="19209"/>
    <cellStyle name="Separador de milhares 12 2 2 2 2 4 2 2 4 2" xfId="50504"/>
    <cellStyle name="Separador de milhares 12 2 2 2 2 4 2 2 5" xfId="12621"/>
    <cellStyle name="Separador de milhares 12 2 2 2 2 4 2 2 5 2" xfId="43916"/>
    <cellStyle name="Separador de milhares 12 2 2 2 2 4 2 2 6" xfId="34034"/>
    <cellStyle name="Separador de milhares 12 2 2 2 2 4 2 2 7" xfId="30739"/>
    <cellStyle name="Separador de milhares 12 2 2 2 2 4 2 3" xfId="4386"/>
    <cellStyle name="Separador de milhares 12 2 2 2 2 4 2 3 2" xfId="20856"/>
    <cellStyle name="Separador de milhares 12 2 2 2 2 4 2 3 2 2" xfId="52151"/>
    <cellStyle name="Separador de milhares 12 2 2 2 2 4 2 3 3" xfId="14268"/>
    <cellStyle name="Separador de milhares 12 2 2 2 2 4 2 3 3 2" xfId="45563"/>
    <cellStyle name="Separador de milhares 12 2 2 2 2 4 2 3 4" xfId="35681"/>
    <cellStyle name="Separador de milhares 12 2 2 2 2 4 2 4" xfId="7680"/>
    <cellStyle name="Separador de milhares 12 2 2 2 2 4 2 4 2" xfId="24150"/>
    <cellStyle name="Separador de milhares 12 2 2 2 2 4 2 4 2 2" xfId="55445"/>
    <cellStyle name="Separador de milhares 12 2 2 2 2 4 2 4 3" xfId="38975"/>
    <cellStyle name="Separador de milhares 12 2 2 2 2 4 2 5" xfId="17562"/>
    <cellStyle name="Separador de milhares 12 2 2 2 2 4 2 5 2" xfId="48857"/>
    <cellStyle name="Separador de milhares 12 2 2 2 2 4 2 6" xfId="10974"/>
    <cellStyle name="Separador de milhares 12 2 2 2 2 4 2 6 2" xfId="42269"/>
    <cellStyle name="Separador de milhares 12 2 2 2 2 4 2 7" xfId="27445"/>
    <cellStyle name="Separador de milhares 12 2 2 2 2 4 2 7 2" xfId="32387"/>
    <cellStyle name="Separador de milhares 12 2 2 2 2 4 2 8" xfId="29092"/>
    <cellStyle name="Separador de milhares 12 2 2 2 2 4 3" xfId="2738"/>
    <cellStyle name="Separador de milhares 12 2 2 2 2 4 3 2" xfId="6032"/>
    <cellStyle name="Separador de milhares 12 2 2 2 2 4 3 2 2" xfId="22502"/>
    <cellStyle name="Separador de milhares 12 2 2 2 2 4 3 2 2 2" xfId="53797"/>
    <cellStyle name="Separador de milhares 12 2 2 2 2 4 3 2 3" xfId="15914"/>
    <cellStyle name="Separador de milhares 12 2 2 2 2 4 3 2 3 2" xfId="47209"/>
    <cellStyle name="Separador de milhares 12 2 2 2 2 4 3 2 4" xfId="37327"/>
    <cellStyle name="Separador de milhares 12 2 2 2 2 4 3 3" xfId="9326"/>
    <cellStyle name="Separador de milhares 12 2 2 2 2 4 3 3 2" xfId="25796"/>
    <cellStyle name="Separador de milhares 12 2 2 2 2 4 3 3 2 2" xfId="57091"/>
    <cellStyle name="Separador de milhares 12 2 2 2 2 4 3 3 3" xfId="40621"/>
    <cellStyle name="Separador de milhares 12 2 2 2 2 4 3 4" xfId="19208"/>
    <cellStyle name="Separador de milhares 12 2 2 2 2 4 3 4 2" xfId="50503"/>
    <cellStyle name="Separador de milhares 12 2 2 2 2 4 3 5" xfId="12620"/>
    <cellStyle name="Separador de milhares 12 2 2 2 2 4 3 5 2" xfId="43915"/>
    <cellStyle name="Separador de milhares 12 2 2 2 2 4 3 6" xfId="34033"/>
    <cellStyle name="Separador de milhares 12 2 2 2 2 4 3 7" xfId="30738"/>
    <cellStyle name="Separador de milhares 12 2 2 2 2 4 4" xfId="4385"/>
    <cellStyle name="Separador de milhares 12 2 2 2 2 4 4 2" xfId="20855"/>
    <cellStyle name="Separador de milhares 12 2 2 2 2 4 4 2 2" xfId="52150"/>
    <cellStyle name="Separador de milhares 12 2 2 2 2 4 4 3" xfId="14267"/>
    <cellStyle name="Separador de milhares 12 2 2 2 2 4 4 3 2" xfId="45562"/>
    <cellStyle name="Separador de milhares 12 2 2 2 2 4 4 4" xfId="35680"/>
    <cellStyle name="Separador de milhares 12 2 2 2 2 4 5" xfId="7679"/>
    <cellStyle name="Separador de milhares 12 2 2 2 2 4 5 2" xfId="24149"/>
    <cellStyle name="Separador de milhares 12 2 2 2 2 4 5 2 2" xfId="55444"/>
    <cellStyle name="Separador de milhares 12 2 2 2 2 4 5 3" xfId="38974"/>
    <cellStyle name="Separador de milhares 12 2 2 2 2 4 6" xfId="17561"/>
    <cellStyle name="Separador de milhares 12 2 2 2 2 4 6 2" xfId="48856"/>
    <cellStyle name="Separador de milhares 12 2 2 2 2 4 7" xfId="10973"/>
    <cellStyle name="Separador de milhares 12 2 2 2 2 4 7 2" xfId="42268"/>
    <cellStyle name="Separador de milhares 12 2 2 2 2 4 8" xfId="27444"/>
    <cellStyle name="Separador de milhares 12 2 2 2 2 4 8 2" xfId="32386"/>
    <cellStyle name="Separador de milhares 12 2 2 2 2 4 9" xfId="29091"/>
    <cellStyle name="Separador de milhares 12 2 2 2 2 5" xfId="1056"/>
    <cellStyle name="Separador de milhares 12 2 2 2 2 5 2" xfId="1057"/>
    <cellStyle name="Separador de milhares 12 2 2 2 2 5 2 2" xfId="2741"/>
    <cellStyle name="Separador de milhares 12 2 2 2 2 5 2 2 2" xfId="6035"/>
    <cellStyle name="Separador de milhares 12 2 2 2 2 5 2 2 2 2" xfId="22505"/>
    <cellStyle name="Separador de milhares 12 2 2 2 2 5 2 2 2 2 2" xfId="53800"/>
    <cellStyle name="Separador de milhares 12 2 2 2 2 5 2 2 2 3" xfId="15917"/>
    <cellStyle name="Separador de milhares 12 2 2 2 2 5 2 2 2 3 2" xfId="47212"/>
    <cellStyle name="Separador de milhares 12 2 2 2 2 5 2 2 2 4" xfId="37330"/>
    <cellStyle name="Separador de milhares 12 2 2 2 2 5 2 2 3" xfId="9329"/>
    <cellStyle name="Separador de milhares 12 2 2 2 2 5 2 2 3 2" xfId="25799"/>
    <cellStyle name="Separador de milhares 12 2 2 2 2 5 2 2 3 2 2" xfId="57094"/>
    <cellStyle name="Separador de milhares 12 2 2 2 2 5 2 2 3 3" xfId="40624"/>
    <cellStyle name="Separador de milhares 12 2 2 2 2 5 2 2 4" xfId="19211"/>
    <cellStyle name="Separador de milhares 12 2 2 2 2 5 2 2 4 2" xfId="50506"/>
    <cellStyle name="Separador de milhares 12 2 2 2 2 5 2 2 5" xfId="12623"/>
    <cellStyle name="Separador de milhares 12 2 2 2 2 5 2 2 5 2" xfId="43918"/>
    <cellStyle name="Separador de milhares 12 2 2 2 2 5 2 2 6" xfId="34036"/>
    <cellStyle name="Separador de milhares 12 2 2 2 2 5 2 2 7" xfId="30741"/>
    <cellStyle name="Separador de milhares 12 2 2 2 2 5 2 3" xfId="4388"/>
    <cellStyle name="Separador de milhares 12 2 2 2 2 5 2 3 2" xfId="20858"/>
    <cellStyle name="Separador de milhares 12 2 2 2 2 5 2 3 2 2" xfId="52153"/>
    <cellStyle name="Separador de milhares 12 2 2 2 2 5 2 3 3" xfId="14270"/>
    <cellStyle name="Separador de milhares 12 2 2 2 2 5 2 3 3 2" xfId="45565"/>
    <cellStyle name="Separador de milhares 12 2 2 2 2 5 2 3 4" xfId="35683"/>
    <cellStyle name="Separador de milhares 12 2 2 2 2 5 2 4" xfId="7682"/>
    <cellStyle name="Separador de milhares 12 2 2 2 2 5 2 4 2" xfId="24152"/>
    <cellStyle name="Separador de milhares 12 2 2 2 2 5 2 4 2 2" xfId="55447"/>
    <cellStyle name="Separador de milhares 12 2 2 2 2 5 2 4 3" xfId="38977"/>
    <cellStyle name="Separador de milhares 12 2 2 2 2 5 2 5" xfId="17564"/>
    <cellStyle name="Separador de milhares 12 2 2 2 2 5 2 5 2" xfId="48859"/>
    <cellStyle name="Separador de milhares 12 2 2 2 2 5 2 6" xfId="10976"/>
    <cellStyle name="Separador de milhares 12 2 2 2 2 5 2 6 2" xfId="42271"/>
    <cellStyle name="Separador de milhares 12 2 2 2 2 5 2 7" xfId="27447"/>
    <cellStyle name="Separador de milhares 12 2 2 2 2 5 2 7 2" xfId="32389"/>
    <cellStyle name="Separador de milhares 12 2 2 2 2 5 2 8" xfId="29094"/>
    <cellStyle name="Separador de milhares 12 2 2 2 2 5 3" xfId="2740"/>
    <cellStyle name="Separador de milhares 12 2 2 2 2 5 3 2" xfId="6034"/>
    <cellStyle name="Separador de milhares 12 2 2 2 2 5 3 2 2" xfId="22504"/>
    <cellStyle name="Separador de milhares 12 2 2 2 2 5 3 2 2 2" xfId="53799"/>
    <cellStyle name="Separador de milhares 12 2 2 2 2 5 3 2 3" xfId="15916"/>
    <cellStyle name="Separador de milhares 12 2 2 2 2 5 3 2 3 2" xfId="47211"/>
    <cellStyle name="Separador de milhares 12 2 2 2 2 5 3 2 4" xfId="37329"/>
    <cellStyle name="Separador de milhares 12 2 2 2 2 5 3 3" xfId="9328"/>
    <cellStyle name="Separador de milhares 12 2 2 2 2 5 3 3 2" xfId="25798"/>
    <cellStyle name="Separador de milhares 12 2 2 2 2 5 3 3 2 2" xfId="57093"/>
    <cellStyle name="Separador de milhares 12 2 2 2 2 5 3 3 3" xfId="40623"/>
    <cellStyle name="Separador de milhares 12 2 2 2 2 5 3 4" xfId="19210"/>
    <cellStyle name="Separador de milhares 12 2 2 2 2 5 3 4 2" xfId="50505"/>
    <cellStyle name="Separador de milhares 12 2 2 2 2 5 3 5" xfId="12622"/>
    <cellStyle name="Separador de milhares 12 2 2 2 2 5 3 5 2" xfId="43917"/>
    <cellStyle name="Separador de milhares 12 2 2 2 2 5 3 6" xfId="34035"/>
    <cellStyle name="Separador de milhares 12 2 2 2 2 5 3 7" xfId="30740"/>
    <cellStyle name="Separador de milhares 12 2 2 2 2 5 4" xfId="4387"/>
    <cellStyle name="Separador de milhares 12 2 2 2 2 5 4 2" xfId="20857"/>
    <cellStyle name="Separador de milhares 12 2 2 2 2 5 4 2 2" xfId="52152"/>
    <cellStyle name="Separador de milhares 12 2 2 2 2 5 4 3" xfId="14269"/>
    <cellStyle name="Separador de milhares 12 2 2 2 2 5 4 3 2" xfId="45564"/>
    <cellStyle name="Separador de milhares 12 2 2 2 2 5 4 4" xfId="35682"/>
    <cellStyle name="Separador de milhares 12 2 2 2 2 5 5" xfId="7681"/>
    <cellStyle name="Separador de milhares 12 2 2 2 2 5 5 2" xfId="24151"/>
    <cellStyle name="Separador de milhares 12 2 2 2 2 5 5 2 2" xfId="55446"/>
    <cellStyle name="Separador de milhares 12 2 2 2 2 5 5 3" xfId="38976"/>
    <cellStyle name="Separador de milhares 12 2 2 2 2 5 6" xfId="17563"/>
    <cellStyle name="Separador de milhares 12 2 2 2 2 5 6 2" xfId="48858"/>
    <cellStyle name="Separador de milhares 12 2 2 2 2 5 7" xfId="10975"/>
    <cellStyle name="Separador de milhares 12 2 2 2 2 5 7 2" xfId="42270"/>
    <cellStyle name="Separador de milhares 12 2 2 2 2 5 8" xfId="27446"/>
    <cellStyle name="Separador de milhares 12 2 2 2 2 5 8 2" xfId="32388"/>
    <cellStyle name="Separador de milhares 12 2 2 2 2 5 9" xfId="29093"/>
    <cellStyle name="Separador de milhares 12 2 2 2 2 6" xfId="1058"/>
    <cellStyle name="Separador de milhares 12 2 2 2 2 6 2" xfId="2742"/>
    <cellStyle name="Separador de milhares 12 2 2 2 2 6 2 2" xfId="6036"/>
    <cellStyle name="Separador de milhares 12 2 2 2 2 6 2 2 2" xfId="22506"/>
    <cellStyle name="Separador de milhares 12 2 2 2 2 6 2 2 2 2" xfId="53801"/>
    <cellStyle name="Separador de milhares 12 2 2 2 2 6 2 2 3" xfId="15918"/>
    <cellStyle name="Separador de milhares 12 2 2 2 2 6 2 2 3 2" xfId="47213"/>
    <cellStyle name="Separador de milhares 12 2 2 2 2 6 2 2 4" xfId="37331"/>
    <cellStyle name="Separador de milhares 12 2 2 2 2 6 2 3" xfId="9330"/>
    <cellStyle name="Separador de milhares 12 2 2 2 2 6 2 3 2" xfId="25800"/>
    <cellStyle name="Separador de milhares 12 2 2 2 2 6 2 3 2 2" xfId="57095"/>
    <cellStyle name="Separador de milhares 12 2 2 2 2 6 2 3 3" xfId="40625"/>
    <cellStyle name="Separador de milhares 12 2 2 2 2 6 2 4" xfId="19212"/>
    <cellStyle name="Separador de milhares 12 2 2 2 2 6 2 4 2" xfId="50507"/>
    <cellStyle name="Separador de milhares 12 2 2 2 2 6 2 5" xfId="12624"/>
    <cellStyle name="Separador de milhares 12 2 2 2 2 6 2 5 2" xfId="43919"/>
    <cellStyle name="Separador de milhares 12 2 2 2 2 6 2 6" xfId="34037"/>
    <cellStyle name="Separador de milhares 12 2 2 2 2 6 2 7" xfId="30742"/>
    <cellStyle name="Separador de milhares 12 2 2 2 2 6 3" xfId="4389"/>
    <cellStyle name="Separador de milhares 12 2 2 2 2 6 3 2" xfId="20859"/>
    <cellStyle name="Separador de milhares 12 2 2 2 2 6 3 2 2" xfId="52154"/>
    <cellStyle name="Separador de milhares 12 2 2 2 2 6 3 3" xfId="14271"/>
    <cellStyle name="Separador de milhares 12 2 2 2 2 6 3 3 2" xfId="45566"/>
    <cellStyle name="Separador de milhares 12 2 2 2 2 6 3 4" xfId="35684"/>
    <cellStyle name="Separador de milhares 12 2 2 2 2 6 4" xfId="7683"/>
    <cellStyle name="Separador de milhares 12 2 2 2 2 6 4 2" xfId="24153"/>
    <cellStyle name="Separador de milhares 12 2 2 2 2 6 4 2 2" xfId="55448"/>
    <cellStyle name="Separador de milhares 12 2 2 2 2 6 4 3" xfId="38978"/>
    <cellStyle name="Separador de milhares 12 2 2 2 2 6 5" xfId="17565"/>
    <cellStyle name="Separador de milhares 12 2 2 2 2 6 5 2" xfId="48860"/>
    <cellStyle name="Separador de milhares 12 2 2 2 2 6 6" xfId="10977"/>
    <cellStyle name="Separador de milhares 12 2 2 2 2 6 6 2" xfId="42272"/>
    <cellStyle name="Separador de milhares 12 2 2 2 2 6 7" xfId="27448"/>
    <cellStyle name="Separador de milhares 12 2 2 2 2 6 7 2" xfId="32390"/>
    <cellStyle name="Separador de milhares 12 2 2 2 2 6 8" xfId="29095"/>
    <cellStyle name="Separador de milhares 12 2 2 2 2 7" xfId="1059"/>
    <cellStyle name="Separador de milhares 12 2 2 2 2 7 2" xfId="2743"/>
    <cellStyle name="Separador de milhares 12 2 2 2 2 7 2 2" xfId="6037"/>
    <cellStyle name="Separador de milhares 12 2 2 2 2 7 2 2 2" xfId="22507"/>
    <cellStyle name="Separador de milhares 12 2 2 2 2 7 2 2 2 2" xfId="53802"/>
    <cellStyle name="Separador de milhares 12 2 2 2 2 7 2 2 3" xfId="15919"/>
    <cellStyle name="Separador de milhares 12 2 2 2 2 7 2 2 3 2" xfId="47214"/>
    <cellStyle name="Separador de milhares 12 2 2 2 2 7 2 2 4" xfId="37332"/>
    <cellStyle name="Separador de milhares 12 2 2 2 2 7 2 3" xfId="9331"/>
    <cellStyle name="Separador de milhares 12 2 2 2 2 7 2 3 2" xfId="25801"/>
    <cellStyle name="Separador de milhares 12 2 2 2 2 7 2 3 2 2" xfId="57096"/>
    <cellStyle name="Separador de milhares 12 2 2 2 2 7 2 3 3" xfId="40626"/>
    <cellStyle name="Separador de milhares 12 2 2 2 2 7 2 4" xfId="19213"/>
    <cellStyle name="Separador de milhares 12 2 2 2 2 7 2 4 2" xfId="50508"/>
    <cellStyle name="Separador de milhares 12 2 2 2 2 7 2 5" xfId="12625"/>
    <cellStyle name="Separador de milhares 12 2 2 2 2 7 2 5 2" xfId="43920"/>
    <cellStyle name="Separador de milhares 12 2 2 2 2 7 2 6" xfId="34038"/>
    <cellStyle name="Separador de milhares 12 2 2 2 2 7 2 7" xfId="30743"/>
    <cellStyle name="Separador de milhares 12 2 2 2 2 7 3" xfId="4390"/>
    <cellStyle name="Separador de milhares 12 2 2 2 2 7 3 2" xfId="20860"/>
    <cellStyle name="Separador de milhares 12 2 2 2 2 7 3 2 2" xfId="52155"/>
    <cellStyle name="Separador de milhares 12 2 2 2 2 7 3 3" xfId="14272"/>
    <cellStyle name="Separador de milhares 12 2 2 2 2 7 3 3 2" xfId="45567"/>
    <cellStyle name="Separador de milhares 12 2 2 2 2 7 3 4" xfId="35685"/>
    <cellStyle name="Separador de milhares 12 2 2 2 2 7 4" xfId="7684"/>
    <cellStyle name="Separador de milhares 12 2 2 2 2 7 4 2" xfId="24154"/>
    <cellStyle name="Separador de milhares 12 2 2 2 2 7 4 2 2" xfId="55449"/>
    <cellStyle name="Separador de milhares 12 2 2 2 2 7 4 3" xfId="38979"/>
    <cellStyle name="Separador de milhares 12 2 2 2 2 7 5" xfId="17566"/>
    <cellStyle name="Separador de milhares 12 2 2 2 2 7 5 2" xfId="48861"/>
    <cellStyle name="Separador de milhares 12 2 2 2 2 7 6" xfId="10978"/>
    <cellStyle name="Separador de milhares 12 2 2 2 2 7 6 2" xfId="42273"/>
    <cellStyle name="Separador de milhares 12 2 2 2 2 7 7" xfId="27449"/>
    <cellStyle name="Separador de milhares 12 2 2 2 2 7 7 2" xfId="32391"/>
    <cellStyle name="Separador de milhares 12 2 2 2 2 7 8" xfId="29096"/>
    <cellStyle name="Separador de milhares 12 2 2 2 2 8" xfId="2723"/>
    <cellStyle name="Separador de milhares 12 2 2 2 2 8 2" xfId="6017"/>
    <cellStyle name="Separador de milhares 12 2 2 2 2 8 2 2" xfId="22487"/>
    <cellStyle name="Separador de milhares 12 2 2 2 2 8 2 2 2" xfId="53782"/>
    <cellStyle name="Separador de milhares 12 2 2 2 2 8 2 3" xfId="15899"/>
    <cellStyle name="Separador de milhares 12 2 2 2 2 8 2 3 2" xfId="47194"/>
    <cellStyle name="Separador de milhares 12 2 2 2 2 8 2 4" xfId="37312"/>
    <cellStyle name="Separador de milhares 12 2 2 2 2 8 3" xfId="9311"/>
    <cellStyle name="Separador de milhares 12 2 2 2 2 8 3 2" xfId="25781"/>
    <cellStyle name="Separador de milhares 12 2 2 2 2 8 3 2 2" xfId="57076"/>
    <cellStyle name="Separador de milhares 12 2 2 2 2 8 3 3" xfId="40606"/>
    <cellStyle name="Separador de milhares 12 2 2 2 2 8 4" xfId="19193"/>
    <cellStyle name="Separador de milhares 12 2 2 2 2 8 4 2" xfId="50488"/>
    <cellStyle name="Separador de milhares 12 2 2 2 2 8 5" xfId="12605"/>
    <cellStyle name="Separador de milhares 12 2 2 2 2 8 5 2" xfId="43900"/>
    <cellStyle name="Separador de milhares 12 2 2 2 2 8 6" xfId="34018"/>
    <cellStyle name="Separador de milhares 12 2 2 2 2 8 7" xfId="30723"/>
    <cellStyle name="Separador de milhares 12 2 2 2 2 9" xfId="4370"/>
    <cellStyle name="Separador de milhares 12 2 2 2 2 9 2" xfId="20840"/>
    <cellStyle name="Separador de milhares 12 2 2 2 2 9 2 2" xfId="52135"/>
    <cellStyle name="Separador de milhares 12 2 2 2 2 9 3" xfId="14252"/>
    <cellStyle name="Separador de milhares 12 2 2 2 2 9 3 2" xfId="45547"/>
    <cellStyle name="Separador de milhares 12 2 2 2 2 9 4" xfId="35665"/>
    <cellStyle name="Separador de milhares 12 2 2 2 3" xfId="1060"/>
    <cellStyle name="Separador de milhares 12 2 2 2 3 10" xfId="10979"/>
    <cellStyle name="Separador de milhares 12 2 2 2 3 10 2" xfId="42274"/>
    <cellStyle name="Separador de milhares 12 2 2 2 3 11" xfId="27450"/>
    <cellStyle name="Separador de milhares 12 2 2 2 3 11 2" xfId="32392"/>
    <cellStyle name="Separador de milhares 12 2 2 2 3 12" xfId="29097"/>
    <cellStyle name="Separador de milhares 12 2 2 2 3 2" xfId="1061"/>
    <cellStyle name="Separador de milhares 12 2 2 2 3 2 2" xfId="1062"/>
    <cellStyle name="Separador de milhares 12 2 2 2 3 2 2 2" xfId="2746"/>
    <cellStyle name="Separador de milhares 12 2 2 2 3 2 2 2 2" xfId="6040"/>
    <cellStyle name="Separador de milhares 12 2 2 2 3 2 2 2 2 2" xfId="22510"/>
    <cellStyle name="Separador de milhares 12 2 2 2 3 2 2 2 2 2 2" xfId="53805"/>
    <cellStyle name="Separador de milhares 12 2 2 2 3 2 2 2 2 3" xfId="15922"/>
    <cellStyle name="Separador de milhares 12 2 2 2 3 2 2 2 2 3 2" xfId="47217"/>
    <cellStyle name="Separador de milhares 12 2 2 2 3 2 2 2 2 4" xfId="37335"/>
    <cellStyle name="Separador de milhares 12 2 2 2 3 2 2 2 3" xfId="9334"/>
    <cellStyle name="Separador de milhares 12 2 2 2 3 2 2 2 3 2" xfId="25804"/>
    <cellStyle name="Separador de milhares 12 2 2 2 3 2 2 2 3 2 2" xfId="57099"/>
    <cellStyle name="Separador de milhares 12 2 2 2 3 2 2 2 3 3" xfId="40629"/>
    <cellStyle name="Separador de milhares 12 2 2 2 3 2 2 2 4" xfId="19216"/>
    <cellStyle name="Separador de milhares 12 2 2 2 3 2 2 2 4 2" xfId="50511"/>
    <cellStyle name="Separador de milhares 12 2 2 2 3 2 2 2 5" xfId="12628"/>
    <cellStyle name="Separador de milhares 12 2 2 2 3 2 2 2 5 2" xfId="43923"/>
    <cellStyle name="Separador de milhares 12 2 2 2 3 2 2 2 6" xfId="34041"/>
    <cellStyle name="Separador de milhares 12 2 2 2 3 2 2 2 7" xfId="30746"/>
    <cellStyle name="Separador de milhares 12 2 2 2 3 2 2 3" xfId="4393"/>
    <cellStyle name="Separador de milhares 12 2 2 2 3 2 2 3 2" xfId="20863"/>
    <cellStyle name="Separador de milhares 12 2 2 2 3 2 2 3 2 2" xfId="52158"/>
    <cellStyle name="Separador de milhares 12 2 2 2 3 2 2 3 3" xfId="14275"/>
    <cellStyle name="Separador de milhares 12 2 2 2 3 2 2 3 3 2" xfId="45570"/>
    <cellStyle name="Separador de milhares 12 2 2 2 3 2 2 3 4" xfId="35688"/>
    <cellStyle name="Separador de milhares 12 2 2 2 3 2 2 4" xfId="7687"/>
    <cellStyle name="Separador de milhares 12 2 2 2 3 2 2 4 2" xfId="24157"/>
    <cellStyle name="Separador de milhares 12 2 2 2 3 2 2 4 2 2" xfId="55452"/>
    <cellStyle name="Separador de milhares 12 2 2 2 3 2 2 4 3" xfId="38982"/>
    <cellStyle name="Separador de milhares 12 2 2 2 3 2 2 5" xfId="17569"/>
    <cellStyle name="Separador de milhares 12 2 2 2 3 2 2 5 2" xfId="48864"/>
    <cellStyle name="Separador de milhares 12 2 2 2 3 2 2 6" xfId="10981"/>
    <cellStyle name="Separador de milhares 12 2 2 2 3 2 2 6 2" xfId="42276"/>
    <cellStyle name="Separador de milhares 12 2 2 2 3 2 2 7" xfId="27452"/>
    <cellStyle name="Separador de milhares 12 2 2 2 3 2 2 7 2" xfId="32394"/>
    <cellStyle name="Separador de milhares 12 2 2 2 3 2 2 8" xfId="29099"/>
    <cellStyle name="Separador de milhares 12 2 2 2 3 2 3" xfId="2745"/>
    <cellStyle name="Separador de milhares 12 2 2 2 3 2 3 2" xfId="6039"/>
    <cellStyle name="Separador de milhares 12 2 2 2 3 2 3 2 2" xfId="22509"/>
    <cellStyle name="Separador de milhares 12 2 2 2 3 2 3 2 2 2" xfId="53804"/>
    <cellStyle name="Separador de milhares 12 2 2 2 3 2 3 2 3" xfId="15921"/>
    <cellStyle name="Separador de milhares 12 2 2 2 3 2 3 2 3 2" xfId="47216"/>
    <cellStyle name="Separador de milhares 12 2 2 2 3 2 3 2 4" xfId="37334"/>
    <cellStyle name="Separador de milhares 12 2 2 2 3 2 3 3" xfId="9333"/>
    <cellStyle name="Separador de milhares 12 2 2 2 3 2 3 3 2" xfId="25803"/>
    <cellStyle name="Separador de milhares 12 2 2 2 3 2 3 3 2 2" xfId="57098"/>
    <cellStyle name="Separador de milhares 12 2 2 2 3 2 3 3 3" xfId="40628"/>
    <cellStyle name="Separador de milhares 12 2 2 2 3 2 3 4" xfId="19215"/>
    <cellStyle name="Separador de milhares 12 2 2 2 3 2 3 4 2" xfId="50510"/>
    <cellStyle name="Separador de milhares 12 2 2 2 3 2 3 5" xfId="12627"/>
    <cellStyle name="Separador de milhares 12 2 2 2 3 2 3 5 2" xfId="43922"/>
    <cellStyle name="Separador de milhares 12 2 2 2 3 2 3 6" xfId="34040"/>
    <cellStyle name="Separador de milhares 12 2 2 2 3 2 3 7" xfId="30745"/>
    <cellStyle name="Separador de milhares 12 2 2 2 3 2 4" xfId="4392"/>
    <cellStyle name="Separador de milhares 12 2 2 2 3 2 4 2" xfId="20862"/>
    <cellStyle name="Separador de milhares 12 2 2 2 3 2 4 2 2" xfId="52157"/>
    <cellStyle name="Separador de milhares 12 2 2 2 3 2 4 3" xfId="14274"/>
    <cellStyle name="Separador de milhares 12 2 2 2 3 2 4 3 2" xfId="45569"/>
    <cellStyle name="Separador de milhares 12 2 2 2 3 2 4 4" xfId="35687"/>
    <cellStyle name="Separador de milhares 12 2 2 2 3 2 5" xfId="7686"/>
    <cellStyle name="Separador de milhares 12 2 2 2 3 2 5 2" xfId="24156"/>
    <cellStyle name="Separador de milhares 12 2 2 2 3 2 5 2 2" xfId="55451"/>
    <cellStyle name="Separador de milhares 12 2 2 2 3 2 5 3" xfId="38981"/>
    <cellStyle name="Separador de milhares 12 2 2 2 3 2 6" xfId="17568"/>
    <cellStyle name="Separador de milhares 12 2 2 2 3 2 6 2" xfId="48863"/>
    <cellStyle name="Separador de milhares 12 2 2 2 3 2 7" xfId="10980"/>
    <cellStyle name="Separador de milhares 12 2 2 2 3 2 7 2" xfId="42275"/>
    <cellStyle name="Separador de milhares 12 2 2 2 3 2 8" xfId="27451"/>
    <cellStyle name="Separador de milhares 12 2 2 2 3 2 8 2" xfId="32393"/>
    <cellStyle name="Separador de milhares 12 2 2 2 3 2 9" xfId="29098"/>
    <cellStyle name="Separador de milhares 12 2 2 2 3 3" xfId="1063"/>
    <cellStyle name="Separador de milhares 12 2 2 2 3 3 2" xfId="1064"/>
    <cellStyle name="Separador de milhares 12 2 2 2 3 3 2 2" xfId="2748"/>
    <cellStyle name="Separador de milhares 12 2 2 2 3 3 2 2 2" xfId="6042"/>
    <cellStyle name="Separador de milhares 12 2 2 2 3 3 2 2 2 2" xfId="22512"/>
    <cellStyle name="Separador de milhares 12 2 2 2 3 3 2 2 2 2 2" xfId="53807"/>
    <cellStyle name="Separador de milhares 12 2 2 2 3 3 2 2 2 3" xfId="15924"/>
    <cellStyle name="Separador de milhares 12 2 2 2 3 3 2 2 2 3 2" xfId="47219"/>
    <cellStyle name="Separador de milhares 12 2 2 2 3 3 2 2 2 4" xfId="37337"/>
    <cellStyle name="Separador de milhares 12 2 2 2 3 3 2 2 3" xfId="9336"/>
    <cellStyle name="Separador de milhares 12 2 2 2 3 3 2 2 3 2" xfId="25806"/>
    <cellStyle name="Separador de milhares 12 2 2 2 3 3 2 2 3 2 2" xfId="57101"/>
    <cellStyle name="Separador de milhares 12 2 2 2 3 3 2 2 3 3" xfId="40631"/>
    <cellStyle name="Separador de milhares 12 2 2 2 3 3 2 2 4" xfId="19218"/>
    <cellStyle name="Separador de milhares 12 2 2 2 3 3 2 2 4 2" xfId="50513"/>
    <cellStyle name="Separador de milhares 12 2 2 2 3 3 2 2 5" xfId="12630"/>
    <cellStyle name="Separador de milhares 12 2 2 2 3 3 2 2 5 2" xfId="43925"/>
    <cellStyle name="Separador de milhares 12 2 2 2 3 3 2 2 6" xfId="34043"/>
    <cellStyle name="Separador de milhares 12 2 2 2 3 3 2 2 7" xfId="30748"/>
    <cellStyle name="Separador de milhares 12 2 2 2 3 3 2 3" xfId="4395"/>
    <cellStyle name="Separador de milhares 12 2 2 2 3 3 2 3 2" xfId="20865"/>
    <cellStyle name="Separador de milhares 12 2 2 2 3 3 2 3 2 2" xfId="52160"/>
    <cellStyle name="Separador de milhares 12 2 2 2 3 3 2 3 3" xfId="14277"/>
    <cellStyle name="Separador de milhares 12 2 2 2 3 3 2 3 3 2" xfId="45572"/>
    <cellStyle name="Separador de milhares 12 2 2 2 3 3 2 3 4" xfId="35690"/>
    <cellStyle name="Separador de milhares 12 2 2 2 3 3 2 4" xfId="7689"/>
    <cellStyle name="Separador de milhares 12 2 2 2 3 3 2 4 2" xfId="24159"/>
    <cellStyle name="Separador de milhares 12 2 2 2 3 3 2 4 2 2" xfId="55454"/>
    <cellStyle name="Separador de milhares 12 2 2 2 3 3 2 4 3" xfId="38984"/>
    <cellStyle name="Separador de milhares 12 2 2 2 3 3 2 5" xfId="17571"/>
    <cellStyle name="Separador de milhares 12 2 2 2 3 3 2 5 2" xfId="48866"/>
    <cellStyle name="Separador de milhares 12 2 2 2 3 3 2 6" xfId="10983"/>
    <cellStyle name="Separador de milhares 12 2 2 2 3 3 2 6 2" xfId="42278"/>
    <cellStyle name="Separador de milhares 12 2 2 2 3 3 2 7" xfId="27454"/>
    <cellStyle name="Separador de milhares 12 2 2 2 3 3 2 7 2" xfId="32396"/>
    <cellStyle name="Separador de milhares 12 2 2 2 3 3 2 8" xfId="29101"/>
    <cellStyle name="Separador de milhares 12 2 2 2 3 3 3" xfId="2747"/>
    <cellStyle name="Separador de milhares 12 2 2 2 3 3 3 2" xfId="6041"/>
    <cellStyle name="Separador de milhares 12 2 2 2 3 3 3 2 2" xfId="22511"/>
    <cellStyle name="Separador de milhares 12 2 2 2 3 3 3 2 2 2" xfId="53806"/>
    <cellStyle name="Separador de milhares 12 2 2 2 3 3 3 2 3" xfId="15923"/>
    <cellStyle name="Separador de milhares 12 2 2 2 3 3 3 2 3 2" xfId="47218"/>
    <cellStyle name="Separador de milhares 12 2 2 2 3 3 3 2 4" xfId="37336"/>
    <cellStyle name="Separador de milhares 12 2 2 2 3 3 3 3" xfId="9335"/>
    <cellStyle name="Separador de milhares 12 2 2 2 3 3 3 3 2" xfId="25805"/>
    <cellStyle name="Separador de milhares 12 2 2 2 3 3 3 3 2 2" xfId="57100"/>
    <cellStyle name="Separador de milhares 12 2 2 2 3 3 3 3 3" xfId="40630"/>
    <cellStyle name="Separador de milhares 12 2 2 2 3 3 3 4" xfId="19217"/>
    <cellStyle name="Separador de milhares 12 2 2 2 3 3 3 4 2" xfId="50512"/>
    <cellStyle name="Separador de milhares 12 2 2 2 3 3 3 5" xfId="12629"/>
    <cellStyle name="Separador de milhares 12 2 2 2 3 3 3 5 2" xfId="43924"/>
    <cellStyle name="Separador de milhares 12 2 2 2 3 3 3 6" xfId="34042"/>
    <cellStyle name="Separador de milhares 12 2 2 2 3 3 3 7" xfId="30747"/>
    <cellStyle name="Separador de milhares 12 2 2 2 3 3 4" xfId="4394"/>
    <cellStyle name="Separador de milhares 12 2 2 2 3 3 4 2" xfId="20864"/>
    <cellStyle name="Separador de milhares 12 2 2 2 3 3 4 2 2" xfId="52159"/>
    <cellStyle name="Separador de milhares 12 2 2 2 3 3 4 3" xfId="14276"/>
    <cellStyle name="Separador de milhares 12 2 2 2 3 3 4 3 2" xfId="45571"/>
    <cellStyle name="Separador de milhares 12 2 2 2 3 3 4 4" xfId="35689"/>
    <cellStyle name="Separador de milhares 12 2 2 2 3 3 5" xfId="7688"/>
    <cellStyle name="Separador de milhares 12 2 2 2 3 3 5 2" xfId="24158"/>
    <cellStyle name="Separador de milhares 12 2 2 2 3 3 5 2 2" xfId="55453"/>
    <cellStyle name="Separador de milhares 12 2 2 2 3 3 5 3" xfId="38983"/>
    <cellStyle name="Separador de milhares 12 2 2 2 3 3 6" xfId="17570"/>
    <cellStyle name="Separador de milhares 12 2 2 2 3 3 6 2" xfId="48865"/>
    <cellStyle name="Separador de milhares 12 2 2 2 3 3 7" xfId="10982"/>
    <cellStyle name="Separador de milhares 12 2 2 2 3 3 7 2" xfId="42277"/>
    <cellStyle name="Separador de milhares 12 2 2 2 3 3 8" xfId="27453"/>
    <cellStyle name="Separador de milhares 12 2 2 2 3 3 8 2" xfId="32395"/>
    <cellStyle name="Separador de milhares 12 2 2 2 3 3 9" xfId="29100"/>
    <cellStyle name="Separador de milhares 12 2 2 2 3 4" xfId="1065"/>
    <cellStyle name="Separador de milhares 12 2 2 2 3 4 2" xfId="2749"/>
    <cellStyle name="Separador de milhares 12 2 2 2 3 4 2 2" xfId="6043"/>
    <cellStyle name="Separador de milhares 12 2 2 2 3 4 2 2 2" xfId="22513"/>
    <cellStyle name="Separador de milhares 12 2 2 2 3 4 2 2 2 2" xfId="53808"/>
    <cellStyle name="Separador de milhares 12 2 2 2 3 4 2 2 3" xfId="15925"/>
    <cellStyle name="Separador de milhares 12 2 2 2 3 4 2 2 3 2" xfId="47220"/>
    <cellStyle name="Separador de milhares 12 2 2 2 3 4 2 2 4" xfId="37338"/>
    <cellStyle name="Separador de milhares 12 2 2 2 3 4 2 3" xfId="9337"/>
    <cellStyle name="Separador de milhares 12 2 2 2 3 4 2 3 2" xfId="25807"/>
    <cellStyle name="Separador de milhares 12 2 2 2 3 4 2 3 2 2" xfId="57102"/>
    <cellStyle name="Separador de milhares 12 2 2 2 3 4 2 3 3" xfId="40632"/>
    <cellStyle name="Separador de milhares 12 2 2 2 3 4 2 4" xfId="19219"/>
    <cellStyle name="Separador de milhares 12 2 2 2 3 4 2 4 2" xfId="50514"/>
    <cellStyle name="Separador de milhares 12 2 2 2 3 4 2 5" xfId="12631"/>
    <cellStyle name="Separador de milhares 12 2 2 2 3 4 2 5 2" xfId="43926"/>
    <cellStyle name="Separador de milhares 12 2 2 2 3 4 2 6" xfId="34044"/>
    <cellStyle name="Separador de milhares 12 2 2 2 3 4 2 7" xfId="30749"/>
    <cellStyle name="Separador de milhares 12 2 2 2 3 4 3" xfId="4396"/>
    <cellStyle name="Separador de milhares 12 2 2 2 3 4 3 2" xfId="20866"/>
    <cellStyle name="Separador de milhares 12 2 2 2 3 4 3 2 2" xfId="52161"/>
    <cellStyle name="Separador de milhares 12 2 2 2 3 4 3 3" xfId="14278"/>
    <cellStyle name="Separador de milhares 12 2 2 2 3 4 3 3 2" xfId="45573"/>
    <cellStyle name="Separador de milhares 12 2 2 2 3 4 3 4" xfId="35691"/>
    <cellStyle name="Separador de milhares 12 2 2 2 3 4 4" xfId="7690"/>
    <cellStyle name="Separador de milhares 12 2 2 2 3 4 4 2" xfId="24160"/>
    <cellStyle name="Separador de milhares 12 2 2 2 3 4 4 2 2" xfId="55455"/>
    <cellStyle name="Separador de milhares 12 2 2 2 3 4 4 3" xfId="38985"/>
    <cellStyle name="Separador de milhares 12 2 2 2 3 4 5" xfId="17572"/>
    <cellStyle name="Separador de milhares 12 2 2 2 3 4 5 2" xfId="48867"/>
    <cellStyle name="Separador de milhares 12 2 2 2 3 4 6" xfId="10984"/>
    <cellStyle name="Separador de milhares 12 2 2 2 3 4 6 2" xfId="42279"/>
    <cellStyle name="Separador de milhares 12 2 2 2 3 4 7" xfId="27455"/>
    <cellStyle name="Separador de milhares 12 2 2 2 3 4 7 2" xfId="32397"/>
    <cellStyle name="Separador de milhares 12 2 2 2 3 4 8" xfId="29102"/>
    <cellStyle name="Separador de milhares 12 2 2 2 3 5" xfId="1066"/>
    <cellStyle name="Separador de milhares 12 2 2 2 3 5 2" xfId="2750"/>
    <cellStyle name="Separador de milhares 12 2 2 2 3 5 2 2" xfId="6044"/>
    <cellStyle name="Separador de milhares 12 2 2 2 3 5 2 2 2" xfId="22514"/>
    <cellStyle name="Separador de milhares 12 2 2 2 3 5 2 2 2 2" xfId="53809"/>
    <cellStyle name="Separador de milhares 12 2 2 2 3 5 2 2 3" xfId="15926"/>
    <cellStyle name="Separador de milhares 12 2 2 2 3 5 2 2 3 2" xfId="47221"/>
    <cellStyle name="Separador de milhares 12 2 2 2 3 5 2 2 4" xfId="37339"/>
    <cellStyle name="Separador de milhares 12 2 2 2 3 5 2 3" xfId="9338"/>
    <cellStyle name="Separador de milhares 12 2 2 2 3 5 2 3 2" xfId="25808"/>
    <cellStyle name="Separador de milhares 12 2 2 2 3 5 2 3 2 2" xfId="57103"/>
    <cellStyle name="Separador de milhares 12 2 2 2 3 5 2 3 3" xfId="40633"/>
    <cellStyle name="Separador de milhares 12 2 2 2 3 5 2 4" xfId="19220"/>
    <cellStyle name="Separador de milhares 12 2 2 2 3 5 2 4 2" xfId="50515"/>
    <cellStyle name="Separador de milhares 12 2 2 2 3 5 2 5" xfId="12632"/>
    <cellStyle name="Separador de milhares 12 2 2 2 3 5 2 5 2" xfId="43927"/>
    <cellStyle name="Separador de milhares 12 2 2 2 3 5 2 6" xfId="34045"/>
    <cellStyle name="Separador de milhares 12 2 2 2 3 5 2 7" xfId="30750"/>
    <cellStyle name="Separador de milhares 12 2 2 2 3 5 3" xfId="4397"/>
    <cellStyle name="Separador de milhares 12 2 2 2 3 5 3 2" xfId="20867"/>
    <cellStyle name="Separador de milhares 12 2 2 2 3 5 3 2 2" xfId="52162"/>
    <cellStyle name="Separador de milhares 12 2 2 2 3 5 3 3" xfId="14279"/>
    <cellStyle name="Separador de milhares 12 2 2 2 3 5 3 3 2" xfId="45574"/>
    <cellStyle name="Separador de milhares 12 2 2 2 3 5 3 4" xfId="35692"/>
    <cellStyle name="Separador de milhares 12 2 2 2 3 5 4" xfId="7691"/>
    <cellStyle name="Separador de milhares 12 2 2 2 3 5 4 2" xfId="24161"/>
    <cellStyle name="Separador de milhares 12 2 2 2 3 5 4 2 2" xfId="55456"/>
    <cellStyle name="Separador de milhares 12 2 2 2 3 5 4 3" xfId="38986"/>
    <cellStyle name="Separador de milhares 12 2 2 2 3 5 5" xfId="17573"/>
    <cellStyle name="Separador de milhares 12 2 2 2 3 5 5 2" xfId="48868"/>
    <cellStyle name="Separador de milhares 12 2 2 2 3 5 6" xfId="10985"/>
    <cellStyle name="Separador de milhares 12 2 2 2 3 5 6 2" xfId="42280"/>
    <cellStyle name="Separador de milhares 12 2 2 2 3 5 7" xfId="27456"/>
    <cellStyle name="Separador de milhares 12 2 2 2 3 5 7 2" xfId="32398"/>
    <cellStyle name="Separador de milhares 12 2 2 2 3 5 8" xfId="29103"/>
    <cellStyle name="Separador de milhares 12 2 2 2 3 6" xfId="2744"/>
    <cellStyle name="Separador de milhares 12 2 2 2 3 6 2" xfId="6038"/>
    <cellStyle name="Separador de milhares 12 2 2 2 3 6 2 2" xfId="22508"/>
    <cellStyle name="Separador de milhares 12 2 2 2 3 6 2 2 2" xfId="53803"/>
    <cellStyle name="Separador de milhares 12 2 2 2 3 6 2 3" xfId="15920"/>
    <cellStyle name="Separador de milhares 12 2 2 2 3 6 2 3 2" xfId="47215"/>
    <cellStyle name="Separador de milhares 12 2 2 2 3 6 2 4" xfId="37333"/>
    <cellStyle name="Separador de milhares 12 2 2 2 3 6 3" xfId="9332"/>
    <cellStyle name="Separador de milhares 12 2 2 2 3 6 3 2" xfId="25802"/>
    <cellStyle name="Separador de milhares 12 2 2 2 3 6 3 2 2" xfId="57097"/>
    <cellStyle name="Separador de milhares 12 2 2 2 3 6 3 3" xfId="40627"/>
    <cellStyle name="Separador de milhares 12 2 2 2 3 6 4" xfId="19214"/>
    <cellStyle name="Separador de milhares 12 2 2 2 3 6 4 2" xfId="50509"/>
    <cellStyle name="Separador de milhares 12 2 2 2 3 6 5" xfId="12626"/>
    <cellStyle name="Separador de milhares 12 2 2 2 3 6 5 2" xfId="43921"/>
    <cellStyle name="Separador de milhares 12 2 2 2 3 6 6" xfId="34039"/>
    <cellStyle name="Separador de milhares 12 2 2 2 3 6 7" xfId="30744"/>
    <cellStyle name="Separador de milhares 12 2 2 2 3 7" xfId="4391"/>
    <cellStyle name="Separador de milhares 12 2 2 2 3 7 2" xfId="20861"/>
    <cellStyle name="Separador de milhares 12 2 2 2 3 7 2 2" xfId="52156"/>
    <cellStyle name="Separador de milhares 12 2 2 2 3 7 3" xfId="14273"/>
    <cellStyle name="Separador de milhares 12 2 2 2 3 7 3 2" xfId="45568"/>
    <cellStyle name="Separador de milhares 12 2 2 2 3 7 4" xfId="35686"/>
    <cellStyle name="Separador de milhares 12 2 2 2 3 8" xfId="7685"/>
    <cellStyle name="Separador de milhares 12 2 2 2 3 8 2" xfId="24155"/>
    <cellStyle name="Separador de milhares 12 2 2 2 3 8 2 2" xfId="55450"/>
    <cellStyle name="Separador de milhares 12 2 2 2 3 8 3" xfId="38980"/>
    <cellStyle name="Separador de milhares 12 2 2 2 3 9" xfId="17567"/>
    <cellStyle name="Separador de milhares 12 2 2 2 3 9 2" xfId="48862"/>
    <cellStyle name="Separador de milhares 12 2 2 2 4" xfId="1067"/>
    <cellStyle name="Separador de milhares 12 2 2 2 4 10" xfId="10986"/>
    <cellStyle name="Separador de milhares 12 2 2 2 4 10 2" xfId="42281"/>
    <cellStyle name="Separador de milhares 12 2 2 2 4 11" xfId="27457"/>
    <cellStyle name="Separador de milhares 12 2 2 2 4 11 2" xfId="32399"/>
    <cellStyle name="Separador de milhares 12 2 2 2 4 12" xfId="29104"/>
    <cellStyle name="Separador de milhares 12 2 2 2 4 2" xfId="1068"/>
    <cellStyle name="Separador de milhares 12 2 2 2 4 2 2" xfId="1069"/>
    <cellStyle name="Separador de milhares 12 2 2 2 4 2 2 2" xfId="2753"/>
    <cellStyle name="Separador de milhares 12 2 2 2 4 2 2 2 2" xfId="6047"/>
    <cellStyle name="Separador de milhares 12 2 2 2 4 2 2 2 2 2" xfId="22517"/>
    <cellStyle name="Separador de milhares 12 2 2 2 4 2 2 2 2 2 2" xfId="53812"/>
    <cellStyle name="Separador de milhares 12 2 2 2 4 2 2 2 2 3" xfId="15929"/>
    <cellStyle name="Separador de milhares 12 2 2 2 4 2 2 2 2 3 2" xfId="47224"/>
    <cellStyle name="Separador de milhares 12 2 2 2 4 2 2 2 2 4" xfId="37342"/>
    <cellStyle name="Separador de milhares 12 2 2 2 4 2 2 2 3" xfId="9341"/>
    <cellStyle name="Separador de milhares 12 2 2 2 4 2 2 2 3 2" xfId="25811"/>
    <cellStyle name="Separador de milhares 12 2 2 2 4 2 2 2 3 2 2" xfId="57106"/>
    <cellStyle name="Separador de milhares 12 2 2 2 4 2 2 2 3 3" xfId="40636"/>
    <cellStyle name="Separador de milhares 12 2 2 2 4 2 2 2 4" xfId="19223"/>
    <cellStyle name="Separador de milhares 12 2 2 2 4 2 2 2 4 2" xfId="50518"/>
    <cellStyle name="Separador de milhares 12 2 2 2 4 2 2 2 5" xfId="12635"/>
    <cellStyle name="Separador de milhares 12 2 2 2 4 2 2 2 5 2" xfId="43930"/>
    <cellStyle name="Separador de milhares 12 2 2 2 4 2 2 2 6" xfId="34048"/>
    <cellStyle name="Separador de milhares 12 2 2 2 4 2 2 2 7" xfId="30753"/>
    <cellStyle name="Separador de milhares 12 2 2 2 4 2 2 3" xfId="4400"/>
    <cellStyle name="Separador de milhares 12 2 2 2 4 2 2 3 2" xfId="20870"/>
    <cellStyle name="Separador de milhares 12 2 2 2 4 2 2 3 2 2" xfId="52165"/>
    <cellStyle name="Separador de milhares 12 2 2 2 4 2 2 3 3" xfId="14282"/>
    <cellStyle name="Separador de milhares 12 2 2 2 4 2 2 3 3 2" xfId="45577"/>
    <cellStyle name="Separador de milhares 12 2 2 2 4 2 2 3 4" xfId="35695"/>
    <cellStyle name="Separador de milhares 12 2 2 2 4 2 2 4" xfId="7694"/>
    <cellStyle name="Separador de milhares 12 2 2 2 4 2 2 4 2" xfId="24164"/>
    <cellStyle name="Separador de milhares 12 2 2 2 4 2 2 4 2 2" xfId="55459"/>
    <cellStyle name="Separador de milhares 12 2 2 2 4 2 2 4 3" xfId="38989"/>
    <cellStyle name="Separador de milhares 12 2 2 2 4 2 2 5" xfId="17576"/>
    <cellStyle name="Separador de milhares 12 2 2 2 4 2 2 5 2" xfId="48871"/>
    <cellStyle name="Separador de milhares 12 2 2 2 4 2 2 6" xfId="10988"/>
    <cellStyle name="Separador de milhares 12 2 2 2 4 2 2 6 2" xfId="42283"/>
    <cellStyle name="Separador de milhares 12 2 2 2 4 2 2 7" xfId="27459"/>
    <cellStyle name="Separador de milhares 12 2 2 2 4 2 2 7 2" xfId="32401"/>
    <cellStyle name="Separador de milhares 12 2 2 2 4 2 2 8" xfId="29106"/>
    <cellStyle name="Separador de milhares 12 2 2 2 4 2 3" xfId="2752"/>
    <cellStyle name="Separador de milhares 12 2 2 2 4 2 3 2" xfId="6046"/>
    <cellStyle name="Separador de milhares 12 2 2 2 4 2 3 2 2" xfId="22516"/>
    <cellStyle name="Separador de milhares 12 2 2 2 4 2 3 2 2 2" xfId="53811"/>
    <cellStyle name="Separador de milhares 12 2 2 2 4 2 3 2 3" xfId="15928"/>
    <cellStyle name="Separador de milhares 12 2 2 2 4 2 3 2 3 2" xfId="47223"/>
    <cellStyle name="Separador de milhares 12 2 2 2 4 2 3 2 4" xfId="37341"/>
    <cellStyle name="Separador de milhares 12 2 2 2 4 2 3 3" xfId="9340"/>
    <cellStyle name="Separador de milhares 12 2 2 2 4 2 3 3 2" xfId="25810"/>
    <cellStyle name="Separador de milhares 12 2 2 2 4 2 3 3 2 2" xfId="57105"/>
    <cellStyle name="Separador de milhares 12 2 2 2 4 2 3 3 3" xfId="40635"/>
    <cellStyle name="Separador de milhares 12 2 2 2 4 2 3 4" xfId="19222"/>
    <cellStyle name="Separador de milhares 12 2 2 2 4 2 3 4 2" xfId="50517"/>
    <cellStyle name="Separador de milhares 12 2 2 2 4 2 3 5" xfId="12634"/>
    <cellStyle name="Separador de milhares 12 2 2 2 4 2 3 5 2" xfId="43929"/>
    <cellStyle name="Separador de milhares 12 2 2 2 4 2 3 6" xfId="34047"/>
    <cellStyle name="Separador de milhares 12 2 2 2 4 2 3 7" xfId="30752"/>
    <cellStyle name="Separador de milhares 12 2 2 2 4 2 4" xfId="4399"/>
    <cellStyle name="Separador de milhares 12 2 2 2 4 2 4 2" xfId="20869"/>
    <cellStyle name="Separador de milhares 12 2 2 2 4 2 4 2 2" xfId="52164"/>
    <cellStyle name="Separador de milhares 12 2 2 2 4 2 4 3" xfId="14281"/>
    <cellStyle name="Separador de milhares 12 2 2 2 4 2 4 3 2" xfId="45576"/>
    <cellStyle name="Separador de milhares 12 2 2 2 4 2 4 4" xfId="35694"/>
    <cellStyle name="Separador de milhares 12 2 2 2 4 2 5" xfId="7693"/>
    <cellStyle name="Separador de milhares 12 2 2 2 4 2 5 2" xfId="24163"/>
    <cellStyle name="Separador de milhares 12 2 2 2 4 2 5 2 2" xfId="55458"/>
    <cellStyle name="Separador de milhares 12 2 2 2 4 2 5 3" xfId="38988"/>
    <cellStyle name="Separador de milhares 12 2 2 2 4 2 6" xfId="17575"/>
    <cellStyle name="Separador de milhares 12 2 2 2 4 2 6 2" xfId="48870"/>
    <cellStyle name="Separador de milhares 12 2 2 2 4 2 7" xfId="10987"/>
    <cellStyle name="Separador de milhares 12 2 2 2 4 2 7 2" xfId="42282"/>
    <cellStyle name="Separador de milhares 12 2 2 2 4 2 8" xfId="27458"/>
    <cellStyle name="Separador de milhares 12 2 2 2 4 2 8 2" xfId="32400"/>
    <cellStyle name="Separador de milhares 12 2 2 2 4 2 9" xfId="29105"/>
    <cellStyle name="Separador de milhares 12 2 2 2 4 3" xfId="1070"/>
    <cellStyle name="Separador de milhares 12 2 2 2 4 3 2" xfId="1071"/>
    <cellStyle name="Separador de milhares 12 2 2 2 4 3 2 2" xfId="2755"/>
    <cellStyle name="Separador de milhares 12 2 2 2 4 3 2 2 2" xfId="6049"/>
    <cellStyle name="Separador de milhares 12 2 2 2 4 3 2 2 2 2" xfId="22519"/>
    <cellStyle name="Separador de milhares 12 2 2 2 4 3 2 2 2 2 2" xfId="53814"/>
    <cellStyle name="Separador de milhares 12 2 2 2 4 3 2 2 2 3" xfId="15931"/>
    <cellStyle name="Separador de milhares 12 2 2 2 4 3 2 2 2 3 2" xfId="47226"/>
    <cellStyle name="Separador de milhares 12 2 2 2 4 3 2 2 2 4" xfId="37344"/>
    <cellStyle name="Separador de milhares 12 2 2 2 4 3 2 2 3" xfId="9343"/>
    <cellStyle name="Separador de milhares 12 2 2 2 4 3 2 2 3 2" xfId="25813"/>
    <cellStyle name="Separador de milhares 12 2 2 2 4 3 2 2 3 2 2" xfId="57108"/>
    <cellStyle name="Separador de milhares 12 2 2 2 4 3 2 2 3 3" xfId="40638"/>
    <cellStyle name="Separador de milhares 12 2 2 2 4 3 2 2 4" xfId="19225"/>
    <cellStyle name="Separador de milhares 12 2 2 2 4 3 2 2 4 2" xfId="50520"/>
    <cellStyle name="Separador de milhares 12 2 2 2 4 3 2 2 5" xfId="12637"/>
    <cellStyle name="Separador de milhares 12 2 2 2 4 3 2 2 5 2" xfId="43932"/>
    <cellStyle name="Separador de milhares 12 2 2 2 4 3 2 2 6" xfId="34050"/>
    <cellStyle name="Separador de milhares 12 2 2 2 4 3 2 2 7" xfId="30755"/>
    <cellStyle name="Separador de milhares 12 2 2 2 4 3 2 3" xfId="4402"/>
    <cellStyle name="Separador de milhares 12 2 2 2 4 3 2 3 2" xfId="20872"/>
    <cellStyle name="Separador de milhares 12 2 2 2 4 3 2 3 2 2" xfId="52167"/>
    <cellStyle name="Separador de milhares 12 2 2 2 4 3 2 3 3" xfId="14284"/>
    <cellStyle name="Separador de milhares 12 2 2 2 4 3 2 3 3 2" xfId="45579"/>
    <cellStyle name="Separador de milhares 12 2 2 2 4 3 2 3 4" xfId="35697"/>
    <cellStyle name="Separador de milhares 12 2 2 2 4 3 2 4" xfId="7696"/>
    <cellStyle name="Separador de milhares 12 2 2 2 4 3 2 4 2" xfId="24166"/>
    <cellStyle name="Separador de milhares 12 2 2 2 4 3 2 4 2 2" xfId="55461"/>
    <cellStyle name="Separador de milhares 12 2 2 2 4 3 2 4 3" xfId="38991"/>
    <cellStyle name="Separador de milhares 12 2 2 2 4 3 2 5" xfId="17578"/>
    <cellStyle name="Separador de milhares 12 2 2 2 4 3 2 5 2" xfId="48873"/>
    <cellStyle name="Separador de milhares 12 2 2 2 4 3 2 6" xfId="10990"/>
    <cellStyle name="Separador de milhares 12 2 2 2 4 3 2 6 2" xfId="42285"/>
    <cellStyle name="Separador de milhares 12 2 2 2 4 3 2 7" xfId="27461"/>
    <cellStyle name="Separador de milhares 12 2 2 2 4 3 2 7 2" xfId="32403"/>
    <cellStyle name="Separador de milhares 12 2 2 2 4 3 2 8" xfId="29108"/>
    <cellStyle name="Separador de milhares 12 2 2 2 4 3 3" xfId="2754"/>
    <cellStyle name="Separador de milhares 12 2 2 2 4 3 3 2" xfId="6048"/>
    <cellStyle name="Separador de milhares 12 2 2 2 4 3 3 2 2" xfId="22518"/>
    <cellStyle name="Separador de milhares 12 2 2 2 4 3 3 2 2 2" xfId="53813"/>
    <cellStyle name="Separador de milhares 12 2 2 2 4 3 3 2 3" xfId="15930"/>
    <cellStyle name="Separador de milhares 12 2 2 2 4 3 3 2 3 2" xfId="47225"/>
    <cellStyle name="Separador de milhares 12 2 2 2 4 3 3 2 4" xfId="37343"/>
    <cellStyle name="Separador de milhares 12 2 2 2 4 3 3 3" xfId="9342"/>
    <cellStyle name="Separador de milhares 12 2 2 2 4 3 3 3 2" xfId="25812"/>
    <cellStyle name="Separador de milhares 12 2 2 2 4 3 3 3 2 2" xfId="57107"/>
    <cellStyle name="Separador de milhares 12 2 2 2 4 3 3 3 3" xfId="40637"/>
    <cellStyle name="Separador de milhares 12 2 2 2 4 3 3 4" xfId="19224"/>
    <cellStyle name="Separador de milhares 12 2 2 2 4 3 3 4 2" xfId="50519"/>
    <cellStyle name="Separador de milhares 12 2 2 2 4 3 3 5" xfId="12636"/>
    <cellStyle name="Separador de milhares 12 2 2 2 4 3 3 5 2" xfId="43931"/>
    <cellStyle name="Separador de milhares 12 2 2 2 4 3 3 6" xfId="34049"/>
    <cellStyle name="Separador de milhares 12 2 2 2 4 3 3 7" xfId="30754"/>
    <cellStyle name="Separador de milhares 12 2 2 2 4 3 4" xfId="4401"/>
    <cellStyle name="Separador de milhares 12 2 2 2 4 3 4 2" xfId="20871"/>
    <cellStyle name="Separador de milhares 12 2 2 2 4 3 4 2 2" xfId="52166"/>
    <cellStyle name="Separador de milhares 12 2 2 2 4 3 4 3" xfId="14283"/>
    <cellStyle name="Separador de milhares 12 2 2 2 4 3 4 3 2" xfId="45578"/>
    <cellStyle name="Separador de milhares 12 2 2 2 4 3 4 4" xfId="35696"/>
    <cellStyle name="Separador de milhares 12 2 2 2 4 3 5" xfId="7695"/>
    <cellStyle name="Separador de milhares 12 2 2 2 4 3 5 2" xfId="24165"/>
    <cellStyle name="Separador de milhares 12 2 2 2 4 3 5 2 2" xfId="55460"/>
    <cellStyle name="Separador de milhares 12 2 2 2 4 3 5 3" xfId="38990"/>
    <cellStyle name="Separador de milhares 12 2 2 2 4 3 6" xfId="17577"/>
    <cellStyle name="Separador de milhares 12 2 2 2 4 3 6 2" xfId="48872"/>
    <cellStyle name="Separador de milhares 12 2 2 2 4 3 7" xfId="10989"/>
    <cellStyle name="Separador de milhares 12 2 2 2 4 3 7 2" xfId="42284"/>
    <cellStyle name="Separador de milhares 12 2 2 2 4 3 8" xfId="27460"/>
    <cellStyle name="Separador de milhares 12 2 2 2 4 3 8 2" xfId="32402"/>
    <cellStyle name="Separador de milhares 12 2 2 2 4 3 9" xfId="29107"/>
    <cellStyle name="Separador de milhares 12 2 2 2 4 4" xfId="1072"/>
    <cellStyle name="Separador de milhares 12 2 2 2 4 4 2" xfId="2756"/>
    <cellStyle name="Separador de milhares 12 2 2 2 4 4 2 2" xfId="6050"/>
    <cellStyle name="Separador de milhares 12 2 2 2 4 4 2 2 2" xfId="22520"/>
    <cellStyle name="Separador de milhares 12 2 2 2 4 4 2 2 2 2" xfId="53815"/>
    <cellStyle name="Separador de milhares 12 2 2 2 4 4 2 2 3" xfId="15932"/>
    <cellStyle name="Separador de milhares 12 2 2 2 4 4 2 2 3 2" xfId="47227"/>
    <cellStyle name="Separador de milhares 12 2 2 2 4 4 2 2 4" xfId="37345"/>
    <cellStyle name="Separador de milhares 12 2 2 2 4 4 2 3" xfId="9344"/>
    <cellStyle name="Separador de milhares 12 2 2 2 4 4 2 3 2" xfId="25814"/>
    <cellStyle name="Separador de milhares 12 2 2 2 4 4 2 3 2 2" xfId="57109"/>
    <cellStyle name="Separador de milhares 12 2 2 2 4 4 2 3 3" xfId="40639"/>
    <cellStyle name="Separador de milhares 12 2 2 2 4 4 2 4" xfId="19226"/>
    <cellStyle name="Separador de milhares 12 2 2 2 4 4 2 4 2" xfId="50521"/>
    <cellStyle name="Separador de milhares 12 2 2 2 4 4 2 5" xfId="12638"/>
    <cellStyle name="Separador de milhares 12 2 2 2 4 4 2 5 2" xfId="43933"/>
    <cellStyle name="Separador de milhares 12 2 2 2 4 4 2 6" xfId="34051"/>
    <cellStyle name="Separador de milhares 12 2 2 2 4 4 2 7" xfId="30756"/>
    <cellStyle name="Separador de milhares 12 2 2 2 4 4 3" xfId="4403"/>
    <cellStyle name="Separador de milhares 12 2 2 2 4 4 3 2" xfId="20873"/>
    <cellStyle name="Separador de milhares 12 2 2 2 4 4 3 2 2" xfId="52168"/>
    <cellStyle name="Separador de milhares 12 2 2 2 4 4 3 3" xfId="14285"/>
    <cellStyle name="Separador de milhares 12 2 2 2 4 4 3 3 2" xfId="45580"/>
    <cellStyle name="Separador de milhares 12 2 2 2 4 4 3 4" xfId="35698"/>
    <cellStyle name="Separador de milhares 12 2 2 2 4 4 4" xfId="7697"/>
    <cellStyle name="Separador de milhares 12 2 2 2 4 4 4 2" xfId="24167"/>
    <cellStyle name="Separador de milhares 12 2 2 2 4 4 4 2 2" xfId="55462"/>
    <cellStyle name="Separador de milhares 12 2 2 2 4 4 4 3" xfId="38992"/>
    <cellStyle name="Separador de milhares 12 2 2 2 4 4 5" xfId="17579"/>
    <cellStyle name="Separador de milhares 12 2 2 2 4 4 5 2" xfId="48874"/>
    <cellStyle name="Separador de milhares 12 2 2 2 4 4 6" xfId="10991"/>
    <cellStyle name="Separador de milhares 12 2 2 2 4 4 6 2" xfId="42286"/>
    <cellStyle name="Separador de milhares 12 2 2 2 4 4 7" xfId="27462"/>
    <cellStyle name="Separador de milhares 12 2 2 2 4 4 7 2" xfId="32404"/>
    <cellStyle name="Separador de milhares 12 2 2 2 4 4 8" xfId="29109"/>
    <cellStyle name="Separador de milhares 12 2 2 2 4 5" xfId="1073"/>
    <cellStyle name="Separador de milhares 12 2 2 2 4 5 2" xfId="2757"/>
    <cellStyle name="Separador de milhares 12 2 2 2 4 5 2 2" xfId="6051"/>
    <cellStyle name="Separador de milhares 12 2 2 2 4 5 2 2 2" xfId="22521"/>
    <cellStyle name="Separador de milhares 12 2 2 2 4 5 2 2 2 2" xfId="53816"/>
    <cellStyle name="Separador de milhares 12 2 2 2 4 5 2 2 3" xfId="15933"/>
    <cellStyle name="Separador de milhares 12 2 2 2 4 5 2 2 3 2" xfId="47228"/>
    <cellStyle name="Separador de milhares 12 2 2 2 4 5 2 2 4" xfId="37346"/>
    <cellStyle name="Separador de milhares 12 2 2 2 4 5 2 3" xfId="9345"/>
    <cellStyle name="Separador de milhares 12 2 2 2 4 5 2 3 2" xfId="25815"/>
    <cellStyle name="Separador de milhares 12 2 2 2 4 5 2 3 2 2" xfId="57110"/>
    <cellStyle name="Separador de milhares 12 2 2 2 4 5 2 3 3" xfId="40640"/>
    <cellStyle name="Separador de milhares 12 2 2 2 4 5 2 4" xfId="19227"/>
    <cellStyle name="Separador de milhares 12 2 2 2 4 5 2 4 2" xfId="50522"/>
    <cellStyle name="Separador de milhares 12 2 2 2 4 5 2 5" xfId="12639"/>
    <cellStyle name="Separador de milhares 12 2 2 2 4 5 2 5 2" xfId="43934"/>
    <cellStyle name="Separador de milhares 12 2 2 2 4 5 2 6" xfId="34052"/>
    <cellStyle name="Separador de milhares 12 2 2 2 4 5 2 7" xfId="30757"/>
    <cellStyle name="Separador de milhares 12 2 2 2 4 5 3" xfId="4404"/>
    <cellStyle name="Separador de milhares 12 2 2 2 4 5 3 2" xfId="20874"/>
    <cellStyle name="Separador de milhares 12 2 2 2 4 5 3 2 2" xfId="52169"/>
    <cellStyle name="Separador de milhares 12 2 2 2 4 5 3 3" xfId="14286"/>
    <cellStyle name="Separador de milhares 12 2 2 2 4 5 3 3 2" xfId="45581"/>
    <cellStyle name="Separador de milhares 12 2 2 2 4 5 3 4" xfId="35699"/>
    <cellStyle name="Separador de milhares 12 2 2 2 4 5 4" xfId="7698"/>
    <cellStyle name="Separador de milhares 12 2 2 2 4 5 4 2" xfId="24168"/>
    <cellStyle name="Separador de milhares 12 2 2 2 4 5 4 2 2" xfId="55463"/>
    <cellStyle name="Separador de milhares 12 2 2 2 4 5 4 3" xfId="38993"/>
    <cellStyle name="Separador de milhares 12 2 2 2 4 5 5" xfId="17580"/>
    <cellStyle name="Separador de milhares 12 2 2 2 4 5 5 2" xfId="48875"/>
    <cellStyle name="Separador de milhares 12 2 2 2 4 5 6" xfId="10992"/>
    <cellStyle name="Separador de milhares 12 2 2 2 4 5 6 2" xfId="42287"/>
    <cellStyle name="Separador de milhares 12 2 2 2 4 5 7" xfId="27463"/>
    <cellStyle name="Separador de milhares 12 2 2 2 4 5 7 2" xfId="32405"/>
    <cellStyle name="Separador de milhares 12 2 2 2 4 5 8" xfId="29110"/>
    <cellStyle name="Separador de milhares 12 2 2 2 4 6" xfId="2751"/>
    <cellStyle name="Separador de milhares 12 2 2 2 4 6 2" xfId="6045"/>
    <cellStyle name="Separador de milhares 12 2 2 2 4 6 2 2" xfId="22515"/>
    <cellStyle name="Separador de milhares 12 2 2 2 4 6 2 2 2" xfId="53810"/>
    <cellStyle name="Separador de milhares 12 2 2 2 4 6 2 3" xfId="15927"/>
    <cellStyle name="Separador de milhares 12 2 2 2 4 6 2 3 2" xfId="47222"/>
    <cellStyle name="Separador de milhares 12 2 2 2 4 6 2 4" xfId="37340"/>
    <cellStyle name="Separador de milhares 12 2 2 2 4 6 3" xfId="9339"/>
    <cellStyle name="Separador de milhares 12 2 2 2 4 6 3 2" xfId="25809"/>
    <cellStyle name="Separador de milhares 12 2 2 2 4 6 3 2 2" xfId="57104"/>
    <cellStyle name="Separador de milhares 12 2 2 2 4 6 3 3" xfId="40634"/>
    <cellStyle name="Separador de milhares 12 2 2 2 4 6 4" xfId="19221"/>
    <cellStyle name="Separador de milhares 12 2 2 2 4 6 4 2" xfId="50516"/>
    <cellStyle name="Separador de milhares 12 2 2 2 4 6 5" xfId="12633"/>
    <cellStyle name="Separador de milhares 12 2 2 2 4 6 5 2" xfId="43928"/>
    <cellStyle name="Separador de milhares 12 2 2 2 4 6 6" xfId="34046"/>
    <cellStyle name="Separador de milhares 12 2 2 2 4 6 7" xfId="30751"/>
    <cellStyle name="Separador de milhares 12 2 2 2 4 7" xfId="4398"/>
    <cellStyle name="Separador de milhares 12 2 2 2 4 7 2" xfId="20868"/>
    <cellStyle name="Separador de milhares 12 2 2 2 4 7 2 2" xfId="52163"/>
    <cellStyle name="Separador de milhares 12 2 2 2 4 7 3" xfId="14280"/>
    <cellStyle name="Separador de milhares 12 2 2 2 4 7 3 2" xfId="45575"/>
    <cellStyle name="Separador de milhares 12 2 2 2 4 7 4" xfId="35693"/>
    <cellStyle name="Separador de milhares 12 2 2 2 4 8" xfId="7692"/>
    <cellStyle name="Separador de milhares 12 2 2 2 4 8 2" xfId="24162"/>
    <cellStyle name="Separador de milhares 12 2 2 2 4 8 2 2" xfId="55457"/>
    <cellStyle name="Separador de milhares 12 2 2 2 4 8 3" xfId="38987"/>
    <cellStyle name="Separador de milhares 12 2 2 2 4 9" xfId="17574"/>
    <cellStyle name="Separador de milhares 12 2 2 2 4 9 2" xfId="48869"/>
    <cellStyle name="Separador de milhares 12 2 2 2 5" xfId="1074"/>
    <cellStyle name="Separador de milhares 12 2 2 2 5 2" xfId="1075"/>
    <cellStyle name="Separador de milhares 12 2 2 2 5 2 2" xfId="2759"/>
    <cellStyle name="Separador de milhares 12 2 2 2 5 2 2 2" xfId="6053"/>
    <cellStyle name="Separador de milhares 12 2 2 2 5 2 2 2 2" xfId="22523"/>
    <cellStyle name="Separador de milhares 12 2 2 2 5 2 2 2 2 2" xfId="53818"/>
    <cellStyle name="Separador de milhares 12 2 2 2 5 2 2 2 3" xfId="15935"/>
    <cellStyle name="Separador de milhares 12 2 2 2 5 2 2 2 3 2" xfId="47230"/>
    <cellStyle name="Separador de milhares 12 2 2 2 5 2 2 2 4" xfId="37348"/>
    <cellStyle name="Separador de milhares 12 2 2 2 5 2 2 3" xfId="9347"/>
    <cellStyle name="Separador de milhares 12 2 2 2 5 2 2 3 2" xfId="25817"/>
    <cellStyle name="Separador de milhares 12 2 2 2 5 2 2 3 2 2" xfId="57112"/>
    <cellStyle name="Separador de milhares 12 2 2 2 5 2 2 3 3" xfId="40642"/>
    <cellStyle name="Separador de milhares 12 2 2 2 5 2 2 4" xfId="19229"/>
    <cellStyle name="Separador de milhares 12 2 2 2 5 2 2 4 2" xfId="50524"/>
    <cellStyle name="Separador de milhares 12 2 2 2 5 2 2 5" xfId="12641"/>
    <cellStyle name="Separador de milhares 12 2 2 2 5 2 2 5 2" xfId="43936"/>
    <cellStyle name="Separador de milhares 12 2 2 2 5 2 2 6" xfId="34054"/>
    <cellStyle name="Separador de milhares 12 2 2 2 5 2 2 7" xfId="30759"/>
    <cellStyle name="Separador de milhares 12 2 2 2 5 2 3" xfId="4406"/>
    <cellStyle name="Separador de milhares 12 2 2 2 5 2 3 2" xfId="20876"/>
    <cellStyle name="Separador de milhares 12 2 2 2 5 2 3 2 2" xfId="52171"/>
    <cellStyle name="Separador de milhares 12 2 2 2 5 2 3 3" xfId="14288"/>
    <cellStyle name="Separador de milhares 12 2 2 2 5 2 3 3 2" xfId="45583"/>
    <cellStyle name="Separador de milhares 12 2 2 2 5 2 3 4" xfId="35701"/>
    <cellStyle name="Separador de milhares 12 2 2 2 5 2 4" xfId="7700"/>
    <cellStyle name="Separador de milhares 12 2 2 2 5 2 4 2" xfId="24170"/>
    <cellStyle name="Separador de milhares 12 2 2 2 5 2 4 2 2" xfId="55465"/>
    <cellStyle name="Separador de milhares 12 2 2 2 5 2 4 3" xfId="38995"/>
    <cellStyle name="Separador de milhares 12 2 2 2 5 2 5" xfId="17582"/>
    <cellStyle name="Separador de milhares 12 2 2 2 5 2 5 2" xfId="48877"/>
    <cellStyle name="Separador de milhares 12 2 2 2 5 2 6" xfId="10994"/>
    <cellStyle name="Separador de milhares 12 2 2 2 5 2 6 2" xfId="42289"/>
    <cellStyle name="Separador de milhares 12 2 2 2 5 2 7" xfId="27465"/>
    <cellStyle name="Separador de milhares 12 2 2 2 5 2 7 2" xfId="32407"/>
    <cellStyle name="Separador de milhares 12 2 2 2 5 2 8" xfId="29112"/>
    <cellStyle name="Separador de milhares 12 2 2 2 5 3" xfId="2758"/>
    <cellStyle name="Separador de milhares 12 2 2 2 5 3 2" xfId="6052"/>
    <cellStyle name="Separador de milhares 12 2 2 2 5 3 2 2" xfId="22522"/>
    <cellStyle name="Separador de milhares 12 2 2 2 5 3 2 2 2" xfId="53817"/>
    <cellStyle name="Separador de milhares 12 2 2 2 5 3 2 3" xfId="15934"/>
    <cellStyle name="Separador de milhares 12 2 2 2 5 3 2 3 2" xfId="47229"/>
    <cellStyle name="Separador de milhares 12 2 2 2 5 3 2 4" xfId="37347"/>
    <cellStyle name="Separador de milhares 12 2 2 2 5 3 3" xfId="9346"/>
    <cellStyle name="Separador de milhares 12 2 2 2 5 3 3 2" xfId="25816"/>
    <cellStyle name="Separador de milhares 12 2 2 2 5 3 3 2 2" xfId="57111"/>
    <cellStyle name="Separador de milhares 12 2 2 2 5 3 3 3" xfId="40641"/>
    <cellStyle name="Separador de milhares 12 2 2 2 5 3 4" xfId="19228"/>
    <cellStyle name="Separador de milhares 12 2 2 2 5 3 4 2" xfId="50523"/>
    <cellStyle name="Separador de milhares 12 2 2 2 5 3 5" xfId="12640"/>
    <cellStyle name="Separador de milhares 12 2 2 2 5 3 5 2" xfId="43935"/>
    <cellStyle name="Separador de milhares 12 2 2 2 5 3 6" xfId="34053"/>
    <cellStyle name="Separador de milhares 12 2 2 2 5 3 7" xfId="30758"/>
    <cellStyle name="Separador de milhares 12 2 2 2 5 4" xfId="4405"/>
    <cellStyle name="Separador de milhares 12 2 2 2 5 4 2" xfId="20875"/>
    <cellStyle name="Separador de milhares 12 2 2 2 5 4 2 2" xfId="52170"/>
    <cellStyle name="Separador de milhares 12 2 2 2 5 4 3" xfId="14287"/>
    <cellStyle name="Separador de milhares 12 2 2 2 5 4 3 2" xfId="45582"/>
    <cellStyle name="Separador de milhares 12 2 2 2 5 4 4" xfId="35700"/>
    <cellStyle name="Separador de milhares 12 2 2 2 5 5" xfId="7699"/>
    <cellStyle name="Separador de milhares 12 2 2 2 5 5 2" xfId="24169"/>
    <cellStyle name="Separador de milhares 12 2 2 2 5 5 2 2" xfId="55464"/>
    <cellStyle name="Separador de milhares 12 2 2 2 5 5 3" xfId="38994"/>
    <cellStyle name="Separador de milhares 12 2 2 2 5 6" xfId="17581"/>
    <cellStyle name="Separador de milhares 12 2 2 2 5 6 2" xfId="48876"/>
    <cellStyle name="Separador de milhares 12 2 2 2 5 7" xfId="10993"/>
    <cellStyle name="Separador de milhares 12 2 2 2 5 7 2" xfId="42288"/>
    <cellStyle name="Separador de milhares 12 2 2 2 5 8" xfId="27464"/>
    <cellStyle name="Separador de milhares 12 2 2 2 5 8 2" xfId="32406"/>
    <cellStyle name="Separador de milhares 12 2 2 2 5 9" xfId="29111"/>
    <cellStyle name="Separador de milhares 12 2 2 2 6" xfId="1076"/>
    <cellStyle name="Separador de milhares 12 2 2 2 6 2" xfId="1077"/>
    <cellStyle name="Separador de milhares 12 2 2 2 6 2 2" xfId="2761"/>
    <cellStyle name="Separador de milhares 12 2 2 2 6 2 2 2" xfId="6055"/>
    <cellStyle name="Separador de milhares 12 2 2 2 6 2 2 2 2" xfId="22525"/>
    <cellStyle name="Separador de milhares 12 2 2 2 6 2 2 2 2 2" xfId="53820"/>
    <cellStyle name="Separador de milhares 12 2 2 2 6 2 2 2 3" xfId="15937"/>
    <cellStyle name="Separador de milhares 12 2 2 2 6 2 2 2 3 2" xfId="47232"/>
    <cellStyle name="Separador de milhares 12 2 2 2 6 2 2 2 4" xfId="37350"/>
    <cellStyle name="Separador de milhares 12 2 2 2 6 2 2 3" xfId="9349"/>
    <cellStyle name="Separador de milhares 12 2 2 2 6 2 2 3 2" xfId="25819"/>
    <cellStyle name="Separador de milhares 12 2 2 2 6 2 2 3 2 2" xfId="57114"/>
    <cellStyle name="Separador de milhares 12 2 2 2 6 2 2 3 3" xfId="40644"/>
    <cellStyle name="Separador de milhares 12 2 2 2 6 2 2 4" xfId="19231"/>
    <cellStyle name="Separador de milhares 12 2 2 2 6 2 2 4 2" xfId="50526"/>
    <cellStyle name="Separador de milhares 12 2 2 2 6 2 2 5" xfId="12643"/>
    <cellStyle name="Separador de milhares 12 2 2 2 6 2 2 5 2" xfId="43938"/>
    <cellStyle name="Separador de milhares 12 2 2 2 6 2 2 6" xfId="34056"/>
    <cellStyle name="Separador de milhares 12 2 2 2 6 2 2 7" xfId="30761"/>
    <cellStyle name="Separador de milhares 12 2 2 2 6 2 3" xfId="4408"/>
    <cellStyle name="Separador de milhares 12 2 2 2 6 2 3 2" xfId="20878"/>
    <cellStyle name="Separador de milhares 12 2 2 2 6 2 3 2 2" xfId="52173"/>
    <cellStyle name="Separador de milhares 12 2 2 2 6 2 3 3" xfId="14290"/>
    <cellStyle name="Separador de milhares 12 2 2 2 6 2 3 3 2" xfId="45585"/>
    <cellStyle name="Separador de milhares 12 2 2 2 6 2 3 4" xfId="35703"/>
    <cellStyle name="Separador de milhares 12 2 2 2 6 2 4" xfId="7702"/>
    <cellStyle name="Separador de milhares 12 2 2 2 6 2 4 2" xfId="24172"/>
    <cellStyle name="Separador de milhares 12 2 2 2 6 2 4 2 2" xfId="55467"/>
    <cellStyle name="Separador de milhares 12 2 2 2 6 2 4 3" xfId="38997"/>
    <cellStyle name="Separador de milhares 12 2 2 2 6 2 5" xfId="17584"/>
    <cellStyle name="Separador de milhares 12 2 2 2 6 2 5 2" xfId="48879"/>
    <cellStyle name="Separador de milhares 12 2 2 2 6 2 6" xfId="10996"/>
    <cellStyle name="Separador de milhares 12 2 2 2 6 2 6 2" xfId="42291"/>
    <cellStyle name="Separador de milhares 12 2 2 2 6 2 7" xfId="27467"/>
    <cellStyle name="Separador de milhares 12 2 2 2 6 2 7 2" xfId="32409"/>
    <cellStyle name="Separador de milhares 12 2 2 2 6 2 8" xfId="29114"/>
    <cellStyle name="Separador de milhares 12 2 2 2 6 3" xfId="2760"/>
    <cellStyle name="Separador de milhares 12 2 2 2 6 3 2" xfId="6054"/>
    <cellStyle name="Separador de milhares 12 2 2 2 6 3 2 2" xfId="22524"/>
    <cellStyle name="Separador de milhares 12 2 2 2 6 3 2 2 2" xfId="53819"/>
    <cellStyle name="Separador de milhares 12 2 2 2 6 3 2 3" xfId="15936"/>
    <cellStyle name="Separador de milhares 12 2 2 2 6 3 2 3 2" xfId="47231"/>
    <cellStyle name="Separador de milhares 12 2 2 2 6 3 2 4" xfId="37349"/>
    <cellStyle name="Separador de milhares 12 2 2 2 6 3 3" xfId="9348"/>
    <cellStyle name="Separador de milhares 12 2 2 2 6 3 3 2" xfId="25818"/>
    <cellStyle name="Separador de milhares 12 2 2 2 6 3 3 2 2" xfId="57113"/>
    <cellStyle name="Separador de milhares 12 2 2 2 6 3 3 3" xfId="40643"/>
    <cellStyle name="Separador de milhares 12 2 2 2 6 3 4" xfId="19230"/>
    <cellStyle name="Separador de milhares 12 2 2 2 6 3 4 2" xfId="50525"/>
    <cellStyle name="Separador de milhares 12 2 2 2 6 3 5" xfId="12642"/>
    <cellStyle name="Separador de milhares 12 2 2 2 6 3 5 2" xfId="43937"/>
    <cellStyle name="Separador de milhares 12 2 2 2 6 3 6" xfId="34055"/>
    <cellStyle name="Separador de milhares 12 2 2 2 6 3 7" xfId="30760"/>
    <cellStyle name="Separador de milhares 12 2 2 2 6 4" xfId="4407"/>
    <cellStyle name="Separador de milhares 12 2 2 2 6 4 2" xfId="20877"/>
    <cellStyle name="Separador de milhares 12 2 2 2 6 4 2 2" xfId="52172"/>
    <cellStyle name="Separador de milhares 12 2 2 2 6 4 3" xfId="14289"/>
    <cellStyle name="Separador de milhares 12 2 2 2 6 4 3 2" xfId="45584"/>
    <cellStyle name="Separador de milhares 12 2 2 2 6 4 4" xfId="35702"/>
    <cellStyle name="Separador de milhares 12 2 2 2 6 5" xfId="7701"/>
    <cellStyle name="Separador de milhares 12 2 2 2 6 5 2" xfId="24171"/>
    <cellStyle name="Separador de milhares 12 2 2 2 6 5 2 2" xfId="55466"/>
    <cellStyle name="Separador de milhares 12 2 2 2 6 5 3" xfId="38996"/>
    <cellStyle name="Separador de milhares 12 2 2 2 6 6" xfId="17583"/>
    <cellStyle name="Separador de milhares 12 2 2 2 6 6 2" xfId="48878"/>
    <cellStyle name="Separador de milhares 12 2 2 2 6 7" xfId="10995"/>
    <cellStyle name="Separador de milhares 12 2 2 2 6 7 2" xfId="42290"/>
    <cellStyle name="Separador de milhares 12 2 2 2 6 8" xfId="27466"/>
    <cellStyle name="Separador de milhares 12 2 2 2 6 8 2" xfId="32408"/>
    <cellStyle name="Separador de milhares 12 2 2 2 6 9" xfId="29113"/>
    <cellStyle name="Separador de milhares 12 2 2 2 7" xfId="1078"/>
    <cellStyle name="Separador de milhares 12 2 2 2 7 2" xfId="2762"/>
    <cellStyle name="Separador de milhares 12 2 2 2 7 2 2" xfId="6056"/>
    <cellStyle name="Separador de milhares 12 2 2 2 7 2 2 2" xfId="22526"/>
    <cellStyle name="Separador de milhares 12 2 2 2 7 2 2 2 2" xfId="53821"/>
    <cellStyle name="Separador de milhares 12 2 2 2 7 2 2 3" xfId="15938"/>
    <cellStyle name="Separador de milhares 12 2 2 2 7 2 2 3 2" xfId="47233"/>
    <cellStyle name="Separador de milhares 12 2 2 2 7 2 2 4" xfId="37351"/>
    <cellStyle name="Separador de milhares 12 2 2 2 7 2 3" xfId="9350"/>
    <cellStyle name="Separador de milhares 12 2 2 2 7 2 3 2" xfId="25820"/>
    <cellStyle name="Separador de milhares 12 2 2 2 7 2 3 2 2" xfId="57115"/>
    <cellStyle name="Separador de milhares 12 2 2 2 7 2 3 3" xfId="40645"/>
    <cellStyle name="Separador de milhares 12 2 2 2 7 2 4" xfId="19232"/>
    <cellStyle name="Separador de milhares 12 2 2 2 7 2 4 2" xfId="50527"/>
    <cellStyle name="Separador de milhares 12 2 2 2 7 2 5" xfId="12644"/>
    <cellStyle name="Separador de milhares 12 2 2 2 7 2 5 2" xfId="43939"/>
    <cellStyle name="Separador de milhares 12 2 2 2 7 2 6" xfId="34057"/>
    <cellStyle name="Separador de milhares 12 2 2 2 7 2 7" xfId="30762"/>
    <cellStyle name="Separador de milhares 12 2 2 2 7 3" xfId="4409"/>
    <cellStyle name="Separador de milhares 12 2 2 2 7 3 2" xfId="20879"/>
    <cellStyle name="Separador de milhares 12 2 2 2 7 3 2 2" xfId="52174"/>
    <cellStyle name="Separador de milhares 12 2 2 2 7 3 3" xfId="14291"/>
    <cellStyle name="Separador de milhares 12 2 2 2 7 3 3 2" xfId="45586"/>
    <cellStyle name="Separador de milhares 12 2 2 2 7 3 4" xfId="35704"/>
    <cellStyle name="Separador de milhares 12 2 2 2 7 4" xfId="7703"/>
    <cellStyle name="Separador de milhares 12 2 2 2 7 4 2" xfId="24173"/>
    <cellStyle name="Separador de milhares 12 2 2 2 7 4 2 2" xfId="55468"/>
    <cellStyle name="Separador de milhares 12 2 2 2 7 4 3" xfId="38998"/>
    <cellStyle name="Separador de milhares 12 2 2 2 7 5" xfId="17585"/>
    <cellStyle name="Separador de milhares 12 2 2 2 7 5 2" xfId="48880"/>
    <cellStyle name="Separador de milhares 12 2 2 2 7 6" xfId="10997"/>
    <cellStyle name="Separador de milhares 12 2 2 2 7 6 2" xfId="42292"/>
    <cellStyle name="Separador de milhares 12 2 2 2 7 7" xfId="27468"/>
    <cellStyle name="Separador de milhares 12 2 2 2 7 7 2" xfId="32410"/>
    <cellStyle name="Separador de milhares 12 2 2 2 7 8" xfId="29115"/>
    <cellStyle name="Separador de milhares 12 2 2 2 8" xfId="1079"/>
    <cellStyle name="Separador de milhares 12 2 2 2 8 2" xfId="2763"/>
    <cellStyle name="Separador de milhares 12 2 2 2 8 2 2" xfId="6057"/>
    <cellStyle name="Separador de milhares 12 2 2 2 8 2 2 2" xfId="22527"/>
    <cellStyle name="Separador de milhares 12 2 2 2 8 2 2 2 2" xfId="53822"/>
    <cellStyle name="Separador de milhares 12 2 2 2 8 2 2 3" xfId="15939"/>
    <cellStyle name="Separador de milhares 12 2 2 2 8 2 2 3 2" xfId="47234"/>
    <cellStyle name="Separador de milhares 12 2 2 2 8 2 2 4" xfId="37352"/>
    <cellStyle name="Separador de milhares 12 2 2 2 8 2 3" xfId="9351"/>
    <cellStyle name="Separador de milhares 12 2 2 2 8 2 3 2" xfId="25821"/>
    <cellStyle name="Separador de milhares 12 2 2 2 8 2 3 2 2" xfId="57116"/>
    <cellStyle name="Separador de milhares 12 2 2 2 8 2 3 3" xfId="40646"/>
    <cellStyle name="Separador de milhares 12 2 2 2 8 2 4" xfId="19233"/>
    <cellStyle name="Separador de milhares 12 2 2 2 8 2 4 2" xfId="50528"/>
    <cellStyle name="Separador de milhares 12 2 2 2 8 2 5" xfId="12645"/>
    <cellStyle name="Separador de milhares 12 2 2 2 8 2 5 2" xfId="43940"/>
    <cellStyle name="Separador de milhares 12 2 2 2 8 2 6" xfId="34058"/>
    <cellStyle name="Separador de milhares 12 2 2 2 8 2 7" xfId="30763"/>
    <cellStyle name="Separador de milhares 12 2 2 2 8 3" xfId="4410"/>
    <cellStyle name="Separador de milhares 12 2 2 2 8 3 2" xfId="20880"/>
    <cellStyle name="Separador de milhares 12 2 2 2 8 3 2 2" xfId="52175"/>
    <cellStyle name="Separador de milhares 12 2 2 2 8 3 3" xfId="14292"/>
    <cellStyle name="Separador de milhares 12 2 2 2 8 3 3 2" xfId="45587"/>
    <cellStyle name="Separador de milhares 12 2 2 2 8 3 4" xfId="35705"/>
    <cellStyle name="Separador de milhares 12 2 2 2 8 4" xfId="7704"/>
    <cellStyle name="Separador de milhares 12 2 2 2 8 4 2" xfId="24174"/>
    <cellStyle name="Separador de milhares 12 2 2 2 8 4 2 2" xfId="55469"/>
    <cellStyle name="Separador de milhares 12 2 2 2 8 4 3" xfId="38999"/>
    <cellStyle name="Separador de milhares 12 2 2 2 8 5" xfId="17586"/>
    <cellStyle name="Separador de milhares 12 2 2 2 8 5 2" xfId="48881"/>
    <cellStyle name="Separador de milhares 12 2 2 2 8 6" xfId="10998"/>
    <cellStyle name="Separador de milhares 12 2 2 2 8 6 2" xfId="42293"/>
    <cellStyle name="Separador de milhares 12 2 2 2 8 7" xfId="27469"/>
    <cellStyle name="Separador de milhares 12 2 2 2 8 7 2" xfId="32411"/>
    <cellStyle name="Separador de milhares 12 2 2 2 8 8" xfId="29116"/>
    <cellStyle name="Separador de milhares 12 2 2 2 9" xfId="2722"/>
    <cellStyle name="Separador de milhares 12 2 2 2 9 2" xfId="6016"/>
    <cellStyle name="Separador de milhares 12 2 2 2 9 2 2" xfId="22486"/>
    <cellStyle name="Separador de milhares 12 2 2 2 9 2 2 2" xfId="53781"/>
    <cellStyle name="Separador de milhares 12 2 2 2 9 2 3" xfId="15898"/>
    <cellStyle name="Separador de milhares 12 2 2 2 9 2 3 2" xfId="47193"/>
    <cellStyle name="Separador de milhares 12 2 2 2 9 2 4" xfId="37311"/>
    <cellStyle name="Separador de milhares 12 2 2 2 9 3" xfId="9310"/>
    <cellStyle name="Separador de milhares 12 2 2 2 9 3 2" xfId="25780"/>
    <cellStyle name="Separador de milhares 12 2 2 2 9 3 2 2" xfId="57075"/>
    <cellStyle name="Separador de milhares 12 2 2 2 9 3 3" xfId="40605"/>
    <cellStyle name="Separador de milhares 12 2 2 2 9 4" xfId="19192"/>
    <cellStyle name="Separador de milhares 12 2 2 2 9 4 2" xfId="50487"/>
    <cellStyle name="Separador de milhares 12 2 2 2 9 5" xfId="12604"/>
    <cellStyle name="Separador de milhares 12 2 2 2 9 5 2" xfId="43899"/>
    <cellStyle name="Separador de milhares 12 2 2 2 9 6" xfId="34017"/>
    <cellStyle name="Separador de milhares 12 2 2 2 9 7" xfId="30722"/>
    <cellStyle name="Separador de milhares 12 2 2 3" xfId="1080"/>
    <cellStyle name="Separador de milhares 12 2 2 3 10" xfId="7705"/>
    <cellStyle name="Separador de milhares 12 2 2 3 10 2" xfId="24175"/>
    <cellStyle name="Separador de milhares 12 2 2 3 10 2 2" xfId="55470"/>
    <cellStyle name="Separador de milhares 12 2 2 3 10 3" xfId="39000"/>
    <cellStyle name="Separador de milhares 12 2 2 3 11" xfId="17587"/>
    <cellStyle name="Separador de milhares 12 2 2 3 11 2" xfId="48882"/>
    <cellStyle name="Separador de milhares 12 2 2 3 12" xfId="10999"/>
    <cellStyle name="Separador de milhares 12 2 2 3 12 2" xfId="42294"/>
    <cellStyle name="Separador de milhares 12 2 2 3 13" xfId="27470"/>
    <cellStyle name="Separador de milhares 12 2 2 3 13 2" xfId="32412"/>
    <cellStyle name="Separador de milhares 12 2 2 3 14" xfId="29117"/>
    <cellStyle name="Separador de milhares 12 2 2 3 2" xfId="1081"/>
    <cellStyle name="Separador de milhares 12 2 2 3 2 10" xfId="11000"/>
    <cellStyle name="Separador de milhares 12 2 2 3 2 10 2" xfId="42295"/>
    <cellStyle name="Separador de milhares 12 2 2 3 2 11" xfId="27471"/>
    <cellStyle name="Separador de milhares 12 2 2 3 2 11 2" xfId="32413"/>
    <cellStyle name="Separador de milhares 12 2 2 3 2 12" xfId="29118"/>
    <cellStyle name="Separador de milhares 12 2 2 3 2 2" xfId="1082"/>
    <cellStyle name="Separador de milhares 12 2 2 3 2 2 2" xfId="1083"/>
    <cellStyle name="Separador de milhares 12 2 2 3 2 2 2 2" xfId="2767"/>
    <cellStyle name="Separador de milhares 12 2 2 3 2 2 2 2 2" xfId="6061"/>
    <cellStyle name="Separador de milhares 12 2 2 3 2 2 2 2 2 2" xfId="22531"/>
    <cellStyle name="Separador de milhares 12 2 2 3 2 2 2 2 2 2 2" xfId="53826"/>
    <cellStyle name="Separador de milhares 12 2 2 3 2 2 2 2 2 3" xfId="15943"/>
    <cellStyle name="Separador de milhares 12 2 2 3 2 2 2 2 2 3 2" xfId="47238"/>
    <cellStyle name="Separador de milhares 12 2 2 3 2 2 2 2 2 4" xfId="37356"/>
    <cellStyle name="Separador de milhares 12 2 2 3 2 2 2 2 3" xfId="9355"/>
    <cellStyle name="Separador de milhares 12 2 2 3 2 2 2 2 3 2" xfId="25825"/>
    <cellStyle name="Separador de milhares 12 2 2 3 2 2 2 2 3 2 2" xfId="57120"/>
    <cellStyle name="Separador de milhares 12 2 2 3 2 2 2 2 3 3" xfId="40650"/>
    <cellStyle name="Separador de milhares 12 2 2 3 2 2 2 2 4" xfId="19237"/>
    <cellStyle name="Separador de milhares 12 2 2 3 2 2 2 2 4 2" xfId="50532"/>
    <cellStyle name="Separador de milhares 12 2 2 3 2 2 2 2 5" xfId="12649"/>
    <cellStyle name="Separador de milhares 12 2 2 3 2 2 2 2 5 2" xfId="43944"/>
    <cellStyle name="Separador de milhares 12 2 2 3 2 2 2 2 6" xfId="34062"/>
    <cellStyle name="Separador de milhares 12 2 2 3 2 2 2 2 7" xfId="30767"/>
    <cellStyle name="Separador de milhares 12 2 2 3 2 2 2 3" xfId="4414"/>
    <cellStyle name="Separador de milhares 12 2 2 3 2 2 2 3 2" xfId="20884"/>
    <cellStyle name="Separador de milhares 12 2 2 3 2 2 2 3 2 2" xfId="52179"/>
    <cellStyle name="Separador de milhares 12 2 2 3 2 2 2 3 3" xfId="14296"/>
    <cellStyle name="Separador de milhares 12 2 2 3 2 2 2 3 3 2" xfId="45591"/>
    <cellStyle name="Separador de milhares 12 2 2 3 2 2 2 3 4" xfId="35709"/>
    <cellStyle name="Separador de milhares 12 2 2 3 2 2 2 4" xfId="7708"/>
    <cellStyle name="Separador de milhares 12 2 2 3 2 2 2 4 2" xfId="24178"/>
    <cellStyle name="Separador de milhares 12 2 2 3 2 2 2 4 2 2" xfId="55473"/>
    <cellStyle name="Separador de milhares 12 2 2 3 2 2 2 4 3" xfId="39003"/>
    <cellStyle name="Separador de milhares 12 2 2 3 2 2 2 5" xfId="17590"/>
    <cellStyle name="Separador de milhares 12 2 2 3 2 2 2 5 2" xfId="48885"/>
    <cellStyle name="Separador de milhares 12 2 2 3 2 2 2 6" xfId="11002"/>
    <cellStyle name="Separador de milhares 12 2 2 3 2 2 2 6 2" xfId="42297"/>
    <cellStyle name="Separador de milhares 12 2 2 3 2 2 2 7" xfId="27473"/>
    <cellStyle name="Separador de milhares 12 2 2 3 2 2 2 7 2" xfId="32415"/>
    <cellStyle name="Separador de milhares 12 2 2 3 2 2 2 8" xfId="29120"/>
    <cellStyle name="Separador de milhares 12 2 2 3 2 2 3" xfId="2766"/>
    <cellStyle name="Separador de milhares 12 2 2 3 2 2 3 2" xfId="6060"/>
    <cellStyle name="Separador de milhares 12 2 2 3 2 2 3 2 2" xfId="22530"/>
    <cellStyle name="Separador de milhares 12 2 2 3 2 2 3 2 2 2" xfId="53825"/>
    <cellStyle name="Separador de milhares 12 2 2 3 2 2 3 2 3" xfId="15942"/>
    <cellStyle name="Separador de milhares 12 2 2 3 2 2 3 2 3 2" xfId="47237"/>
    <cellStyle name="Separador de milhares 12 2 2 3 2 2 3 2 4" xfId="37355"/>
    <cellStyle name="Separador de milhares 12 2 2 3 2 2 3 3" xfId="9354"/>
    <cellStyle name="Separador de milhares 12 2 2 3 2 2 3 3 2" xfId="25824"/>
    <cellStyle name="Separador de milhares 12 2 2 3 2 2 3 3 2 2" xfId="57119"/>
    <cellStyle name="Separador de milhares 12 2 2 3 2 2 3 3 3" xfId="40649"/>
    <cellStyle name="Separador de milhares 12 2 2 3 2 2 3 4" xfId="19236"/>
    <cellStyle name="Separador de milhares 12 2 2 3 2 2 3 4 2" xfId="50531"/>
    <cellStyle name="Separador de milhares 12 2 2 3 2 2 3 5" xfId="12648"/>
    <cellStyle name="Separador de milhares 12 2 2 3 2 2 3 5 2" xfId="43943"/>
    <cellStyle name="Separador de milhares 12 2 2 3 2 2 3 6" xfId="34061"/>
    <cellStyle name="Separador de milhares 12 2 2 3 2 2 3 7" xfId="30766"/>
    <cellStyle name="Separador de milhares 12 2 2 3 2 2 4" xfId="4413"/>
    <cellStyle name="Separador de milhares 12 2 2 3 2 2 4 2" xfId="20883"/>
    <cellStyle name="Separador de milhares 12 2 2 3 2 2 4 2 2" xfId="52178"/>
    <cellStyle name="Separador de milhares 12 2 2 3 2 2 4 3" xfId="14295"/>
    <cellStyle name="Separador de milhares 12 2 2 3 2 2 4 3 2" xfId="45590"/>
    <cellStyle name="Separador de milhares 12 2 2 3 2 2 4 4" xfId="35708"/>
    <cellStyle name="Separador de milhares 12 2 2 3 2 2 5" xfId="7707"/>
    <cellStyle name="Separador de milhares 12 2 2 3 2 2 5 2" xfId="24177"/>
    <cellStyle name="Separador de milhares 12 2 2 3 2 2 5 2 2" xfId="55472"/>
    <cellStyle name="Separador de milhares 12 2 2 3 2 2 5 3" xfId="39002"/>
    <cellStyle name="Separador de milhares 12 2 2 3 2 2 6" xfId="17589"/>
    <cellStyle name="Separador de milhares 12 2 2 3 2 2 6 2" xfId="48884"/>
    <cellStyle name="Separador de milhares 12 2 2 3 2 2 7" xfId="11001"/>
    <cellStyle name="Separador de milhares 12 2 2 3 2 2 7 2" xfId="42296"/>
    <cellStyle name="Separador de milhares 12 2 2 3 2 2 8" xfId="27472"/>
    <cellStyle name="Separador de milhares 12 2 2 3 2 2 8 2" xfId="32414"/>
    <cellStyle name="Separador de milhares 12 2 2 3 2 2 9" xfId="29119"/>
    <cellStyle name="Separador de milhares 12 2 2 3 2 3" xfId="1084"/>
    <cellStyle name="Separador de milhares 12 2 2 3 2 3 2" xfId="1085"/>
    <cellStyle name="Separador de milhares 12 2 2 3 2 3 2 2" xfId="2769"/>
    <cellStyle name="Separador de milhares 12 2 2 3 2 3 2 2 2" xfId="6063"/>
    <cellStyle name="Separador de milhares 12 2 2 3 2 3 2 2 2 2" xfId="22533"/>
    <cellStyle name="Separador de milhares 12 2 2 3 2 3 2 2 2 2 2" xfId="53828"/>
    <cellStyle name="Separador de milhares 12 2 2 3 2 3 2 2 2 3" xfId="15945"/>
    <cellStyle name="Separador de milhares 12 2 2 3 2 3 2 2 2 3 2" xfId="47240"/>
    <cellStyle name="Separador de milhares 12 2 2 3 2 3 2 2 2 4" xfId="37358"/>
    <cellStyle name="Separador de milhares 12 2 2 3 2 3 2 2 3" xfId="9357"/>
    <cellStyle name="Separador de milhares 12 2 2 3 2 3 2 2 3 2" xfId="25827"/>
    <cellStyle name="Separador de milhares 12 2 2 3 2 3 2 2 3 2 2" xfId="57122"/>
    <cellStyle name="Separador de milhares 12 2 2 3 2 3 2 2 3 3" xfId="40652"/>
    <cellStyle name="Separador de milhares 12 2 2 3 2 3 2 2 4" xfId="19239"/>
    <cellStyle name="Separador de milhares 12 2 2 3 2 3 2 2 4 2" xfId="50534"/>
    <cellStyle name="Separador de milhares 12 2 2 3 2 3 2 2 5" xfId="12651"/>
    <cellStyle name="Separador de milhares 12 2 2 3 2 3 2 2 5 2" xfId="43946"/>
    <cellStyle name="Separador de milhares 12 2 2 3 2 3 2 2 6" xfId="34064"/>
    <cellStyle name="Separador de milhares 12 2 2 3 2 3 2 2 7" xfId="30769"/>
    <cellStyle name="Separador de milhares 12 2 2 3 2 3 2 3" xfId="4416"/>
    <cellStyle name="Separador de milhares 12 2 2 3 2 3 2 3 2" xfId="20886"/>
    <cellStyle name="Separador de milhares 12 2 2 3 2 3 2 3 2 2" xfId="52181"/>
    <cellStyle name="Separador de milhares 12 2 2 3 2 3 2 3 3" xfId="14298"/>
    <cellStyle name="Separador de milhares 12 2 2 3 2 3 2 3 3 2" xfId="45593"/>
    <cellStyle name="Separador de milhares 12 2 2 3 2 3 2 3 4" xfId="35711"/>
    <cellStyle name="Separador de milhares 12 2 2 3 2 3 2 4" xfId="7710"/>
    <cellStyle name="Separador de milhares 12 2 2 3 2 3 2 4 2" xfId="24180"/>
    <cellStyle name="Separador de milhares 12 2 2 3 2 3 2 4 2 2" xfId="55475"/>
    <cellStyle name="Separador de milhares 12 2 2 3 2 3 2 4 3" xfId="39005"/>
    <cellStyle name="Separador de milhares 12 2 2 3 2 3 2 5" xfId="17592"/>
    <cellStyle name="Separador de milhares 12 2 2 3 2 3 2 5 2" xfId="48887"/>
    <cellStyle name="Separador de milhares 12 2 2 3 2 3 2 6" xfId="11004"/>
    <cellStyle name="Separador de milhares 12 2 2 3 2 3 2 6 2" xfId="42299"/>
    <cellStyle name="Separador de milhares 12 2 2 3 2 3 2 7" xfId="27475"/>
    <cellStyle name="Separador de milhares 12 2 2 3 2 3 2 7 2" xfId="32417"/>
    <cellStyle name="Separador de milhares 12 2 2 3 2 3 2 8" xfId="29122"/>
    <cellStyle name="Separador de milhares 12 2 2 3 2 3 3" xfId="2768"/>
    <cellStyle name="Separador de milhares 12 2 2 3 2 3 3 2" xfId="6062"/>
    <cellStyle name="Separador de milhares 12 2 2 3 2 3 3 2 2" xfId="22532"/>
    <cellStyle name="Separador de milhares 12 2 2 3 2 3 3 2 2 2" xfId="53827"/>
    <cellStyle name="Separador de milhares 12 2 2 3 2 3 3 2 3" xfId="15944"/>
    <cellStyle name="Separador de milhares 12 2 2 3 2 3 3 2 3 2" xfId="47239"/>
    <cellStyle name="Separador de milhares 12 2 2 3 2 3 3 2 4" xfId="37357"/>
    <cellStyle name="Separador de milhares 12 2 2 3 2 3 3 3" xfId="9356"/>
    <cellStyle name="Separador de milhares 12 2 2 3 2 3 3 3 2" xfId="25826"/>
    <cellStyle name="Separador de milhares 12 2 2 3 2 3 3 3 2 2" xfId="57121"/>
    <cellStyle name="Separador de milhares 12 2 2 3 2 3 3 3 3" xfId="40651"/>
    <cellStyle name="Separador de milhares 12 2 2 3 2 3 3 4" xfId="19238"/>
    <cellStyle name="Separador de milhares 12 2 2 3 2 3 3 4 2" xfId="50533"/>
    <cellStyle name="Separador de milhares 12 2 2 3 2 3 3 5" xfId="12650"/>
    <cellStyle name="Separador de milhares 12 2 2 3 2 3 3 5 2" xfId="43945"/>
    <cellStyle name="Separador de milhares 12 2 2 3 2 3 3 6" xfId="34063"/>
    <cellStyle name="Separador de milhares 12 2 2 3 2 3 3 7" xfId="30768"/>
    <cellStyle name="Separador de milhares 12 2 2 3 2 3 4" xfId="4415"/>
    <cellStyle name="Separador de milhares 12 2 2 3 2 3 4 2" xfId="20885"/>
    <cellStyle name="Separador de milhares 12 2 2 3 2 3 4 2 2" xfId="52180"/>
    <cellStyle name="Separador de milhares 12 2 2 3 2 3 4 3" xfId="14297"/>
    <cellStyle name="Separador de milhares 12 2 2 3 2 3 4 3 2" xfId="45592"/>
    <cellStyle name="Separador de milhares 12 2 2 3 2 3 4 4" xfId="35710"/>
    <cellStyle name="Separador de milhares 12 2 2 3 2 3 5" xfId="7709"/>
    <cellStyle name="Separador de milhares 12 2 2 3 2 3 5 2" xfId="24179"/>
    <cellStyle name="Separador de milhares 12 2 2 3 2 3 5 2 2" xfId="55474"/>
    <cellStyle name="Separador de milhares 12 2 2 3 2 3 5 3" xfId="39004"/>
    <cellStyle name="Separador de milhares 12 2 2 3 2 3 6" xfId="17591"/>
    <cellStyle name="Separador de milhares 12 2 2 3 2 3 6 2" xfId="48886"/>
    <cellStyle name="Separador de milhares 12 2 2 3 2 3 7" xfId="11003"/>
    <cellStyle name="Separador de milhares 12 2 2 3 2 3 7 2" xfId="42298"/>
    <cellStyle name="Separador de milhares 12 2 2 3 2 3 8" xfId="27474"/>
    <cellStyle name="Separador de milhares 12 2 2 3 2 3 8 2" xfId="32416"/>
    <cellStyle name="Separador de milhares 12 2 2 3 2 3 9" xfId="29121"/>
    <cellStyle name="Separador de milhares 12 2 2 3 2 4" xfId="1086"/>
    <cellStyle name="Separador de milhares 12 2 2 3 2 4 2" xfId="2770"/>
    <cellStyle name="Separador de milhares 12 2 2 3 2 4 2 2" xfId="6064"/>
    <cellStyle name="Separador de milhares 12 2 2 3 2 4 2 2 2" xfId="22534"/>
    <cellStyle name="Separador de milhares 12 2 2 3 2 4 2 2 2 2" xfId="53829"/>
    <cellStyle name="Separador de milhares 12 2 2 3 2 4 2 2 3" xfId="15946"/>
    <cellStyle name="Separador de milhares 12 2 2 3 2 4 2 2 3 2" xfId="47241"/>
    <cellStyle name="Separador de milhares 12 2 2 3 2 4 2 2 4" xfId="37359"/>
    <cellStyle name="Separador de milhares 12 2 2 3 2 4 2 3" xfId="9358"/>
    <cellStyle name="Separador de milhares 12 2 2 3 2 4 2 3 2" xfId="25828"/>
    <cellStyle name="Separador de milhares 12 2 2 3 2 4 2 3 2 2" xfId="57123"/>
    <cellStyle name="Separador de milhares 12 2 2 3 2 4 2 3 3" xfId="40653"/>
    <cellStyle name="Separador de milhares 12 2 2 3 2 4 2 4" xfId="19240"/>
    <cellStyle name="Separador de milhares 12 2 2 3 2 4 2 4 2" xfId="50535"/>
    <cellStyle name="Separador de milhares 12 2 2 3 2 4 2 5" xfId="12652"/>
    <cellStyle name="Separador de milhares 12 2 2 3 2 4 2 5 2" xfId="43947"/>
    <cellStyle name="Separador de milhares 12 2 2 3 2 4 2 6" xfId="34065"/>
    <cellStyle name="Separador de milhares 12 2 2 3 2 4 2 7" xfId="30770"/>
    <cellStyle name="Separador de milhares 12 2 2 3 2 4 3" xfId="4417"/>
    <cellStyle name="Separador de milhares 12 2 2 3 2 4 3 2" xfId="20887"/>
    <cellStyle name="Separador de milhares 12 2 2 3 2 4 3 2 2" xfId="52182"/>
    <cellStyle name="Separador de milhares 12 2 2 3 2 4 3 3" xfId="14299"/>
    <cellStyle name="Separador de milhares 12 2 2 3 2 4 3 3 2" xfId="45594"/>
    <cellStyle name="Separador de milhares 12 2 2 3 2 4 3 4" xfId="35712"/>
    <cellStyle name="Separador de milhares 12 2 2 3 2 4 4" xfId="7711"/>
    <cellStyle name="Separador de milhares 12 2 2 3 2 4 4 2" xfId="24181"/>
    <cellStyle name="Separador de milhares 12 2 2 3 2 4 4 2 2" xfId="55476"/>
    <cellStyle name="Separador de milhares 12 2 2 3 2 4 4 3" xfId="39006"/>
    <cellStyle name="Separador de milhares 12 2 2 3 2 4 5" xfId="17593"/>
    <cellStyle name="Separador de milhares 12 2 2 3 2 4 5 2" xfId="48888"/>
    <cellStyle name="Separador de milhares 12 2 2 3 2 4 6" xfId="11005"/>
    <cellStyle name="Separador de milhares 12 2 2 3 2 4 6 2" xfId="42300"/>
    <cellStyle name="Separador de milhares 12 2 2 3 2 4 7" xfId="27476"/>
    <cellStyle name="Separador de milhares 12 2 2 3 2 4 7 2" xfId="32418"/>
    <cellStyle name="Separador de milhares 12 2 2 3 2 4 8" xfId="29123"/>
    <cellStyle name="Separador de milhares 12 2 2 3 2 5" xfId="1087"/>
    <cellStyle name="Separador de milhares 12 2 2 3 2 5 2" xfId="2771"/>
    <cellStyle name="Separador de milhares 12 2 2 3 2 5 2 2" xfId="6065"/>
    <cellStyle name="Separador de milhares 12 2 2 3 2 5 2 2 2" xfId="22535"/>
    <cellStyle name="Separador de milhares 12 2 2 3 2 5 2 2 2 2" xfId="53830"/>
    <cellStyle name="Separador de milhares 12 2 2 3 2 5 2 2 3" xfId="15947"/>
    <cellStyle name="Separador de milhares 12 2 2 3 2 5 2 2 3 2" xfId="47242"/>
    <cellStyle name="Separador de milhares 12 2 2 3 2 5 2 2 4" xfId="37360"/>
    <cellStyle name="Separador de milhares 12 2 2 3 2 5 2 3" xfId="9359"/>
    <cellStyle name="Separador de milhares 12 2 2 3 2 5 2 3 2" xfId="25829"/>
    <cellStyle name="Separador de milhares 12 2 2 3 2 5 2 3 2 2" xfId="57124"/>
    <cellStyle name="Separador de milhares 12 2 2 3 2 5 2 3 3" xfId="40654"/>
    <cellStyle name="Separador de milhares 12 2 2 3 2 5 2 4" xfId="19241"/>
    <cellStyle name="Separador de milhares 12 2 2 3 2 5 2 4 2" xfId="50536"/>
    <cellStyle name="Separador de milhares 12 2 2 3 2 5 2 5" xfId="12653"/>
    <cellStyle name="Separador de milhares 12 2 2 3 2 5 2 5 2" xfId="43948"/>
    <cellStyle name="Separador de milhares 12 2 2 3 2 5 2 6" xfId="34066"/>
    <cellStyle name="Separador de milhares 12 2 2 3 2 5 2 7" xfId="30771"/>
    <cellStyle name="Separador de milhares 12 2 2 3 2 5 3" xfId="4418"/>
    <cellStyle name="Separador de milhares 12 2 2 3 2 5 3 2" xfId="20888"/>
    <cellStyle name="Separador de milhares 12 2 2 3 2 5 3 2 2" xfId="52183"/>
    <cellStyle name="Separador de milhares 12 2 2 3 2 5 3 3" xfId="14300"/>
    <cellStyle name="Separador de milhares 12 2 2 3 2 5 3 3 2" xfId="45595"/>
    <cellStyle name="Separador de milhares 12 2 2 3 2 5 3 4" xfId="35713"/>
    <cellStyle name="Separador de milhares 12 2 2 3 2 5 4" xfId="7712"/>
    <cellStyle name="Separador de milhares 12 2 2 3 2 5 4 2" xfId="24182"/>
    <cellStyle name="Separador de milhares 12 2 2 3 2 5 4 2 2" xfId="55477"/>
    <cellStyle name="Separador de milhares 12 2 2 3 2 5 4 3" xfId="39007"/>
    <cellStyle name="Separador de milhares 12 2 2 3 2 5 5" xfId="17594"/>
    <cellStyle name="Separador de milhares 12 2 2 3 2 5 5 2" xfId="48889"/>
    <cellStyle name="Separador de milhares 12 2 2 3 2 5 6" xfId="11006"/>
    <cellStyle name="Separador de milhares 12 2 2 3 2 5 6 2" xfId="42301"/>
    <cellStyle name="Separador de milhares 12 2 2 3 2 5 7" xfId="27477"/>
    <cellStyle name="Separador de milhares 12 2 2 3 2 5 7 2" xfId="32419"/>
    <cellStyle name="Separador de milhares 12 2 2 3 2 5 8" xfId="29124"/>
    <cellStyle name="Separador de milhares 12 2 2 3 2 6" xfId="2765"/>
    <cellStyle name="Separador de milhares 12 2 2 3 2 6 2" xfId="6059"/>
    <cellStyle name="Separador de milhares 12 2 2 3 2 6 2 2" xfId="22529"/>
    <cellStyle name="Separador de milhares 12 2 2 3 2 6 2 2 2" xfId="53824"/>
    <cellStyle name="Separador de milhares 12 2 2 3 2 6 2 3" xfId="15941"/>
    <cellStyle name="Separador de milhares 12 2 2 3 2 6 2 3 2" xfId="47236"/>
    <cellStyle name="Separador de milhares 12 2 2 3 2 6 2 4" xfId="37354"/>
    <cellStyle name="Separador de milhares 12 2 2 3 2 6 3" xfId="9353"/>
    <cellStyle name="Separador de milhares 12 2 2 3 2 6 3 2" xfId="25823"/>
    <cellStyle name="Separador de milhares 12 2 2 3 2 6 3 2 2" xfId="57118"/>
    <cellStyle name="Separador de milhares 12 2 2 3 2 6 3 3" xfId="40648"/>
    <cellStyle name="Separador de milhares 12 2 2 3 2 6 4" xfId="19235"/>
    <cellStyle name="Separador de milhares 12 2 2 3 2 6 4 2" xfId="50530"/>
    <cellStyle name="Separador de milhares 12 2 2 3 2 6 5" xfId="12647"/>
    <cellStyle name="Separador de milhares 12 2 2 3 2 6 5 2" xfId="43942"/>
    <cellStyle name="Separador de milhares 12 2 2 3 2 6 6" xfId="34060"/>
    <cellStyle name="Separador de milhares 12 2 2 3 2 6 7" xfId="30765"/>
    <cellStyle name="Separador de milhares 12 2 2 3 2 7" xfId="4412"/>
    <cellStyle name="Separador de milhares 12 2 2 3 2 7 2" xfId="20882"/>
    <cellStyle name="Separador de milhares 12 2 2 3 2 7 2 2" xfId="52177"/>
    <cellStyle name="Separador de milhares 12 2 2 3 2 7 3" xfId="14294"/>
    <cellStyle name="Separador de milhares 12 2 2 3 2 7 3 2" xfId="45589"/>
    <cellStyle name="Separador de milhares 12 2 2 3 2 7 4" xfId="35707"/>
    <cellStyle name="Separador de milhares 12 2 2 3 2 8" xfId="7706"/>
    <cellStyle name="Separador de milhares 12 2 2 3 2 8 2" xfId="24176"/>
    <cellStyle name="Separador de milhares 12 2 2 3 2 8 2 2" xfId="55471"/>
    <cellStyle name="Separador de milhares 12 2 2 3 2 8 3" xfId="39001"/>
    <cellStyle name="Separador de milhares 12 2 2 3 2 9" xfId="17588"/>
    <cellStyle name="Separador de milhares 12 2 2 3 2 9 2" xfId="48883"/>
    <cellStyle name="Separador de milhares 12 2 2 3 3" xfId="1088"/>
    <cellStyle name="Separador de milhares 12 2 2 3 3 10" xfId="11007"/>
    <cellStyle name="Separador de milhares 12 2 2 3 3 10 2" xfId="42302"/>
    <cellStyle name="Separador de milhares 12 2 2 3 3 11" xfId="27478"/>
    <cellStyle name="Separador de milhares 12 2 2 3 3 11 2" xfId="32420"/>
    <cellStyle name="Separador de milhares 12 2 2 3 3 12" xfId="29125"/>
    <cellStyle name="Separador de milhares 12 2 2 3 3 2" xfId="1089"/>
    <cellStyle name="Separador de milhares 12 2 2 3 3 2 2" xfId="1090"/>
    <cellStyle name="Separador de milhares 12 2 2 3 3 2 2 2" xfId="2774"/>
    <cellStyle name="Separador de milhares 12 2 2 3 3 2 2 2 2" xfId="6068"/>
    <cellStyle name="Separador de milhares 12 2 2 3 3 2 2 2 2 2" xfId="22538"/>
    <cellStyle name="Separador de milhares 12 2 2 3 3 2 2 2 2 2 2" xfId="53833"/>
    <cellStyle name="Separador de milhares 12 2 2 3 3 2 2 2 2 3" xfId="15950"/>
    <cellStyle name="Separador de milhares 12 2 2 3 3 2 2 2 2 3 2" xfId="47245"/>
    <cellStyle name="Separador de milhares 12 2 2 3 3 2 2 2 2 4" xfId="37363"/>
    <cellStyle name="Separador de milhares 12 2 2 3 3 2 2 2 3" xfId="9362"/>
    <cellStyle name="Separador de milhares 12 2 2 3 3 2 2 2 3 2" xfId="25832"/>
    <cellStyle name="Separador de milhares 12 2 2 3 3 2 2 2 3 2 2" xfId="57127"/>
    <cellStyle name="Separador de milhares 12 2 2 3 3 2 2 2 3 3" xfId="40657"/>
    <cellStyle name="Separador de milhares 12 2 2 3 3 2 2 2 4" xfId="19244"/>
    <cellStyle name="Separador de milhares 12 2 2 3 3 2 2 2 4 2" xfId="50539"/>
    <cellStyle name="Separador de milhares 12 2 2 3 3 2 2 2 5" xfId="12656"/>
    <cellStyle name="Separador de milhares 12 2 2 3 3 2 2 2 5 2" xfId="43951"/>
    <cellStyle name="Separador de milhares 12 2 2 3 3 2 2 2 6" xfId="34069"/>
    <cellStyle name="Separador de milhares 12 2 2 3 3 2 2 2 7" xfId="30774"/>
    <cellStyle name="Separador de milhares 12 2 2 3 3 2 2 3" xfId="4421"/>
    <cellStyle name="Separador de milhares 12 2 2 3 3 2 2 3 2" xfId="20891"/>
    <cellStyle name="Separador de milhares 12 2 2 3 3 2 2 3 2 2" xfId="52186"/>
    <cellStyle name="Separador de milhares 12 2 2 3 3 2 2 3 3" xfId="14303"/>
    <cellStyle name="Separador de milhares 12 2 2 3 3 2 2 3 3 2" xfId="45598"/>
    <cellStyle name="Separador de milhares 12 2 2 3 3 2 2 3 4" xfId="35716"/>
    <cellStyle name="Separador de milhares 12 2 2 3 3 2 2 4" xfId="7715"/>
    <cellStyle name="Separador de milhares 12 2 2 3 3 2 2 4 2" xfId="24185"/>
    <cellStyle name="Separador de milhares 12 2 2 3 3 2 2 4 2 2" xfId="55480"/>
    <cellStyle name="Separador de milhares 12 2 2 3 3 2 2 4 3" xfId="39010"/>
    <cellStyle name="Separador de milhares 12 2 2 3 3 2 2 5" xfId="17597"/>
    <cellStyle name="Separador de milhares 12 2 2 3 3 2 2 5 2" xfId="48892"/>
    <cellStyle name="Separador de milhares 12 2 2 3 3 2 2 6" xfId="11009"/>
    <cellStyle name="Separador de milhares 12 2 2 3 3 2 2 6 2" xfId="42304"/>
    <cellStyle name="Separador de milhares 12 2 2 3 3 2 2 7" xfId="27480"/>
    <cellStyle name="Separador de milhares 12 2 2 3 3 2 2 7 2" xfId="32422"/>
    <cellStyle name="Separador de milhares 12 2 2 3 3 2 2 8" xfId="29127"/>
    <cellStyle name="Separador de milhares 12 2 2 3 3 2 3" xfId="2773"/>
    <cellStyle name="Separador de milhares 12 2 2 3 3 2 3 2" xfId="6067"/>
    <cellStyle name="Separador de milhares 12 2 2 3 3 2 3 2 2" xfId="22537"/>
    <cellStyle name="Separador de milhares 12 2 2 3 3 2 3 2 2 2" xfId="53832"/>
    <cellStyle name="Separador de milhares 12 2 2 3 3 2 3 2 3" xfId="15949"/>
    <cellStyle name="Separador de milhares 12 2 2 3 3 2 3 2 3 2" xfId="47244"/>
    <cellStyle name="Separador de milhares 12 2 2 3 3 2 3 2 4" xfId="37362"/>
    <cellStyle name="Separador de milhares 12 2 2 3 3 2 3 3" xfId="9361"/>
    <cellStyle name="Separador de milhares 12 2 2 3 3 2 3 3 2" xfId="25831"/>
    <cellStyle name="Separador de milhares 12 2 2 3 3 2 3 3 2 2" xfId="57126"/>
    <cellStyle name="Separador de milhares 12 2 2 3 3 2 3 3 3" xfId="40656"/>
    <cellStyle name="Separador de milhares 12 2 2 3 3 2 3 4" xfId="19243"/>
    <cellStyle name="Separador de milhares 12 2 2 3 3 2 3 4 2" xfId="50538"/>
    <cellStyle name="Separador de milhares 12 2 2 3 3 2 3 5" xfId="12655"/>
    <cellStyle name="Separador de milhares 12 2 2 3 3 2 3 5 2" xfId="43950"/>
    <cellStyle name="Separador de milhares 12 2 2 3 3 2 3 6" xfId="34068"/>
    <cellStyle name="Separador de milhares 12 2 2 3 3 2 3 7" xfId="30773"/>
    <cellStyle name="Separador de milhares 12 2 2 3 3 2 4" xfId="4420"/>
    <cellStyle name="Separador de milhares 12 2 2 3 3 2 4 2" xfId="20890"/>
    <cellStyle name="Separador de milhares 12 2 2 3 3 2 4 2 2" xfId="52185"/>
    <cellStyle name="Separador de milhares 12 2 2 3 3 2 4 3" xfId="14302"/>
    <cellStyle name="Separador de milhares 12 2 2 3 3 2 4 3 2" xfId="45597"/>
    <cellStyle name="Separador de milhares 12 2 2 3 3 2 4 4" xfId="35715"/>
    <cellStyle name="Separador de milhares 12 2 2 3 3 2 5" xfId="7714"/>
    <cellStyle name="Separador de milhares 12 2 2 3 3 2 5 2" xfId="24184"/>
    <cellStyle name="Separador de milhares 12 2 2 3 3 2 5 2 2" xfId="55479"/>
    <cellStyle name="Separador de milhares 12 2 2 3 3 2 5 3" xfId="39009"/>
    <cellStyle name="Separador de milhares 12 2 2 3 3 2 6" xfId="17596"/>
    <cellStyle name="Separador de milhares 12 2 2 3 3 2 6 2" xfId="48891"/>
    <cellStyle name="Separador de milhares 12 2 2 3 3 2 7" xfId="11008"/>
    <cellStyle name="Separador de milhares 12 2 2 3 3 2 7 2" xfId="42303"/>
    <cellStyle name="Separador de milhares 12 2 2 3 3 2 8" xfId="27479"/>
    <cellStyle name="Separador de milhares 12 2 2 3 3 2 8 2" xfId="32421"/>
    <cellStyle name="Separador de milhares 12 2 2 3 3 2 9" xfId="29126"/>
    <cellStyle name="Separador de milhares 12 2 2 3 3 3" xfId="1091"/>
    <cellStyle name="Separador de milhares 12 2 2 3 3 3 2" xfId="1092"/>
    <cellStyle name="Separador de milhares 12 2 2 3 3 3 2 2" xfId="2776"/>
    <cellStyle name="Separador de milhares 12 2 2 3 3 3 2 2 2" xfId="6070"/>
    <cellStyle name="Separador de milhares 12 2 2 3 3 3 2 2 2 2" xfId="22540"/>
    <cellStyle name="Separador de milhares 12 2 2 3 3 3 2 2 2 2 2" xfId="53835"/>
    <cellStyle name="Separador de milhares 12 2 2 3 3 3 2 2 2 3" xfId="15952"/>
    <cellStyle name="Separador de milhares 12 2 2 3 3 3 2 2 2 3 2" xfId="47247"/>
    <cellStyle name="Separador de milhares 12 2 2 3 3 3 2 2 2 4" xfId="37365"/>
    <cellStyle name="Separador de milhares 12 2 2 3 3 3 2 2 3" xfId="9364"/>
    <cellStyle name="Separador de milhares 12 2 2 3 3 3 2 2 3 2" xfId="25834"/>
    <cellStyle name="Separador de milhares 12 2 2 3 3 3 2 2 3 2 2" xfId="57129"/>
    <cellStyle name="Separador de milhares 12 2 2 3 3 3 2 2 3 3" xfId="40659"/>
    <cellStyle name="Separador de milhares 12 2 2 3 3 3 2 2 4" xfId="19246"/>
    <cellStyle name="Separador de milhares 12 2 2 3 3 3 2 2 4 2" xfId="50541"/>
    <cellStyle name="Separador de milhares 12 2 2 3 3 3 2 2 5" xfId="12658"/>
    <cellStyle name="Separador de milhares 12 2 2 3 3 3 2 2 5 2" xfId="43953"/>
    <cellStyle name="Separador de milhares 12 2 2 3 3 3 2 2 6" xfId="34071"/>
    <cellStyle name="Separador de milhares 12 2 2 3 3 3 2 2 7" xfId="30776"/>
    <cellStyle name="Separador de milhares 12 2 2 3 3 3 2 3" xfId="4423"/>
    <cellStyle name="Separador de milhares 12 2 2 3 3 3 2 3 2" xfId="20893"/>
    <cellStyle name="Separador de milhares 12 2 2 3 3 3 2 3 2 2" xfId="52188"/>
    <cellStyle name="Separador de milhares 12 2 2 3 3 3 2 3 3" xfId="14305"/>
    <cellStyle name="Separador de milhares 12 2 2 3 3 3 2 3 3 2" xfId="45600"/>
    <cellStyle name="Separador de milhares 12 2 2 3 3 3 2 3 4" xfId="35718"/>
    <cellStyle name="Separador de milhares 12 2 2 3 3 3 2 4" xfId="7717"/>
    <cellStyle name="Separador de milhares 12 2 2 3 3 3 2 4 2" xfId="24187"/>
    <cellStyle name="Separador de milhares 12 2 2 3 3 3 2 4 2 2" xfId="55482"/>
    <cellStyle name="Separador de milhares 12 2 2 3 3 3 2 4 3" xfId="39012"/>
    <cellStyle name="Separador de milhares 12 2 2 3 3 3 2 5" xfId="17599"/>
    <cellStyle name="Separador de milhares 12 2 2 3 3 3 2 5 2" xfId="48894"/>
    <cellStyle name="Separador de milhares 12 2 2 3 3 3 2 6" xfId="11011"/>
    <cellStyle name="Separador de milhares 12 2 2 3 3 3 2 6 2" xfId="42306"/>
    <cellStyle name="Separador de milhares 12 2 2 3 3 3 2 7" xfId="27482"/>
    <cellStyle name="Separador de milhares 12 2 2 3 3 3 2 7 2" xfId="32424"/>
    <cellStyle name="Separador de milhares 12 2 2 3 3 3 2 8" xfId="29129"/>
    <cellStyle name="Separador de milhares 12 2 2 3 3 3 3" xfId="2775"/>
    <cellStyle name="Separador de milhares 12 2 2 3 3 3 3 2" xfId="6069"/>
    <cellStyle name="Separador de milhares 12 2 2 3 3 3 3 2 2" xfId="22539"/>
    <cellStyle name="Separador de milhares 12 2 2 3 3 3 3 2 2 2" xfId="53834"/>
    <cellStyle name="Separador de milhares 12 2 2 3 3 3 3 2 3" xfId="15951"/>
    <cellStyle name="Separador de milhares 12 2 2 3 3 3 3 2 3 2" xfId="47246"/>
    <cellStyle name="Separador de milhares 12 2 2 3 3 3 3 2 4" xfId="37364"/>
    <cellStyle name="Separador de milhares 12 2 2 3 3 3 3 3" xfId="9363"/>
    <cellStyle name="Separador de milhares 12 2 2 3 3 3 3 3 2" xfId="25833"/>
    <cellStyle name="Separador de milhares 12 2 2 3 3 3 3 3 2 2" xfId="57128"/>
    <cellStyle name="Separador de milhares 12 2 2 3 3 3 3 3 3" xfId="40658"/>
    <cellStyle name="Separador de milhares 12 2 2 3 3 3 3 4" xfId="19245"/>
    <cellStyle name="Separador de milhares 12 2 2 3 3 3 3 4 2" xfId="50540"/>
    <cellStyle name="Separador de milhares 12 2 2 3 3 3 3 5" xfId="12657"/>
    <cellStyle name="Separador de milhares 12 2 2 3 3 3 3 5 2" xfId="43952"/>
    <cellStyle name="Separador de milhares 12 2 2 3 3 3 3 6" xfId="34070"/>
    <cellStyle name="Separador de milhares 12 2 2 3 3 3 3 7" xfId="30775"/>
    <cellStyle name="Separador de milhares 12 2 2 3 3 3 4" xfId="4422"/>
    <cellStyle name="Separador de milhares 12 2 2 3 3 3 4 2" xfId="20892"/>
    <cellStyle name="Separador de milhares 12 2 2 3 3 3 4 2 2" xfId="52187"/>
    <cellStyle name="Separador de milhares 12 2 2 3 3 3 4 3" xfId="14304"/>
    <cellStyle name="Separador de milhares 12 2 2 3 3 3 4 3 2" xfId="45599"/>
    <cellStyle name="Separador de milhares 12 2 2 3 3 3 4 4" xfId="35717"/>
    <cellStyle name="Separador de milhares 12 2 2 3 3 3 5" xfId="7716"/>
    <cellStyle name="Separador de milhares 12 2 2 3 3 3 5 2" xfId="24186"/>
    <cellStyle name="Separador de milhares 12 2 2 3 3 3 5 2 2" xfId="55481"/>
    <cellStyle name="Separador de milhares 12 2 2 3 3 3 5 3" xfId="39011"/>
    <cellStyle name="Separador de milhares 12 2 2 3 3 3 6" xfId="17598"/>
    <cellStyle name="Separador de milhares 12 2 2 3 3 3 6 2" xfId="48893"/>
    <cellStyle name="Separador de milhares 12 2 2 3 3 3 7" xfId="11010"/>
    <cellStyle name="Separador de milhares 12 2 2 3 3 3 7 2" xfId="42305"/>
    <cellStyle name="Separador de milhares 12 2 2 3 3 3 8" xfId="27481"/>
    <cellStyle name="Separador de milhares 12 2 2 3 3 3 8 2" xfId="32423"/>
    <cellStyle name="Separador de milhares 12 2 2 3 3 3 9" xfId="29128"/>
    <cellStyle name="Separador de milhares 12 2 2 3 3 4" xfId="1093"/>
    <cellStyle name="Separador de milhares 12 2 2 3 3 4 2" xfId="2777"/>
    <cellStyle name="Separador de milhares 12 2 2 3 3 4 2 2" xfId="6071"/>
    <cellStyle name="Separador de milhares 12 2 2 3 3 4 2 2 2" xfId="22541"/>
    <cellStyle name="Separador de milhares 12 2 2 3 3 4 2 2 2 2" xfId="53836"/>
    <cellStyle name="Separador de milhares 12 2 2 3 3 4 2 2 3" xfId="15953"/>
    <cellStyle name="Separador de milhares 12 2 2 3 3 4 2 2 3 2" xfId="47248"/>
    <cellStyle name="Separador de milhares 12 2 2 3 3 4 2 2 4" xfId="37366"/>
    <cellStyle name="Separador de milhares 12 2 2 3 3 4 2 3" xfId="9365"/>
    <cellStyle name="Separador de milhares 12 2 2 3 3 4 2 3 2" xfId="25835"/>
    <cellStyle name="Separador de milhares 12 2 2 3 3 4 2 3 2 2" xfId="57130"/>
    <cellStyle name="Separador de milhares 12 2 2 3 3 4 2 3 3" xfId="40660"/>
    <cellStyle name="Separador de milhares 12 2 2 3 3 4 2 4" xfId="19247"/>
    <cellStyle name="Separador de milhares 12 2 2 3 3 4 2 4 2" xfId="50542"/>
    <cellStyle name="Separador de milhares 12 2 2 3 3 4 2 5" xfId="12659"/>
    <cellStyle name="Separador de milhares 12 2 2 3 3 4 2 5 2" xfId="43954"/>
    <cellStyle name="Separador de milhares 12 2 2 3 3 4 2 6" xfId="34072"/>
    <cellStyle name="Separador de milhares 12 2 2 3 3 4 2 7" xfId="30777"/>
    <cellStyle name="Separador de milhares 12 2 2 3 3 4 3" xfId="4424"/>
    <cellStyle name="Separador de milhares 12 2 2 3 3 4 3 2" xfId="20894"/>
    <cellStyle name="Separador de milhares 12 2 2 3 3 4 3 2 2" xfId="52189"/>
    <cellStyle name="Separador de milhares 12 2 2 3 3 4 3 3" xfId="14306"/>
    <cellStyle name="Separador de milhares 12 2 2 3 3 4 3 3 2" xfId="45601"/>
    <cellStyle name="Separador de milhares 12 2 2 3 3 4 3 4" xfId="35719"/>
    <cellStyle name="Separador de milhares 12 2 2 3 3 4 4" xfId="7718"/>
    <cellStyle name="Separador de milhares 12 2 2 3 3 4 4 2" xfId="24188"/>
    <cellStyle name="Separador de milhares 12 2 2 3 3 4 4 2 2" xfId="55483"/>
    <cellStyle name="Separador de milhares 12 2 2 3 3 4 4 3" xfId="39013"/>
    <cellStyle name="Separador de milhares 12 2 2 3 3 4 5" xfId="17600"/>
    <cellStyle name="Separador de milhares 12 2 2 3 3 4 5 2" xfId="48895"/>
    <cellStyle name="Separador de milhares 12 2 2 3 3 4 6" xfId="11012"/>
    <cellStyle name="Separador de milhares 12 2 2 3 3 4 6 2" xfId="42307"/>
    <cellStyle name="Separador de milhares 12 2 2 3 3 4 7" xfId="27483"/>
    <cellStyle name="Separador de milhares 12 2 2 3 3 4 7 2" xfId="32425"/>
    <cellStyle name="Separador de milhares 12 2 2 3 3 4 8" xfId="29130"/>
    <cellStyle name="Separador de milhares 12 2 2 3 3 5" xfId="1094"/>
    <cellStyle name="Separador de milhares 12 2 2 3 3 5 2" xfId="2778"/>
    <cellStyle name="Separador de milhares 12 2 2 3 3 5 2 2" xfId="6072"/>
    <cellStyle name="Separador de milhares 12 2 2 3 3 5 2 2 2" xfId="22542"/>
    <cellStyle name="Separador de milhares 12 2 2 3 3 5 2 2 2 2" xfId="53837"/>
    <cellStyle name="Separador de milhares 12 2 2 3 3 5 2 2 3" xfId="15954"/>
    <cellStyle name="Separador de milhares 12 2 2 3 3 5 2 2 3 2" xfId="47249"/>
    <cellStyle name="Separador de milhares 12 2 2 3 3 5 2 2 4" xfId="37367"/>
    <cellStyle name="Separador de milhares 12 2 2 3 3 5 2 3" xfId="9366"/>
    <cellStyle name="Separador de milhares 12 2 2 3 3 5 2 3 2" xfId="25836"/>
    <cellStyle name="Separador de milhares 12 2 2 3 3 5 2 3 2 2" xfId="57131"/>
    <cellStyle name="Separador de milhares 12 2 2 3 3 5 2 3 3" xfId="40661"/>
    <cellStyle name="Separador de milhares 12 2 2 3 3 5 2 4" xfId="19248"/>
    <cellStyle name="Separador de milhares 12 2 2 3 3 5 2 4 2" xfId="50543"/>
    <cellStyle name="Separador de milhares 12 2 2 3 3 5 2 5" xfId="12660"/>
    <cellStyle name="Separador de milhares 12 2 2 3 3 5 2 5 2" xfId="43955"/>
    <cellStyle name="Separador de milhares 12 2 2 3 3 5 2 6" xfId="34073"/>
    <cellStyle name="Separador de milhares 12 2 2 3 3 5 2 7" xfId="30778"/>
    <cellStyle name="Separador de milhares 12 2 2 3 3 5 3" xfId="4425"/>
    <cellStyle name="Separador de milhares 12 2 2 3 3 5 3 2" xfId="20895"/>
    <cellStyle name="Separador de milhares 12 2 2 3 3 5 3 2 2" xfId="52190"/>
    <cellStyle name="Separador de milhares 12 2 2 3 3 5 3 3" xfId="14307"/>
    <cellStyle name="Separador de milhares 12 2 2 3 3 5 3 3 2" xfId="45602"/>
    <cellStyle name="Separador de milhares 12 2 2 3 3 5 3 4" xfId="35720"/>
    <cellStyle name="Separador de milhares 12 2 2 3 3 5 4" xfId="7719"/>
    <cellStyle name="Separador de milhares 12 2 2 3 3 5 4 2" xfId="24189"/>
    <cellStyle name="Separador de milhares 12 2 2 3 3 5 4 2 2" xfId="55484"/>
    <cellStyle name="Separador de milhares 12 2 2 3 3 5 4 3" xfId="39014"/>
    <cellStyle name="Separador de milhares 12 2 2 3 3 5 5" xfId="17601"/>
    <cellStyle name="Separador de milhares 12 2 2 3 3 5 5 2" xfId="48896"/>
    <cellStyle name="Separador de milhares 12 2 2 3 3 5 6" xfId="11013"/>
    <cellStyle name="Separador de milhares 12 2 2 3 3 5 6 2" xfId="42308"/>
    <cellStyle name="Separador de milhares 12 2 2 3 3 5 7" xfId="27484"/>
    <cellStyle name="Separador de milhares 12 2 2 3 3 5 7 2" xfId="32426"/>
    <cellStyle name="Separador de milhares 12 2 2 3 3 5 8" xfId="29131"/>
    <cellStyle name="Separador de milhares 12 2 2 3 3 6" xfId="2772"/>
    <cellStyle name="Separador de milhares 12 2 2 3 3 6 2" xfId="6066"/>
    <cellStyle name="Separador de milhares 12 2 2 3 3 6 2 2" xfId="22536"/>
    <cellStyle name="Separador de milhares 12 2 2 3 3 6 2 2 2" xfId="53831"/>
    <cellStyle name="Separador de milhares 12 2 2 3 3 6 2 3" xfId="15948"/>
    <cellStyle name="Separador de milhares 12 2 2 3 3 6 2 3 2" xfId="47243"/>
    <cellStyle name="Separador de milhares 12 2 2 3 3 6 2 4" xfId="37361"/>
    <cellStyle name="Separador de milhares 12 2 2 3 3 6 3" xfId="9360"/>
    <cellStyle name="Separador de milhares 12 2 2 3 3 6 3 2" xfId="25830"/>
    <cellStyle name="Separador de milhares 12 2 2 3 3 6 3 2 2" xfId="57125"/>
    <cellStyle name="Separador de milhares 12 2 2 3 3 6 3 3" xfId="40655"/>
    <cellStyle name="Separador de milhares 12 2 2 3 3 6 4" xfId="19242"/>
    <cellStyle name="Separador de milhares 12 2 2 3 3 6 4 2" xfId="50537"/>
    <cellStyle name="Separador de milhares 12 2 2 3 3 6 5" xfId="12654"/>
    <cellStyle name="Separador de milhares 12 2 2 3 3 6 5 2" xfId="43949"/>
    <cellStyle name="Separador de milhares 12 2 2 3 3 6 6" xfId="34067"/>
    <cellStyle name="Separador de milhares 12 2 2 3 3 6 7" xfId="30772"/>
    <cellStyle name="Separador de milhares 12 2 2 3 3 7" xfId="4419"/>
    <cellStyle name="Separador de milhares 12 2 2 3 3 7 2" xfId="20889"/>
    <cellStyle name="Separador de milhares 12 2 2 3 3 7 2 2" xfId="52184"/>
    <cellStyle name="Separador de milhares 12 2 2 3 3 7 3" xfId="14301"/>
    <cellStyle name="Separador de milhares 12 2 2 3 3 7 3 2" xfId="45596"/>
    <cellStyle name="Separador de milhares 12 2 2 3 3 7 4" xfId="35714"/>
    <cellStyle name="Separador de milhares 12 2 2 3 3 8" xfId="7713"/>
    <cellStyle name="Separador de milhares 12 2 2 3 3 8 2" xfId="24183"/>
    <cellStyle name="Separador de milhares 12 2 2 3 3 8 2 2" xfId="55478"/>
    <cellStyle name="Separador de milhares 12 2 2 3 3 8 3" xfId="39008"/>
    <cellStyle name="Separador de milhares 12 2 2 3 3 9" xfId="17595"/>
    <cellStyle name="Separador de milhares 12 2 2 3 3 9 2" xfId="48890"/>
    <cellStyle name="Separador de milhares 12 2 2 3 4" xfId="1095"/>
    <cellStyle name="Separador de milhares 12 2 2 3 4 2" xfId="1096"/>
    <cellStyle name="Separador de milhares 12 2 2 3 4 2 2" xfId="2780"/>
    <cellStyle name="Separador de milhares 12 2 2 3 4 2 2 2" xfId="6074"/>
    <cellStyle name="Separador de milhares 12 2 2 3 4 2 2 2 2" xfId="22544"/>
    <cellStyle name="Separador de milhares 12 2 2 3 4 2 2 2 2 2" xfId="53839"/>
    <cellStyle name="Separador de milhares 12 2 2 3 4 2 2 2 3" xfId="15956"/>
    <cellStyle name="Separador de milhares 12 2 2 3 4 2 2 2 3 2" xfId="47251"/>
    <cellStyle name="Separador de milhares 12 2 2 3 4 2 2 2 4" xfId="37369"/>
    <cellStyle name="Separador de milhares 12 2 2 3 4 2 2 3" xfId="9368"/>
    <cellStyle name="Separador de milhares 12 2 2 3 4 2 2 3 2" xfId="25838"/>
    <cellStyle name="Separador de milhares 12 2 2 3 4 2 2 3 2 2" xfId="57133"/>
    <cellStyle name="Separador de milhares 12 2 2 3 4 2 2 3 3" xfId="40663"/>
    <cellStyle name="Separador de milhares 12 2 2 3 4 2 2 4" xfId="19250"/>
    <cellStyle name="Separador de milhares 12 2 2 3 4 2 2 4 2" xfId="50545"/>
    <cellStyle name="Separador de milhares 12 2 2 3 4 2 2 5" xfId="12662"/>
    <cellStyle name="Separador de milhares 12 2 2 3 4 2 2 5 2" xfId="43957"/>
    <cellStyle name="Separador de milhares 12 2 2 3 4 2 2 6" xfId="34075"/>
    <cellStyle name="Separador de milhares 12 2 2 3 4 2 2 7" xfId="30780"/>
    <cellStyle name="Separador de milhares 12 2 2 3 4 2 3" xfId="4427"/>
    <cellStyle name="Separador de milhares 12 2 2 3 4 2 3 2" xfId="20897"/>
    <cellStyle name="Separador de milhares 12 2 2 3 4 2 3 2 2" xfId="52192"/>
    <cellStyle name="Separador de milhares 12 2 2 3 4 2 3 3" xfId="14309"/>
    <cellStyle name="Separador de milhares 12 2 2 3 4 2 3 3 2" xfId="45604"/>
    <cellStyle name="Separador de milhares 12 2 2 3 4 2 3 4" xfId="35722"/>
    <cellStyle name="Separador de milhares 12 2 2 3 4 2 4" xfId="7721"/>
    <cellStyle name="Separador de milhares 12 2 2 3 4 2 4 2" xfId="24191"/>
    <cellStyle name="Separador de milhares 12 2 2 3 4 2 4 2 2" xfId="55486"/>
    <cellStyle name="Separador de milhares 12 2 2 3 4 2 4 3" xfId="39016"/>
    <cellStyle name="Separador de milhares 12 2 2 3 4 2 5" xfId="17603"/>
    <cellStyle name="Separador de milhares 12 2 2 3 4 2 5 2" xfId="48898"/>
    <cellStyle name="Separador de milhares 12 2 2 3 4 2 6" xfId="11015"/>
    <cellStyle name="Separador de milhares 12 2 2 3 4 2 6 2" xfId="42310"/>
    <cellStyle name="Separador de milhares 12 2 2 3 4 2 7" xfId="27486"/>
    <cellStyle name="Separador de milhares 12 2 2 3 4 2 7 2" xfId="32428"/>
    <cellStyle name="Separador de milhares 12 2 2 3 4 2 8" xfId="29133"/>
    <cellStyle name="Separador de milhares 12 2 2 3 4 3" xfId="2779"/>
    <cellStyle name="Separador de milhares 12 2 2 3 4 3 2" xfId="6073"/>
    <cellStyle name="Separador de milhares 12 2 2 3 4 3 2 2" xfId="22543"/>
    <cellStyle name="Separador de milhares 12 2 2 3 4 3 2 2 2" xfId="53838"/>
    <cellStyle name="Separador de milhares 12 2 2 3 4 3 2 3" xfId="15955"/>
    <cellStyle name="Separador de milhares 12 2 2 3 4 3 2 3 2" xfId="47250"/>
    <cellStyle name="Separador de milhares 12 2 2 3 4 3 2 4" xfId="37368"/>
    <cellStyle name="Separador de milhares 12 2 2 3 4 3 3" xfId="9367"/>
    <cellStyle name="Separador de milhares 12 2 2 3 4 3 3 2" xfId="25837"/>
    <cellStyle name="Separador de milhares 12 2 2 3 4 3 3 2 2" xfId="57132"/>
    <cellStyle name="Separador de milhares 12 2 2 3 4 3 3 3" xfId="40662"/>
    <cellStyle name="Separador de milhares 12 2 2 3 4 3 4" xfId="19249"/>
    <cellStyle name="Separador de milhares 12 2 2 3 4 3 4 2" xfId="50544"/>
    <cellStyle name="Separador de milhares 12 2 2 3 4 3 5" xfId="12661"/>
    <cellStyle name="Separador de milhares 12 2 2 3 4 3 5 2" xfId="43956"/>
    <cellStyle name="Separador de milhares 12 2 2 3 4 3 6" xfId="34074"/>
    <cellStyle name="Separador de milhares 12 2 2 3 4 3 7" xfId="30779"/>
    <cellStyle name="Separador de milhares 12 2 2 3 4 4" xfId="4426"/>
    <cellStyle name="Separador de milhares 12 2 2 3 4 4 2" xfId="20896"/>
    <cellStyle name="Separador de milhares 12 2 2 3 4 4 2 2" xfId="52191"/>
    <cellStyle name="Separador de milhares 12 2 2 3 4 4 3" xfId="14308"/>
    <cellStyle name="Separador de milhares 12 2 2 3 4 4 3 2" xfId="45603"/>
    <cellStyle name="Separador de milhares 12 2 2 3 4 4 4" xfId="35721"/>
    <cellStyle name="Separador de milhares 12 2 2 3 4 5" xfId="7720"/>
    <cellStyle name="Separador de milhares 12 2 2 3 4 5 2" xfId="24190"/>
    <cellStyle name="Separador de milhares 12 2 2 3 4 5 2 2" xfId="55485"/>
    <cellStyle name="Separador de milhares 12 2 2 3 4 5 3" xfId="39015"/>
    <cellStyle name="Separador de milhares 12 2 2 3 4 6" xfId="17602"/>
    <cellStyle name="Separador de milhares 12 2 2 3 4 6 2" xfId="48897"/>
    <cellStyle name="Separador de milhares 12 2 2 3 4 7" xfId="11014"/>
    <cellStyle name="Separador de milhares 12 2 2 3 4 7 2" xfId="42309"/>
    <cellStyle name="Separador de milhares 12 2 2 3 4 8" xfId="27485"/>
    <cellStyle name="Separador de milhares 12 2 2 3 4 8 2" xfId="32427"/>
    <cellStyle name="Separador de milhares 12 2 2 3 4 9" xfId="29132"/>
    <cellStyle name="Separador de milhares 12 2 2 3 5" xfId="1097"/>
    <cellStyle name="Separador de milhares 12 2 2 3 5 2" xfId="1098"/>
    <cellStyle name="Separador de milhares 12 2 2 3 5 2 2" xfId="2782"/>
    <cellStyle name="Separador de milhares 12 2 2 3 5 2 2 2" xfId="6076"/>
    <cellStyle name="Separador de milhares 12 2 2 3 5 2 2 2 2" xfId="22546"/>
    <cellStyle name="Separador de milhares 12 2 2 3 5 2 2 2 2 2" xfId="53841"/>
    <cellStyle name="Separador de milhares 12 2 2 3 5 2 2 2 3" xfId="15958"/>
    <cellStyle name="Separador de milhares 12 2 2 3 5 2 2 2 3 2" xfId="47253"/>
    <cellStyle name="Separador de milhares 12 2 2 3 5 2 2 2 4" xfId="37371"/>
    <cellStyle name="Separador de milhares 12 2 2 3 5 2 2 3" xfId="9370"/>
    <cellStyle name="Separador de milhares 12 2 2 3 5 2 2 3 2" xfId="25840"/>
    <cellStyle name="Separador de milhares 12 2 2 3 5 2 2 3 2 2" xfId="57135"/>
    <cellStyle name="Separador de milhares 12 2 2 3 5 2 2 3 3" xfId="40665"/>
    <cellStyle name="Separador de milhares 12 2 2 3 5 2 2 4" xfId="19252"/>
    <cellStyle name="Separador de milhares 12 2 2 3 5 2 2 4 2" xfId="50547"/>
    <cellStyle name="Separador de milhares 12 2 2 3 5 2 2 5" xfId="12664"/>
    <cellStyle name="Separador de milhares 12 2 2 3 5 2 2 5 2" xfId="43959"/>
    <cellStyle name="Separador de milhares 12 2 2 3 5 2 2 6" xfId="34077"/>
    <cellStyle name="Separador de milhares 12 2 2 3 5 2 2 7" xfId="30782"/>
    <cellStyle name="Separador de milhares 12 2 2 3 5 2 3" xfId="4429"/>
    <cellStyle name="Separador de milhares 12 2 2 3 5 2 3 2" xfId="20899"/>
    <cellStyle name="Separador de milhares 12 2 2 3 5 2 3 2 2" xfId="52194"/>
    <cellStyle name="Separador de milhares 12 2 2 3 5 2 3 3" xfId="14311"/>
    <cellStyle name="Separador de milhares 12 2 2 3 5 2 3 3 2" xfId="45606"/>
    <cellStyle name="Separador de milhares 12 2 2 3 5 2 3 4" xfId="35724"/>
    <cellStyle name="Separador de milhares 12 2 2 3 5 2 4" xfId="7723"/>
    <cellStyle name="Separador de milhares 12 2 2 3 5 2 4 2" xfId="24193"/>
    <cellStyle name="Separador de milhares 12 2 2 3 5 2 4 2 2" xfId="55488"/>
    <cellStyle name="Separador de milhares 12 2 2 3 5 2 4 3" xfId="39018"/>
    <cellStyle name="Separador de milhares 12 2 2 3 5 2 5" xfId="17605"/>
    <cellStyle name="Separador de milhares 12 2 2 3 5 2 5 2" xfId="48900"/>
    <cellStyle name="Separador de milhares 12 2 2 3 5 2 6" xfId="11017"/>
    <cellStyle name="Separador de milhares 12 2 2 3 5 2 6 2" xfId="42312"/>
    <cellStyle name="Separador de milhares 12 2 2 3 5 2 7" xfId="27488"/>
    <cellStyle name="Separador de milhares 12 2 2 3 5 2 7 2" xfId="32430"/>
    <cellStyle name="Separador de milhares 12 2 2 3 5 2 8" xfId="29135"/>
    <cellStyle name="Separador de milhares 12 2 2 3 5 3" xfId="2781"/>
    <cellStyle name="Separador de milhares 12 2 2 3 5 3 2" xfId="6075"/>
    <cellStyle name="Separador de milhares 12 2 2 3 5 3 2 2" xfId="22545"/>
    <cellStyle name="Separador de milhares 12 2 2 3 5 3 2 2 2" xfId="53840"/>
    <cellStyle name="Separador de milhares 12 2 2 3 5 3 2 3" xfId="15957"/>
    <cellStyle name="Separador de milhares 12 2 2 3 5 3 2 3 2" xfId="47252"/>
    <cellStyle name="Separador de milhares 12 2 2 3 5 3 2 4" xfId="37370"/>
    <cellStyle name="Separador de milhares 12 2 2 3 5 3 3" xfId="9369"/>
    <cellStyle name="Separador de milhares 12 2 2 3 5 3 3 2" xfId="25839"/>
    <cellStyle name="Separador de milhares 12 2 2 3 5 3 3 2 2" xfId="57134"/>
    <cellStyle name="Separador de milhares 12 2 2 3 5 3 3 3" xfId="40664"/>
    <cellStyle name="Separador de milhares 12 2 2 3 5 3 4" xfId="19251"/>
    <cellStyle name="Separador de milhares 12 2 2 3 5 3 4 2" xfId="50546"/>
    <cellStyle name="Separador de milhares 12 2 2 3 5 3 5" xfId="12663"/>
    <cellStyle name="Separador de milhares 12 2 2 3 5 3 5 2" xfId="43958"/>
    <cellStyle name="Separador de milhares 12 2 2 3 5 3 6" xfId="34076"/>
    <cellStyle name="Separador de milhares 12 2 2 3 5 3 7" xfId="30781"/>
    <cellStyle name="Separador de milhares 12 2 2 3 5 4" xfId="4428"/>
    <cellStyle name="Separador de milhares 12 2 2 3 5 4 2" xfId="20898"/>
    <cellStyle name="Separador de milhares 12 2 2 3 5 4 2 2" xfId="52193"/>
    <cellStyle name="Separador de milhares 12 2 2 3 5 4 3" xfId="14310"/>
    <cellStyle name="Separador de milhares 12 2 2 3 5 4 3 2" xfId="45605"/>
    <cellStyle name="Separador de milhares 12 2 2 3 5 4 4" xfId="35723"/>
    <cellStyle name="Separador de milhares 12 2 2 3 5 5" xfId="7722"/>
    <cellStyle name="Separador de milhares 12 2 2 3 5 5 2" xfId="24192"/>
    <cellStyle name="Separador de milhares 12 2 2 3 5 5 2 2" xfId="55487"/>
    <cellStyle name="Separador de milhares 12 2 2 3 5 5 3" xfId="39017"/>
    <cellStyle name="Separador de milhares 12 2 2 3 5 6" xfId="17604"/>
    <cellStyle name="Separador de milhares 12 2 2 3 5 6 2" xfId="48899"/>
    <cellStyle name="Separador de milhares 12 2 2 3 5 7" xfId="11016"/>
    <cellStyle name="Separador de milhares 12 2 2 3 5 7 2" xfId="42311"/>
    <cellStyle name="Separador de milhares 12 2 2 3 5 8" xfId="27487"/>
    <cellStyle name="Separador de milhares 12 2 2 3 5 8 2" xfId="32429"/>
    <cellStyle name="Separador de milhares 12 2 2 3 5 9" xfId="29134"/>
    <cellStyle name="Separador de milhares 12 2 2 3 6" xfId="1099"/>
    <cellStyle name="Separador de milhares 12 2 2 3 6 2" xfId="2783"/>
    <cellStyle name="Separador de milhares 12 2 2 3 6 2 2" xfId="6077"/>
    <cellStyle name="Separador de milhares 12 2 2 3 6 2 2 2" xfId="22547"/>
    <cellStyle name="Separador de milhares 12 2 2 3 6 2 2 2 2" xfId="53842"/>
    <cellStyle name="Separador de milhares 12 2 2 3 6 2 2 3" xfId="15959"/>
    <cellStyle name="Separador de milhares 12 2 2 3 6 2 2 3 2" xfId="47254"/>
    <cellStyle name="Separador de milhares 12 2 2 3 6 2 2 4" xfId="37372"/>
    <cellStyle name="Separador de milhares 12 2 2 3 6 2 3" xfId="9371"/>
    <cellStyle name="Separador de milhares 12 2 2 3 6 2 3 2" xfId="25841"/>
    <cellStyle name="Separador de milhares 12 2 2 3 6 2 3 2 2" xfId="57136"/>
    <cellStyle name="Separador de milhares 12 2 2 3 6 2 3 3" xfId="40666"/>
    <cellStyle name="Separador de milhares 12 2 2 3 6 2 4" xfId="19253"/>
    <cellStyle name="Separador de milhares 12 2 2 3 6 2 4 2" xfId="50548"/>
    <cellStyle name="Separador de milhares 12 2 2 3 6 2 5" xfId="12665"/>
    <cellStyle name="Separador de milhares 12 2 2 3 6 2 5 2" xfId="43960"/>
    <cellStyle name="Separador de milhares 12 2 2 3 6 2 6" xfId="34078"/>
    <cellStyle name="Separador de milhares 12 2 2 3 6 2 7" xfId="30783"/>
    <cellStyle name="Separador de milhares 12 2 2 3 6 3" xfId="4430"/>
    <cellStyle name="Separador de milhares 12 2 2 3 6 3 2" xfId="20900"/>
    <cellStyle name="Separador de milhares 12 2 2 3 6 3 2 2" xfId="52195"/>
    <cellStyle name="Separador de milhares 12 2 2 3 6 3 3" xfId="14312"/>
    <cellStyle name="Separador de milhares 12 2 2 3 6 3 3 2" xfId="45607"/>
    <cellStyle name="Separador de milhares 12 2 2 3 6 3 4" xfId="35725"/>
    <cellStyle name="Separador de milhares 12 2 2 3 6 4" xfId="7724"/>
    <cellStyle name="Separador de milhares 12 2 2 3 6 4 2" xfId="24194"/>
    <cellStyle name="Separador de milhares 12 2 2 3 6 4 2 2" xfId="55489"/>
    <cellStyle name="Separador de milhares 12 2 2 3 6 4 3" xfId="39019"/>
    <cellStyle name="Separador de milhares 12 2 2 3 6 5" xfId="17606"/>
    <cellStyle name="Separador de milhares 12 2 2 3 6 5 2" xfId="48901"/>
    <cellStyle name="Separador de milhares 12 2 2 3 6 6" xfId="11018"/>
    <cellStyle name="Separador de milhares 12 2 2 3 6 6 2" xfId="42313"/>
    <cellStyle name="Separador de milhares 12 2 2 3 6 7" xfId="27489"/>
    <cellStyle name="Separador de milhares 12 2 2 3 6 7 2" xfId="32431"/>
    <cellStyle name="Separador de milhares 12 2 2 3 6 8" xfId="29136"/>
    <cellStyle name="Separador de milhares 12 2 2 3 7" xfId="1100"/>
    <cellStyle name="Separador de milhares 12 2 2 3 7 2" xfId="2784"/>
    <cellStyle name="Separador de milhares 12 2 2 3 7 2 2" xfId="6078"/>
    <cellStyle name="Separador de milhares 12 2 2 3 7 2 2 2" xfId="22548"/>
    <cellStyle name="Separador de milhares 12 2 2 3 7 2 2 2 2" xfId="53843"/>
    <cellStyle name="Separador de milhares 12 2 2 3 7 2 2 3" xfId="15960"/>
    <cellStyle name="Separador de milhares 12 2 2 3 7 2 2 3 2" xfId="47255"/>
    <cellStyle name="Separador de milhares 12 2 2 3 7 2 2 4" xfId="37373"/>
    <cellStyle name="Separador de milhares 12 2 2 3 7 2 3" xfId="9372"/>
    <cellStyle name="Separador de milhares 12 2 2 3 7 2 3 2" xfId="25842"/>
    <cellStyle name="Separador de milhares 12 2 2 3 7 2 3 2 2" xfId="57137"/>
    <cellStyle name="Separador de milhares 12 2 2 3 7 2 3 3" xfId="40667"/>
    <cellStyle name="Separador de milhares 12 2 2 3 7 2 4" xfId="19254"/>
    <cellStyle name="Separador de milhares 12 2 2 3 7 2 4 2" xfId="50549"/>
    <cellStyle name="Separador de milhares 12 2 2 3 7 2 5" xfId="12666"/>
    <cellStyle name="Separador de milhares 12 2 2 3 7 2 5 2" xfId="43961"/>
    <cellStyle name="Separador de milhares 12 2 2 3 7 2 6" xfId="34079"/>
    <cellStyle name="Separador de milhares 12 2 2 3 7 2 7" xfId="30784"/>
    <cellStyle name="Separador de milhares 12 2 2 3 7 3" xfId="4431"/>
    <cellStyle name="Separador de milhares 12 2 2 3 7 3 2" xfId="20901"/>
    <cellStyle name="Separador de milhares 12 2 2 3 7 3 2 2" xfId="52196"/>
    <cellStyle name="Separador de milhares 12 2 2 3 7 3 3" xfId="14313"/>
    <cellStyle name="Separador de milhares 12 2 2 3 7 3 3 2" xfId="45608"/>
    <cellStyle name="Separador de milhares 12 2 2 3 7 3 4" xfId="35726"/>
    <cellStyle name="Separador de milhares 12 2 2 3 7 4" xfId="7725"/>
    <cellStyle name="Separador de milhares 12 2 2 3 7 4 2" xfId="24195"/>
    <cellStyle name="Separador de milhares 12 2 2 3 7 4 2 2" xfId="55490"/>
    <cellStyle name="Separador de milhares 12 2 2 3 7 4 3" xfId="39020"/>
    <cellStyle name="Separador de milhares 12 2 2 3 7 5" xfId="17607"/>
    <cellStyle name="Separador de milhares 12 2 2 3 7 5 2" xfId="48902"/>
    <cellStyle name="Separador de milhares 12 2 2 3 7 6" xfId="11019"/>
    <cellStyle name="Separador de milhares 12 2 2 3 7 6 2" xfId="42314"/>
    <cellStyle name="Separador de milhares 12 2 2 3 7 7" xfId="27490"/>
    <cellStyle name="Separador de milhares 12 2 2 3 7 7 2" xfId="32432"/>
    <cellStyle name="Separador de milhares 12 2 2 3 7 8" xfId="29137"/>
    <cellStyle name="Separador de milhares 12 2 2 3 8" xfId="2764"/>
    <cellStyle name="Separador de milhares 12 2 2 3 8 2" xfId="6058"/>
    <cellStyle name="Separador de milhares 12 2 2 3 8 2 2" xfId="22528"/>
    <cellStyle name="Separador de milhares 12 2 2 3 8 2 2 2" xfId="53823"/>
    <cellStyle name="Separador de milhares 12 2 2 3 8 2 3" xfId="15940"/>
    <cellStyle name="Separador de milhares 12 2 2 3 8 2 3 2" xfId="47235"/>
    <cellStyle name="Separador de milhares 12 2 2 3 8 2 4" xfId="37353"/>
    <cellStyle name="Separador de milhares 12 2 2 3 8 3" xfId="9352"/>
    <cellStyle name="Separador de milhares 12 2 2 3 8 3 2" xfId="25822"/>
    <cellStyle name="Separador de milhares 12 2 2 3 8 3 2 2" xfId="57117"/>
    <cellStyle name="Separador de milhares 12 2 2 3 8 3 3" xfId="40647"/>
    <cellStyle name="Separador de milhares 12 2 2 3 8 4" xfId="19234"/>
    <cellStyle name="Separador de milhares 12 2 2 3 8 4 2" xfId="50529"/>
    <cellStyle name="Separador de milhares 12 2 2 3 8 5" xfId="12646"/>
    <cellStyle name="Separador de milhares 12 2 2 3 8 5 2" xfId="43941"/>
    <cellStyle name="Separador de milhares 12 2 2 3 8 6" xfId="34059"/>
    <cellStyle name="Separador de milhares 12 2 2 3 8 7" xfId="30764"/>
    <cellStyle name="Separador de milhares 12 2 2 3 9" xfId="4411"/>
    <cellStyle name="Separador de milhares 12 2 2 3 9 2" xfId="20881"/>
    <cellStyle name="Separador de milhares 12 2 2 3 9 2 2" xfId="52176"/>
    <cellStyle name="Separador de milhares 12 2 2 3 9 3" xfId="14293"/>
    <cellStyle name="Separador de milhares 12 2 2 3 9 3 2" xfId="45588"/>
    <cellStyle name="Separador de milhares 12 2 2 3 9 4" xfId="35706"/>
    <cellStyle name="Separador de milhares 12 2 20" xfId="29023"/>
    <cellStyle name="Separador de milhares 12 2 3" xfId="1101"/>
    <cellStyle name="Separador de milhares 12 2 3 10" xfId="7726"/>
    <cellStyle name="Separador de milhares 12 2 3 10 2" xfId="24196"/>
    <cellStyle name="Separador de milhares 12 2 3 10 2 2" xfId="55491"/>
    <cellStyle name="Separador de milhares 12 2 3 10 3" xfId="39021"/>
    <cellStyle name="Separador de milhares 12 2 3 11" xfId="17608"/>
    <cellStyle name="Separador de milhares 12 2 3 11 2" xfId="48903"/>
    <cellStyle name="Separador de milhares 12 2 3 12" xfId="11020"/>
    <cellStyle name="Separador de milhares 12 2 3 12 2" xfId="42315"/>
    <cellStyle name="Separador de milhares 12 2 3 13" xfId="27491"/>
    <cellStyle name="Separador de milhares 12 2 3 13 2" xfId="32433"/>
    <cellStyle name="Separador de milhares 12 2 3 14" xfId="29138"/>
    <cellStyle name="Separador de milhares 12 2 3 2" xfId="1102"/>
    <cellStyle name="Separador de milhares 12 2 3 2 10" xfId="11021"/>
    <cellStyle name="Separador de milhares 12 2 3 2 10 2" xfId="42316"/>
    <cellStyle name="Separador de milhares 12 2 3 2 11" xfId="27492"/>
    <cellStyle name="Separador de milhares 12 2 3 2 11 2" xfId="32434"/>
    <cellStyle name="Separador de milhares 12 2 3 2 12" xfId="29139"/>
    <cellStyle name="Separador de milhares 12 2 3 2 2" xfId="1103"/>
    <cellStyle name="Separador de milhares 12 2 3 2 2 2" xfId="1104"/>
    <cellStyle name="Separador de milhares 12 2 3 2 2 2 2" xfId="2788"/>
    <cellStyle name="Separador de milhares 12 2 3 2 2 2 2 2" xfId="6082"/>
    <cellStyle name="Separador de milhares 12 2 3 2 2 2 2 2 2" xfId="22552"/>
    <cellStyle name="Separador de milhares 12 2 3 2 2 2 2 2 2 2" xfId="53847"/>
    <cellStyle name="Separador de milhares 12 2 3 2 2 2 2 2 3" xfId="15964"/>
    <cellStyle name="Separador de milhares 12 2 3 2 2 2 2 2 3 2" xfId="47259"/>
    <cellStyle name="Separador de milhares 12 2 3 2 2 2 2 2 4" xfId="37377"/>
    <cellStyle name="Separador de milhares 12 2 3 2 2 2 2 3" xfId="9376"/>
    <cellStyle name="Separador de milhares 12 2 3 2 2 2 2 3 2" xfId="25846"/>
    <cellStyle name="Separador de milhares 12 2 3 2 2 2 2 3 2 2" xfId="57141"/>
    <cellStyle name="Separador de milhares 12 2 3 2 2 2 2 3 3" xfId="40671"/>
    <cellStyle name="Separador de milhares 12 2 3 2 2 2 2 4" xfId="19258"/>
    <cellStyle name="Separador de milhares 12 2 3 2 2 2 2 4 2" xfId="50553"/>
    <cellStyle name="Separador de milhares 12 2 3 2 2 2 2 5" xfId="12670"/>
    <cellStyle name="Separador de milhares 12 2 3 2 2 2 2 5 2" xfId="43965"/>
    <cellStyle name="Separador de milhares 12 2 3 2 2 2 2 6" xfId="34083"/>
    <cellStyle name="Separador de milhares 12 2 3 2 2 2 2 7" xfId="30788"/>
    <cellStyle name="Separador de milhares 12 2 3 2 2 2 3" xfId="4435"/>
    <cellStyle name="Separador de milhares 12 2 3 2 2 2 3 2" xfId="20905"/>
    <cellStyle name="Separador de milhares 12 2 3 2 2 2 3 2 2" xfId="52200"/>
    <cellStyle name="Separador de milhares 12 2 3 2 2 2 3 3" xfId="14317"/>
    <cellStyle name="Separador de milhares 12 2 3 2 2 2 3 3 2" xfId="45612"/>
    <cellStyle name="Separador de milhares 12 2 3 2 2 2 3 4" xfId="35730"/>
    <cellStyle name="Separador de milhares 12 2 3 2 2 2 4" xfId="7729"/>
    <cellStyle name="Separador de milhares 12 2 3 2 2 2 4 2" xfId="24199"/>
    <cellStyle name="Separador de milhares 12 2 3 2 2 2 4 2 2" xfId="55494"/>
    <cellStyle name="Separador de milhares 12 2 3 2 2 2 4 3" xfId="39024"/>
    <cellStyle name="Separador de milhares 12 2 3 2 2 2 5" xfId="17611"/>
    <cellStyle name="Separador de milhares 12 2 3 2 2 2 5 2" xfId="48906"/>
    <cellStyle name="Separador de milhares 12 2 3 2 2 2 6" xfId="11023"/>
    <cellStyle name="Separador de milhares 12 2 3 2 2 2 6 2" xfId="42318"/>
    <cellStyle name="Separador de milhares 12 2 3 2 2 2 7" xfId="27494"/>
    <cellStyle name="Separador de milhares 12 2 3 2 2 2 7 2" xfId="32436"/>
    <cellStyle name="Separador de milhares 12 2 3 2 2 2 8" xfId="29141"/>
    <cellStyle name="Separador de milhares 12 2 3 2 2 3" xfId="2787"/>
    <cellStyle name="Separador de milhares 12 2 3 2 2 3 2" xfId="6081"/>
    <cellStyle name="Separador de milhares 12 2 3 2 2 3 2 2" xfId="22551"/>
    <cellStyle name="Separador de milhares 12 2 3 2 2 3 2 2 2" xfId="53846"/>
    <cellStyle name="Separador de milhares 12 2 3 2 2 3 2 3" xfId="15963"/>
    <cellStyle name="Separador de milhares 12 2 3 2 2 3 2 3 2" xfId="47258"/>
    <cellStyle name="Separador de milhares 12 2 3 2 2 3 2 4" xfId="37376"/>
    <cellStyle name="Separador de milhares 12 2 3 2 2 3 3" xfId="9375"/>
    <cellStyle name="Separador de milhares 12 2 3 2 2 3 3 2" xfId="25845"/>
    <cellStyle name="Separador de milhares 12 2 3 2 2 3 3 2 2" xfId="57140"/>
    <cellStyle name="Separador de milhares 12 2 3 2 2 3 3 3" xfId="40670"/>
    <cellStyle name="Separador de milhares 12 2 3 2 2 3 4" xfId="19257"/>
    <cellStyle name="Separador de milhares 12 2 3 2 2 3 4 2" xfId="50552"/>
    <cellStyle name="Separador de milhares 12 2 3 2 2 3 5" xfId="12669"/>
    <cellStyle name="Separador de milhares 12 2 3 2 2 3 5 2" xfId="43964"/>
    <cellStyle name="Separador de milhares 12 2 3 2 2 3 6" xfId="34082"/>
    <cellStyle name="Separador de milhares 12 2 3 2 2 3 7" xfId="30787"/>
    <cellStyle name="Separador de milhares 12 2 3 2 2 4" xfId="4434"/>
    <cellStyle name="Separador de milhares 12 2 3 2 2 4 2" xfId="20904"/>
    <cellStyle name="Separador de milhares 12 2 3 2 2 4 2 2" xfId="52199"/>
    <cellStyle name="Separador de milhares 12 2 3 2 2 4 3" xfId="14316"/>
    <cellStyle name="Separador de milhares 12 2 3 2 2 4 3 2" xfId="45611"/>
    <cellStyle name="Separador de milhares 12 2 3 2 2 4 4" xfId="35729"/>
    <cellStyle name="Separador de milhares 12 2 3 2 2 5" xfId="7728"/>
    <cellStyle name="Separador de milhares 12 2 3 2 2 5 2" xfId="24198"/>
    <cellStyle name="Separador de milhares 12 2 3 2 2 5 2 2" xfId="55493"/>
    <cellStyle name="Separador de milhares 12 2 3 2 2 5 3" xfId="39023"/>
    <cellStyle name="Separador de milhares 12 2 3 2 2 6" xfId="17610"/>
    <cellStyle name="Separador de milhares 12 2 3 2 2 6 2" xfId="48905"/>
    <cellStyle name="Separador de milhares 12 2 3 2 2 7" xfId="11022"/>
    <cellStyle name="Separador de milhares 12 2 3 2 2 7 2" xfId="42317"/>
    <cellStyle name="Separador de milhares 12 2 3 2 2 8" xfId="27493"/>
    <cellStyle name="Separador de milhares 12 2 3 2 2 8 2" xfId="32435"/>
    <cellStyle name="Separador de milhares 12 2 3 2 2 9" xfId="29140"/>
    <cellStyle name="Separador de milhares 12 2 3 2 3" xfId="1105"/>
    <cellStyle name="Separador de milhares 12 2 3 2 3 2" xfId="1106"/>
    <cellStyle name="Separador de milhares 12 2 3 2 3 2 2" xfId="2790"/>
    <cellStyle name="Separador de milhares 12 2 3 2 3 2 2 2" xfId="6084"/>
    <cellStyle name="Separador de milhares 12 2 3 2 3 2 2 2 2" xfId="22554"/>
    <cellStyle name="Separador de milhares 12 2 3 2 3 2 2 2 2 2" xfId="53849"/>
    <cellStyle name="Separador de milhares 12 2 3 2 3 2 2 2 3" xfId="15966"/>
    <cellStyle name="Separador de milhares 12 2 3 2 3 2 2 2 3 2" xfId="47261"/>
    <cellStyle name="Separador de milhares 12 2 3 2 3 2 2 2 4" xfId="37379"/>
    <cellStyle name="Separador de milhares 12 2 3 2 3 2 2 3" xfId="9378"/>
    <cellStyle name="Separador de milhares 12 2 3 2 3 2 2 3 2" xfId="25848"/>
    <cellStyle name="Separador de milhares 12 2 3 2 3 2 2 3 2 2" xfId="57143"/>
    <cellStyle name="Separador de milhares 12 2 3 2 3 2 2 3 3" xfId="40673"/>
    <cellStyle name="Separador de milhares 12 2 3 2 3 2 2 4" xfId="19260"/>
    <cellStyle name="Separador de milhares 12 2 3 2 3 2 2 4 2" xfId="50555"/>
    <cellStyle name="Separador de milhares 12 2 3 2 3 2 2 5" xfId="12672"/>
    <cellStyle name="Separador de milhares 12 2 3 2 3 2 2 5 2" xfId="43967"/>
    <cellStyle name="Separador de milhares 12 2 3 2 3 2 2 6" xfId="34085"/>
    <cellStyle name="Separador de milhares 12 2 3 2 3 2 2 7" xfId="30790"/>
    <cellStyle name="Separador de milhares 12 2 3 2 3 2 3" xfId="4437"/>
    <cellStyle name="Separador de milhares 12 2 3 2 3 2 3 2" xfId="20907"/>
    <cellStyle name="Separador de milhares 12 2 3 2 3 2 3 2 2" xfId="52202"/>
    <cellStyle name="Separador de milhares 12 2 3 2 3 2 3 3" xfId="14319"/>
    <cellStyle name="Separador de milhares 12 2 3 2 3 2 3 3 2" xfId="45614"/>
    <cellStyle name="Separador de milhares 12 2 3 2 3 2 3 4" xfId="35732"/>
    <cellStyle name="Separador de milhares 12 2 3 2 3 2 4" xfId="7731"/>
    <cellStyle name="Separador de milhares 12 2 3 2 3 2 4 2" xfId="24201"/>
    <cellStyle name="Separador de milhares 12 2 3 2 3 2 4 2 2" xfId="55496"/>
    <cellStyle name="Separador de milhares 12 2 3 2 3 2 4 3" xfId="39026"/>
    <cellStyle name="Separador de milhares 12 2 3 2 3 2 5" xfId="17613"/>
    <cellStyle name="Separador de milhares 12 2 3 2 3 2 5 2" xfId="48908"/>
    <cellStyle name="Separador de milhares 12 2 3 2 3 2 6" xfId="11025"/>
    <cellStyle name="Separador de milhares 12 2 3 2 3 2 6 2" xfId="42320"/>
    <cellStyle name="Separador de milhares 12 2 3 2 3 2 7" xfId="27496"/>
    <cellStyle name="Separador de milhares 12 2 3 2 3 2 7 2" xfId="32438"/>
    <cellStyle name="Separador de milhares 12 2 3 2 3 2 8" xfId="29143"/>
    <cellStyle name="Separador de milhares 12 2 3 2 3 3" xfId="2789"/>
    <cellStyle name="Separador de milhares 12 2 3 2 3 3 2" xfId="6083"/>
    <cellStyle name="Separador de milhares 12 2 3 2 3 3 2 2" xfId="22553"/>
    <cellStyle name="Separador de milhares 12 2 3 2 3 3 2 2 2" xfId="53848"/>
    <cellStyle name="Separador de milhares 12 2 3 2 3 3 2 3" xfId="15965"/>
    <cellStyle name="Separador de milhares 12 2 3 2 3 3 2 3 2" xfId="47260"/>
    <cellStyle name="Separador de milhares 12 2 3 2 3 3 2 4" xfId="37378"/>
    <cellStyle name="Separador de milhares 12 2 3 2 3 3 3" xfId="9377"/>
    <cellStyle name="Separador de milhares 12 2 3 2 3 3 3 2" xfId="25847"/>
    <cellStyle name="Separador de milhares 12 2 3 2 3 3 3 2 2" xfId="57142"/>
    <cellStyle name="Separador de milhares 12 2 3 2 3 3 3 3" xfId="40672"/>
    <cellStyle name="Separador de milhares 12 2 3 2 3 3 4" xfId="19259"/>
    <cellStyle name="Separador de milhares 12 2 3 2 3 3 4 2" xfId="50554"/>
    <cellStyle name="Separador de milhares 12 2 3 2 3 3 5" xfId="12671"/>
    <cellStyle name="Separador de milhares 12 2 3 2 3 3 5 2" xfId="43966"/>
    <cellStyle name="Separador de milhares 12 2 3 2 3 3 6" xfId="34084"/>
    <cellStyle name="Separador de milhares 12 2 3 2 3 3 7" xfId="30789"/>
    <cellStyle name="Separador de milhares 12 2 3 2 3 4" xfId="4436"/>
    <cellStyle name="Separador de milhares 12 2 3 2 3 4 2" xfId="20906"/>
    <cellStyle name="Separador de milhares 12 2 3 2 3 4 2 2" xfId="52201"/>
    <cellStyle name="Separador de milhares 12 2 3 2 3 4 3" xfId="14318"/>
    <cellStyle name="Separador de milhares 12 2 3 2 3 4 3 2" xfId="45613"/>
    <cellStyle name="Separador de milhares 12 2 3 2 3 4 4" xfId="35731"/>
    <cellStyle name="Separador de milhares 12 2 3 2 3 5" xfId="7730"/>
    <cellStyle name="Separador de milhares 12 2 3 2 3 5 2" xfId="24200"/>
    <cellStyle name="Separador de milhares 12 2 3 2 3 5 2 2" xfId="55495"/>
    <cellStyle name="Separador de milhares 12 2 3 2 3 5 3" xfId="39025"/>
    <cellStyle name="Separador de milhares 12 2 3 2 3 6" xfId="17612"/>
    <cellStyle name="Separador de milhares 12 2 3 2 3 6 2" xfId="48907"/>
    <cellStyle name="Separador de milhares 12 2 3 2 3 7" xfId="11024"/>
    <cellStyle name="Separador de milhares 12 2 3 2 3 7 2" xfId="42319"/>
    <cellStyle name="Separador de milhares 12 2 3 2 3 8" xfId="27495"/>
    <cellStyle name="Separador de milhares 12 2 3 2 3 8 2" xfId="32437"/>
    <cellStyle name="Separador de milhares 12 2 3 2 3 9" xfId="29142"/>
    <cellStyle name="Separador de milhares 12 2 3 2 4" xfId="1107"/>
    <cellStyle name="Separador de milhares 12 2 3 2 4 2" xfId="2791"/>
    <cellStyle name="Separador de milhares 12 2 3 2 4 2 2" xfId="6085"/>
    <cellStyle name="Separador de milhares 12 2 3 2 4 2 2 2" xfId="22555"/>
    <cellStyle name="Separador de milhares 12 2 3 2 4 2 2 2 2" xfId="53850"/>
    <cellStyle name="Separador de milhares 12 2 3 2 4 2 2 3" xfId="15967"/>
    <cellStyle name="Separador de milhares 12 2 3 2 4 2 2 3 2" xfId="47262"/>
    <cellStyle name="Separador de milhares 12 2 3 2 4 2 2 4" xfId="37380"/>
    <cellStyle name="Separador de milhares 12 2 3 2 4 2 3" xfId="9379"/>
    <cellStyle name="Separador de milhares 12 2 3 2 4 2 3 2" xfId="25849"/>
    <cellStyle name="Separador de milhares 12 2 3 2 4 2 3 2 2" xfId="57144"/>
    <cellStyle name="Separador de milhares 12 2 3 2 4 2 3 3" xfId="40674"/>
    <cellStyle name="Separador de milhares 12 2 3 2 4 2 4" xfId="19261"/>
    <cellStyle name="Separador de milhares 12 2 3 2 4 2 4 2" xfId="50556"/>
    <cellStyle name="Separador de milhares 12 2 3 2 4 2 5" xfId="12673"/>
    <cellStyle name="Separador de milhares 12 2 3 2 4 2 5 2" xfId="43968"/>
    <cellStyle name="Separador de milhares 12 2 3 2 4 2 6" xfId="34086"/>
    <cellStyle name="Separador de milhares 12 2 3 2 4 2 7" xfId="30791"/>
    <cellStyle name="Separador de milhares 12 2 3 2 4 3" xfId="4438"/>
    <cellStyle name="Separador de milhares 12 2 3 2 4 3 2" xfId="20908"/>
    <cellStyle name="Separador de milhares 12 2 3 2 4 3 2 2" xfId="52203"/>
    <cellStyle name="Separador de milhares 12 2 3 2 4 3 3" xfId="14320"/>
    <cellStyle name="Separador de milhares 12 2 3 2 4 3 3 2" xfId="45615"/>
    <cellStyle name="Separador de milhares 12 2 3 2 4 3 4" xfId="35733"/>
    <cellStyle name="Separador de milhares 12 2 3 2 4 4" xfId="7732"/>
    <cellStyle name="Separador de milhares 12 2 3 2 4 4 2" xfId="24202"/>
    <cellStyle name="Separador de milhares 12 2 3 2 4 4 2 2" xfId="55497"/>
    <cellStyle name="Separador de milhares 12 2 3 2 4 4 3" xfId="39027"/>
    <cellStyle name="Separador de milhares 12 2 3 2 4 5" xfId="17614"/>
    <cellStyle name="Separador de milhares 12 2 3 2 4 5 2" xfId="48909"/>
    <cellStyle name="Separador de milhares 12 2 3 2 4 6" xfId="11026"/>
    <cellStyle name="Separador de milhares 12 2 3 2 4 6 2" xfId="42321"/>
    <cellStyle name="Separador de milhares 12 2 3 2 4 7" xfId="27497"/>
    <cellStyle name="Separador de milhares 12 2 3 2 4 7 2" xfId="32439"/>
    <cellStyle name="Separador de milhares 12 2 3 2 4 8" xfId="29144"/>
    <cellStyle name="Separador de milhares 12 2 3 2 5" xfId="1108"/>
    <cellStyle name="Separador de milhares 12 2 3 2 5 2" xfId="2792"/>
    <cellStyle name="Separador de milhares 12 2 3 2 5 2 2" xfId="6086"/>
    <cellStyle name="Separador de milhares 12 2 3 2 5 2 2 2" xfId="22556"/>
    <cellStyle name="Separador de milhares 12 2 3 2 5 2 2 2 2" xfId="53851"/>
    <cellStyle name="Separador de milhares 12 2 3 2 5 2 2 3" xfId="15968"/>
    <cellStyle name="Separador de milhares 12 2 3 2 5 2 2 3 2" xfId="47263"/>
    <cellStyle name="Separador de milhares 12 2 3 2 5 2 2 4" xfId="37381"/>
    <cellStyle name="Separador de milhares 12 2 3 2 5 2 3" xfId="9380"/>
    <cellStyle name="Separador de milhares 12 2 3 2 5 2 3 2" xfId="25850"/>
    <cellStyle name="Separador de milhares 12 2 3 2 5 2 3 2 2" xfId="57145"/>
    <cellStyle name="Separador de milhares 12 2 3 2 5 2 3 3" xfId="40675"/>
    <cellStyle name="Separador de milhares 12 2 3 2 5 2 4" xfId="19262"/>
    <cellStyle name="Separador de milhares 12 2 3 2 5 2 4 2" xfId="50557"/>
    <cellStyle name="Separador de milhares 12 2 3 2 5 2 5" xfId="12674"/>
    <cellStyle name="Separador de milhares 12 2 3 2 5 2 5 2" xfId="43969"/>
    <cellStyle name="Separador de milhares 12 2 3 2 5 2 6" xfId="34087"/>
    <cellStyle name="Separador de milhares 12 2 3 2 5 2 7" xfId="30792"/>
    <cellStyle name="Separador de milhares 12 2 3 2 5 3" xfId="4439"/>
    <cellStyle name="Separador de milhares 12 2 3 2 5 3 2" xfId="20909"/>
    <cellStyle name="Separador de milhares 12 2 3 2 5 3 2 2" xfId="52204"/>
    <cellStyle name="Separador de milhares 12 2 3 2 5 3 3" xfId="14321"/>
    <cellStyle name="Separador de milhares 12 2 3 2 5 3 3 2" xfId="45616"/>
    <cellStyle name="Separador de milhares 12 2 3 2 5 3 4" xfId="35734"/>
    <cellStyle name="Separador de milhares 12 2 3 2 5 4" xfId="7733"/>
    <cellStyle name="Separador de milhares 12 2 3 2 5 4 2" xfId="24203"/>
    <cellStyle name="Separador de milhares 12 2 3 2 5 4 2 2" xfId="55498"/>
    <cellStyle name="Separador de milhares 12 2 3 2 5 4 3" xfId="39028"/>
    <cellStyle name="Separador de milhares 12 2 3 2 5 5" xfId="17615"/>
    <cellStyle name="Separador de milhares 12 2 3 2 5 5 2" xfId="48910"/>
    <cellStyle name="Separador de milhares 12 2 3 2 5 6" xfId="11027"/>
    <cellStyle name="Separador de milhares 12 2 3 2 5 6 2" xfId="42322"/>
    <cellStyle name="Separador de milhares 12 2 3 2 5 7" xfId="27498"/>
    <cellStyle name="Separador de milhares 12 2 3 2 5 7 2" xfId="32440"/>
    <cellStyle name="Separador de milhares 12 2 3 2 5 8" xfId="29145"/>
    <cellStyle name="Separador de milhares 12 2 3 2 6" xfId="2786"/>
    <cellStyle name="Separador de milhares 12 2 3 2 6 2" xfId="6080"/>
    <cellStyle name="Separador de milhares 12 2 3 2 6 2 2" xfId="22550"/>
    <cellStyle name="Separador de milhares 12 2 3 2 6 2 2 2" xfId="53845"/>
    <cellStyle name="Separador de milhares 12 2 3 2 6 2 3" xfId="15962"/>
    <cellStyle name="Separador de milhares 12 2 3 2 6 2 3 2" xfId="47257"/>
    <cellStyle name="Separador de milhares 12 2 3 2 6 2 4" xfId="37375"/>
    <cellStyle name="Separador de milhares 12 2 3 2 6 3" xfId="9374"/>
    <cellStyle name="Separador de milhares 12 2 3 2 6 3 2" xfId="25844"/>
    <cellStyle name="Separador de milhares 12 2 3 2 6 3 2 2" xfId="57139"/>
    <cellStyle name="Separador de milhares 12 2 3 2 6 3 3" xfId="40669"/>
    <cellStyle name="Separador de milhares 12 2 3 2 6 4" xfId="19256"/>
    <cellStyle name="Separador de milhares 12 2 3 2 6 4 2" xfId="50551"/>
    <cellStyle name="Separador de milhares 12 2 3 2 6 5" xfId="12668"/>
    <cellStyle name="Separador de milhares 12 2 3 2 6 5 2" xfId="43963"/>
    <cellStyle name="Separador de milhares 12 2 3 2 6 6" xfId="34081"/>
    <cellStyle name="Separador de milhares 12 2 3 2 6 7" xfId="30786"/>
    <cellStyle name="Separador de milhares 12 2 3 2 7" xfId="4433"/>
    <cellStyle name="Separador de milhares 12 2 3 2 7 2" xfId="20903"/>
    <cellStyle name="Separador de milhares 12 2 3 2 7 2 2" xfId="52198"/>
    <cellStyle name="Separador de milhares 12 2 3 2 7 3" xfId="14315"/>
    <cellStyle name="Separador de milhares 12 2 3 2 7 3 2" xfId="45610"/>
    <cellStyle name="Separador de milhares 12 2 3 2 7 4" xfId="35728"/>
    <cellStyle name="Separador de milhares 12 2 3 2 8" xfId="7727"/>
    <cellStyle name="Separador de milhares 12 2 3 2 8 2" xfId="24197"/>
    <cellStyle name="Separador de milhares 12 2 3 2 8 2 2" xfId="55492"/>
    <cellStyle name="Separador de milhares 12 2 3 2 8 3" xfId="39022"/>
    <cellStyle name="Separador de milhares 12 2 3 2 9" xfId="17609"/>
    <cellStyle name="Separador de milhares 12 2 3 2 9 2" xfId="48904"/>
    <cellStyle name="Separador de milhares 12 2 3 3" xfId="1109"/>
    <cellStyle name="Separador de milhares 12 2 3 3 10" xfId="11028"/>
    <cellStyle name="Separador de milhares 12 2 3 3 10 2" xfId="42323"/>
    <cellStyle name="Separador de milhares 12 2 3 3 11" xfId="27499"/>
    <cellStyle name="Separador de milhares 12 2 3 3 11 2" xfId="32441"/>
    <cellStyle name="Separador de milhares 12 2 3 3 12" xfId="29146"/>
    <cellStyle name="Separador de milhares 12 2 3 3 2" xfId="1110"/>
    <cellStyle name="Separador de milhares 12 2 3 3 2 2" xfId="1111"/>
    <cellStyle name="Separador de milhares 12 2 3 3 2 2 2" xfId="2795"/>
    <cellStyle name="Separador de milhares 12 2 3 3 2 2 2 2" xfId="6089"/>
    <cellStyle name="Separador de milhares 12 2 3 3 2 2 2 2 2" xfId="22559"/>
    <cellStyle name="Separador de milhares 12 2 3 3 2 2 2 2 2 2" xfId="53854"/>
    <cellStyle name="Separador de milhares 12 2 3 3 2 2 2 2 3" xfId="15971"/>
    <cellStyle name="Separador de milhares 12 2 3 3 2 2 2 2 3 2" xfId="47266"/>
    <cellStyle name="Separador de milhares 12 2 3 3 2 2 2 2 4" xfId="37384"/>
    <cellStyle name="Separador de milhares 12 2 3 3 2 2 2 3" xfId="9383"/>
    <cellStyle name="Separador de milhares 12 2 3 3 2 2 2 3 2" xfId="25853"/>
    <cellStyle name="Separador de milhares 12 2 3 3 2 2 2 3 2 2" xfId="57148"/>
    <cellStyle name="Separador de milhares 12 2 3 3 2 2 2 3 3" xfId="40678"/>
    <cellStyle name="Separador de milhares 12 2 3 3 2 2 2 4" xfId="19265"/>
    <cellStyle name="Separador de milhares 12 2 3 3 2 2 2 4 2" xfId="50560"/>
    <cellStyle name="Separador de milhares 12 2 3 3 2 2 2 5" xfId="12677"/>
    <cellStyle name="Separador de milhares 12 2 3 3 2 2 2 5 2" xfId="43972"/>
    <cellStyle name="Separador de milhares 12 2 3 3 2 2 2 6" xfId="34090"/>
    <cellStyle name="Separador de milhares 12 2 3 3 2 2 2 7" xfId="30795"/>
    <cellStyle name="Separador de milhares 12 2 3 3 2 2 3" xfId="4442"/>
    <cellStyle name="Separador de milhares 12 2 3 3 2 2 3 2" xfId="20912"/>
    <cellStyle name="Separador de milhares 12 2 3 3 2 2 3 2 2" xfId="52207"/>
    <cellStyle name="Separador de milhares 12 2 3 3 2 2 3 3" xfId="14324"/>
    <cellStyle name="Separador de milhares 12 2 3 3 2 2 3 3 2" xfId="45619"/>
    <cellStyle name="Separador de milhares 12 2 3 3 2 2 3 4" xfId="35737"/>
    <cellStyle name="Separador de milhares 12 2 3 3 2 2 4" xfId="7736"/>
    <cellStyle name="Separador de milhares 12 2 3 3 2 2 4 2" xfId="24206"/>
    <cellStyle name="Separador de milhares 12 2 3 3 2 2 4 2 2" xfId="55501"/>
    <cellStyle name="Separador de milhares 12 2 3 3 2 2 4 3" xfId="39031"/>
    <cellStyle name="Separador de milhares 12 2 3 3 2 2 5" xfId="17618"/>
    <cellStyle name="Separador de milhares 12 2 3 3 2 2 5 2" xfId="48913"/>
    <cellStyle name="Separador de milhares 12 2 3 3 2 2 6" xfId="11030"/>
    <cellStyle name="Separador de milhares 12 2 3 3 2 2 6 2" xfId="42325"/>
    <cellStyle name="Separador de milhares 12 2 3 3 2 2 7" xfId="27501"/>
    <cellStyle name="Separador de milhares 12 2 3 3 2 2 7 2" xfId="32443"/>
    <cellStyle name="Separador de milhares 12 2 3 3 2 2 8" xfId="29148"/>
    <cellStyle name="Separador de milhares 12 2 3 3 2 3" xfId="2794"/>
    <cellStyle name="Separador de milhares 12 2 3 3 2 3 2" xfId="6088"/>
    <cellStyle name="Separador de milhares 12 2 3 3 2 3 2 2" xfId="22558"/>
    <cellStyle name="Separador de milhares 12 2 3 3 2 3 2 2 2" xfId="53853"/>
    <cellStyle name="Separador de milhares 12 2 3 3 2 3 2 3" xfId="15970"/>
    <cellStyle name="Separador de milhares 12 2 3 3 2 3 2 3 2" xfId="47265"/>
    <cellStyle name="Separador de milhares 12 2 3 3 2 3 2 4" xfId="37383"/>
    <cellStyle name="Separador de milhares 12 2 3 3 2 3 3" xfId="9382"/>
    <cellStyle name="Separador de milhares 12 2 3 3 2 3 3 2" xfId="25852"/>
    <cellStyle name="Separador de milhares 12 2 3 3 2 3 3 2 2" xfId="57147"/>
    <cellStyle name="Separador de milhares 12 2 3 3 2 3 3 3" xfId="40677"/>
    <cellStyle name="Separador de milhares 12 2 3 3 2 3 4" xfId="19264"/>
    <cellStyle name="Separador de milhares 12 2 3 3 2 3 4 2" xfId="50559"/>
    <cellStyle name="Separador de milhares 12 2 3 3 2 3 5" xfId="12676"/>
    <cellStyle name="Separador de milhares 12 2 3 3 2 3 5 2" xfId="43971"/>
    <cellStyle name="Separador de milhares 12 2 3 3 2 3 6" xfId="34089"/>
    <cellStyle name="Separador de milhares 12 2 3 3 2 3 7" xfId="30794"/>
    <cellStyle name="Separador de milhares 12 2 3 3 2 4" xfId="4441"/>
    <cellStyle name="Separador de milhares 12 2 3 3 2 4 2" xfId="20911"/>
    <cellStyle name="Separador de milhares 12 2 3 3 2 4 2 2" xfId="52206"/>
    <cellStyle name="Separador de milhares 12 2 3 3 2 4 3" xfId="14323"/>
    <cellStyle name="Separador de milhares 12 2 3 3 2 4 3 2" xfId="45618"/>
    <cellStyle name="Separador de milhares 12 2 3 3 2 4 4" xfId="35736"/>
    <cellStyle name="Separador de milhares 12 2 3 3 2 5" xfId="7735"/>
    <cellStyle name="Separador de milhares 12 2 3 3 2 5 2" xfId="24205"/>
    <cellStyle name="Separador de milhares 12 2 3 3 2 5 2 2" xfId="55500"/>
    <cellStyle name="Separador de milhares 12 2 3 3 2 5 3" xfId="39030"/>
    <cellStyle name="Separador de milhares 12 2 3 3 2 6" xfId="17617"/>
    <cellStyle name="Separador de milhares 12 2 3 3 2 6 2" xfId="48912"/>
    <cellStyle name="Separador de milhares 12 2 3 3 2 7" xfId="11029"/>
    <cellStyle name="Separador de milhares 12 2 3 3 2 7 2" xfId="42324"/>
    <cellStyle name="Separador de milhares 12 2 3 3 2 8" xfId="27500"/>
    <cellStyle name="Separador de milhares 12 2 3 3 2 8 2" xfId="32442"/>
    <cellStyle name="Separador de milhares 12 2 3 3 2 9" xfId="29147"/>
    <cellStyle name="Separador de milhares 12 2 3 3 3" xfId="1112"/>
    <cellStyle name="Separador de milhares 12 2 3 3 3 2" xfId="1113"/>
    <cellStyle name="Separador de milhares 12 2 3 3 3 2 2" xfId="2797"/>
    <cellStyle name="Separador de milhares 12 2 3 3 3 2 2 2" xfId="6091"/>
    <cellStyle name="Separador de milhares 12 2 3 3 3 2 2 2 2" xfId="22561"/>
    <cellStyle name="Separador de milhares 12 2 3 3 3 2 2 2 2 2" xfId="53856"/>
    <cellStyle name="Separador de milhares 12 2 3 3 3 2 2 2 3" xfId="15973"/>
    <cellStyle name="Separador de milhares 12 2 3 3 3 2 2 2 3 2" xfId="47268"/>
    <cellStyle name="Separador de milhares 12 2 3 3 3 2 2 2 4" xfId="37386"/>
    <cellStyle name="Separador de milhares 12 2 3 3 3 2 2 3" xfId="9385"/>
    <cellStyle name="Separador de milhares 12 2 3 3 3 2 2 3 2" xfId="25855"/>
    <cellStyle name="Separador de milhares 12 2 3 3 3 2 2 3 2 2" xfId="57150"/>
    <cellStyle name="Separador de milhares 12 2 3 3 3 2 2 3 3" xfId="40680"/>
    <cellStyle name="Separador de milhares 12 2 3 3 3 2 2 4" xfId="19267"/>
    <cellStyle name="Separador de milhares 12 2 3 3 3 2 2 4 2" xfId="50562"/>
    <cellStyle name="Separador de milhares 12 2 3 3 3 2 2 5" xfId="12679"/>
    <cellStyle name="Separador de milhares 12 2 3 3 3 2 2 5 2" xfId="43974"/>
    <cellStyle name="Separador de milhares 12 2 3 3 3 2 2 6" xfId="34092"/>
    <cellStyle name="Separador de milhares 12 2 3 3 3 2 2 7" xfId="30797"/>
    <cellStyle name="Separador de milhares 12 2 3 3 3 2 3" xfId="4444"/>
    <cellStyle name="Separador de milhares 12 2 3 3 3 2 3 2" xfId="20914"/>
    <cellStyle name="Separador de milhares 12 2 3 3 3 2 3 2 2" xfId="52209"/>
    <cellStyle name="Separador de milhares 12 2 3 3 3 2 3 3" xfId="14326"/>
    <cellStyle name="Separador de milhares 12 2 3 3 3 2 3 3 2" xfId="45621"/>
    <cellStyle name="Separador de milhares 12 2 3 3 3 2 3 4" xfId="35739"/>
    <cellStyle name="Separador de milhares 12 2 3 3 3 2 4" xfId="7738"/>
    <cellStyle name="Separador de milhares 12 2 3 3 3 2 4 2" xfId="24208"/>
    <cellStyle name="Separador de milhares 12 2 3 3 3 2 4 2 2" xfId="55503"/>
    <cellStyle name="Separador de milhares 12 2 3 3 3 2 4 3" xfId="39033"/>
    <cellStyle name="Separador de milhares 12 2 3 3 3 2 5" xfId="17620"/>
    <cellStyle name="Separador de milhares 12 2 3 3 3 2 5 2" xfId="48915"/>
    <cellStyle name="Separador de milhares 12 2 3 3 3 2 6" xfId="11032"/>
    <cellStyle name="Separador de milhares 12 2 3 3 3 2 6 2" xfId="42327"/>
    <cellStyle name="Separador de milhares 12 2 3 3 3 2 7" xfId="27503"/>
    <cellStyle name="Separador de milhares 12 2 3 3 3 2 7 2" xfId="32445"/>
    <cellStyle name="Separador de milhares 12 2 3 3 3 2 8" xfId="29150"/>
    <cellStyle name="Separador de milhares 12 2 3 3 3 3" xfId="2796"/>
    <cellStyle name="Separador de milhares 12 2 3 3 3 3 2" xfId="6090"/>
    <cellStyle name="Separador de milhares 12 2 3 3 3 3 2 2" xfId="22560"/>
    <cellStyle name="Separador de milhares 12 2 3 3 3 3 2 2 2" xfId="53855"/>
    <cellStyle name="Separador de milhares 12 2 3 3 3 3 2 3" xfId="15972"/>
    <cellStyle name="Separador de milhares 12 2 3 3 3 3 2 3 2" xfId="47267"/>
    <cellStyle name="Separador de milhares 12 2 3 3 3 3 2 4" xfId="37385"/>
    <cellStyle name="Separador de milhares 12 2 3 3 3 3 3" xfId="9384"/>
    <cellStyle name="Separador de milhares 12 2 3 3 3 3 3 2" xfId="25854"/>
    <cellStyle name="Separador de milhares 12 2 3 3 3 3 3 2 2" xfId="57149"/>
    <cellStyle name="Separador de milhares 12 2 3 3 3 3 3 3" xfId="40679"/>
    <cellStyle name="Separador de milhares 12 2 3 3 3 3 4" xfId="19266"/>
    <cellStyle name="Separador de milhares 12 2 3 3 3 3 4 2" xfId="50561"/>
    <cellStyle name="Separador de milhares 12 2 3 3 3 3 5" xfId="12678"/>
    <cellStyle name="Separador de milhares 12 2 3 3 3 3 5 2" xfId="43973"/>
    <cellStyle name="Separador de milhares 12 2 3 3 3 3 6" xfId="34091"/>
    <cellStyle name="Separador de milhares 12 2 3 3 3 3 7" xfId="30796"/>
    <cellStyle name="Separador de milhares 12 2 3 3 3 4" xfId="4443"/>
    <cellStyle name="Separador de milhares 12 2 3 3 3 4 2" xfId="20913"/>
    <cellStyle name="Separador de milhares 12 2 3 3 3 4 2 2" xfId="52208"/>
    <cellStyle name="Separador de milhares 12 2 3 3 3 4 3" xfId="14325"/>
    <cellStyle name="Separador de milhares 12 2 3 3 3 4 3 2" xfId="45620"/>
    <cellStyle name="Separador de milhares 12 2 3 3 3 4 4" xfId="35738"/>
    <cellStyle name="Separador de milhares 12 2 3 3 3 5" xfId="7737"/>
    <cellStyle name="Separador de milhares 12 2 3 3 3 5 2" xfId="24207"/>
    <cellStyle name="Separador de milhares 12 2 3 3 3 5 2 2" xfId="55502"/>
    <cellStyle name="Separador de milhares 12 2 3 3 3 5 3" xfId="39032"/>
    <cellStyle name="Separador de milhares 12 2 3 3 3 6" xfId="17619"/>
    <cellStyle name="Separador de milhares 12 2 3 3 3 6 2" xfId="48914"/>
    <cellStyle name="Separador de milhares 12 2 3 3 3 7" xfId="11031"/>
    <cellStyle name="Separador de milhares 12 2 3 3 3 7 2" xfId="42326"/>
    <cellStyle name="Separador de milhares 12 2 3 3 3 8" xfId="27502"/>
    <cellStyle name="Separador de milhares 12 2 3 3 3 8 2" xfId="32444"/>
    <cellStyle name="Separador de milhares 12 2 3 3 3 9" xfId="29149"/>
    <cellStyle name="Separador de milhares 12 2 3 3 4" xfId="1114"/>
    <cellStyle name="Separador de milhares 12 2 3 3 4 2" xfId="2798"/>
    <cellStyle name="Separador de milhares 12 2 3 3 4 2 2" xfId="6092"/>
    <cellStyle name="Separador de milhares 12 2 3 3 4 2 2 2" xfId="22562"/>
    <cellStyle name="Separador de milhares 12 2 3 3 4 2 2 2 2" xfId="53857"/>
    <cellStyle name="Separador de milhares 12 2 3 3 4 2 2 3" xfId="15974"/>
    <cellStyle name="Separador de milhares 12 2 3 3 4 2 2 3 2" xfId="47269"/>
    <cellStyle name="Separador de milhares 12 2 3 3 4 2 2 4" xfId="37387"/>
    <cellStyle name="Separador de milhares 12 2 3 3 4 2 3" xfId="9386"/>
    <cellStyle name="Separador de milhares 12 2 3 3 4 2 3 2" xfId="25856"/>
    <cellStyle name="Separador de milhares 12 2 3 3 4 2 3 2 2" xfId="57151"/>
    <cellStyle name="Separador de milhares 12 2 3 3 4 2 3 3" xfId="40681"/>
    <cellStyle name="Separador de milhares 12 2 3 3 4 2 4" xfId="19268"/>
    <cellStyle name="Separador de milhares 12 2 3 3 4 2 4 2" xfId="50563"/>
    <cellStyle name="Separador de milhares 12 2 3 3 4 2 5" xfId="12680"/>
    <cellStyle name="Separador de milhares 12 2 3 3 4 2 5 2" xfId="43975"/>
    <cellStyle name="Separador de milhares 12 2 3 3 4 2 6" xfId="34093"/>
    <cellStyle name="Separador de milhares 12 2 3 3 4 2 7" xfId="30798"/>
    <cellStyle name="Separador de milhares 12 2 3 3 4 3" xfId="4445"/>
    <cellStyle name="Separador de milhares 12 2 3 3 4 3 2" xfId="20915"/>
    <cellStyle name="Separador de milhares 12 2 3 3 4 3 2 2" xfId="52210"/>
    <cellStyle name="Separador de milhares 12 2 3 3 4 3 3" xfId="14327"/>
    <cellStyle name="Separador de milhares 12 2 3 3 4 3 3 2" xfId="45622"/>
    <cellStyle name="Separador de milhares 12 2 3 3 4 3 4" xfId="35740"/>
    <cellStyle name="Separador de milhares 12 2 3 3 4 4" xfId="7739"/>
    <cellStyle name="Separador de milhares 12 2 3 3 4 4 2" xfId="24209"/>
    <cellStyle name="Separador de milhares 12 2 3 3 4 4 2 2" xfId="55504"/>
    <cellStyle name="Separador de milhares 12 2 3 3 4 4 3" xfId="39034"/>
    <cellStyle name="Separador de milhares 12 2 3 3 4 5" xfId="17621"/>
    <cellStyle name="Separador de milhares 12 2 3 3 4 5 2" xfId="48916"/>
    <cellStyle name="Separador de milhares 12 2 3 3 4 6" xfId="11033"/>
    <cellStyle name="Separador de milhares 12 2 3 3 4 6 2" xfId="42328"/>
    <cellStyle name="Separador de milhares 12 2 3 3 4 7" xfId="27504"/>
    <cellStyle name="Separador de milhares 12 2 3 3 4 7 2" xfId="32446"/>
    <cellStyle name="Separador de milhares 12 2 3 3 4 8" xfId="29151"/>
    <cellStyle name="Separador de milhares 12 2 3 3 5" xfId="1115"/>
    <cellStyle name="Separador de milhares 12 2 3 3 5 2" xfId="2799"/>
    <cellStyle name="Separador de milhares 12 2 3 3 5 2 2" xfId="6093"/>
    <cellStyle name="Separador de milhares 12 2 3 3 5 2 2 2" xfId="22563"/>
    <cellStyle name="Separador de milhares 12 2 3 3 5 2 2 2 2" xfId="53858"/>
    <cellStyle name="Separador de milhares 12 2 3 3 5 2 2 3" xfId="15975"/>
    <cellStyle name="Separador de milhares 12 2 3 3 5 2 2 3 2" xfId="47270"/>
    <cellStyle name="Separador de milhares 12 2 3 3 5 2 2 4" xfId="37388"/>
    <cellStyle name="Separador de milhares 12 2 3 3 5 2 3" xfId="9387"/>
    <cellStyle name="Separador de milhares 12 2 3 3 5 2 3 2" xfId="25857"/>
    <cellStyle name="Separador de milhares 12 2 3 3 5 2 3 2 2" xfId="57152"/>
    <cellStyle name="Separador de milhares 12 2 3 3 5 2 3 3" xfId="40682"/>
    <cellStyle name="Separador de milhares 12 2 3 3 5 2 4" xfId="19269"/>
    <cellStyle name="Separador de milhares 12 2 3 3 5 2 4 2" xfId="50564"/>
    <cellStyle name="Separador de milhares 12 2 3 3 5 2 5" xfId="12681"/>
    <cellStyle name="Separador de milhares 12 2 3 3 5 2 5 2" xfId="43976"/>
    <cellStyle name="Separador de milhares 12 2 3 3 5 2 6" xfId="34094"/>
    <cellStyle name="Separador de milhares 12 2 3 3 5 2 7" xfId="30799"/>
    <cellStyle name="Separador de milhares 12 2 3 3 5 3" xfId="4446"/>
    <cellStyle name="Separador de milhares 12 2 3 3 5 3 2" xfId="20916"/>
    <cellStyle name="Separador de milhares 12 2 3 3 5 3 2 2" xfId="52211"/>
    <cellStyle name="Separador de milhares 12 2 3 3 5 3 3" xfId="14328"/>
    <cellStyle name="Separador de milhares 12 2 3 3 5 3 3 2" xfId="45623"/>
    <cellStyle name="Separador de milhares 12 2 3 3 5 3 4" xfId="35741"/>
    <cellStyle name="Separador de milhares 12 2 3 3 5 4" xfId="7740"/>
    <cellStyle name="Separador de milhares 12 2 3 3 5 4 2" xfId="24210"/>
    <cellStyle name="Separador de milhares 12 2 3 3 5 4 2 2" xfId="55505"/>
    <cellStyle name="Separador de milhares 12 2 3 3 5 4 3" xfId="39035"/>
    <cellStyle name="Separador de milhares 12 2 3 3 5 5" xfId="17622"/>
    <cellStyle name="Separador de milhares 12 2 3 3 5 5 2" xfId="48917"/>
    <cellStyle name="Separador de milhares 12 2 3 3 5 6" xfId="11034"/>
    <cellStyle name="Separador de milhares 12 2 3 3 5 6 2" xfId="42329"/>
    <cellStyle name="Separador de milhares 12 2 3 3 5 7" xfId="27505"/>
    <cellStyle name="Separador de milhares 12 2 3 3 5 7 2" xfId="32447"/>
    <cellStyle name="Separador de milhares 12 2 3 3 5 8" xfId="29152"/>
    <cellStyle name="Separador de milhares 12 2 3 3 6" xfId="2793"/>
    <cellStyle name="Separador de milhares 12 2 3 3 6 2" xfId="6087"/>
    <cellStyle name="Separador de milhares 12 2 3 3 6 2 2" xfId="22557"/>
    <cellStyle name="Separador de milhares 12 2 3 3 6 2 2 2" xfId="53852"/>
    <cellStyle name="Separador de milhares 12 2 3 3 6 2 3" xfId="15969"/>
    <cellStyle name="Separador de milhares 12 2 3 3 6 2 3 2" xfId="47264"/>
    <cellStyle name="Separador de milhares 12 2 3 3 6 2 4" xfId="37382"/>
    <cellStyle name="Separador de milhares 12 2 3 3 6 3" xfId="9381"/>
    <cellStyle name="Separador de milhares 12 2 3 3 6 3 2" xfId="25851"/>
    <cellStyle name="Separador de milhares 12 2 3 3 6 3 2 2" xfId="57146"/>
    <cellStyle name="Separador de milhares 12 2 3 3 6 3 3" xfId="40676"/>
    <cellStyle name="Separador de milhares 12 2 3 3 6 4" xfId="19263"/>
    <cellStyle name="Separador de milhares 12 2 3 3 6 4 2" xfId="50558"/>
    <cellStyle name="Separador de milhares 12 2 3 3 6 5" xfId="12675"/>
    <cellStyle name="Separador de milhares 12 2 3 3 6 5 2" xfId="43970"/>
    <cellStyle name="Separador de milhares 12 2 3 3 6 6" xfId="34088"/>
    <cellStyle name="Separador de milhares 12 2 3 3 6 7" xfId="30793"/>
    <cellStyle name="Separador de milhares 12 2 3 3 7" xfId="4440"/>
    <cellStyle name="Separador de milhares 12 2 3 3 7 2" xfId="20910"/>
    <cellStyle name="Separador de milhares 12 2 3 3 7 2 2" xfId="52205"/>
    <cellStyle name="Separador de milhares 12 2 3 3 7 3" xfId="14322"/>
    <cellStyle name="Separador de milhares 12 2 3 3 7 3 2" xfId="45617"/>
    <cellStyle name="Separador de milhares 12 2 3 3 7 4" xfId="35735"/>
    <cellStyle name="Separador de milhares 12 2 3 3 8" xfId="7734"/>
    <cellStyle name="Separador de milhares 12 2 3 3 8 2" xfId="24204"/>
    <cellStyle name="Separador de milhares 12 2 3 3 8 2 2" xfId="55499"/>
    <cellStyle name="Separador de milhares 12 2 3 3 8 3" xfId="39029"/>
    <cellStyle name="Separador de milhares 12 2 3 3 9" xfId="17616"/>
    <cellStyle name="Separador de milhares 12 2 3 3 9 2" xfId="48911"/>
    <cellStyle name="Separador de milhares 12 2 3 4" xfId="1116"/>
    <cellStyle name="Separador de milhares 12 2 3 4 2" xfId="1117"/>
    <cellStyle name="Separador de milhares 12 2 3 4 2 2" xfId="2801"/>
    <cellStyle name="Separador de milhares 12 2 3 4 2 2 2" xfId="6095"/>
    <cellStyle name="Separador de milhares 12 2 3 4 2 2 2 2" xfId="22565"/>
    <cellStyle name="Separador de milhares 12 2 3 4 2 2 2 2 2" xfId="53860"/>
    <cellStyle name="Separador de milhares 12 2 3 4 2 2 2 3" xfId="15977"/>
    <cellStyle name="Separador de milhares 12 2 3 4 2 2 2 3 2" xfId="47272"/>
    <cellStyle name="Separador de milhares 12 2 3 4 2 2 2 4" xfId="37390"/>
    <cellStyle name="Separador de milhares 12 2 3 4 2 2 3" xfId="9389"/>
    <cellStyle name="Separador de milhares 12 2 3 4 2 2 3 2" xfId="25859"/>
    <cellStyle name="Separador de milhares 12 2 3 4 2 2 3 2 2" xfId="57154"/>
    <cellStyle name="Separador de milhares 12 2 3 4 2 2 3 3" xfId="40684"/>
    <cellStyle name="Separador de milhares 12 2 3 4 2 2 4" xfId="19271"/>
    <cellStyle name="Separador de milhares 12 2 3 4 2 2 4 2" xfId="50566"/>
    <cellStyle name="Separador de milhares 12 2 3 4 2 2 5" xfId="12683"/>
    <cellStyle name="Separador de milhares 12 2 3 4 2 2 5 2" xfId="43978"/>
    <cellStyle name="Separador de milhares 12 2 3 4 2 2 6" xfId="34096"/>
    <cellStyle name="Separador de milhares 12 2 3 4 2 2 7" xfId="30801"/>
    <cellStyle name="Separador de milhares 12 2 3 4 2 3" xfId="4448"/>
    <cellStyle name="Separador de milhares 12 2 3 4 2 3 2" xfId="20918"/>
    <cellStyle name="Separador de milhares 12 2 3 4 2 3 2 2" xfId="52213"/>
    <cellStyle name="Separador de milhares 12 2 3 4 2 3 3" xfId="14330"/>
    <cellStyle name="Separador de milhares 12 2 3 4 2 3 3 2" xfId="45625"/>
    <cellStyle name="Separador de milhares 12 2 3 4 2 3 4" xfId="35743"/>
    <cellStyle name="Separador de milhares 12 2 3 4 2 4" xfId="7742"/>
    <cellStyle name="Separador de milhares 12 2 3 4 2 4 2" xfId="24212"/>
    <cellStyle name="Separador de milhares 12 2 3 4 2 4 2 2" xfId="55507"/>
    <cellStyle name="Separador de milhares 12 2 3 4 2 4 3" xfId="39037"/>
    <cellStyle name="Separador de milhares 12 2 3 4 2 5" xfId="17624"/>
    <cellStyle name="Separador de milhares 12 2 3 4 2 5 2" xfId="48919"/>
    <cellStyle name="Separador de milhares 12 2 3 4 2 6" xfId="11036"/>
    <cellStyle name="Separador de milhares 12 2 3 4 2 6 2" xfId="42331"/>
    <cellStyle name="Separador de milhares 12 2 3 4 2 7" xfId="27507"/>
    <cellStyle name="Separador de milhares 12 2 3 4 2 7 2" xfId="32449"/>
    <cellStyle name="Separador de milhares 12 2 3 4 2 8" xfId="29154"/>
    <cellStyle name="Separador de milhares 12 2 3 4 3" xfId="2800"/>
    <cellStyle name="Separador de milhares 12 2 3 4 3 2" xfId="6094"/>
    <cellStyle name="Separador de milhares 12 2 3 4 3 2 2" xfId="22564"/>
    <cellStyle name="Separador de milhares 12 2 3 4 3 2 2 2" xfId="53859"/>
    <cellStyle name="Separador de milhares 12 2 3 4 3 2 3" xfId="15976"/>
    <cellStyle name="Separador de milhares 12 2 3 4 3 2 3 2" xfId="47271"/>
    <cellStyle name="Separador de milhares 12 2 3 4 3 2 4" xfId="37389"/>
    <cellStyle name="Separador de milhares 12 2 3 4 3 3" xfId="9388"/>
    <cellStyle name="Separador de milhares 12 2 3 4 3 3 2" xfId="25858"/>
    <cellStyle name="Separador de milhares 12 2 3 4 3 3 2 2" xfId="57153"/>
    <cellStyle name="Separador de milhares 12 2 3 4 3 3 3" xfId="40683"/>
    <cellStyle name="Separador de milhares 12 2 3 4 3 4" xfId="19270"/>
    <cellStyle name="Separador de milhares 12 2 3 4 3 4 2" xfId="50565"/>
    <cellStyle name="Separador de milhares 12 2 3 4 3 5" xfId="12682"/>
    <cellStyle name="Separador de milhares 12 2 3 4 3 5 2" xfId="43977"/>
    <cellStyle name="Separador de milhares 12 2 3 4 3 6" xfId="34095"/>
    <cellStyle name="Separador de milhares 12 2 3 4 3 7" xfId="30800"/>
    <cellStyle name="Separador de milhares 12 2 3 4 4" xfId="4447"/>
    <cellStyle name="Separador de milhares 12 2 3 4 4 2" xfId="20917"/>
    <cellStyle name="Separador de milhares 12 2 3 4 4 2 2" xfId="52212"/>
    <cellStyle name="Separador de milhares 12 2 3 4 4 3" xfId="14329"/>
    <cellStyle name="Separador de milhares 12 2 3 4 4 3 2" xfId="45624"/>
    <cellStyle name="Separador de milhares 12 2 3 4 4 4" xfId="35742"/>
    <cellStyle name="Separador de milhares 12 2 3 4 5" xfId="7741"/>
    <cellStyle name="Separador de milhares 12 2 3 4 5 2" xfId="24211"/>
    <cellStyle name="Separador de milhares 12 2 3 4 5 2 2" xfId="55506"/>
    <cellStyle name="Separador de milhares 12 2 3 4 5 3" xfId="39036"/>
    <cellStyle name="Separador de milhares 12 2 3 4 6" xfId="17623"/>
    <cellStyle name="Separador de milhares 12 2 3 4 6 2" xfId="48918"/>
    <cellStyle name="Separador de milhares 12 2 3 4 7" xfId="11035"/>
    <cellStyle name="Separador de milhares 12 2 3 4 7 2" xfId="42330"/>
    <cellStyle name="Separador de milhares 12 2 3 4 8" xfId="27506"/>
    <cellStyle name="Separador de milhares 12 2 3 4 8 2" xfId="32448"/>
    <cellStyle name="Separador de milhares 12 2 3 4 9" xfId="29153"/>
    <cellStyle name="Separador de milhares 12 2 3 5" xfId="1118"/>
    <cellStyle name="Separador de milhares 12 2 3 5 2" xfId="1119"/>
    <cellStyle name="Separador de milhares 12 2 3 5 2 2" xfId="2803"/>
    <cellStyle name="Separador de milhares 12 2 3 5 2 2 2" xfId="6097"/>
    <cellStyle name="Separador de milhares 12 2 3 5 2 2 2 2" xfId="22567"/>
    <cellStyle name="Separador de milhares 12 2 3 5 2 2 2 2 2" xfId="53862"/>
    <cellStyle name="Separador de milhares 12 2 3 5 2 2 2 3" xfId="15979"/>
    <cellStyle name="Separador de milhares 12 2 3 5 2 2 2 3 2" xfId="47274"/>
    <cellStyle name="Separador de milhares 12 2 3 5 2 2 2 4" xfId="37392"/>
    <cellStyle name="Separador de milhares 12 2 3 5 2 2 3" xfId="9391"/>
    <cellStyle name="Separador de milhares 12 2 3 5 2 2 3 2" xfId="25861"/>
    <cellStyle name="Separador de milhares 12 2 3 5 2 2 3 2 2" xfId="57156"/>
    <cellStyle name="Separador de milhares 12 2 3 5 2 2 3 3" xfId="40686"/>
    <cellStyle name="Separador de milhares 12 2 3 5 2 2 4" xfId="19273"/>
    <cellStyle name="Separador de milhares 12 2 3 5 2 2 4 2" xfId="50568"/>
    <cellStyle name="Separador de milhares 12 2 3 5 2 2 5" xfId="12685"/>
    <cellStyle name="Separador de milhares 12 2 3 5 2 2 5 2" xfId="43980"/>
    <cellStyle name="Separador de milhares 12 2 3 5 2 2 6" xfId="34098"/>
    <cellStyle name="Separador de milhares 12 2 3 5 2 2 7" xfId="30803"/>
    <cellStyle name="Separador de milhares 12 2 3 5 2 3" xfId="4450"/>
    <cellStyle name="Separador de milhares 12 2 3 5 2 3 2" xfId="20920"/>
    <cellStyle name="Separador de milhares 12 2 3 5 2 3 2 2" xfId="52215"/>
    <cellStyle name="Separador de milhares 12 2 3 5 2 3 3" xfId="14332"/>
    <cellStyle name="Separador de milhares 12 2 3 5 2 3 3 2" xfId="45627"/>
    <cellStyle name="Separador de milhares 12 2 3 5 2 3 4" xfId="35745"/>
    <cellStyle name="Separador de milhares 12 2 3 5 2 4" xfId="7744"/>
    <cellStyle name="Separador de milhares 12 2 3 5 2 4 2" xfId="24214"/>
    <cellStyle name="Separador de milhares 12 2 3 5 2 4 2 2" xfId="55509"/>
    <cellStyle name="Separador de milhares 12 2 3 5 2 4 3" xfId="39039"/>
    <cellStyle name="Separador de milhares 12 2 3 5 2 5" xfId="17626"/>
    <cellStyle name="Separador de milhares 12 2 3 5 2 5 2" xfId="48921"/>
    <cellStyle name="Separador de milhares 12 2 3 5 2 6" xfId="11038"/>
    <cellStyle name="Separador de milhares 12 2 3 5 2 6 2" xfId="42333"/>
    <cellStyle name="Separador de milhares 12 2 3 5 2 7" xfId="27509"/>
    <cellStyle name="Separador de milhares 12 2 3 5 2 7 2" xfId="32451"/>
    <cellStyle name="Separador de milhares 12 2 3 5 2 8" xfId="29156"/>
    <cellStyle name="Separador de milhares 12 2 3 5 3" xfId="2802"/>
    <cellStyle name="Separador de milhares 12 2 3 5 3 2" xfId="6096"/>
    <cellStyle name="Separador de milhares 12 2 3 5 3 2 2" xfId="22566"/>
    <cellStyle name="Separador de milhares 12 2 3 5 3 2 2 2" xfId="53861"/>
    <cellStyle name="Separador de milhares 12 2 3 5 3 2 3" xfId="15978"/>
    <cellStyle name="Separador de milhares 12 2 3 5 3 2 3 2" xfId="47273"/>
    <cellStyle name="Separador de milhares 12 2 3 5 3 2 4" xfId="37391"/>
    <cellStyle name="Separador de milhares 12 2 3 5 3 3" xfId="9390"/>
    <cellStyle name="Separador de milhares 12 2 3 5 3 3 2" xfId="25860"/>
    <cellStyle name="Separador de milhares 12 2 3 5 3 3 2 2" xfId="57155"/>
    <cellStyle name="Separador de milhares 12 2 3 5 3 3 3" xfId="40685"/>
    <cellStyle name="Separador de milhares 12 2 3 5 3 4" xfId="19272"/>
    <cellStyle name="Separador de milhares 12 2 3 5 3 4 2" xfId="50567"/>
    <cellStyle name="Separador de milhares 12 2 3 5 3 5" xfId="12684"/>
    <cellStyle name="Separador de milhares 12 2 3 5 3 5 2" xfId="43979"/>
    <cellStyle name="Separador de milhares 12 2 3 5 3 6" xfId="34097"/>
    <cellStyle name="Separador de milhares 12 2 3 5 3 7" xfId="30802"/>
    <cellStyle name="Separador de milhares 12 2 3 5 4" xfId="4449"/>
    <cellStyle name="Separador de milhares 12 2 3 5 4 2" xfId="20919"/>
    <cellStyle name="Separador de milhares 12 2 3 5 4 2 2" xfId="52214"/>
    <cellStyle name="Separador de milhares 12 2 3 5 4 3" xfId="14331"/>
    <cellStyle name="Separador de milhares 12 2 3 5 4 3 2" xfId="45626"/>
    <cellStyle name="Separador de milhares 12 2 3 5 4 4" xfId="35744"/>
    <cellStyle name="Separador de milhares 12 2 3 5 5" xfId="7743"/>
    <cellStyle name="Separador de milhares 12 2 3 5 5 2" xfId="24213"/>
    <cellStyle name="Separador de milhares 12 2 3 5 5 2 2" xfId="55508"/>
    <cellStyle name="Separador de milhares 12 2 3 5 5 3" xfId="39038"/>
    <cellStyle name="Separador de milhares 12 2 3 5 6" xfId="17625"/>
    <cellStyle name="Separador de milhares 12 2 3 5 6 2" xfId="48920"/>
    <cellStyle name="Separador de milhares 12 2 3 5 7" xfId="11037"/>
    <cellStyle name="Separador de milhares 12 2 3 5 7 2" xfId="42332"/>
    <cellStyle name="Separador de milhares 12 2 3 5 8" xfId="27508"/>
    <cellStyle name="Separador de milhares 12 2 3 5 8 2" xfId="32450"/>
    <cellStyle name="Separador de milhares 12 2 3 5 9" xfId="29155"/>
    <cellStyle name="Separador de milhares 12 2 3 6" xfId="1120"/>
    <cellStyle name="Separador de milhares 12 2 3 6 2" xfId="2804"/>
    <cellStyle name="Separador de milhares 12 2 3 6 2 2" xfId="6098"/>
    <cellStyle name="Separador de milhares 12 2 3 6 2 2 2" xfId="22568"/>
    <cellStyle name="Separador de milhares 12 2 3 6 2 2 2 2" xfId="53863"/>
    <cellStyle name="Separador de milhares 12 2 3 6 2 2 3" xfId="15980"/>
    <cellStyle name="Separador de milhares 12 2 3 6 2 2 3 2" xfId="47275"/>
    <cellStyle name="Separador de milhares 12 2 3 6 2 2 4" xfId="37393"/>
    <cellStyle name="Separador de milhares 12 2 3 6 2 3" xfId="9392"/>
    <cellStyle name="Separador de milhares 12 2 3 6 2 3 2" xfId="25862"/>
    <cellStyle name="Separador de milhares 12 2 3 6 2 3 2 2" xfId="57157"/>
    <cellStyle name="Separador de milhares 12 2 3 6 2 3 3" xfId="40687"/>
    <cellStyle name="Separador de milhares 12 2 3 6 2 4" xfId="19274"/>
    <cellStyle name="Separador de milhares 12 2 3 6 2 4 2" xfId="50569"/>
    <cellStyle name="Separador de milhares 12 2 3 6 2 5" xfId="12686"/>
    <cellStyle name="Separador de milhares 12 2 3 6 2 5 2" xfId="43981"/>
    <cellStyle name="Separador de milhares 12 2 3 6 2 6" xfId="34099"/>
    <cellStyle name="Separador de milhares 12 2 3 6 2 7" xfId="30804"/>
    <cellStyle name="Separador de milhares 12 2 3 6 3" xfId="4451"/>
    <cellStyle name="Separador de milhares 12 2 3 6 3 2" xfId="20921"/>
    <cellStyle name="Separador de milhares 12 2 3 6 3 2 2" xfId="52216"/>
    <cellStyle name="Separador de milhares 12 2 3 6 3 3" xfId="14333"/>
    <cellStyle name="Separador de milhares 12 2 3 6 3 3 2" xfId="45628"/>
    <cellStyle name="Separador de milhares 12 2 3 6 3 4" xfId="35746"/>
    <cellStyle name="Separador de milhares 12 2 3 6 4" xfId="7745"/>
    <cellStyle name="Separador de milhares 12 2 3 6 4 2" xfId="24215"/>
    <cellStyle name="Separador de milhares 12 2 3 6 4 2 2" xfId="55510"/>
    <cellStyle name="Separador de milhares 12 2 3 6 4 3" xfId="39040"/>
    <cellStyle name="Separador de milhares 12 2 3 6 5" xfId="17627"/>
    <cellStyle name="Separador de milhares 12 2 3 6 5 2" xfId="48922"/>
    <cellStyle name="Separador de milhares 12 2 3 6 6" xfId="11039"/>
    <cellStyle name="Separador de milhares 12 2 3 6 6 2" xfId="42334"/>
    <cellStyle name="Separador de milhares 12 2 3 6 7" xfId="27510"/>
    <cellStyle name="Separador de milhares 12 2 3 6 7 2" xfId="32452"/>
    <cellStyle name="Separador de milhares 12 2 3 6 8" xfId="29157"/>
    <cellStyle name="Separador de milhares 12 2 3 7" xfId="1121"/>
    <cellStyle name="Separador de milhares 12 2 3 7 2" xfId="2805"/>
    <cellStyle name="Separador de milhares 12 2 3 7 2 2" xfId="6099"/>
    <cellStyle name="Separador de milhares 12 2 3 7 2 2 2" xfId="22569"/>
    <cellStyle name="Separador de milhares 12 2 3 7 2 2 2 2" xfId="53864"/>
    <cellStyle name="Separador de milhares 12 2 3 7 2 2 3" xfId="15981"/>
    <cellStyle name="Separador de milhares 12 2 3 7 2 2 3 2" xfId="47276"/>
    <cellStyle name="Separador de milhares 12 2 3 7 2 2 4" xfId="37394"/>
    <cellStyle name="Separador de milhares 12 2 3 7 2 3" xfId="9393"/>
    <cellStyle name="Separador de milhares 12 2 3 7 2 3 2" xfId="25863"/>
    <cellStyle name="Separador de milhares 12 2 3 7 2 3 2 2" xfId="57158"/>
    <cellStyle name="Separador de milhares 12 2 3 7 2 3 3" xfId="40688"/>
    <cellStyle name="Separador de milhares 12 2 3 7 2 4" xfId="19275"/>
    <cellStyle name="Separador de milhares 12 2 3 7 2 4 2" xfId="50570"/>
    <cellStyle name="Separador de milhares 12 2 3 7 2 5" xfId="12687"/>
    <cellStyle name="Separador de milhares 12 2 3 7 2 5 2" xfId="43982"/>
    <cellStyle name="Separador de milhares 12 2 3 7 2 6" xfId="34100"/>
    <cellStyle name="Separador de milhares 12 2 3 7 2 7" xfId="30805"/>
    <cellStyle name="Separador de milhares 12 2 3 7 3" xfId="4452"/>
    <cellStyle name="Separador de milhares 12 2 3 7 3 2" xfId="20922"/>
    <cellStyle name="Separador de milhares 12 2 3 7 3 2 2" xfId="52217"/>
    <cellStyle name="Separador de milhares 12 2 3 7 3 3" xfId="14334"/>
    <cellStyle name="Separador de milhares 12 2 3 7 3 3 2" xfId="45629"/>
    <cellStyle name="Separador de milhares 12 2 3 7 3 4" xfId="35747"/>
    <cellStyle name="Separador de milhares 12 2 3 7 4" xfId="7746"/>
    <cellStyle name="Separador de milhares 12 2 3 7 4 2" xfId="24216"/>
    <cellStyle name="Separador de milhares 12 2 3 7 4 2 2" xfId="55511"/>
    <cellStyle name="Separador de milhares 12 2 3 7 4 3" xfId="39041"/>
    <cellStyle name="Separador de milhares 12 2 3 7 5" xfId="17628"/>
    <cellStyle name="Separador de milhares 12 2 3 7 5 2" xfId="48923"/>
    <cellStyle name="Separador de milhares 12 2 3 7 6" xfId="11040"/>
    <cellStyle name="Separador de milhares 12 2 3 7 6 2" xfId="42335"/>
    <cellStyle name="Separador de milhares 12 2 3 7 7" xfId="27511"/>
    <cellStyle name="Separador de milhares 12 2 3 7 7 2" xfId="32453"/>
    <cellStyle name="Separador de milhares 12 2 3 7 8" xfId="29158"/>
    <cellStyle name="Separador de milhares 12 2 3 8" xfId="2785"/>
    <cellStyle name="Separador de milhares 12 2 3 8 2" xfId="6079"/>
    <cellStyle name="Separador de milhares 12 2 3 8 2 2" xfId="22549"/>
    <cellStyle name="Separador de milhares 12 2 3 8 2 2 2" xfId="53844"/>
    <cellStyle name="Separador de milhares 12 2 3 8 2 3" xfId="15961"/>
    <cellStyle name="Separador de milhares 12 2 3 8 2 3 2" xfId="47256"/>
    <cellStyle name="Separador de milhares 12 2 3 8 2 4" xfId="37374"/>
    <cellStyle name="Separador de milhares 12 2 3 8 3" xfId="9373"/>
    <cellStyle name="Separador de milhares 12 2 3 8 3 2" xfId="25843"/>
    <cellStyle name="Separador de milhares 12 2 3 8 3 2 2" xfId="57138"/>
    <cellStyle name="Separador de milhares 12 2 3 8 3 3" xfId="40668"/>
    <cellStyle name="Separador de milhares 12 2 3 8 4" xfId="19255"/>
    <cellStyle name="Separador de milhares 12 2 3 8 4 2" xfId="50550"/>
    <cellStyle name="Separador de milhares 12 2 3 8 5" xfId="12667"/>
    <cellStyle name="Separador de milhares 12 2 3 8 5 2" xfId="43962"/>
    <cellStyle name="Separador de milhares 12 2 3 8 6" xfId="34080"/>
    <cellStyle name="Separador de milhares 12 2 3 8 7" xfId="30785"/>
    <cellStyle name="Separador de milhares 12 2 3 9" xfId="4432"/>
    <cellStyle name="Separador de milhares 12 2 3 9 2" xfId="20902"/>
    <cellStyle name="Separador de milhares 12 2 3 9 2 2" xfId="52197"/>
    <cellStyle name="Separador de milhares 12 2 3 9 3" xfId="14314"/>
    <cellStyle name="Separador de milhares 12 2 3 9 3 2" xfId="45609"/>
    <cellStyle name="Separador de milhares 12 2 3 9 4" xfId="35727"/>
    <cellStyle name="Separador de milhares 12 2 4" xfId="1122"/>
    <cellStyle name="Separador de milhares 12 2 4 10" xfId="11041"/>
    <cellStyle name="Separador de milhares 12 2 4 10 2" xfId="42336"/>
    <cellStyle name="Separador de milhares 12 2 4 11" xfId="27512"/>
    <cellStyle name="Separador de milhares 12 2 4 11 2" xfId="32454"/>
    <cellStyle name="Separador de milhares 12 2 4 12" xfId="29159"/>
    <cellStyle name="Separador de milhares 12 2 4 2" xfId="1123"/>
    <cellStyle name="Separador de milhares 12 2 4 2 2" xfId="1124"/>
    <cellStyle name="Separador de milhares 12 2 4 2 2 2" xfId="2808"/>
    <cellStyle name="Separador de milhares 12 2 4 2 2 2 2" xfId="6102"/>
    <cellStyle name="Separador de milhares 12 2 4 2 2 2 2 2" xfId="22572"/>
    <cellStyle name="Separador de milhares 12 2 4 2 2 2 2 2 2" xfId="53867"/>
    <cellStyle name="Separador de milhares 12 2 4 2 2 2 2 3" xfId="15984"/>
    <cellStyle name="Separador de milhares 12 2 4 2 2 2 2 3 2" xfId="47279"/>
    <cellStyle name="Separador de milhares 12 2 4 2 2 2 2 4" xfId="37397"/>
    <cellStyle name="Separador de milhares 12 2 4 2 2 2 3" xfId="9396"/>
    <cellStyle name="Separador de milhares 12 2 4 2 2 2 3 2" xfId="25866"/>
    <cellStyle name="Separador de milhares 12 2 4 2 2 2 3 2 2" xfId="57161"/>
    <cellStyle name="Separador de milhares 12 2 4 2 2 2 3 3" xfId="40691"/>
    <cellStyle name="Separador de milhares 12 2 4 2 2 2 4" xfId="19278"/>
    <cellStyle name="Separador de milhares 12 2 4 2 2 2 4 2" xfId="50573"/>
    <cellStyle name="Separador de milhares 12 2 4 2 2 2 5" xfId="12690"/>
    <cellStyle name="Separador de milhares 12 2 4 2 2 2 5 2" xfId="43985"/>
    <cellStyle name="Separador de milhares 12 2 4 2 2 2 6" xfId="34103"/>
    <cellStyle name="Separador de milhares 12 2 4 2 2 2 7" xfId="30808"/>
    <cellStyle name="Separador de milhares 12 2 4 2 2 3" xfId="4455"/>
    <cellStyle name="Separador de milhares 12 2 4 2 2 3 2" xfId="20925"/>
    <cellStyle name="Separador de milhares 12 2 4 2 2 3 2 2" xfId="52220"/>
    <cellStyle name="Separador de milhares 12 2 4 2 2 3 3" xfId="14337"/>
    <cellStyle name="Separador de milhares 12 2 4 2 2 3 3 2" xfId="45632"/>
    <cellStyle name="Separador de milhares 12 2 4 2 2 3 4" xfId="35750"/>
    <cellStyle name="Separador de milhares 12 2 4 2 2 4" xfId="7749"/>
    <cellStyle name="Separador de milhares 12 2 4 2 2 4 2" xfId="24219"/>
    <cellStyle name="Separador de milhares 12 2 4 2 2 4 2 2" xfId="55514"/>
    <cellStyle name="Separador de milhares 12 2 4 2 2 4 3" xfId="39044"/>
    <cellStyle name="Separador de milhares 12 2 4 2 2 5" xfId="17631"/>
    <cellStyle name="Separador de milhares 12 2 4 2 2 5 2" xfId="48926"/>
    <cellStyle name="Separador de milhares 12 2 4 2 2 6" xfId="11043"/>
    <cellStyle name="Separador de milhares 12 2 4 2 2 6 2" xfId="42338"/>
    <cellStyle name="Separador de milhares 12 2 4 2 2 7" xfId="27514"/>
    <cellStyle name="Separador de milhares 12 2 4 2 2 7 2" xfId="32456"/>
    <cellStyle name="Separador de milhares 12 2 4 2 2 8" xfId="29161"/>
    <cellStyle name="Separador de milhares 12 2 4 2 3" xfId="2807"/>
    <cellStyle name="Separador de milhares 12 2 4 2 3 2" xfId="6101"/>
    <cellStyle name="Separador de milhares 12 2 4 2 3 2 2" xfId="22571"/>
    <cellStyle name="Separador de milhares 12 2 4 2 3 2 2 2" xfId="53866"/>
    <cellStyle name="Separador de milhares 12 2 4 2 3 2 3" xfId="15983"/>
    <cellStyle name="Separador de milhares 12 2 4 2 3 2 3 2" xfId="47278"/>
    <cellStyle name="Separador de milhares 12 2 4 2 3 2 4" xfId="37396"/>
    <cellStyle name="Separador de milhares 12 2 4 2 3 3" xfId="9395"/>
    <cellStyle name="Separador de milhares 12 2 4 2 3 3 2" xfId="25865"/>
    <cellStyle name="Separador de milhares 12 2 4 2 3 3 2 2" xfId="57160"/>
    <cellStyle name="Separador de milhares 12 2 4 2 3 3 3" xfId="40690"/>
    <cellStyle name="Separador de milhares 12 2 4 2 3 4" xfId="19277"/>
    <cellStyle name="Separador de milhares 12 2 4 2 3 4 2" xfId="50572"/>
    <cellStyle name="Separador de milhares 12 2 4 2 3 5" xfId="12689"/>
    <cellStyle name="Separador de milhares 12 2 4 2 3 5 2" xfId="43984"/>
    <cellStyle name="Separador de milhares 12 2 4 2 3 6" xfId="34102"/>
    <cellStyle name="Separador de milhares 12 2 4 2 3 7" xfId="30807"/>
    <cellStyle name="Separador de milhares 12 2 4 2 4" xfId="4454"/>
    <cellStyle name="Separador de milhares 12 2 4 2 4 2" xfId="20924"/>
    <cellStyle name="Separador de milhares 12 2 4 2 4 2 2" xfId="52219"/>
    <cellStyle name="Separador de milhares 12 2 4 2 4 3" xfId="14336"/>
    <cellStyle name="Separador de milhares 12 2 4 2 4 3 2" xfId="45631"/>
    <cellStyle name="Separador de milhares 12 2 4 2 4 4" xfId="35749"/>
    <cellStyle name="Separador de milhares 12 2 4 2 5" xfId="7748"/>
    <cellStyle name="Separador de milhares 12 2 4 2 5 2" xfId="24218"/>
    <cellStyle name="Separador de milhares 12 2 4 2 5 2 2" xfId="55513"/>
    <cellStyle name="Separador de milhares 12 2 4 2 5 3" xfId="39043"/>
    <cellStyle name="Separador de milhares 12 2 4 2 6" xfId="17630"/>
    <cellStyle name="Separador de milhares 12 2 4 2 6 2" xfId="48925"/>
    <cellStyle name="Separador de milhares 12 2 4 2 7" xfId="11042"/>
    <cellStyle name="Separador de milhares 12 2 4 2 7 2" xfId="42337"/>
    <cellStyle name="Separador de milhares 12 2 4 2 8" xfId="27513"/>
    <cellStyle name="Separador de milhares 12 2 4 2 8 2" xfId="32455"/>
    <cellStyle name="Separador de milhares 12 2 4 2 9" xfId="29160"/>
    <cellStyle name="Separador de milhares 12 2 4 3" xfId="1125"/>
    <cellStyle name="Separador de milhares 12 2 4 3 2" xfId="1126"/>
    <cellStyle name="Separador de milhares 12 2 4 3 2 2" xfId="2810"/>
    <cellStyle name="Separador de milhares 12 2 4 3 2 2 2" xfId="6104"/>
    <cellStyle name="Separador de milhares 12 2 4 3 2 2 2 2" xfId="22574"/>
    <cellStyle name="Separador de milhares 12 2 4 3 2 2 2 2 2" xfId="53869"/>
    <cellStyle name="Separador de milhares 12 2 4 3 2 2 2 3" xfId="15986"/>
    <cellStyle name="Separador de milhares 12 2 4 3 2 2 2 3 2" xfId="47281"/>
    <cellStyle name="Separador de milhares 12 2 4 3 2 2 2 4" xfId="37399"/>
    <cellStyle name="Separador de milhares 12 2 4 3 2 2 3" xfId="9398"/>
    <cellStyle name="Separador de milhares 12 2 4 3 2 2 3 2" xfId="25868"/>
    <cellStyle name="Separador de milhares 12 2 4 3 2 2 3 2 2" xfId="57163"/>
    <cellStyle name="Separador de milhares 12 2 4 3 2 2 3 3" xfId="40693"/>
    <cellStyle name="Separador de milhares 12 2 4 3 2 2 4" xfId="19280"/>
    <cellStyle name="Separador de milhares 12 2 4 3 2 2 4 2" xfId="50575"/>
    <cellStyle name="Separador de milhares 12 2 4 3 2 2 5" xfId="12692"/>
    <cellStyle name="Separador de milhares 12 2 4 3 2 2 5 2" xfId="43987"/>
    <cellStyle name="Separador de milhares 12 2 4 3 2 2 6" xfId="34105"/>
    <cellStyle name="Separador de milhares 12 2 4 3 2 2 7" xfId="30810"/>
    <cellStyle name="Separador de milhares 12 2 4 3 2 3" xfId="4457"/>
    <cellStyle name="Separador de milhares 12 2 4 3 2 3 2" xfId="20927"/>
    <cellStyle name="Separador de milhares 12 2 4 3 2 3 2 2" xfId="52222"/>
    <cellStyle name="Separador de milhares 12 2 4 3 2 3 3" xfId="14339"/>
    <cellStyle name="Separador de milhares 12 2 4 3 2 3 3 2" xfId="45634"/>
    <cellStyle name="Separador de milhares 12 2 4 3 2 3 4" xfId="35752"/>
    <cellStyle name="Separador de milhares 12 2 4 3 2 4" xfId="7751"/>
    <cellStyle name="Separador de milhares 12 2 4 3 2 4 2" xfId="24221"/>
    <cellStyle name="Separador de milhares 12 2 4 3 2 4 2 2" xfId="55516"/>
    <cellStyle name="Separador de milhares 12 2 4 3 2 4 3" xfId="39046"/>
    <cellStyle name="Separador de milhares 12 2 4 3 2 5" xfId="17633"/>
    <cellStyle name="Separador de milhares 12 2 4 3 2 5 2" xfId="48928"/>
    <cellStyle name="Separador de milhares 12 2 4 3 2 6" xfId="11045"/>
    <cellStyle name="Separador de milhares 12 2 4 3 2 6 2" xfId="42340"/>
    <cellStyle name="Separador de milhares 12 2 4 3 2 7" xfId="27516"/>
    <cellStyle name="Separador de milhares 12 2 4 3 2 7 2" xfId="32458"/>
    <cellStyle name="Separador de milhares 12 2 4 3 2 8" xfId="29163"/>
    <cellStyle name="Separador de milhares 12 2 4 3 3" xfId="2809"/>
    <cellStyle name="Separador de milhares 12 2 4 3 3 2" xfId="6103"/>
    <cellStyle name="Separador de milhares 12 2 4 3 3 2 2" xfId="22573"/>
    <cellStyle name="Separador de milhares 12 2 4 3 3 2 2 2" xfId="53868"/>
    <cellStyle name="Separador de milhares 12 2 4 3 3 2 3" xfId="15985"/>
    <cellStyle name="Separador de milhares 12 2 4 3 3 2 3 2" xfId="47280"/>
    <cellStyle name="Separador de milhares 12 2 4 3 3 2 4" xfId="37398"/>
    <cellStyle name="Separador de milhares 12 2 4 3 3 3" xfId="9397"/>
    <cellStyle name="Separador de milhares 12 2 4 3 3 3 2" xfId="25867"/>
    <cellStyle name="Separador de milhares 12 2 4 3 3 3 2 2" xfId="57162"/>
    <cellStyle name="Separador de milhares 12 2 4 3 3 3 3" xfId="40692"/>
    <cellStyle name="Separador de milhares 12 2 4 3 3 4" xfId="19279"/>
    <cellStyle name="Separador de milhares 12 2 4 3 3 4 2" xfId="50574"/>
    <cellStyle name="Separador de milhares 12 2 4 3 3 5" xfId="12691"/>
    <cellStyle name="Separador de milhares 12 2 4 3 3 5 2" xfId="43986"/>
    <cellStyle name="Separador de milhares 12 2 4 3 3 6" xfId="34104"/>
    <cellStyle name="Separador de milhares 12 2 4 3 3 7" xfId="30809"/>
    <cellStyle name="Separador de milhares 12 2 4 3 4" xfId="4456"/>
    <cellStyle name="Separador de milhares 12 2 4 3 4 2" xfId="20926"/>
    <cellStyle name="Separador de milhares 12 2 4 3 4 2 2" xfId="52221"/>
    <cellStyle name="Separador de milhares 12 2 4 3 4 3" xfId="14338"/>
    <cellStyle name="Separador de milhares 12 2 4 3 4 3 2" xfId="45633"/>
    <cellStyle name="Separador de milhares 12 2 4 3 4 4" xfId="35751"/>
    <cellStyle name="Separador de milhares 12 2 4 3 5" xfId="7750"/>
    <cellStyle name="Separador de milhares 12 2 4 3 5 2" xfId="24220"/>
    <cellStyle name="Separador de milhares 12 2 4 3 5 2 2" xfId="55515"/>
    <cellStyle name="Separador de milhares 12 2 4 3 5 3" xfId="39045"/>
    <cellStyle name="Separador de milhares 12 2 4 3 6" xfId="17632"/>
    <cellStyle name="Separador de milhares 12 2 4 3 6 2" xfId="48927"/>
    <cellStyle name="Separador de milhares 12 2 4 3 7" xfId="11044"/>
    <cellStyle name="Separador de milhares 12 2 4 3 7 2" xfId="42339"/>
    <cellStyle name="Separador de milhares 12 2 4 3 8" xfId="27515"/>
    <cellStyle name="Separador de milhares 12 2 4 3 8 2" xfId="32457"/>
    <cellStyle name="Separador de milhares 12 2 4 3 9" xfId="29162"/>
    <cellStyle name="Separador de milhares 12 2 4 4" xfId="1127"/>
    <cellStyle name="Separador de milhares 12 2 4 4 2" xfId="2811"/>
    <cellStyle name="Separador de milhares 12 2 4 4 2 2" xfId="6105"/>
    <cellStyle name="Separador de milhares 12 2 4 4 2 2 2" xfId="22575"/>
    <cellStyle name="Separador de milhares 12 2 4 4 2 2 2 2" xfId="53870"/>
    <cellStyle name="Separador de milhares 12 2 4 4 2 2 3" xfId="15987"/>
    <cellStyle name="Separador de milhares 12 2 4 4 2 2 3 2" xfId="47282"/>
    <cellStyle name="Separador de milhares 12 2 4 4 2 2 4" xfId="37400"/>
    <cellStyle name="Separador de milhares 12 2 4 4 2 3" xfId="9399"/>
    <cellStyle name="Separador de milhares 12 2 4 4 2 3 2" xfId="25869"/>
    <cellStyle name="Separador de milhares 12 2 4 4 2 3 2 2" xfId="57164"/>
    <cellStyle name="Separador de milhares 12 2 4 4 2 3 3" xfId="40694"/>
    <cellStyle name="Separador de milhares 12 2 4 4 2 4" xfId="19281"/>
    <cellStyle name="Separador de milhares 12 2 4 4 2 4 2" xfId="50576"/>
    <cellStyle name="Separador de milhares 12 2 4 4 2 5" xfId="12693"/>
    <cellStyle name="Separador de milhares 12 2 4 4 2 5 2" xfId="43988"/>
    <cellStyle name="Separador de milhares 12 2 4 4 2 6" xfId="34106"/>
    <cellStyle name="Separador de milhares 12 2 4 4 2 7" xfId="30811"/>
    <cellStyle name="Separador de milhares 12 2 4 4 3" xfId="4458"/>
    <cellStyle name="Separador de milhares 12 2 4 4 3 2" xfId="20928"/>
    <cellStyle name="Separador de milhares 12 2 4 4 3 2 2" xfId="52223"/>
    <cellStyle name="Separador de milhares 12 2 4 4 3 3" xfId="14340"/>
    <cellStyle name="Separador de milhares 12 2 4 4 3 3 2" xfId="45635"/>
    <cellStyle name="Separador de milhares 12 2 4 4 3 4" xfId="35753"/>
    <cellStyle name="Separador de milhares 12 2 4 4 4" xfId="7752"/>
    <cellStyle name="Separador de milhares 12 2 4 4 4 2" xfId="24222"/>
    <cellStyle name="Separador de milhares 12 2 4 4 4 2 2" xfId="55517"/>
    <cellStyle name="Separador de milhares 12 2 4 4 4 3" xfId="39047"/>
    <cellStyle name="Separador de milhares 12 2 4 4 5" xfId="17634"/>
    <cellStyle name="Separador de milhares 12 2 4 4 5 2" xfId="48929"/>
    <cellStyle name="Separador de milhares 12 2 4 4 6" xfId="11046"/>
    <cellStyle name="Separador de milhares 12 2 4 4 6 2" xfId="42341"/>
    <cellStyle name="Separador de milhares 12 2 4 4 7" xfId="27517"/>
    <cellStyle name="Separador de milhares 12 2 4 4 7 2" xfId="32459"/>
    <cellStyle name="Separador de milhares 12 2 4 4 8" xfId="29164"/>
    <cellStyle name="Separador de milhares 12 2 4 5" xfId="1128"/>
    <cellStyle name="Separador de milhares 12 2 4 5 2" xfId="2812"/>
    <cellStyle name="Separador de milhares 12 2 4 5 2 2" xfId="6106"/>
    <cellStyle name="Separador de milhares 12 2 4 5 2 2 2" xfId="22576"/>
    <cellStyle name="Separador de milhares 12 2 4 5 2 2 2 2" xfId="53871"/>
    <cellStyle name="Separador de milhares 12 2 4 5 2 2 3" xfId="15988"/>
    <cellStyle name="Separador de milhares 12 2 4 5 2 2 3 2" xfId="47283"/>
    <cellStyle name="Separador de milhares 12 2 4 5 2 2 4" xfId="37401"/>
    <cellStyle name="Separador de milhares 12 2 4 5 2 3" xfId="9400"/>
    <cellStyle name="Separador de milhares 12 2 4 5 2 3 2" xfId="25870"/>
    <cellStyle name="Separador de milhares 12 2 4 5 2 3 2 2" xfId="57165"/>
    <cellStyle name="Separador de milhares 12 2 4 5 2 3 3" xfId="40695"/>
    <cellStyle name="Separador de milhares 12 2 4 5 2 4" xfId="19282"/>
    <cellStyle name="Separador de milhares 12 2 4 5 2 4 2" xfId="50577"/>
    <cellStyle name="Separador de milhares 12 2 4 5 2 5" xfId="12694"/>
    <cellStyle name="Separador de milhares 12 2 4 5 2 5 2" xfId="43989"/>
    <cellStyle name="Separador de milhares 12 2 4 5 2 6" xfId="34107"/>
    <cellStyle name="Separador de milhares 12 2 4 5 2 7" xfId="30812"/>
    <cellStyle name="Separador de milhares 12 2 4 5 3" xfId="4459"/>
    <cellStyle name="Separador de milhares 12 2 4 5 3 2" xfId="20929"/>
    <cellStyle name="Separador de milhares 12 2 4 5 3 2 2" xfId="52224"/>
    <cellStyle name="Separador de milhares 12 2 4 5 3 3" xfId="14341"/>
    <cellStyle name="Separador de milhares 12 2 4 5 3 3 2" xfId="45636"/>
    <cellStyle name="Separador de milhares 12 2 4 5 3 4" xfId="35754"/>
    <cellStyle name="Separador de milhares 12 2 4 5 4" xfId="7753"/>
    <cellStyle name="Separador de milhares 12 2 4 5 4 2" xfId="24223"/>
    <cellStyle name="Separador de milhares 12 2 4 5 4 2 2" xfId="55518"/>
    <cellStyle name="Separador de milhares 12 2 4 5 4 3" xfId="39048"/>
    <cellStyle name="Separador de milhares 12 2 4 5 5" xfId="17635"/>
    <cellStyle name="Separador de milhares 12 2 4 5 5 2" xfId="48930"/>
    <cellStyle name="Separador de milhares 12 2 4 5 6" xfId="11047"/>
    <cellStyle name="Separador de milhares 12 2 4 5 6 2" xfId="42342"/>
    <cellStyle name="Separador de milhares 12 2 4 5 7" xfId="27518"/>
    <cellStyle name="Separador de milhares 12 2 4 5 7 2" xfId="32460"/>
    <cellStyle name="Separador de milhares 12 2 4 5 8" xfId="29165"/>
    <cellStyle name="Separador de milhares 12 2 4 6" xfId="2806"/>
    <cellStyle name="Separador de milhares 12 2 4 6 2" xfId="6100"/>
    <cellStyle name="Separador de milhares 12 2 4 6 2 2" xfId="22570"/>
    <cellStyle name="Separador de milhares 12 2 4 6 2 2 2" xfId="53865"/>
    <cellStyle name="Separador de milhares 12 2 4 6 2 3" xfId="15982"/>
    <cellStyle name="Separador de milhares 12 2 4 6 2 3 2" xfId="47277"/>
    <cellStyle name="Separador de milhares 12 2 4 6 2 4" xfId="37395"/>
    <cellStyle name="Separador de milhares 12 2 4 6 3" xfId="9394"/>
    <cellStyle name="Separador de milhares 12 2 4 6 3 2" xfId="25864"/>
    <cellStyle name="Separador de milhares 12 2 4 6 3 2 2" xfId="57159"/>
    <cellStyle name="Separador de milhares 12 2 4 6 3 3" xfId="40689"/>
    <cellStyle name="Separador de milhares 12 2 4 6 4" xfId="19276"/>
    <cellStyle name="Separador de milhares 12 2 4 6 4 2" xfId="50571"/>
    <cellStyle name="Separador de milhares 12 2 4 6 5" xfId="12688"/>
    <cellStyle name="Separador de milhares 12 2 4 6 5 2" xfId="43983"/>
    <cellStyle name="Separador de milhares 12 2 4 6 6" xfId="34101"/>
    <cellStyle name="Separador de milhares 12 2 4 6 7" xfId="30806"/>
    <cellStyle name="Separador de milhares 12 2 4 7" xfId="4453"/>
    <cellStyle name="Separador de milhares 12 2 4 7 2" xfId="20923"/>
    <cellStyle name="Separador de milhares 12 2 4 7 2 2" xfId="52218"/>
    <cellStyle name="Separador de milhares 12 2 4 7 3" xfId="14335"/>
    <cellStyle name="Separador de milhares 12 2 4 7 3 2" xfId="45630"/>
    <cellStyle name="Separador de milhares 12 2 4 7 4" xfId="35748"/>
    <cellStyle name="Separador de milhares 12 2 4 8" xfId="7747"/>
    <cellStyle name="Separador de milhares 12 2 4 8 2" xfId="24217"/>
    <cellStyle name="Separador de milhares 12 2 4 8 2 2" xfId="55512"/>
    <cellStyle name="Separador de milhares 12 2 4 8 3" xfId="39042"/>
    <cellStyle name="Separador de milhares 12 2 4 9" xfId="17629"/>
    <cellStyle name="Separador de milhares 12 2 4 9 2" xfId="48924"/>
    <cellStyle name="Separador de milhares 12 2 5" xfId="1129"/>
    <cellStyle name="Separador de milhares 12 2 5 10" xfId="11048"/>
    <cellStyle name="Separador de milhares 12 2 5 10 2" xfId="42343"/>
    <cellStyle name="Separador de milhares 12 2 5 11" xfId="27519"/>
    <cellStyle name="Separador de milhares 12 2 5 11 2" xfId="32461"/>
    <cellStyle name="Separador de milhares 12 2 5 12" xfId="29166"/>
    <cellStyle name="Separador de milhares 12 2 5 2" xfId="1130"/>
    <cellStyle name="Separador de milhares 12 2 5 2 2" xfId="1131"/>
    <cellStyle name="Separador de milhares 12 2 5 2 2 2" xfId="2815"/>
    <cellStyle name="Separador de milhares 12 2 5 2 2 2 2" xfId="6109"/>
    <cellStyle name="Separador de milhares 12 2 5 2 2 2 2 2" xfId="22579"/>
    <cellStyle name="Separador de milhares 12 2 5 2 2 2 2 2 2" xfId="53874"/>
    <cellStyle name="Separador de milhares 12 2 5 2 2 2 2 3" xfId="15991"/>
    <cellStyle name="Separador de milhares 12 2 5 2 2 2 2 3 2" xfId="47286"/>
    <cellStyle name="Separador de milhares 12 2 5 2 2 2 2 4" xfId="37404"/>
    <cellStyle name="Separador de milhares 12 2 5 2 2 2 3" xfId="9403"/>
    <cellStyle name="Separador de milhares 12 2 5 2 2 2 3 2" xfId="25873"/>
    <cellStyle name="Separador de milhares 12 2 5 2 2 2 3 2 2" xfId="57168"/>
    <cellStyle name="Separador de milhares 12 2 5 2 2 2 3 3" xfId="40698"/>
    <cellStyle name="Separador de milhares 12 2 5 2 2 2 4" xfId="19285"/>
    <cellStyle name="Separador de milhares 12 2 5 2 2 2 4 2" xfId="50580"/>
    <cellStyle name="Separador de milhares 12 2 5 2 2 2 5" xfId="12697"/>
    <cellStyle name="Separador de milhares 12 2 5 2 2 2 5 2" xfId="43992"/>
    <cellStyle name="Separador de milhares 12 2 5 2 2 2 6" xfId="34110"/>
    <cellStyle name="Separador de milhares 12 2 5 2 2 2 7" xfId="30815"/>
    <cellStyle name="Separador de milhares 12 2 5 2 2 3" xfId="4462"/>
    <cellStyle name="Separador de milhares 12 2 5 2 2 3 2" xfId="20932"/>
    <cellStyle name="Separador de milhares 12 2 5 2 2 3 2 2" xfId="52227"/>
    <cellStyle name="Separador de milhares 12 2 5 2 2 3 3" xfId="14344"/>
    <cellStyle name="Separador de milhares 12 2 5 2 2 3 3 2" xfId="45639"/>
    <cellStyle name="Separador de milhares 12 2 5 2 2 3 4" xfId="35757"/>
    <cellStyle name="Separador de milhares 12 2 5 2 2 4" xfId="7756"/>
    <cellStyle name="Separador de milhares 12 2 5 2 2 4 2" xfId="24226"/>
    <cellStyle name="Separador de milhares 12 2 5 2 2 4 2 2" xfId="55521"/>
    <cellStyle name="Separador de milhares 12 2 5 2 2 4 3" xfId="39051"/>
    <cellStyle name="Separador de milhares 12 2 5 2 2 5" xfId="17638"/>
    <cellStyle name="Separador de milhares 12 2 5 2 2 5 2" xfId="48933"/>
    <cellStyle name="Separador de milhares 12 2 5 2 2 6" xfId="11050"/>
    <cellStyle name="Separador de milhares 12 2 5 2 2 6 2" xfId="42345"/>
    <cellStyle name="Separador de milhares 12 2 5 2 2 7" xfId="27521"/>
    <cellStyle name="Separador de milhares 12 2 5 2 2 7 2" xfId="32463"/>
    <cellStyle name="Separador de milhares 12 2 5 2 2 8" xfId="29168"/>
    <cellStyle name="Separador de milhares 12 2 5 2 3" xfId="2814"/>
    <cellStyle name="Separador de milhares 12 2 5 2 3 2" xfId="6108"/>
    <cellStyle name="Separador de milhares 12 2 5 2 3 2 2" xfId="22578"/>
    <cellStyle name="Separador de milhares 12 2 5 2 3 2 2 2" xfId="53873"/>
    <cellStyle name="Separador de milhares 12 2 5 2 3 2 3" xfId="15990"/>
    <cellStyle name="Separador de milhares 12 2 5 2 3 2 3 2" xfId="47285"/>
    <cellStyle name="Separador de milhares 12 2 5 2 3 2 4" xfId="37403"/>
    <cellStyle name="Separador de milhares 12 2 5 2 3 3" xfId="9402"/>
    <cellStyle name="Separador de milhares 12 2 5 2 3 3 2" xfId="25872"/>
    <cellStyle name="Separador de milhares 12 2 5 2 3 3 2 2" xfId="57167"/>
    <cellStyle name="Separador de milhares 12 2 5 2 3 3 3" xfId="40697"/>
    <cellStyle name="Separador de milhares 12 2 5 2 3 4" xfId="19284"/>
    <cellStyle name="Separador de milhares 12 2 5 2 3 4 2" xfId="50579"/>
    <cellStyle name="Separador de milhares 12 2 5 2 3 5" xfId="12696"/>
    <cellStyle name="Separador de milhares 12 2 5 2 3 5 2" xfId="43991"/>
    <cellStyle name="Separador de milhares 12 2 5 2 3 6" xfId="34109"/>
    <cellStyle name="Separador de milhares 12 2 5 2 3 7" xfId="30814"/>
    <cellStyle name="Separador de milhares 12 2 5 2 4" xfId="4461"/>
    <cellStyle name="Separador de milhares 12 2 5 2 4 2" xfId="20931"/>
    <cellStyle name="Separador de milhares 12 2 5 2 4 2 2" xfId="52226"/>
    <cellStyle name="Separador de milhares 12 2 5 2 4 3" xfId="14343"/>
    <cellStyle name="Separador de milhares 12 2 5 2 4 3 2" xfId="45638"/>
    <cellStyle name="Separador de milhares 12 2 5 2 4 4" xfId="35756"/>
    <cellStyle name="Separador de milhares 12 2 5 2 5" xfId="7755"/>
    <cellStyle name="Separador de milhares 12 2 5 2 5 2" xfId="24225"/>
    <cellStyle name="Separador de milhares 12 2 5 2 5 2 2" xfId="55520"/>
    <cellStyle name="Separador de milhares 12 2 5 2 5 3" xfId="39050"/>
    <cellStyle name="Separador de milhares 12 2 5 2 6" xfId="17637"/>
    <cellStyle name="Separador de milhares 12 2 5 2 6 2" xfId="48932"/>
    <cellStyle name="Separador de milhares 12 2 5 2 7" xfId="11049"/>
    <cellStyle name="Separador de milhares 12 2 5 2 7 2" xfId="42344"/>
    <cellStyle name="Separador de milhares 12 2 5 2 8" xfId="27520"/>
    <cellStyle name="Separador de milhares 12 2 5 2 8 2" xfId="32462"/>
    <cellStyle name="Separador de milhares 12 2 5 2 9" xfId="29167"/>
    <cellStyle name="Separador de milhares 12 2 5 3" xfId="1132"/>
    <cellStyle name="Separador de milhares 12 2 5 3 2" xfId="1133"/>
    <cellStyle name="Separador de milhares 12 2 5 3 2 2" xfId="2817"/>
    <cellStyle name="Separador de milhares 12 2 5 3 2 2 2" xfId="6111"/>
    <cellStyle name="Separador de milhares 12 2 5 3 2 2 2 2" xfId="22581"/>
    <cellStyle name="Separador de milhares 12 2 5 3 2 2 2 2 2" xfId="53876"/>
    <cellStyle name="Separador de milhares 12 2 5 3 2 2 2 3" xfId="15993"/>
    <cellStyle name="Separador de milhares 12 2 5 3 2 2 2 3 2" xfId="47288"/>
    <cellStyle name="Separador de milhares 12 2 5 3 2 2 2 4" xfId="37406"/>
    <cellStyle name="Separador de milhares 12 2 5 3 2 2 3" xfId="9405"/>
    <cellStyle name="Separador de milhares 12 2 5 3 2 2 3 2" xfId="25875"/>
    <cellStyle name="Separador de milhares 12 2 5 3 2 2 3 2 2" xfId="57170"/>
    <cellStyle name="Separador de milhares 12 2 5 3 2 2 3 3" xfId="40700"/>
    <cellStyle name="Separador de milhares 12 2 5 3 2 2 4" xfId="19287"/>
    <cellStyle name="Separador de milhares 12 2 5 3 2 2 4 2" xfId="50582"/>
    <cellStyle name="Separador de milhares 12 2 5 3 2 2 5" xfId="12699"/>
    <cellStyle name="Separador de milhares 12 2 5 3 2 2 5 2" xfId="43994"/>
    <cellStyle name="Separador de milhares 12 2 5 3 2 2 6" xfId="34112"/>
    <cellStyle name="Separador de milhares 12 2 5 3 2 2 7" xfId="30817"/>
    <cellStyle name="Separador de milhares 12 2 5 3 2 3" xfId="4464"/>
    <cellStyle name="Separador de milhares 12 2 5 3 2 3 2" xfId="20934"/>
    <cellStyle name="Separador de milhares 12 2 5 3 2 3 2 2" xfId="52229"/>
    <cellStyle name="Separador de milhares 12 2 5 3 2 3 3" xfId="14346"/>
    <cellStyle name="Separador de milhares 12 2 5 3 2 3 3 2" xfId="45641"/>
    <cellStyle name="Separador de milhares 12 2 5 3 2 3 4" xfId="35759"/>
    <cellStyle name="Separador de milhares 12 2 5 3 2 4" xfId="7758"/>
    <cellStyle name="Separador de milhares 12 2 5 3 2 4 2" xfId="24228"/>
    <cellStyle name="Separador de milhares 12 2 5 3 2 4 2 2" xfId="55523"/>
    <cellStyle name="Separador de milhares 12 2 5 3 2 4 3" xfId="39053"/>
    <cellStyle name="Separador de milhares 12 2 5 3 2 5" xfId="17640"/>
    <cellStyle name="Separador de milhares 12 2 5 3 2 5 2" xfId="48935"/>
    <cellStyle name="Separador de milhares 12 2 5 3 2 6" xfId="11052"/>
    <cellStyle name="Separador de milhares 12 2 5 3 2 6 2" xfId="42347"/>
    <cellStyle name="Separador de milhares 12 2 5 3 2 7" xfId="27523"/>
    <cellStyle name="Separador de milhares 12 2 5 3 2 7 2" xfId="32465"/>
    <cellStyle name="Separador de milhares 12 2 5 3 2 8" xfId="29170"/>
    <cellStyle name="Separador de milhares 12 2 5 3 3" xfId="2816"/>
    <cellStyle name="Separador de milhares 12 2 5 3 3 2" xfId="6110"/>
    <cellStyle name="Separador de milhares 12 2 5 3 3 2 2" xfId="22580"/>
    <cellStyle name="Separador de milhares 12 2 5 3 3 2 2 2" xfId="53875"/>
    <cellStyle name="Separador de milhares 12 2 5 3 3 2 3" xfId="15992"/>
    <cellStyle name="Separador de milhares 12 2 5 3 3 2 3 2" xfId="47287"/>
    <cellStyle name="Separador de milhares 12 2 5 3 3 2 4" xfId="37405"/>
    <cellStyle name="Separador de milhares 12 2 5 3 3 3" xfId="9404"/>
    <cellStyle name="Separador de milhares 12 2 5 3 3 3 2" xfId="25874"/>
    <cellStyle name="Separador de milhares 12 2 5 3 3 3 2 2" xfId="57169"/>
    <cellStyle name="Separador de milhares 12 2 5 3 3 3 3" xfId="40699"/>
    <cellStyle name="Separador de milhares 12 2 5 3 3 4" xfId="19286"/>
    <cellStyle name="Separador de milhares 12 2 5 3 3 4 2" xfId="50581"/>
    <cellStyle name="Separador de milhares 12 2 5 3 3 5" xfId="12698"/>
    <cellStyle name="Separador de milhares 12 2 5 3 3 5 2" xfId="43993"/>
    <cellStyle name="Separador de milhares 12 2 5 3 3 6" xfId="34111"/>
    <cellStyle name="Separador de milhares 12 2 5 3 3 7" xfId="30816"/>
    <cellStyle name="Separador de milhares 12 2 5 3 4" xfId="4463"/>
    <cellStyle name="Separador de milhares 12 2 5 3 4 2" xfId="20933"/>
    <cellStyle name="Separador de milhares 12 2 5 3 4 2 2" xfId="52228"/>
    <cellStyle name="Separador de milhares 12 2 5 3 4 3" xfId="14345"/>
    <cellStyle name="Separador de milhares 12 2 5 3 4 3 2" xfId="45640"/>
    <cellStyle name="Separador de milhares 12 2 5 3 4 4" xfId="35758"/>
    <cellStyle name="Separador de milhares 12 2 5 3 5" xfId="7757"/>
    <cellStyle name="Separador de milhares 12 2 5 3 5 2" xfId="24227"/>
    <cellStyle name="Separador de milhares 12 2 5 3 5 2 2" xfId="55522"/>
    <cellStyle name="Separador de milhares 12 2 5 3 5 3" xfId="39052"/>
    <cellStyle name="Separador de milhares 12 2 5 3 6" xfId="17639"/>
    <cellStyle name="Separador de milhares 12 2 5 3 6 2" xfId="48934"/>
    <cellStyle name="Separador de milhares 12 2 5 3 7" xfId="11051"/>
    <cellStyle name="Separador de milhares 12 2 5 3 7 2" xfId="42346"/>
    <cellStyle name="Separador de milhares 12 2 5 3 8" xfId="27522"/>
    <cellStyle name="Separador de milhares 12 2 5 3 8 2" xfId="32464"/>
    <cellStyle name="Separador de milhares 12 2 5 3 9" xfId="29169"/>
    <cellStyle name="Separador de milhares 12 2 5 4" xfId="1134"/>
    <cellStyle name="Separador de milhares 12 2 5 4 2" xfId="2818"/>
    <cellStyle name="Separador de milhares 12 2 5 4 2 2" xfId="6112"/>
    <cellStyle name="Separador de milhares 12 2 5 4 2 2 2" xfId="22582"/>
    <cellStyle name="Separador de milhares 12 2 5 4 2 2 2 2" xfId="53877"/>
    <cellStyle name="Separador de milhares 12 2 5 4 2 2 3" xfId="15994"/>
    <cellStyle name="Separador de milhares 12 2 5 4 2 2 3 2" xfId="47289"/>
    <cellStyle name="Separador de milhares 12 2 5 4 2 2 4" xfId="37407"/>
    <cellStyle name="Separador de milhares 12 2 5 4 2 3" xfId="9406"/>
    <cellStyle name="Separador de milhares 12 2 5 4 2 3 2" xfId="25876"/>
    <cellStyle name="Separador de milhares 12 2 5 4 2 3 2 2" xfId="57171"/>
    <cellStyle name="Separador de milhares 12 2 5 4 2 3 3" xfId="40701"/>
    <cellStyle name="Separador de milhares 12 2 5 4 2 4" xfId="19288"/>
    <cellStyle name="Separador de milhares 12 2 5 4 2 4 2" xfId="50583"/>
    <cellStyle name="Separador de milhares 12 2 5 4 2 5" xfId="12700"/>
    <cellStyle name="Separador de milhares 12 2 5 4 2 5 2" xfId="43995"/>
    <cellStyle name="Separador de milhares 12 2 5 4 2 6" xfId="34113"/>
    <cellStyle name="Separador de milhares 12 2 5 4 2 7" xfId="30818"/>
    <cellStyle name="Separador de milhares 12 2 5 4 3" xfId="4465"/>
    <cellStyle name="Separador de milhares 12 2 5 4 3 2" xfId="20935"/>
    <cellStyle name="Separador de milhares 12 2 5 4 3 2 2" xfId="52230"/>
    <cellStyle name="Separador de milhares 12 2 5 4 3 3" xfId="14347"/>
    <cellStyle name="Separador de milhares 12 2 5 4 3 3 2" xfId="45642"/>
    <cellStyle name="Separador de milhares 12 2 5 4 3 4" xfId="35760"/>
    <cellStyle name="Separador de milhares 12 2 5 4 4" xfId="7759"/>
    <cellStyle name="Separador de milhares 12 2 5 4 4 2" xfId="24229"/>
    <cellStyle name="Separador de milhares 12 2 5 4 4 2 2" xfId="55524"/>
    <cellStyle name="Separador de milhares 12 2 5 4 4 3" xfId="39054"/>
    <cellStyle name="Separador de milhares 12 2 5 4 5" xfId="17641"/>
    <cellStyle name="Separador de milhares 12 2 5 4 5 2" xfId="48936"/>
    <cellStyle name="Separador de milhares 12 2 5 4 6" xfId="11053"/>
    <cellStyle name="Separador de milhares 12 2 5 4 6 2" xfId="42348"/>
    <cellStyle name="Separador de milhares 12 2 5 4 7" xfId="27524"/>
    <cellStyle name="Separador de milhares 12 2 5 4 7 2" xfId="32466"/>
    <cellStyle name="Separador de milhares 12 2 5 4 8" xfId="29171"/>
    <cellStyle name="Separador de milhares 12 2 5 5" xfId="1135"/>
    <cellStyle name="Separador de milhares 12 2 5 5 2" xfId="2819"/>
    <cellStyle name="Separador de milhares 12 2 5 5 2 2" xfId="6113"/>
    <cellStyle name="Separador de milhares 12 2 5 5 2 2 2" xfId="22583"/>
    <cellStyle name="Separador de milhares 12 2 5 5 2 2 2 2" xfId="53878"/>
    <cellStyle name="Separador de milhares 12 2 5 5 2 2 3" xfId="15995"/>
    <cellStyle name="Separador de milhares 12 2 5 5 2 2 3 2" xfId="47290"/>
    <cellStyle name="Separador de milhares 12 2 5 5 2 2 4" xfId="37408"/>
    <cellStyle name="Separador de milhares 12 2 5 5 2 3" xfId="9407"/>
    <cellStyle name="Separador de milhares 12 2 5 5 2 3 2" xfId="25877"/>
    <cellStyle name="Separador de milhares 12 2 5 5 2 3 2 2" xfId="57172"/>
    <cellStyle name="Separador de milhares 12 2 5 5 2 3 3" xfId="40702"/>
    <cellStyle name="Separador de milhares 12 2 5 5 2 4" xfId="19289"/>
    <cellStyle name="Separador de milhares 12 2 5 5 2 4 2" xfId="50584"/>
    <cellStyle name="Separador de milhares 12 2 5 5 2 5" xfId="12701"/>
    <cellStyle name="Separador de milhares 12 2 5 5 2 5 2" xfId="43996"/>
    <cellStyle name="Separador de milhares 12 2 5 5 2 6" xfId="34114"/>
    <cellStyle name="Separador de milhares 12 2 5 5 2 7" xfId="30819"/>
    <cellStyle name="Separador de milhares 12 2 5 5 3" xfId="4466"/>
    <cellStyle name="Separador de milhares 12 2 5 5 3 2" xfId="20936"/>
    <cellStyle name="Separador de milhares 12 2 5 5 3 2 2" xfId="52231"/>
    <cellStyle name="Separador de milhares 12 2 5 5 3 3" xfId="14348"/>
    <cellStyle name="Separador de milhares 12 2 5 5 3 3 2" xfId="45643"/>
    <cellStyle name="Separador de milhares 12 2 5 5 3 4" xfId="35761"/>
    <cellStyle name="Separador de milhares 12 2 5 5 4" xfId="7760"/>
    <cellStyle name="Separador de milhares 12 2 5 5 4 2" xfId="24230"/>
    <cellStyle name="Separador de milhares 12 2 5 5 4 2 2" xfId="55525"/>
    <cellStyle name="Separador de milhares 12 2 5 5 4 3" xfId="39055"/>
    <cellStyle name="Separador de milhares 12 2 5 5 5" xfId="17642"/>
    <cellStyle name="Separador de milhares 12 2 5 5 5 2" xfId="48937"/>
    <cellStyle name="Separador de milhares 12 2 5 5 6" xfId="11054"/>
    <cellStyle name="Separador de milhares 12 2 5 5 6 2" xfId="42349"/>
    <cellStyle name="Separador de milhares 12 2 5 5 7" xfId="27525"/>
    <cellStyle name="Separador de milhares 12 2 5 5 7 2" xfId="32467"/>
    <cellStyle name="Separador de milhares 12 2 5 5 8" xfId="29172"/>
    <cellStyle name="Separador de milhares 12 2 5 6" xfId="2813"/>
    <cellStyle name="Separador de milhares 12 2 5 6 2" xfId="6107"/>
    <cellStyle name="Separador de milhares 12 2 5 6 2 2" xfId="22577"/>
    <cellStyle name="Separador de milhares 12 2 5 6 2 2 2" xfId="53872"/>
    <cellStyle name="Separador de milhares 12 2 5 6 2 3" xfId="15989"/>
    <cellStyle name="Separador de milhares 12 2 5 6 2 3 2" xfId="47284"/>
    <cellStyle name="Separador de milhares 12 2 5 6 2 4" xfId="37402"/>
    <cellStyle name="Separador de milhares 12 2 5 6 3" xfId="9401"/>
    <cellStyle name="Separador de milhares 12 2 5 6 3 2" xfId="25871"/>
    <cellStyle name="Separador de milhares 12 2 5 6 3 2 2" xfId="57166"/>
    <cellStyle name="Separador de milhares 12 2 5 6 3 3" xfId="40696"/>
    <cellStyle name="Separador de milhares 12 2 5 6 4" xfId="19283"/>
    <cellStyle name="Separador de milhares 12 2 5 6 4 2" xfId="50578"/>
    <cellStyle name="Separador de milhares 12 2 5 6 5" xfId="12695"/>
    <cellStyle name="Separador de milhares 12 2 5 6 5 2" xfId="43990"/>
    <cellStyle name="Separador de milhares 12 2 5 6 6" xfId="34108"/>
    <cellStyle name="Separador de milhares 12 2 5 6 7" xfId="30813"/>
    <cellStyle name="Separador de milhares 12 2 5 7" xfId="4460"/>
    <cellStyle name="Separador de milhares 12 2 5 7 2" xfId="20930"/>
    <cellStyle name="Separador de milhares 12 2 5 7 2 2" xfId="52225"/>
    <cellStyle name="Separador de milhares 12 2 5 7 3" xfId="14342"/>
    <cellStyle name="Separador de milhares 12 2 5 7 3 2" xfId="45637"/>
    <cellStyle name="Separador de milhares 12 2 5 7 4" xfId="35755"/>
    <cellStyle name="Separador de milhares 12 2 5 8" xfId="7754"/>
    <cellStyle name="Separador de milhares 12 2 5 8 2" xfId="24224"/>
    <cellStyle name="Separador de milhares 12 2 5 8 2 2" xfId="55519"/>
    <cellStyle name="Separador de milhares 12 2 5 8 3" xfId="39049"/>
    <cellStyle name="Separador de milhares 12 2 5 9" xfId="17636"/>
    <cellStyle name="Separador de milhares 12 2 5 9 2" xfId="48931"/>
    <cellStyle name="Separador de milhares 12 2 6" xfId="1136"/>
    <cellStyle name="Separador de milhares 12 2 6 10" xfId="11055"/>
    <cellStyle name="Separador de milhares 12 2 6 10 2" xfId="42350"/>
    <cellStyle name="Separador de milhares 12 2 6 11" xfId="27526"/>
    <cellStyle name="Separador de milhares 12 2 6 11 2" xfId="32468"/>
    <cellStyle name="Separador de milhares 12 2 6 12" xfId="29173"/>
    <cellStyle name="Separador de milhares 12 2 6 2" xfId="1137"/>
    <cellStyle name="Separador de milhares 12 2 6 2 2" xfId="1138"/>
    <cellStyle name="Separador de milhares 12 2 6 2 2 2" xfId="2822"/>
    <cellStyle name="Separador de milhares 12 2 6 2 2 2 2" xfId="6116"/>
    <cellStyle name="Separador de milhares 12 2 6 2 2 2 2 2" xfId="22586"/>
    <cellStyle name="Separador de milhares 12 2 6 2 2 2 2 2 2" xfId="53881"/>
    <cellStyle name="Separador de milhares 12 2 6 2 2 2 2 3" xfId="15998"/>
    <cellStyle name="Separador de milhares 12 2 6 2 2 2 2 3 2" xfId="47293"/>
    <cellStyle name="Separador de milhares 12 2 6 2 2 2 2 4" xfId="37411"/>
    <cellStyle name="Separador de milhares 12 2 6 2 2 2 3" xfId="9410"/>
    <cellStyle name="Separador de milhares 12 2 6 2 2 2 3 2" xfId="25880"/>
    <cellStyle name="Separador de milhares 12 2 6 2 2 2 3 2 2" xfId="57175"/>
    <cellStyle name="Separador de milhares 12 2 6 2 2 2 3 3" xfId="40705"/>
    <cellStyle name="Separador de milhares 12 2 6 2 2 2 4" xfId="19292"/>
    <cellStyle name="Separador de milhares 12 2 6 2 2 2 4 2" xfId="50587"/>
    <cellStyle name="Separador de milhares 12 2 6 2 2 2 5" xfId="12704"/>
    <cellStyle name="Separador de milhares 12 2 6 2 2 2 5 2" xfId="43999"/>
    <cellStyle name="Separador de milhares 12 2 6 2 2 2 6" xfId="34117"/>
    <cellStyle name="Separador de milhares 12 2 6 2 2 2 7" xfId="30822"/>
    <cellStyle name="Separador de milhares 12 2 6 2 2 3" xfId="4469"/>
    <cellStyle name="Separador de milhares 12 2 6 2 2 3 2" xfId="20939"/>
    <cellStyle name="Separador de milhares 12 2 6 2 2 3 2 2" xfId="52234"/>
    <cellStyle name="Separador de milhares 12 2 6 2 2 3 3" xfId="14351"/>
    <cellStyle name="Separador de milhares 12 2 6 2 2 3 3 2" xfId="45646"/>
    <cellStyle name="Separador de milhares 12 2 6 2 2 3 4" xfId="35764"/>
    <cellStyle name="Separador de milhares 12 2 6 2 2 4" xfId="7763"/>
    <cellStyle name="Separador de milhares 12 2 6 2 2 4 2" xfId="24233"/>
    <cellStyle name="Separador de milhares 12 2 6 2 2 4 2 2" xfId="55528"/>
    <cellStyle name="Separador de milhares 12 2 6 2 2 4 3" xfId="39058"/>
    <cellStyle name="Separador de milhares 12 2 6 2 2 5" xfId="17645"/>
    <cellStyle name="Separador de milhares 12 2 6 2 2 5 2" xfId="48940"/>
    <cellStyle name="Separador de milhares 12 2 6 2 2 6" xfId="11057"/>
    <cellStyle name="Separador de milhares 12 2 6 2 2 6 2" xfId="42352"/>
    <cellStyle name="Separador de milhares 12 2 6 2 2 7" xfId="27528"/>
    <cellStyle name="Separador de milhares 12 2 6 2 2 7 2" xfId="32470"/>
    <cellStyle name="Separador de milhares 12 2 6 2 2 8" xfId="29175"/>
    <cellStyle name="Separador de milhares 12 2 6 2 3" xfId="2821"/>
    <cellStyle name="Separador de milhares 12 2 6 2 3 2" xfId="6115"/>
    <cellStyle name="Separador de milhares 12 2 6 2 3 2 2" xfId="22585"/>
    <cellStyle name="Separador de milhares 12 2 6 2 3 2 2 2" xfId="53880"/>
    <cellStyle name="Separador de milhares 12 2 6 2 3 2 3" xfId="15997"/>
    <cellStyle name="Separador de milhares 12 2 6 2 3 2 3 2" xfId="47292"/>
    <cellStyle name="Separador de milhares 12 2 6 2 3 2 4" xfId="37410"/>
    <cellStyle name="Separador de milhares 12 2 6 2 3 3" xfId="9409"/>
    <cellStyle name="Separador de milhares 12 2 6 2 3 3 2" xfId="25879"/>
    <cellStyle name="Separador de milhares 12 2 6 2 3 3 2 2" xfId="57174"/>
    <cellStyle name="Separador de milhares 12 2 6 2 3 3 3" xfId="40704"/>
    <cellStyle name="Separador de milhares 12 2 6 2 3 4" xfId="19291"/>
    <cellStyle name="Separador de milhares 12 2 6 2 3 4 2" xfId="50586"/>
    <cellStyle name="Separador de milhares 12 2 6 2 3 5" xfId="12703"/>
    <cellStyle name="Separador de milhares 12 2 6 2 3 5 2" xfId="43998"/>
    <cellStyle name="Separador de milhares 12 2 6 2 3 6" xfId="34116"/>
    <cellStyle name="Separador de milhares 12 2 6 2 3 7" xfId="30821"/>
    <cellStyle name="Separador de milhares 12 2 6 2 4" xfId="4468"/>
    <cellStyle name="Separador de milhares 12 2 6 2 4 2" xfId="20938"/>
    <cellStyle name="Separador de milhares 12 2 6 2 4 2 2" xfId="52233"/>
    <cellStyle name="Separador de milhares 12 2 6 2 4 3" xfId="14350"/>
    <cellStyle name="Separador de milhares 12 2 6 2 4 3 2" xfId="45645"/>
    <cellStyle name="Separador de milhares 12 2 6 2 4 4" xfId="35763"/>
    <cellStyle name="Separador de milhares 12 2 6 2 5" xfId="7762"/>
    <cellStyle name="Separador de milhares 12 2 6 2 5 2" xfId="24232"/>
    <cellStyle name="Separador de milhares 12 2 6 2 5 2 2" xfId="55527"/>
    <cellStyle name="Separador de milhares 12 2 6 2 5 3" xfId="39057"/>
    <cellStyle name="Separador de milhares 12 2 6 2 6" xfId="17644"/>
    <cellStyle name="Separador de milhares 12 2 6 2 6 2" xfId="48939"/>
    <cellStyle name="Separador de milhares 12 2 6 2 7" xfId="11056"/>
    <cellStyle name="Separador de milhares 12 2 6 2 7 2" xfId="42351"/>
    <cellStyle name="Separador de milhares 12 2 6 2 8" xfId="27527"/>
    <cellStyle name="Separador de milhares 12 2 6 2 8 2" xfId="32469"/>
    <cellStyle name="Separador de milhares 12 2 6 2 9" xfId="29174"/>
    <cellStyle name="Separador de milhares 12 2 6 3" xfId="1139"/>
    <cellStyle name="Separador de milhares 12 2 6 3 2" xfId="1140"/>
    <cellStyle name="Separador de milhares 12 2 6 3 2 2" xfId="2824"/>
    <cellStyle name="Separador de milhares 12 2 6 3 2 2 2" xfId="6118"/>
    <cellStyle name="Separador de milhares 12 2 6 3 2 2 2 2" xfId="22588"/>
    <cellStyle name="Separador de milhares 12 2 6 3 2 2 2 2 2" xfId="53883"/>
    <cellStyle name="Separador de milhares 12 2 6 3 2 2 2 3" xfId="16000"/>
    <cellStyle name="Separador de milhares 12 2 6 3 2 2 2 3 2" xfId="47295"/>
    <cellStyle name="Separador de milhares 12 2 6 3 2 2 2 4" xfId="37413"/>
    <cellStyle name="Separador de milhares 12 2 6 3 2 2 3" xfId="9412"/>
    <cellStyle name="Separador de milhares 12 2 6 3 2 2 3 2" xfId="25882"/>
    <cellStyle name="Separador de milhares 12 2 6 3 2 2 3 2 2" xfId="57177"/>
    <cellStyle name="Separador de milhares 12 2 6 3 2 2 3 3" xfId="40707"/>
    <cellStyle name="Separador de milhares 12 2 6 3 2 2 4" xfId="19294"/>
    <cellStyle name="Separador de milhares 12 2 6 3 2 2 4 2" xfId="50589"/>
    <cellStyle name="Separador de milhares 12 2 6 3 2 2 5" xfId="12706"/>
    <cellStyle name="Separador de milhares 12 2 6 3 2 2 5 2" xfId="44001"/>
    <cellStyle name="Separador de milhares 12 2 6 3 2 2 6" xfId="34119"/>
    <cellStyle name="Separador de milhares 12 2 6 3 2 2 7" xfId="30824"/>
    <cellStyle name="Separador de milhares 12 2 6 3 2 3" xfId="4471"/>
    <cellStyle name="Separador de milhares 12 2 6 3 2 3 2" xfId="20941"/>
    <cellStyle name="Separador de milhares 12 2 6 3 2 3 2 2" xfId="52236"/>
    <cellStyle name="Separador de milhares 12 2 6 3 2 3 3" xfId="14353"/>
    <cellStyle name="Separador de milhares 12 2 6 3 2 3 3 2" xfId="45648"/>
    <cellStyle name="Separador de milhares 12 2 6 3 2 3 4" xfId="35766"/>
    <cellStyle name="Separador de milhares 12 2 6 3 2 4" xfId="7765"/>
    <cellStyle name="Separador de milhares 12 2 6 3 2 4 2" xfId="24235"/>
    <cellStyle name="Separador de milhares 12 2 6 3 2 4 2 2" xfId="55530"/>
    <cellStyle name="Separador de milhares 12 2 6 3 2 4 3" xfId="39060"/>
    <cellStyle name="Separador de milhares 12 2 6 3 2 5" xfId="17647"/>
    <cellStyle name="Separador de milhares 12 2 6 3 2 5 2" xfId="48942"/>
    <cellStyle name="Separador de milhares 12 2 6 3 2 6" xfId="11059"/>
    <cellStyle name="Separador de milhares 12 2 6 3 2 6 2" xfId="42354"/>
    <cellStyle name="Separador de milhares 12 2 6 3 2 7" xfId="27530"/>
    <cellStyle name="Separador de milhares 12 2 6 3 2 7 2" xfId="32472"/>
    <cellStyle name="Separador de milhares 12 2 6 3 2 8" xfId="29177"/>
    <cellStyle name="Separador de milhares 12 2 6 3 3" xfId="2823"/>
    <cellStyle name="Separador de milhares 12 2 6 3 3 2" xfId="6117"/>
    <cellStyle name="Separador de milhares 12 2 6 3 3 2 2" xfId="22587"/>
    <cellStyle name="Separador de milhares 12 2 6 3 3 2 2 2" xfId="53882"/>
    <cellStyle name="Separador de milhares 12 2 6 3 3 2 3" xfId="15999"/>
    <cellStyle name="Separador de milhares 12 2 6 3 3 2 3 2" xfId="47294"/>
    <cellStyle name="Separador de milhares 12 2 6 3 3 2 4" xfId="37412"/>
    <cellStyle name="Separador de milhares 12 2 6 3 3 3" xfId="9411"/>
    <cellStyle name="Separador de milhares 12 2 6 3 3 3 2" xfId="25881"/>
    <cellStyle name="Separador de milhares 12 2 6 3 3 3 2 2" xfId="57176"/>
    <cellStyle name="Separador de milhares 12 2 6 3 3 3 3" xfId="40706"/>
    <cellStyle name="Separador de milhares 12 2 6 3 3 4" xfId="19293"/>
    <cellStyle name="Separador de milhares 12 2 6 3 3 4 2" xfId="50588"/>
    <cellStyle name="Separador de milhares 12 2 6 3 3 5" xfId="12705"/>
    <cellStyle name="Separador de milhares 12 2 6 3 3 5 2" xfId="44000"/>
    <cellStyle name="Separador de milhares 12 2 6 3 3 6" xfId="34118"/>
    <cellStyle name="Separador de milhares 12 2 6 3 3 7" xfId="30823"/>
    <cellStyle name="Separador de milhares 12 2 6 3 4" xfId="4470"/>
    <cellStyle name="Separador de milhares 12 2 6 3 4 2" xfId="20940"/>
    <cellStyle name="Separador de milhares 12 2 6 3 4 2 2" xfId="52235"/>
    <cellStyle name="Separador de milhares 12 2 6 3 4 3" xfId="14352"/>
    <cellStyle name="Separador de milhares 12 2 6 3 4 3 2" xfId="45647"/>
    <cellStyle name="Separador de milhares 12 2 6 3 4 4" xfId="35765"/>
    <cellStyle name="Separador de milhares 12 2 6 3 5" xfId="7764"/>
    <cellStyle name="Separador de milhares 12 2 6 3 5 2" xfId="24234"/>
    <cellStyle name="Separador de milhares 12 2 6 3 5 2 2" xfId="55529"/>
    <cellStyle name="Separador de milhares 12 2 6 3 5 3" xfId="39059"/>
    <cellStyle name="Separador de milhares 12 2 6 3 6" xfId="17646"/>
    <cellStyle name="Separador de milhares 12 2 6 3 6 2" xfId="48941"/>
    <cellStyle name="Separador de milhares 12 2 6 3 7" xfId="11058"/>
    <cellStyle name="Separador de milhares 12 2 6 3 7 2" xfId="42353"/>
    <cellStyle name="Separador de milhares 12 2 6 3 8" xfId="27529"/>
    <cellStyle name="Separador de milhares 12 2 6 3 8 2" xfId="32471"/>
    <cellStyle name="Separador de milhares 12 2 6 3 9" xfId="29176"/>
    <cellStyle name="Separador de milhares 12 2 6 4" xfId="1141"/>
    <cellStyle name="Separador de milhares 12 2 6 4 2" xfId="2825"/>
    <cellStyle name="Separador de milhares 12 2 6 4 2 2" xfId="6119"/>
    <cellStyle name="Separador de milhares 12 2 6 4 2 2 2" xfId="22589"/>
    <cellStyle name="Separador de milhares 12 2 6 4 2 2 2 2" xfId="53884"/>
    <cellStyle name="Separador de milhares 12 2 6 4 2 2 3" xfId="16001"/>
    <cellStyle name="Separador de milhares 12 2 6 4 2 2 3 2" xfId="47296"/>
    <cellStyle name="Separador de milhares 12 2 6 4 2 2 4" xfId="37414"/>
    <cellStyle name="Separador de milhares 12 2 6 4 2 3" xfId="9413"/>
    <cellStyle name="Separador de milhares 12 2 6 4 2 3 2" xfId="25883"/>
    <cellStyle name="Separador de milhares 12 2 6 4 2 3 2 2" xfId="57178"/>
    <cellStyle name="Separador de milhares 12 2 6 4 2 3 3" xfId="40708"/>
    <cellStyle name="Separador de milhares 12 2 6 4 2 4" xfId="19295"/>
    <cellStyle name="Separador de milhares 12 2 6 4 2 4 2" xfId="50590"/>
    <cellStyle name="Separador de milhares 12 2 6 4 2 5" xfId="12707"/>
    <cellStyle name="Separador de milhares 12 2 6 4 2 5 2" xfId="44002"/>
    <cellStyle name="Separador de milhares 12 2 6 4 2 6" xfId="34120"/>
    <cellStyle name="Separador de milhares 12 2 6 4 2 7" xfId="30825"/>
    <cellStyle name="Separador de milhares 12 2 6 4 3" xfId="4472"/>
    <cellStyle name="Separador de milhares 12 2 6 4 3 2" xfId="20942"/>
    <cellStyle name="Separador de milhares 12 2 6 4 3 2 2" xfId="52237"/>
    <cellStyle name="Separador de milhares 12 2 6 4 3 3" xfId="14354"/>
    <cellStyle name="Separador de milhares 12 2 6 4 3 3 2" xfId="45649"/>
    <cellStyle name="Separador de milhares 12 2 6 4 3 4" xfId="35767"/>
    <cellStyle name="Separador de milhares 12 2 6 4 4" xfId="7766"/>
    <cellStyle name="Separador de milhares 12 2 6 4 4 2" xfId="24236"/>
    <cellStyle name="Separador de milhares 12 2 6 4 4 2 2" xfId="55531"/>
    <cellStyle name="Separador de milhares 12 2 6 4 4 3" xfId="39061"/>
    <cellStyle name="Separador de milhares 12 2 6 4 5" xfId="17648"/>
    <cellStyle name="Separador de milhares 12 2 6 4 5 2" xfId="48943"/>
    <cellStyle name="Separador de milhares 12 2 6 4 6" xfId="11060"/>
    <cellStyle name="Separador de milhares 12 2 6 4 6 2" xfId="42355"/>
    <cellStyle name="Separador de milhares 12 2 6 4 7" xfId="27531"/>
    <cellStyle name="Separador de milhares 12 2 6 4 7 2" xfId="32473"/>
    <cellStyle name="Separador de milhares 12 2 6 4 8" xfId="29178"/>
    <cellStyle name="Separador de milhares 12 2 6 5" xfId="1142"/>
    <cellStyle name="Separador de milhares 12 2 6 5 2" xfId="2826"/>
    <cellStyle name="Separador de milhares 12 2 6 5 2 2" xfId="6120"/>
    <cellStyle name="Separador de milhares 12 2 6 5 2 2 2" xfId="22590"/>
    <cellStyle name="Separador de milhares 12 2 6 5 2 2 2 2" xfId="53885"/>
    <cellStyle name="Separador de milhares 12 2 6 5 2 2 3" xfId="16002"/>
    <cellStyle name="Separador de milhares 12 2 6 5 2 2 3 2" xfId="47297"/>
    <cellStyle name="Separador de milhares 12 2 6 5 2 2 4" xfId="37415"/>
    <cellStyle name="Separador de milhares 12 2 6 5 2 3" xfId="9414"/>
    <cellStyle name="Separador de milhares 12 2 6 5 2 3 2" xfId="25884"/>
    <cellStyle name="Separador de milhares 12 2 6 5 2 3 2 2" xfId="57179"/>
    <cellStyle name="Separador de milhares 12 2 6 5 2 3 3" xfId="40709"/>
    <cellStyle name="Separador de milhares 12 2 6 5 2 4" xfId="19296"/>
    <cellStyle name="Separador de milhares 12 2 6 5 2 4 2" xfId="50591"/>
    <cellStyle name="Separador de milhares 12 2 6 5 2 5" xfId="12708"/>
    <cellStyle name="Separador de milhares 12 2 6 5 2 5 2" xfId="44003"/>
    <cellStyle name="Separador de milhares 12 2 6 5 2 6" xfId="34121"/>
    <cellStyle name="Separador de milhares 12 2 6 5 2 7" xfId="30826"/>
    <cellStyle name="Separador de milhares 12 2 6 5 3" xfId="4473"/>
    <cellStyle name="Separador de milhares 12 2 6 5 3 2" xfId="20943"/>
    <cellStyle name="Separador de milhares 12 2 6 5 3 2 2" xfId="52238"/>
    <cellStyle name="Separador de milhares 12 2 6 5 3 3" xfId="14355"/>
    <cellStyle name="Separador de milhares 12 2 6 5 3 3 2" xfId="45650"/>
    <cellStyle name="Separador de milhares 12 2 6 5 3 4" xfId="35768"/>
    <cellStyle name="Separador de milhares 12 2 6 5 4" xfId="7767"/>
    <cellStyle name="Separador de milhares 12 2 6 5 4 2" xfId="24237"/>
    <cellStyle name="Separador de milhares 12 2 6 5 4 2 2" xfId="55532"/>
    <cellStyle name="Separador de milhares 12 2 6 5 4 3" xfId="39062"/>
    <cellStyle name="Separador de milhares 12 2 6 5 5" xfId="17649"/>
    <cellStyle name="Separador de milhares 12 2 6 5 5 2" xfId="48944"/>
    <cellStyle name="Separador de milhares 12 2 6 5 6" xfId="11061"/>
    <cellStyle name="Separador de milhares 12 2 6 5 6 2" xfId="42356"/>
    <cellStyle name="Separador de milhares 12 2 6 5 7" xfId="27532"/>
    <cellStyle name="Separador de milhares 12 2 6 5 7 2" xfId="32474"/>
    <cellStyle name="Separador de milhares 12 2 6 5 8" xfId="29179"/>
    <cellStyle name="Separador de milhares 12 2 6 6" xfId="2820"/>
    <cellStyle name="Separador de milhares 12 2 6 6 2" xfId="6114"/>
    <cellStyle name="Separador de milhares 12 2 6 6 2 2" xfId="22584"/>
    <cellStyle name="Separador de milhares 12 2 6 6 2 2 2" xfId="53879"/>
    <cellStyle name="Separador de milhares 12 2 6 6 2 3" xfId="15996"/>
    <cellStyle name="Separador de milhares 12 2 6 6 2 3 2" xfId="47291"/>
    <cellStyle name="Separador de milhares 12 2 6 6 2 4" xfId="37409"/>
    <cellStyle name="Separador de milhares 12 2 6 6 3" xfId="9408"/>
    <cellStyle name="Separador de milhares 12 2 6 6 3 2" xfId="25878"/>
    <cellStyle name="Separador de milhares 12 2 6 6 3 2 2" xfId="57173"/>
    <cellStyle name="Separador de milhares 12 2 6 6 3 3" xfId="40703"/>
    <cellStyle name="Separador de milhares 12 2 6 6 4" xfId="19290"/>
    <cellStyle name="Separador de milhares 12 2 6 6 4 2" xfId="50585"/>
    <cellStyle name="Separador de milhares 12 2 6 6 5" xfId="12702"/>
    <cellStyle name="Separador de milhares 12 2 6 6 5 2" xfId="43997"/>
    <cellStyle name="Separador de milhares 12 2 6 6 6" xfId="34115"/>
    <cellStyle name="Separador de milhares 12 2 6 6 7" xfId="30820"/>
    <cellStyle name="Separador de milhares 12 2 6 7" xfId="4467"/>
    <cellStyle name="Separador de milhares 12 2 6 7 2" xfId="20937"/>
    <cellStyle name="Separador de milhares 12 2 6 7 2 2" xfId="52232"/>
    <cellStyle name="Separador de milhares 12 2 6 7 3" xfId="14349"/>
    <cellStyle name="Separador de milhares 12 2 6 7 3 2" xfId="45644"/>
    <cellStyle name="Separador de milhares 12 2 6 7 4" xfId="35762"/>
    <cellStyle name="Separador de milhares 12 2 6 8" xfId="7761"/>
    <cellStyle name="Separador de milhares 12 2 6 8 2" xfId="24231"/>
    <cellStyle name="Separador de milhares 12 2 6 8 2 2" xfId="55526"/>
    <cellStyle name="Separador de milhares 12 2 6 8 3" xfId="39056"/>
    <cellStyle name="Separador de milhares 12 2 6 9" xfId="17643"/>
    <cellStyle name="Separador de milhares 12 2 6 9 2" xfId="48938"/>
    <cellStyle name="Separador de milhares 12 2 7" xfId="1143"/>
    <cellStyle name="Separador de milhares 12 2 7 10" xfId="27533"/>
    <cellStyle name="Separador de milhares 12 2 7 10 2" xfId="32475"/>
    <cellStyle name="Separador de milhares 12 2 7 11" xfId="29180"/>
    <cellStyle name="Separador de milhares 12 2 7 2" xfId="1144"/>
    <cellStyle name="Separador de milhares 12 2 7 2 2" xfId="1145"/>
    <cellStyle name="Separador de milhares 12 2 7 2 2 2" xfId="2829"/>
    <cellStyle name="Separador de milhares 12 2 7 2 2 2 2" xfId="6123"/>
    <cellStyle name="Separador de milhares 12 2 7 2 2 2 2 2" xfId="22593"/>
    <cellStyle name="Separador de milhares 12 2 7 2 2 2 2 2 2" xfId="53888"/>
    <cellStyle name="Separador de milhares 12 2 7 2 2 2 2 3" xfId="16005"/>
    <cellStyle name="Separador de milhares 12 2 7 2 2 2 2 3 2" xfId="47300"/>
    <cellStyle name="Separador de milhares 12 2 7 2 2 2 2 4" xfId="37418"/>
    <cellStyle name="Separador de milhares 12 2 7 2 2 2 3" xfId="9417"/>
    <cellStyle name="Separador de milhares 12 2 7 2 2 2 3 2" xfId="25887"/>
    <cellStyle name="Separador de milhares 12 2 7 2 2 2 3 2 2" xfId="57182"/>
    <cellStyle name="Separador de milhares 12 2 7 2 2 2 3 3" xfId="40712"/>
    <cellStyle name="Separador de milhares 12 2 7 2 2 2 4" xfId="19299"/>
    <cellStyle name="Separador de milhares 12 2 7 2 2 2 4 2" xfId="50594"/>
    <cellStyle name="Separador de milhares 12 2 7 2 2 2 5" xfId="12711"/>
    <cellStyle name="Separador de milhares 12 2 7 2 2 2 5 2" xfId="44006"/>
    <cellStyle name="Separador de milhares 12 2 7 2 2 2 6" xfId="34124"/>
    <cellStyle name="Separador de milhares 12 2 7 2 2 2 7" xfId="30829"/>
    <cellStyle name="Separador de milhares 12 2 7 2 2 3" xfId="4476"/>
    <cellStyle name="Separador de milhares 12 2 7 2 2 3 2" xfId="20946"/>
    <cellStyle name="Separador de milhares 12 2 7 2 2 3 2 2" xfId="52241"/>
    <cellStyle name="Separador de milhares 12 2 7 2 2 3 3" xfId="14358"/>
    <cellStyle name="Separador de milhares 12 2 7 2 2 3 3 2" xfId="45653"/>
    <cellStyle name="Separador de milhares 12 2 7 2 2 3 4" xfId="35771"/>
    <cellStyle name="Separador de milhares 12 2 7 2 2 4" xfId="7770"/>
    <cellStyle name="Separador de milhares 12 2 7 2 2 4 2" xfId="24240"/>
    <cellStyle name="Separador de milhares 12 2 7 2 2 4 2 2" xfId="55535"/>
    <cellStyle name="Separador de milhares 12 2 7 2 2 4 3" xfId="39065"/>
    <cellStyle name="Separador de milhares 12 2 7 2 2 5" xfId="17652"/>
    <cellStyle name="Separador de milhares 12 2 7 2 2 5 2" xfId="48947"/>
    <cellStyle name="Separador de milhares 12 2 7 2 2 6" xfId="11064"/>
    <cellStyle name="Separador de milhares 12 2 7 2 2 6 2" xfId="42359"/>
    <cellStyle name="Separador de milhares 12 2 7 2 2 7" xfId="27535"/>
    <cellStyle name="Separador de milhares 12 2 7 2 2 7 2" xfId="32477"/>
    <cellStyle name="Separador de milhares 12 2 7 2 2 8" xfId="29182"/>
    <cellStyle name="Separador de milhares 12 2 7 2 3" xfId="2828"/>
    <cellStyle name="Separador de milhares 12 2 7 2 3 2" xfId="6122"/>
    <cellStyle name="Separador de milhares 12 2 7 2 3 2 2" xfId="22592"/>
    <cellStyle name="Separador de milhares 12 2 7 2 3 2 2 2" xfId="53887"/>
    <cellStyle name="Separador de milhares 12 2 7 2 3 2 3" xfId="16004"/>
    <cellStyle name="Separador de milhares 12 2 7 2 3 2 3 2" xfId="47299"/>
    <cellStyle name="Separador de milhares 12 2 7 2 3 2 4" xfId="37417"/>
    <cellStyle name="Separador de milhares 12 2 7 2 3 3" xfId="9416"/>
    <cellStyle name="Separador de milhares 12 2 7 2 3 3 2" xfId="25886"/>
    <cellStyle name="Separador de milhares 12 2 7 2 3 3 2 2" xfId="57181"/>
    <cellStyle name="Separador de milhares 12 2 7 2 3 3 3" xfId="40711"/>
    <cellStyle name="Separador de milhares 12 2 7 2 3 4" xfId="19298"/>
    <cellStyle name="Separador de milhares 12 2 7 2 3 4 2" xfId="50593"/>
    <cellStyle name="Separador de milhares 12 2 7 2 3 5" xfId="12710"/>
    <cellStyle name="Separador de milhares 12 2 7 2 3 5 2" xfId="44005"/>
    <cellStyle name="Separador de milhares 12 2 7 2 3 6" xfId="34123"/>
    <cellStyle name="Separador de milhares 12 2 7 2 3 7" xfId="30828"/>
    <cellStyle name="Separador de milhares 12 2 7 2 4" xfId="4475"/>
    <cellStyle name="Separador de milhares 12 2 7 2 4 2" xfId="20945"/>
    <cellStyle name="Separador de milhares 12 2 7 2 4 2 2" xfId="52240"/>
    <cellStyle name="Separador de milhares 12 2 7 2 4 3" xfId="14357"/>
    <cellStyle name="Separador de milhares 12 2 7 2 4 3 2" xfId="45652"/>
    <cellStyle name="Separador de milhares 12 2 7 2 4 4" xfId="35770"/>
    <cellStyle name="Separador de milhares 12 2 7 2 5" xfId="7769"/>
    <cellStyle name="Separador de milhares 12 2 7 2 5 2" xfId="24239"/>
    <cellStyle name="Separador de milhares 12 2 7 2 5 2 2" xfId="55534"/>
    <cellStyle name="Separador de milhares 12 2 7 2 5 3" xfId="39064"/>
    <cellStyle name="Separador de milhares 12 2 7 2 6" xfId="17651"/>
    <cellStyle name="Separador de milhares 12 2 7 2 6 2" xfId="48946"/>
    <cellStyle name="Separador de milhares 12 2 7 2 7" xfId="11063"/>
    <cellStyle name="Separador de milhares 12 2 7 2 7 2" xfId="42358"/>
    <cellStyle name="Separador de milhares 12 2 7 2 8" xfId="27534"/>
    <cellStyle name="Separador de milhares 12 2 7 2 8 2" xfId="32476"/>
    <cellStyle name="Separador de milhares 12 2 7 2 9" xfId="29181"/>
    <cellStyle name="Separador de milhares 12 2 7 3" xfId="1146"/>
    <cellStyle name="Separador de milhares 12 2 7 3 2" xfId="1147"/>
    <cellStyle name="Separador de milhares 12 2 7 3 2 2" xfId="2831"/>
    <cellStyle name="Separador de milhares 12 2 7 3 2 2 2" xfId="6125"/>
    <cellStyle name="Separador de milhares 12 2 7 3 2 2 2 2" xfId="22595"/>
    <cellStyle name="Separador de milhares 12 2 7 3 2 2 2 2 2" xfId="53890"/>
    <cellStyle name="Separador de milhares 12 2 7 3 2 2 2 3" xfId="16007"/>
    <cellStyle name="Separador de milhares 12 2 7 3 2 2 2 3 2" xfId="47302"/>
    <cellStyle name="Separador de milhares 12 2 7 3 2 2 2 4" xfId="37420"/>
    <cellStyle name="Separador de milhares 12 2 7 3 2 2 3" xfId="9419"/>
    <cellStyle name="Separador de milhares 12 2 7 3 2 2 3 2" xfId="25889"/>
    <cellStyle name="Separador de milhares 12 2 7 3 2 2 3 2 2" xfId="57184"/>
    <cellStyle name="Separador de milhares 12 2 7 3 2 2 3 3" xfId="40714"/>
    <cellStyle name="Separador de milhares 12 2 7 3 2 2 4" xfId="19301"/>
    <cellStyle name="Separador de milhares 12 2 7 3 2 2 4 2" xfId="50596"/>
    <cellStyle name="Separador de milhares 12 2 7 3 2 2 5" xfId="12713"/>
    <cellStyle name="Separador de milhares 12 2 7 3 2 2 5 2" xfId="44008"/>
    <cellStyle name="Separador de milhares 12 2 7 3 2 2 6" xfId="34126"/>
    <cellStyle name="Separador de milhares 12 2 7 3 2 2 7" xfId="30831"/>
    <cellStyle name="Separador de milhares 12 2 7 3 2 3" xfId="4478"/>
    <cellStyle name="Separador de milhares 12 2 7 3 2 3 2" xfId="20948"/>
    <cellStyle name="Separador de milhares 12 2 7 3 2 3 2 2" xfId="52243"/>
    <cellStyle name="Separador de milhares 12 2 7 3 2 3 3" xfId="14360"/>
    <cellStyle name="Separador de milhares 12 2 7 3 2 3 3 2" xfId="45655"/>
    <cellStyle name="Separador de milhares 12 2 7 3 2 3 4" xfId="35773"/>
    <cellStyle name="Separador de milhares 12 2 7 3 2 4" xfId="7772"/>
    <cellStyle name="Separador de milhares 12 2 7 3 2 4 2" xfId="24242"/>
    <cellStyle name="Separador de milhares 12 2 7 3 2 4 2 2" xfId="55537"/>
    <cellStyle name="Separador de milhares 12 2 7 3 2 4 3" xfId="39067"/>
    <cellStyle name="Separador de milhares 12 2 7 3 2 5" xfId="17654"/>
    <cellStyle name="Separador de milhares 12 2 7 3 2 5 2" xfId="48949"/>
    <cellStyle name="Separador de milhares 12 2 7 3 2 6" xfId="11066"/>
    <cellStyle name="Separador de milhares 12 2 7 3 2 6 2" xfId="42361"/>
    <cellStyle name="Separador de milhares 12 2 7 3 2 7" xfId="27537"/>
    <cellStyle name="Separador de milhares 12 2 7 3 2 7 2" xfId="32479"/>
    <cellStyle name="Separador de milhares 12 2 7 3 2 8" xfId="29184"/>
    <cellStyle name="Separador de milhares 12 2 7 3 3" xfId="2830"/>
    <cellStyle name="Separador de milhares 12 2 7 3 3 2" xfId="6124"/>
    <cellStyle name="Separador de milhares 12 2 7 3 3 2 2" xfId="22594"/>
    <cellStyle name="Separador de milhares 12 2 7 3 3 2 2 2" xfId="53889"/>
    <cellStyle name="Separador de milhares 12 2 7 3 3 2 3" xfId="16006"/>
    <cellStyle name="Separador de milhares 12 2 7 3 3 2 3 2" xfId="47301"/>
    <cellStyle name="Separador de milhares 12 2 7 3 3 2 4" xfId="37419"/>
    <cellStyle name="Separador de milhares 12 2 7 3 3 3" xfId="9418"/>
    <cellStyle name="Separador de milhares 12 2 7 3 3 3 2" xfId="25888"/>
    <cellStyle name="Separador de milhares 12 2 7 3 3 3 2 2" xfId="57183"/>
    <cellStyle name="Separador de milhares 12 2 7 3 3 3 3" xfId="40713"/>
    <cellStyle name="Separador de milhares 12 2 7 3 3 4" xfId="19300"/>
    <cellStyle name="Separador de milhares 12 2 7 3 3 4 2" xfId="50595"/>
    <cellStyle name="Separador de milhares 12 2 7 3 3 5" xfId="12712"/>
    <cellStyle name="Separador de milhares 12 2 7 3 3 5 2" xfId="44007"/>
    <cellStyle name="Separador de milhares 12 2 7 3 3 6" xfId="34125"/>
    <cellStyle name="Separador de milhares 12 2 7 3 3 7" xfId="30830"/>
    <cellStyle name="Separador de milhares 12 2 7 3 4" xfId="4477"/>
    <cellStyle name="Separador de milhares 12 2 7 3 4 2" xfId="20947"/>
    <cellStyle name="Separador de milhares 12 2 7 3 4 2 2" xfId="52242"/>
    <cellStyle name="Separador de milhares 12 2 7 3 4 3" xfId="14359"/>
    <cellStyle name="Separador de milhares 12 2 7 3 4 3 2" xfId="45654"/>
    <cellStyle name="Separador de milhares 12 2 7 3 4 4" xfId="35772"/>
    <cellStyle name="Separador de milhares 12 2 7 3 5" xfId="7771"/>
    <cellStyle name="Separador de milhares 12 2 7 3 5 2" xfId="24241"/>
    <cellStyle name="Separador de milhares 12 2 7 3 5 2 2" xfId="55536"/>
    <cellStyle name="Separador de milhares 12 2 7 3 5 3" xfId="39066"/>
    <cellStyle name="Separador de milhares 12 2 7 3 6" xfId="17653"/>
    <cellStyle name="Separador de milhares 12 2 7 3 6 2" xfId="48948"/>
    <cellStyle name="Separador de milhares 12 2 7 3 7" xfId="11065"/>
    <cellStyle name="Separador de milhares 12 2 7 3 7 2" xfId="42360"/>
    <cellStyle name="Separador de milhares 12 2 7 3 8" xfId="27536"/>
    <cellStyle name="Separador de milhares 12 2 7 3 8 2" xfId="32478"/>
    <cellStyle name="Separador de milhares 12 2 7 3 9" xfId="29183"/>
    <cellStyle name="Separador de milhares 12 2 7 4" xfId="1148"/>
    <cellStyle name="Separador de milhares 12 2 7 4 2" xfId="2832"/>
    <cellStyle name="Separador de milhares 12 2 7 4 2 2" xfId="6126"/>
    <cellStyle name="Separador de milhares 12 2 7 4 2 2 2" xfId="22596"/>
    <cellStyle name="Separador de milhares 12 2 7 4 2 2 2 2" xfId="53891"/>
    <cellStyle name="Separador de milhares 12 2 7 4 2 2 3" xfId="16008"/>
    <cellStyle name="Separador de milhares 12 2 7 4 2 2 3 2" xfId="47303"/>
    <cellStyle name="Separador de milhares 12 2 7 4 2 2 4" xfId="37421"/>
    <cellStyle name="Separador de milhares 12 2 7 4 2 3" xfId="9420"/>
    <cellStyle name="Separador de milhares 12 2 7 4 2 3 2" xfId="25890"/>
    <cellStyle name="Separador de milhares 12 2 7 4 2 3 2 2" xfId="57185"/>
    <cellStyle name="Separador de milhares 12 2 7 4 2 3 3" xfId="40715"/>
    <cellStyle name="Separador de milhares 12 2 7 4 2 4" xfId="19302"/>
    <cellStyle name="Separador de milhares 12 2 7 4 2 4 2" xfId="50597"/>
    <cellStyle name="Separador de milhares 12 2 7 4 2 5" xfId="12714"/>
    <cellStyle name="Separador de milhares 12 2 7 4 2 5 2" xfId="44009"/>
    <cellStyle name="Separador de milhares 12 2 7 4 2 6" xfId="34127"/>
    <cellStyle name="Separador de milhares 12 2 7 4 2 7" xfId="30832"/>
    <cellStyle name="Separador de milhares 12 2 7 4 3" xfId="4479"/>
    <cellStyle name="Separador de milhares 12 2 7 4 3 2" xfId="20949"/>
    <cellStyle name="Separador de milhares 12 2 7 4 3 2 2" xfId="52244"/>
    <cellStyle name="Separador de milhares 12 2 7 4 3 3" xfId="14361"/>
    <cellStyle name="Separador de milhares 12 2 7 4 3 3 2" xfId="45656"/>
    <cellStyle name="Separador de milhares 12 2 7 4 3 4" xfId="35774"/>
    <cellStyle name="Separador de milhares 12 2 7 4 4" xfId="7773"/>
    <cellStyle name="Separador de milhares 12 2 7 4 4 2" xfId="24243"/>
    <cellStyle name="Separador de milhares 12 2 7 4 4 2 2" xfId="55538"/>
    <cellStyle name="Separador de milhares 12 2 7 4 4 3" xfId="39068"/>
    <cellStyle name="Separador de milhares 12 2 7 4 5" xfId="17655"/>
    <cellStyle name="Separador de milhares 12 2 7 4 5 2" xfId="48950"/>
    <cellStyle name="Separador de milhares 12 2 7 4 6" xfId="11067"/>
    <cellStyle name="Separador de milhares 12 2 7 4 6 2" xfId="42362"/>
    <cellStyle name="Separador de milhares 12 2 7 4 7" xfId="27538"/>
    <cellStyle name="Separador de milhares 12 2 7 4 7 2" xfId="32480"/>
    <cellStyle name="Separador de milhares 12 2 7 4 8" xfId="29185"/>
    <cellStyle name="Separador de milhares 12 2 7 5" xfId="2827"/>
    <cellStyle name="Separador de milhares 12 2 7 5 2" xfId="6121"/>
    <cellStyle name="Separador de milhares 12 2 7 5 2 2" xfId="22591"/>
    <cellStyle name="Separador de milhares 12 2 7 5 2 2 2" xfId="53886"/>
    <cellStyle name="Separador de milhares 12 2 7 5 2 3" xfId="16003"/>
    <cellStyle name="Separador de milhares 12 2 7 5 2 3 2" xfId="47298"/>
    <cellStyle name="Separador de milhares 12 2 7 5 2 4" xfId="37416"/>
    <cellStyle name="Separador de milhares 12 2 7 5 3" xfId="9415"/>
    <cellStyle name="Separador de milhares 12 2 7 5 3 2" xfId="25885"/>
    <cellStyle name="Separador de milhares 12 2 7 5 3 2 2" xfId="57180"/>
    <cellStyle name="Separador de milhares 12 2 7 5 3 3" xfId="40710"/>
    <cellStyle name="Separador de milhares 12 2 7 5 4" xfId="19297"/>
    <cellStyle name="Separador de milhares 12 2 7 5 4 2" xfId="50592"/>
    <cellStyle name="Separador de milhares 12 2 7 5 5" xfId="12709"/>
    <cellStyle name="Separador de milhares 12 2 7 5 5 2" xfId="44004"/>
    <cellStyle name="Separador de milhares 12 2 7 5 6" xfId="34122"/>
    <cellStyle name="Separador de milhares 12 2 7 5 7" xfId="30827"/>
    <cellStyle name="Separador de milhares 12 2 7 6" xfId="4474"/>
    <cellStyle name="Separador de milhares 12 2 7 6 2" xfId="20944"/>
    <cellStyle name="Separador de milhares 12 2 7 6 2 2" xfId="52239"/>
    <cellStyle name="Separador de milhares 12 2 7 6 3" xfId="14356"/>
    <cellStyle name="Separador de milhares 12 2 7 6 3 2" xfId="45651"/>
    <cellStyle name="Separador de milhares 12 2 7 6 4" xfId="35769"/>
    <cellStyle name="Separador de milhares 12 2 7 7" xfId="7768"/>
    <cellStyle name="Separador de milhares 12 2 7 7 2" xfId="24238"/>
    <cellStyle name="Separador de milhares 12 2 7 7 2 2" xfId="55533"/>
    <cellStyle name="Separador de milhares 12 2 7 7 3" xfId="39063"/>
    <cellStyle name="Separador de milhares 12 2 7 8" xfId="17650"/>
    <cellStyle name="Separador de milhares 12 2 7 8 2" xfId="48945"/>
    <cellStyle name="Separador de milhares 12 2 7 9" xfId="11062"/>
    <cellStyle name="Separador de milhares 12 2 7 9 2" xfId="42357"/>
    <cellStyle name="Separador de milhares 12 2 8" xfId="1149"/>
    <cellStyle name="Separador de milhares 12 2 8 10" xfId="1150"/>
    <cellStyle name="Separador de milhares 12 2 8 10 2" xfId="2834"/>
    <cellStyle name="Separador de milhares 12 2 8 10 2 2" xfId="6128"/>
    <cellStyle name="Separador de milhares 12 2 8 10 2 2 2" xfId="22598"/>
    <cellStyle name="Separador de milhares 12 2 8 10 2 2 2 2" xfId="53893"/>
    <cellStyle name="Separador de milhares 12 2 8 10 2 2 3" xfId="16010"/>
    <cellStyle name="Separador de milhares 12 2 8 10 2 2 3 2" xfId="47305"/>
    <cellStyle name="Separador de milhares 12 2 8 10 2 2 4" xfId="37423"/>
    <cellStyle name="Separador de milhares 12 2 8 10 2 3" xfId="9422"/>
    <cellStyle name="Separador de milhares 12 2 8 10 2 3 2" xfId="25892"/>
    <cellStyle name="Separador de milhares 12 2 8 10 2 3 2 2" xfId="57187"/>
    <cellStyle name="Separador de milhares 12 2 8 10 2 3 3" xfId="40717"/>
    <cellStyle name="Separador de milhares 12 2 8 10 2 4" xfId="19304"/>
    <cellStyle name="Separador de milhares 12 2 8 10 2 4 2" xfId="50599"/>
    <cellStyle name="Separador de milhares 12 2 8 10 2 5" xfId="12716"/>
    <cellStyle name="Separador de milhares 12 2 8 10 2 5 2" xfId="44011"/>
    <cellStyle name="Separador de milhares 12 2 8 10 2 6" xfId="34129"/>
    <cellStyle name="Separador de milhares 12 2 8 10 2 7" xfId="30834"/>
    <cellStyle name="Separador de milhares 12 2 8 10 3" xfId="4481"/>
    <cellStyle name="Separador de milhares 12 2 8 10 3 2" xfId="20951"/>
    <cellStyle name="Separador de milhares 12 2 8 10 3 2 2" xfId="52246"/>
    <cellStyle name="Separador de milhares 12 2 8 10 3 3" xfId="14363"/>
    <cellStyle name="Separador de milhares 12 2 8 10 3 3 2" xfId="45658"/>
    <cellStyle name="Separador de milhares 12 2 8 10 3 4" xfId="35776"/>
    <cellStyle name="Separador de milhares 12 2 8 10 4" xfId="7775"/>
    <cellStyle name="Separador de milhares 12 2 8 10 4 2" xfId="24245"/>
    <cellStyle name="Separador de milhares 12 2 8 10 4 2 2" xfId="55540"/>
    <cellStyle name="Separador de milhares 12 2 8 10 4 3" xfId="39070"/>
    <cellStyle name="Separador de milhares 12 2 8 10 5" xfId="17657"/>
    <cellStyle name="Separador de milhares 12 2 8 10 5 2" xfId="48952"/>
    <cellStyle name="Separador de milhares 12 2 8 10 6" xfId="11069"/>
    <cellStyle name="Separador de milhares 12 2 8 10 6 2" xfId="42364"/>
    <cellStyle name="Separador de milhares 12 2 8 10 7" xfId="27540"/>
    <cellStyle name="Separador de milhares 12 2 8 10 7 2" xfId="32482"/>
    <cellStyle name="Separador de milhares 12 2 8 10 8" xfId="29187"/>
    <cellStyle name="Separador de milhares 12 2 8 11" xfId="2833"/>
    <cellStyle name="Separador de milhares 12 2 8 11 2" xfId="6127"/>
    <cellStyle name="Separador de milhares 12 2 8 11 2 2" xfId="22597"/>
    <cellStyle name="Separador de milhares 12 2 8 11 2 2 2" xfId="53892"/>
    <cellStyle name="Separador de milhares 12 2 8 11 2 3" xfId="16009"/>
    <cellStyle name="Separador de milhares 12 2 8 11 2 3 2" xfId="47304"/>
    <cellStyle name="Separador de milhares 12 2 8 11 2 4" xfId="37422"/>
    <cellStyle name="Separador de milhares 12 2 8 11 3" xfId="9421"/>
    <cellStyle name="Separador de milhares 12 2 8 11 3 2" xfId="25891"/>
    <cellStyle name="Separador de milhares 12 2 8 11 3 2 2" xfId="57186"/>
    <cellStyle name="Separador de milhares 12 2 8 11 3 3" xfId="40716"/>
    <cellStyle name="Separador de milhares 12 2 8 11 4" xfId="19303"/>
    <cellStyle name="Separador de milhares 12 2 8 11 4 2" xfId="50598"/>
    <cellStyle name="Separador de milhares 12 2 8 11 5" xfId="12715"/>
    <cellStyle name="Separador de milhares 12 2 8 11 5 2" xfId="44010"/>
    <cellStyle name="Separador de milhares 12 2 8 11 6" xfId="34128"/>
    <cellStyle name="Separador de milhares 12 2 8 11 7" xfId="30833"/>
    <cellStyle name="Separador de milhares 12 2 8 12" xfId="4480"/>
    <cellStyle name="Separador de milhares 12 2 8 12 2" xfId="20950"/>
    <cellStyle name="Separador de milhares 12 2 8 12 2 2" xfId="52245"/>
    <cellStyle name="Separador de milhares 12 2 8 12 3" xfId="14362"/>
    <cellStyle name="Separador de milhares 12 2 8 12 3 2" xfId="45657"/>
    <cellStyle name="Separador de milhares 12 2 8 12 4" xfId="35775"/>
    <cellStyle name="Separador de milhares 12 2 8 13" xfId="7774"/>
    <cellStyle name="Separador de milhares 12 2 8 13 2" xfId="24244"/>
    <cellStyle name="Separador de milhares 12 2 8 13 2 2" xfId="55539"/>
    <cellStyle name="Separador de milhares 12 2 8 13 3" xfId="39069"/>
    <cellStyle name="Separador de milhares 12 2 8 14" xfId="17656"/>
    <cellStyle name="Separador de milhares 12 2 8 14 2" xfId="48951"/>
    <cellStyle name="Separador de milhares 12 2 8 15" xfId="11068"/>
    <cellStyle name="Separador de milhares 12 2 8 15 2" xfId="42363"/>
    <cellStyle name="Separador de milhares 12 2 8 16" xfId="27539"/>
    <cellStyle name="Separador de milhares 12 2 8 16 2" xfId="32481"/>
    <cellStyle name="Separador de milhares 12 2 8 17" xfId="29186"/>
    <cellStyle name="Separador de milhares 12 2 8 2" xfId="1151"/>
    <cellStyle name="Separador de milhares 12 2 8 2 10" xfId="7776"/>
    <cellStyle name="Separador de milhares 12 2 8 2 10 2" xfId="24246"/>
    <cellStyle name="Separador de milhares 12 2 8 2 10 2 2" xfId="55541"/>
    <cellStyle name="Separador de milhares 12 2 8 2 10 3" xfId="39071"/>
    <cellStyle name="Separador de milhares 12 2 8 2 11" xfId="17658"/>
    <cellStyle name="Separador de milhares 12 2 8 2 11 2" xfId="48953"/>
    <cellStyle name="Separador de milhares 12 2 8 2 12" xfId="11070"/>
    <cellStyle name="Separador de milhares 12 2 8 2 12 2" xfId="42365"/>
    <cellStyle name="Separador de milhares 12 2 8 2 13" xfId="27541"/>
    <cellStyle name="Separador de milhares 12 2 8 2 13 2" xfId="32483"/>
    <cellStyle name="Separador de milhares 12 2 8 2 14" xfId="29188"/>
    <cellStyle name="Separador de milhares 12 2 8 2 2" xfId="1152"/>
    <cellStyle name="Separador de milhares 12 2 8 2 2 10" xfId="27542"/>
    <cellStyle name="Separador de milhares 12 2 8 2 2 10 2" xfId="32484"/>
    <cellStyle name="Separador de milhares 12 2 8 2 2 11" xfId="29189"/>
    <cellStyle name="Separador de milhares 12 2 8 2 2 2" xfId="1153"/>
    <cellStyle name="Separador de milhares 12 2 8 2 2 2 2" xfId="1154"/>
    <cellStyle name="Separador de milhares 12 2 8 2 2 2 2 2" xfId="2838"/>
    <cellStyle name="Separador de milhares 12 2 8 2 2 2 2 2 2" xfId="6132"/>
    <cellStyle name="Separador de milhares 12 2 8 2 2 2 2 2 2 2" xfId="22602"/>
    <cellStyle name="Separador de milhares 12 2 8 2 2 2 2 2 2 2 2" xfId="53897"/>
    <cellStyle name="Separador de milhares 12 2 8 2 2 2 2 2 2 3" xfId="16014"/>
    <cellStyle name="Separador de milhares 12 2 8 2 2 2 2 2 2 3 2" xfId="47309"/>
    <cellStyle name="Separador de milhares 12 2 8 2 2 2 2 2 2 4" xfId="37427"/>
    <cellStyle name="Separador de milhares 12 2 8 2 2 2 2 2 3" xfId="9426"/>
    <cellStyle name="Separador de milhares 12 2 8 2 2 2 2 2 3 2" xfId="25896"/>
    <cellStyle name="Separador de milhares 12 2 8 2 2 2 2 2 3 2 2" xfId="57191"/>
    <cellStyle name="Separador de milhares 12 2 8 2 2 2 2 2 3 3" xfId="40721"/>
    <cellStyle name="Separador de milhares 12 2 8 2 2 2 2 2 4" xfId="19308"/>
    <cellStyle name="Separador de milhares 12 2 8 2 2 2 2 2 4 2" xfId="50603"/>
    <cellStyle name="Separador de milhares 12 2 8 2 2 2 2 2 5" xfId="12720"/>
    <cellStyle name="Separador de milhares 12 2 8 2 2 2 2 2 5 2" xfId="44015"/>
    <cellStyle name="Separador de milhares 12 2 8 2 2 2 2 2 6" xfId="34133"/>
    <cellStyle name="Separador de milhares 12 2 8 2 2 2 2 2 7" xfId="30838"/>
    <cellStyle name="Separador de milhares 12 2 8 2 2 2 2 3" xfId="4485"/>
    <cellStyle name="Separador de milhares 12 2 8 2 2 2 2 3 2" xfId="20955"/>
    <cellStyle name="Separador de milhares 12 2 8 2 2 2 2 3 2 2" xfId="52250"/>
    <cellStyle name="Separador de milhares 12 2 8 2 2 2 2 3 3" xfId="14367"/>
    <cellStyle name="Separador de milhares 12 2 8 2 2 2 2 3 3 2" xfId="45662"/>
    <cellStyle name="Separador de milhares 12 2 8 2 2 2 2 3 4" xfId="35780"/>
    <cellStyle name="Separador de milhares 12 2 8 2 2 2 2 4" xfId="7779"/>
    <cellStyle name="Separador de milhares 12 2 8 2 2 2 2 4 2" xfId="24249"/>
    <cellStyle name="Separador de milhares 12 2 8 2 2 2 2 4 2 2" xfId="55544"/>
    <cellStyle name="Separador de milhares 12 2 8 2 2 2 2 4 3" xfId="39074"/>
    <cellStyle name="Separador de milhares 12 2 8 2 2 2 2 5" xfId="17661"/>
    <cellStyle name="Separador de milhares 12 2 8 2 2 2 2 5 2" xfId="48956"/>
    <cellStyle name="Separador de milhares 12 2 8 2 2 2 2 6" xfId="11073"/>
    <cellStyle name="Separador de milhares 12 2 8 2 2 2 2 6 2" xfId="42368"/>
    <cellStyle name="Separador de milhares 12 2 8 2 2 2 2 7" xfId="27544"/>
    <cellStyle name="Separador de milhares 12 2 8 2 2 2 2 7 2" xfId="32486"/>
    <cellStyle name="Separador de milhares 12 2 8 2 2 2 2 8" xfId="29191"/>
    <cellStyle name="Separador de milhares 12 2 8 2 2 2 3" xfId="2837"/>
    <cellStyle name="Separador de milhares 12 2 8 2 2 2 3 2" xfId="6131"/>
    <cellStyle name="Separador de milhares 12 2 8 2 2 2 3 2 2" xfId="22601"/>
    <cellStyle name="Separador de milhares 12 2 8 2 2 2 3 2 2 2" xfId="53896"/>
    <cellStyle name="Separador de milhares 12 2 8 2 2 2 3 2 3" xfId="16013"/>
    <cellStyle name="Separador de milhares 12 2 8 2 2 2 3 2 3 2" xfId="47308"/>
    <cellStyle name="Separador de milhares 12 2 8 2 2 2 3 2 4" xfId="37426"/>
    <cellStyle name="Separador de milhares 12 2 8 2 2 2 3 3" xfId="9425"/>
    <cellStyle name="Separador de milhares 12 2 8 2 2 2 3 3 2" xfId="25895"/>
    <cellStyle name="Separador de milhares 12 2 8 2 2 2 3 3 2 2" xfId="57190"/>
    <cellStyle name="Separador de milhares 12 2 8 2 2 2 3 3 3" xfId="40720"/>
    <cellStyle name="Separador de milhares 12 2 8 2 2 2 3 4" xfId="19307"/>
    <cellStyle name="Separador de milhares 12 2 8 2 2 2 3 4 2" xfId="50602"/>
    <cellStyle name="Separador de milhares 12 2 8 2 2 2 3 5" xfId="12719"/>
    <cellStyle name="Separador de milhares 12 2 8 2 2 2 3 5 2" xfId="44014"/>
    <cellStyle name="Separador de milhares 12 2 8 2 2 2 3 6" xfId="34132"/>
    <cellStyle name="Separador de milhares 12 2 8 2 2 2 3 7" xfId="30837"/>
    <cellStyle name="Separador de milhares 12 2 8 2 2 2 4" xfId="4484"/>
    <cellStyle name="Separador de milhares 12 2 8 2 2 2 4 2" xfId="20954"/>
    <cellStyle name="Separador de milhares 12 2 8 2 2 2 4 2 2" xfId="52249"/>
    <cellStyle name="Separador de milhares 12 2 8 2 2 2 4 3" xfId="14366"/>
    <cellStyle name="Separador de milhares 12 2 8 2 2 2 4 3 2" xfId="45661"/>
    <cellStyle name="Separador de milhares 12 2 8 2 2 2 4 4" xfId="35779"/>
    <cellStyle name="Separador de milhares 12 2 8 2 2 2 5" xfId="7778"/>
    <cellStyle name="Separador de milhares 12 2 8 2 2 2 5 2" xfId="24248"/>
    <cellStyle name="Separador de milhares 12 2 8 2 2 2 5 2 2" xfId="55543"/>
    <cellStyle name="Separador de milhares 12 2 8 2 2 2 5 3" xfId="39073"/>
    <cellStyle name="Separador de milhares 12 2 8 2 2 2 6" xfId="17660"/>
    <cellStyle name="Separador de milhares 12 2 8 2 2 2 6 2" xfId="48955"/>
    <cellStyle name="Separador de milhares 12 2 8 2 2 2 7" xfId="11072"/>
    <cellStyle name="Separador de milhares 12 2 8 2 2 2 7 2" xfId="42367"/>
    <cellStyle name="Separador de milhares 12 2 8 2 2 2 8" xfId="27543"/>
    <cellStyle name="Separador de milhares 12 2 8 2 2 2 8 2" xfId="32485"/>
    <cellStyle name="Separador de milhares 12 2 8 2 2 2 9" xfId="29190"/>
    <cellStyle name="Separador de milhares 12 2 8 2 2 3" xfId="1155"/>
    <cellStyle name="Separador de milhares 12 2 8 2 2 3 2" xfId="1156"/>
    <cellStyle name="Separador de milhares 12 2 8 2 2 3 2 2" xfId="2840"/>
    <cellStyle name="Separador de milhares 12 2 8 2 2 3 2 2 2" xfId="6134"/>
    <cellStyle name="Separador de milhares 12 2 8 2 2 3 2 2 2 2" xfId="22604"/>
    <cellStyle name="Separador de milhares 12 2 8 2 2 3 2 2 2 2 2" xfId="53899"/>
    <cellStyle name="Separador de milhares 12 2 8 2 2 3 2 2 2 3" xfId="16016"/>
    <cellStyle name="Separador de milhares 12 2 8 2 2 3 2 2 2 3 2" xfId="47311"/>
    <cellStyle name="Separador de milhares 12 2 8 2 2 3 2 2 2 4" xfId="37429"/>
    <cellStyle name="Separador de milhares 12 2 8 2 2 3 2 2 3" xfId="9428"/>
    <cellStyle name="Separador de milhares 12 2 8 2 2 3 2 2 3 2" xfId="25898"/>
    <cellStyle name="Separador de milhares 12 2 8 2 2 3 2 2 3 2 2" xfId="57193"/>
    <cellStyle name="Separador de milhares 12 2 8 2 2 3 2 2 3 3" xfId="40723"/>
    <cellStyle name="Separador de milhares 12 2 8 2 2 3 2 2 4" xfId="19310"/>
    <cellStyle name="Separador de milhares 12 2 8 2 2 3 2 2 4 2" xfId="50605"/>
    <cellStyle name="Separador de milhares 12 2 8 2 2 3 2 2 5" xfId="12722"/>
    <cellStyle name="Separador de milhares 12 2 8 2 2 3 2 2 5 2" xfId="44017"/>
    <cellStyle name="Separador de milhares 12 2 8 2 2 3 2 2 6" xfId="34135"/>
    <cellStyle name="Separador de milhares 12 2 8 2 2 3 2 2 7" xfId="30840"/>
    <cellStyle name="Separador de milhares 12 2 8 2 2 3 2 3" xfId="4487"/>
    <cellStyle name="Separador de milhares 12 2 8 2 2 3 2 3 2" xfId="20957"/>
    <cellStyle name="Separador de milhares 12 2 8 2 2 3 2 3 2 2" xfId="52252"/>
    <cellStyle name="Separador de milhares 12 2 8 2 2 3 2 3 3" xfId="14369"/>
    <cellStyle name="Separador de milhares 12 2 8 2 2 3 2 3 3 2" xfId="45664"/>
    <cellStyle name="Separador de milhares 12 2 8 2 2 3 2 3 4" xfId="35782"/>
    <cellStyle name="Separador de milhares 12 2 8 2 2 3 2 4" xfId="7781"/>
    <cellStyle name="Separador de milhares 12 2 8 2 2 3 2 4 2" xfId="24251"/>
    <cellStyle name="Separador de milhares 12 2 8 2 2 3 2 4 2 2" xfId="55546"/>
    <cellStyle name="Separador de milhares 12 2 8 2 2 3 2 4 3" xfId="39076"/>
    <cellStyle name="Separador de milhares 12 2 8 2 2 3 2 5" xfId="17663"/>
    <cellStyle name="Separador de milhares 12 2 8 2 2 3 2 5 2" xfId="48958"/>
    <cellStyle name="Separador de milhares 12 2 8 2 2 3 2 6" xfId="11075"/>
    <cellStyle name="Separador de milhares 12 2 8 2 2 3 2 6 2" xfId="42370"/>
    <cellStyle name="Separador de milhares 12 2 8 2 2 3 2 7" xfId="27546"/>
    <cellStyle name="Separador de milhares 12 2 8 2 2 3 2 7 2" xfId="32488"/>
    <cellStyle name="Separador de milhares 12 2 8 2 2 3 2 8" xfId="29193"/>
    <cellStyle name="Separador de milhares 12 2 8 2 2 3 3" xfId="2839"/>
    <cellStyle name="Separador de milhares 12 2 8 2 2 3 3 2" xfId="6133"/>
    <cellStyle name="Separador de milhares 12 2 8 2 2 3 3 2 2" xfId="22603"/>
    <cellStyle name="Separador de milhares 12 2 8 2 2 3 3 2 2 2" xfId="53898"/>
    <cellStyle name="Separador de milhares 12 2 8 2 2 3 3 2 3" xfId="16015"/>
    <cellStyle name="Separador de milhares 12 2 8 2 2 3 3 2 3 2" xfId="47310"/>
    <cellStyle name="Separador de milhares 12 2 8 2 2 3 3 2 4" xfId="37428"/>
    <cellStyle name="Separador de milhares 12 2 8 2 2 3 3 3" xfId="9427"/>
    <cellStyle name="Separador de milhares 12 2 8 2 2 3 3 3 2" xfId="25897"/>
    <cellStyle name="Separador de milhares 12 2 8 2 2 3 3 3 2 2" xfId="57192"/>
    <cellStyle name="Separador de milhares 12 2 8 2 2 3 3 3 3" xfId="40722"/>
    <cellStyle name="Separador de milhares 12 2 8 2 2 3 3 4" xfId="19309"/>
    <cellStyle name="Separador de milhares 12 2 8 2 2 3 3 4 2" xfId="50604"/>
    <cellStyle name="Separador de milhares 12 2 8 2 2 3 3 5" xfId="12721"/>
    <cellStyle name="Separador de milhares 12 2 8 2 2 3 3 5 2" xfId="44016"/>
    <cellStyle name="Separador de milhares 12 2 8 2 2 3 3 6" xfId="34134"/>
    <cellStyle name="Separador de milhares 12 2 8 2 2 3 3 7" xfId="30839"/>
    <cellStyle name="Separador de milhares 12 2 8 2 2 3 4" xfId="4486"/>
    <cellStyle name="Separador de milhares 12 2 8 2 2 3 4 2" xfId="20956"/>
    <cellStyle name="Separador de milhares 12 2 8 2 2 3 4 2 2" xfId="52251"/>
    <cellStyle name="Separador de milhares 12 2 8 2 2 3 4 3" xfId="14368"/>
    <cellStyle name="Separador de milhares 12 2 8 2 2 3 4 3 2" xfId="45663"/>
    <cellStyle name="Separador de milhares 12 2 8 2 2 3 4 4" xfId="35781"/>
    <cellStyle name="Separador de milhares 12 2 8 2 2 3 5" xfId="7780"/>
    <cellStyle name="Separador de milhares 12 2 8 2 2 3 5 2" xfId="24250"/>
    <cellStyle name="Separador de milhares 12 2 8 2 2 3 5 2 2" xfId="55545"/>
    <cellStyle name="Separador de milhares 12 2 8 2 2 3 5 3" xfId="39075"/>
    <cellStyle name="Separador de milhares 12 2 8 2 2 3 6" xfId="17662"/>
    <cellStyle name="Separador de milhares 12 2 8 2 2 3 6 2" xfId="48957"/>
    <cellStyle name="Separador de milhares 12 2 8 2 2 3 7" xfId="11074"/>
    <cellStyle name="Separador de milhares 12 2 8 2 2 3 7 2" xfId="42369"/>
    <cellStyle name="Separador de milhares 12 2 8 2 2 3 8" xfId="27545"/>
    <cellStyle name="Separador de milhares 12 2 8 2 2 3 8 2" xfId="32487"/>
    <cellStyle name="Separador de milhares 12 2 8 2 2 3 9" xfId="29192"/>
    <cellStyle name="Separador de milhares 12 2 8 2 2 4" xfId="1157"/>
    <cellStyle name="Separador de milhares 12 2 8 2 2 4 2" xfId="2841"/>
    <cellStyle name="Separador de milhares 12 2 8 2 2 4 2 2" xfId="6135"/>
    <cellStyle name="Separador de milhares 12 2 8 2 2 4 2 2 2" xfId="22605"/>
    <cellStyle name="Separador de milhares 12 2 8 2 2 4 2 2 2 2" xfId="53900"/>
    <cellStyle name="Separador de milhares 12 2 8 2 2 4 2 2 3" xfId="16017"/>
    <cellStyle name="Separador de milhares 12 2 8 2 2 4 2 2 3 2" xfId="47312"/>
    <cellStyle name="Separador de milhares 12 2 8 2 2 4 2 2 4" xfId="37430"/>
    <cellStyle name="Separador de milhares 12 2 8 2 2 4 2 3" xfId="9429"/>
    <cellStyle name="Separador de milhares 12 2 8 2 2 4 2 3 2" xfId="25899"/>
    <cellStyle name="Separador de milhares 12 2 8 2 2 4 2 3 2 2" xfId="57194"/>
    <cellStyle name="Separador de milhares 12 2 8 2 2 4 2 3 3" xfId="40724"/>
    <cellStyle name="Separador de milhares 12 2 8 2 2 4 2 4" xfId="19311"/>
    <cellStyle name="Separador de milhares 12 2 8 2 2 4 2 4 2" xfId="50606"/>
    <cellStyle name="Separador de milhares 12 2 8 2 2 4 2 5" xfId="12723"/>
    <cellStyle name="Separador de milhares 12 2 8 2 2 4 2 5 2" xfId="44018"/>
    <cellStyle name="Separador de milhares 12 2 8 2 2 4 2 6" xfId="34136"/>
    <cellStyle name="Separador de milhares 12 2 8 2 2 4 2 7" xfId="30841"/>
    <cellStyle name="Separador de milhares 12 2 8 2 2 4 3" xfId="4488"/>
    <cellStyle name="Separador de milhares 12 2 8 2 2 4 3 2" xfId="20958"/>
    <cellStyle name="Separador de milhares 12 2 8 2 2 4 3 2 2" xfId="52253"/>
    <cellStyle name="Separador de milhares 12 2 8 2 2 4 3 3" xfId="14370"/>
    <cellStyle name="Separador de milhares 12 2 8 2 2 4 3 3 2" xfId="45665"/>
    <cellStyle name="Separador de milhares 12 2 8 2 2 4 3 4" xfId="35783"/>
    <cellStyle name="Separador de milhares 12 2 8 2 2 4 4" xfId="7782"/>
    <cellStyle name="Separador de milhares 12 2 8 2 2 4 4 2" xfId="24252"/>
    <cellStyle name="Separador de milhares 12 2 8 2 2 4 4 2 2" xfId="55547"/>
    <cellStyle name="Separador de milhares 12 2 8 2 2 4 4 3" xfId="39077"/>
    <cellStyle name="Separador de milhares 12 2 8 2 2 4 5" xfId="17664"/>
    <cellStyle name="Separador de milhares 12 2 8 2 2 4 5 2" xfId="48959"/>
    <cellStyle name="Separador de milhares 12 2 8 2 2 4 6" xfId="11076"/>
    <cellStyle name="Separador de milhares 12 2 8 2 2 4 6 2" xfId="42371"/>
    <cellStyle name="Separador de milhares 12 2 8 2 2 4 7" xfId="27547"/>
    <cellStyle name="Separador de milhares 12 2 8 2 2 4 7 2" xfId="32489"/>
    <cellStyle name="Separador de milhares 12 2 8 2 2 4 8" xfId="29194"/>
    <cellStyle name="Separador de milhares 12 2 8 2 2 5" xfId="2836"/>
    <cellStyle name="Separador de milhares 12 2 8 2 2 5 2" xfId="6130"/>
    <cellStyle name="Separador de milhares 12 2 8 2 2 5 2 2" xfId="22600"/>
    <cellStyle name="Separador de milhares 12 2 8 2 2 5 2 2 2" xfId="53895"/>
    <cellStyle name="Separador de milhares 12 2 8 2 2 5 2 3" xfId="16012"/>
    <cellStyle name="Separador de milhares 12 2 8 2 2 5 2 3 2" xfId="47307"/>
    <cellStyle name="Separador de milhares 12 2 8 2 2 5 2 4" xfId="37425"/>
    <cellStyle name="Separador de milhares 12 2 8 2 2 5 3" xfId="9424"/>
    <cellStyle name="Separador de milhares 12 2 8 2 2 5 3 2" xfId="25894"/>
    <cellStyle name="Separador de milhares 12 2 8 2 2 5 3 2 2" xfId="57189"/>
    <cellStyle name="Separador de milhares 12 2 8 2 2 5 3 3" xfId="40719"/>
    <cellStyle name="Separador de milhares 12 2 8 2 2 5 4" xfId="19306"/>
    <cellStyle name="Separador de milhares 12 2 8 2 2 5 4 2" xfId="50601"/>
    <cellStyle name="Separador de milhares 12 2 8 2 2 5 5" xfId="12718"/>
    <cellStyle name="Separador de milhares 12 2 8 2 2 5 5 2" xfId="44013"/>
    <cellStyle name="Separador de milhares 12 2 8 2 2 5 6" xfId="34131"/>
    <cellStyle name="Separador de milhares 12 2 8 2 2 5 7" xfId="30836"/>
    <cellStyle name="Separador de milhares 12 2 8 2 2 6" xfId="4483"/>
    <cellStyle name="Separador de milhares 12 2 8 2 2 6 2" xfId="20953"/>
    <cellStyle name="Separador de milhares 12 2 8 2 2 6 2 2" xfId="52248"/>
    <cellStyle name="Separador de milhares 12 2 8 2 2 6 3" xfId="14365"/>
    <cellStyle name="Separador de milhares 12 2 8 2 2 6 3 2" xfId="45660"/>
    <cellStyle name="Separador de milhares 12 2 8 2 2 6 4" xfId="35778"/>
    <cellStyle name="Separador de milhares 12 2 8 2 2 7" xfId="7777"/>
    <cellStyle name="Separador de milhares 12 2 8 2 2 7 2" xfId="24247"/>
    <cellStyle name="Separador de milhares 12 2 8 2 2 7 2 2" xfId="55542"/>
    <cellStyle name="Separador de milhares 12 2 8 2 2 7 3" xfId="39072"/>
    <cellStyle name="Separador de milhares 12 2 8 2 2 8" xfId="17659"/>
    <cellStyle name="Separador de milhares 12 2 8 2 2 8 2" xfId="48954"/>
    <cellStyle name="Separador de milhares 12 2 8 2 2 9" xfId="11071"/>
    <cellStyle name="Separador de milhares 12 2 8 2 2 9 2" xfId="42366"/>
    <cellStyle name="Separador de milhares 12 2 8 2 3" xfId="1158"/>
    <cellStyle name="Separador de milhares 12 2 8 2 3 10" xfId="27548"/>
    <cellStyle name="Separador de milhares 12 2 8 2 3 10 2" xfId="32490"/>
    <cellStyle name="Separador de milhares 12 2 8 2 3 11" xfId="29195"/>
    <cellStyle name="Separador de milhares 12 2 8 2 3 2" xfId="1159"/>
    <cellStyle name="Separador de milhares 12 2 8 2 3 2 2" xfId="1160"/>
    <cellStyle name="Separador de milhares 12 2 8 2 3 2 2 2" xfId="2844"/>
    <cellStyle name="Separador de milhares 12 2 8 2 3 2 2 2 2" xfId="6138"/>
    <cellStyle name="Separador de milhares 12 2 8 2 3 2 2 2 2 2" xfId="22608"/>
    <cellStyle name="Separador de milhares 12 2 8 2 3 2 2 2 2 2 2" xfId="53903"/>
    <cellStyle name="Separador de milhares 12 2 8 2 3 2 2 2 2 3" xfId="16020"/>
    <cellStyle name="Separador de milhares 12 2 8 2 3 2 2 2 2 3 2" xfId="47315"/>
    <cellStyle name="Separador de milhares 12 2 8 2 3 2 2 2 2 4" xfId="37433"/>
    <cellStyle name="Separador de milhares 12 2 8 2 3 2 2 2 3" xfId="9432"/>
    <cellStyle name="Separador de milhares 12 2 8 2 3 2 2 2 3 2" xfId="25902"/>
    <cellStyle name="Separador de milhares 12 2 8 2 3 2 2 2 3 2 2" xfId="57197"/>
    <cellStyle name="Separador de milhares 12 2 8 2 3 2 2 2 3 3" xfId="40727"/>
    <cellStyle name="Separador de milhares 12 2 8 2 3 2 2 2 4" xfId="19314"/>
    <cellStyle name="Separador de milhares 12 2 8 2 3 2 2 2 4 2" xfId="50609"/>
    <cellStyle name="Separador de milhares 12 2 8 2 3 2 2 2 5" xfId="12726"/>
    <cellStyle name="Separador de milhares 12 2 8 2 3 2 2 2 5 2" xfId="44021"/>
    <cellStyle name="Separador de milhares 12 2 8 2 3 2 2 2 6" xfId="34139"/>
    <cellStyle name="Separador de milhares 12 2 8 2 3 2 2 2 7" xfId="30844"/>
    <cellStyle name="Separador de milhares 12 2 8 2 3 2 2 3" xfId="4491"/>
    <cellStyle name="Separador de milhares 12 2 8 2 3 2 2 3 2" xfId="20961"/>
    <cellStyle name="Separador de milhares 12 2 8 2 3 2 2 3 2 2" xfId="52256"/>
    <cellStyle name="Separador de milhares 12 2 8 2 3 2 2 3 3" xfId="14373"/>
    <cellStyle name="Separador de milhares 12 2 8 2 3 2 2 3 3 2" xfId="45668"/>
    <cellStyle name="Separador de milhares 12 2 8 2 3 2 2 3 4" xfId="35786"/>
    <cellStyle name="Separador de milhares 12 2 8 2 3 2 2 4" xfId="7785"/>
    <cellStyle name="Separador de milhares 12 2 8 2 3 2 2 4 2" xfId="24255"/>
    <cellStyle name="Separador de milhares 12 2 8 2 3 2 2 4 2 2" xfId="55550"/>
    <cellStyle name="Separador de milhares 12 2 8 2 3 2 2 4 3" xfId="39080"/>
    <cellStyle name="Separador de milhares 12 2 8 2 3 2 2 5" xfId="17667"/>
    <cellStyle name="Separador de milhares 12 2 8 2 3 2 2 5 2" xfId="48962"/>
    <cellStyle name="Separador de milhares 12 2 8 2 3 2 2 6" xfId="11079"/>
    <cellStyle name="Separador de milhares 12 2 8 2 3 2 2 6 2" xfId="42374"/>
    <cellStyle name="Separador de milhares 12 2 8 2 3 2 2 7" xfId="27550"/>
    <cellStyle name="Separador de milhares 12 2 8 2 3 2 2 7 2" xfId="32492"/>
    <cellStyle name="Separador de milhares 12 2 8 2 3 2 2 8" xfId="29197"/>
    <cellStyle name="Separador de milhares 12 2 8 2 3 2 3" xfId="2843"/>
    <cellStyle name="Separador de milhares 12 2 8 2 3 2 3 2" xfId="6137"/>
    <cellStyle name="Separador de milhares 12 2 8 2 3 2 3 2 2" xfId="22607"/>
    <cellStyle name="Separador de milhares 12 2 8 2 3 2 3 2 2 2" xfId="53902"/>
    <cellStyle name="Separador de milhares 12 2 8 2 3 2 3 2 3" xfId="16019"/>
    <cellStyle name="Separador de milhares 12 2 8 2 3 2 3 2 3 2" xfId="47314"/>
    <cellStyle name="Separador de milhares 12 2 8 2 3 2 3 2 4" xfId="37432"/>
    <cellStyle name="Separador de milhares 12 2 8 2 3 2 3 3" xfId="9431"/>
    <cellStyle name="Separador de milhares 12 2 8 2 3 2 3 3 2" xfId="25901"/>
    <cellStyle name="Separador de milhares 12 2 8 2 3 2 3 3 2 2" xfId="57196"/>
    <cellStyle name="Separador de milhares 12 2 8 2 3 2 3 3 3" xfId="40726"/>
    <cellStyle name="Separador de milhares 12 2 8 2 3 2 3 4" xfId="19313"/>
    <cellStyle name="Separador de milhares 12 2 8 2 3 2 3 4 2" xfId="50608"/>
    <cellStyle name="Separador de milhares 12 2 8 2 3 2 3 5" xfId="12725"/>
    <cellStyle name="Separador de milhares 12 2 8 2 3 2 3 5 2" xfId="44020"/>
    <cellStyle name="Separador de milhares 12 2 8 2 3 2 3 6" xfId="34138"/>
    <cellStyle name="Separador de milhares 12 2 8 2 3 2 3 7" xfId="30843"/>
    <cellStyle name="Separador de milhares 12 2 8 2 3 2 4" xfId="4490"/>
    <cellStyle name="Separador de milhares 12 2 8 2 3 2 4 2" xfId="20960"/>
    <cellStyle name="Separador de milhares 12 2 8 2 3 2 4 2 2" xfId="52255"/>
    <cellStyle name="Separador de milhares 12 2 8 2 3 2 4 3" xfId="14372"/>
    <cellStyle name="Separador de milhares 12 2 8 2 3 2 4 3 2" xfId="45667"/>
    <cellStyle name="Separador de milhares 12 2 8 2 3 2 4 4" xfId="35785"/>
    <cellStyle name="Separador de milhares 12 2 8 2 3 2 5" xfId="7784"/>
    <cellStyle name="Separador de milhares 12 2 8 2 3 2 5 2" xfId="24254"/>
    <cellStyle name="Separador de milhares 12 2 8 2 3 2 5 2 2" xfId="55549"/>
    <cellStyle name="Separador de milhares 12 2 8 2 3 2 5 3" xfId="39079"/>
    <cellStyle name="Separador de milhares 12 2 8 2 3 2 6" xfId="17666"/>
    <cellStyle name="Separador de milhares 12 2 8 2 3 2 6 2" xfId="48961"/>
    <cellStyle name="Separador de milhares 12 2 8 2 3 2 7" xfId="11078"/>
    <cellStyle name="Separador de milhares 12 2 8 2 3 2 7 2" xfId="42373"/>
    <cellStyle name="Separador de milhares 12 2 8 2 3 2 8" xfId="27549"/>
    <cellStyle name="Separador de milhares 12 2 8 2 3 2 8 2" xfId="32491"/>
    <cellStyle name="Separador de milhares 12 2 8 2 3 2 9" xfId="29196"/>
    <cellStyle name="Separador de milhares 12 2 8 2 3 3" xfId="1161"/>
    <cellStyle name="Separador de milhares 12 2 8 2 3 3 2" xfId="1162"/>
    <cellStyle name="Separador de milhares 12 2 8 2 3 3 2 2" xfId="2846"/>
    <cellStyle name="Separador de milhares 12 2 8 2 3 3 2 2 2" xfId="6140"/>
    <cellStyle name="Separador de milhares 12 2 8 2 3 3 2 2 2 2" xfId="22610"/>
    <cellStyle name="Separador de milhares 12 2 8 2 3 3 2 2 2 2 2" xfId="53905"/>
    <cellStyle name="Separador de milhares 12 2 8 2 3 3 2 2 2 3" xfId="16022"/>
    <cellStyle name="Separador de milhares 12 2 8 2 3 3 2 2 2 3 2" xfId="47317"/>
    <cellStyle name="Separador de milhares 12 2 8 2 3 3 2 2 2 4" xfId="37435"/>
    <cellStyle name="Separador de milhares 12 2 8 2 3 3 2 2 3" xfId="9434"/>
    <cellStyle name="Separador de milhares 12 2 8 2 3 3 2 2 3 2" xfId="25904"/>
    <cellStyle name="Separador de milhares 12 2 8 2 3 3 2 2 3 2 2" xfId="57199"/>
    <cellStyle name="Separador de milhares 12 2 8 2 3 3 2 2 3 3" xfId="40729"/>
    <cellStyle name="Separador de milhares 12 2 8 2 3 3 2 2 4" xfId="19316"/>
    <cellStyle name="Separador de milhares 12 2 8 2 3 3 2 2 4 2" xfId="50611"/>
    <cellStyle name="Separador de milhares 12 2 8 2 3 3 2 2 5" xfId="12728"/>
    <cellStyle name="Separador de milhares 12 2 8 2 3 3 2 2 5 2" xfId="44023"/>
    <cellStyle name="Separador de milhares 12 2 8 2 3 3 2 2 6" xfId="34141"/>
    <cellStyle name="Separador de milhares 12 2 8 2 3 3 2 2 7" xfId="30846"/>
    <cellStyle name="Separador de milhares 12 2 8 2 3 3 2 3" xfId="4493"/>
    <cellStyle name="Separador de milhares 12 2 8 2 3 3 2 3 2" xfId="20963"/>
    <cellStyle name="Separador de milhares 12 2 8 2 3 3 2 3 2 2" xfId="52258"/>
    <cellStyle name="Separador de milhares 12 2 8 2 3 3 2 3 3" xfId="14375"/>
    <cellStyle name="Separador de milhares 12 2 8 2 3 3 2 3 3 2" xfId="45670"/>
    <cellStyle name="Separador de milhares 12 2 8 2 3 3 2 3 4" xfId="35788"/>
    <cellStyle name="Separador de milhares 12 2 8 2 3 3 2 4" xfId="7787"/>
    <cellStyle name="Separador de milhares 12 2 8 2 3 3 2 4 2" xfId="24257"/>
    <cellStyle name="Separador de milhares 12 2 8 2 3 3 2 4 2 2" xfId="55552"/>
    <cellStyle name="Separador de milhares 12 2 8 2 3 3 2 4 3" xfId="39082"/>
    <cellStyle name="Separador de milhares 12 2 8 2 3 3 2 5" xfId="17669"/>
    <cellStyle name="Separador de milhares 12 2 8 2 3 3 2 5 2" xfId="48964"/>
    <cellStyle name="Separador de milhares 12 2 8 2 3 3 2 6" xfId="11081"/>
    <cellStyle name="Separador de milhares 12 2 8 2 3 3 2 6 2" xfId="42376"/>
    <cellStyle name="Separador de milhares 12 2 8 2 3 3 2 7" xfId="27552"/>
    <cellStyle name="Separador de milhares 12 2 8 2 3 3 2 7 2" xfId="32494"/>
    <cellStyle name="Separador de milhares 12 2 8 2 3 3 2 8" xfId="29199"/>
    <cellStyle name="Separador de milhares 12 2 8 2 3 3 3" xfId="2845"/>
    <cellStyle name="Separador de milhares 12 2 8 2 3 3 3 2" xfId="6139"/>
    <cellStyle name="Separador de milhares 12 2 8 2 3 3 3 2 2" xfId="22609"/>
    <cellStyle name="Separador de milhares 12 2 8 2 3 3 3 2 2 2" xfId="53904"/>
    <cellStyle name="Separador de milhares 12 2 8 2 3 3 3 2 3" xfId="16021"/>
    <cellStyle name="Separador de milhares 12 2 8 2 3 3 3 2 3 2" xfId="47316"/>
    <cellStyle name="Separador de milhares 12 2 8 2 3 3 3 2 4" xfId="37434"/>
    <cellStyle name="Separador de milhares 12 2 8 2 3 3 3 3" xfId="9433"/>
    <cellStyle name="Separador de milhares 12 2 8 2 3 3 3 3 2" xfId="25903"/>
    <cellStyle name="Separador de milhares 12 2 8 2 3 3 3 3 2 2" xfId="57198"/>
    <cellStyle name="Separador de milhares 12 2 8 2 3 3 3 3 3" xfId="40728"/>
    <cellStyle name="Separador de milhares 12 2 8 2 3 3 3 4" xfId="19315"/>
    <cellStyle name="Separador de milhares 12 2 8 2 3 3 3 4 2" xfId="50610"/>
    <cellStyle name="Separador de milhares 12 2 8 2 3 3 3 5" xfId="12727"/>
    <cellStyle name="Separador de milhares 12 2 8 2 3 3 3 5 2" xfId="44022"/>
    <cellStyle name="Separador de milhares 12 2 8 2 3 3 3 6" xfId="34140"/>
    <cellStyle name="Separador de milhares 12 2 8 2 3 3 3 7" xfId="30845"/>
    <cellStyle name="Separador de milhares 12 2 8 2 3 3 4" xfId="4492"/>
    <cellStyle name="Separador de milhares 12 2 8 2 3 3 4 2" xfId="20962"/>
    <cellStyle name="Separador de milhares 12 2 8 2 3 3 4 2 2" xfId="52257"/>
    <cellStyle name="Separador de milhares 12 2 8 2 3 3 4 3" xfId="14374"/>
    <cellStyle name="Separador de milhares 12 2 8 2 3 3 4 3 2" xfId="45669"/>
    <cellStyle name="Separador de milhares 12 2 8 2 3 3 4 4" xfId="35787"/>
    <cellStyle name="Separador de milhares 12 2 8 2 3 3 5" xfId="7786"/>
    <cellStyle name="Separador de milhares 12 2 8 2 3 3 5 2" xfId="24256"/>
    <cellStyle name="Separador de milhares 12 2 8 2 3 3 5 2 2" xfId="55551"/>
    <cellStyle name="Separador de milhares 12 2 8 2 3 3 5 3" xfId="39081"/>
    <cellStyle name="Separador de milhares 12 2 8 2 3 3 6" xfId="17668"/>
    <cellStyle name="Separador de milhares 12 2 8 2 3 3 6 2" xfId="48963"/>
    <cellStyle name="Separador de milhares 12 2 8 2 3 3 7" xfId="11080"/>
    <cellStyle name="Separador de milhares 12 2 8 2 3 3 7 2" xfId="42375"/>
    <cellStyle name="Separador de milhares 12 2 8 2 3 3 8" xfId="27551"/>
    <cellStyle name="Separador de milhares 12 2 8 2 3 3 8 2" xfId="32493"/>
    <cellStyle name="Separador de milhares 12 2 8 2 3 3 9" xfId="29198"/>
    <cellStyle name="Separador de milhares 12 2 8 2 3 4" xfId="1163"/>
    <cellStyle name="Separador de milhares 12 2 8 2 3 4 2" xfId="2847"/>
    <cellStyle name="Separador de milhares 12 2 8 2 3 4 2 2" xfId="6141"/>
    <cellStyle name="Separador de milhares 12 2 8 2 3 4 2 2 2" xfId="22611"/>
    <cellStyle name="Separador de milhares 12 2 8 2 3 4 2 2 2 2" xfId="53906"/>
    <cellStyle name="Separador de milhares 12 2 8 2 3 4 2 2 3" xfId="16023"/>
    <cellStyle name="Separador de milhares 12 2 8 2 3 4 2 2 3 2" xfId="47318"/>
    <cellStyle name="Separador de milhares 12 2 8 2 3 4 2 2 4" xfId="37436"/>
    <cellStyle name="Separador de milhares 12 2 8 2 3 4 2 3" xfId="9435"/>
    <cellStyle name="Separador de milhares 12 2 8 2 3 4 2 3 2" xfId="25905"/>
    <cellStyle name="Separador de milhares 12 2 8 2 3 4 2 3 2 2" xfId="57200"/>
    <cellStyle name="Separador de milhares 12 2 8 2 3 4 2 3 3" xfId="40730"/>
    <cellStyle name="Separador de milhares 12 2 8 2 3 4 2 4" xfId="19317"/>
    <cellStyle name="Separador de milhares 12 2 8 2 3 4 2 4 2" xfId="50612"/>
    <cellStyle name="Separador de milhares 12 2 8 2 3 4 2 5" xfId="12729"/>
    <cellStyle name="Separador de milhares 12 2 8 2 3 4 2 5 2" xfId="44024"/>
    <cellStyle name="Separador de milhares 12 2 8 2 3 4 2 6" xfId="34142"/>
    <cellStyle name="Separador de milhares 12 2 8 2 3 4 2 7" xfId="30847"/>
    <cellStyle name="Separador de milhares 12 2 8 2 3 4 3" xfId="4494"/>
    <cellStyle name="Separador de milhares 12 2 8 2 3 4 3 2" xfId="20964"/>
    <cellStyle name="Separador de milhares 12 2 8 2 3 4 3 2 2" xfId="52259"/>
    <cellStyle name="Separador de milhares 12 2 8 2 3 4 3 3" xfId="14376"/>
    <cellStyle name="Separador de milhares 12 2 8 2 3 4 3 3 2" xfId="45671"/>
    <cellStyle name="Separador de milhares 12 2 8 2 3 4 3 4" xfId="35789"/>
    <cellStyle name="Separador de milhares 12 2 8 2 3 4 4" xfId="7788"/>
    <cellStyle name="Separador de milhares 12 2 8 2 3 4 4 2" xfId="24258"/>
    <cellStyle name="Separador de milhares 12 2 8 2 3 4 4 2 2" xfId="55553"/>
    <cellStyle name="Separador de milhares 12 2 8 2 3 4 4 3" xfId="39083"/>
    <cellStyle name="Separador de milhares 12 2 8 2 3 4 5" xfId="17670"/>
    <cellStyle name="Separador de milhares 12 2 8 2 3 4 5 2" xfId="48965"/>
    <cellStyle name="Separador de milhares 12 2 8 2 3 4 6" xfId="11082"/>
    <cellStyle name="Separador de milhares 12 2 8 2 3 4 6 2" xfId="42377"/>
    <cellStyle name="Separador de milhares 12 2 8 2 3 4 7" xfId="27553"/>
    <cellStyle name="Separador de milhares 12 2 8 2 3 4 7 2" xfId="32495"/>
    <cellStyle name="Separador de milhares 12 2 8 2 3 4 8" xfId="29200"/>
    <cellStyle name="Separador de milhares 12 2 8 2 3 5" xfId="2842"/>
    <cellStyle name="Separador de milhares 12 2 8 2 3 5 2" xfId="6136"/>
    <cellStyle name="Separador de milhares 12 2 8 2 3 5 2 2" xfId="22606"/>
    <cellStyle name="Separador de milhares 12 2 8 2 3 5 2 2 2" xfId="53901"/>
    <cellStyle name="Separador de milhares 12 2 8 2 3 5 2 3" xfId="16018"/>
    <cellStyle name="Separador de milhares 12 2 8 2 3 5 2 3 2" xfId="47313"/>
    <cellStyle name="Separador de milhares 12 2 8 2 3 5 2 4" xfId="37431"/>
    <cellStyle name="Separador de milhares 12 2 8 2 3 5 3" xfId="9430"/>
    <cellStyle name="Separador de milhares 12 2 8 2 3 5 3 2" xfId="25900"/>
    <cellStyle name="Separador de milhares 12 2 8 2 3 5 3 2 2" xfId="57195"/>
    <cellStyle name="Separador de milhares 12 2 8 2 3 5 3 3" xfId="40725"/>
    <cellStyle name="Separador de milhares 12 2 8 2 3 5 4" xfId="19312"/>
    <cellStyle name="Separador de milhares 12 2 8 2 3 5 4 2" xfId="50607"/>
    <cellStyle name="Separador de milhares 12 2 8 2 3 5 5" xfId="12724"/>
    <cellStyle name="Separador de milhares 12 2 8 2 3 5 5 2" xfId="44019"/>
    <cellStyle name="Separador de milhares 12 2 8 2 3 5 6" xfId="34137"/>
    <cellStyle name="Separador de milhares 12 2 8 2 3 5 7" xfId="30842"/>
    <cellStyle name="Separador de milhares 12 2 8 2 3 6" xfId="4489"/>
    <cellStyle name="Separador de milhares 12 2 8 2 3 6 2" xfId="20959"/>
    <cellStyle name="Separador de milhares 12 2 8 2 3 6 2 2" xfId="52254"/>
    <cellStyle name="Separador de milhares 12 2 8 2 3 6 3" xfId="14371"/>
    <cellStyle name="Separador de milhares 12 2 8 2 3 6 3 2" xfId="45666"/>
    <cellStyle name="Separador de milhares 12 2 8 2 3 6 4" xfId="35784"/>
    <cellStyle name="Separador de milhares 12 2 8 2 3 7" xfId="7783"/>
    <cellStyle name="Separador de milhares 12 2 8 2 3 7 2" xfId="24253"/>
    <cellStyle name="Separador de milhares 12 2 8 2 3 7 2 2" xfId="55548"/>
    <cellStyle name="Separador de milhares 12 2 8 2 3 7 3" xfId="39078"/>
    <cellStyle name="Separador de milhares 12 2 8 2 3 8" xfId="17665"/>
    <cellStyle name="Separador de milhares 12 2 8 2 3 8 2" xfId="48960"/>
    <cellStyle name="Separador de milhares 12 2 8 2 3 9" xfId="11077"/>
    <cellStyle name="Separador de milhares 12 2 8 2 3 9 2" xfId="42372"/>
    <cellStyle name="Separador de milhares 12 2 8 2 4" xfId="1164"/>
    <cellStyle name="Separador de milhares 12 2 8 2 4 2" xfId="1165"/>
    <cellStyle name="Separador de milhares 12 2 8 2 4 2 2" xfId="2849"/>
    <cellStyle name="Separador de milhares 12 2 8 2 4 2 2 2" xfId="6143"/>
    <cellStyle name="Separador de milhares 12 2 8 2 4 2 2 2 2" xfId="22613"/>
    <cellStyle name="Separador de milhares 12 2 8 2 4 2 2 2 2 2" xfId="53908"/>
    <cellStyle name="Separador de milhares 12 2 8 2 4 2 2 2 3" xfId="16025"/>
    <cellStyle name="Separador de milhares 12 2 8 2 4 2 2 2 3 2" xfId="47320"/>
    <cellStyle name="Separador de milhares 12 2 8 2 4 2 2 2 4" xfId="37438"/>
    <cellStyle name="Separador de milhares 12 2 8 2 4 2 2 3" xfId="9437"/>
    <cellStyle name="Separador de milhares 12 2 8 2 4 2 2 3 2" xfId="25907"/>
    <cellStyle name="Separador de milhares 12 2 8 2 4 2 2 3 2 2" xfId="57202"/>
    <cellStyle name="Separador de milhares 12 2 8 2 4 2 2 3 3" xfId="40732"/>
    <cellStyle name="Separador de milhares 12 2 8 2 4 2 2 4" xfId="19319"/>
    <cellStyle name="Separador de milhares 12 2 8 2 4 2 2 4 2" xfId="50614"/>
    <cellStyle name="Separador de milhares 12 2 8 2 4 2 2 5" xfId="12731"/>
    <cellStyle name="Separador de milhares 12 2 8 2 4 2 2 5 2" xfId="44026"/>
    <cellStyle name="Separador de milhares 12 2 8 2 4 2 2 6" xfId="34144"/>
    <cellStyle name="Separador de milhares 12 2 8 2 4 2 2 7" xfId="30849"/>
    <cellStyle name="Separador de milhares 12 2 8 2 4 2 3" xfId="4496"/>
    <cellStyle name="Separador de milhares 12 2 8 2 4 2 3 2" xfId="20966"/>
    <cellStyle name="Separador de milhares 12 2 8 2 4 2 3 2 2" xfId="52261"/>
    <cellStyle name="Separador de milhares 12 2 8 2 4 2 3 3" xfId="14378"/>
    <cellStyle name="Separador de milhares 12 2 8 2 4 2 3 3 2" xfId="45673"/>
    <cellStyle name="Separador de milhares 12 2 8 2 4 2 3 4" xfId="35791"/>
    <cellStyle name="Separador de milhares 12 2 8 2 4 2 4" xfId="7790"/>
    <cellStyle name="Separador de milhares 12 2 8 2 4 2 4 2" xfId="24260"/>
    <cellStyle name="Separador de milhares 12 2 8 2 4 2 4 2 2" xfId="55555"/>
    <cellStyle name="Separador de milhares 12 2 8 2 4 2 4 3" xfId="39085"/>
    <cellStyle name="Separador de milhares 12 2 8 2 4 2 5" xfId="17672"/>
    <cellStyle name="Separador de milhares 12 2 8 2 4 2 5 2" xfId="48967"/>
    <cellStyle name="Separador de milhares 12 2 8 2 4 2 6" xfId="11084"/>
    <cellStyle name="Separador de milhares 12 2 8 2 4 2 6 2" xfId="42379"/>
    <cellStyle name="Separador de milhares 12 2 8 2 4 2 7" xfId="27555"/>
    <cellStyle name="Separador de milhares 12 2 8 2 4 2 7 2" xfId="32497"/>
    <cellStyle name="Separador de milhares 12 2 8 2 4 2 8" xfId="29202"/>
    <cellStyle name="Separador de milhares 12 2 8 2 4 3" xfId="2848"/>
    <cellStyle name="Separador de milhares 12 2 8 2 4 3 2" xfId="6142"/>
    <cellStyle name="Separador de milhares 12 2 8 2 4 3 2 2" xfId="22612"/>
    <cellStyle name="Separador de milhares 12 2 8 2 4 3 2 2 2" xfId="53907"/>
    <cellStyle name="Separador de milhares 12 2 8 2 4 3 2 3" xfId="16024"/>
    <cellStyle name="Separador de milhares 12 2 8 2 4 3 2 3 2" xfId="47319"/>
    <cellStyle name="Separador de milhares 12 2 8 2 4 3 2 4" xfId="37437"/>
    <cellStyle name="Separador de milhares 12 2 8 2 4 3 3" xfId="9436"/>
    <cellStyle name="Separador de milhares 12 2 8 2 4 3 3 2" xfId="25906"/>
    <cellStyle name="Separador de milhares 12 2 8 2 4 3 3 2 2" xfId="57201"/>
    <cellStyle name="Separador de milhares 12 2 8 2 4 3 3 3" xfId="40731"/>
    <cellStyle name="Separador de milhares 12 2 8 2 4 3 4" xfId="19318"/>
    <cellStyle name="Separador de milhares 12 2 8 2 4 3 4 2" xfId="50613"/>
    <cellStyle name="Separador de milhares 12 2 8 2 4 3 5" xfId="12730"/>
    <cellStyle name="Separador de milhares 12 2 8 2 4 3 5 2" xfId="44025"/>
    <cellStyle name="Separador de milhares 12 2 8 2 4 3 6" xfId="34143"/>
    <cellStyle name="Separador de milhares 12 2 8 2 4 3 7" xfId="30848"/>
    <cellStyle name="Separador de milhares 12 2 8 2 4 4" xfId="4495"/>
    <cellStyle name="Separador de milhares 12 2 8 2 4 4 2" xfId="20965"/>
    <cellStyle name="Separador de milhares 12 2 8 2 4 4 2 2" xfId="52260"/>
    <cellStyle name="Separador de milhares 12 2 8 2 4 4 3" xfId="14377"/>
    <cellStyle name="Separador de milhares 12 2 8 2 4 4 3 2" xfId="45672"/>
    <cellStyle name="Separador de milhares 12 2 8 2 4 4 4" xfId="35790"/>
    <cellStyle name="Separador de milhares 12 2 8 2 4 5" xfId="7789"/>
    <cellStyle name="Separador de milhares 12 2 8 2 4 5 2" xfId="24259"/>
    <cellStyle name="Separador de milhares 12 2 8 2 4 5 2 2" xfId="55554"/>
    <cellStyle name="Separador de milhares 12 2 8 2 4 5 3" xfId="39084"/>
    <cellStyle name="Separador de milhares 12 2 8 2 4 6" xfId="17671"/>
    <cellStyle name="Separador de milhares 12 2 8 2 4 6 2" xfId="48966"/>
    <cellStyle name="Separador de milhares 12 2 8 2 4 7" xfId="11083"/>
    <cellStyle name="Separador de milhares 12 2 8 2 4 7 2" xfId="42378"/>
    <cellStyle name="Separador de milhares 12 2 8 2 4 8" xfId="27554"/>
    <cellStyle name="Separador de milhares 12 2 8 2 4 8 2" xfId="32496"/>
    <cellStyle name="Separador de milhares 12 2 8 2 4 9" xfId="29201"/>
    <cellStyle name="Separador de milhares 12 2 8 2 5" xfId="1166"/>
    <cellStyle name="Separador de milhares 12 2 8 2 5 2" xfId="1167"/>
    <cellStyle name="Separador de milhares 12 2 8 2 5 2 2" xfId="2851"/>
    <cellStyle name="Separador de milhares 12 2 8 2 5 2 2 2" xfId="6145"/>
    <cellStyle name="Separador de milhares 12 2 8 2 5 2 2 2 2" xfId="22615"/>
    <cellStyle name="Separador de milhares 12 2 8 2 5 2 2 2 2 2" xfId="53910"/>
    <cellStyle name="Separador de milhares 12 2 8 2 5 2 2 2 3" xfId="16027"/>
    <cellStyle name="Separador de milhares 12 2 8 2 5 2 2 2 3 2" xfId="47322"/>
    <cellStyle name="Separador de milhares 12 2 8 2 5 2 2 2 4" xfId="37440"/>
    <cellStyle name="Separador de milhares 12 2 8 2 5 2 2 3" xfId="9439"/>
    <cellStyle name="Separador de milhares 12 2 8 2 5 2 2 3 2" xfId="25909"/>
    <cellStyle name="Separador de milhares 12 2 8 2 5 2 2 3 2 2" xfId="57204"/>
    <cellStyle name="Separador de milhares 12 2 8 2 5 2 2 3 3" xfId="40734"/>
    <cellStyle name="Separador de milhares 12 2 8 2 5 2 2 4" xfId="19321"/>
    <cellStyle name="Separador de milhares 12 2 8 2 5 2 2 4 2" xfId="50616"/>
    <cellStyle name="Separador de milhares 12 2 8 2 5 2 2 5" xfId="12733"/>
    <cellStyle name="Separador de milhares 12 2 8 2 5 2 2 5 2" xfId="44028"/>
    <cellStyle name="Separador de milhares 12 2 8 2 5 2 2 6" xfId="34146"/>
    <cellStyle name="Separador de milhares 12 2 8 2 5 2 2 7" xfId="30851"/>
    <cellStyle name="Separador de milhares 12 2 8 2 5 2 3" xfId="4498"/>
    <cellStyle name="Separador de milhares 12 2 8 2 5 2 3 2" xfId="20968"/>
    <cellStyle name="Separador de milhares 12 2 8 2 5 2 3 2 2" xfId="52263"/>
    <cellStyle name="Separador de milhares 12 2 8 2 5 2 3 3" xfId="14380"/>
    <cellStyle name="Separador de milhares 12 2 8 2 5 2 3 3 2" xfId="45675"/>
    <cellStyle name="Separador de milhares 12 2 8 2 5 2 3 4" xfId="35793"/>
    <cellStyle name="Separador de milhares 12 2 8 2 5 2 4" xfId="7792"/>
    <cellStyle name="Separador de milhares 12 2 8 2 5 2 4 2" xfId="24262"/>
    <cellStyle name="Separador de milhares 12 2 8 2 5 2 4 2 2" xfId="55557"/>
    <cellStyle name="Separador de milhares 12 2 8 2 5 2 4 3" xfId="39087"/>
    <cellStyle name="Separador de milhares 12 2 8 2 5 2 5" xfId="17674"/>
    <cellStyle name="Separador de milhares 12 2 8 2 5 2 5 2" xfId="48969"/>
    <cellStyle name="Separador de milhares 12 2 8 2 5 2 6" xfId="11086"/>
    <cellStyle name="Separador de milhares 12 2 8 2 5 2 6 2" xfId="42381"/>
    <cellStyle name="Separador de milhares 12 2 8 2 5 2 7" xfId="27557"/>
    <cellStyle name="Separador de milhares 12 2 8 2 5 2 7 2" xfId="32499"/>
    <cellStyle name="Separador de milhares 12 2 8 2 5 2 8" xfId="29204"/>
    <cellStyle name="Separador de milhares 12 2 8 2 5 3" xfId="2850"/>
    <cellStyle name="Separador de milhares 12 2 8 2 5 3 2" xfId="6144"/>
    <cellStyle name="Separador de milhares 12 2 8 2 5 3 2 2" xfId="22614"/>
    <cellStyle name="Separador de milhares 12 2 8 2 5 3 2 2 2" xfId="53909"/>
    <cellStyle name="Separador de milhares 12 2 8 2 5 3 2 3" xfId="16026"/>
    <cellStyle name="Separador de milhares 12 2 8 2 5 3 2 3 2" xfId="47321"/>
    <cellStyle name="Separador de milhares 12 2 8 2 5 3 2 4" xfId="37439"/>
    <cellStyle name="Separador de milhares 12 2 8 2 5 3 3" xfId="9438"/>
    <cellStyle name="Separador de milhares 12 2 8 2 5 3 3 2" xfId="25908"/>
    <cellStyle name="Separador de milhares 12 2 8 2 5 3 3 2 2" xfId="57203"/>
    <cellStyle name="Separador de milhares 12 2 8 2 5 3 3 3" xfId="40733"/>
    <cellStyle name="Separador de milhares 12 2 8 2 5 3 4" xfId="19320"/>
    <cellStyle name="Separador de milhares 12 2 8 2 5 3 4 2" xfId="50615"/>
    <cellStyle name="Separador de milhares 12 2 8 2 5 3 5" xfId="12732"/>
    <cellStyle name="Separador de milhares 12 2 8 2 5 3 5 2" xfId="44027"/>
    <cellStyle name="Separador de milhares 12 2 8 2 5 3 6" xfId="34145"/>
    <cellStyle name="Separador de milhares 12 2 8 2 5 3 7" xfId="30850"/>
    <cellStyle name="Separador de milhares 12 2 8 2 5 4" xfId="4497"/>
    <cellStyle name="Separador de milhares 12 2 8 2 5 4 2" xfId="20967"/>
    <cellStyle name="Separador de milhares 12 2 8 2 5 4 2 2" xfId="52262"/>
    <cellStyle name="Separador de milhares 12 2 8 2 5 4 3" xfId="14379"/>
    <cellStyle name="Separador de milhares 12 2 8 2 5 4 3 2" xfId="45674"/>
    <cellStyle name="Separador de milhares 12 2 8 2 5 4 4" xfId="35792"/>
    <cellStyle name="Separador de milhares 12 2 8 2 5 5" xfId="7791"/>
    <cellStyle name="Separador de milhares 12 2 8 2 5 5 2" xfId="24261"/>
    <cellStyle name="Separador de milhares 12 2 8 2 5 5 2 2" xfId="55556"/>
    <cellStyle name="Separador de milhares 12 2 8 2 5 5 3" xfId="39086"/>
    <cellStyle name="Separador de milhares 12 2 8 2 5 6" xfId="17673"/>
    <cellStyle name="Separador de milhares 12 2 8 2 5 6 2" xfId="48968"/>
    <cellStyle name="Separador de milhares 12 2 8 2 5 7" xfId="11085"/>
    <cellStyle name="Separador de milhares 12 2 8 2 5 7 2" xfId="42380"/>
    <cellStyle name="Separador de milhares 12 2 8 2 5 8" xfId="27556"/>
    <cellStyle name="Separador de milhares 12 2 8 2 5 8 2" xfId="32498"/>
    <cellStyle name="Separador de milhares 12 2 8 2 5 9" xfId="29203"/>
    <cellStyle name="Separador de milhares 12 2 8 2 6" xfId="1168"/>
    <cellStyle name="Separador de milhares 12 2 8 2 6 2" xfId="2852"/>
    <cellStyle name="Separador de milhares 12 2 8 2 6 2 2" xfId="6146"/>
    <cellStyle name="Separador de milhares 12 2 8 2 6 2 2 2" xfId="22616"/>
    <cellStyle name="Separador de milhares 12 2 8 2 6 2 2 2 2" xfId="53911"/>
    <cellStyle name="Separador de milhares 12 2 8 2 6 2 2 3" xfId="16028"/>
    <cellStyle name="Separador de milhares 12 2 8 2 6 2 2 3 2" xfId="47323"/>
    <cellStyle name="Separador de milhares 12 2 8 2 6 2 2 4" xfId="37441"/>
    <cellStyle name="Separador de milhares 12 2 8 2 6 2 3" xfId="9440"/>
    <cellStyle name="Separador de milhares 12 2 8 2 6 2 3 2" xfId="25910"/>
    <cellStyle name="Separador de milhares 12 2 8 2 6 2 3 2 2" xfId="57205"/>
    <cellStyle name="Separador de milhares 12 2 8 2 6 2 3 3" xfId="40735"/>
    <cellStyle name="Separador de milhares 12 2 8 2 6 2 4" xfId="19322"/>
    <cellStyle name="Separador de milhares 12 2 8 2 6 2 4 2" xfId="50617"/>
    <cellStyle name="Separador de milhares 12 2 8 2 6 2 5" xfId="12734"/>
    <cellStyle name="Separador de milhares 12 2 8 2 6 2 5 2" xfId="44029"/>
    <cellStyle name="Separador de milhares 12 2 8 2 6 2 6" xfId="34147"/>
    <cellStyle name="Separador de milhares 12 2 8 2 6 2 7" xfId="30852"/>
    <cellStyle name="Separador de milhares 12 2 8 2 6 3" xfId="4499"/>
    <cellStyle name="Separador de milhares 12 2 8 2 6 3 2" xfId="20969"/>
    <cellStyle name="Separador de milhares 12 2 8 2 6 3 2 2" xfId="52264"/>
    <cellStyle name="Separador de milhares 12 2 8 2 6 3 3" xfId="14381"/>
    <cellStyle name="Separador de milhares 12 2 8 2 6 3 3 2" xfId="45676"/>
    <cellStyle name="Separador de milhares 12 2 8 2 6 3 4" xfId="35794"/>
    <cellStyle name="Separador de milhares 12 2 8 2 6 4" xfId="7793"/>
    <cellStyle name="Separador de milhares 12 2 8 2 6 4 2" xfId="24263"/>
    <cellStyle name="Separador de milhares 12 2 8 2 6 4 2 2" xfId="55558"/>
    <cellStyle name="Separador de milhares 12 2 8 2 6 4 3" xfId="39088"/>
    <cellStyle name="Separador de milhares 12 2 8 2 6 5" xfId="17675"/>
    <cellStyle name="Separador de milhares 12 2 8 2 6 5 2" xfId="48970"/>
    <cellStyle name="Separador de milhares 12 2 8 2 6 6" xfId="11087"/>
    <cellStyle name="Separador de milhares 12 2 8 2 6 6 2" xfId="42382"/>
    <cellStyle name="Separador de milhares 12 2 8 2 6 7" xfId="27558"/>
    <cellStyle name="Separador de milhares 12 2 8 2 6 7 2" xfId="32500"/>
    <cellStyle name="Separador de milhares 12 2 8 2 6 8" xfId="29205"/>
    <cellStyle name="Separador de milhares 12 2 8 2 7" xfId="1169"/>
    <cellStyle name="Separador de milhares 12 2 8 2 7 2" xfId="2853"/>
    <cellStyle name="Separador de milhares 12 2 8 2 7 2 2" xfId="6147"/>
    <cellStyle name="Separador de milhares 12 2 8 2 7 2 2 2" xfId="22617"/>
    <cellStyle name="Separador de milhares 12 2 8 2 7 2 2 2 2" xfId="53912"/>
    <cellStyle name="Separador de milhares 12 2 8 2 7 2 2 3" xfId="16029"/>
    <cellStyle name="Separador de milhares 12 2 8 2 7 2 2 3 2" xfId="47324"/>
    <cellStyle name="Separador de milhares 12 2 8 2 7 2 2 4" xfId="37442"/>
    <cellStyle name="Separador de milhares 12 2 8 2 7 2 3" xfId="9441"/>
    <cellStyle name="Separador de milhares 12 2 8 2 7 2 3 2" xfId="25911"/>
    <cellStyle name="Separador de milhares 12 2 8 2 7 2 3 2 2" xfId="57206"/>
    <cellStyle name="Separador de milhares 12 2 8 2 7 2 3 3" xfId="40736"/>
    <cellStyle name="Separador de milhares 12 2 8 2 7 2 4" xfId="19323"/>
    <cellStyle name="Separador de milhares 12 2 8 2 7 2 4 2" xfId="50618"/>
    <cellStyle name="Separador de milhares 12 2 8 2 7 2 5" xfId="12735"/>
    <cellStyle name="Separador de milhares 12 2 8 2 7 2 5 2" xfId="44030"/>
    <cellStyle name="Separador de milhares 12 2 8 2 7 2 6" xfId="34148"/>
    <cellStyle name="Separador de milhares 12 2 8 2 7 2 7" xfId="30853"/>
    <cellStyle name="Separador de milhares 12 2 8 2 7 3" xfId="4500"/>
    <cellStyle name="Separador de milhares 12 2 8 2 7 3 2" xfId="20970"/>
    <cellStyle name="Separador de milhares 12 2 8 2 7 3 2 2" xfId="52265"/>
    <cellStyle name="Separador de milhares 12 2 8 2 7 3 3" xfId="14382"/>
    <cellStyle name="Separador de milhares 12 2 8 2 7 3 3 2" xfId="45677"/>
    <cellStyle name="Separador de milhares 12 2 8 2 7 3 4" xfId="35795"/>
    <cellStyle name="Separador de milhares 12 2 8 2 7 4" xfId="7794"/>
    <cellStyle name="Separador de milhares 12 2 8 2 7 4 2" xfId="24264"/>
    <cellStyle name="Separador de milhares 12 2 8 2 7 4 2 2" xfId="55559"/>
    <cellStyle name="Separador de milhares 12 2 8 2 7 4 3" xfId="39089"/>
    <cellStyle name="Separador de milhares 12 2 8 2 7 5" xfId="17676"/>
    <cellStyle name="Separador de milhares 12 2 8 2 7 5 2" xfId="48971"/>
    <cellStyle name="Separador de milhares 12 2 8 2 7 6" xfId="11088"/>
    <cellStyle name="Separador de milhares 12 2 8 2 7 6 2" xfId="42383"/>
    <cellStyle name="Separador de milhares 12 2 8 2 7 7" xfId="27559"/>
    <cellStyle name="Separador de milhares 12 2 8 2 7 7 2" xfId="32501"/>
    <cellStyle name="Separador de milhares 12 2 8 2 7 8" xfId="29206"/>
    <cellStyle name="Separador de milhares 12 2 8 2 8" xfId="2835"/>
    <cellStyle name="Separador de milhares 12 2 8 2 8 2" xfId="6129"/>
    <cellStyle name="Separador de milhares 12 2 8 2 8 2 2" xfId="22599"/>
    <cellStyle name="Separador de milhares 12 2 8 2 8 2 2 2" xfId="53894"/>
    <cellStyle name="Separador de milhares 12 2 8 2 8 2 3" xfId="16011"/>
    <cellStyle name="Separador de milhares 12 2 8 2 8 2 3 2" xfId="47306"/>
    <cellStyle name="Separador de milhares 12 2 8 2 8 2 4" xfId="37424"/>
    <cellStyle name="Separador de milhares 12 2 8 2 8 3" xfId="9423"/>
    <cellStyle name="Separador de milhares 12 2 8 2 8 3 2" xfId="25893"/>
    <cellStyle name="Separador de milhares 12 2 8 2 8 3 2 2" xfId="57188"/>
    <cellStyle name="Separador de milhares 12 2 8 2 8 3 3" xfId="40718"/>
    <cellStyle name="Separador de milhares 12 2 8 2 8 4" xfId="19305"/>
    <cellStyle name="Separador de milhares 12 2 8 2 8 4 2" xfId="50600"/>
    <cellStyle name="Separador de milhares 12 2 8 2 8 5" xfId="12717"/>
    <cellStyle name="Separador de milhares 12 2 8 2 8 5 2" xfId="44012"/>
    <cellStyle name="Separador de milhares 12 2 8 2 8 6" xfId="34130"/>
    <cellStyle name="Separador de milhares 12 2 8 2 8 7" xfId="30835"/>
    <cellStyle name="Separador de milhares 12 2 8 2 9" xfId="4482"/>
    <cellStyle name="Separador de milhares 12 2 8 2 9 2" xfId="20952"/>
    <cellStyle name="Separador de milhares 12 2 8 2 9 2 2" xfId="52247"/>
    <cellStyle name="Separador de milhares 12 2 8 2 9 3" xfId="14364"/>
    <cellStyle name="Separador de milhares 12 2 8 2 9 3 2" xfId="45659"/>
    <cellStyle name="Separador de milhares 12 2 8 2 9 4" xfId="35777"/>
    <cellStyle name="Separador de milhares 12 2 8 3" xfId="1170"/>
    <cellStyle name="Separador de milhares 12 2 8 3 10" xfId="27560"/>
    <cellStyle name="Separador de milhares 12 2 8 3 10 2" xfId="32502"/>
    <cellStyle name="Separador de milhares 12 2 8 3 11" xfId="29207"/>
    <cellStyle name="Separador de milhares 12 2 8 3 2" xfId="1171"/>
    <cellStyle name="Separador de milhares 12 2 8 3 2 2" xfId="1172"/>
    <cellStyle name="Separador de milhares 12 2 8 3 2 2 2" xfId="2856"/>
    <cellStyle name="Separador de milhares 12 2 8 3 2 2 2 2" xfId="6150"/>
    <cellStyle name="Separador de milhares 12 2 8 3 2 2 2 2 2" xfId="22620"/>
    <cellStyle name="Separador de milhares 12 2 8 3 2 2 2 2 2 2" xfId="53915"/>
    <cellStyle name="Separador de milhares 12 2 8 3 2 2 2 2 3" xfId="16032"/>
    <cellStyle name="Separador de milhares 12 2 8 3 2 2 2 2 3 2" xfId="47327"/>
    <cellStyle name="Separador de milhares 12 2 8 3 2 2 2 2 4" xfId="37445"/>
    <cellStyle name="Separador de milhares 12 2 8 3 2 2 2 3" xfId="9444"/>
    <cellStyle name="Separador de milhares 12 2 8 3 2 2 2 3 2" xfId="25914"/>
    <cellStyle name="Separador de milhares 12 2 8 3 2 2 2 3 2 2" xfId="57209"/>
    <cellStyle name="Separador de milhares 12 2 8 3 2 2 2 3 3" xfId="40739"/>
    <cellStyle name="Separador de milhares 12 2 8 3 2 2 2 4" xfId="19326"/>
    <cellStyle name="Separador de milhares 12 2 8 3 2 2 2 4 2" xfId="50621"/>
    <cellStyle name="Separador de milhares 12 2 8 3 2 2 2 5" xfId="12738"/>
    <cellStyle name="Separador de milhares 12 2 8 3 2 2 2 5 2" xfId="44033"/>
    <cellStyle name="Separador de milhares 12 2 8 3 2 2 2 6" xfId="34151"/>
    <cellStyle name="Separador de milhares 12 2 8 3 2 2 2 7" xfId="30856"/>
    <cellStyle name="Separador de milhares 12 2 8 3 2 2 3" xfId="4503"/>
    <cellStyle name="Separador de milhares 12 2 8 3 2 2 3 2" xfId="20973"/>
    <cellStyle name="Separador de milhares 12 2 8 3 2 2 3 2 2" xfId="52268"/>
    <cellStyle name="Separador de milhares 12 2 8 3 2 2 3 3" xfId="14385"/>
    <cellStyle name="Separador de milhares 12 2 8 3 2 2 3 3 2" xfId="45680"/>
    <cellStyle name="Separador de milhares 12 2 8 3 2 2 3 4" xfId="35798"/>
    <cellStyle name="Separador de milhares 12 2 8 3 2 2 4" xfId="7797"/>
    <cellStyle name="Separador de milhares 12 2 8 3 2 2 4 2" xfId="24267"/>
    <cellStyle name="Separador de milhares 12 2 8 3 2 2 4 2 2" xfId="55562"/>
    <cellStyle name="Separador de milhares 12 2 8 3 2 2 4 3" xfId="39092"/>
    <cellStyle name="Separador de milhares 12 2 8 3 2 2 5" xfId="17679"/>
    <cellStyle name="Separador de milhares 12 2 8 3 2 2 5 2" xfId="48974"/>
    <cellStyle name="Separador de milhares 12 2 8 3 2 2 6" xfId="11091"/>
    <cellStyle name="Separador de milhares 12 2 8 3 2 2 6 2" xfId="42386"/>
    <cellStyle name="Separador de milhares 12 2 8 3 2 2 7" xfId="27562"/>
    <cellStyle name="Separador de milhares 12 2 8 3 2 2 7 2" xfId="32504"/>
    <cellStyle name="Separador de milhares 12 2 8 3 2 2 8" xfId="29209"/>
    <cellStyle name="Separador de milhares 12 2 8 3 2 3" xfId="2855"/>
    <cellStyle name="Separador de milhares 12 2 8 3 2 3 2" xfId="6149"/>
    <cellStyle name="Separador de milhares 12 2 8 3 2 3 2 2" xfId="22619"/>
    <cellStyle name="Separador de milhares 12 2 8 3 2 3 2 2 2" xfId="53914"/>
    <cellStyle name="Separador de milhares 12 2 8 3 2 3 2 3" xfId="16031"/>
    <cellStyle name="Separador de milhares 12 2 8 3 2 3 2 3 2" xfId="47326"/>
    <cellStyle name="Separador de milhares 12 2 8 3 2 3 2 4" xfId="37444"/>
    <cellStyle name="Separador de milhares 12 2 8 3 2 3 3" xfId="9443"/>
    <cellStyle name="Separador de milhares 12 2 8 3 2 3 3 2" xfId="25913"/>
    <cellStyle name="Separador de milhares 12 2 8 3 2 3 3 2 2" xfId="57208"/>
    <cellStyle name="Separador de milhares 12 2 8 3 2 3 3 3" xfId="40738"/>
    <cellStyle name="Separador de milhares 12 2 8 3 2 3 4" xfId="19325"/>
    <cellStyle name="Separador de milhares 12 2 8 3 2 3 4 2" xfId="50620"/>
    <cellStyle name="Separador de milhares 12 2 8 3 2 3 5" xfId="12737"/>
    <cellStyle name="Separador de milhares 12 2 8 3 2 3 5 2" xfId="44032"/>
    <cellStyle name="Separador de milhares 12 2 8 3 2 3 6" xfId="34150"/>
    <cellStyle name="Separador de milhares 12 2 8 3 2 3 7" xfId="30855"/>
    <cellStyle name="Separador de milhares 12 2 8 3 2 4" xfId="4502"/>
    <cellStyle name="Separador de milhares 12 2 8 3 2 4 2" xfId="20972"/>
    <cellStyle name="Separador de milhares 12 2 8 3 2 4 2 2" xfId="52267"/>
    <cellStyle name="Separador de milhares 12 2 8 3 2 4 3" xfId="14384"/>
    <cellStyle name="Separador de milhares 12 2 8 3 2 4 3 2" xfId="45679"/>
    <cellStyle name="Separador de milhares 12 2 8 3 2 4 4" xfId="35797"/>
    <cellStyle name="Separador de milhares 12 2 8 3 2 5" xfId="7796"/>
    <cellStyle name="Separador de milhares 12 2 8 3 2 5 2" xfId="24266"/>
    <cellStyle name="Separador de milhares 12 2 8 3 2 5 2 2" xfId="55561"/>
    <cellStyle name="Separador de milhares 12 2 8 3 2 5 3" xfId="39091"/>
    <cellStyle name="Separador de milhares 12 2 8 3 2 6" xfId="17678"/>
    <cellStyle name="Separador de milhares 12 2 8 3 2 6 2" xfId="48973"/>
    <cellStyle name="Separador de milhares 12 2 8 3 2 7" xfId="11090"/>
    <cellStyle name="Separador de milhares 12 2 8 3 2 7 2" xfId="42385"/>
    <cellStyle name="Separador de milhares 12 2 8 3 2 8" xfId="27561"/>
    <cellStyle name="Separador de milhares 12 2 8 3 2 8 2" xfId="32503"/>
    <cellStyle name="Separador de milhares 12 2 8 3 2 9" xfId="29208"/>
    <cellStyle name="Separador de milhares 12 2 8 3 3" xfId="1173"/>
    <cellStyle name="Separador de milhares 12 2 8 3 3 2" xfId="1174"/>
    <cellStyle name="Separador de milhares 12 2 8 3 3 2 2" xfId="2858"/>
    <cellStyle name="Separador de milhares 12 2 8 3 3 2 2 2" xfId="6152"/>
    <cellStyle name="Separador de milhares 12 2 8 3 3 2 2 2 2" xfId="22622"/>
    <cellStyle name="Separador de milhares 12 2 8 3 3 2 2 2 2 2" xfId="53917"/>
    <cellStyle name="Separador de milhares 12 2 8 3 3 2 2 2 3" xfId="16034"/>
    <cellStyle name="Separador de milhares 12 2 8 3 3 2 2 2 3 2" xfId="47329"/>
    <cellStyle name="Separador de milhares 12 2 8 3 3 2 2 2 4" xfId="37447"/>
    <cellStyle name="Separador de milhares 12 2 8 3 3 2 2 3" xfId="9446"/>
    <cellStyle name="Separador de milhares 12 2 8 3 3 2 2 3 2" xfId="25916"/>
    <cellStyle name="Separador de milhares 12 2 8 3 3 2 2 3 2 2" xfId="57211"/>
    <cellStyle name="Separador de milhares 12 2 8 3 3 2 2 3 3" xfId="40741"/>
    <cellStyle name="Separador de milhares 12 2 8 3 3 2 2 4" xfId="19328"/>
    <cellStyle name="Separador de milhares 12 2 8 3 3 2 2 4 2" xfId="50623"/>
    <cellStyle name="Separador de milhares 12 2 8 3 3 2 2 5" xfId="12740"/>
    <cellStyle name="Separador de milhares 12 2 8 3 3 2 2 5 2" xfId="44035"/>
    <cellStyle name="Separador de milhares 12 2 8 3 3 2 2 6" xfId="34153"/>
    <cellStyle name="Separador de milhares 12 2 8 3 3 2 2 7" xfId="30858"/>
    <cellStyle name="Separador de milhares 12 2 8 3 3 2 3" xfId="4505"/>
    <cellStyle name="Separador de milhares 12 2 8 3 3 2 3 2" xfId="20975"/>
    <cellStyle name="Separador de milhares 12 2 8 3 3 2 3 2 2" xfId="52270"/>
    <cellStyle name="Separador de milhares 12 2 8 3 3 2 3 3" xfId="14387"/>
    <cellStyle name="Separador de milhares 12 2 8 3 3 2 3 3 2" xfId="45682"/>
    <cellStyle name="Separador de milhares 12 2 8 3 3 2 3 4" xfId="35800"/>
    <cellStyle name="Separador de milhares 12 2 8 3 3 2 4" xfId="7799"/>
    <cellStyle name="Separador de milhares 12 2 8 3 3 2 4 2" xfId="24269"/>
    <cellStyle name="Separador de milhares 12 2 8 3 3 2 4 2 2" xfId="55564"/>
    <cellStyle name="Separador de milhares 12 2 8 3 3 2 4 3" xfId="39094"/>
    <cellStyle name="Separador de milhares 12 2 8 3 3 2 5" xfId="17681"/>
    <cellStyle name="Separador de milhares 12 2 8 3 3 2 5 2" xfId="48976"/>
    <cellStyle name="Separador de milhares 12 2 8 3 3 2 6" xfId="11093"/>
    <cellStyle name="Separador de milhares 12 2 8 3 3 2 6 2" xfId="42388"/>
    <cellStyle name="Separador de milhares 12 2 8 3 3 2 7" xfId="27564"/>
    <cellStyle name="Separador de milhares 12 2 8 3 3 2 7 2" xfId="32506"/>
    <cellStyle name="Separador de milhares 12 2 8 3 3 2 8" xfId="29211"/>
    <cellStyle name="Separador de milhares 12 2 8 3 3 3" xfId="2857"/>
    <cellStyle name="Separador de milhares 12 2 8 3 3 3 2" xfId="6151"/>
    <cellStyle name="Separador de milhares 12 2 8 3 3 3 2 2" xfId="22621"/>
    <cellStyle name="Separador de milhares 12 2 8 3 3 3 2 2 2" xfId="53916"/>
    <cellStyle name="Separador de milhares 12 2 8 3 3 3 2 3" xfId="16033"/>
    <cellStyle name="Separador de milhares 12 2 8 3 3 3 2 3 2" xfId="47328"/>
    <cellStyle name="Separador de milhares 12 2 8 3 3 3 2 4" xfId="37446"/>
    <cellStyle name="Separador de milhares 12 2 8 3 3 3 3" xfId="9445"/>
    <cellStyle name="Separador de milhares 12 2 8 3 3 3 3 2" xfId="25915"/>
    <cellStyle name="Separador de milhares 12 2 8 3 3 3 3 2 2" xfId="57210"/>
    <cellStyle name="Separador de milhares 12 2 8 3 3 3 3 3" xfId="40740"/>
    <cellStyle name="Separador de milhares 12 2 8 3 3 3 4" xfId="19327"/>
    <cellStyle name="Separador de milhares 12 2 8 3 3 3 4 2" xfId="50622"/>
    <cellStyle name="Separador de milhares 12 2 8 3 3 3 5" xfId="12739"/>
    <cellStyle name="Separador de milhares 12 2 8 3 3 3 5 2" xfId="44034"/>
    <cellStyle name="Separador de milhares 12 2 8 3 3 3 6" xfId="34152"/>
    <cellStyle name="Separador de milhares 12 2 8 3 3 3 7" xfId="30857"/>
    <cellStyle name="Separador de milhares 12 2 8 3 3 4" xfId="4504"/>
    <cellStyle name="Separador de milhares 12 2 8 3 3 4 2" xfId="20974"/>
    <cellStyle name="Separador de milhares 12 2 8 3 3 4 2 2" xfId="52269"/>
    <cellStyle name="Separador de milhares 12 2 8 3 3 4 3" xfId="14386"/>
    <cellStyle name="Separador de milhares 12 2 8 3 3 4 3 2" xfId="45681"/>
    <cellStyle name="Separador de milhares 12 2 8 3 3 4 4" xfId="35799"/>
    <cellStyle name="Separador de milhares 12 2 8 3 3 5" xfId="7798"/>
    <cellStyle name="Separador de milhares 12 2 8 3 3 5 2" xfId="24268"/>
    <cellStyle name="Separador de milhares 12 2 8 3 3 5 2 2" xfId="55563"/>
    <cellStyle name="Separador de milhares 12 2 8 3 3 5 3" xfId="39093"/>
    <cellStyle name="Separador de milhares 12 2 8 3 3 6" xfId="17680"/>
    <cellStyle name="Separador de milhares 12 2 8 3 3 6 2" xfId="48975"/>
    <cellStyle name="Separador de milhares 12 2 8 3 3 7" xfId="11092"/>
    <cellStyle name="Separador de milhares 12 2 8 3 3 7 2" xfId="42387"/>
    <cellStyle name="Separador de milhares 12 2 8 3 3 8" xfId="27563"/>
    <cellStyle name="Separador de milhares 12 2 8 3 3 8 2" xfId="32505"/>
    <cellStyle name="Separador de milhares 12 2 8 3 3 9" xfId="29210"/>
    <cellStyle name="Separador de milhares 12 2 8 3 4" xfId="1175"/>
    <cellStyle name="Separador de milhares 12 2 8 3 4 2" xfId="2859"/>
    <cellStyle name="Separador de milhares 12 2 8 3 4 2 2" xfId="6153"/>
    <cellStyle name="Separador de milhares 12 2 8 3 4 2 2 2" xfId="22623"/>
    <cellStyle name="Separador de milhares 12 2 8 3 4 2 2 2 2" xfId="53918"/>
    <cellStyle name="Separador de milhares 12 2 8 3 4 2 2 3" xfId="16035"/>
    <cellStyle name="Separador de milhares 12 2 8 3 4 2 2 3 2" xfId="47330"/>
    <cellStyle name="Separador de milhares 12 2 8 3 4 2 2 4" xfId="37448"/>
    <cellStyle name="Separador de milhares 12 2 8 3 4 2 3" xfId="9447"/>
    <cellStyle name="Separador de milhares 12 2 8 3 4 2 3 2" xfId="25917"/>
    <cellStyle name="Separador de milhares 12 2 8 3 4 2 3 2 2" xfId="57212"/>
    <cellStyle name="Separador de milhares 12 2 8 3 4 2 3 3" xfId="40742"/>
    <cellStyle name="Separador de milhares 12 2 8 3 4 2 4" xfId="19329"/>
    <cellStyle name="Separador de milhares 12 2 8 3 4 2 4 2" xfId="50624"/>
    <cellStyle name="Separador de milhares 12 2 8 3 4 2 5" xfId="12741"/>
    <cellStyle name="Separador de milhares 12 2 8 3 4 2 5 2" xfId="44036"/>
    <cellStyle name="Separador de milhares 12 2 8 3 4 2 6" xfId="34154"/>
    <cellStyle name="Separador de milhares 12 2 8 3 4 2 7" xfId="30859"/>
    <cellStyle name="Separador de milhares 12 2 8 3 4 3" xfId="4506"/>
    <cellStyle name="Separador de milhares 12 2 8 3 4 3 2" xfId="20976"/>
    <cellStyle name="Separador de milhares 12 2 8 3 4 3 2 2" xfId="52271"/>
    <cellStyle name="Separador de milhares 12 2 8 3 4 3 3" xfId="14388"/>
    <cellStyle name="Separador de milhares 12 2 8 3 4 3 3 2" xfId="45683"/>
    <cellStyle name="Separador de milhares 12 2 8 3 4 3 4" xfId="35801"/>
    <cellStyle name="Separador de milhares 12 2 8 3 4 4" xfId="7800"/>
    <cellStyle name="Separador de milhares 12 2 8 3 4 4 2" xfId="24270"/>
    <cellStyle name="Separador de milhares 12 2 8 3 4 4 2 2" xfId="55565"/>
    <cellStyle name="Separador de milhares 12 2 8 3 4 4 3" xfId="39095"/>
    <cellStyle name="Separador de milhares 12 2 8 3 4 5" xfId="17682"/>
    <cellStyle name="Separador de milhares 12 2 8 3 4 5 2" xfId="48977"/>
    <cellStyle name="Separador de milhares 12 2 8 3 4 6" xfId="11094"/>
    <cellStyle name="Separador de milhares 12 2 8 3 4 6 2" xfId="42389"/>
    <cellStyle name="Separador de milhares 12 2 8 3 4 7" xfId="27565"/>
    <cellStyle name="Separador de milhares 12 2 8 3 4 7 2" xfId="32507"/>
    <cellStyle name="Separador de milhares 12 2 8 3 4 8" xfId="29212"/>
    <cellStyle name="Separador de milhares 12 2 8 3 5" xfId="2854"/>
    <cellStyle name="Separador de milhares 12 2 8 3 5 2" xfId="6148"/>
    <cellStyle name="Separador de milhares 12 2 8 3 5 2 2" xfId="22618"/>
    <cellStyle name="Separador de milhares 12 2 8 3 5 2 2 2" xfId="53913"/>
    <cellStyle name="Separador de milhares 12 2 8 3 5 2 3" xfId="16030"/>
    <cellStyle name="Separador de milhares 12 2 8 3 5 2 3 2" xfId="47325"/>
    <cellStyle name="Separador de milhares 12 2 8 3 5 2 4" xfId="37443"/>
    <cellStyle name="Separador de milhares 12 2 8 3 5 3" xfId="9442"/>
    <cellStyle name="Separador de milhares 12 2 8 3 5 3 2" xfId="25912"/>
    <cellStyle name="Separador de milhares 12 2 8 3 5 3 2 2" xfId="57207"/>
    <cellStyle name="Separador de milhares 12 2 8 3 5 3 3" xfId="40737"/>
    <cellStyle name="Separador de milhares 12 2 8 3 5 4" xfId="19324"/>
    <cellStyle name="Separador de milhares 12 2 8 3 5 4 2" xfId="50619"/>
    <cellStyle name="Separador de milhares 12 2 8 3 5 5" xfId="12736"/>
    <cellStyle name="Separador de milhares 12 2 8 3 5 5 2" xfId="44031"/>
    <cellStyle name="Separador de milhares 12 2 8 3 5 6" xfId="34149"/>
    <cellStyle name="Separador de milhares 12 2 8 3 5 7" xfId="30854"/>
    <cellStyle name="Separador de milhares 12 2 8 3 6" xfId="4501"/>
    <cellStyle name="Separador de milhares 12 2 8 3 6 2" xfId="20971"/>
    <cellStyle name="Separador de milhares 12 2 8 3 6 2 2" xfId="52266"/>
    <cellStyle name="Separador de milhares 12 2 8 3 6 3" xfId="14383"/>
    <cellStyle name="Separador de milhares 12 2 8 3 6 3 2" xfId="45678"/>
    <cellStyle name="Separador de milhares 12 2 8 3 6 4" xfId="35796"/>
    <cellStyle name="Separador de milhares 12 2 8 3 7" xfId="7795"/>
    <cellStyle name="Separador de milhares 12 2 8 3 7 2" xfId="24265"/>
    <cellStyle name="Separador de milhares 12 2 8 3 7 2 2" xfId="55560"/>
    <cellStyle name="Separador de milhares 12 2 8 3 7 3" xfId="39090"/>
    <cellStyle name="Separador de milhares 12 2 8 3 8" xfId="17677"/>
    <cellStyle name="Separador de milhares 12 2 8 3 8 2" xfId="48972"/>
    <cellStyle name="Separador de milhares 12 2 8 3 9" xfId="11089"/>
    <cellStyle name="Separador de milhares 12 2 8 3 9 2" xfId="42384"/>
    <cellStyle name="Separador de milhares 12 2 8 4" xfId="1176"/>
    <cellStyle name="Separador de milhares 12 2 8 4 10" xfId="27566"/>
    <cellStyle name="Separador de milhares 12 2 8 4 10 2" xfId="32508"/>
    <cellStyle name="Separador de milhares 12 2 8 4 11" xfId="29213"/>
    <cellStyle name="Separador de milhares 12 2 8 4 2" xfId="1177"/>
    <cellStyle name="Separador de milhares 12 2 8 4 2 2" xfId="1178"/>
    <cellStyle name="Separador de milhares 12 2 8 4 2 2 2" xfId="2862"/>
    <cellStyle name="Separador de milhares 12 2 8 4 2 2 2 2" xfId="6156"/>
    <cellStyle name="Separador de milhares 12 2 8 4 2 2 2 2 2" xfId="22626"/>
    <cellStyle name="Separador de milhares 12 2 8 4 2 2 2 2 2 2" xfId="53921"/>
    <cellStyle name="Separador de milhares 12 2 8 4 2 2 2 2 3" xfId="16038"/>
    <cellStyle name="Separador de milhares 12 2 8 4 2 2 2 2 3 2" xfId="47333"/>
    <cellStyle name="Separador de milhares 12 2 8 4 2 2 2 2 4" xfId="37451"/>
    <cellStyle name="Separador de milhares 12 2 8 4 2 2 2 3" xfId="9450"/>
    <cellStyle name="Separador de milhares 12 2 8 4 2 2 2 3 2" xfId="25920"/>
    <cellStyle name="Separador de milhares 12 2 8 4 2 2 2 3 2 2" xfId="57215"/>
    <cellStyle name="Separador de milhares 12 2 8 4 2 2 2 3 3" xfId="40745"/>
    <cellStyle name="Separador de milhares 12 2 8 4 2 2 2 4" xfId="19332"/>
    <cellStyle name="Separador de milhares 12 2 8 4 2 2 2 4 2" xfId="50627"/>
    <cellStyle name="Separador de milhares 12 2 8 4 2 2 2 5" xfId="12744"/>
    <cellStyle name="Separador de milhares 12 2 8 4 2 2 2 5 2" xfId="44039"/>
    <cellStyle name="Separador de milhares 12 2 8 4 2 2 2 6" xfId="34157"/>
    <cellStyle name="Separador de milhares 12 2 8 4 2 2 2 7" xfId="30862"/>
    <cellStyle name="Separador de milhares 12 2 8 4 2 2 3" xfId="4509"/>
    <cellStyle name="Separador de milhares 12 2 8 4 2 2 3 2" xfId="20979"/>
    <cellStyle name="Separador de milhares 12 2 8 4 2 2 3 2 2" xfId="52274"/>
    <cellStyle name="Separador de milhares 12 2 8 4 2 2 3 3" xfId="14391"/>
    <cellStyle name="Separador de milhares 12 2 8 4 2 2 3 3 2" xfId="45686"/>
    <cellStyle name="Separador de milhares 12 2 8 4 2 2 3 4" xfId="35804"/>
    <cellStyle name="Separador de milhares 12 2 8 4 2 2 4" xfId="7803"/>
    <cellStyle name="Separador de milhares 12 2 8 4 2 2 4 2" xfId="24273"/>
    <cellStyle name="Separador de milhares 12 2 8 4 2 2 4 2 2" xfId="55568"/>
    <cellStyle name="Separador de milhares 12 2 8 4 2 2 4 3" xfId="39098"/>
    <cellStyle name="Separador de milhares 12 2 8 4 2 2 5" xfId="17685"/>
    <cellStyle name="Separador de milhares 12 2 8 4 2 2 5 2" xfId="48980"/>
    <cellStyle name="Separador de milhares 12 2 8 4 2 2 6" xfId="11097"/>
    <cellStyle name="Separador de milhares 12 2 8 4 2 2 6 2" xfId="42392"/>
    <cellStyle name="Separador de milhares 12 2 8 4 2 2 7" xfId="27568"/>
    <cellStyle name="Separador de milhares 12 2 8 4 2 2 7 2" xfId="32510"/>
    <cellStyle name="Separador de milhares 12 2 8 4 2 2 8" xfId="29215"/>
    <cellStyle name="Separador de milhares 12 2 8 4 2 3" xfId="2861"/>
    <cellStyle name="Separador de milhares 12 2 8 4 2 3 2" xfId="6155"/>
    <cellStyle name="Separador de milhares 12 2 8 4 2 3 2 2" xfId="22625"/>
    <cellStyle name="Separador de milhares 12 2 8 4 2 3 2 2 2" xfId="53920"/>
    <cellStyle name="Separador de milhares 12 2 8 4 2 3 2 3" xfId="16037"/>
    <cellStyle name="Separador de milhares 12 2 8 4 2 3 2 3 2" xfId="47332"/>
    <cellStyle name="Separador de milhares 12 2 8 4 2 3 2 4" xfId="37450"/>
    <cellStyle name="Separador de milhares 12 2 8 4 2 3 3" xfId="9449"/>
    <cellStyle name="Separador de milhares 12 2 8 4 2 3 3 2" xfId="25919"/>
    <cellStyle name="Separador de milhares 12 2 8 4 2 3 3 2 2" xfId="57214"/>
    <cellStyle name="Separador de milhares 12 2 8 4 2 3 3 3" xfId="40744"/>
    <cellStyle name="Separador de milhares 12 2 8 4 2 3 4" xfId="19331"/>
    <cellStyle name="Separador de milhares 12 2 8 4 2 3 4 2" xfId="50626"/>
    <cellStyle name="Separador de milhares 12 2 8 4 2 3 5" xfId="12743"/>
    <cellStyle name="Separador de milhares 12 2 8 4 2 3 5 2" xfId="44038"/>
    <cellStyle name="Separador de milhares 12 2 8 4 2 3 6" xfId="34156"/>
    <cellStyle name="Separador de milhares 12 2 8 4 2 3 7" xfId="30861"/>
    <cellStyle name="Separador de milhares 12 2 8 4 2 4" xfId="4508"/>
    <cellStyle name="Separador de milhares 12 2 8 4 2 4 2" xfId="20978"/>
    <cellStyle name="Separador de milhares 12 2 8 4 2 4 2 2" xfId="52273"/>
    <cellStyle name="Separador de milhares 12 2 8 4 2 4 3" xfId="14390"/>
    <cellStyle name="Separador de milhares 12 2 8 4 2 4 3 2" xfId="45685"/>
    <cellStyle name="Separador de milhares 12 2 8 4 2 4 4" xfId="35803"/>
    <cellStyle name="Separador de milhares 12 2 8 4 2 5" xfId="7802"/>
    <cellStyle name="Separador de milhares 12 2 8 4 2 5 2" xfId="24272"/>
    <cellStyle name="Separador de milhares 12 2 8 4 2 5 2 2" xfId="55567"/>
    <cellStyle name="Separador de milhares 12 2 8 4 2 5 3" xfId="39097"/>
    <cellStyle name="Separador de milhares 12 2 8 4 2 6" xfId="17684"/>
    <cellStyle name="Separador de milhares 12 2 8 4 2 6 2" xfId="48979"/>
    <cellStyle name="Separador de milhares 12 2 8 4 2 7" xfId="11096"/>
    <cellStyle name="Separador de milhares 12 2 8 4 2 7 2" xfId="42391"/>
    <cellStyle name="Separador de milhares 12 2 8 4 2 8" xfId="27567"/>
    <cellStyle name="Separador de milhares 12 2 8 4 2 8 2" xfId="32509"/>
    <cellStyle name="Separador de milhares 12 2 8 4 2 9" xfId="29214"/>
    <cellStyle name="Separador de milhares 12 2 8 4 3" xfId="1179"/>
    <cellStyle name="Separador de milhares 12 2 8 4 3 2" xfId="1180"/>
    <cellStyle name="Separador de milhares 12 2 8 4 3 2 2" xfId="2864"/>
    <cellStyle name="Separador de milhares 12 2 8 4 3 2 2 2" xfId="6158"/>
    <cellStyle name="Separador de milhares 12 2 8 4 3 2 2 2 2" xfId="22628"/>
    <cellStyle name="Separador de milhares 12 2 8 4 3 2 2 2 2 2" xfId="53923"/>
    <cellStyle name="Separador de milhares 12 2 8 4 3 2 2 2 3" xfId="16040"/>
    <cellStyle name="Separador de milhares 12 2 8 4 3 2 2 2 3 2" xfId="47335"/>
    <cellStyle name="Separador de milhares 12 2 8 4 3 2 2 2 4" xfId="37453"/>
    <cellStyle name="Separador de milhares 12 2 8 4 3 2 2 3" xfId="9452"/>
    <cellStyle name="Separador de milhares 12 2 8 4 3 2 2 3 2" xfId="25922"/>
    <cellStyle name="Separador de milhares 12 2 8 4 3 2 2 3 2 2" xfId="57217"/>
    <cellStyle name="Separador de milhares 12 2 8 4 3 2 2 3 3" xfId="40747"/>
    <cellStyle name="Separador de milhares 12 2 8 4 3 2 2 4" xfId="19334"/>
    <cellStyle name="Separador de milhares 12 2 8 4 3 2 2 4 2" xfId="50629"/>
    <cellStyle name="Separador de milhares 12 2 8 4 3 2 2 5" xfId="12746"/>
    <cellStyle name="Separador de milhares 12 2 8 4 3 2 2 5 2" xfId="44041"/>
    <cellStyle name="Separador de milhares 12 2 8 4 3 2 2 6" xfId="34159"/>
    <cellStyle name="Separador de milhares 12 2 8 4 3 2 2 7" xfId="30864"/>
    <cellStyle name="Separador de milhares 12 2 8 4 3 2 3" xfId="4511"/>
    <cellStyle name="Separador de milhares 12 2 8 4 3 2 3 2" xfId="20981"/>
    <cellStyle name="Separador de milhares 12 2 8 4 3 2 3 2 2" xfId="52276"/>
    <cellStyle name="Separador de milhares 12 2 8 4 3 2 3 3" xfId="14393"/>
    <cellStyle name="Separador de milhares 12 2 8 4 3 2 3 3 2" xfId="45688"/>
    <cellStyle name="Separador de milhares 12 2 8 4 3 2 3 4" xfId="35806"/>
    <cellStyle name="Separador de milhares 12 2 8 4 3 2 4" xfId="7805"/>
    <cellStyle name="Separador de milhares 12 2 8 4 3 2 4 2" xfId="24275"/>
    <cellStyle name="Separador de milhares 12 2 8 4 3 2 4 2 2" xfId="55570"/>
    <cellStyle name="Separador de milhares 12 2 8 4 3 2 4 3" xfId="39100"/>
    <cellStyle name="Separador de milhares 12 2 8 4 3 2 5" xfId="17687"/>
    <cellStyle name="Separador de milhares 12 2 8 4 3 2 5 2" xfId="48982"/>
    <cellStyle name="Separador de milhares 12 2 8 4 3 2 6" xfId="11099"/>
    <cellStyle name="Separador de milhares 12 2 8 4 3 2 6 2" xfId="42394"/>
    <cellStyle name="Separador de milhares 12 2 8 4 3 2 7" xfId="27570"/>
    <cellStyle name="Separador de milhares 12 2 8 4 3 2 7 2" xfId="32512"/>
    <cellStyle name="Separador de milhares 12 2 8 4 3 2 8" xfId="29217"/>
    <cellStyle name="Separador de milhares 12 2 8 4 3 3" xfId="2863"/>
    <cellStyle name="Separador de milhares 12 2 8 4 3 3 2" xfId="6157"/>
    <cellStyle name="Separador de milhares 12 2 8 4 3 3 2 2" xfId="22627"/>
    <cellStyle name="Separador de milhares 12 2 8 4 3 3 2 2 2" xfId="53922"/>
    <cellStyle name="Separador de milhares 12 2 8 4 3 3 2 3" xfId="16039"/>
    <cellStyle name="Separador de milhares 12 2 8 4 3 3 2 3 2" xfId="47334"/>
    <cellStyle name="Separador de milhares 12 2 8 4 3 3 2 4" xfId="37452"/>
    <cellStyle name="Separador de milhares 12 2 8 4 3 3 3" xfId="9451"/>
    <cellStyle name="Separador de milhares 12 2 8 4 3 3 3 2" xfId="25921"/>
    <cellStyle name="Separador de milhares 12 2 8 4 3 3 3 2 2" xfId="57216"/>
    <cellStyle name="Separador de milhares 12 2 8 4 3 3 3 3" xfId="40746"/>
    <cellStyle name="Separador de milhares 12 2 8 4 3 3 4" xfId="19333"/>
    <cellStyle name="Separador de milhares 12 2 8 4 3 3 4 2" xfId="50628"/>
    <cellStyle name="Separador de milhares 12 2 8 4 3 3 5" xfId="12745"/>
    <cellStyle name="Separador de milhares 12 2 8 4 3 3 5 2" xfId="44040"/>
    <cellStyle name="Separador de milhares 12 2 8 4 3 3 6" xfId="34158"/>
    <cellStyle name="Separador de milhares 12 2 8 4 3 3 7" xfId="30863"/>
    <cellStyle name="Separador de milhares 12 2 8 4 3 4" xfId="4510"/>
    <cellStyle name="Separador de milhares 12 2 8 4 3 4 2" xfId="20980"/>
    <cellStyle name="Separador de milhares 12 2 8 4 3 4 2 2" xfId="52275"/>
    <cellStyle name="Separador de milhares 12 2 8 4 3 4 3" xfId="14392"/>
    <cellStyle name="Separador de milhares 12 2 8 4 3 4 3 2" xfId="45687"/>
    <cellStyle name="Separador de milhares 12 2 8 4 3 4 4" xfId="35805"/>
    <cellStyle name="Separador de milhares 12 2 8 4 3 5" xfId="7804"/>
    <cellStyle name="Separador de milhares 12 2 8 4 3 5 2" xfId="24274"/>
    <cellStyle name="Separador de milhares 12 2 8 4 3 5 2 2" xfId="55569"/>
    <cellStyle name="Separador de milhares 12 2 8 4 3 5 3" xfId="39099"/>
    <cellStyle name="Separador de milhares 12 2 8 4 3 6" xfId="17686"/>
    <cellStyle name="Separador de milhares 12 2 8 4 3 6 2" xfId="48981"/>
    <cellStyle name="Separador de milhares 12 2 8 4 3 7" xfId="11098"/>
    <cellStyle name="Separador de milhares 12 2 8 4 3 7 2" xfId="42393"/>
    <cellStyle name="Separador de milhares 12 2 8 4 3 8" xfId="27569"/>
    <cellStyle name="Separador de milhares 12 2 8 4 3 8 2" xfId="32511"/>
    <cellStyle name="Separador de milhares 12 2 8 4 3 9" xfId="29216"/>
    <cellStyle name="Separador de milhares 12 2 8 4 4" xfId="1181"/>
    <cellStyle name="Separador de milhares 12 2 8 4 4 2" xfId="2865"/>
    <cellStyle name="Separador de milhares 12 2 8 4 4 2 2" xfId="6159"/>
    <cellStyle name="Separador de milhares 12 2 8 4 4 2 2 2" xfId="22629"/>
    <cellStyle name="Separador de milhares 12 2 8 4 4 2 2 2 2" xfId="53924"/>
    <cellStyle name="Separador de milhares 12 2 8 4 4 2 2 3" xfId="16041"/>
    <cellStyle name="Separador de milhares 12 2 8 4 4 2 2 3 2" xfId="47336"/>
    <cellStyle name="Separador de milhares 12 2 8 4 4 2 2 4" xfId="37454"/>
    <cellStyle name="Separador de milhares 12 2 8 4 4 2 3" xfId="9453"/>
    <cellStyle name="Separador de milhares 12 2 8 4 4 2 3 2" xfId="25923"/>
    <cellStyle name="Separador de milhares 12 2 8 4 4 2 3 2 2" xfId="57218"/>
    <cellStyle name="Separador de milhares 12 2 8 4 4 2 3 3" xfId="40748"/>
    <cellStyle name="Separador de milhares 12 2 8 4 4 2 4" xfId="19335"/>
    <cellStyle name="Separador de milhares 12 2 8 4 4 2 4 2" xfId="50630"/>
    <cellStyle name="Separador de milhares 12 2 8 4 4 2 5" xfId="12747"/>
    <cellStyle name="Separador de milhares 12 2 8 4 4 2 5 2" xfId="44042"/>
    <cellStyle name="Separador de milhares 12 2 8 4 4 2 6" xfId="34160"/>
    <cellStyle name="Separador de milhares 12 2 8 4 4 2 7" xfId="30865"/>
    <cellStyle name="Separador de milhares 12 2 8 4 4 3" xfId="4512"/>
    <cellStyle name="Separador de milhares 12 2 8 4 4 3 2" xfId="20982"/>
    <cellStyle name="Separador de milhares 12 2 8 4 4 3 2 2" xfId="52277"/>
    <cellStyle name="Separador de milhares 12 2 8 4 4 3 3" xfId="14394"/>
    <cellStyle name="Separador de milhares 12 2 8 4 4 3 3 2" xfId="45689"/>
    <cellStyle name="Separador de milhares 12 2 8 4 4 3 4" xfId="35807"/>
    <cellStyle name="Separador de milhares 12 2 8 4 4 4" xfId="7806"/>
    <cellStyle name="Separador de milhares 12 2 8 4 4 4 2" xfId="24276"/>
    <cellStyle name="Separador de milhares 12 2 8 4 4 4 2 2" xfId="55571"/>
    <cellStyle name="Separador de milhares 12 2 8 4 4 4 3" xfId="39101"/>
    <cellStyle name="Separador de milhares 12 2 8 4 4 5" xfId="17688"/>
    <cellStyle name="Separador de milhares 12 2 8 4 4 5 2" xfId="48983"/>
    <cellStyle name="Separador de milhares 12 2 8 4 4 6" xfId="11100"/>
    <cellStyle name="Separador de milhares 12 2 8 4 4 6 2" xfId="42395"/>
    <cellStyle name="Separador de milhares 12 2 8 4 4 7" xfId="27571"/>
    <cellStyle name="Separador de milhares 12 2 8 4 4 7 2" xfId="32513"/>
    <cellStyle name="Separador de milhares 12 2 8 4 4 8" xfId="29218"/>
    <cellStyle name="Separador de milhares 12 2 8 4 5" xfId="2860"/>
    <cellStyle name="Separador de milhares 12 2 8 4 5 2" xfId="6154"/>
    <cellStyle name="Separador de milhares 12 2 8 4 5 2 2" xfId="22624"/>
    <cellStyle name="Separador de milhares 12 2 8 4 5 2 2 2" xfId="53919"/>
    <cellStyle name="Separador de milhares 12 2 8 4 5 2 3" xfId="16036"/>
    <cellStyle name="Separador de milhares 12 2 8 4 5 2 3 2" xfId="47331"/>
    <cellStyle name="Separador de milhares 12 2 8 4 5 2 4" xfId="37449"/>
    <cellStyle name="Separador de milhares 12 2 8 4 5 3" xfId="9448"/>
    <cellStyle name="Separador de milhares 12 2 8 4 5 3 2" xfId="25918"/>
    <cellStyle name="Separador de milhares 12 2 8 4 5 3 2 2" xfId="57213"/>
    <cellStyle name="Separador de milhares 12 2 8 4 5 3 3" xfId="40743"/>
    <cellStyle name="Separador de milhares 12 2 8 4 5 4" xfId="19330"/>
    <cellStyle name="Separador de milhares 12 2 8 4 5 4 2" xfId="50625"/>
    <cellStyle name="Separador de milhares 12 2 8 4 5 5" xfId="12742"/>
    <cellStyle name="Separador de milhares 12 2 8 4 5 5 2" xfId="44037"/>
    <cellStyle name="Separador de milhares 12 2 8 4 5 6" xfId="34155"/>
    <cellStyle name="Separador de milhares 12 2 8 4 5 7" xfId="30860"/>
    <cellStyle name="Separador de milhares 12 2 8 4 6" xfId="4507"/>
    <cellStyle name="Separador de milhares 12 2 8 4 6 2" xfId="20977"/>
    <cellStyle name="Separador de milhares 12 2 8 4 6 2 2" xfId="52272"/>
    <cellStyle name="Separador de milhares 12 2 8 4 6 3" xfId="14389"/>
    <cellStyle name="Separador de milhares 12 2 8 4 6 3 2" xfId="45684"/>
    <cellStyle name="Separador de milhares 12 2 8 4 6 4" xfId="35802"/>
    <cellStyle name="Separador de milhares 12 2 8 4 7" xfId="7801"/>
    <cellStyle name="Separador de milhares 12 2 8 4 7 2" xfId="24271"/>
    <cellStyle name="Separador de milhares 12 2 8 4 7 2 2" xfId="55566"/>
    <cellStyle name="Separador de milhares 12 2 8 4 7 3" xfId="39096"/>
    <cellStyle name="Separador de milhares 12 2 8 4 8" xfId="17683"/>
    <cellStyle name="Separador de milhares 12 2 8 4 8 2" xfId="48978"/>
    <cellStyle name="Separador de milhares 12 2 8 4 9" xfId="11095"/>
    <cellStyle name="Separador de milhares 12 2 8 4 9 2" xfId="42390"/>
    <cellStyle name="Separador de milhares 12 2 8 5" xfId="1182"/>
    <cellStyle name="Separador de milhares 12 2 8 5 10" xfId="27572"/>
    <cellStyle name="Separador de milhares 12 2 8 5 10 2" xfId="32514"/>
    <cellStyle name="Separador de milhares 12 2 8 5 11" xfId="29219"/>
    <cellStyle name="Separador de milhares 12 2 8 5 2" xfId="1183"/>
    <cellStyle name="Separador de milhares 12 2 8 5 2 2" xfId="1184"/>
    <cellStyle name="Separador de milhares 12 2 8 5 2 2 2" xfId="2868"/>
    <cellStyle name="Separador de milhares 12 2 8 5 2 2 2 2" xfId="6162"/>
    <cellStyle name="Separador de milhares 12 2 8 5 2 2 2 2 2" xfId="22632"/>
    <cellStyle name="Separador de milhares 12 2 8 5 2 2 2 2 2 2" xfId="53927"/>
    <cellStyle name="Separador de milhares 12 2 8 5 2 2 2 2 3" xfId="16044"/>
    <cellStyle name="Separador de milhares 12 2 8 5 2 2 2 2 3 2" xfId="47339"/>
    <cellStyle name="Separador de milhares 12 2 8 5 2 2 2 2 4" xfId="37457"/>
    <cellStyle name="Separador de milhares 12 2 8 5 2 2 2 3" xfId="9456"/>
    <cellStyle name="Separador de milhares 12 2 8 5 2 2 2 3 2" xfId="25926"/>
    <cellStyle name="Separador de milhares 12 2 8 5 2 2 2 3 2 2" xfId="57221"/>
    <cellStyle name="Separador de milhares 12 2 8 5 2 2 2 3 3" xfId="40751"/>
    <cellStyle name="Separador de milhares 12 2 8 5 2 2 2 4" xfId="19338"/>
    <cellStyle name="Separador de milhares 12 2 8 5 2 2 2 4 2" xfId="50633"/>
    <cellStyle name="Separador de milhares 12 2 8 5 2 2 2 5" xfId="12750"/>
    <cellStyle name="Separador de milhares 12 2 8 5 2 2 2 5 2" xfId="44045"/>
    <cellStyle name="Separador de milhares 12 2 8 5 2 2 2 6" xfId="34163"/>
    <cellStyle name="Separador de milhares 12 2 8 5 2 2 2 7" xfId="30868"/>
    <cellStyle name="Separador de milhares 12 2 8 5 2 2 3" xfId="4515"/>
    <cellStyle name="Separador de milhares 12 2 8 5 2 2 3 2" xfId="20985"/>
    <cellStyle name="Separador de milhares 12 2 8 5 2 2 3 2 2" xfId="52280"/>
    <cellStyle name="Separador de milhares 12 2 8 5 2 2 3 3" xfId="14397"/>
    <cellStyle name="Separador de milhares 12 2 8 5 2 2 3 3 2" xfId="45692"/>
    <cellStyle name="Separador de milhares 12 2 8 5 2 2 3 4" xfId="35810"/>
    <cellStyle name="Separador de milhares 12 2 8 5 2 2 4" xfId="7809"/>
    <cellStyle name="Separador de milhares 12 2 8 5 2 2 4 2" xfId="24279"/>
    <cellStyle name="Separador de milhares 12 2 8 5 2 2 4 2 2" xfId="55574"/>
    <cellStyle name="Separador de milhares 12 2 8 5 2 2 4 3" xfId="39104"/>
    <cellStyle name="Separador de milhares 12 2 8 5 2 2 5" xfId="17691"/>
    <cellStyle name="Separador de milhares 12 2 8 5 2 2 5 2" xfId="48986"/>
    <cellStyle name="Separador de milhares 12 2 8 5 2 2 6" xfId="11103"/>
    <cellStyle name="Separador de milhares 12 2 8 5 2 2 6 2" xfId="42398"/>
    <cellStyle name="Separador de milhares 12 2 8 5 2 2 7" xfId="27574"/>
    <cellStyle name="Separador de milhares 12 2 8 5 2 2 7 2" xfId="32516"/>
    <cellStyle name="Separador de milhares 12 2 8 5 2 2 8" xfId="29221"/>
    <cellStyle name="Separador de milhares 12 2 8 5 2 3" xfId="2867"/>
    <cellStyle name="Separador de milhares 12 2 8 5 2 3 2" xfId="6161"/>
    <cellStyle name="Separador de milhares 12 2 8 5 2 3 2 2" xfId="22631"/>
    <cellStyle name="Separador de milhares 12 2 8 5 2 3 2 2 2" xfId="53926"/>
    <cellStyle name="Separador de milhares 12 2 8 5 2 3 2 3" xfId="16043"/>
    <cellStyle name="Separador de milhares 12 2 8 5 2 3 2 3 2" xfId="47338"/>
    <cellStyle name="Separador de milhares 12 2 8 5 2 3 2 4" xfId="37456"/>
    <cellStyle name="Separador de milhares 12 2 8 5 2 3 3" xfId="9455"/>
    <cellStyle name="Separador de milhares 12 2 8 5 2 3 3 2" xfId="25925"/>
    <cellStyle name="Separador de milhares 12 2 8 5 2 3 3 2 2" xfId="57220"/>
    <cellStyle name="Separador de milhares 12 2 8 5 2 3 3 3" xfId="40750"/>
    <cellStyle name="Separador de milhares 12 2 8 5 2 3 4" xfId="19337"/>
    <cellStyle name="Separador de milhares 12 2 8 5 2 3 4 2" xfId="50632"/>
    <cellStyle name="Separador de milhares 12 2 8 5 2 3 5" xfId="12749"/>
    <cellStyle name="Separador de milhares 12 2 8 5 2 3 5 2" xfId="44044"/>
    <cellStyle name="Separador de milhares 12 2 8 5 2 3 6" xfId="34162"/>
    <cellStyle name="Separador de milhares 12 2 8 5 2 3 7" xfId="30867"/>
    <cellStyle name="Separador de milhares 12 2 8 5 2 4" xfId="4514"/>
    <cellStyle name="Separador de milhares 12 2 8 5 2 4 2" xfId="20984"/>
    <cellStyle name="Separador de milhares 12 2 8 5 2 4 2 2" xfId="52279"/>
    <cellStyle name="Separador de milhares 12 2 8 5 2 4 3" xfId="14396"/>
    <cellStyle name="Separador de milhares 12 2 8 5 2 4 3 2" xfId="45691"/>
    <cellStyle name="Separador de milhares 12 2 8 5 2 4 4" xfId="35809"/>
    <cellStyle name="Separador de milhares 12 2 8 5 2 5" xfId="7808"/>
    <cellStyle name="Separador de milhares 12 2 8 5 2 5 2" xfId="24278"/>
    <cellStyle name="Separador de milhares 12 2 8 5 2 5 2 2" xfId="55573"/>
    <cellStyle name="Separador de milhares 12 2 8 5 2 5 3" xfId="39103"/>
    <cellStyle name="Separador de milhares 12 2 8 5 2 6" xfId="17690"/>
    <cellStyle name="Separador de milhares 12 2 8 5 2 6 2" xfId="48985"/>
    <cellStyle name="Separador de milhares 12 2 8 5 2 7" xfId="11102"/>
    <cellStyle name="Separador de milhares 12 2 8 5 2 7 2" xfId="42397"/>
    <cellStyle name="Separador de milhares 12 2 8 5 2 8" xfId="27573"/>
    <cellStyle name="Separador de milhares 12 2 8 5 2 8 2" xfId="32515"/>
    <cellStyle name="Separador de milhares 12 2 8 5 2 9" xfId="29220"/>
    <cellStyle name="Separador de milhares 12 2 8 5 3" xfId="1185"/>
    <cellStyle name="Separador de milhares 12 2 8 5 3 2" xfId="1186"/>
    <cellStyle name="Separador de milhares 12 2 8 5 3 2 2" xfId="2870"/>
    <cellStyle name="Separador de milhares 12 2 8 5 3 2 2 2" xfId="6164"/>
    <cellStyle name="Separador de milhares 12 2 8 5 3 2 2 2 2" xfId="22634"/>
    <cellStyle name="Separador de milhares 12 2 8 5 3 2 2 2 2 2" xfId="53929"/>
    <cellStyle name="Separador de milhares 12 2 8 5 3 2 2 2 3" xfId="16046"/>
    <cellStyle name="Separador de milhares 12 2 8 5 3 2 2 2 3 2" xfId="47341"/>
    <cellStyle name="Separador de milhares 12 2 8 5 3 2 2 2 4" xfId="37459"/>
    <cellStyle name="Separador de milhares 12 2 8 5 3 2 2 3" xfId="9458"/>
    <cellStyle name="Separador de milhares 12 2 8 5 3 2 2 3 2" xfId="25928"/>
    <cellStyle name="Separador de milhares 12 2 8 5 3 2 2 3 2 2" xfId="57223"/>
    <cellStyle name="Separador de milhares 12 2 8 5 3 2 2 3 3" xfId="40753"/>
    <cellStyle name="Separador de milhares 12 2 8 5 3 2 2 4" xfId="19340"/>
    <cellStyle name="Separador de milhares 12 2 8 5 3 2 2 4 2" xfId="50635"/>
    <cellStyle name="Separador de milhares 12 2 8 5 3 2 2 5" xfId="12752"/>
    <cellStyle name="Separador de milhares 12 2 8 5 3 2 2 5 2" xfId="44047"/>
    <cellStyle name="Separador de milhares 12 2 8 5 3 2 2 6" xfId="34165"/>
    <cellStyle name="Separador de milhares 12 2 8 5 3 2 2 7" xfId="30870"/>
    <cellStyle name="Separador de milhares 12 2 8 5 3 2 3" xfId="4517"/>
    <cellStyle name="Separador de milhares 12 2 8 5 3 2 3 2" xfId="20987"/>
    <cellStyle name="Separador de milhares 12 2 8 5 3 2 3 2 2" xfId="52282"/>
    <cellStyle name="Separador de milhares 12 2 8 5 3 2 3 3" xfId="14399"/>
    <cellStyle name="Separador de milhares 12 2 8 5 3 2 3 3 2" xfId="45694"/>
    <cellStyle name="Separador de milhares 12 2 8 5 3 2 3 4" xfId="35812"/>
    <cellStyle name="Separador de milhares 12 2 8 5 3 2 4" xfId="7811"/>
    <cellStyle name="Separador de milhares 12 2 8 5 3 2 4 2" xfId="24281"/>
    <cellStyle name="Separador de milhares 12 2 8 5 3 2 4 2 2" xfId="55576"/>
    <cellStyle name="Separador de milhares 12 2 8 5 3 2 4 3" xfId="39106"/>
    <cellStyle name="Separador de milhares 12 2 8 5 3 2 5" xfId="17693"/>
    <cellStyle name="Separador de milhares 12 2 8 5 3 2 5 2" xfId="48988"/>
    <cellStyle name="Separador de milhares 12 2 8 5 3 2 6" xfId="11105"/>
    <cellStyle name="Separador de milhares 12 2 8 5 3 2 6 2" xfId="42400"/>
    <cellStyle name="Separador de milhares 12 2 8 5 3 2 7" xfId="27576"/>
    <cellStyle name="Separador de milhares 12 2 8 5 3 2 7 2" xfId="32518"/>
    <cellStyle name="Separador de milhares 12 2 8 5 3 2 8" xfId="29223"/>
    <cellStyle name="Separador de milhares 12 2 8 5 3 3" xfId="2869"/>
    <cellStyle name="Separador de milhares 12 2 8 5 3 3 2" xfId="6163"/>
    <cellStyle name="Separador de milhares 12 2 8 5 3 3 2 2" xfId="22633"/>
    <cellStyle name="Separador de milhares 12 2 8 5 3 3 2 2 2" xfId="53928"/>
    <cellStyle name="Separador de milhares 12 2 8 5 3 3 2 3" xfId="16045"/>
    <cellStyle name="Separador de milhares 12 2 8 5 3 3 2 3 2" xfId="47340"/>
    <cellStyle name="Separador de milhares 12 2 8 5 3 3 2 4" xfId="37458"/>
    <cellStyle name="Separador de milhares 12 2 8 5 3 3 3" xfId="9457"/>
    <cellStyle name="Separador de milhares 12 2 8 5 3 3 3 2" xfId="25927"/>
    <cellStyle name="Separador de milhares 12 2 8 5 3 3 3 2 2" xfId="57222"/>
    <cellStyle name="Separador de milhares 12 2 8 5 3 3 3 3" xfId="40752"/>
    <cellStyle name="Separador de milhares 12 2 8 5 3 3 4" xfId="19339"/>
    <cellStyle name="Separador de milhares 12 2 8 5 3 3 4 2" xfId="50634"/>
    <cellStyle name="Separador de milhares 12 2 8 5 3 3 5" xfId="12751"/>
    <cellStyle name="Separador de milhares 12 2 8 5 3 3 5 2" xfId="44046"/>
    <cellStyle name="Separador de milhares 12 2 8 5 3 3 6" xfId="34164"/>
    <cellStyle name="Separador de milhares 12 2 8 5 3 3 7" xfId="30869"/>
    <cellStyle name="Separador de milhares 12 2 8 5 3 4" xfId="4516"/>
    <cellStyle name="Separador de milhares 12 2 8 5 3 4 2" xfId="20986"/>
    <cellStyle name="Separador de milhares 12 2 8 5 3 4 2 2" xfId="52281"/>
    <cellStyle name="Separador de milhares 12 2 8 5 3 4 3" xfId="14398"/>
    <cellStyle name="Separador de milhares 12 2 8 5 3 4 3 2" xfId="45693"/>
    <cellStyle name="Separador de milhares 12 2 8 5 3 4 4" xfId="35811"/>
    <cellStyle name="Separador de milhares 12 2 8 5 3 5" xfId="7810"/>
    <cellStyle name="Separador de milhares 12 2 8 5 3 5 2" xfId="24280"/>
    <cellStyle name="Separador de milhares 12 2 8 5 3 5 2 2" xfId="55575"/>
    <cellStyle name="Separador de milhares 12 2 8 5 3 5 3" xfId="39105"/>
    <cellStyle name="Separador de milhares 12 2 8 5 3 6" xfId="17692"/>
    <cellStyle name="Separador de milhares 12 2 8 5 3 6 2" xfId="48987"/>
    <cellStyle name="Separador de milhares 12 2 8 5 3 7" xfId="11104"/>
    <cellStyle name="Separador de milhares 12 2 8 5 3 7 2" xfId="42399"/>
    <cellStyle name="Separador de milhares 12 2 8 5 3 8" xfId="27575"/>
    <cellStyle name="Separador de milhares 12 2 8 5 3 8 2" xfId="32517"/>
    <cellStyle name="Separador de milhares 12 2 8 5 3 9" xfId="29222"/>
    <cellStyle name="Separador de milhares 12 2 8 5 4" xfId="1187"/>
    <cellStyle name="Separador de milhares 12 2 8 5 4 2" xfId="2871"/>
    <cellStyle name="Separador de milhares 12 2 8 5 4 2 2" xfId="6165"/>
    <cellStyle name="Separador de milhares 12 2 8 5 4 2 2 2" xfId="22635"/>
    <cellStyle name="Separador de milhares 12 2 8 5 4 2 2 2 2" xfId="53930"/>
    <cellStyle name="Separador de milhares 12 2 8 5 4 2 2 3" xfId="16047"/>
    <cellStyle name="Separador de milhares 12 2 8 5 4 2 2 3 2" xfId="47342"/>
    <cellStyle name="Separador de milhares 12 2 8 5 4 2 2 4" xfId="37460"/>
    <cellStyle name="Separador de milhares 12 2 8 5 4 2 3" xfId="9459"/>
    <cellStyle name="Separador de milhares 12 2 8 5 4 2 3 2" xfId="25929"/>
    <cellStyle name="Separador de milhares 12 2 8 5 4 2 3 2 2" xfId="57224"/>
    <cellStyle name="Separador de milhares 12 2 8 5 4 2 3 3" xfId="40754"/>
    <cellStyle name="Separador de milhares 12 2 8 5 4 2 4" xfId="19341"/>
    <cellStyle name="Separador de milhares 12 2 8 5 4 2 4 2" xfId="50636"/>
    <cellStyle name="Separador de milhares 12 2 8 5 4 2 5" xfId="12753"/>
    <cellStyle name="Separador de milhares 12 2 8 5 4 2 5 2" xfId="44048"/>
    <cellStyle name="Separador de milhares 12 2 8 5 4 2 6" xfId="34166"/>
    <cellStyle name="Separador de milhares 12 2 8 5 4 2 7" xfId="30871"/>
    <cellStyle name="Separador de milhares 12 2 8 5 4 3" xfId="4518"/>
    <cellStyle name="Separador de milhares 12 2 8 5 4 3 2" xfId="20988"/>
    <cellStyle name="Separador de milhares 12 2 8 5 4 3 2 2" xfId="52283"/>
    <cellStyle name="Separador de milhares 12 2 8 5 4 3 3" xfId="14400"/>
    <cellStyle name="Separador de milhares 12 2 8 5 4 3 3 2" xfId="45695"/>
    <cellStyle name="Separador de milhares 12 2 8 5 4 3 4" xfId="35813"/>
    <cellStyle name="Separador de milhares 12 2 8 5 4 4" xfId="7812"/>
    <cellStyle name="Separador de milhares 12 2 8 5 4 4 2" xfId="24282"/>
    <cellStyle name="Separador de milhares 12 2 8 5 4 4 2 2" xfId="55577"/>
    <cellStyle name="Separador de milhares 12 2 8 5 4 4 3" xfId="39107"/>
    <cellStyle name="Separador de milhares 12 2 8 5 4 5" xfId="17694"/>
    <cellStyle name="Separador de milhares 12 2 8 5 4 5 2" xfId="48989"/>
    <cellStyle name="Separador de milhares 12 2 8 5 4 6" xfId="11106"/>
    <cellStyle name="Separador de milhares 12 2 8 5 4 6 2" xfId="42401"/>
    <cellStyle name="Separador de milhares 12 2 8 5 4 7" xfId="27577"/>
    <cellStyle name="Separador de milhares 12 2 8 5 4 7 2" xfId="32519"/>
    <cellStyle name="Separador de milhares 12 2 8 5 4 8" xfId="29224"/>
    <cellStyle name="Separador de milhares 12 2 8 5 5" xfId="2866"/>
    <cellStyle name="Separador de milhares 12 2 8 5 5 2" xfId="6160"/>
    <cellStyle name="Separador de milhares 12 2 8 5 5 2 2" xfId="22630"/>
    <cellStyle name="Separador de milhares 12 2 8 5 5 2 2 2" xfId="53925"/>
    <cellStyle name="Separador de milhares 12 2 8 5 5 2 3" xfId="16042"/>
    <cellStyle name="Separador de milhares 12 2 8 5 5 2 3 2" xfId="47337"/>
    <cellStyle name="Separador de milhares 12 2 8 5 5 2 4" xfId="37455"/>
    <cellStyle name="Separador de milhares 12 2 8 5 5 3" xfId="9454"/>
    <cellStyle name="Separador de milhares 12 2 8 5 5 3 2" xfId="25924"/>
    <cellStyle name="Separador de milhares 12 2 8 5 5 3 2 2" xfId="57219"/>
    <cellStyle name="Separador de milhares 12 2 8 5 5 3 3" xfId="40749"/>
    <cellStyle name="Separador de milhares 12 2 8 5 5 4" xfId="19336"/>
    <cellStyle name="Separador de milhares 12 2 8 5 5 4 2" xfId="50631"/>
    <cellStyle name="Separador de milhares 12 2 8 5 5 5" xfId="12748"/>
    <cellStyle name="Separador de milhares 12 2 8 5 5 5 2" xfId="44043"/>
    <cellStyle name="Separador de milhares 12 2 8 5 5 6" xfId="34161"/>
    <cellStyle name="Separador de milhares 12 2 8 5 5 7" xfId="30866"/>
    <cellStyle name="Separador de milhares 12 2 8 5 6" xfId="4513"/>
    <cellStyle name="Separador de milhares 12 2 8 5 6 2" xfId="20983"/>
    <cellStyle name="Separador de milhares 12 2 8 5 6 2 2" xfId="52278"/>
    <cellStyle name="Separador de milhares 12 2 8 5 6 3" xfId="14395"/>
    <cellStyle name="Separador de milhares 12 2 8 5 6 3 2" xfId="45690"/>
    <cellStyle name="Separador de milhares 12 2 8 5 6 4" xfId="35808"/>
    <cellStyle name="Separador de milhares 12 2 8 5 7" xfId="7807"/>
    <cellStyle name="Separador de milhares 12 2 8 5 7 2" xfId="24277"/>
    <cellStyle name="Separador de milhares 12 2 8 5 7 2 2" xfId="55572"/>
    <cellStyle name="Separador de milhares 12 2 8 5 7 3" xfId="39102"/>
    <cellStyle name="Separador de milhares 12 2 8 5 8" xfId="17689"/>
    <cellStyle name="Separador de milhares 12 2 8 5 8 2" xfId="48984"/>
    <cellStyle name="Separador de milhares 12 2 8 5 9" xfId="11101"/>
    <cellStyle name="Separador de milhares 12 2 8 5 9 2" xfId="42396"/>
    <cellStyle name="Separador de milhares 12 2 8 6" xfId="1188"/>
    <cellStyle name="Separador de milhares 12 2 8 6 2" xfId="1189"/>
    <cellStyle name="Separador de milhares 12 2 8 6 2 2" xfId="2873"/>
    <cellStyle name="Separador de milhares 12 2 8 6 2 2 2" xfId="6167"/>
    <cellStyle name="Separador de milhares 12 2 8 6 2 2 2 2" xfId="22637"/>
    <cellStyle name="Separador de milhares 12 2 8 6 2 2 2 2 2" xfId="53932"/>
    <cellStyle name="Separador de milhares 12 2 8 6 2 2 2 3" xfId="16049"/>
    <cellStyle name="Separador de milhares 12 2 8 6 2 2 2 3 2" xfId="47344"/>
    <cellStyle name="Separador de milhares 12 2 8 6 2 2 2 4" xfId="37462"/>
    <cellStyle name="Separador de milhares 12 2 8 6 2 2 3" xfId="9461"/>
    <cellStyle name="Separador de milhares 12 2 8 6 2 2 3 2" xfId="25931"/>
    <cellStyle name="Separador de milhares 12 2 8 6 2 2 3 2 2" xfId="57226"/>
    <cellStyle name="Separador de milhares 12 2 8 6 2 2 3 3" xfId="40756"/>
    <cellStyle name="Separador de milhares 12 2 8 6 2 2 4" xfId="19343"/>
    <cellStyle name="Separador de milhares 12 2 8 6 2 2 4 2" xfId="50638"/>
    <cellStyle name="Separador de milhares 12 2 8 6 2 2 5" xfId="12755"/>
    <cellStyle name="Separador de milhares 12 2 8 6 2 2 5 2" xfId="44050"/>
    <cellStyle name="Separador de milhares 12 2 8 6 2 2 6" xfId="34168"/>
    <cellStyle name="Separador de milhares 12 2 8 6 2 2 7" xfId="30873"/>
    <cellStyle name="Separador de milhares 12 2 8 6 2 3" xfId="4520"/>
    <cellStyle name="Separador de milhares 12 2 8 6 2 3 2" xfId="20990"/>
    <cellStyle name="Separador de milhares 12 2 8 6 2 3 2 2" xfId="52285"/>
    <cellStyle name="Separador de milhares 12 2 8 6 2 3 3" xfId="14402"/>
    <cellStyle name="Separador de milhares 12 2 8 6 2 3 3 2" xfId="45697"/>
    <cellStyle name="Separador de milhares 12 2 8 6 2 3 4" xfId="35815"/>
    <cellStyle name="Separador de milhares 12 2 8 6 2 4" xfId="7814"/>
    <cellStyle name="Separador de milhares 12 2 8 6 2 4 2" xfId="24284"/>
    <cellStyle name="Separador de milhares 12 2 8 6 2 4 2 2" xfId="55579"/>
    <cellStyle name="Separador de milhares 12 2 8 6 2 4 3" xfId="39109"/>
    <cellStyle name="Separador de milhares 12 2 8 6 2 5" xfId="17696"/>
    <cellStyle name="Separador de milhares 12 2 8 6 2 5 2" xfId="48991"/>
    <cellStyle name="Separador de milhares 12 2 8 6 2 6" xfId="11108"/>
    <cellStyle name="Separador de milhares 12 2 8 6 2 6 2" xfId="42403"/>
    <cellStyle name="Separador de milhares 12 2 8 6 2 7" xfId="27579"/>
    <cellStyle name="Separador de milhares 12 2 8 6 2 7 2" xfId="32521"/>
    <cellStyle name="Separador de milhares 12 2 8 6 2 8" xfId="29226"/>
    <cellStyle name="Separador de milhares 12 2 8 6 3" xfId="2872"/>
    <cellStyle name="Separador de milhares 12 2 8 6 3 2" xfId="6166"/>
    <cellStyle name="Separador de milhares 12 2 8 6 3 2 2" xfId="22636"/>
    <cellStyle name="Separador de milhares 12 2 8 6 3 2 2 2" xfId="53931"/>
    <cellStyle name="Separador de milhares 12 2 8 6 3 2 3" xfId="16048"/>
    <cellStyle name="Separador de milhares 12 2 8 6 3 2 3 2" xfId="47343"/>
    <cellStyle name="Separador de milhares 12 2 8 6 3 2 4" xfId="37461"/>
    <cellStyle name="Separador de milhares 12 2 8 6 3 3" xfId="9460"/>
    <cellStyle name="Separador de milhares 12 2 8 6 3 3 2" xfId="25930"/>
    <cellStyle name="Separador de milhares 12 2 8 6 3 3 2 2" xfId="57225"/>
    <cellStyle name="Separador de milhares 12 2 8 6 3 3 3" xfId="40755"/>
    <cellStyle name="Separador de milhares 12 2 8 6 3 4" xfId="19342"/>
    <cellStyle name="Separador de milhares 12 2 8 6 3 4 2" xfId="50637"/>
    <cellStyle name="Separador de milhares 12 2 8 6 3 5" xfId="12754"/>
    <cellStyle name="Separador de milhares 12 2 8 6 3 5 2" xfId="44049"/>
    <cellStyle name="Separador de milhares 12 2 8 6 3 6" xfId="34167"/>
    <cellStyle name="Separador de milhares 12 2 8 6 3 7" xfId="30872"/>
    <cellStyle name="Separador de milhares 12 2 8 6 4" xfId="4519"/>
    <cellStyle name="Separador de milhares 12 2 8 6 4 2" xfId="20989"/>
    <cellStyle name="Separador de milhares 12 2 8 6 4 2 2" xfId="52284"/>
    <cellStyle name="Separador de milhares 12 2 8 6 4 3" xfId="14401"/>
    <cellStyle name="Separador de milhares 12 2 8 6 4 3 2" xfId="45696"/>
    <cellStyle name="Separador de milhares 12 2 8 6 4 4" xfId="35814"/>
    <cellStyle name="Separador de milhares 12 2 8 6 5" xfId="7813"/>
    <cellStyle name="Separador de milhares 12 2 8 6 5 2" xfId="24283"/>
    <cellStyle name="Separador de milhares 12 2 8 6 5 2 2" xfId="55578"/>
    <cellStyle name="Separador de milhares 12 2 8 6 5 3" xfId="39108"/>
    <cellStyle name="Separador de milhares 12 2 8 6 6" xfId="17695"/>
    <cellStyle name="Separador de milhares 12 2 8 6 6 2" xfId="48990"/>
    <cellStyle name="Separador de milhares 12 2 8 6 7" xfId="11107"/>
    <cellStyle name="Separador de milhares 12 2 8 6 7 2" xfId="42402"/>
    <cellStyle name="Separador de milhares 12 2 8 6 8" xfId="27578"/>
    <cellStyle name="Separador de milhares 12 2 8 6 8 2" xfId="32520"/>
    <cellStyle name="Separador de milhares 12 2 8 6 9" xfId="29225"/>
    <cellStyle name="Separador de milhares 12 2 8 7" xfId="1190"/>
    <cellStyle name="Separador de milhares 12 2 8 7 2" xfId="1191"/>
    <cellStyle name="Separador de milhares 12 2 8 7 2 2" xfId="2875"/>
    <cellStyle name="Separador de milhares 12 2 8 7 2 2 2" xfId="6169"/>
    <cellStyle name="Separador de milhares 12 2 8 7 2 2 2 2" xfId="22639"/>
    <cellStyle name="Separador de milhares 12 2 8 7 2 2 2 2 2" xfId="53934"/>
    <cellStyle name="Separador de milhares 12 2 8 7 2 2 2 3" xfId="16051"/>
    <cellStyle name="Separador de milhares 12 2 8 7 2 2 2 3 2" xfId="47346"/>
    <cellStyle name="Separador de milhares 12 2 8 7 2 2 2 4" xfId="37464"/>
    <cellStyle name="Separador de milhares 12 2 8 7 2 2 3" xfId="9463"/>
    <cellStyle name="Separador de milhares 12 2 8 7 2 2 3 2" xfId="25933"/>
    <cellStyle name="Separador de milhares 12 2 8 7 2 2 3 2 2" xfId="57228"/>
    <cellStyle name="Separador de milhares 12 2 8 7 2 2 3 3" xfId="40758"/>
    <cellStyle name="Separador de milhares 12 2 8 7 2 2 4" xfId="19345"/>
    <cellStyle name="Separador de milhares 12 2 8 7 2 2 4 2" xfId="50640"/>
    <cellStyle name="Separador de milhares 12 2 8 7 2 2 5" xfId="12757"/>
    <cellStyle name="Separador de milhares 12 2 8 7 2 2 5 2" xfId="44052"/>
    <cellStyle name="Separador de milhares 12 2 8 7 2 2 6" xfId="34170"/>
    <cellStyle name="Separador de milhares 12 2 8 7 2 2 7" xfId="30875"/>
    <cellStyle name="Separador de milhares 12 2 8 7 2 3" xfId="4522"/>
    <cellStyle name="Separador de milhares 12 2 8 7 2 3 2" xfId="20992"/>
    <cellStyle name="Separador de milhares 12 2 8 7 2 3 2 2" xfId="52287"/>
    <cellStyle name="Separador de milhares 12 2 8 7 2 3 3" xfId="14404"/>
    <cellStyle name="Separador de milhares 12 2 8 7 2 3 3 2" xfId="45699"/>
    <cellStyle name="Separador de milhares 12 2 8 7 2 3 4" xfId="35817"/>
    <cellStyle name="Separador de milhares 12 2 8 7 2 4" xfId="7816"/>
    <cellStyle name="Separador de milhares 12 2 8 7 2 4 2" xfId="24286"/>
    <cellStyle name="Separador de milhares 12 2 8 7 2 4 2 2" xfId="55581"/>
    <cellStyle name="Separador de milhares 12 2 8 7 2 4 3" xfId="39111"/>
    <cellStyle name="Separador de milhares 12 2 8 7 2 5" xfId="17698"/>
    <cellStyle name="Separador de milhares 12 2 8 7 2 5 2" xfId="48993"/>
    <cellStyle name="Separador de milhares 12 2 8 7 2 6" xfId="11110"/>
    <cellStyle name="Separador de milhares 12 2 8 7 2 6 2" xfId="42405"/>
    <cellStyle name="Separador de milhares 12 2 8 7 2 7" xfId="27581"/>
    <cellStyle name="Separador de milhares 12 2 8 7 2 7 2" xfId="32523"/>
    <cellStyle name="Separador de milhares 12 2 8 7 2 8" xfId="29228"/>
    <cellStyle name="Separador de milhares 12 2 8 7 3" xfId="2874"/>
    <cellStyle name="Separador de milhares 12 2 8 7 3 2" xfId="6168"/>
    <cellStyle name="Separador de milhares 12 2 8 7 3 2 2" xfId="22638"/>
    <cellStyle name="Separador de milhares 12 2 8 7 3 2 2 2" xfId="53933"/>
    <cellStyle name="Separador de milhares 12 2 8 7 3 2 3" xfId="16050"/>
    <cellStyle name="Separador de milhares 12 2 8 7 3 2 3 2" xfId="47345"/>
    <cellStyle name="Separador de milhares 12 2 8 7 3 2 4" xfId="37463"/>
    <cellStyle name="Separador de milhares 12 2 8 7 3 3" xfId="9462"/>
    <cellStyle name="Separador de milhares 12 2 8 7 3 3 2" xfId="25932"/>
    <cellStyle name="Separador de milhares 12 2 8 7 3 3 2 2" xfId="57227"/>
    <cellStyle name="Separador de milhares 12 2 8 7 3 3 3" xfId="40757"/>
    <cellStyle name="Separador de milhares 12 2 8 7 3 4" xfId="19344"/>
    <cellStyle name="Separador de milhares 12 2 8 7 3 4 2" xfId="50639"/>
    <cellStyle name="Separador de milhares 12 2 8 7 3 5" xfId="12756"/>
    <cellStyle name="Separador de milhares 12 2 8 7 3 5 2" xfId="44051"/>
    <cellStyle name="Separador de milhares 12 2 8 7 3 6" xfId="34169"/>
    <cellStyle name="Separador de milhares 12 2 8 7 3 7" xfId="30874"/>
    <cellStyle name="Separador de milhares 12 2 8 7 4" xfId="4521"/>
    <cellStyle name="Separador de milhares 12 2 8 7 4 2" xfId="20991"/>
    <cellStyle name="Separador de milhares 12 2 8 7 4 2 2" xfId="52286"/>
    <cellStyle name="Separador de milhares 12 2 8 7 4 3" xfId="14403"/>
    <cellStyle name="Separador de milhares 12 2 8 7 4 3 2" xfId="45698"/>
    <cellStyle name="Separador de milhares 12 2 8 7 4 4" xfId="35816"/>
    <cellStyle name="Separador de milhares 12 2 8 7 5" xfId="7815"/>
    <cellStyle name="Separador de milhares 12 2 8 7 5 2" xfId="24285"/>
    <cellStyle name="Separador de milhares 12 2 8 7 5 2 2" xfId="55580"/>
    <cellStyle name="Separador de milhares 12 2 8 7 5 3" xfId="39110"/>
    <cellStyle name="Separador de milhares 12 2 8 7 6" xfId="17697"/>
    <cellStyle name="Separador de milhares 12 2 8 7 6 2" xfId="48992"/>
    <cellStyle name="Separador de milhares 12 2 8 7 7" xfId="11109"/>
    <cellStyle name="Separador de milhares 12 2 8 7 7 2" xfId="42404"/>
    <cellStyle name="Separador de milhares 12 2 8 7 8" xfId="27580"/>
    <cellStyle name="Separador de milhares 12 2 8 7 8 2" xfId="32522"/>
    <cellStyle name="Separador de milhares 12 2 8 7 9" xfId="29227"/>
    <cellStyle name="Separador de milhares 12 2 8 8" xfId="1192"/>
    <cellStyle name="Separador de milhares 12 2 8 8 2" xfId="2876"/>
    <cellStyle name="Separador de milhares 12 2 8 8 2 2" xfId="6170"/>
    <cellStyle name="Separador de milhares 12 2 8 8 2 2 2" xfId="22640"/>
    <cellStyle name="Separador de milhares 12 2 8 8 2 2 2 2" xfId="53935"/>
    <cellStyle name="Separador de milhares 12 2 8 8 2 2 3" xfId="16052"/>
    <cellStyle name="Separador de milhares 12 2 8 8 2 2 3 2" xfId="47347"/>
    <cellStyle name="Separador de milhares 12 2 8 8 2 2 4" xfId="37465"/>
    <cellStyle name="Separador de milhares 12 2 8 8 2 3" xfId="9464"/>
    <cellStyle name="Separador de milhares 12 2 8 8 2 3 2" xfId="25934"/>
    <cellStyle name="Separador de milhares 12 2 8 8 2 3 2 2" xfId="57229"/>
    <cellStyle name="Separador de milhares 12 2 8 8 2 3 3" xfId="40759"/>
    <cellStyle name="Separador de milhares 12 2 8 8 2 4" xfId="19346"/>
    <cellStyle name="Separador de milhares 12 2 8 8 2 4 2" xfId="50641"/>
    <cellStyle name="Separador de milhares 12 2 8 8 2 5" xfId="12758"/>
    <cellStyle name="Separador de milhares 12 2 8 8 2 5 2" xfId="44053"/>
    <cellStyle name="Separador de milhares 12 2 8 8 2 6" xfId="34171"/>
    <cellStyle name="Separador de milhares 12 2 8 8 2 7" xfId="30876"/>
    <cellStyle name="Separador de milhares 12 2 8 8 3" xfId="4523"/>
    <cellStyle name="Separador de milhares 12 2 8 8 3 2" xfId="20993"/>
    <cellStyle name="Separador de milhares 12 2 8 8 3 2 2" xfId="52288"/>
    <cellStyle name="Separador de milhares 12 2 8 8 3 3" xfId="14405"/>
    <cellStyle name="Separador de milhares 12 2 8 8 3 3 2" xfId="45700"/>
    <cellStyle name="Separador de milhares 12 2 8 8 3 4" xfId="35818"/>
    <cellStyle name="Separador de milhares 12 2 8 8 4" xfId="7817"/>
    <cellStyle name="Separador de milhares 12 2 8 8 4 2" xfId="24287"/>
    <cellStyle name="Separador de milhares 12 2 8 8 4 2 2" xfId="55582"/>
    <cellStyle name="Separador de milhares 12 2 8 8 4 3" xfId="39112"/>
    <cellStyle name="Separador de milhares 12 2 8 8 5" xfId="17699"/>
    <cellStyle name="Separador de milhares 12 2 8 8 5 2" xfId="48994"/>
    <cellStyle name="Separador de milhares 12 2 8 8 6" xfId="11111"/>
    <cellStyle name="Separador de milhares 12 2 8 8 6 2" xfId="42406"/>
    <cellStyle name="Separador de milhares 12 2 8 8 7" xfId="27582"/>
    <cellStyle name="Separador de milhares 12 2 8 8 7 2" xfId="32524"/>
    <cellStyle name="Separador de milhares 12 2 8 8 8" xfId="29229"/>
    <cellStyle name="Separador de milhares 12 2 8 9" xfId="1193"/>
    <cellStyle name="Separador de milhares 12 2 8 9 2" xfId="2877"/>
    <cellStyle name="Separador de milhares 12 2 8 9 2 2" xfId="6171"/>
    <cellStyle name="Separador de milhares 12 2 8 9 2 2 2" xfId="22641"/>
    <cellStyle name="Separador de milhares 12 2 8 9 2 2 2 2" xfId="53936"/>
    <cellStyle name="Separador de milhares 12 2 8 9 2 2 3" xfId="16053"/>
    <cellStyle name="Separador de milhares 12 2 8 9 2 2 3 2" xfId="47348"/>
    <cellStyle name="Separador de milhares 12 2 8 9 2 2 4" xfId="37466"/>
    <cellStyle name="Separador de milhares 12 2 8 9 2 3" xfId="9465"/>
    <cellStyle name="Separador de milhares 12 2 8 9 2 3 2" xfId="25935"/>
    <cellStyle name="Separador de milhares 12 2 8 9 2 3 2 2" xfId="57230"/>
    <cellStyle name="Separador de milhares 12 2 8 9 2 3 3" xfId="40760"/>
    <cellStyle name="Separador de milhares 12 2 8 9 2 4" xfId="19347"/>
    <cellStyle name="Separador de milhares 12 2 8 9 2 4 2" xfId="50642"/>
    <cellStyle name="Separador de milhares 12 2 8 9 2 5" xfId="12759"/>
    <cellStyle name="Separador de milhares 12 2 8 9 2 5 2" xfId="44054"/>
    <cellStyle name="Separador de milhares 12 2 8 9 2 6" xfId="34172"/>
    <cellStyle name="Separador de milhares 12 2 8 9 2 7" xfId="30877"/>
    <cellStyle name="Separador de milhares 12 2 8 9 3" xfId="4524"/>
    <cellStyle name="Separador de milhares 12 2 8 9 3 2" xfId="20994"/>
    <cellStyle name="Separador de milhares 12 2 8 9 3 2 2" xfId="52289"/>
    <cellStyle name="Separador de milhares 12 2 8 9 3 3" xfId="14406"/>
    <cellStyle name="Separador de milhares 12 2 8 9 3 3 2" xfId="45701"/>
    <cellStyle name="Separador de milhares 12 2 8 9 3 4" xfId="35819"/>
    <cellStyle name="Separador de milhares 12 2 8 9 4" xfId="7818"/>
    <cellStyle name="Separador de milhares 12 2 8 9 4 2" xfId="24288"/>
    <cellStyle name="Separador de milhares 12 2 8 9 4 2 2" xfId="55583"/>
    <cellStyle name="Separador de milhares 12 2 8 9 4 3" xfId="39113"/>
    <cellStyle name="Separador de milhares 12 2 8 9 5" xfId="17700"/>
    <cellStyle name="Separador de milhares 12 2 8 9 5 2" xfId="48995"/>
    <cellStyle name="Separador de milhares 12 2 8 9 6" xfId="11112"/>
    <cellStyle name="Separador de milhares 12 2 8 9 6 2" xfId="42407"/>
    <cellStyle name="Separador de milhares 12 2 8 9 7" xfId="27583"/>
    <cellStyle name="Separador de milhares 12 2 8 9 7 2" xfId="32525"/>
    <cellStyle name="Separador de milhares 12 2 8 9 8" xfId="29230"/>
    <cellStyle name="Separador de milhares 12 2 9" xfId="1194"/>
    <cellStyle name="Separador de milhares 12 2 9 10" xfId="29231"/>
    <cellStyle name="Separador de milhares 12 2 9 2" xfId="1195"/>
    <cellStyle name="Separador de milhares 12 2 9 2 2" xfId="2879"/>
    <cellStyle name="Separador de milhares 12 2 9 2 2 2" xfId="6173"/>
    <cellStyle name="Separador de milhares 12 2 9 2 2 2 2" xfId="22643"/>
    <cellStyle name="Separador de milhares 12 2 9 2 2 2 2 2" xfId="53938"/>
    <cellStyle name="Separador de milhares 12 2 9 2 2 2 3" xfId="16055"/>
    <cellStyle name="Separador de milhares 12 2 9 2 2 2 3 2" xfId="47350"/>
    <cellStyle name="Separador de milhares 12 2 9 2 2 2 4" xfId="37468"/>
    <cellStyle name="Separador de milhares 12 2 9 2 2 3" xfId="9467"/>
    <cellStyle name="Separador de milhares 12 2 9 2 2 3 2" xfId="25937"/>
    <cellStyle name="Separador de milhares 12 2 9 2 2 3 2 2" xfId="57232"/>
    <cellStyle name="Separador de milhares 12 2 9 2 2 3 3" xfId="40762"/>
    <cellStyle name="Separador de milhares 12 2 9 2 2 4" xfId="19349"/>
    <cellStyle name="Separador de milhares 12 2 9 2 2 4 2" xfId="50644"/>
    <cellStyle name="Separador de milhares 12 2 9 2 2 5" xfId="12761"/>
    <cellStyle name="Separador de milhares 12 2 9 2 2 5 2" xfId="44056"/>
    <cellStyle name="Separador de milhares 12 2 9 2 2 6" xfId="34174"/>
    <cellStyle name="Separador de milhares 12 2 9 2 2 7" xfId="30879"/>
    <cellStyle name="Separador de milhares 12 2 9 2 3" xfId="4526"/>
    <cellStyle name="Separador de milhares 12 2 9 2 3 2" xfId="20996"/>
    <cellStyle name="Separador de milhares 12 2 9 2 3 2 2" xfId="52291"/>
    <cellStyle name="Separador de milhares 12 2 9 2 3 3" xfId="14408"/>
    <cellStyle name="Separador de milhares 12 2 9 2 3 3 2" xfId="45703"/>
    <cellStyle name="Separador de milhares 12 2 9 2 3 4" xfId="35821"/>
    <cellStyle name="Separador de milhares 12 2 9 2 4" xfId="7820"/>
    <cellStyle name="Separador de milhares 12 2 9 2 4 2" xfId="24290"/>
    <cellStyle name="Separador de milhares 12 2 9 2 4 2 2" xfId="55585"/>
    <cellStyle name="Separador de milhares 12 2 9 2 4 3" xfId="39115"/>
    <cellStyle name="Separador de milhares 12 2 9 2 5" xfId="17702"/>
    <cellStyle name="Separador de milhares 12 2 9 2 5 2" xfId="48997"/>
    <cellStyle name="Separador de milhares 12 2 9 2 6" xfId="11114"/>
    <cellStyle name="Separador de milhares 12 2 9 2 6 2" xfId="42409"/>
    <cellStyle name="Separador de milhares 12 2 9 2 7" xfId="27585"/>
    <cellStyle name="Separador de milhares 12 2 9 2 7 2" xfId="32527"/>
    <cellStyle name="Separador de milhares 12 2 9 2 8" xfId="29232"/>
    <cellStyle name="Separador de milhares 12 2 9 3" xfId="1196"/>
    <cellStyle name="Separador de milhares 12 2 9 3 2" xfId="2880"/>
    <cellStyle name="Separador de milhares 12 2 9 3 2 2" xfId="6174"/>
    <cellStyle name="Separador de milhares 12 2 9 3 2 2 2" xfId="22644"/>
    <cellStyle name="Separador de milhares 12 2 9 3 2 2 2 2" xfId="53939"/>
    <cellStyle name="Separador de milhares 12 2 9 3 2 2 3" xfId="16056"/>
    <cellStyle name="Separador de milhares 12 2 9 3 2 2 3 2" xfId="47351"/>
    <cellStyle name="Separador de milhares 12 2 9 3 2 2 4" xfId="37469"/>
    <cellStyle name="Separador de milhares 12 2 9 3 2 3" xfId="9468"/>
    <cellStyle name="Separador de milhares 12 2 9 3 2 3 2" xfId="25938"/>
    <cellStyle name="Separador de milhares 12 2 9 3 2 3 2 2" xfId="57233"/>
    <cellStyle name="Separador de milhares 12 2 9 3 2 3 3" xfId="40763"/>
    <cellStyle name="Separador de milhares 12 2 9 3 2 4" xfId="19350"/>
    <cellStyle name="Separador de milhares 12 2 9 3 2 4 2" xfId="50645"/>
    <cellStyle name="Separador de milhares 12 2 9 3 2 5" xfId="12762"/>
    <cellStyle name="Separador de milhares 12 2 9 3 2 5 2" xfId="44057"/>
    <cellStyle name="Separador de milhares 12 2 9 3 2 6" xfId="34175"/>
    <cellStyle name="Separador de milhares 12 2 9 3 2 7" xfId="30880"/>
    <cellStyle name="Separador de milhares 12 2 9 3 3" xfId="4527"/>
    <cellStyle name="Separador de milhares 12 2 9 3 3 2" xfId="20997"/>
    <cellStyle name="Separador de milhares 12 2 9 3 3 2 2" xfId="52292"/>
    <cellStyle name="Separador de milhares 12 2 9 3 3 3" xfId="14409"/>
    <cellStyle name="Separador de milhares 12 2 9 3 3 3 2" xfId="45704"/>
    <cellStyle name="Separador de milhares 12 2 9 3 3 4" xfId="35822"/>
    <cellStyle name="Separador de milhares 12 2 9 3 4" xfId="7821"/>
    <cellStyle name="Separador de milhares 12 2 9 3 4 2" xfId="24291"/>
    <cellStyle name="Separador de milhares 12 2 9 3 4 2 2" xfId="55586"/>
    <cellStyle name="Separador de milhares 12 2 9 3 4 3" xfId="39116"/>
    <cellStyle name="Separador de milhares 12 2 9 3 5" xfId="17703"/>
    <cellStyle name="Separador de milhares 12 2 9 3 5 2" xfId="48998"/>
    <cellStyle name="Separador de milhares 12 2 9 3 6" xfId="11115"/>
    <cellStyle name="Separador de milhares 12 2 9 3 6 2" xfId="42410"/>
    <cellStyle name="Separador de milhares 12 2 9 3 7" xfId="27586"/>
    <cellStyle name="Separador de milhares 12 2 9 3 7 2" xfId="32528"/>
    <cellStyle name="Separador de milhares 12 2 9 3 8" xfId="29233"/>
    <cellStyle name="Separador de milhares 12 2 9 4" xfId="2878"/>
    <cellStyle name="Separador de milhares 12 2 9 4 2" xfId="6172"/>
    <cellStyle name="Separador de milhares 12 2 9 4 2 2" xfId="22642"/>
    <cellStyle name="Separador de milhares 12 2 9 4 2 2 2" xfId="53937"/>
    <cellStyle name="Separador de milhares 12 2 9 4 2 3" xfId="16054"/>
    <cellStyle name="Separador de milhares 12 2 9 4 2 3 2" xfId="47349"/>
    <cellStyle name="Separador de milhares 12 2 9 4 2 4" xfId="37467"/>
    <cellStyle name="Separador de milhares 12 2 9 4 3" xfId="9466"/>
    <cellStyle name="Separador de milhares 12 2 9 4 3 2" xfId="25936"/>
    <cellStyle name="Separador de milhares 12 2 9 4 3 2 2" xfId="57231"/>
    <cellStyle name="Separador de milhares 12 2 9 4 3 3" xfId="40761"/>
    <cellStyle name="Separador de milhares 12 2 9 4 4" xfId="19348"/>
    <cellStyle name="Separador de milhares 12 2 9 4 4 2" xfId="50643"/>
    <cellStyle name="Separador de milhares 12 2 9 4 5" xfId="12760"/>
    <cellStyle name="Separador de milhares 12 2 9 4 5 2" xfId="44055"/>
    <cellStyle name="Separador de milhares 12 2 9 4 6" xfId="34173"/>
    <cellStyle name="Separador de milhares 12 2 9 4 7" xfId="30878"/>
    <cellStyle name="Separador de milhares 12 2 9 5" xfId="4525"/>
    <cellStyle name="Separador de milhares 12 2 9 5 2" xfId="20995"/>
    <cellStyle name="Separador de milhares 12 2 9 5 2 2" xfId="52290"/>
    <cellStyle name="Separador de milhares 12 2 9 5 3" xfId="14407"/>
    <cellStyle name="Separador de milhares 12 2 9 5 3 2" xfId="45702"/>
    <cellStyle name="Separador de milhares 12 2 9 5 4" xfId="35820"/>
    <cellStyle name="Separador de milhares 12 2 9 6" xfId="7819"/>
    <cellStyle name="Separador de milhares 12 2 9 6 2" xfId="24289"/>
    <cellStyle name="Separador de milhares 12 2 9 6 2 2" xfId="55584"/>
    <cellStyle name="Separador de milhares 12 2 9 6 3" xfId="39114"/>
    <cellStyle name="Separador de milhares 12 2 9 7" xfId="17701"/>
    <cellStyle name="Separador de milhares 12 2 9 7 2" xfId="48996"/>
    <cellStyle name="Separador de milhares 12 2 9 8" xfId="11113"/>
    <cellStyle name="Separador de milhares 12 2 9 8 2" xfId="42408"/>
    <cellStyle name="Separador de milhares 12 2 9 9" xfId="27584"/>
    <cellStyle name="Separador de milhares 12 2 9 9 2" xfId="32526"/>
    <cellStyle name="Separador de milhares 12 3" xfId="1197"/>
    <cellStyle name="Separador de milhares 12 3 10" xfId="17704"/>
    <cellStyle name="Separador de milhares 12 3 10 2" xfId="48999"/>
    <cellStyle name="Separador de milhares 12 3 11" xfId="11116"/>
    <cellStyle name="Separador de milhares 12 3 11 2" xfId="42411"/>
    <cellStyle name="Separador de milhares 12 3 12" xfId="27587"/>
    <cellStyle name="Separador de milhares 12 3 12 2" xfId="32529"/>
    <cellStyle name="Separador de milhares 12 3 13" xfId="29234"/>
    <cellStyle name="Separador de milhares 12 3 2" xfId="1198"/>
    <cellStyle name="Separador de milhares 12 3 2 10" xfId="4529"/>
    <cellStyle name="Separador de milhares 12 3 2 10 2" xfId="20999"/>
    <cellStyle name="Separador de milhares 12 3 2 10 2 2" xfId="52294"/>
    <cellStyle name="Separador de milhares 12 3 2 10 3" xfId="14411"/>
    <cellStyle name="Separador de milhares 12 3 2 10 3 2" xfId="45706"/>
    <cellStyle name="Separador de milhares 12 3 2 10 4" xfId="35824"/>
    <cellStyle name="Separador de milhares 12 3 2 11" xfId="7823"/>
    <cellStyle name="Separador de milhares 12 3 2 11 2" xfId="24293"/>
    <cellStyle name="Separador de milhares 12 3 2 11 2 2" xfId="55588"/>
    <cellStyle name="Separador de milhares 12 3 2 11 3" xfId="39118"/>
    <cellStyle name="Separador de milhares 12 3 2 12" xfId="17705"/>
    <cellStyle name="Separador de milhares 12 3 2 12 2" xfId="49000"/>
    <cellStyle name="Separador de milhares 12 3 2 13" xfId="11117"/>
    <cellStyle name="Separador de milhares 12 3 2 13 2" xfId="42412"/>
    <cellStyle name="Separador de milhares 12 3 2 14" xfId="27588"/>
    <cellStyle name="Separador de milhares 12 3 2 14 2" xfId="32530"/>
    <cellStyle name="Separador de milhares 12 3 2 15" xfId="29235"/>
    <cellStyle name="Separador de milhares 12 3 2 2" xfId="1199"/>
    <cellStyle name="Separador de milhares 12 3 2 2 10" xfId="7824"/>
    <cellStyle name="Separador de milhares 12 3 2 2 10 2" xfId="24294"/>
    <cellStyle name="Separador de milhares 12 3 2 2 10 2 2" xfId="55589"/>
    <cellStyle name="Separador de milhares 12 3 2 2 10 3" xfId="39119"/>
    <cellStyle name="Separador de milhares 12 3 2 2 11" xfId="17706"/>
    <cellStyle name="Separador de milhares 12 3 2 2 11 2" xfId="49001"/>
    <cellStyle name="Separador de milhares 12 3 2 2 12" xfId="11118"/>
    <cellStyle name="Separador de milhares 12 3 2 2 12 2" xfId="42413"/>
    <cellStyle name="Separador de milhares 12 3 2 2 13" xfId="27589"/>
    <cellStyle name="Separador de milhares 12 3 2 2 13 2" xfId="32531"/>
    <cellStyle name="Separador de milhares 12 3 2 2 14" xfId="29236"/>
    <cellStyle name="Separador de milhares 12 3 2 2 2" xfId="1200"/>
    <cellStyle name="Separador de milhares 12 3 2 2 2 10" xfId="11119"/>
    <cellStyle name="Separador de milhares 12 3 2 2 2 10 2" xfId="42414"/>
    <cellStyle name="Separador de milhares 12 3 2 2 2 11" xfId="27590"/>
    <cellStyle name="Separador de milhares 12 3 2 2 2 11 2" xfId="32532"/>
    <cellStyle name="Separador de milhares 12 3 2 2 2 12" xfId="29237"/>
    <cellStyle name="Separador de milhares 12 3 2 2 2 2" xfId="1201"/>
    <cellStyle name="Separador de milhares 12 3 2 2 2 2 2" xfId="1202"/>
    <cellStyle name="Separador de milhares 12 3 2 2 2 2 2 2" xfId="2886"/>
    <cellStyle name="Separador de milhares 12 3 2 2 2 2 2 2 2" xfId="6180"/>
    <cellStyle name="Separador de milhares 12 3 2 2 2 2 2 2 2 2" xfId="22650"/>
    <cellStyle name="Separador de milhares 12 3 2 2 2 2 2 2 2 2 2" xfId="53945"/>
    <cellStyle name="Separador de milhares 12 3 2 2 2 2 2 2 2 3" xfId="16062"/>
    <cellStyle name="Separador de milhares 12 3 2 2 2 2 2 2 2 3 2" xfId="47357"/>
    <cellStyle name="Separador de milhares 12 3 2 2 2 2 2 2 2 4" xfId="37475"/>
    <cellStyle name="Separador de milhares 12 3 2 2 2 2 2 2 3" xfId="9474"/>
    <cellStyle name="Separador de milhares 12 3 2 2 2 2 2 2 3 2" xfId="25944"/>
    <cellStyle name="Separador de milhares 12 3 2 2 2 2 2 2 3 2 2" xfId="57239"/>
    <cellStyle name="Separador de milhares 12 3 2 2 2 2 2 2 3 3" xfId="40769"/>
    <cellStyle name="Separador de milhares 12 3 2 2 2 2 2 2 4" xfId="19356"/>
    <cellStyle name="Separador de milhares 12 3 2 2 2 2 2 2 4 2" xfId="50651"/>
    <cellStyle name="Separador de milhares 12 3 2 2 2 2 2 2 5" xfId="12768"/>
    <cellStyle name="Separador de milhares 12 3 2 2 2 2 2 2 5 2" xfId="44063"/>
    <cellStyle name="Separador de milhares 12 3 2 2 2 2 2 2 6" xfId="34181"/>
    <cellStyle name="Separador de milhares 12 3 2 2 2 2 2 2 7" xfId="30886"/>
    <cellStyle name="Separador de milhares 12 3 2 2 2 2 2 3" xfId="4533"/>
    <cellStyle name="Separador de milhares 12 3 2 2 2 2 2 3 2" xfId="21003"/>
    <cellStyle name="Separador de milhares 12 3 2 2 2 2 2 3 2 2" xfId="52298"/>
    <cellStyle name="Separador de milhares 12 3 2 2 2 2 2 3 3" xfId="14415"/>
    <cellStyle name="Separador de milhares 12 3 2 2 2 2 2 3 3 2" xfId="45710"/>
    <cellStyle name="Separador de milhares 12 3 2 2 2 2 2 3 4" xfId="35828"/>
    <cellStyle name="Separador de milhares 12 3 2 2 2 2 2 4" xfId="7827"/>
    <cellStyle name="Separador de milhares 12 3 2 2 2 2 2 4 2" xfId="24297"/>
    <cellStyle name="Separador de milhares 12 3 2 2 2 2 2 4 2 2" xfId="55592"/>
    <cellStyle name="Separador de milhares 12 3 2 2 2 2 2 4 3" xfId="39122"/>
    <cellStyle name="Separador de milhares 12 3 2 2 2 2 2 5" xfId="17709"/>
    <cellStyle name="Separador de milhares 12 3 2 2 2 2 2 5 2" xfId="49004"/>
    <cellStyle name="Separador de milhares 12 3 2 2 2 2 2 6" xfId="11121"/>
    <cellStyle name="Separador de milhares 12 3 2 2 2 2 2 6 2" xfId="42416"/>
    <cellStyle name="Separador de milhares 12 3 2 2 2 2 2 7" xfId="27592"/>
    <cellStyle name="Separador de milhares 12 3 2 2 2 2 2 7 2" xfId="32534"/>
    <cellStyle name="Separador de milhares 12 3 2 2 2 2 2 8" xfId="29239"/>
    <cellStyle name="Separador de milhares 12 3 2 2 2 2 3" xfId="2885"/>
    <cellStyle name="Separador de milhares 12 3 2 2 2 2 3 2" xfId="6179"/>
    <cellStyle name="Separador de milhares 12 3 2 2 2 2 3 2 2" xfId="22649"/>
    <cellStyle name="Separador de milhares 12 3 2 2 2 2 3 2 2 2" xfId="53944"/>
    <cellStyle name="Separador de milhares 12 3 2 2 2 2 3 2 3" xfId="16061"/>
    <cellStyle name="Separador de milhares 12 3 2 2 2 2 3 2 3 2" xfId="47356"/>
    <cellStyle name="Separador de milhares 12 3 2 2 2 2 3 2 4" xfId="37474"/>
    <cellStyle name="Separador de milhares 12 3 2 2 2 2 3 3" xfId="9473"/>
    <cellStyle name="Separador de milhares 12 3 2 2 2 2 3 3 2" xfId="25943"/>
    <cellStyle name="Separador de milhares 12 3 2 2 2 2 3 3 2 2" xfId="57238"/>
    <cellStyle name="Separador de milhares 12 3 2 2 2 2 3 3 3" xfId="40768"/>
    <cellStyle name="Separador de milhares 12 3 2 2 2 2 3 4" xfId="19355"/>
    <cellStyle name="Separador de milhares 12 3 2 2 2 2 3 4 2" xfId="50650"/>
    <cellStyle name="Separador de milhares 12 3 2 2 2 2 3 5" xfId="12767"/>
    <cellStyle name="Separador de milhares 12 3 2 2 2 2 3 5 2" xfId="44062"/>
    <cellStyle name="Separador de milhares 12 3 2 2 2 2 3 6" xfId="34180"/>
    <cellStyle name="Separador de milhares 12 3 2 2 2 2 3 7" xfId="30885"/>
    <cellStyle name="Separador de milhares 12 3 2 2 2 2 4" xfId="4532"/>
    <cellStyle name="Separador de milhares 12 3 2 2 2 2 4 2" xfId="21002"/>
    <cellStyle name="Separador de milhares 12 3 2 2 2 2 4 2 2" xfId="52297"/>
    <cellStyle name="Separador de milhares 12 3 2 2 2 2 4 3" xfId="14414"/>
    <cellStyle name="Separador de milhares 12 3 2 2 2 2 4 3 2" xfId="45709"/>
    <cellStyle name="Separador de milhares 12 3 2 2 2 2 4 4" xfId="35827"/>
    <cellStyle name="Separador de milhares 12 3 2 2 2 2 5" xfId="7826"/>
    <cellStyle name="Separador de milhares 12 3 2 2 2 2 5 2" xfId="24296"/>
    <cellStyle name="Separador de milhares 12 3 2 2 2 2 5 2 2" xfId="55591"/>
    <cellStyle name="Separador de milhares 12 3 2 2 2 2 5 3" xfId="39121"/>
    <cellStyle name="Separador de milhares 12 3 2 2 2 2 6" xfId="17708"/>
    <cellStyle name="Separador de milhares 12 3 2 2 2 2 6 2" xfId="49003"/>
    <cellStyle name="Separador de milhares 12 3 2 2 2 2 7" xfId="11120"/>
    <cellStyle name="Separador de milhares 12 3 2 2 2 2 7 2" xfId="42415"/>
    <cellStyle name="Separador de milhares 12 3 2 2 2 2 8" xfId="27591"/>
    <cellStyle name="Separador de milhares 12 3 2 2 2 2 8 2" xfId="32533"/>
    <cellStyle name="Separador de milhares 12 3 2 2 2 2 9" xfId="29238"/>
    <cellStyle name="Separador de milhares 12 3 2 2 2 3" xfId="1203"/>
    <cellStyle name="Separador de milhares 12 3 2 2 2 3 2" xfId="1204"/>
    <cellStyle name="Separador de milhares 12 3 2 2 2 3 2 2" xfId="2888"/>
    <cellStyle name="Separador de milhares 12 3 2 2 2 3 2 2 2" xfId="6182"/>
    <cellStyle name="Separador de milhares 12 3 2 2 2 3 2 2 2 2" xfId="22652"/>
    <cellStyle name="Separador de milhares 12 3 2 2 2 3 2 2 2 2 2" xfId="53947"/>
    <cellStyle name="Separador de milhares 12 3 2 2 2 3 2 2 2 3" xfId="16064"/>
    <cellStyle name="Separador de milhares 12 3 2 2 2 3 2 2 2 3 2" xfId="47359"/>
    <cellStyle name="Separador de milhares 12 3 2 2 2 3 2 2 2 4" xfId="37477"/>
    <cellStyle name="Separador de milhares 12 3 2 2 2 3 2 2 3" xfId="9476"/>
    <cellStyle name="Separador de milhares 12 3 2 2 2 3 2 2 3 2" xfId="25946"/>
    <cellStyle name="Separador de milhares 12 3 2 2 2 3 2 2 3 2 2" xfId="57241"/>
    <cellStyle name="Separador de milhares 12 3 2 2 2 3 2 2 3 3" xfId="40771"/>
    <cellStyle name="Separador de milhares 12 3 2 2 2 3 2 2 4" xfId="19358"/>
    <cellStyle name="Separador de milhares 12 3 2 2 2 3 2 2 4 2" xfId="50653"/>
    <cellStyle name="Separador de milhares 12 3 2 2 2 3 2 2 5" xfId="12770"/>
    <cellStyle name="Separador de milhares 12 3 2 2 2 3 2 2 5 2" xfId="44065"/>
    <cellStyle name="Separador de milhares 12 3 2 2 2 3 2 2 6" xfId="34183"/>
    <cellStyle name="Separador de milhares 12 3 2 2 2 3 2 2 7" xfId="30888"/>
    <cellStyle name="Separador de milhares 12 3 2 2 2 3 2 3" xfId="4535"/>
    <cellStyle name="Separador de milhares 12 3 2 2 2 3 2 3 2" xfId="21005"/>
    <cellStyle name="Separador de milhares 12 3 2 2 2 3 2 3 2 2" xfId="52300"/>
    <cellStyle name="Separador de milhares 12 3 2 2 2 3 2 3 3" xfId="14417"/>
    <cellStyle name="Separador de milhares 12 3 2 2 2 3 2 3 3 2" xfId="45712"/>
    <cellStyle name="Separador de milhares 12 3 2 2 2 3 2 3 4" xfId="35830"/>
    <cellStyle name="Separador de milhares 12 3 2 2 2 3 2 4" xfId="7829"/>
    <cellStyle name="Separador de milhares 12 3 2 2 2 3 2 4 2" xfId="24299"/>
    <cellStyle name="Separador de milhares 12 3 2 2 2 3 2 4 2 2" xfId="55594"/>
    <cellStyle name="Separador de milhares 12 3 2 2 2 3 2 4 3" xfId="39124"/>
    <cellStyle name="Separador de milhares 12 3 2 2 2 3 2 5" xfId="17711"/>
    <cellStyle name="Separador de milhares 12 3 2 2 2 3 2 5 2" xfId="49006"/>
    <cellStyle name="Separador de milhares 12 3 2 2 2 3 2 6" xfId="11123"/>
    <cellStyle name="Separador de milhares 12 3 2 2 2 3 2 6 2" xfId="42418"/>
    <cellStyle name="Separador de milhares 12 3 2 2 2 3 2 7" xfId="27594"/>
    <cellStyle name="Separador de milhares 12 3 2 2 2 3 2 7 2" xfId="32536"/>
    <cellStyle name="Separador de milhares 12 3 2 2 2 3 2 8" xfId="29241"/>
    <cellStyle name="Separador de milhares 12 3 2 2 2 3 3" xfId="2887"/>
    <cellStyle name="Separador de milhares 12 3 2 2 2 3 3 2" xfId="6181"/>
    <cellStyle name="Separador de milhares 12 3 2 2 2 3 3 2 2" xfId="22651"/>
    <cellStyle name="Separador de milhares 12 3 2 2 2 3 3 2 2 2" xfId="53946"/>
    <cellStyle name="Separador de milhares 12 3 2 2 2 3 3 2 3" xfId="16063"/>
    <cellStyle name="Separador de milhares 12 3 2 2 2 3 3 2 3 2" xfId="47358"/>
    <cellStyle name="Separador de milhares 12 3 2 2 2 3 3 2 4" xfId="37476"/>
    <cellStyle name="Separador de milhares 12 3 2 2 2 3 3 3" xfId="9475"/>
    <cellStyle name="Separador de milhares 12 3 2 2 2 3 3 3 2" xfId="25945"/>
    <cellStyle name="Separador de milhares 12 3 2 2 2 3 3 3 2 2" xfId="57240"/>
    <cellStyle name="Separador de milhares 12 3 2 2 2 3 3 3 3" xfId="40770"/>
    <cellStyle name="Separador de milhares 12 3 2 2 2 3 3 4" xfId="19357"/>
    <cellStyle name="Separador de milhares 12 3 2 2 2 3 3 4 2" xfId="50652"/>
    <cellStyle name="Separador de milhares 12 3 2 2 2 3 3 5" xfId="12769"/>
    <cellStyle name="Separador de milhares 12 3 2 2 2 3 3 5 2" xfId="44064"/>
    <cellStyle name="Separador de milhares 12 3 2 2 2 3 3 6" xfId="34182"/>
    <cellStyle name="Separador de milhares 12 3 2 2 2 3 3 7" xfId="30887"/>
    <cellStyle name="Separador de milhares 12 3 2 2 2 3 4" xfId="4534"/>
    <cellStyle name="Separador de milhares 12 3 2 2 2 3 4 2" xfId="21004"/>
    <cellStyle name="Separador de milhares 12 3 2 2 2 3 4 2 2" xfId="52299"/>
    <cellStyle name="Separador de milhares 12 3 2 2 2 3 4 3" xfId="14416"/>
    <cellStyle name="Separador de milhares 12 3 2 2 2 3 4 3 2" xfId="45711"/>
    <cellStyle name="Separador de milhares 12 3 2 2 2 3 4 4" xfId="35829"/>
    <cellStyle name="Separador de milhares 12 3 2 2 2 3 5" xfId="7828"/>
    <cellStyle name="Separador de milhares 12 3 2 2 2 3 5 2" xfId="24298"/>
    <cellStyle name="Separador de milhares 12 3 2 2 2 3 5 2 2" xfId="55593"/>
    <cellStyle name="Separador de milhares 12 3 2 2 2 3 5 3" xfId="39123"/>
    <cellStyle name="Separador de milhares 12 3 2 2 2 3 6" xfId="17710"/>
    <cellStyle name="Separador de milhares 12 3 2 2 2 3 6 2" xfId="49005"/>
    <cellStyle name="Separador de milhares 12 3 2 2 2 3 7" xfId="11122"/>
    <cellStyle name="Separador de milhares 12 3 2 2 2 3 7 2" xfId="42417"/>
    <cellStyle name="Separador de milhares 12 3 2 2 2 3 8" xfId="27593"/>
    <cellStyle name="Separador de milhares 12 3 2 2 2 3 8 2" xfId="32535"/>
    <cellStyle name="Separador de milhares 12 3 2 2 2 3 9" xfId="29240"/>
    <cellStyle name="Separador de milhares 12 3 2 2 2 4" xfId="1205"/>
    <cellStyle name="Separador de milhares 12 3 2 2 2 4 2" xfId="2889"/>
    <cellStyle name="Separador de milhares 12 3 2 2 2 4 2 2" xfId="6183"/>
    <cellStyle name="Separador de milhares 12 3 2 2 2 4 2 2 2" xfId="22653"/>
    <cellStyle name="Separador de milhares 12 3 2 2 2 4 2 2 2 2" xfId="53948"/>
    <cellStyle name="Separador de milhares 12 3 2 2 2 4 2 2 3" xfId="16065"/>
    <cellStyle name="Separador de milhares 12 3 2 2 2 4 2 2 3 2" xfId="47360"/>
    <cellStyle name="Separador de milhares 12 3 2 2 2 4 2 2 4" xfId="37478"/>
    <cellStyle name="Separador de milhares 12 3 2 2 2 4 2 3" xfId="9477"/>
    <cellStyle name="Separador de milhares 12 3 2 2 2 4 2 3 2" xfId="25947"/>
    <cellStyle name="Separador de milhares 12 3 2 2 2 4 2 3 2 2" xfId="57242"/>
    <cellStyle name="Separador de milhares 12 3 2 2 2 4 2 3 3" xfId="40772"/>
    <cellStyle name="Separador de milhares 12 3 2 2 2 4 2 4" xfId="19359"/>
    <cellStyle name="Separador de milhares 12 3 2 2 2 4 2 4 2" xfId="50654"/>
    <cellStyle name="Separador de milhares 12 3 2 2 2 4 2 5" xfId="12771"/>
    <cellStyle name="Separador de milhares 12 3 2 2 2 4 2 5 2" xfId="44066"/>
    <cellStyle name="Separador de milhares 12 3 2 2 2 4 2 6" xfId="34184"/>
    <cellStyle name="Separador de milhares 12 3 2 2 2 4 2 7" xfId="30889"/>
    <cellStyle name="Separador de milhares 12 3 2 2 2 4 3" xfId="4536"/>
    <cellStyle name="Separador de milhares 12 3 2 2 2 4 3 2" xfId="21006"/>
    <cellStyle name="Separador de milhares 12 3 2 2 2 4 3 2 2" xfId="52301"/>
    <cellStyle name="Separador de milhares 12 3 2 2 2 4 3 3" xfId="14418"/>
    <cellStyle name="Separador de milhares 12 3 2 2 2 4 3 3 2" xfId="45713"/>
    <cellStyle name="Separador de milhares 12 3 2 2 2 4 3 4" xfId="35831"/>
    <cellStyle name="Separador de milhares 12 3 2 2 2 4 4" xfId="7830"/>
    <cellStyle name="Separador de milhares 12 3 2 2 2 4 4 2" xfId="24300"/>
    <cellStyle name="Separador de milhares 12 3 2 2 2 4 4 2 2" xfId="55595"/>
    <cellStyle name="Separador de milhares 12 3 2 2 2 4 4 3" xfId="39125"/>
    <cellStyle name="Separador de milhares 12 3 2 2 2 4 5" xfId="17712"/>
    <cellStyle name="Separador de milhares 12 3 2 2 2 4 5 2" xfId="49007"/>
    <cellStyle name="Separador de milhares 12 3 2 2 2 4 6" xfId="11124"/>
    <cellStyle name="Separador de milhares 12 3 2 2 2 4 6 2" xfId="42419"/>
    <cellStyle name="Separador de milhares 12 3 2 2 2 4 7" xfId="27595"/>
    <cellStyle name="Separador de milhares 12 3 2 2 2 4 7 2" xfId="32537"/>
    <cellStyle name="Separador de milhares 12 3 2 2 2 4 8" xfId="29242"/>
    <cellStyle name="Separador de milhares 12 3 2 2 2 5" xfId="1206"/>
    <cellStyle name="Separador de milhares 12 3 2 2 2 5 2" xfId="2890"/>
    <cellStyle name="Separador de milhares 12 3 2 2 2 5 2 2" xfId="6184"/>
    <cellStyle name="Separador de milhares 12 3 2 2 2 5 2 2 2" xfId="22654"/>
    <cellStyle name="Separador de milhares 12 3 2 2 2 5 2 2 2 2" xfId="53949"/>
    <cellStyle name="Separador de milhares 12 3 2 2 2 5 2 2 3" xfId="16066"/>
    <cellStyle name="Separador de milhares 12 3 2 2 2 5 2 2 3 2" xfId="47361"/>
    <cellStyle name="Separador de milhares 12 3 2 2 2 5 2 2 4" xfId="37479"/>
    <cellStyle name="Separador de milhares 12 3 2 2 2 5 2 3" xfId="9478"/>
    <cellStyle name="Separador de milhares 12 3 2 2 2 5 2 3 2" xfId="25948"/>
    <cellStyle name="Separador de milhares 12 3 2 2 2 5 2 3 2 2" xfId="57243"/>
    <cellStyle name="Separador de milhares 12 3 2 2 2 5 2 3 3" xfId="40773"/>
    <cellStyle name="Separador de milhares 12 3 2 2 2 5 2 4" xfId="19360"/>
    <cellStyle name="Separador de milhares 12 3 2 2 2 5 2 4 2" xfId="50655"/>
    <cellStyle name="Separador de milhares 12 3 2 2 2 5 2 5" xfId="12772"/>
    <cellStyle name="Separador de milhares 12 3 2 2 2 5 2 5 2" xfId="44067"/>
    <cellStyle name="Separador de milhares 12 3 2 2 2 5 2 6" xfId="34185"/>
    <cellStyle name="Separador de milhares 12 3 2 2 2 5 2 7" xfId="30890"/>
    <cellStyle name="Separador de milhares 12 3 2 2 2 5 3" xfId="4537"/>
    <cellStyle name="Separador de milhares 12 3 2 2 2 5 3 2" xfId="21007"/>
    <cellStyle name="Separador de milhares 12 3 2 2 2 5 3 2 2" xfId="52302"/>
    <cellStyle name="Separador de milhares 12 3 2 2 2 5 3 3" xfId="14419"/>
    <cellStyle name="Separador de milhares 12 3 2 2 2 5 3 3 2" xfId="45714"/>
    <cellStyle name="Separador de milhares 12 3 2 2 2 5 3 4" xfId="35832"/>
    <cellStyle name="Separador de milhares 12 3 2 2 2 5 4" xfId="7831"/>
    <cellStyle name="Separador de milhares 12 3 2 2 2 5 4 2" xfId="24301"/>
    <cellStyle name="Separador de milhares 12 3 2 2 2 5 4 2 2" xfId="55596"/>
    <cellStyle name="Separador de milhares 12 3 2 2 2 5 4 3" xfId="39126"/>
    <cellStyle name="Separador de milhares 12 3 2 2 2 5 5" xfId="17713"/>
    <cellStyle name="Separador de milhares 12 3 2 2 2 5 5 2" xfId="49008"/>
    <cellStyle name="Separador de milhares 12 3 2 2 2 5 6" xfId="11125"/>
    <cellStyle name="Separador de milhares 12 3 2 2 2 5 6 2" xfId="42420"/>
    <cellStyle name="Separador de milhares 12 3 2 2 2 5 7" xfId="27596"/>
    <cellStyle name="Separador de milhares 12 3 2 2 2 5 7 2" xfId="32538"/>
    <cellStyle name="Separador de milhares 12 3 2 2 2 5 8" xfId="29243"/>
    <cellStyle name="Separador de milhares 12 3 2 2 2 6" xfId="2884"/>
    <cellStyle name="Separador de milhares 12 3 2 2 2 6 2" xfId="6178"/>
    <cellStyle name="Separador de milhares 12 3 2 2 2 6 2 2" xfId="22648"/>
    <cellStyle name="Separador de milhares 12 3 2 2 2 6 2 2 2" xfId="53943"/>
    <cellStyle name="Separador de milhares 12 3 2 2 2 6 2 3" xfId="16060"/>
    <cellStyle name="Separador de milhares 12 3 2 2 2 6 2 3 2" xfId="47355"/>
    <cellStyle name="Separador de milhares 12 3 2 2 2 6 2 4" xfId="37473"/>
    <cellStyle name="Separador de milhares 12 3 2 2 2 6 3" xfId="9472"/>
    <cellStyle name="Separador de milhares 12 3 2 2 2 6 3 2" xfId="25942"/>
    <cellStyle name="Separador de milhares 12 3 2 2 2 6 3 2 2" xfId="57237"/>
    <cellStyle name="Separador de milhares 12 3 2 2 2 6 3 3" xfId="40767"/>
    <cellStyle name="Separador de milhares 12 3 2 2 2 6 4" xfId="19354"/>
    <cellStyle name="Separador de milhares 12 3 2 2 2 6 4 2" xfId="50649"/>
    <cellStyle name="Separador de milhares 12 3 2 2 2 6 5" xfId="12766"/>
    <cellStyle name="Separador de milhares 12 3 2 2 2 6 5 2" xfId="44061"/>
    <cellStyle name="Separador de milhares 12 3 2 2 2 6 6" xfId="34179"/>
    <cellStyle name="Separador de milhares 12 3 2 2 2 6 7" xfId="30884"/>
    <cellStyle name="Separador de milhares 12 3 2 2 2 7" xfId="4531"/>
    <cellStyle name="Separador de milhares 12 3 2 2 2 7 2" xfId="21001"/>
    <cellStyle name="Separador de milhares 12 3 2 2 2 7 2 2" xfId="52296"/>
    <cellStyle name="Separador de milhares 12 3 2 2 2 7 3" xfId="14413"/>
    <cellStyle name="Separador de milhares 12 3 2 2 2 7 3 2" xfId="45708"/>
    <cellStyle name="Separador de milhares 12 3 2 2 2 7 4" xfId="35826"/>
    <cellStyle name="Separador de milhares 12 3 2 2 2 8" xfId="7825"/>
    <cellStyle name="Separador de milhares 12 3 2 2 2 8 2" xfId="24295"/>
    <cellStyle name="Separador de milhares 12 3 2 2 2 8 2 2" xfId="55590"/>
    <cellStyle name="Separador de milhares 12 3 2 2 2 8 3" xfId="39120"/>
    <cellStyle name="Separador de milhares 12 3 2 2 2 9" xfId="17707"/>
    <cellStyle name="Separador de milhares 12 3 2 2 2 9 2" xfId="49002"/>
    <cellStyle name="Separador de milhares 12 3 2 2 3" xfId="1207"/>
    <cellStyle name="Separador de milhares 12 3 2 2 3 10" xfId="11126"/>
    <cellStyle name="Separador de milhares 12 3 2 2 3 10 2" xfId="42421"/>
    <cellStyle name="Separador de milhares 12 3 2 2 3 11" xfId="27597"/>
    <cellStyle name="Separador de milhares 12 3 2 2 3 11 2" xfId="32539"/>
    <cellStyle name="Separador de milhares 12 3 2 2 3 12" xfId="29244"/>
    <cellStyle name="Separador de milhares 12 3 2 2 3 2" xfId="1208"/>
    <cellStyle name="Separador de milhares 12 3 2 2 3 2 2" xfId="1209"/>
    <cellStyle name="Separador de milhares 12 3 2 2 3 2 2 2" xfId="2893"/>
    <cellStyle name="Separador de milhares 12 3 2 2 3 2 2 2 2" xfId="6187"/>
    <cellStyle name="Separador de milhares 12 3 2 2 3 2 2 2 2 2" xfId="22657"/>
    <cellStyle name="Separador de milhares 12 3 2 2 3 2 2 2 2 2 2" xfId="53952"/>
    <cellStyle name="Separador de milhares 12 3 2 2 3 2 2 2 2 3" xfId="16069"/>
    <cellStyle name="Separador de milhares 12 3 2 2 3 2 2 2 2 3 2" xfId="47364"/>
    <cellStyle name="Separador de milhares 12 3 2 2 3 2 2 2 2 4" xfId="37482"/>
    <cellStyle name="Separador de milhares 12 3 2 2 3 2 2 2 3" xfId="9481"/>
    <cellStyle name="Separador de milhares 12 3 2 2 3 2 2 2 3 2" xfId="25951"/>
    <cellStyle name="Separador de milhares 12 3 2 2 3 2 2 2 3 2 2" xfId="57246"/>
    <cellStyle name="Separador de milhares 12 3 2 2 3 2 2 2 3 3" xfId="40776"/>
    <cellStyle name="Separador de milhares 12 3 2 2 3 2 2 2 4" xfId="19363"/>
    <cellStyle name="Separador de milhares 12 3 2 2 3 2 2 2 4 2" xfId="50658"/>
    <cellStyle name="Separador de milhares 12 3 2 2 3 2 2 2 5" xfId="12775"/>
    <cellStyle name="Separador de milhares 12 3 2 2 3 2 2 2 5 2" xfId="44070"/>
    <cellStyle name="Separador de milhares 12 3 2 2 3 2 2 2 6" xfId="34188"/>
    <cellStyle name="Separador de milhares 12 3 2 2 3 2 2 2 7" xfId="30893"/>
    <cellStyle name="Separador de milhares 12 3 2 2 3 2 2 3" xfId="4540"/>
    <cellStyle name="Separador de milhares 12 3 2 2 3 2 2 3 2" xfId="21010"/>
    <cellStyle name="Separador de milhares 12 3 2 2 3 2 2 3 2 2" xfId="52305"/>
    <cellStyle name="Separador de milhares 12 3 2 2 3 2 2 3 3" xfId="14422"/>
    <cellStyle name="Separador de milhares 12 3 2 2 3 2 2 3 3 2" xfId="45717"/>
    <cellStyle name="Separador de milhares 12 3 2 2 3 2 2 3 4" xfId="35835"/>
    <cellStyle name="Separador de milhares 12 3 2 2 3 2 2 4" xfId="7834"/>
    <cellStyle name="Separador de milhares 12 3 2 2 3 2 2 4 2" xfId="24304"/>
    <cellStyle name="Separador de milhares 12 3 2 2 3 2 2 4 2 2" xfId="55599"/>
    <cellStyle name="Separador de milhares 12 3 2 2 3 2 2 4 3" xfId="39129"/>
    <cellStyle name="Separador de milhares 12 3 2 2 3 2 2 5" xfId="17716"/>
    <cellStyle name="Separador de milhares 12 3 2 2 3 2 2 5 2" xfId="49011"/>
    <cellStyle name="Separador de milhares 12 3 2 2 3 2 2 6" xfId="11128"/>
    <cellStyle name="Separador de milhares 12 3 2 2 3 2 2 6 2" xfId="42423"/>
    <cellStyle name="Separador de milhares 12 3 2 2 3 2 2 7" xfId="27599"/>
    <cellStyle name="Separador de milhares 12 3 2 2 3 2 2 7 2" xfId="32541"/>
    <cellStyle name="Separador de milhares 12 3 2 2 3 2 2 8" xfId="29246"/>
    <cellStyle name="Separador de milhares 12 3 2 2 3 2 3" xfId="2892"/>
    <cellStyle name="Separador de milhares 12 3 2 2 3 2 3 2" xfId="6186"/>
    <cellStyle name="Separador de milhares 12 3 2 2 3 2 3 2 2" xfId="22656"/>
    <cellStyle name="Separador de milhares 12 3 2 2 3 2 3 2 2 2" xfId="53951"/>
    <cellStyle name="Separador de milhares 12 3 2 2 3 2 3 2 3" xfId="16068"/>
    <cellStyle name="Separador de milhares 12 3 2 2 3 2 3 2 3 2" xfId="47363"/>
    <cellStyle name="Separador de milhares 12 3 2 2 3 2 3 2 4" xfId="37481"/>
    <cellStyle name="Separador de milhares 12 3 2 2 3 2 3 3" xfId="9480"/>
    <cellStyle name="Separador de milhares 12 3 2 2 3 2 3 3 2" xfId="25950"/>
    <cellStyle name="Separador de milhares 12 3 2 2 3 2 3 3 2 2" xfId="57245"/>
    <cellStyle name="Separador de milhares 12 3 2 2 3 2 3 3 3" xfId="40775"/>
    <cellStyle name="Separador de milhares 12 3 2 2 3 2 3 4" xfId="19362"/>
    <cellStyle name="Separador de milhares 12 3 2 2 3 2 3 4 2" xfId="50657"/>
    <cellStyle name="Separador de milhares 12 3 2 2 3 2 3 5" xfId="12774"/>
    <cellStyle name="Separador de milhares 12 3 2 2 3 2 3 5 2" xfId="44069"/>
    <cellStyle name="Separador de milhares 12 3 2 2 3 2 3 6" xfId="34187"/>
    <cellStyle name="Separador de milhares 12 3 2 2 3 2 3 7" xfId="30892"/>
    <cellStyle name="Separador de milhares 12 3 2 2 3 2 4" xfId="4539"/>
    <cellStyle name="Separador de milhares 12 3 2 2 3 2 4 2" xfId="21009"/>
    <cellStyle name="Separador de milhares 12 3 2 2 3 2 4 2 2" xfId="52304"/>
    <cellStyle name="Separador de milhares 12 3 2 2 3 2 4 3" xfId="14421"/>
    <cellStyle name="Separador de milhares 12 3 2 2 3 2 4 3 2" xfId="45716"/>
    <cellStyle name="Separador de milhares 12 3 2 2 3 2 4 4" xfId="35834"/>
    <cellStyle name="Separador de milhares 12 3 2 2 3 2 5" xfId="7833"/>
    <cellStyle name="Separador de milhares 12 3 2 2 3 2 5 2" xfId="24303"/>
    <cellStyle name="Separador de milhares 12 3 2 2 3 2 5 2 2" xfId="55598"/>
    <cellStyle name="Separador de milhares 12 3 2 2 3 2 5 3" xfId="39128"/>
    <cellStyle name="Separador de milhares 12 3 2 2 3 2 6" xfId="17715"/>
    <cellStyle name="Separador de milhares 12 3 2 2 3 2 6 2" xfId="49010"/>
    <cellStyle name="Separador de milhares 12 3 2 2 3 2 7" xfId="11127"/>
    <cellStyle name="Separador de milhares 12 3 2 2 3 2 7 2" xfId="42422"/>
    <cellStyle name="Separador de milhares 12 3 2 2 3 2 8" xfId="27598"/>
    <cellStyle name="Separador de milhares 12 3 2 2 3 2 8 2" xfId="32540"/>
    <cellStyle name="Separador de milhares 12 3 2 2 3 2 9" xfId="29245"/>
    <cellStyle name="Separador de milhares 12 3 2 2 3 3" xfId="1210"/>
    <cellStyle name="Separador de milhares 12 3 2 2 3 3 2" xfId="1211"/>
    <cellStyle name="Separador de milhares 12 3 2 2 3 3 2 2" xfId="2895"/>
    <cellStyle name="Separador de milhares 12 3 2 2 3 3 2 2 2" xfId="6189"/>
    <cellStyle name="Separador de milhares 12 3 2 2 3 3 2 2 2 2" xfId="22659"/>
    <cellStyle name="Separador de milhares 12 3 2 2 3 3 2 2 2 2 2" xfId="53954"/>
    <cellStyle name="Separador de milhares 12 3 2 2 3 3 2 2 2 3" xfId="16071"/>
    <cellStyle name="Separador de milhares 12 3 2 2 3 3 2 2 2 3 2" xfId="47366"/>
    <cellStyle name="Separador de milhares 12 3 2 2 3 3 2 2 2 4" xfId="37484"/>
    <cellStyle name="Separador de milhares 12 3 2 2 3 3 2 2 3" xfId="9483"/>
    <cellStyle name="Separador de milhares 12 3 2 2 3 3 2 2 3 2" xfId="25953"/>
    <cellStyle name="Separador de milhares 12 3 2 2 3 3 2 2 3 2 2" xfId="57248"/>
    <cellStyle name="Separador de milhares 12 3 2 2 3 3 2 2 3 3" xfId="40778"/>
    <cellStyle name="Separador de milhares 12 3 2 2 3 3 2 2 4" xfId="19365"/>
    <cellStyle name="Separador de milhares 12 3 2 2 3 3 2 2 4 2" xfId="50660"/>
    <cellStyle name="Separador de milhares 12 3 2 2 3 3 2 2 5" xfId="12777"/>
    <cellStyle name="Separador de milhares 12 3 2 2 3 3 2 2 5 2" xfId="44072"/>
    <cellStyle name="Separador de milhares 12 3 2 2 3 3 2 2 6" xfId="34190"/>
    <cellStyle name="Separador de milhares 12 3 2 2 3 3 2 2 7" xfId="30895"/>
    <cellStyle name="Separador de milhares 12 3 2 2 3 3 2 3" xfId="4542"/>
    <cellStyle name="Separador de milhares 12 3 2 2 3 3 2 3 2" xfId="21012"/>
    <cellStyle name="Separador de milhares 12 3 2 2 3 3 2 3 2 2" xfId="52307"/>
    <cellStyle name="Separador de milhares 12 3 2 2 3 3 2 3 3" xfId="14424"/>
    <cellStyle name="Separador de milhares 12 3 2 2 3 3 2 3 3 2" xfId="45719"/>
    <cellStyle name="Separador de milhares 12 3 2 2 3 3 2 3 4" xfId="35837"/>
    <cellStyle name="Separador de milhares 12 3 2 2 3 3 2 4" xfId="7836"/>
    <cellStyle name="Separador de milhares 12 3 2 2 3 3 2 4 2" xfId="24306"/>
    <cellStyle name="Separador de milhares 12 3 2 2 3 3 2 4 2 2" xfId="55601"/>
    <cellStyle name="Separador de milhares 12 3 2 2 3 3 2 4 3" xfId="39131"/>
    <cellStyle name="Separador de milhares 12 3 2 2 3 3 2 5" xfId="17718"/>
    <cellStyle name="Separador de milhares 12 3 2 2 3 3 2 5 2" xfId="49013"/>
    <cellStyle name="Separador de milhares 12 3 2 2 3 3 2 6" xfId="11130"/>
    <cellStyle name="Separador de milhares 12 3 2 2 3 3 2 6 2" xfId="42425"/>
    <cellStyle name="Separador de milhares 12 3 2 2 3 3 2 7" xfId="27601"/>
    <cellStyle name="Separador de milhares 12 3 2 2 3 3 2 7 2" xfId="32543"/>
    <cellStyle name="Separador de milhares 12 3 2 2 3 3 2 8" xfId="29248"/>
    <cellStyle name="Separador de milhares 12 3 2 2 3 3 3" xfId="2894"/>
    <cellStyle name="Separador de milhares 12 3 2 2 3 3 3 2" xfId="6188"/>
    <cellStyle name="Separador de milhares 12 3 2 2 3 3 3 2 2" xfId="22658"/>
    <cellStyle name="Separador de milhares 12 3 2 2 3 3 3 2 2 2" xfId="53953"/>
    <cellStyle name="Separador de milhares 12 3 2 2 3 3 3 2 3" xfId="16070"/>
    <cellStyle name="Separador de milhares 12 3 2 2 3 3 3 2 3 2" xfId="47365"/>
    <cellStyle name="Separador de milhares 12 3 2 2 3 3 3 2 4" xfId="37483"/>
    <cellStyle name="Separador de milhares 12 3 2 2 3 3 3 3" xfId="9482"/>
    <cellStyle name="Separador de milhares 12 3 2 2 3 3 3 3 2" xfId="25952"/>
    <cellStyle name="Separador de milhares 12 3 2 2 3 3 3 3 2 2" xfId="57247"/>
    <cellStyle name="Separador de milhares 12 3 2 2 3 3 3 3 3" xfId="40777"/>
    <cellStyle name="Separador de milhares 12 3 2 2 3 3 3 4" xfId="19364"/>
    <cellStyle name="Separador de milhares 12 3 2 2 3 3 3 4 2" xfId="50659"/>
    <cellStyle name="Separador de milhares 12 3 2 2 3 3 3 5" xfId="12776"/>
    <cellStyle name="Separador de milhares 12 3 2 2 3 3 3 5 2" xfId="44071"/>
    <cellStyle name="Separador de milhares 12 3 2 2 3 3 3 6" xfId="34189"/>
    <cellStyle name="Separador de milhares 12 3 2 2 3 3 3 7" xfId="30894"/>
    <cellStyle name="Separador de milhares 12 3 2 2 3 3 4" xfId="4541"/>
    <cellStyle name="Separador de milhares 12 3 2 2 3 3 4 2" xfId="21011"/>
    <cellStyle name="Separador de milhares 12 3 2 2 3 3 4 2 2" xfId="52306"/>
    <cellStyle name="Separador de milhares 12 3 2 2 3 3 4 3" xfId="14423"/>
    <cellStyle name="Separador de milhares 12 3 2 2 3 3 4 3 2" xfId="45718"/>
    <cellStyle name="Separador de milhares 12 3 2 2 3 3 4 4" xfId="35836"/>
    <cellStyle name="Separador de milhares 12 3 2 2 3 3 5" xfId="7835"/>
    <cellStyle name="Separador de milhares 12 3 2 2 3 3 5 2" xfId="24305"/>
    <cellStyle name="Separador de milhares 12 3 2 2 3 3 5 2 2" xfId="55600"/>
    <cellStyle name="Separador de milhares 12 3 2 2 3 3 5 3" xfId="39130"/>
    <cellStyle name="Separador de milhares 12 3 2 2 3 3 6" xfId="17717"/>
    <cellStyle name="Separador de milhares 12 3 2 2 3 3 6 2" xfId="49012"/>
    <cellStyle name="Separador de milhares 12 3 2 2 3 3 7" xfId="11129"/>
    <cellStyle name="Separador de milhares 12 3 2 2 3 3 7 2" xfId="42424"/>
    <cellStyle name="Separador de milhares 12 3 2 2 3 3 8" xfId="27600"/>
    <cellStyle name="Separador de milhares 12 3 2 2 3 3 8 2" xfId="32542"/>
    <cellStyle name="Separador de milhares 12 3 2 2 3 3 9" xfId="29247"/>
    <cellStyle name="Separador de milhares 12 3 2 2 3 4" xfId="1212"/>
    <cellStyle name="Separador de milhares 12 3 2 2 3 4 2" xfId="2896"/>
    <cellStyle name="Separador de milhares 12 3 2 2 3 4 2 2" xfId="6190"/>
    <cellStyle name="Separador de milhares 12 3 2 2 3 4 2 2 2" xfId="22660"/>
    <cellStyle name="Separador de milhares 12 3 2 2 3 4 2 2 2 2" xfId="53955"/>
    <cellStyle name="Separador de milhares 12 3 2 2 3 4 2 2 3" xfId="16072"/>
    <cellStyle name="Separador de milhares 12 3 2 2 3 4 2 2 3 2" xfId="47367"/>
    <cellStyle name="Separador de milhares 12 3 2 2 3 4 2 2 4" xfId="37485"/>
    <cellStyle name="Separador de milhares 12 3 2 2 3 4 2 3" xfId="9484"/>
    <cellStyle name="Separador de milhares 12 3 2 2 3 4 2 3 2" xfId="25954"/>
    <cellStyle name="Separador de milhares 12 3 2 2 3 4 2 3 2 2" xfId="57249"/>
    <cellStyle name="Separador de milhares 12 3 2 2 3 4 2 3 3" xfId="40779"/>
    <cellStyle name="Separador de milhares 12 3 2 2 3 4 2 4" xfId="19366"/>
    <cellStyle name="Separador de milhares 12 3 2 2 3 4 2 4 2" xfId="50661"/>
    <cellStyle name="Separador de milhares 12 3 2 2 3 4 2 5" xfId="12778"/>
    <cellStyle name="Separador de milhares 12 3 2 2 3 4 2 5 2" xfId="44073"/>
    <cellStyle name="Separador de milhares 12 3 2 2 3 4 2 6" xfId="34191"/>
    <cellStyle name="Separador de milhares 12 3 2 2 3 4 2 7" xfId="30896"/>
    <cellStyle name="Separador de milhares 12 3 2 2 3 4 3" xfId="4543"/>
    <cellStyle name="Separador de milhares 12 3 2 2 3 4 3 2" xfId="21013"/>
    <cellStyle name="Separador de milhares 12 3 2 2 3 4 3 2 2" xfId="52308"/>
    <cellStyle name="Separador de milhares 12 3 2 2 3 4 3 3" xfId="14425"/>
    <cellStyle name="Separador de milhares 12 3 2 2 3 4 3 3 2" xfId="45720"/>
    <cellStyle name="Separador de milhares 12 3 2 2 3 4 3 4" xfId="35838"/>
    <cellStyle name="Separador de milhares 12 3 2 2 3 4 4" xfId="7837"/>
    <cellStyle name="Separador de milhares 12 3 2 2 3 4 4 2" xfId="24307"/>
    <cellStyle name="Separador de milhares 12 3 2 2 3 4 4 2 2" xfId="55602"/>
    <cellStyle name="Separador de milhares 12 3 2 2 3 4 4 3" xfId="39132"/>
    <cellStyle name="Separador de milhares 12 3 2 2 3 4 5" xfId="17719"/>
    <cellStyle name="Separador de milhares 12 3 2 2 3 4 5 2" xfId="49014"/>
    <cellStyle name="Separador de milhares 12 3 2 2 3 4 6" xfId="11131"/>
    <cellStyle name="Separador de milhares 12 3 2 2 3 4 6 2" xfId="42426"/>
    <cellStyle name="Separador de milhares 12 3 2 2 3 4 7" xfId="27602"/>
    <cellStyle name="Separador de milhares 12 3 2 2 3 4 7 2" xfId="32544"/>
    <cellStyle name="Separador de milhares 12 3 2 2 3 4 8" xfId="29249"/>
    <cellStyle name="Separador de milhares 12 3 2 2 3 5" xfId="1213"/>
    <cellStyle name="Separador de milhares 12 3 2 2 3 5 2" xfId="2897"/>
    <cellStyle name="Separador de milhares 12 3 2 2 3 5 2 2" xfId="6191"/>
    <cellStyle name="Separador de milhares 12 3 2 2 3 5 2 2 2" xfId="22661"/>
    <cellStyle name="Separador de milhares 12 3 2 2 3 5 2 2 2 2" xfId="53956"/>
    <cellStyle name="Separador de milhares 12 3 2 2 3 5 2 2 3" xfId="16073"/>
    <cellStyle name="Separador de milhares 12 3 2 2 3 5 2 2 3 2" xfId="47368"/>
    <cellStyle name="Separador de milhares 12 3 2 2 3 5 2 2 4" xfId="37486"/>
    <cellStyle name="Separador de milhares 12 3 2 2 3 5 2 3" xfId="9485"/>
    <cellStyle name="Separador de milhares 12 3 2 2 3 5 2 3 2" xfId="25955"/>
    <cellStyle name="Separador de milhares 12 3 2 2 3 5 2 3 2 2" xfId="57250"/>
    <cellStyle name="Separador de milhares 12 3 2 2 3 5 2 3 3" xfId="40780"/>
    <cellStyle name="Separador de milhares 12 3 2 2 3 5 2 4" xfId="19367"/>
    <cellStyle name="Separador de milhares 12 3 2 2 3 5 2 4 2" xfId="50662"/>
    <cellStyle name="Separador de milhares 12 3 2 2 3 5 2 5" xfId="12779"/>
    <cellStyle name="Separador de milhares 12 3 2 2 3 5 2 5 2" xfId="44074"/>
    <cellStyle name="Separador de milhares 12 3 2 2 3 5 2 6" xfId="34192"/>
    <cellStyle name="Separador de milhares 12 3 2 2 3 5 2 7" xfId="30897"/>
    <cellStyle name="Separador de milhares 12 3 2 2 3 5 3" xfId="4544"/>
    <cellStyle name="Separador de milhares 12 3 2 2 3 5 3 2" xfId="21014"/>
    <cellStyle name="Separador de milhares 12 3 2 2 3 5 3 2 2" xfId="52309"/>
    <cellStyle name="Separador de milhares 12 3 2 2 3 5 3 3" xfId="14426"/>
    <cellStyle name="Separador de milhares 12 3 2 2 3 5 3 3 2" xfId="45721"/>
    <cellStyle name="Separador de milhares 12 3 2 2 3 5 3 4" xfId="35839"/>
    <cellStyle name="Separador de milhares 12 3 2 2 3 5 4" xfId="7838"/>
    <cellStyle name="Separador de milhares 12 3 2 2 3 5 4 2" xfId="24308"/>
    <cellStyle name="Separador de milhares 12 3 2 2 3 5 4 2 2" xfId="55603"/>
    <cellStyle name="Separador de milhares 12 3 2 2 3 5 4 3" xfId="39133"/>
    <cellStyle name="Separador de milhares 12 3 2 2 3 5 5" xfId="17720"/>
    <cellStyle name="Separador de milhares 12 3 2 2 3 5 5 2" xfId="49015"/>
    <cellStyle name="Separador de milhares 12 3 2 2 3 5 6" xfId="11132"/>
    <cellStyle name="Separador de milhares 12 3 2 2 3 5 6 2" xfId="42427"/>
    <cellStyle name="Separador de milhares 12 3 2 2 3 5 7" xfId="27603"/>
    <cellStyle name="Separador de milhares 12 3 2 2 3 5 7 2" xfId="32545"/>
    <cellStyle name="Separador de milhares 12 3 2 2 3 5 8" xfId="29250"/>
    <cellStyle name="Separador de milhares 12 3 2 2 3 6" xfId="2891"/>
    <cellStyle name="Separador de milhares 12 3 2 2 3 6 2" xfId="6185"/>
    <cellStyle name="Separador de milhares 12 3 2 2 3 6 2 2" xfId="22655"/>
    <cellStyle name="Separador de milhares 12 3 2 2 3 6 2 2 2" xfId="53950"/>
    <cellStyle name="Separador de milhares 12 3 2 2 3 6 2 3" xfId="16067"/>
    <cellStyle name="Separador de milhares 12 3 2 2 3 6 2 3 2" xfId="47362"/>
    <cellStyle name="Separador de milhares 12 3 2 2 3 6 2 4" xfId="37480"/>
    <cellStyle name="Separador de milhares 12 3 2 2 3 6 3" xfId="9479"/>
    <cellStyle name="Separador de milhares 12 3 2 2 3 6 3 2" xfId="25949"/>
    <cellStyle name="Separador de milhares 12 3 2 2 3 6 3 2 2" xfId="57244"/>
    <cellStyle name="Separador de milhares 12 3 2 2 3 6 3 3" xfId="40774"/>
    <cellStyle name="Separador de milhares 12 3 2 2 3 6 4" xfId="19361"/>
    <cellStyle name="Separador de milhares 12 3 2 2 3 6 4 2" xfId="50656"/>
    <cellStyle name="Separador de milhares 12 3 2 2 3 6 5" xfId="12773"/>
    <cellStyle name="Separador de milhares 12 3 2 2 3 6 5 2" xfId="44068"/>
    <cellStyle name="Separador de milhares 12 3 2 2 3 6 6" xfId="34186"/>
    <cellStyle name="Separador de milhares 12 3 2 2 3 6 7" xfId="30891"/>
    <cellStyle name="Separador de milhares 12 3 2 2 3 7" xfId="4538"/>
    <cellStyle name="Separador de milhares 12 3 2 2 3 7 2" xfId="21008"/>
    <cellStyle name="Separador de milhares 12 3 2 2 3 7 2 2" xfId="52303"/>
    <cellStyle name="Separador de milhares 12 3 2 2 3 7 3" xfId="14420"/>
    <cellStyle name="Separador de milhares 12 3 2 2 3 7 3 2" xfId="45715"/>
    <cellStyle name="Separador de milhares 12 3 2 2 3 7 4" xfId="35833"/>
    <cellStyle name="Separador de milhares 12 3 2 2 3 8" xfId="7832"/>
    <cellStyle name="Separador de milhares 12 3 2 2 3 8 2" xfId="24302"/>
    <cellStyle name="Separador de milhares 12 3 2 2 3 8 2 2" xfId="55597"/>
    <cellStyle name="Separador de milhares 12 3 2 2 3 8 3" xfId="39127"/>
    <cellStyle name="Separador de milhares 12 3 2 2 3 9" xfId="17714"/>
    <cellStyle name="Separador de milhares 12 3 2 2 3 9 2" xfId="49009"/>
    <cellStyle name="Separador de milhares 12 3 2 2 4" xfId="1214"/>
    <cellStyle name="Separador de milhares 12 3 2 2 4 2" xfId="1215"/>
    <cellStyle name="Separador de milhares 12 3 2 2 4 2 2" xfId="2899"/>
    <cellStyle name="Separador de milhares 12 3 2 2 4 2 2 2" xfId="6193"/>
    <cellStyle name="Separador de milhares 12 3 2 2 4 2 2 2 2" xfId="22663"/>
    <cellStyle name="Separador de milhares 12 3 2 2 4 2 2 2 2 2" xfId="53958"/>
    <cellStyle name="Separador de milhares 12 3 2 2 4 2 2 2 3" xfId="16075"/>
    <cellStyle name="Separador de milhares 12 3 2 2 4 2 2 2 3 2" xfId="47370"/>
    <cellStyle name="Separador de milhares 12 3 2 2 4 2 2 2 4" xfId="37488"/>
    <cellStyle name="Separador de milhares 12 3 2 2 4 2 2 3" xfId="9487"/>
    <cellStyle name="Separador de milhares 12 3 2 2 4 2 2 3 2" xfId="25957"/>
    <cellStyle name="Separador de milhares 12 3 2 2 4 2 2 3 2 2" xfId="57252"/>
    <cellStyle name="Separador de milhares 12 3 2 2 4 2 2 3 3" xfId="40782"/>
    <cellStyle name="Separador de milhares 12 3 2 2 4 2 2 4" xfId="19369"/>
    <cellStyle name="Separador de milhares 12 3 2 2 4 2 2 4 2" xfId="50664"/>
    <cellStyle name="Separador de milhares 12 3 2 2 4 2 2 5" xfId="12781"/>
    <cellStyle name="Separador de milhares 12 3 2 2 4 2 2 5 2" xfId="44076"/>
    <cellStyle name="Separador de milhares 12 3 2 2 4 2 2 6" xfId="34194"/>
    <cellStyle name="Separador de milhares 12 3 2 2 4 2 2 7" xfId="30899"/>
    <cellStyle name="Separador de milhares 12 3 2 2 4 2 3" xfId="4546"/>
    <cellStyle name="Separador de milhares 12 3 2 2 4 2 3 2" xfId="21016"/>
    <cellStyle name="Separador de milhares 12 3 2 2 4 2 3 2 2" xfId="52311"/>
    <cellStyle name="Separador de milhares 12 3 2 2 4 2 3 3" xfId="14428"/>
    <cellStyle name="Separador de milhares 12 3 2 2 4 2 3 3 2" xfId="45723"/>
    <cellStyle name="Separador de milhares 12 3 2 2 4 2 3 4" xfId="35841"/>
    <cellStyle name="Separador de milhares 12 3 2 2 4 2 4" xfId="7840"/>
    <cellStyle name="Separador de milhares 12 3 2 2 4 2 4 2" xfId="24310"/>
    <cellStyle name="Separador de milhares 12 3 2 2 4 2 4 2 2" xfId="55605"/>
    <cellStyle name="Separador de milhares 12 3 2 2 4 2 4 3" xfId="39135"/>
    <cellStyle name="Separador de milhares 12 3 2 2 4 2 5" xfId="17722"/>
    <cellStyle name="Separador de milhares 12 3 2 2 4 2 5 2" xfId="49017"/>
    <cellStyle name="Separador de milhares 12 3 2 2 4 2 6" xfId="11134"/>
    <cellStyle name="Separador de milhares 12 3 2 2 4 2 6 2" xfId="42429"/>
    <cellStyle name="Separador de milhares 12 3 2 2 4 2 7" xfId="27605"/>
    <cellStyle name="Separador de milhares 12 3 2 2 4 2 7 2" xfId="32547"/>
    <cellStyle name="Separador de milhares 12 3 2 2 4 2 8" xfId="29252"/>
    <cellStyle name="Separador de milhares 12 3 2 2 4 3" xfId="2898"/>
    <cellStyle name="Separador de milhares 12 3 2 2 4 3 2" xfId="6192"/>
    <cellStyle name="Separador de milhares 12 3 2 2 4 3 2 2" xfId="22662"/>
    <cellStyle name="Separador de milhares 12 3 2 2 4 3 2 2 2" xfId="53957"/>
    <cellStyle name="Separador de milhares 12 3 2 2 4 3 2 3" xfId="16074"/>
    <cellStyle name="Separador de milhares 12 3 2 2 4 3 2 3 2" xfId="47369"/>
    <cellStyle name="Separador de milhares 12 3 2 2 4 3 2 4" xfId="37487"/>
    <cellStyle name="Separador de milhares 12 3 2 2 4 3 3" xfId="9486"/>
    <cellStyle name="Separador de milhares 12 3 2 2 4 3 3 2" xfId="25956"/>
    <cellStyle name="Separador de milhares 12 3 2 2 4 3 3 2 2" xfId="57251"/>
    <cellStyle name="Separador de milhares 12 3 2 2 4 3 3 3" xfId="40781"/>
    <cellStyle name="Separador de milhares 12 3 2 2 4 3 4" xfId="19368"/>
    <cellStyle name="Separador de milhares 12 3 2 2 4 3 4 2" xfId="50663"/>
    <cellStyle name="Separador de milhares 12 3 2 2 4 3 5" xfId="12780"/>
    <cellStyle name="Separador de milhares 12 3 2 2 4 3 5 2" xfId="44075"/>
    <cellStyle name="Separador de milhares 12 3 2 2 4 3 6" xfId="34193"/>
    <cellStyle name="Separador de milhares 12 3 2 2 4 3 7" xfId="30898"/>
    <cellStyle name="Separador de milhares 12 3 2 2 4 4" xfId="4545"/>
    <cellStyle name="Separador de milhares 12 3 2 2 4 4 2" xfId="21015"/>
    <cellStyle name="Separador de milhares 12 3 2 2 4 4 2 2" xfId="52310"/>
    <cellStyle name="Separador de milhares 12 3 2 2 4 4 3" xfId="14427"/>
    <cellStyle name="Separador de milhares 12 3 2 2 4 4 3 2" xfId="45722"/>
    <cellStyle name="Separador de milhares 12 3 2 2 4 4 4" xfId="35840"/>
    <cellStyle name="Separador de milhares 12 3 2 2 4 5" xfId="7839"/>
    <cellStyle name="Separador de milhares 12 3 2 2 4 5 2" xfId="24309"/>
    <cellStyle name="Separador de milhares 12 3 2 2 4 5 2 2" xfId="55604"/>
    <cellStyle name="Separador de milhares 12 3 2 2 4 5 3" xfId="39134"/>
    <cellStyle name="Separador de milhares 12 3 2 2 4 6" xfId="17721"/>
    <cellStyle name="Separador de milhares 12 3 2 2 4 6 2" xfId="49016"/>
    <cellStyle name="Separador de milhares 12 3 2 2 4 7" xfId="11133"/>
    <cellStyle name="Separador de milhares 12 3 2 2 4 7 2" xfId="42428"/>
    <cellStyle name="Separador de milhares 12 3 2 2 4 8" xfId="27604"/>
    <cellStyle name="Separador de milhares 12 3 2 2 4 8 2" xfId="32546"/>
    <cellStyle name="Separador de milhares 12 3 2 2 4 9" xfId="29251"/>
    <cellStyle name="Separador de milhares 12 3 2 2 5" xfId="1216"/>
    <cellStyle name="Separador de milhares 12 3 2 2 5 2" xfId="1217"/>
    <cellStyle name="Separador de milhares 12 3 2 2 5 2 2" xfId="2901"/>
    <cellStyle name="Separador de milhares 12 3 2 2 5 2 2 2" xfId="6195"/>
    <cellStyle name="Separador de milhares 12 3 2 2 5 2 2 2 2" xfId="22665"/>
    <cellStyle name="Separador de milhares 12 3 2 2 5 2 2 2 2 2" xfId="53960"/>
    <cellStyle name="Separador de milhares 12 3 2 2 5 2 2 2 3" xfId="16077"/>
    <cellStyle name="Separador de milhares 12 3 2 2 5 2 2 2 3 2" xfId="47372"/>
    <cellStyle name="Separador de milhares 12 3 2 2 5 2 2 2 4" xfId="37490"/>
    <cellStyle name="Separador de milhares 12 3 2 2 5 2 2 3" xfId="9489"/>
    <cellStyle name="Separador de milhares 12 3 2 2 5 2 2 3 2" xfId="25959"/>
    <cellStyle name="Separador de milhares 12 3 2 2 5 2 2 3 2 2" xfId="57254"/>
    <cellStyle name="Separador de milhares 12 3 2 2 5 2 2 3 3" xfId="40784"/>
    <cellStyle name="Separador de milhares 12 3 2 2 5 2 2 4" xfId="19371"/>
    <cellStyle name="Separador de milhares 12 3 2 2 5 2 2 4 2" xfId="50666"/>
    <cellStyle name="Separador de milhares 12 3 2 2 5 2 2 5" xfId="12783"/>
    <cellStyle name="Separador de milhares 12 3 2 2 5 2 2 5 2" xfId="44078"/>
    <cellStyle name="Separador de milhares 12 3 2 2 5 2 2 6" xfId="34196"/>
    <cellStyle name="Separador de milhares 12 3 2 2 5 2 2 7" xfId="30901"/>
    <cellStyle name="Separador de milhares 12 3 2 2 5 2 3" xfId="4548"/>
    <cellStyle name="Separador de milhares 12 3 2 2 5 2 3 2" xfId="21018"/>
    <cellStyle name="Separador de milhares 12 3 2 2 5 2 3 2 2" xfId="52313"/>
    <cellStyle name="Separador de milhares 12 3 2 2 5 2 3 3" xfId="14430"/>
    <cellStyle name="Separador de milhares 12 3 2 2 5 2 3 3 2" xfId="45725"/>
    <cellStyle name="Separador de milhares 12 3 2 2 5 2 3 4" xfId="35843"/>
    <cellStyle name="Separador de milhares 12 3 2 2 5 2 4" xfId="7842"/>
    <cellStyle name="Separador de milhares 12 3 2 2 5 2 4 2" xfId="24312"/>
    <cellStyle name="Separador de milhares 12 3 2 2 5 2 4 2 2" xfId="55607"/>
    <cellStyle name="Separador de milhares 12 3 2 2 5 2 4 3" xfId="39137"/>
    <cellStyle name="Separador de milhares 12 3 2 2 5 2 5" xfId="17724"/>
    <cellStyle name="Separador de milhares 12 3 2 2 5 2 5 2" xfId="49019"/>
    <cellStyle name="Separador de milhares 12 3 2 2 5 2 6" xfId="11136"/>
    <cellStyle name="Separador de milhares 12 3 2 2 5 2 6 2" xfId="42431"/>
    <cellStyle name="Separador de milhares 12 3 2 2 5 2 7" xfId="27607"/>
    <cellStyle name="Separador de milhares 12 3 2 2 5 2 7 2" xfId="32549"/>
    <cellStyle name="Separador de milhares 12 3 2 2 5 2 8" xfId="29254"/>
    <cellStyle name="Separador de milhares 12 3 2 2 5 3" xfId="2900"/>
    <cellStyle name="Separador de milhares 12 3 2 2 5 3 2" xfId="6194"/>
    <cellStyle name="Separador de milhares 12 3 2 2 5 3 2 2" xfId="22664"/>
    <cellStyle name="Separador de milhares 12 3 2 2 5 3 2 2 2" xfId="53959"/>
    <cellStyle name="Separador de milhares 12 3 2 2 5 3 2 3" xfId="16076"/>
    <cellStyle name="Separador de milhares 12 3 2 2 5 3 2 3 2" xfId="47371"/>
    <cellStyle name="Separador de milhares 12 3 2 2 5 3 2 4" xfId="37489"/>
    <cellStyle name="Separador de milhares 12 3 2 2 5 3 3" xfId="9488"/>
    <cellStyle name="Separador de milhares 12 3 2 2 5 3 3 2" xfId="25958"/>
    <cellStyle name="Separador de milhares 12 3 2 2 5 3 3 2 2" xfId="57253"/>
    <cellStyle name="Separador de milhares 12 3 2 2 5 3 3 3" xfId="40783"/>
    <cellStyle name="Separador de milhares 12 3 2 2 5 3 4" xfId="19370"/>
    <cellStyle name="Separador de milhares 12 3 2 2 5 3 4 2" xfId="50665"/>
    <cellStyle name="Separador de milhares 12 3 2 2 5 3 5" xfId="12782"/>
    <cellStyle name="Separador de milhares 12 3 2 2 5 3 5 2" xfId="44077"/>
    <cellStyle name="Separador de milhares 12 3 2 2 5 3 6" xfId="34195"/>
    <cellStyle name="Separador de milhares 12 3 2 2 5 3 7" xfId="30900"/>
    <cellStyle name="Separador de milhares 12 3 2 2 5 4" xfId="4547"/>
    <cellStyle name="Separador de milhares 12 3 2 2 5 4 2" xfId="21017"/>
    <cellStyle name="Separador de milhares 12 3 2 2 5 4 2 2" xfId="52312"/>
    <cellStyle name="Separador de milhares 12 3 2 2 5 4 3" xfId="14429"/>
    <cellStyle name="Separador de milhares 12 3 2 2 5 4 3 2" xfId="45724"/>
    <cellStyle name="Separador de milhares 12 3 2 2 5 4 4" xfId="35842"/>
    <cellStyle name="Separador de milhares 12 3 2 2 5 5" xfId="7841"/>
    <cellStyle name="Separador de milhares 12 3 2 2 5 5 2" xfId="24311"/>
    <cellStyle name="Separador de milhares 12 3 2 2 5 5 2 2" xfId="55606"/>
    <cellStyle name="Separador de milhares 12 3 2 2 5 5 3" xfId="39136"/>
    <cellStyle name="Separador de milhares 12 3 2 2 5 6" xfId="17723"/>
    <cellStyle name="Separador de milhares 12 3 2 2 5 6 2" xfId="49018"/>
    <cellStyle name="Separador de milhares 12 3 2 2 5 7" xfId="11135"/>
    <cellStyle name="Separador de milhares 12 3 2 2 5 7 2" xfId="42430"/>
    <cellStyle name="Separador de milhares 12 3 2 2 5 8" xfId="27606"/>
    <cellStyle name="Separador de milhares 12 3 2 2 5 8 2" xfId="32548"/>
    <cellStyle name="Separador de milhares 12 3 2 2 5 9" xfId="29253"/>
    <cellStyle name="Separador de milhares 12 3 2 2 6" xfId="1218"/>
    <cellStyle name="Separador de milhares 12 3 2 2 6 2" xfId="2902"/>
    <cellStyle name="Separador de milhares 12 3 2 2 6 2 2" xfId="6196"/>
    <cellStyle name="Separador de milhares 12 3 2 2 6 2 2 2" xfId="22666"/>
    <cellStyle name="Separador de milhares 12 3 2 2 6 2 2 2 2" xfId="53961"/>
    <cellStyle name="Separador de milhares 12 3 2 2 6 2 2 3" xfId="16078"/>
    <cellStyle name="Separador de milhares 12 3 2 2 6 2 2 3 2" xfId="47373"/>
    <cellStyle name="Separador de milhares 12 3 2 2 6 2 2 4" xfId="37491"/>
    <cellStyle name="Separador de milhares 12 3 2 2 6 2 3" xfId="9490"/>
    <cellStyle name="Separador de milhares 12 3 2 2 6 2 3 2" xfId="25960"/>
    <cellStyle name="Separador de milhares 12 3 2 2 6 2 3 2 2" xfId="57255"/>
    <cellStyle name="Separador de milhares 12 3 2 2 6 2 3 3" xfId="40785"/>
    <cellStyle name="Separador de milhares 12 3 2 2 6 2 4" xfId="19372"/>
    <cellStyle name="Separador de milhares 12 3 2 2 6 2 4 2" xfId="50667"/>
    <cellStyle name="Separador de milhares 12 3 2 2 6 2 5" xfId="12784"/>
    <cellStyle name="Separador de milhares 12 3 2 2 6 2 5 2" xfId="44079"/>
    <cellStyle name="Separador de milhares 12 3 2 2 6 2 6" xfId="34197"/>
    <cellStyle name="Separador de milhares 12 3 2 2 6 2 7" xfId="30902"/>
    <cellStyle name="Separador de milhares 12 3 2 2 6 3" xfId="4549"/>
    <cellStyle name="Separador de milhares 12 3 2 2 6 3 2" xfId="21019"/>
    <cellStyle name="Separador de milhares 12 3 2 2 6 3 2 2" xfId="52314"/>
    <cellStyle name="Separador de milhares 12 3 2 2 6 3 3" xfId="14431"/>
    <cellStyle name="Separador de milhares 12 3 2 2 6 3 3 2" xfId="45726"/>
    <cellStyle name="Separador de milhares 12 3 2 2 6 3 4" xfId="35844"/>
    <cellStyle name="Separador de milhares 12 3 2 2 6 4" xfId="7843"/>
    <cellStyle name="Separador de milhares 12 3 2 2 6 4 2" xfId="24313"/>
    <cellStyle name="Separador de milhares 12 3 2 2 6 4 2 2" xfId="55608"/>
    <cellStyle name="Separador de milhares 12 3 2 2 6 4 3" xfId="39138"/>
    <cellStyle name="Separador de milhares 12 3 2 2 6 5" xfId="17725"/>
    <cellStyle name="Separador de milhares 12 3 2 2 6 5 2" xfId="49020"/>
    <cellStyle name="Separador de milhares 12 3 2 2 6 6" xfId="11137"/>
    <cellStyle name="Separador de milhares 12 3 2 2 6 6 2" xfId="42432"/>
    <cellStyle name="Separador de milhares 12 3 2 2 6 7" xfId="27608"/>
    <cellStyle name="Separador de milhares 12 3 2 2 6 7 2" xfId="32550"/>
    <cellStyle name="Separador de milhares 12 3 2 2 6 8" xfId="29255"/>
    <cellStyle name="Separador de milhares 12 3 2 2 7" xfId="1219"/>
    <cellStyle name="Separador de milhares 12 3 2 2 7 2" xfId="2903"/>
    <cellStyle name="Separador de milhares 12 3 2 2 7 2 2" xfId="6197"/>
    <cellStyle name="Separador de milhares 12 3 2 2 7 2 2 2" xfId="22667"/>
    <cellStyle name="Separador de milhares 12 3 2 2 7 2 2 2 2" xfId="53962"/>
    <cellStyle name="Separador de milhares 12 3 2 2 7 2 2 3" xfId="16079"/>
    <cellStyle name="Separador de milhares 12 3 2 2 7 2 2 3 2" xfId="47374"/>
    <cellStyle name="Separador de milhares 12 3 2 2 7 2 2 4" xfId="37492"/>
    <cellStyle name="Separador de milhares 12 3 2 2 7 2 3" xfId="9491"/>
    <cellStyle name="Separador de milhares 12 3 2 2 7 2 3 2" xfId="25961"/>
    <cellStyle name="Separador de milhares 12 3 2 2 7 2 3 2 2" xfId="57256"/>
    <cellStyle name="Separador de milhares 12 3 2 2 7 2 3 3" xfId="40786"/>
    <cellStyle name="Separador de milhares 12 3 2 2 7 2 4" xfId="19373"/>
    <cellStyle name="Separador de milhares 12 3 2 2 7 2 4 2" xfId="50668"/>
    <cellStyle name="Separador de milhares 12 3 2 2 7 2 5" xfId="12785"/>
    <cellStyle name="Separador de milhares 12 3 2 2 7 2 5 2" xfId="44080"/>
    <cellStyle name="Separador de milhares 12 3 2 2 7 2 6" xfId="34198"/>
    <cellStyle name="Separador de milhares 12 3 2 2 7 2 7" xfId="30903"/>
    <cellStyle name="Separador de milhares 12 3 2 2 7 3" xfId="4550"/>
    <cellStyle name="Separador de milhares 12 3 2 2 7 3 2" xfId="21020"/>
    <cellStyle name="Separador de milhares 12 3 2 2 7 3 2 2" xfId="52315"/>
    <cellStyle name="Separador de milhares 12 3 2 2 7 3 3" xfId="14432"/>
    <cellStyle name="Separador de milhares 12 3 2 2 7 3 3 2" xfId="45727"/>
    <cellStyle name="Separador de milhares 12 3 2 2 7 3 4" xfId="35845"/>
    <cellStyle name="Separador de milhares 12 3 2 2 7 4" xfId="7844"/>
    <cellStyle name="Separador de milhares 12 3 2 2 7 4 2" xfId="24314"/>
    <cellStyle name="Separador de milhares 12 3 2 2 7 4 2 2" xfId="55609"/>
    <cellStyle name="Separador de milhares 12 3 2 2 7 4 3" xfId="39139"/>
    <cellStyle name="Separador de milhares 12 3 2 2 7 5" xfId="17726"/>
    <cellStyle name="Separador de milhares 12 3 2 2 7 5 2" xfId="49021"/>
    <cellStyle name="Separador de milhares 12 3 2 2 7 6" xfId="11138"/>
    <cellStyle name="Separador de milhares 12 3 2 2 7 6 2" xfId="42433"/>
    <cellStyle name="Separador de milhares 12 3 2 2 7 7" xfId="27609"/>
    <cellStyle name="Separador de milhares 12 3 2 2 7 7 2" xfId="32551"/>
    <cellStyle name="Separador de milhares 12 3 2 2 7 8" xfId="29256"/>
    <cellStyle name="Separador de milhares 12 3 2 2 8" xfId="2883"/>
    <cellStyle name="Separador de milhares 12 3 2 2 8 2" xfId="6177"/>
    <cellStyle name="Separador de milhares 12 3 2 2 8 2 2" xfId="22647"/>
    <cellStyle name="Separador de milhares 12 3 2 2 8 2 2 2" xfId="53942"/>
    <cellStyle name="Separador de milhares 12 3 2 2 8 2 3" xfId="16059"/>
    <cellStyle name="Separador de milhares 12 3 2 2 8 2 3 2" xfId="47354"/>
    <cellStyle name="Separador de milhares 12 3 2 2 8 2 4" xfId="37472"/>
    <cellStyle name="Separador de milhares 12 3 2 2 8 3" xfId="9471"/>
    <cellStyle name="Separador de milhares 12 3 2 2 8 3 2" xfId="25941"/>
    <cellStyle name="Separador de milhares 12 3 2 2 8 3 2 2" xfId="57236"/>
    <cellStyle name="Separador de milhares 12 3 2 2 8 3 3" xfId="40766"/>
    <cellStyle name="Separador de milhares 12 3 2 2 8 4" xfId="19353"/>
    <cellStyle name="Separador de milhares 12 3 2 2 8 4 2" xfId="50648"/>
    <cellStyle name="Separador de milhares 12 3 2 2 8 5" xfId="12765"/>
    <cellStyle name="Separador de milhares 12 3 2 2 8 5 2" xfId="44060"/>
    <cellStyle name="Separador de milhares 12 3 2 2 8 6" xfId="34178"/>
    <cellStyle name="Separador de milhares 12 3 2 2 8 7" xfId="30883"/>
    <cellStyle name="Separador de milhares 12 3 2 2 9" xfId="4530"/>
    <cellStyle name="Separador de milhares 12 3 2 2 9 2" xfId="21000"/>
    <cellStyle name="Separador de milhares 12 3 2 2 9 2 2" xfId="52295"/>
    <cellStyle name="Separador de milhares 12 3 2 2 9 3" xfId="14412"/>
    <cellStyle name="Separador de milhares 12 3 2 2 9 3 2" xfId="45707"/>
    <cellStyle name="Separador de milhares 12 3 2 2 9 4" xfId="35825"/>
    <cellStyle name="Separador de milhares 12 3 2 3" xfId="1220"/>
    <cellStyle name="Separador de milhares 12 3 2 3 10" xfId="11139"/>
    <cellStyle name="Separador de milhares 12 3 2 3 10 2" xfId="42434"/>
    <cellStyle name="Separador de milhares 12 3 2 3 11" xfId="27610"/>
    <cellStyle name="Separador de milhares 12 3 2 3 11 2" xfId="32552"/>
    <cellStyle name="Separador de milhares 12 3 2 3 12" xfId="29257"/>
    <cellStyle name="Separador de milhares 12 3 2 3 2" xfId="1221"/>
    <cellStyle name="Separador de milhares 12 3 2 3 2 2" xfId="1222"/>
    <cellStyle name="Separador de milhares 12 3 2 3 2 2 2" xfId="2906"/>
    <cellStyle name="Separador de milhares 12 3 2 3 2 2 2 2" xfId="6200"/>
    <cellStyle name="Separador de milhares 12 3 2 3 2 2 2 2 2" xfId="22670"/>
    <cellStyle name="Separador de milhares 12 3 2 3 2 2 2 2 2 2" xfId="53965"/>
    <cellStyle name="Separador de milhares 12 3 2 3 2 2 2 2 3" xfId="16082"/>
    <cellStyle name="Separador de milhares 12 3 2 3 2 2 2 2 3 2" xfId="47377"/>
    <cellStyle name="Separador de milhares 12 3 2 3 2 2 2 2 4" xfId="37495"/>
    <cellStyle name="Separador de milhares 12 3 2 3 2 2 2 3" xfId="9494"/>
    <cellStyle name="Separador de milhares 12 3 2 3 2 2 2 3 2" xfId="25964"/>
    <cellStyle name="Separador de milhares 12 3 2 3 2 2 2 3 2 2" xfId="57259"/>
    <cellStyle name="Separador de milhares 12 3 2 3 2 2 2 3 3" xfId="40789"/>
    <cellStyle name="Separador de milhares 12 3 2 3 2 2 2 4" xfId="19376"/>
    <cellStyle name="Separador de milhares 12 3 2 3 2 2 2 4 2" xfId="50671"/>
    <cellStyle name="Separador de milhares 12 3 2 3 2 2 2 5" xfId="12788"/>
    <cellStyle name="Separador de milhares 12 3 2 3 2 2 2 5 2" xfId="44083"/>
    <cellStyle name="Separador de milhares 12 3 2 3 2 2 2 6" xfId="34201"/>
    <cellStyle name="Separador de milhares 12 3 2 3 2 2 2 7" xfId="30906"/>
    <cellStyle name="Separador de milhares 12 3 2 3 2 2 3" xfId="4553"/>
    <cellStyle name="Separador de milhares 12 3 2 3 2 2 3 2" xfId="21023"/>
    <cellStyle name="Separador de milhares 12 3 2 3 2 2 3 2 2" xfId="52318"/>
    <cellStyle name="Separador de milhares 12 3 2 3 2 2 3 3" xfId="14435"/>
    <cellStyle name="Separador de milhares 12 3 2 3 2 2 3 3 2" xfId="45730"/>
    <cellStyle name="Separador de milhares 12 3 2 3 2 2 3 4" xfId="35848"/>
    <cellStyle name="Separador de milhares 12 3 2 3 2 2 4" xfId="7847"/>
    <cellStyle name="Separador de milhares 12 3 2 3 2 2 4 2" xfId="24317"/>
    <cellStyle name="Separador de milhares 12 3 2 3 2 2 4 2 2" xfId="55612"/>
    <cellStyle name="Separador de milhares 12 3 2 3 2 2 4 3" xfId="39142"/>
    <cellStyle name="Separador de milhares 12 3 2 3 2 2 5" xfId="17729"/>
    <cellStyle name="Separador de milhares 12 3 2 3 2 2 5 2" xfId="49024"/>
    <cellStyle name="Separador de milhares 12 3 2 3 2 2 6" xfId="11141"/>
    <cellStyle name="Separador de milhares 12 3 2 3 2 2 6 2" xfId="42436"/>
    <cellStyle name="Separador de milhares 12 3 2 3 2 2 7" xfId="27612"/>
    <cellStyle name="Separador de milhares 12 3 2 3 2 2 7 2" xfId="32554"/>
    <cellStyle name="Separador de milhares 12 3 2 3 2 2 8" xfId="29259"/>
    <cellStyle name="Separador de milhares 12 3 2 3 2 3" xfId="2905"/>
    <cellStyle name="Separador de milhares 12 3 2 3 2 3 2" xfId="6199"/>
    <cellStyle name="Separador de milhares 12 3 2 3 2 3 2 2" xfId="22669"/>
    <cellStyle name="Separador de milhares 12 3 2 3 2 3 2 2 2" xfId="53964"/>
    <cellStyle name="Separador de milhares 12 3 2 3 2 3 2 3" xfId="16081"/>
    <cellStyle name="Separador de milhares 12 3 2 3 2 3 2 3 2" xfId="47376"/>
    <cellStyle name="Separador de milhares 12 3 2 3 2 3 2 4" xfId="37494"/>
    <cellStyle name="Separador de milhares 12 3 2 3 2 3 3" xfId="9493"/>
    <cellStyle name="Separador de milhares 12 3 2 3 2 3 3 2" xfId="25963"/>
    <cellStyle name="Separador de milhares 12 3 2 3 2 3 3 2 2" xfId="57258"/>
    <cellStyle name="Separador de milhares 12 3 2 3 2 3 3 3" xfId="40788"/>
    <cellStyle name="Separador de milhares 12 3 2 3 2 3 4" xfId="19375"/>
    <cellStyle name="Separador de milhares 12 3 2 3 2 3 4 2" xfId="50670"/>
    <cellStyle name="Separador de milhares 12 3 2 3 2 3 5" xfId="12787"/>
    <cellStyle name="Separador de milhares 12 3 2 3 2 3 5 2" xfId="44082"/>
    <cellStyle name="Separador de milhares 12 3 2 3 2 3 6" xfId="34200"/>
    <cellStyle name="Separador de milhares 12 3 2 3 2 3 7" xfId="30905"/>
    <cellStyle name="Separador de milhares 12 3 2 3 2 4" xfId="4552"/>
    <cellStyle name="Separador de milhares 12 3 2 3 2 4 2" xfId="21022"/>
    <cellStyle name="Separador de milhares 12 3 2 3 2 4 2 2" xfId="52317"/>
    <cellStyle name="Separador de milhares 12 3 2 3 2 4 3" xfId="14434"/>
    <cellStyle name="Separador de milhares 12 3 2 3 2 4 3 2" xfId="45729"/>
    <cellStyle name="Separador de milhares 12 3 2 3 2 4 4" xfId="35847"/>
    <cellStyle name="Separador de milhares 12 3 2 3 2 5" xfId="7846"/>
    <cellStyle name="Separador de milhares 12 3 2 3 2 5 2" xfId="24316"/>
    <cellStyle name="Separador de milhares 12 3 2 3 2 5 2 2" xfId="55611"/>
    <cellStyle name="Separador de milhares 12 3 2 3 2 5 3" xfId="39141"/>
    <cellStyle name="Separador de milhares 12 3 2 3 2 6" xfId="17728"/>
    <cellStyle name="Separador de milhares 12 3 2 3 2 6 2" xfId="49023"/>
    <cellStyle name="Separador de milhares 12 3 2 3 2 7" xfId="11140"/>
    <cellStyle name="Separador de milhares 12 3 2 3 2 7 2" xfId="42435"/>
    <cellStyle name="Separador de milhares 12 3 2 3 2 8" xfId="27611"/>
    <cellStyle name="Separador de milhares 12 3 2 3 2 8 2" xfId="32553"/>
    <cellStyle name="Separador de milhares 12 3 2 3 2 9" xfId="29258"/>
    <cellStyle name="Separador de milhares 12 3 2 3 3" xfId="1223"/>
    <cellStyle name="Separador de milhares 12 3 2 3 3 2" xfId="1224"/>
    <cellStyle name="Separador de milhares 12 3 2 3 3 2 2" xfId="2908"/>
    <cellStyle name="Separador de milhares 12 3 2 3 3 2 2 2" xfId="6202"/>
    <cellStyle name="Separador de milhares 12 3 2 3 3 2 2 2 2" xfId="22672"/>
    <cellStyle name="Separador de milhares 12 3 2 3 3 2 2 2 2 2" xfId="53967"/>
    <cellStyle name="Separador de milhares 12 3 2 3 3 2 2 2 3" xfId="16084"/>
    <cellStyle name="Separador de milhares 12 3 2 3 3 2 2 2 3 2" xfId="47379"/>
    <cellStyle name="Separador de milhares 12 3 2 3 3 2 2 2 4" xfId="37497"/>
    <cellStyle name="Separador de milhares 12 3 2 3 3 2 2 3" xfId="9496"/>
    <cellStyle name="Separador de milhares 12 3 2 3 3 2 2 3 2" xfId="25966"/>
    <cellStyle name="Separador de milhares 12 3 2 3 3 2 2 3 2 2" xfId="57261"/>
    <cellStyle name="Separador de milhares 12 3 2 3 3 2 2 3 3" xfId="40791"/>
    <cellStyle name="Separador de milhares 12 3 2 3 3 2 2 4" xfId="19378"/>
    <cellStyle name="Separador de milhares 12 3 2 3 3 2 2 4 2" xfId="50673"/>
    <cellStyle name="Separador de milhares 12 3 2 3 3 2 2 5" xfId="12790"/>
    <cellStyle name="Separador de milhares 12 3 2 3 3 2 2 5 2" xfId="44085"/>
    <cellStyle name="Separador de milhares 12 3 2 3 3 2 2 6" xfId="34203"/>
    <cellStyle name="Separador de milhares 12 3 2 3 3 2 2 7" xfId="30908"/>
    <cellStyle name="Separador de milhares 12 3 2 3 3 2 3" xfId="4555"/>
    <cellStyle name="Separador de milhares 12 3 2 3 3 2 3 2" xfId="21025"/>
    <cellStyle name="Separador de milhares 12 3 2 3 3 2 3 2 2" xfId="52320"/>
    <cellStyle name="Separador de milhares 12 3 2 3 3 2 3 3" xfId="14437"/>
    <cellStyle name="Separador de milhares 12 3 2 3 3 2 3 3 2" xfId="45732"/>
    <cellStyle name="Separador de milhares 12 3 2 3 3 2 3 4" xfId="35850"/>
    <cellStyle name="Separador de milhares 12 3 2 3 3 2 4" xfId="7849"/>
    <cellStyle name="Separador de milhares 12 3 2 3 3 2 4 2" xfId="24319"/>
    <cellStyle name="Separador de milhares 12 3 2 3 3 2 4 2 2" xfId="55614"/>
    <cellStyle name="Separador de milhares 12 3 2 3 3 2 4 3" xfId="39144"/>
    <cellStyle name="Separador de milhares 12 3 2 3 3 2 5" xfId="17731"/>
    <cellStyle name="Separador de milhares 12 3 2 3 3 2 5 2" xfId="49026"/>
    <cellStyle name="Separador de milhares 12 3 2 3 3 2 6" xfId="11143"/>
    <cellStyle name="Separador de milhares 12 3 2 3 3 2 6 2" xfId="42438"/>
    <cellStyle name="Separador de milhares 12 3 2 3 3 2 7" xfId="27614"/>
    <cellStyle name="Separador de milhares 12 3 2 3 3 2 7 2" xfId="32556"/>
    <cellStyle name="Separador de milhares 12 3 2 3 3 2 8" xfId="29261"/>
    <cellStyle name="Separador de milhares 12 3 2 3 3 3" xfId="2907"/>
    <cellStyle name="Separador de milhares 12 3 2 3 3 3 2" xfId="6201"/>
    <cellStyle name="Separador de milhares 12 3 2 3 3 3 2 2" xfId="22671"/>
    <cellStyle name="Separador de milhares 12 3 2 3 3 3 2 2 2" xfId="53966"/>
    <cellStyle name="Separador de milhares 12 3 2 3 3 3 2 3" xfId="16083"/>
    <cellStyle name="Separador de milhares 12 3 2 3 3 3 2 3 2" xfId="47378"/>
    <cellStyle name="Separador de milhares 12 3 2 3 3 3 2 4" xfId="37496"/>
    <cellStyle name="Separador de milhares 12 3 2 3 3 3 3" xfId="9495"/>
    <cellStyle name="Separador de milhares 12 3 2 3 3 3 3 2" xfId="25965"/>
    <cellStyle name="Separador de milhares 12 3 2 3 3 3 3 2 2" xfId="57260"/>
    <cellStyle name="Separador de milhares 12 3 2 3 3 3 3 3" xfId="40790"/>
    <cellStyle name="Separador de milhares 12 3 2 3 3 3 4" xfId="19377"/>
    <cellStyle name="Separador de milhares 12 3 2 3 3 3 4 2" xfId="50672"/>
    <cellStyle name="Separador de milhares 12 3 2 3 3 3 5" xfId="12789"/>
    <cellStyle name="Separador de milhares 12 3 2 3 3 3 5 2" xfId="44084"/>
    <cellStyle name="Separador de milhares 12 3 2 3 3 3 6" xfId="34202"/>
    <cellStyle name="Separador de milhares 12 3 2 3 3 3 7" xfId="30907"/>
    <cellStyle name="Separador de milhares 12 3 2 3 3 4" xfId="4554"/>
    <cellStyle name="Separador de milhares 12 3 2 3 3 4 2" xfId="21024"/>
    <cellStyle name="Separador de milhares 12 3 2 3 3 4 2 2" xfId="52319"/>
    <cellStyle name="Separador de milhares 12 3 2 3 3 4 3" xfId="14436"/>
    <cellStyle name="Separador de milhares 12 3 2 3 3 4 3 2" xfId="45731"/>
    <cellStyle name="Separador de milhares 12 3 2 3 3 4 4" xfId="35849"/>
    <cellStyle name="Separador de milhares 12 3 2 3 3 5" xfId="7848"/>
    <cellStyle name="Separador de milhares 12 3 2 3 3 5 2" xfId="24318"/>
    <cellStyle name="Separador de milhares 12 3 2 3 3 5 2 2" xfId="55613"/>
    <cellStyle name="Separador de milhares 12 3 2 3 3 5 3" xfId="39143"/>
    <cellStyle name="Separador de milhares 12 3 2 3 3 6" xfId="17730"/>
    <cellStyle name="Separador de milhares 12 3 2 3 3 6 2" xfId="49025"/>
    <cellStyle name="Separador de milhares 12 3 2 3 3 7" xfId="11142"/>
    <cellStyle name="Separador de milhares 12 3 2 3 3 7 2" xfId="42437"/>
    <cellStyle name="Separador de milhares 12 3 2 3 3 8" xfId="27613"/>
    <cellStyle name="Separador de milhares 12 3 2 3 3 8 2" xfId="32555"/>
    <cellStyle name="Separador de milhares 12 3 2 3 3 9" xfId="29260"/>
    <cellStyle name="Separador de milhares 12 3 2 3 4" xfId="1225"/>
    <cellStyle name="Separador de milhares 12 3 2 3 4 2" xfId="2909"/>
    <cellStyle name="Separador de milhares 12 3 2 3 4 2 2" xfId="6203"/>
    <cellStyle name="Separador de milhares 12 3 2 3 4 2 2 2" xfId="22673"/>
    <cellStyle name="Separador de milhares 12 3 2 3 4 2 2 2 2" xfId="53968"/>
    <cellStyle name="Separador de milhares 12 3 2 3 4 2 2 3" xfId="16085"/>
    <cellStyle name="Separador de milhares 12 3 2 3 4 2 2 3 2" xfId="47380"/>
    <cellStyle name="Separador de milhares 12 3 2 3 4 2 2 4" xfId="37498"/>
    <cellStyle name="Separador de milhares 12 3 2 3 4 2 3" xfId="9497"/>
    <cellStyle name="Separador de milhares 12 3 2 3 4 2 3 2" xfId="25967"/>
    <cellStyle name="Separador de milhares 12 3 2 3 4 2 3 2 2" xfId="57262"/>
    <cellStyle name="Separador de milhares 12 3 2 3 4 2 3 3" xfId="40792"/>
    <cellStyle name="Separador de milhares 12 3 2 3 4 2 4" xfId="19379"/>
    <cellStyle name="Separador de milhares 12 3 2 3 4 2 4 2" xfId="50674"/>
    <cellStyle name="Separador de milhares 12 3 2 3 4 2 5" xfId="12791"/>
    <cellStyle name="Separador de milhares 12 3 2 3 4 2 5 2" xfId="44086"/>
    <cellStyle name="Separador de milhares 12 3 2 3 4 2 6" xfId="34204"/>
    <cellStyle name="Separador de milhares 12 3 2 3 4 2 7" xfId="30909"/>
    <cellStyle name="Separador de milhares 12 3 2 3 4 3" xfId="4556"/>
    <cellStyle name="Separador de milhares 12 3 2 3 4 3 2" xfId="21026"/>
    <cellStyle name="Separador de milhares 12 3 2 3 4 3 2 2" xfId="52321"/>
    <cellStyle name="Separador de milhares 12 3 2 3 4 3 3" xfId="14438"/>
    <cellStyle name="Separador de milhares 12 3 2 3 4 3 3 2" xfId="45733"/>
    <cellStyle name="Separador de milhares 12 3 2 3 4 3 4" xfId="35851"/>
    <cellStyle name="Separador de milhares 12 3 2 3 4 4" xfId="7850"/>
    <cellStyle name="Separador de milhares 12 3 2 3 4 4 2" xfId="24320"/>
    <cellStyle name="Separador de milhares 12 3 2 3 4 4 2 2" xfId="55615"/>
    <cellStyle name="Separador de milhares 12 3 2 3 4 4 3" xfId="39145"/>
    <cellStyle name="Separador de milhares 12 3 2 3 4 5" xfId="17732"/>
    <cellStyle name="Separador de milhares 12 3 2 3 4 5 2" xfId="49027"/>
    <cellStyle name="Separador de milhares 12 3 2 3 4 6" xfId="11144"/>
    <cellStyle name="Separador de milhares 12 3 2 3 4 6 2" xfId="42439"/>
    <cellStyle name="Separador de milhares 12 3 2 3 4 7" xfId="27615"/>
    <cellStyle name="Separador de milhares 12 3 2 3 4 7 2" xfId="32557"/>
    <cellStyle name="Separador de milhares 12 3 2 3 4 8" xfId="29262"/>
    <cellStyle name="Separador de milhares 12 3 2 3 5" xfId="1226"/>
    <cellStyle name="Separador de milhares 12 3 2 3 5 2" xfId="2910"/>
    <cellStyle name="Separador de milhares 12 3 2 3 5 2 2" xfId="6204"/>
    <cellStyle name="Separador de milhares 12 3 2 3 5 2 2 2" xfId="22674"/>
    <cellStyle name="Separador de milhares 12 3 2 3 5 2 2 2 2" xfId="53969"/>
    <cellStyle name="Separador de milhares 12 3 2 3 5 2 2 3" xfId="16086"/>
    <cellStyle name="Separador de milhares 12 3 2 3 5 2 2 3 2" xfId="47381"/>
    <cellStyle name="Separador de milhares 12 3 2 3 5 2 2 4" xfId="37499"/>
    <cellStyle name="Separador de milhares 12 3 2 3 5 2 3" xfId="9498"/>
    <cellStyle name="Separador de milhares 12 3 2 3 5 2 3 2" xfId="25968"/>
    <cellStyle name="Separador de milhares 12 3 2 3 5 2 3 2 2" xfId="57263"/>
    <cellStyle name="Separador de milhares 12 3 2 3 5 2 3 3" xfId="40793"/>
    <cellStyle name="Separador de milhares 12 3 2 3 5 2 4" xfId="19380"/>
    <cellStyle name="Separador de milhares 12 3 2 3 5 2 4 2" xfId="50675"/>
    <cellStyle name="Separador de milhares 12 3 2 3 5 2 5" xfId="12792"/>
    <cellStyle name="Separador de milhares 12 3 2 3 5 2 5 2" xfId="44087"/>
    <cellStyle name="Separador de milhares 12 3 2 3 5 2 6" xfId="34205"/>
    <cellStyle name="Separador de milhares 12 3 2 3 5 2 7" xfId="30910"/>
    <cellStyle name="Separador de milhares 12 3 2 3 5 3" xfId="4557"/>
    <cellStyle name="Separador de milhares 12 3 2 3 5 3 2" xfId="21027"/>
    <cellStyle name="Separador de milhares 12 3 2 3 5 3 2 2" xfId="52322"/>
    <cellStyle name="Separador de milhares 12 3 2 3 5 3 3" xfId="14439"/>
    <cellStyle name="Separador de milhares 12 3 2 3 5 3 3 2" xfId="45734"/>
    <cellStyle name="Separador de milhares 12 3 2 3 5 3 4" xfId="35852"/>
    <cellStyle name="Separador de milhares 12 3 2 3 5 4" xfId="7851"/>
    <cellStyle name="Separador de milhares 12 3 2 3 5 4 2" xfId="24321"/>
    <cellStyle name="Separador de milhares 12 3 2 3 5 4 2 2" xfId="55616"/>
    <cellStyle name="Separador de milhares 12 3 2 3 5 4 3" xfId="39146"/>
    <cellStyle name="Separador de milhares 12 3 2 3 5 5" xfId="17733"/>
    <cellStyle name="Separador de milhares 12 3 2 3 5 5 2" xfId="49028"/>
    <cellStyle name="Separador de milhares 12 3 2 3 5 6" xfId="11145"/>
    <cellStyle name="Separador de milhares 12 3 2 3 5 6 2" xfId="42440"/>
    <cellStyle name="Separador de milhares 12 3 2 3 5 7" xfId="27616"/>
    <cellStyle name="Separador de milhares 12 3 2 3 5 7 2" xfId="32558"/>
    <cellStyle name="Separador de milhares 12 3 2 3 5 8" xfId="29263"/>
    <cellStyle name="Separador de milhares 12 3 2 3 6" xfId="2904"/>
    <cellStyle name="Separador de milhares 12 3 2 3 6 2" xfId="6198"/>
    <cellStyle name="Separador de milhares 12 3 2 3 6 2 2" xfId="22668"/>
    <cellStyle name="Separador de milhares 12 3 2 3 6 2 2 2" xfId="53963"/>
    <cellStyle name="Separador de milhares 12 3 2 3 6 2 3" xfId="16080"/>
    <cellStyle name="Separador de milhares 12 3 2 3 6 2 3 2" xfId="47375"/>
    <cellStyle name="Separador de milhares 12 3 2 3 6 2 4" xfId="37493"/>
    <cellStyle name="Separador de milhares 12 3 2 3 6 3" xfId="9492"/>
    <cellStyle name="Separador de milhares 12 3 2 3 6 3 2" xfId="25962"/>
    <cellStyle name="Separador de milhares 12 3 2 3 6 3 2 2" xfId="57257"/>
    <cellStyle name="Separador de milhares 12 3 2 3 6 3 3" xfId="40787"/>
    <cellStyle name="Separador de milhares 12 3 2 3 6 4" xfId="19374"/>
    <cellStyle name="Separador de milhares 12 3 2 3 6 4 2" xfId="50669"/>
    <cellStyle name="Separador de milhares 12 3 2 3 6 5" xfId="12786"/>
    <cellStyle name="Separador de milhares 12 3 2 3 6 5 2" xfId="44081"/>
    <cellStyle name="Separador de milhares 12 3 2 3 6 6" xfId="34199"/>
    <cellStyle name="Separador de milhares 12 3 2 3 6 7" xfId="30904"/>
    <cellStyle name="Separador de milhares 12 3 2 3 7" xfId="4551"/>
    <cellStyle name="Separador de milhares 12 3 2 3 7 2" xfId="21021"/>
    <cellStyle name="Separador de milhares 12 3 2 3 7 2 2" xfId="52316"/>
    <cellStyle name="Separador de milhares 12 3 2 3 7 3" xfId="14433"/>
    <cellStyle name="Separador de milhares 12 3 2 3 7 3 2" xfId="45728"/>
    <cellStyle name="Separador de milhares 12 3 2 3 7 4" xfId="35846"/>
    <cellStyle name="Separador de milhares 12 3 2 3 8" xfId="7845"/>
    <cellStyle name="Separador de milhares 12 3 2 3 8 2" xfId="24315"/>
    <cellStyle name="Separador de milhares 12 3 2 3 8 2 2" xfId="55610"/>
    <cellStyle name="Separador de milhares 12 3 2 3 8 3" xfId="39140"/>
    <cellStyle name="Separador de milhares 12 3 2 3 9" xfId="17727"/>
    <cellStyle name="Separador de milhares 12 3 2 3 9 2" xfId="49022"/>
    <cellStyle name="Separador de milhares 12 3 2 4" xfId="1227"/>
    <cellStyle name="Separador de milhares 12 3 2 4 10" xfId="11146"/>
    <cellStyle name="Separador de milhares 12 3 2 4 10 2" xfId="42441"/>
    <cellStyle name="Separador de milhares 12 3 2 4 11" xfId="27617"/>
    <cellStyle name="Separador de milhares 12 3 2 4 11 2" xfId="32559"/>
    <cellStyle name="Separador de milhares 12 3 2 4 12" xfId="29264"/>
    <cellStyle name="Separador de milhares 12 3 2 4 2" xfId="1228"/>
    <cellStyle name="Separador de milhares 12 3 2 4 2 2" xfId="1229"/>
    <cellStyle name="Separador de milhares 12 3 2 4 2 2 2" xfId="2913"/>
    <cellStyle name="Separador de milhares 12 3 2 4 2 2 2 2" xfId="6207"/>
    <cellStyle name="Separador de milhares 12 3 2 4 2 2 2 2 2" xfId="22677"/>
    <cellStyle name="Separador de milhares 12 3 2 4 2 2 2 2 2 2" xfId="53972"/>
    <cellStyle name="Separador de milhares 12 3 2 4 2 2 2 2 3" xfId="16089"/>
    <cellStyle name="Separador de milhares 12 3 2 4 2 2 2 2 3 2" xfId="47384"/>
    <cellStyle name="Separador de milhares 12 3 2 4 2 2 2 2 4" xfId="37502"/>
    <cellStyle name="Separador de milhares 12 3 2 4 2 2 2 3" xfId="9501"/>
    <cellStyle name="Separador de milhares 12 3 2 4 2 2 2 3 2" xfId="25971"/>
    <cellStyle name="Separador de milhares 12 3 2 4 2 2 2 3 2 2" xfId="57266"/>
    <cellStyle name="Separador de milhares 12 3 2 4 2 2 2 3 3" xfId="40796"/>
    <cellStyle name="Separador de milhares 12 3 2 4 2 2 2 4" xfId="19383"/>
    <cellStyle name="Separador de milhares 12 3 2 4 2 2 2 4 2" xfId="50678"/>
    <cellStyle name="Separador de milhares 12 3 2 4 2 2 2 5" xfId="12795"/>
    <cellStyle name="Separador de milhares 12 3 2 4 2 2 2 5 2" xfId="44090"/>
    <cellStyle name="Separador de milhares 12 3 2 4 2 2 2 6" xfId="34208"/>
    <cellStyle name="Separador de milhares 12 3 2 4 2 2 2 7" xfId="30913"/>
    <cellStyle name="Separador de milhares 12 3 2 4 2 2 3" xfId="4560"/>
    <cellStyle name="Separador de milhares 12 3 2 4 2 2 3 2" xfId="21030"/>
    <cellStyle name="Separador de milhares 12 3 2 4 2 2 3 2 2" xfId="52325"/>
    <cellStyle name="Separador de milhares 12 3 2 4 2 2 3 3" xfId="14442"/>
    <cellStyle name="Separador de milhares 12 3 2 4 2 2 3 3 2" xfId="45737"/>
    <cellStyle name="Separador de milhares 12 3 2 4 2 2 3 4" xfId="35855"/>
    <cellStyle name="Separador de milhares 12 3 2 4 2 2 4" xfId="7854"/>
    <cellStyle name="Separador de milhares 12 3 2 4 2 2 4 2" xfId="24324"/>
    <cellStyle name="Separador de milhares 12 3 2 4 2 2 4 2 2" xfId="55619"/>
    <cellStyle name="Separador de milhares 12 3 2 4 2 2 4 3" xfId="39149"/>
    <cellStyle name="Separador de milhares 12 3 2 4 2 2 5" xfId="17736"/>
    <cellStyle name="Separador de milhares 12 3 2 4 2 2 5 2" xfId="49031"/>
    <cellStyle name="Separador de milhares 12 3 2 4 2 2 6" xfId="11148"/>
    <cellStyle name="Separador de milhares 12 3 2 4 2 2 6 2" xfId="42443"/>
    <cellStyle name="Separador de milhares 12 3 2 4 2 2 7" xfId="27619"/>
    <cellStyle name="Separador de milhares 12 3 2 4 2 2 7 2" xfId="32561"/>
    <cellStyle name="Separador de milhares 12 3 2 4 2 2 8" xfId="29266"/>
    <cellStyle name="Separador de milhares 12 3 2 4 2 3" xfId="2912"/>
    <cellStyle name="Separador de milhares 12 3 2 4 2 3 2" xfId="6206"/>
    <cellStyle name="Separador de milhares 12 3 2 4 2 3 2 2" xfId="22676"/>
    <cellStyle name="Separador de milhares 12 3 2 4 2 3 2 2 2" xfId="53971"/>
    <cellStyle name="Separador de milhares 12 3 2 4 2 3 2 3" xfId="16088"/>
    <cellStyle name="Separador de milhares 12 3 2 4 2 3 2 3 2" xfId="47383"/>
    <cellStyle name="Separador de milhares 12 3 2 4 2 3 2 4" xfId="37501"/>
    <cellStyle name="Separador de milhares 12 3 2 4 2 3 3" xfId="9500"/>
    <cellStyle name="Separador de milhares 12 3 2 4 2 3 3 2" xfId="25970"/>
    <cellStyle name="Separador de milhares 12 3 2 4 2 3 3 2 2" xfId="57265"/>
    <cellStyle name="Separador de milhares 12 3 2 4 2 3 3 3" xfId="40795"/>
    <cellStyle name="Separador de milhares 12 3 2 4 2 3 4" xfId="19382"/>
    <cellStyle name="Separador de milhares 12 3 2 4 2 3 4 2" xfId="50677"/>
    <cellStyle name="Separador de milhares 12 3 2 4 2 3 5" xfId="12794"/>
    <cellStyle name="Separador de milhares 12 3 2 4 2 3 5 2" xfId="44089"/>
    <cellStyle name="Separador de milhares 12 3 2 4 2 3 6" xfId="34207"/>
    <cellStyle name="Separador de milhares 12 3 2 4 2 3 7" xfId="30912"/>
    <cellStyle name="Separador de milhares 12 3 2 4 2 4" xfId="4559"/>
    <cellStyle name="Separador de milhares 12 3 2 4 2 4 2" xfId="21029"/>
    <cellStyle name="Separador de milhares 12 3 2 4 2 4 2 2" xfId="52324"/>
    <cellStyle name="Separador de milhares 12 3 2 4 2 4 3" xfId="14441"/>
    <cellStyle name="Separador de milhares 12 3 2 4 2 4 3 2" xfId="45736"/>
    <cellStyle name="Separador de milhares 12 3 2 4 2 4 4" xfId="35854"/>
    <cellStyle name="Separador de milhares 12 3 2 4 2 5" xfId="7853"/>
    <cellStyle name="Separador de milhares 12 3 2 4 2 5 2" xfId="24323"/>
    <cellStyle name="Separador de milhares 12 3 2 4 2 5 2 2" xfId="55618"/>
    <cellStyle name="Separador de milhares 12 3 2 4 2 5 3" xfId="39148"/>
    <cellStyle name="Separador de milhares 12 3 2 4 2 6" xfId="17735"/>
    <cellStyle name="Separador de milhares 12 3 2 4 2 6 2" xfId="49030"/>
    <cellStyle name="Separador de milhares 12 3 2 4 2 7" xfId="11147"/>
    <cellStyle name="Separador de milhares 12 3 2 4 2 7 2" xfId="42442"/>
    <cellStyle name="Separador de milhares 12 3 2 4 2 8" xfId="27618"/>
    <cellStyle name="Separador de milhares 12 3 2 4 2 8 2" xfId="32560"/>
    <cellStyle name="Separador de milhares 12 3 2 4 2 9" xfId="29265"/>
    <cellStyle name="Separador de milhares 12 3 2 4 3" xfId="1230"/>
    <cellStyle name="Separador de milhares 12 3 2 4 3 2" xfId="1231"/>
    <cellStyle name="Separador de milhares 12 3 2 4 3 2 2" xfId="2915"/>
    <cellStyle name="Separador de milhares 12 3 2 4 3 2 2 2" xfId="6209"/>
    <cellStyle name="Separador de milhares 12 3 2 4 3 2 2 2 2" xfId="22679"/>
    <cellStyle name="Separador de milhares 12 3 2 4 3 2 2 2 2 2" xfId="53974"/>
    <cellStyle name="Separador de milhares 12 3 2 4 3 2 2 2 3" xfId="16091"/>
    <cellStyle name="Separador de milhares 12 3 2 4 3 2 2 2 3 2" xfId="47386"/>
    <cellStyle name="Separador de milhares 12 3 2 4 3 2 2 2 4" xfId="37504"/>
    <cellStyle name="Separador de milhares 12 3 2 4 3 2 2 3" xfId="9503"/>
    <cellStyle name="Separador de milhares 12 3 2 4 3 2 2 3 2" xfId="25973"/>
    <cellStyle name="Separador de milhares 12 3 2 4 3 2 2 3 2 2" xfId="57268"/>
    <cellStyle name="Separador de milhares 12 3 2 4 3 2 2 3 3" xfId="40798"/>
    <cellStyle name="Separador de milhares 12 3 2 4 3 2 2 4" xfId="19385"/>
    <cellStyle name="Separador de milhares 12 3 2 4 3 2 2 4 2" xfId="50680"/>
    <cellStyle name="Separador de milhares 12 3 2 4 3 2 2 5" xfId="12797"/>
    <cellStyle name="Separador de milhares 12 3 2 4 3 2 2 5 2" xfId="44092"/>
    <cellStyle name="Separador de milhares 12 3 2 4 3 2 2 6" xfId="34210"/>
    <cellStyle name="Separador de milhares 12 3 2 4 3 2 2 7" xfId="30915"/>
    <cellStyle name="Separador de milhares 12 3 2 4 3 2 3" xfId="4562"/>
    <cellStyle name="Separador de milhares 12 3 2 4 3 2 3 2" xfId="21032"/>
    <cellStyle name="Separador de milhares 12 3 2 4 3 2 3 2 2" xfId="52327"/>
    <cellStyle name="Separador de milhares 12 3 2 4 3 2 3 3" xfId="14444"/>
    <cellStyle name="Separador de milhares 12 3 2 4 3 2 3 3 2" xfId="45739"/>
    <cellStyle name="Separador de milhares 12 3 2 4 3 2 3 4" xfId="35857"/>
    <cellStyle name="Separador de milhares 12 3 2 4 3 2 4" xfId="7856"/>
    <cellStyle name="Separador de milhares 12 3 2 4 3 2 4 2" xfId="24326"/>
    <cellStyle name="Separador de milhares 12 3 2 4 3 2 4 2 2" xfId="55621"/>
    <cellStyle name="Separador de milhares 12 3 2 4 3 2 4 3" xfId="39151"/>
    <cellStyle name="Separador de milhares 12 3 2 4 3 2 5" xfId="17738"/>
    <cellStyle name="Separador de milhares 12 3 2 4 3 2 5 2" xfId="49033"/>
    <cellStyle name="Separador de milhares 12 3 2 4 3 2 6" xfId="11150"/>
    <cellStyle name="Separador de milhares 12 3 2 4 3 2 6 2" xfId="42445"/>
    <cellStyle name="Separador de milhares 12 3 2 4 3 2 7" xfId="27621"/>
    <cellStyle name="Separador de milhares 12 3 2 4 3 2 7 2" xfId="32563"/>
    <cellStyle name="Separador de milhares 12 3 2 4 3 2 8" xfId="29268"/>
    <cellStyle name="Separador de milhares 12 3 2 4 3 3" xfId="2914"/>
    <cellStyle name="Separador de milhares 12 3 2 4 3 3 2" xfId="6208"/>
    <cellStyle name="Separador de milhares 12 3 2 4 3 3 2 2" xfId="22678"/>
    <cellStyle name="Separador de milhares 12 3 2 4 3 3 2 2 2" xfId="53973"/>
    <cellStyle name="Separador de milhares 12 3 2 4 3 3 2 3" xfId="16090"/>
    <cellStyle name="Separador de milhares 12 3 2 4 3 3 2 3 2" xfId="47385"/>
    <cellStyle name="Separador de milhares 12 3 2 4 3 3 2 4" xfId="37503"/>
    <cellStyle name="Separador de milhares 12 3 2 4 3 3 3" xfId="9502"/>
    <cellStyle name="Separador de milhares 12 3 2 4 3 3 3 2" xfId="25972"/>
    <cellStyle name="Separador de milhares 12 3 2 4 3 3 3 2 2" xfId="57267"/>
    <cellStyle name="Separador de milhares 12 3 2 4 3 3 3 3" xfId="40797"/>
    <cellStyle name="Separador de milhares 12 3 2 4 3 3 4" xfId="19384"/>
    <cellStyle name="Separador de milhares 12 3 2 4 3 3 4 2" xfId="50679"/>
    <cellStyle name="Separador de milhares 12 3 2 4 3 3 5" xfId="12796"/>
    <cellStyle name="Separador de milhares 12 3 2 4 3 3 5 2" xfId="44091"/>
    <cellStyle name="Separador de milhares 12 3 2 4 3 3 6" xfId="34209"/>
    <cellStyle name="Separador de milhares 12 3 2 4 3 3 7" xfId="30914"/>
    <cellStyle name="Separador de milhares 12 3 2 4 3 4" xfId="4561"/>
    <cellStyle name="Separador de milhares 12 3 2 4 3 4 2" xfId="21031"/>
    <cellStyle name="Separador de milhares 12 3 2 4 3 4 2 2" xfId="52326"/>
    <cellStyle name="Separador de milhares 12 3 2 4 3 4 3" xfId="14443"/>
    <cellStyle name="Separador de milhares 12 3 2 4 3 4 3 2" xfId="45738"/>
    <cellStyle name="Separador de milhares 12 3 2 4 3 4 4" xfId="35856"/>
    <cellStyle name="Separador de milhares 12 3 2 4 3 5" xfId="7855"/>
    <cellStyle name="Separador de milhares 12 3 2 4 3 5 2" xfId="24325"/>
    <cellStyle name="Separador de milhares 12 3 2 4 3 5 2 2" xfId="55620"/>
    <cellStyle name="Separador de milhares 12 3 2 4 3 5 3" xfId="39150"/>
    <cellStyle name="Separador de milhares 12 3 2 4 3 6" xfId="17737"/>
    <cellStyle name="Separador de milhares 12 3 2 4 3 6 2" xfId="49032"/>
    <cellStyle name="Separador de milhares 12 3 2 4 3 7" xfId="11149"/>
    <cellStyle name="Separador de milhares 12 3 2 4 3 7 2" xfId="42444"/>
    <cellStyle name="Separador de milhares 12 3 2 4 3 8" xfId="27620"/>
    <cellStyle name="Separador de milhares 12 3 2 4 3 8 2" xfId="32562"/>
    <cellStyle name="Separador de milhares 12 3 2 4 3 9" xfId="29267"/>
    <cellStyle name="Separador de milhares 12 3 2 4 4" xfId="1232"/>
    <cellStyle name="Separador de milhares 12 3 2 4 4 2" xfId="2916"/>
    <cellStyle name="Separador de milhares 12 3 2 4 4 2 2" xfId="6210"/>
    <cellStyle name="Separador de milhares 12 3 2 4 4 2 2 2" xfId="22680"/>
    <cellStyle name="Separador de milhares 12 3 2 4 4 2 2 2 2" xfId="53975"/>
    <cellStyle name="Separador de milhares 12 3 2 4 4 2 2 3" xfId="16092"/>
    <cellStyle name="Separador de milhares 12 3 2 4 4 2 2 3 2" xfId="47387"/>
    <cellStyle name="Separador de milhares 12 3 2 4 4 2 2 4" xfId="37505"/>
    <cellStyle name="Separador de milhares 12 3 2 4 4 2 3" xfId="9504"/>
    <cellStyle name="Separador de milhares 12 3 2 4 4 2 3 2" xfId="25974"/>
    <cellStyle name="Separador de milhares 12 3 2 4 4 2 3 2 2" xfId="57269"/>
    <cellStyle name="Separador de milhares 12 3 2 4 4 2 3 3" xfId="40799"/>
    <cellStyle name="Separador de milhares 12 3 2 4 4 2 4" xfId="19386"/>
    <cellStyle name="Separador de milhares 12 3 2 4 4 2 4 2" xfId="50681"/>
    <cellStyle name="Separador de milhares 12 3 2 4 4 2 5" xfId="12798"/>
    <cellStyle name="Separador de milhares 12 3 2 4 4 2 5 2" xfId="44093"/>
    <cellStyle name="Separador de milhares 12 3 2 4 4 2 6" xfId="34211"/>
    <cellStyle name="Separador de milhares 12 3 2 4 4 2 7" xfId="30916"/>
    <cellStyle name="Separador de milhares 12 3 2 4 4 3" xfId="4563"/>
    <cellStyle name="Separador de milhares 12 3 2 4 4 3 2" xfId="21033"/>
    <cellStyle name="Separador de milhares 12 3 2 4 4 3 2 2" xfId="52328"/>
    <cellStyle name="Separador de milhares 12 3 2 4 4 3 3" xfId="14445"/>
    <cellStyle name="Separador de milhares 12 3 2 4 4 3 3 2" xfId="45740"/>
    <cellStyle name="Separador de milhares 12 3 2 4 4 3 4" xfId="35858"/>
    <cellStyle name="Separador de milhares 12 3 2 4 4 4" xfId="7857"/>
    <cellStyle name="Separador de milhares 12 3 2 4 4 4 2" xfId="24327"/>
    <cellStyle name="Separador de milhares 12 3 2 4 4 4 2 2" xfId="55622"/>
    <cellStyle name="Separador de milhares 12 3 2 4 4 4 3" xfId="39152"/>
    <cellStyle name="Separador de milhares 12 3 2 4 4 5" xfId="17739"/>
    <cellStyle name="Separador de milhares 12 3 2 4 4 5 2" xfId="49034"/>
    <cellStyle name="Separador de milhares 12 3 2 4 4 6" xfId="11151"/>
    <cellStyle name="Separador de milhares 12 3 2 4 4 6 2" xfId="42446"/>
    <cellStyle name="Separador de milhares 12 3 2 4 4 7" xfId="27622"/>
    <cellStyle name="Separador de milhares 12 3 2 4 4 7 2" xfId="32564"/>
    <cellStyle name="Separador de milhares 12 3 2 4 4 8" xfId="29269"/>
    <cellStyle name="Separador de milhares 12 3 2 4 5" xfId="1233"/>
    <cellStyle name="Separador de milhares 12 3 2 4 5 2" xfId="2917"/>
    <cellStyle name="Separador de milhares 12 3 2 4 5 2 2" xfId="6211"/>
    <cellStyle name="Separador de milhares 12 3 2 4 5 2 2 2" xfId="22681"/>
    <cellStyle name="Separador de milhares 12 3 2 4 5 2 2 2 2" xfId="53976"/>
    <cellStyle name="Separador de milhares 12 3 2 4 5 2 2 3" xfId="16093"/>
    <cellStyle name="Separador de milhares 12 3 2 4 5 2 2 3 2" xfId="47388"/>
    <cellStyle name="Separador de milhares 12 3 2 4 5 2 2 4" xfId="37506"/>
    <cellStyle name="Separador de milhares 12 3 2 4 5 2 3" xfId="9505"/>
    <cellStyle name="Separador de milhares 12 3 2 4 5 2 3 2" xfId="25975"/>
    <cellStyle name="Separador de milhares 12 3 2 4 5 2 3 2 2" xfId="57270"/>
    <cellStyle name="Separador de milhares 12 3 2 4 5 2 3 3" xfId="40800"/>
    <cellStyle name="Separador de milhares 12 3 2 4 5 2 4" xfId="19387"/>
    <cellStyle name="Separador de milhares 12 3 2 4 5 2 4 2" xfId="50682"/>
    <cellStyle name="Separador de milhares 12 3 2 4 5 2 5" xfId="12799"/>
    <cellStyle name="Separador de milhares 12 3 2 4 5 2 5 2" xfId="44094"/>
    <cellStyle name="Separador de milhares 12 3 2 4 5 2 6" xfId="34212"/>
    <cellStyle name="Separador de milhares 12 3 2 4 5 2 7" xfId="30917"/>
    <cellStyle name="Separador de milhares 12 3 2 4 5 3" xfId="4564"/>
    <cellStyle name="Separador de milhares 12 3 2 4 5 3 2" xfId="21034"/>
    <cellStyle name="Separador de milhares 12 3 2 4 5 3 2 2" xfId="52329"/>
    <cellStyle name="Separador de milhares 12 3 2 4 5 3 3" xfId="14446"/>
    <cellStyle name="Separador de milhares 12 3 2 4 5 3 3 2" xfId="45741"/>
    <cellStyle name="Separador de milhares 12 3 2 4 5 3 4" xfId="35859"/>
    <cellStyle name="Separador de milhares 12 3 2 4 5 4" xfId="7858"/>
    <cellStyle name="Separador de milhares 12 3 2 4 5 4 2" xfId="24328"/>
    <cellStyle name="Separador de milhares 12 3 2 4 5 4 2 2" xfId="55623"/>
    <cellStyle name="Separador de milhares 12 3 2 4 5 4 3" xfId="39153"/>
    <cellStyle name="Separador de milhares 12 3 2 4 5 5" xfId="17740"/>
    <cellStyle name="Separador de milhares 12 3 2 4 5 5 2" xfId="49035"/>
    <cellStyle name="Separador de milhares 12 3 2 4 5 6" xfId="11152"/>
    <cellStyle name="Separador de milhares 12 3 2 4 5 6 2" xfId="42447"/>
    <cellStyle name="Separador de milhares 12 3 2 4 5 7" xfId="27623"/>
    <cellStyle name="Separador de milhares 12 3 2 4 5 7 2" xfId="32565"/>
    <cellStyle name="Separador de milhares 12 3 2 4 5 8" xfId="29270"/>
    <cellStyle name="Separador de milhares 12 3 2 4 6" xfId="2911"/>
    <cellStyle name="Separador de milhares 12 3 2 4 6 2" xfId="6205"/>
    <cellStyle name="Separador de milhares 12 3 2 4 6 2 2" xfId="22675"/>
    <cellStyle name="Separador de milhares 12 3 2 4 6 2 2 2" xfId="53970"/>
    <cellStyle name="Separador de milhares 12 3 2 4 6 2 3" xfId="16087"/>
    <cellStyle name="Separador de milhares 12 3 2 4 6 2 3 2" xfId="47382"/>
    <cellStyle name="Separador de milhares 12 3 2 4 6 2 4" xfId="37500"/>
    <cellStyle name="Separador de milhares 12 3 2 4 6 3" xfId="9499"/>
    <cellStyle name="Separador de milhares 12 3 2 4 6 3 2" xfId="25969"/>
    <cellStyle name="Separador de milhares 12 3 2 4 6 3 2 2" xfId="57264"/>
    <cellStyle name="Separador de milhares 12 3 2 4 6 3 3" xfId="40794"/>
    <cellStyle name="Separador de milhares 12 3 2 4 6 4" xfId="19381"/>
    <cellStyle name="Separador de milhares 12 3 2 4 6 4 2" xfId="50676"/>
    <cellStyle name="Separador de milhares 12 3 2 4 6 5" xfId="12793"/>
    <cellStyle name="Separador de milhares 12 3 2 4 6 5 2" xfId="44088"/>
    <cellStyle name="Separador de milhares 12 3 2 4 6 6" xfId="34206"/>
    <cellStyle name="Separador de milhares 12 3 2 4 6 7" xfId="30911"/>
    <cellStyle name="Separador de milhares 12 3 2 4 7" xfId="4558"/>
    <cellStyle name="Separador de milhares 12 3 2 4 7 2" xfId="21028"/>
    <cellStyle name="Separador de milhares 12 3 2 4 7 2 2" xfId="52323"/>
    <cellStyle name="Separador de milhares 12 3 2 4 7 3" xfId="14440"/>
    <cellStyle name="Separador de milhares 12 3 2 4 7 3 2" xfId="45735"/>
    <cellStyle name="Separador de milhares 12 3 2 4 7 4" xfId="35853"/>
    <cellStyle name="Separador de milhares 12 3 2 4 8" xfId="7852"/>
    <cellStyle name="Separador de milhares 12 3 2 4 8 2" xfId="24322"/>
    <cellStyle name="Separador de milhares 12 3 2 4 8 2 2" xfId="55617"/>
    <cellStyle name="Separador de milhares 12 3 2 4 8 3" xfId="39147"/>
    <cellStyle name="Separador de milhares 12 3 2 4 9" xfId="17734"/>
    <cellStyle name="Separador de milhares 12 3 2 4 9 2" xfId="49029"/>
    <cellStyle name="Separador de milhares 12 3 2 5" xfId="1234"/>
    <cellStyle name="Separador de milhares 12 3 2 5 2" xfId="1235"/>
    <cellStyle name="Separador de milhares 12 3 2 5 2 2" xfId="2919"/>
    <cellStyle name="Separador de milhares 12 3 2 5 2 2 2" xfId="6213"/>
    <cellStyle name="Separador de milhares 12 3 2 5 2 2 2 2" xfId="22683"/>
    <cellStyle name="Separador de milhares 12 3 2 5 2 2 2 2 2" xfId="53978"/>
    <cellStyle name="Separador de milhares 12 3 2 5 2 2 2 3" xfId="16095"/>
    <cellStyle name="Separador de milhares 12 3 2 5 2 2 2 3 2" xfId="47390"/>
    <cellStyle name="Separador de milhares 12 3 2 5 2 2 2 4" xfId="37508"/>
    <cellStyle name="Separador de milhares 12 3 2 5 2 2 3" xfId="9507"/>
    <cellStyle name="Separador de milhares 12 3 2 5 2 2 3 2" xfId="25977"/>
    <cellStyle name="Separador de milhares 12 3 2 5 2 2 3 2 2" xfId="57272"/>
    <cellStyle name="Separador de milhares 12 3 2 5 2 2 3 3" xfId="40802"/>
    <cellStyle name="Separador de milhares 12 3 2 5 2 2 4" xfId="19389"/>
    <cellStyle name="Separador de milhares 12 3 2 5 2 2 4 2" xfId="50684"/>
    <cellStyle name="Separador de milhares 12 3 2 5 2 2 5" xfId="12801"/>
    <cellStyle name="Separador de milhares 12 3 2 5 2 2 5 2" xfId="44096"/>
    <cellStyle name="Separador de milhares 12 3 2 5 2 2 6" xfId="34214"/>
    <cellStyle name="Separador de milhares 12 3 2 5 2 2 7" xfId="30919"/>
    <cellStyle name="Separador de milhares 12 3 2 5 2 3" xfId="4566"/>
    <cellStyle name="Separador de milhares 12 3 2 5 2 3 2" xfId="21036"/>
    <cellStyle name="Separador de milhares 12 3 2 5 2 3 2 2" xfId="52331"/>
    <cellStyle name="Separador de milhares 12 3 2 5 2 3 3" xfId="14448"/>
    <cellStyle name="Separador de milhares 12 3 2 5 2 3 3 2" xfId="45743"/>
    <cellStyle name="Separador de milhares 12 3 2 5 2 3 4" xfId="35861"/>
    <cellStyle name="Separador de milhares 12 3 2 5 2 4" xfId="7860"/>
    <cellStyle name="Separador de milhares 12 3 2 5 2 4 2" xfId="24330"/>
    <cellStyle name="Separador de milhares 12 3 2 5 2 4 2 2" xfId="55625"/>
    <cellStyle name="Separador de milhares 12 3 2 5 2 4 3" xfId="39155"/>
    <cellStyle name="Separador de milhares 12 3 2 5 2 5" xfId="17742"/>
    <cellStyle name="Separador de milhares 12 3 2 5 2 5 2" xfId="49037"/>
    <cellStyle name="Separador de milhares 12 3 2 5 2 6" xfId="11154"/>
    <cellStyle name="Separador de milhares 12 3 2 5 2 6 2" xfId="42449"/>
    <cellStyle name="Separador de milhares 12 3 2 5 2 7" xfId="27625"/>
    <cellStyle name="Separador de milhares 12 3 2 5 2 7 2" xfId="32567"/>
    <cellStyle name="Separador de milhares 12 3 2 5 2 8" xfId="29272"/>
    <cellStyle name="Separador de milhares 12 3 2 5 3" xfId="2918"/>
    <cellStyle name="Separador de milhares 12 3 2 5 3 2" xfId="6212"/>
    <cellStyle name="Separador de milhares 12 3 2 5 3 2 2" xfId="22682"/>
    <cellStyle name="Separador de milhares 12 3 2 5 3 2 2 2" xfId="53977"/>
    <cellStyle name="Separador de milhares 12 3 2 5 3 2 3" xfId="16094"/>
    <cellStyle name="Separador de milhares 12 3 2 5 3 2 3 2" xfId="47389"/>
    <cellStyle name="Separador de milhares 12 3 2 5 3 2 4" xfId="37507"/>
    <cellStyle name="Separador de milhares 12 3 2 5 3 3" xfId="9506"/>
    <cellStyle name="Separador de milhares 12 3 2 5 3 3 2" xfId="25976"/>
    <cellStyle name="Separador de milhares 12 3 2 5 3 3 2 2" xfId="57271"/>
    <cellStyle name="Separador de milhares 12 3 2 5 3 3 3" xfId="40801"/>
    <cellStyle name="Separador de milhares 12 3 2 5 3 4" xfId="19388"/>
    <cellStyle name="Separador de milhares 12 3 2 5 3 4 2" xfId="50683"/>
    <cellStyle name="Separador de milhares 12 3 2 5 3 5" xfId="12800"/>
    <cellStyle name="Separador de milhares 12 3 2 5 3 5 2" xfId="44095"/>
    <cellStyle name="Separador de milhares 12 3 2 5 3 6" xfId="34213"/>
    <cellStyle name="Separador de milhares 12 3 2 5 3 7" xfId="30918"/>
    <cellStyle name="Separador de milhares 12 3 2 5 4" xfId="4565"/>
    <cellStyle name="Separador de milhares 12 3 2 5 4 2" xfId="21035"/>
    <cellStyle name="Separador de milhares 12 3 2 5 4 2 2" xfId="52330"/>
    <cellStyle name="Separador de milhares 12 3 2 5 4 3" xfId="14447"/>
    <cellStyle name="Separador de milhares 12 3 2 5 4 3 2" xfId="45742"/>
    <cellStyle name="Separador de milhares 12 3 2 5 4 4" xfId="35860"/>
    <cellStyle name="Separador de milhares 12 3 2 5 5" xfId="7859"/>
    <cellStyle name="Separador de milhares 12 3 2 5 5 2" xfId="24329"/>
    <cellStyle name="Separador de milhares 12 3 2 5 5 2 2" xfId="55624"/>
    <cellStyle name="Separador de milhares 12 3 2 5 5 3" xfId="39154"/>
    <cellStyle name="Separador de milhares 12 3 2 5 6" xfId="17741"/>
    <cellStyle name="Separador de milhares 12 3 2 5 6 2" xfId="49036"/>
    <cellStyle name="Separador de milhares 12 3 2 5 7" xfId="11153"/>
    <cellStyle name="Separador de milhares 12 3 2 5 7 2" xfId="42448"/>
    <cellStyle name="Separador de milhares 12 3 2 5 8" xfId="27624"/>
    <cellStyle name="Separador de milhares 12 3 2 5 8 2" xfId="32566"/>
    <cellStyle name="Separador de milhares 12 3 2 5 9" xfId="29271"/>
    <cellStyle name="Separador de milhares 12 3 2 6" xfId="1236"/>
    <cellStyle name="Separador de milhares 12 3 2 6 2" xfId="1237"/>
    <cellStyle name="Separador de milhares 12 3 2 6 2 2" xfId="2921"/>
    <cellStyle name="Separador de milhares 12 3 2 6 2 2 2" xfId="6215"/>
    <cellStyle name="Separador de milhares 12 3 2 6 2 2 2 2" xfId="22685"/>
    <cellStyle name="Separador de milhares 12 3 2 6 2 2 2 2 2" xfId="53980"/>
    <cellStyle name="Separador de milhares 12 3 2 6 2 2 2 3" xfId="16097"/>
    <cellStyle name="Separador de milhares 12 3 2 6 2 2 2 3 2" xfId="47392"/>
    <cellStyle name="Separador de milhares 12 3 2 6 2 2 2 4" xfId="37510"/>
    <cellStyle name="Separador de milhares 12 3 2 6 2 2 3" xfId="9509"/>
    <cellStyle name="Separador de milhares 12 3 2 6 2 2 3 2" xfId="25979"/>
    <cellStyle name="Separador de milhares 12 3 2 6 2 2 3 2 2" xfId="57274"/>
    <cellStyle name="Separador de milhares 12 3 2 6 2 2 3 3" xfId="40804"/>
    <cellStyle name="Separador de milhares 12 3 2 6 2 2 4" xfId="19391"/>
    <cellStyle name="Separador de milhares 12 3 2 6 2 2 4 2" xfId="50686"/>
    <cellStyle name="Separador de milhares 12 3 2 6 2 2 5" xfId="12803"/>
    <cellStyle name="Separador de milhares 12 3 2 6 2 2 5 2" xfId="44098"/>
    <cellStyle name="Separador de milhares 12 3 2 6 2 2 6" xfId="34216"/>
    <cellStyle name="Separador de milhares 12 3 2 6 2 2 7" xfId="30921"/>
    <cellStyle name="Separador de milhares 12 3 2 6 2 3" xfId="4568"/>
    <cellStyle name="Separador de milhares 12 3 2 6 2 3 2" xfId="21038"/>
    <cellStyle name="Separador de milhares 12 3 2 6 2 3 2 2" xfId="52333"/>
    <cellStyle name="Separador de milhares 12 3 2 6 2 3 3" xfId="14450"/>
    <cellStyle name="Separador de milhares 12 3 2 6 2 3 3 2" xfId="45745"/>
    <cellStyle name="Separador de milhares 12 3 2 6 2 3 4" xfId="35863"/>
    <cellStyle name="Separador de milhares 12 3 2 6 2 4" xfId="7862"/>
    <cellStyle name="Separador de milhares 12 3 2 6 2 4 2" xfId="24332"/>
    <cellStyle name="Separador de milhares 12 3 2 6 2 4 2 2" xfId="55627"/>
    <cellStyle name="Separador de milhares 12 3 2 6 2 4 3" xfId="39157"/>
    <cellStyle name="Separador de milhares 12 3 2 6 2 5" xfId="17744"/>
    <cellStyle name="Separador de milhares 12 3 2 6 2 5 2" xfId="49039"/>
    <cellStyle name="Separador de milhares 12 3 2 6 2 6" xfId="11156"/>
    <cellStyle name="Separador de milhares 12 3 2 6 2 6 2" xfId="42451"/>
    <cellStyle name="Separador de milhares 12 3 2 6 2 7" xfId="27627"/>
    <cellStyle name="Separador de milhares 12 3 2 6 2 7 2" xfId="32569"/>
    <cellStyle name="Separador de milhares 12 3 2 6 2 8" xfId="29274"/>
    <cellStyle name="Separador de milhares 12 3 2 6 3" xfId="2920"/>
    <cellStyle name="Separador de milhares 12 3 2 6 3 2" xfId="6214"/>
    <cellStyle name="Separador de milhares 12 3 2 6 3 2 2" xfId="22684"/>
    <cellStyle name="Separador de milhares 12 3 2 6 3 2 2 2" xfId="53979"/>
    <cellStyle name="Separador de milhares 12 3 2 6 3 2 3" xfId="16096"/>
    <cellStyle name="Separador de milhares 12 3 2 6 3 2 3 2" xfId="47391"/>
    <cellStyle name="Separador de milhares 12 3 2 6 3 2 4" xfId="37509"/>
    <cellStyle name="Separador de milhares 12 3 2 6 3 3" xfId="9508"/>
    <cellStyle name="Separador de milhares 12 3 2 6 3 3 2" xfId="25978"/>
    <cellStyle name="Separador de milhares 12 3 2 6 3 3 2 2" xfId="57273"/>
    <cellStyle name="Separador de milhares 12 3 2 6 3 3 3" xfId="40803"/>
    <cellStyle name="Separador de milhares 12 3 2 6 3 4" xfId="19390"/>
    <cellStyle name="Separador de milhares 12 3 2 6 3 4 2" xfId="50685"/>
    <cellStyle name="Separador de milhares 12 3 2 6 3 5" xfId="12802"/>
    <cellStyle name="Separador de milhares 12 3 2 6 3 5 2" xfId="44097"/>
    <cellStyle name="Separador de milhares 12 3 2 6 3 6" xfId="34215"/>
    <cellStyle name="Separador de milhares 12 3 2 6 3 7" xfId="30920"/>
    <cellStyle name="Separador de milhares 12 3 2 6 4" xfId="4567"/>
    <cellStyle name="Separador de milhares 12 3 2 6 4 2" xfId="21037"/>
    <cellStyle name="Separador de milhares 12 3 2 6 4 2 2" xfId="52332"/>
    <cellStyle name="Separador de milhares 12 3 2 6 4 3" xfId="14449"/>
    <cellStyle name="Separador de milhares 12 3 2 6 4 3 2" xfId="45744"/>
    <cellStyle name="Separador de milhares 12 3 2 6 4 4" xfId="35862"/>
    <cellStyle name="Separador de milhares 12 3 2 6 5" xfId="7861"/>
    <cellStyle name="Separador de milhares 12 3 2 6 5 2" xfId="24331"/>
    <cellStyle name="Separador de milhares 12 3 2 6 5 2 2" xfId="55626"/>
    <cellStyle name="Separador de milhares 12 3 2 6 5 3" xfId="39156"/>
    <cellStyle name="Separador de milhares 12 3 2 6 6" xfId="17743"/>
    <cellStyle name="Separador de milhares 12 3 2 6 6 2" xfId="49038"/>
    <cellStyle name="Separador de milhares 12 3 2 6 7" xfId="11155"/>
    <cellStyle name="Separador de milhares 12 3 2 6 7 2" xfId="42450"/>
    <cellStyle name="Separador de milhares 12 3 2 6 8" xfId="27626"/>
    <cellStyle name="Separador de milhares 12 3 2 6 8 2" xfId="32568"/>
    <cellStyle name="Separador de milhares 12 3 2 6 9" xfId="29273"/>
    <cellStyle name="Separador de milhares 12 3 2 7" xfId="1238"/>
    <cellStyle name="Separador de milhares 12 3 2 7 2" xfId="2922"/>
    <cellStyle name="Separador de milhares 12 3 2 7 2 2" xfId="6216"/>
    <cellStyle name="Separador de milhares 12 3 2 7 2 2 2" xfId="22686"/>
    <cellStyle name="Separador de milhares 12 3 2 7 2 2 2 2" xfId="53981"/>
    <cellStyle name="Separador de milhares 12 3 2 7 2 2 3" xfId="16098"/>
    <cellStyle name="Separador de milhares 12 3 2 7 2 2 3 2" xfId="47393"/>
    <cellStyle name="Separador de milhares 12 3 2 7 2 2 4" xfId="37511"/>
    <cellStyle name="Separador de milhares 12 3 2 7 2 3" xfId="9510"/>
    <cellStyle name="Separador de milhares 12 3 2 7 2 3 2" xfId="25980"/>
    <cellStyle name="Separador de milhares 12 3 2 7 2 3 2 2" xfId="57275"/>
    <cellStyle name="Separador de milhares 12 3 2 7 2 3 3" xfId="40805"/>
    <cellStyle name="Separador de milhares 12 3 2 7 2 4" xfId="19392"/>
    <cellStyle name="Separador de milhares 12 3 2 7 2 4 2" xfId="50687"/>
    <cellStyle name="Separador de milhares 12 3 2 7 2 5" xfId="12804"/>
    <cellStyle name="Separador de milhares 12 3 2 7 2 5 2" xfId="44099"/>
    <cellStyle name="Separador de milhares 12 3 2 7 2 6" xfId="34217"/>
    <cellStyle name="Separador de milhares 12 3 2 7 2 7" xfId="30922"/>
    <cellStyle name="Separador de milhares 12 3 2 7 3" xfId="4569"/>
    <cellStyle name="Separador de milhares 12 3 2 7 3 2" xfId="21039"/>
    <cellStyle name="Separador de milhares 12 3 2 7 3 2 2" xfId="52334"/>
    <cellStyle name="Separador de milhares 12 3 2 7 3 3" xfId="14451"/>
    <cellStyle name="Separador de milhares 12 3 2 7 3 3 2" xfId="45746"/>
    <cellStyle name="Separador de milhares 12 3 2 7 3 4" xfId="35864"/>
    <cellStyle name="Separador de milhares 12 3 2 7 4" xfId="7863"/>
    <cellStyle name="Separador de milhares 12 3 2 7 4 2" xfId="24333"/>
    <cellStyle name="Separador de milhares 12 3 2 7 4 2 2" xfId="55628"/>
    <cellStyle name="Separador de milhares 12 3 2 7 4 3" xfId="39158"/>
    <cellStyle name="Separador de milhares 12 3 2 7 5" xfId="17745"/>
    <cellStyle name="Separador de milhares 12 3 2 7 5 2" xfId="49040"/>
    <cellStyle name="Separador de milhares 12 3 2 7 6" xfId="11157"/>
    <cellStyle name="Separador de milhares 12 3 2 7 6 2" xfId="42452"/>
    <cellStyle name="Separador de milhares 12 3 2 7 7" xfId="27628"/>
    <cellStyle name="Separador de milhares 12 3 2 7 7 2" xfId="32570"/>
    <cellStyle name="Separador de milhares 12 3 2 7 8" xfId="29275"/>
    <cellStyle name="Separador de milhares 12 3 2 8" xfId="1239"/>
    <cellStyle name="Separador de milhares 12 3 2 8 2" xfId="2923"/>
    <cellStyle name="Separador de milhares 12 3 2 8 2 2" xfId="6217"/>
    <cellStyle name="Separador de milhares 12 3 2 8 2 2 2" xfId="22687"/>
    <cellStyle name="Separador de milhares 12 3 2 8 2 2 2 2" xfId="53982"/>
    <cellStyle name="Separador de milhares 12 3 2 8 2 2 3" xfId="16099"/>
    <cellStyle name="Separador de milhares 12 3 2 8 2 2 3 2" xfId="47394"/>
    <cellStyle name="Separador de milhares 12 3 2 8 2 2 4" xfId="37512"/>
    <cellStyle name="Separador de milhares 12 3 2 8 2 3" xfId="9511"/>
    <cellStyle name="Separador de milhares 12 3 2 8 2 3 2" xfId="25981"/>
    <cellStyle name="Separador de milhares 12 3 2 8 2 3 2 2" xfId="57276"/>
    <cellStyle name="Separador de milhares 12 3 2 8 2 3 3" xfId="40806"/>
    <cellStyle name="Separador de milhares 12 3 2 8 2 4" xfId="19393"/>
    <cellStyle name="Separador de milhares 12 3 2 8 2 4 2" xfId="50688"/>
    <cellStyle name="Separador de milhares 12 3 2 8 2 5" xfId="12805"/>
    <cellStyle name="Separador de milhares 12 3 2 8 2 5 2" xfId="44100"/>
    <cellStyle name="Separador de milhares 12 3 2 8 2 6" xfId="34218"/>
    <cellStyle name="Separador de milhares 12 3 2 8 2 7" xfId="30923"/>
    <cellStyle name="Separador de milhares 12 3 2 8 3" xfId="4570"/>
    <cellStyle name="Separador de milhares 12 3 2 8 3 2" xfId="21040"/>
    <cellStyle name="Separador de milhares 12 3 2 8 3 2 2" xfId="52335"/>
    <cellStyle name="Separador de milhares 12 3 2 8 3 3" xfId="14452"/>
    <cellStyle name="Separador de milhares 12 3 2 8 3 3 2" xfId="45747"/>
    <cellStyle name="Separador de milhares 12 3 2 8 3 4" xfId="35865"/>
    <cellStyle name="Separador de milhares 12 3 2 8 4" xfId="7864"/>
    <cellStyle name="Separador de milhares 12 3 2 8 4 2" xfId="24334"/>
    <cellStyle name="Separador de milhares 12 3 2 8 4 2 2" xfId="55629"/>
    <cellStyle name="Separador de milhares 12 3 2 8 4 3" xfId="39159"/>
    <cellStyle name="Separador de milhares 12 3 2 8 5" xfId="17746"/>
    <cellStyle name="Separador de milhares 12 3 2 8 5 2" xfId="49041"/>
    <cellStyle name="Separador de milhares 12 3 2 8 6" xfId="11158"/>
    <cellStyle name="Separador de milhares 12 3 2 8 6 2" xfId="42453"/>
    <cellStyle name="Separador de milhares 12 3 2 8 7" xfId="27629"/>
    <cellStyle name="Separador de milhares 12 3 2 8 7 2" xfId="32571"/>
    <cellStyle name="Separador de milhares 12 3 2 8 8" xfId="29276"/>
    <cellStyle name="Separador de milhares 12 3 2 9" xfId="2882"/>
    <cellStyle name="Separador de milhares 12 3 2 9 2" xfId="6176"/>
    <cellStyle name="Separador de milhares 12 3 2 9 2 2" xfId="22646"/>
    <cellStyle name="Separador de milhares 12 3 2 9 2 2 2" xfId="53941"/>
    <cellStyle name="Separador de milhares 12 3 2 9 2 3" xfId="16058"/>
    <cellStyle name="Separador de milhares 12 3 2 9 2 3 2" xfId="47353"/>
    <cellStyle name="Separador de milhares 12 3 2 9 2 4" xfId="37471"/>
    <cellStyle name="Separador de milhares 12 3 2 9 3" xfId="9470"/>
    <cellStyle name="Separador de milhares 12 3 2 9 3 2" xfId="25940"/>
    <cellStyle name="Separador de milhares 12 3 2 9 3 2 2" xfId="57235"/>
    <cellStyle name="Separador de milhares 12 3 2 9 3 3" xfId="40765"/>
    <cellStyle name="Separador de milhares 12 3 2 9 4" xfId="19352"/>
    <cellStyle name="Separador de milhares 12 3 2 9 4 2" xfId="50647"/>
    <cellStyle name="Separador de milhares 12 3 2 9 5" xfId="12764"/>
    <cellStyle name="Separador de milhares 12 3 2 9 5 2" xfId="44059"/>
    <cellStyle name="Separador de milhares 12 3 2 9 6" xfId="34177"/>
    <cellStyle name="Separador de milhares 12 3 2 9 7" xfId="30882"/>
    <cellStyle name="Separador de milhares 12 3 3" xfId="1240"/>
    <cellStyle name="Separador de milhares 12 3 3 10" xfId="11159"/>
    <cellStyle name="Separador de milhares 12 3 3 10 2" xfId="42454"/>
    <cellStyle name="Separador de milhares 12 3 3 11" xfId="27630"/>
    <cellStyle name="Separador de milhares 12 3 3 11 2" xfId="32572"/>
    <cellStyle name="Separador de milhares 12 3 3 12" xfId="29277"/>
    <cellStyle name="Separador de milhares 12 3 3 2" xfId="1241"/>
    <cellStyle name="Separador de milhares 12 3 3 2 2" xfId="1242"/>
    <cellStyle name="Separador de milhares 12 3 3 2 2 2" xfId="2926"/>
    <cellStyle name="Separador de milhares 12 3 3 2 2 2 2" xfId="6220"/>
    <cellStyle name="Separador de milhares 12 3 3 2 2 2 2 2" xfId="22690"/>
    <cellStyle name="Separador de milhares 12 3 3 2 2 2 2 2 2" xfId="53985"/>
    <cellStyle name="Separador de milhares 12 3 3 2 2 2 2 3" xfId="16102"/>
    <cellStyle name="Separador de milhares 12 3 3 2 2 2 2 3 2" xfId="47397"/>
    <cellStyle name="Separador de milhares 12 3 3 2 2 2 2 4" xfId="37515"/>
    <cellStyle name="Separador de milhares 12 3 3 2 2 2 3" xfId="9514"/>
    <cellStyle name="Separador de milhares 12 3 3 2 2 2 3 2" xfId="25984"/>
    <cellStyle name="Separador de milhares 12 3 3 2 2 2 3 2 2" xfId="57279"/>
    <cellStyle name="Separador de milhares 12 3 3 2 2 2 3 3" xfId="40809"/>
    <cellStyle name="Separador de milhares 12 3 3 2 2 2 4" xfId="19396"/>
    <cellStyle name="Separador de milhares 12 3 3 2 2 2 4 2" xfId="50691"/>
    <cellStyle name="Separador de milhares 12 3 3 2 2 2 5" xfId="12808"/>
    <cellStyle name="Separador de milhares 12 3 3 2 2 2 5 2" xfId="44103"/>
    <cellStyle name="Separador de milhares 12 3 3 2 2 2 6" xfId="34221"/>
    <cellStyle name="Separador de milhares 12 3 3 2 2 2 7" xfId="30926"/>
    <cellStyle name="Separador de milhares 12 3 3 2 2 3" xfId="4573"/>
    <cellStyle name="Separador de milhares 12 3 3 2 2 3 2" xfId="21043"/>
    <cellStyle name="Separador de milhares 12 3 3 2 2 3 2 2" xfId="52338"/>
    <cellStyle name="Separador de milhares 12 3 3 2 2 3 3" xfId="14455"/>
    <cellStyle name="Separador de milhares 12 3 3 2 2 3 3 2" xfId="45750"/>
    <cellStyle name="Separador de milhares 12 3 3 2 2 3 4" xfId="35868"/>
    <cellStyle name="Separador de milhares 12 3 3 2 2 4" xfId="7867"/>
    <cellStyle name="Separador de milhares 12 3 3 2 2 4 2" xfId="24337"/>
    <cellStyle name="Separador de milhares 12 3 3 2 2 4 2 2" xfId="55632"/>
    <cellStyle name="Separador de milhares 12 3 3 2 2 4 3" xfId="39162"/>
    <cellStyle name="Separador de milhares 12 3 3 2 2 5" xfId="17749"/>
    <cellStyle name="Separador de milhares 12 3 3 2 2 5 2" xfId="49044"/>
    <cellStyle name="Separador de milhares 12 3 3 2 2 6" xfId="11161"/>
    <cellStyle name="Separador de milhares 12 3 3 2 2 6 2" xfId="42456"/>
    <cellStyle name="Separador de milhares 12 3 3 2 2 7" xfId="27632"/>
    <cellStyle name="Separador de milhares 12 3 3 2 2 7 2" xfId="32574"/>
    <cellStyle name="Separador de milhares 12 3 3 2 2 8" xfId="29279"/>
    <cellStyle name="Separador de milhares 12 3 3 2 3" xfId="2925"/>
    <cellStyle name="Separador de milhares 12 3 3 2 3 2" xfId="6219"/>
    <cellStyle name="Separador de milhares 12 3 3 2 3 2 2" xfId="22689"/>
    <cellStyle name="Separador de milhares 12 3 3 2 3 2 2 2" xfId="53984"/>
    <cellStyle name="Separador de milhares 12 3 3 2 3 2 3" xfId="16101"/>
    <cellStyle name="Separador de milhares 12 3 3 2 3 2 3 2" xfId="47396"/>
    <cellStyle name="Separador de milhares 12 3 3 2 3 2 4" xfId="37514"/>
    <cellStyle name="Separador de milhares 12 3 3 2 3 3" xfId="9513"/>
    <cellStyle name="Separador de milhares 12 3 3 2 3 3 2" xfId="25983"/>
    <cellStyle name="Separador de milhares 12 3 3 2 3 3 2 2" xfId="57278"/>
    <cellStyle name="Separador de milhares 12 3 3 2 3 3 3" xfId="40808"/>
    <cellStyle name="Separador de milhares 12 3 3 2 3 4" xfId="19395"/>
    <cellStyle name="Separador de milhares 12 3 3 2 3 4 2" xfId="50690"/>
    <cellStyle name="Separador de milhares 12 3 3 2 3 5" xfId="12807"/>
    <cellStyle name="Separador de milhares 12 3 3 2 3 5 2" xfId="44102"/>
    <cellStyle name="Separador de milhares 12 3 3 2 3 6" xfId="34220"/>
    <cellStyle name="Separador de milhares 12 3 3 2 3 7" xfId="30925"/>
    <cellStyle name="Separador de milhares 12 3 3 2 4" xfId="4572"/>
    <cellStyle name="Separador de milhares 12 3 3 2 4 2" xfId="21042"/>
    <cellStyle name="Separador de milhares 12 3 3 2 4 2 2" xfId="52337"/>
    <cellStyle name="Separador de milhares 12 3 3 2 4 3" xfId="14454"/>
    <cellStyle name="Separador de milhares 12 3 3 2 4 3 2" xfId="45749"/>
    <cellStyle name="Separador de milhares 12 3 3 2 4 4" xfId="35867"/>
    <cellStyle name="Separador de milhares 12 3 3 2 5" xfId="7866"/>
    <cellStyle name="Separador de milhares 12 3 3 2 5 2" xfId="24336"/>
    <cellStyle name="Separador de milhares 12 3 3 2 5 2 2" xfId="55631"/>
    <cellStyle name="Separador de milhares 12 3 3 2 5 3" xfId="39161"/>
    <cellStyle name="Separador de milhares 12 3 3 2 6" xfId="17748"/>
    <cellStyle name="Separador de milhares 12 3 3 2 6 2" xfId="49043"/>
    <cellStyle name="Separador de milhares 12 3 3 2 7" xfId="11160"/>
    <cellStyle name="Separador de milhares 12 3 3 2 7 2" xfId="42455"/>
    <cellStyle name="Separador de milhares 12 3 3 2 8" xfId="27631"/>
    <cellStyle name="Separador de milhares 12 3 3 2 8 2" xfId="32573"/>
    <cellStyle name="Separador de milhares 12 3 3 2 9" xfId="29278"/>
    <cellStyle name="Separador de milhares 12 3 3 3" xfId="1243"/>
    <cellStyle name="Separador de milhares 12 3 3 3 2" xfId="1244"/>
    <cellStyle name="Separador de milhares 12 3 3 3 2 2" xfId="2928"/>
    <cellStyle name="Separador de milhares 12 3 3 3 2 2 2" xfId="6222"/>
    <cellStyle name="Separador de milhares 12 3 3 3 2 2 2 2" xfId="22692"/>
    <cellStyle name="Separador de milhares 12 3 3 3 2 2 2 2 2" xfId="53987"/>
    <cellStyle name="Separador de milhares 12 3 3 3 2 2 2 3" xfId="16104"/>
    <cellStyle name="Separador de milhares 12 3 3 3 2 2 2 3 2" xfId="47399"/>
    <cellStyle name="Separador de milhares 12 3 3 3 2 2 2 4" xfId="37517"/>
    <cellStyle name="Separador de milhares 12 3 3 3 2 2 3" xfId="9516"/>
    <cellStyle name="Separador de milhares 12 3 3 3 2 2 3 2" xfId="25986"/>
    <cellStyle name="Separador de milhares 12 3 3 3 2 2 3 2 2" xfId="57281"/>
    <cellStyle name="Separador de milhares 12 3 3 3 2 2 3 3" xfId="40811"/>
    <cellStyle name="Separador de milhares 12 3 3 3 2 2 4" xfId="19398"/>
    <cellStyle name="Separador de milhares 12 3 3 3 2 2 4 2" xfId="50693"/>
    <cellStyle name="Separador de milhares 12 3 3 3 2 2 5" xfId="12810"/>
    <cellStyle name="Separador de milhares 12 3 3 3 2 2 5 2" xfId="44105"/>
    <cellStyle name="Separador de milhares 12 3 3 3 2 2 6" xfId="34223"/>
    <cellStyle name="Separador de milhares 12 3 3 3 2 2 7" xfId="30928"/>
    <cellStyle name="Separador de milhares 12 3 3 3 2 3" xfId="4575"/>
    <cellStyle name="Separador de milhares 12 3 3 3 2 3 2" xfId="21045"/>
    <cellStyle name="Separador de milhares 12 3 3 3 2 3 2 2" xfId="52340"/>
    <cellStyle name="Separador de milhares 12 3 3 3 2 3 3" xfId="14457"/>
    <cellStyle name="Separador de milhares 12 3 3 3 2 3 3 2" xfId="45752"/>
    <cellStyle name="Separador de milhares 12 3 3 3 2 3 4" xfId="35870"/>
    <cellStyle name="Separador de milhares 12 3 3 3 2 4" xfId="7869"/>
    <cellStyle name="Separador de milhares 12 3 3 3 2 4 2" xfId="24339"/>
    <cellStyle name="Separador de milhares 12 3 3 3 2 4 2 2" xfId="55634"/>
    <cellStyle name="Separador de milhares 12 3 3 3 2 4 3" xfId="39164"/>
    <cellStyle name="Separador de milhares 12 3 3 3 2 5" xfId="17751"/>
    <cellStyle name="Separador de milhares 12 3 3 3 2 5 2" xfId="49046"/>
    <cellStyle name="Separador de milhares 12 3 3 3 2 6" xfId="11163"/>
    <cellStyle name="Separador de milhares 12 3 3 3 2 6 2" xfId="42458"/>
    <cellStyle name="Separador de milhares 12 3 3 3 2 7" xfId="27634"/>
    <cellStyle name="Separador de milhares 12 3 3 3 2 7 2" xfId="32576"/>
    <cellStyle name="Separador de milhares 12 3 3 3 2 8" xfId="29281"/>
    <cellStyle name="Separador de milhares 12 3 3 3 3" xfId="2927"/>
    <cellStyle name="Separador de milhares 12 3 3 3 3 2" xfId="6221"/>
    <cellStyle name="Separador de milhares 12 3 3 3 3 2 2" xfId="22691"/>
    <cellStyle name="Separador de milhares 12 3 3 3 3 2 2 2" xfId="53986"/>
    <cellStyle name="Separador de milhares 12 3 3 3 3 2 3" xfId="16103"/>
    <cellStyle name="Separador de milhares 12 3 3 3 3 2 3 2" xfId="47398"/>
    <cellStyle name="Separador de milhares 12 3 3 3 3 2 4" xfId="37516"/>
    <cellStyle name="Separador de milhares 12 3 3 3 3 3" xfId="9515"/>
    <cellStyle name="Separador de milhares 12 3 3 3 3 3 2" xfId="25985"/>
    <cellStyle name="Separador de milhares 12 3 3 3 3 3 2 2" xfId="57280"/>
    <cellStyle name="Separador de milhares 12 3 3 3 3 3 3" xfId="40810"/>
    <cellStyle name="Separador de milhares 12 3 3 3 3 4" xfId="19397"/>
    <cellStyle name="Separador de milhares 12 3 3 3 3 4 2" xfId="50692"/>
    <cellStyle name="Separador de milhares 12 3 3 3 3 5" xfId="12809"/>
    <cellStyle name="Separador de milhares 12 3 3 3 3 5 2" xfId="44104"/>
    <cellStyle name="Separador de milhares 12 3 3 3 3 6" xfId="34222"/>
    <cellStyle name="Separador de milhares 12 3 3 3 3 7" xfId="30927"/>
    <cellStyle name="Separador de milhares 12 3 3 3 4" xfId="4574"/>
    <cellStyle name="Separador de milhares 12 3 3 3 4 2" xfId="21044"/>
    <cellStyle name="Separador de milhares 12 3 3 3 4 2 2" xfId="52339"/>
    <cellStyle name="Separador de milhares 12 3 3 3 4 3" xfId="14456"/>
    <cellStyle name="Separador de milhares 12 3 3 3 4 3 2" xfId="45751"/>
    <cellStyle name="Separador de milhares 12 3 3 3 4 4" xfId="35869"/>
    <cellStyle name="Separador de milhares 12 3 3 3 5" xfId="7868"/>
    <cellStyle name="Separador de milhares 12 3 3 3 5 2" xfId="24338"/>
    <cellStyle name="Separador de milhares 12 3 3 3 5 2 2" xfId="55633"/>
    <cellStyle name="Separador de milhares 12 3 3 3 5 3" xfId="39163"/>
    <cellStyle name="Separador de milhares 12 3 3 3 6" xfId="17750"/>
    <cellStyle name="Separador de milhares 12 3 3 3 6 2" xfId="49045"/>
    <cellStyle name="Separador de milhares 12 3 3 3 7" xfId="11162"/>
    <cellStyle name="Separador de milhares 12 3 3 3 7 2" xfId="42457"/>
    <cellStyle name="Separador de milhares 12 3 3 3 8" xfId="27633"/>
    <cellStyle name="Separador de milhares 12 3 3 3 8 2" xfId="32575"/>
    <cellStyle name="Separador de milhares 12 3 3 3 9" xfId="29280"/>
    <cellStyle name="Separador de milhares 12 3 3 4" xfId="1245"/>
    <cellStyle name="Separador de milhares 12 3 3 4 2" xfId="2929"/>
    <cellStyle name="Separador de milhares 12 3 3 4 2 2" xfId="6223"/>
    <cellStyle name="Separador de milhares 12 3 3 4 2 2 2" xfId="22693"/>
    <cellStyle name="Separador de milhares 12 3 3 4 2 2 2 2" xfId="53988"/>
    <cellStyle name="Separador de milhares 12 3 3 4 2 2 3" xfId="16105"/>
    <cellStyle name="Separador de milhares 12 3 3 4 2 2 3 2" xfId="47400"/>
    <cellStyle name="Separador de milhares 12 3 3 4 2 2 4" xfId="37518"/>
    <cellStyle name="Separador de milhares 12 3 3 4 2 3" xfId="9517"/>
    <cellStyle name="Separador de milhares 12 3 3 4 2 3 2" xfId="25987"/>
    <cellStyle name="Separador de milhares 12 3 3 4 2 3 2 2" xfId="57282"/>
    <cellStyle name="Separador de milhares 12 3 3 4 2 3 3" xfId="40812"/>
    <cellStyle name="Separador de milhares 12 3 3 4 2 4" xfId="19399"/>
    <cellStyle name="Separador de milhares 12 3 3 4 2 4 2" xfId="50694"/>
    <cellStyle name="Separador de milhares 12 3 3 4 2 5" xfId="12811"/>
    <cellStyle name="Separador de milhares 12 3 3 4 2 5 2" xfId="44106"/>
    <cellStyle name="Separador de milhares 12 3 3 4 2 6" xfId="34224"/>
    <cellStyle name="Separador de milhares 12 3 3 4 2 7" xfId="30929"/>
    <cellStyle name="Separador de milhares 12 3 3 4 3" xfId="4576"/>
    <cellStyle name="Separador de milhares 12 3 3 4 3 2" xfId="21046"/>
    <cellStyle name="Separador de milhares 12 3 3 4 3 2 2" xfId="52341"/>
    <cellStyle name="Separador de milhares 12 3 3 4 3 3" xfId="14458"/>
    <cellStyle name="Separador de milhares 12 3 3 4 3 3 2" xfId="45753"/>
    <cellStyle name="Separador de milhares 12 3 3 4 3 4" xfId="35871"/>
    <cellStyle name="Separador de milhares 12 3 3 4 4" xfId="7870"/>
    <cellStyle name="Separador de milhares 12 3 3 4 4 2" xfId="24340"/>
    <cellStyle name="Separador de milhares 12 3 3 4 4 2 2" xfId="55635"/>
    <cellStyle name="Separador de milhares 12 3 3 4 4 3" xfId="39165"/>
    <cellStyle name="Separador de milhares 12 3 3 4 5" xfId="17752"/>
    <cellStyle name="Separador de milhares 12 3 3 4 5 2" xfId="49047"/>
    <cellStyle name="Separador de milhares 12 3 3 4 6" xfId="11164"/>
    <cellStyle name="Separador de milhares 12 3 3 4 6 2" xfId="42459"/>
    <cellStyle name="Separador de milhares 12 3 3 4 7" xfId="27635"/>
    <cellStyle name="Separador de milhares 12 3 3 4 7 2" xfId="32577"/>
    <cellStyle name="Separador de milhares 12 3 3 4 8" xfId="29282"/>
    <cellStyle name="Separador de milhares 12 3 3 5" xfId="1246"/>
    <cellStyle name="Separador de milhares 12 3 3 5 2" xfId="2930"/>
    <cellStyle name="Separador de milhares 12 3 3 5 2 2" xfId="6224"/>
    <cellStyle name="Separador de milhares 12 3 3 5 2 2 2" xfId="22694"/>
    <cellStyle name="Separador de milhares 12 3 3 5 2 2 2 2" xfId="53989"/>
    <cellStyle name="Separador de milhares 12 3 3 5 2 2 3" xfId="16106"/>
    <cellStyle name="Separador de milhares 12 3 3 5 2 2 3 2" xfId="47401"/>
    <cellStyle name="Separador de milhares 12 3 3 5 2 2 4" xfId="37519"/>
    <cellStyle name="Separador de milhares 12 3 3 5 2 3" xfId="9518"/>
    <cellStyle name="Separador de milhares 12 3 3 5 2 3 2" xfId="25988"/>
    <cellStyle name="Separador de milhares 12 3 3 5 2 3 2 2" xfId="57283"/>
    <cellStyle name="Separador de milhares 12 3 3 5 2 3 3" xfId="40813"/>
    <cellStyle name="Separador de milhares 12 3 3 5 2 4" xfId="19400"/>
    <cellStyle name="Separador de milhares 12 3 3 5 2 4 2" xfId="50695"/>
    <cellStyle name="Separador de milhares 12 3 3 5 2 5" xfId="12812"/>
    <cellStyle name="Separador de milhares 12 3 3 5 2 5 2" xfId="44107"/>
    <cellStyle name="Separador de milhares 12 3 3 5 2 6" xfId="34225"/>
    <cellStyle name="Separador de milhares 12 3 3 5 2 7" xfId="30930"/>
    <cellStyle name="Separador de milhares 12 3 3 5 3" xfId="4577"/>
    <cellStyle name="Separador de milhares 12 3 3 5 3 2" xfId="21047"/>
    <cellStyle name="Separador de milhares 12 3 3 5 3 2 2" xfId="52342"/>
    <cellStyle name="Separador de milhares 12 3 3 5 3 3" xfId="14459"/>
    <cellStyle name="Separador de milhares 12 3 3 5 3 3 2" xfId="45754"/>
    <cellStyle name="Separador de milhares 12 3 3 5 3 4" xfId="35872"/>
    <cellStyle name="Separador de milhares 12 3 3 5 4" xfId="7871"/>
    <cellStyle name="Separador de milhares 12 3 3 5 4 2" xfId="24341"/>
    <cellStyle name="Separador de milhares 12 3 3 5 4 2 2" xfId="55636"/>
    <cellStyle name="Separador de milhares 12 3 3 5 4 3" xfId="39166"/>
    <cellStyle name="Separador de milhares 12 3 3 5 5" xfId="17753"/>
    <cellStyle name="Separador de milhares 12 3 3 5 5 2" xfId="49048"/>
    <cellStyle name="Separador de milhares 12 3 3 5 6" xfId="11165"/>
    <cellStyle name="Separador de milhares 12 3 3 5 6 2" xfId="42460"/>
    <cellStyle name="Separador de milhares 12 3 3 5 7" xfId="27636"/>
    <cellStyle name="Separador de milhares 12 3 3 5 7 2" xfId="32578"/>
    <cellStyle name="Separador de milhares 12 3 3 5 8" xfId="29283"/>
    <cellStyle name="Separador de milhares 12 3 3 6" xfId="2924"/>
    <cellStyle name="Separador de milhares 12 3 3 6 2" xfId="6218"/>
    <cellStyle name="Separador de milhares 12 3 3 6 2 2" xfId="22688"/>
    <cellStyle name="Separador de milhares 12 3 3 6 2 2 2" xfId="53983"/>
    <cellStyle name="Separador de milhares 12 3 3 6 2 3" xfId="16100"/>
    <cellStyle name="Separador de milhares 12 3 3 6 2 3 2" xfId="47395"/>
    <cellStyle name="Separador de milhares 12 3 3 6 2 4" xfId="37513"/>
    <cellStyle name="Separador de milhares 12 3 3 6 3" xfId="9512"/>
    <cellStyle name="Separador de milhares 12 3 3 6 3 2" xfId="25982"/>
    <cellStyle name="Separador de milhares 12 3 3 6 3 2 2" xfId="57277"/>
    <cellStyle name="Separador de milhares 12 3 3 6 3 3" xfId="40807"/>
    <cellStyle name="Separador de milhares 12 3 3 6 4" xfId="19394"/>
    <cellStyle name="Separador de milhares 12 3 3 6 4 2" xfId="50689"/>
    <cellStyle name="Separador de milhares 12 3 3 6 5" xfId="12806"/>
    <cellStyle name="Separador de milhares 12 3 3 6 5 2" xfId="44101"/>
    <cellStyle name="Separador de milhares 12 3 3 6 6" xfId="34219"/>
    <cellStyle name="Separador de milhares 12 3 3 6 7" xfId="30924"/>
    <cellStyle name="Separador de milhares 12 3 3 7" xfId="4571"/>
    <cellStyle name="Separador de milhares 12 3 3 7 2" xfId="21041"/>
    <cellStyle name="Separador de milhares 12 3 3 7 2 2" xfId="52336"/>
    <cellStyle name="Separador de milhares 12 3 3 7 3" xfId="14453"/>
    <cellStyle name="Separador de milhares 12 3 3 7 3 2" xfId="45748"/>
    <cellStyle name="Separador de milhares 12 3 3 7 4" xfId="35866"/>
    <cellStyle name="Separador de milhares 12 3 3 8" xfId="7865"/>
    <cellStyle name="Separador de milhares 12 3 3 8 2" xfId="24335"/>
    <cellStyle name="Separador de milhares 12 3 3 8 2 2" xfId="55630"/>
    <cellStyle name="Separador de milhares 12 3 3 8 3" xfId="39160"/>
    <cellStyle name="Separador de milhares 12 3 3 9" xfId="17747"/>
    <cellStyle name="Separador de milhares 12 3 3 9 2" xfId="49042"/>
    <cellStyle name="Separador de milhares 12 3 4" xfId="1247"/>
    <cellStyle name="Separador de milhares 12 3 4 10" xfId="29284"/>
    <cellStyle name="Separador de milhares 12 3 4 2" xfId="1248"/>
    <cellStyle name="Separador de milhares 12 3 4 2 2" xfId="2932"/>
    <cellStyle name="Separador de milhares 12 3 4 2 2 2" xfId="6226"/>
    <cellStyle name="Separador de milhares 12 3 4 2 2 2 2" xfId="22696"/>
    <cellStyle name="Separador de milhares 12 3 4 2 2 2 2 2" xfId="53991"/>
    <cellStyle name="Separador de milhares 12 3 4 2 2 2 3" xfId="16108"/>
    <cellStyle name="Separador de milhares 12 3 4 2 2 2 3 2" xfId="47403"/>
    <cellStyle name="Separador de milhares 12 3 4 2 2 2 4" xfId="37521"/>
    <cellStyle name="Separador de milhares 12 3 4 2 2 3" xfId="9520"/>
    <cellStyle name="Separador de milhares 12 3 4 2 2 3 2" xfId="25990"/>
    <cellStyle name="Separador de milhares 12 3 4 2 2 3 2 2" xfId="57285"/>
    <cellStyle name="Separador de milhares 12 3 4 2 2 3 3" xfId="40815"/>
    <cellStyle name="Separador de milhares 12 3 4 2 2 4" xfId="19402"/>
    <cellStyle name="Separador de milhares 12 3 4 2 2 4 2" xfId="50697"/>
    <cellStyle name="Separador de milhares 12 3 4 2 2 5" xfId="12814"/>
    <cellStyle name="Separador de milhares 12 3 4 2 2 5 2" xfId="44109"/>
    <cellStyle name="Separador de milhares 12 3 4 2 2 6" xfId="34227"/>
    <cellStyle name="Separador de milhares 12 3 4 2 2 7" xfId="30932"/>
    <cellStyle name="Separador de milhares 12 3 4 2 3" xfId="4579"/>
    <cellStyle name="Separador de milhares 12 3 4 2 3 2" xfId="21049"/>
    <cellStyle name="Separador de milhares 12 3 4 2 3 2 2" xfId="52344"/>
    <cellStyle name="Separador de milhares 12 3 4 2 3 3" xfId="14461"/>
    <cellStyle name="Separador de milhares 12 3 4 2 3 3 2" xfId="45756"/>
    <cellStyle name="Separador de milhares 12 3 4 2 3 4" xfId="35874"/>
    <cellStyle name="Separador de milhares 12 3 4 2 4" xfId="7873"/>
    <cellStyle name="Separador de milhares 12 3 4 2 4 2" xfId="24343"/>
    <cellStyle name="Separador de milhares 12 3 4 2 4 2 2" xfId="55638"/>
    <cellStyle name="Separador de milhares 12 3 4 2 4 3" xfId="39168"/>
    <cellStyle name="Separador de milhares 12 3 4 2 5" xfId="17755"/>
    <cellStyle name="Separador de milhares 12 3 4 2 5 2" xfId="49050"/>
    <cellStyle name="Separador de milhares 12 3 4 2 6" xfId="11167"/>
    <cellStyle name="Separador de milhares 12 3 4 2 6 2" xfId="42462"/>
    <cellStyle name="Separador de milhares 12 3 4 2 7" xfId="27638"/>
    <cellStyle name="Separador de milhares 12 3 4 2 7 2" xfId="32580"/>
    <cellStyle name="Separador de milhares 12 3 4 2 8" xfId="29285"/>
    <cellStyle name="Separador de milhares 12 3 4 3" xfId="1249"/>
    <cellStyle name="Separador de milhares 12 3 4 3 2" xfId="2933"/>
    <cellStyle name="Separador de milhares 12 3 4 3 2 2" xfId="6227"/>
    <cellStyle name="Separador de milhares 12 3 4 3 2 2 2" xfId="22697"/>
    <cellStyle name="Separador de milhares 12 3 4 3 2 2 2 2" xfId="53992"/>
    <cellStyle name="Separador de milhares 12 3 4 3 2 2 3" xfId="16109"/>
    <cellStyle name="Separador de milhares 12 3 4 3 2 2 3 2" xfId="47404"/>
    <cellStyle name="Separador de milhares 12 3 4 3 2 2 4" xfId="37522"/>
    <cellStyle name="Separador de milhares 12 3 4 3 2 3" xfId="9521"/>
    <cellStyle name="Separador de milhares 12 3 4 3 2 3 2" xfId="25991"/>
    <cellStyle name="Separador de milhares 12 3 4 3 2 3 2 2" xfId="57286"/>
    <cellStyle name="Separador de milhares 12 3 4 3 2 3 3" xfId="40816"/>
    <cellStyle name="Separador de milhares 12 3 4 3 2 4" xfId="19403"/>
    <cellStyle name="Separador de milhares 12 3 4 3 2 4 2" xfId="50698"/>
    <cellStyle name="Separador de milhares 12 3 4 3 2 5" xfId="12815"/>
    <cellStyle name="Separador de milhares 12 3 4 3 2 5 2" xfId="44110"/>
    <cellStyle name="Separador de milhares 12 3 4 3 2 6" xfId="34228"/>
    <cellStyle name="Separador de milhares 12 3 4 3 2 7" xfId="30933"/>
    <cellStyle name="Separador de milhares 12 3 4 3 3" xfId="4580"/>
    <cellStyle name="Separador de milhares 12 3 4 3 3 2" xfId="21050"/>
    <cellStyle name="Separador de milhares 12 3 4 3 3 2 2" xfId="52345"/>
    <cellStyle name="Separador de milhares 12 3 4 3 3 3" xfId="14462"/>
    <cellStyle name="Separador de milhares 12 3 4 3 3 3 2" xfId="45757"/>
    <cellStyle name="Separador de milhares 12 3 4 3 3 4" xfId="35875"/>
    <cellStyle name="Separador de milhares 12 3 4 3 4" xfId="7874"/>
    <cellStyle name="Separador de milhares 12 3 4 3 4 2" xfId="24344"/>
    <cellStyle name="Separador de milhares 12 3 4 3 4 2 2" xfId="55639"/>
    <cellStyle name="Separador de milhares 12 3 4 3 4 3" xfId="39169"/>
    <cellStyle name="Separador de milhares 12 3 4 3 5" xfId="17756"/>
    <cellStyle name="Separador de milhares 12 3 4 3 5 2" xfId="49051"/>
    <cellStyle name="Separador de milhares 12 3 4 3 6" xfId="11168"/>
    <cellStyle name="Separador de milhares 12 3 4 3 6 2" xfId="42463"/>
    <cellStyle name="Separador de milhares 12 3 4 3 7" xfId="27639"/>
    <cellStyle name="Separador de milhares 12 3 4 3 7 2" xfId="32581"/>
    <cellStyle name="Separador de milhares 12 3 4 3 8" xfId="29286"/>
    <cellStyle name="Separador de milhares 12 3 4 4" xfId="2931"/>
    <cellStyle name="Separador de milhares 12 3 4 4 2" xfId="6225"/>
    <cellStyle name="Separador de milhares 12 3 4 4 2 2" xfId="22695"/>
    <cellStyle name="Separador de milhares 12 3 4 4 2 2 2" xfId="53990"/>
    <cellStyle name="Separador de milhares 12 3 4 4 2 3" xfId="16107"/>
    <cellStyle name="Separador de milhares 12 3 4 4 2 3 2" xfId="47402"/>
    <cellStyle name="Separador de milhares 12 3 4 4 2 4" xfId="37520"/>
    <cellStyle name="Separador de milhares 12 3 4 4 3" xfId="9519"/>
    <cellStyle name="Separador de milhares 12 3 4 4 3 2" xfId="25989"/>
    <cellStyle name="Separador de milhares 12 3 4 4 3 2 2" xfId="57284"/>
    <cellStyle name="Separador de milhares 12 3 4 4 3 3" xfId="40814"/>
    <cellStyle name="Separador de milhares 12 3 4 4 4" xfId="19401"/>
    <cellStyle name="Separador de milhares 12 3 4 4 4 2" xfId="50696"/>
    <cellStyle name="Separador de milhares 12 3 4 4 5" xfId="12813"/>
    <cellStyle name="Separador de milhares 12 3 4 4 5 2" xfId="44108"/>
    <cellStyle name="Separador de milhares 12 3 4 4 6" xfId="34226"/>
    <cellStyle name="Separador de milhares 12 3 4 4 7" xfId="30931"/>
    <cellStyle name="Separador de milhares 12 3 4 5" xfId="4578"/>
    <cellStyle name="Separador de milhares 12 3 4 5 2" xfId="21048"/>
    <cellStyle name="Separador de milhares 12 3 4 5 2 2" xfId="52343"/>
    <cellStyle name="Separador de milhares 12 3 4 5 3" xfId="14460"/>
    <cellStyle name="Separador de milhares 12 3 4 5 3 2" xfId="45755"/>
    <cellStyle name="Separador de milhares 12 3 4 5 4" xfId="35873"/>
    <cellStyle name="Separador de milhares 12 3 4 6" xfId="7872"/>
    <cellStyle name="Separador de milhares 12 3 4 6 2" xfId="24342"/>
    <cellStyle name="Separador de milhares 12 3 4 6 2 2" xfId="55637"/>
    <cellStyle name="Separador de milhares 12 3 4 6 3" xfId="39167"/>
    <cellStyle name="Separador de milhares 12 3 4 7" xfId="17754"/>
    <cellStyle name="Separador de milhares 12 3 4 7 2" xfId="49049"/>
    <cellStyle name="Separador de milhares 12 3 4 8" xfId="11166"/>
    <cellStyle name="Separador de milhares 12 3 4 8 2" xfId="42461"/>
    <cellStyle name="Separador de milhares 12 3 4 9" xfId="27637"/>
    <cellStyle name="Separador de milhares 12 3 4 9 2" xfId="32579"/>
    <cellStyle name="Separador de milhares 12 3 5" xfId="1250"/>
    <cellStyle name="Separador de milhares 12 3 5 2" xfId="1251"/>
    <cellStyle name="Separador de milhares 12 3 5 2 2" xfId="2935"/>
    <cellStyle name="Separador de milhares 12 3 5 2 2 2" xfId="6229"/>
    <cellStyle name="Separador de milhares 12 3 5 2 2 2 2" xfId="22699"/>
    <cellStyle name="Separador de milhares 12 3 5 2 2 2 2 2" xfId="53994"/>
    <cellStyle name="Separador de milhares 12 3 5 2 2 2 3" xfId="16111"/>
    <cellStyle name="Separador de milhares 12 3 5 2 2 2 3 2" xfId="47406"/>
    <cellStyle name="Separador de milhares 12 3 5 2 2 2 4" xfId="37524"/>
    <cellStyle name="Separador de milhares 12 3 5 2 2 3" xfId="9523"/>
    <cellStyle name="Separador de milhares 12 3 5 2 2 3 2" xfId="25993"/>
    <cellStyle name="Separador de milhares 12 3 5 2 2 3 2 2" xfId="57288"/>
    <cellStyle name="Separador de milhares 12 3 5 2 2 3 3" xfId="40818"/>
    <cellStyle name="Separador de milhares 12 3 5 2 2 4" xfId="19405"/>
    <cellStyle name="Separador de milhares 12 3 5 2 2 4 2" xfId="50700"/>
    <cellStyle name="Separador de milhares 12 3 5 2 2 5" xfId="12817"/>
    <cellStyle name="Separador de milhares 12 3 5 2 2 5 2" xfId="44112"/>
    <cellStyle name="Separador de milhares 12 3 5 2 2 6" xfId="34230"/>
    <cellStyle name="Separador de milhares 12 3 5 2 2 7" xfId="30935"/>
    <cellStyle name="Separador de milhares 12 3 5 2 3" xfId="4582"/>
    <cellStyle name="Separador de milhares 12 3 5 2 3 2" xfId="21052"/>
    <cellStyle name="Separador de milhares 12 3 5 2 3 2 2" xfId="52347"/>
    <cellStyle name="Separador de milhares 12 3 5 2 3 3" xfId="14464"/>
    <cellStyle name="Separador de milhares 12 3 5 2 3 3 2" xfId="45759"/>
    <cellStyle name="Separador de milhares 12 3 5 2 3 4" xfId="35877"/>
    <cellStyle name="Separador de milhares 12 3 5 2 4" xfId="7876"/>
    <cellStyle name="Separador de milhares 12 3 5 2 4 2" xfId="24346"/>
    <cellStyle name="Separador de milhares 12 3 5 2 4 2 2" xfId="55641"/>
    <cellStyle name="Separador de milhares 12 3 5 2 4 3" xfId="39171"/>
    <cellStyle name="Separador de milhares 12 3 5 2 5" xfId="17758"/>
    <cellStyle name="Separador de milhares 12 3 5 2 5 2" xfId="49053"/>
    <cellStyle name="Separador de milhares 12 3 5 2 6" xfId="11170"/>
    <cellStyle name="Separador de milhares 12 3 5 2 6 2" xfId="42465"/>
    <cellStyle name="Separador de milhares 12 3 5 2 7" xfId="27641"/>
    <cellStyle name="Separador de milhares 12 3 5 2 7 2" xfId="32583"/>
    <cellStyle name="Separador de milhares 12 3 5 2 8" xfId="29288"/>
    <cellStyle name="Separador de milhares 12 3 5 3" xfId="2934"/>
    <cellStyle name="Separador de milhares 12 3 5 3 2" xfId="6228"/>
    <cellStyle name="Separador de milhares 12 3 5 3 2 2" xfId="22698"/>
    <cellStyle name="Separador de milhares 12 3 5 3 2 2 2" xfId="53993"/>
    <cellStyle name="Separador de milhares 12 3 5 3 2 3" xfId="16110"/>
    <cellStyle name="Separador de milhares 12 3 5 3 2 3 2" xfId="47405"/>
    <cellStyle name="Separador de milhares 12 3 5 3 2 4" xfId="37523"/>
    <cellStyle name="Separador de milhares 12 3 5 3 3" xfId="9522"/>
    <cellStyle name="Separador de milhares 12 3 5 3 3 2" xfId="25992"/>
    <cellStyle name="Separador de milhares 12 3 5 3 3 2 2" xfId="57287"/>
    <cellStyle name="Separador de milhares 12 3 5 3 3 3" xfId="40817"/>
    <cellStyle name="Separador de milhares 12 3 5 3 4" xfId="19404"/>
    <cellStyle name="Separador de milhares 12 3 5 3 4 2" xfId="50699"/>
    <cellStyle name="Separador de milhares 12 3 5 3 5" xfId="12816"/>
    <cellStyle name="Separador de milhares 12 3 5 3 5 2" xfId="44111"/>
    <cellStyle name="Separador de milhares 12 3 5 3 6" xfId="34229"/>
    <cellStyle name="Separador de milhares 12 3 5 3 7" xfId="30934"/>
    <cellStyle name="Separador de milhares 12 3 5 4" xfId="4581"/>
    <cellStyle name="Separador de milhares 12 3 5 4 2" xfId="21051"/>
    <cellStyle name="Separador de milhares 12 3 5 4 2 2" xfId="52346"/>
    <cellStyle name="Separador de milhares 12 3 5 4 3" xfId="14463"/>
    <cellStyle name="Separador de milhares 12 3 5 4 3 2" xfId="45758"/>
    <cellStyle name="Separador de milhares 12 3 5 4 4" xfId="35876"/>
    <cellStyle name="Separador de milhares 12 3 5 5" xfId="7875"/>
    <cellStyle name="Separador de milhares 12 3 5 5 2" xfId="24345"/>
    <cellStyle name="Separador de milhares 12 3 5 5 2 2" xfId="55640"/>
    <cellStyle name="Separador de milhares 12 3 5 5 3" xfId="39170"/>
    <cellStyle name="Separador de milhares 12 3 5 6" xfId="17757"/>
    <cellStyle name="Separador de milhares 12 3 5 6 2" xfId="49052"/>
    <cellStyle name="Separador de milhares 12 3 5 7" xfId="11169"/>
    <cellStyle name="Separador de milhares 12 3 5 7 2" xfId="42464"/>
    <cellStyle name="Separador de milhares 12 3 5 8" xfId="27640"/>
    <cellStyle name="Separador de milhares 12 3 5 8 2" xfId="32582"/>
    <cellStyle name="Separador de milhares 12 3 5 9" xfId="29287"/>
    <cellStyle name="Separador de milhares 12 3 6" xfId="1252"/>
    <cellStyle name="Separador de milhares 12 3 6 2" xfId="2936"/>
    <cellStyle name="Separador de milhares 12 3 6 2 2" xfId="6230"/>
    <cellStyle name="Separador de milhares 12 3 6 2 2 2" xfId="22700"/>
    <cellStyle name="Separador de milhares 12 3 6 2 2 2 2" xfId="53995"/>
    <cellStyle name="Separador de milhares 12 3 6 2 2 3" xfId="16112"/>
    <cellStyle name="Separador de milhares 12 3 6 2 2 3 2" xfId="47407"/>
    <cellStyle name="Separador de milhares 12 3 6 2 2 4" xfId="37525"/>
    <cellStyle name="Separador de milhares 12 3 6 2 3" xfId="9524"/>
    <cellStyle name="Separador de milhares 12 3 6 2 3 2" xfId="25994"/>
    <cellStyle name="Separador de milhares 12 3 6 2 3 2 2" xfId="57289"/>
    <cellStyle name="Separador de milhares 12 3 6 2 3 3" xfId="40819"/>
    <cellStyle name="Separador de milhares 12 3 6 2 4" xfId="19406"/>
    <cellStyle name="Separador de milhares 12 3 6 2 4 2" xfId="50701"/>
    <cellStyle name="Separador de milhares 12 3 6 2 5" xfId="12818"/>
    <cellStyle name="Separador de milhares 12 3 6 2 5 2" xfId="44113"/>
    <cellStyle name="Separador de milhares 12 3 6 2 6" xfId="34231"/>
    <cellStyle name="Separador de milhares 12 3 6 2 7" xfId="30936"/>
    <cellStyle name="Separador de milhares 12 3 6 3" xfId="4583"/>
    <cellStyle name="Separador de milhares 12 3 6 3 2" xfId="21053"/>
    <cellStyle name="Separador de milhares 12 3 6 3 2 2" xfId="52348"/>
    <cellStyle name="Separador de milhares 12 3 6 3 3" xfId="14465"/>
    <cellStyle name="Separador de milhares 12 3 6 3 3 2" xfId="45760"/>
    <cellStyle name="Separador de milhares 12 3 6 3 4" xfId="35878"/>
    <cellStyle name="Separador de milhares 12 3 6 4" xfId="7877"/>
    <cellStyle name="Separador de milhares 12 3 6 4 2" xfId="24347"/>
    <cellStyle name="Separador de milhares 12 3 6 4 2 2" xfId="55642"/>
    <cellStyle name="Separador de milhares 12 3 6 4 3" xfId="39172"/>
    <cellStyle name="Separador de milhares 12 3 6 5" xfId="17759"/>
    <cellStyle name="Separador de milhares 12 3 6 5 2" xfId="49054"/>
    <cellStyle name="Separador de milhares 12 3 6 6" xfId="11171"/>
    <cellStyle name="Separador de milhares 12 3 6 6 2" xfId="42466"/>
    <cellStyle name="Separador de milhares 12 3 6 7" xfId="27642"/>
    <cellStyle name="Separador de milhares 12 3 6 7 2" xfId="32584"/>
    <cellStyle name="Separador de milhares 12 3 6 8" xfId="29289"/>
    <cellStyle name="Separador de milhares 12 3 7" xfId="2881"/>
    <cellStyle name="Separador de milhares 12 3 7 2" xfId="6175"/>
    <cellStyle name="Separador de milhares 12 3 7 2 2" xfId="22645"/>
    <cellStyle name="Separador de milhares 12 3 7 2 2 2" xfId="53940"/>
    <cellStyle name="Separador de milhares 12 3 7 2 3" xfId="16057"/>
    <cellStyle name="Separador de milhares 12 3 7 2 3 2" xfId="47352"/>
    <cellStyle name="Separador de milhares 12 3 7 2 4" xfId="37470"/>
    <cellStyle name="Separador de milhares 12 3 7 3" xfId="9469"/>
    <cellStyle name="Separador de milhares 12 3 7 3 2" xfId="25939"/>
    <cellStyle name="Separador de milhares 12 3 7 3 2 2" xfId="57234"/>
    <cellStyle name="Separador de milhares 12 3 7 3 3" xfId="40764"/>
    <cellStyle name="Separador de milhares 12 3 7 4" xfId="19351"/>
    <cellStyle name="Separador de milhares 12 3 7 4 2" xfId="50646"/>
    <cellStyle name="Separador de milhares 12 3 7 5" xfId="12763"/>
    <cellStyle name="Separador de milhares 12 3 7 5 2" xfId="44058"/>
    <cellStyle name="Separador de milhares 12 3 7 6" xfId="34176"/>
    <cellStyle name="Separador de milhares 12 3 7 7" xfId="30881"/>
    <cellStyle name="Separador de milhares 12 3 8" xfId="4528"/>
    <cellStyle name="Separador de milhares 12 3 8 2" xfId="20998"/>
    <cellStyle name="Separador de milhares 12 3 8 2 2" xfId="52293"/>
    <cellStyle name="Separador de milhares 12 3 8 3" xfId="14410"/>
    <cellStyle name="Separador de milhares 12 3 8 3 2" xfId="45705"/>
    <cellStyle name="Separador de milhares 12 3 8 4" xfId="35823"/>
    <cellStyle name="Separador de milhares 12 3 9" xfId="7822"/>
    <cellStyle name="Separador de milhares 12 3 9 2" xfId="24292"/>
    <cellStyle name="Separador de milhares 12 3 9 2 2" xfId="55587"/>
    <cellStyle name="Separador de milhares 12 3 9 3" xfId="39117"/>
    <cellStyle name="Separador de milhares 12 4" xfId="1253"/>
    <cellStyle name="Separador de milhares 12 4 10" xfId="4584"/>
    <cellStyle name="Separador de milhares 12 4 10 2" xfId="21054"/>
    <cellStyle name="Separador de milhares 12 4 10 2 2" xfId="52349"/>
    <cellStyle name="Separador de milhares 12 4 10 3" xfId="14466"/>
    <cellStyle name="Separador de milhares 12 4 10 3 2" xfId="45761"/>
    <cellStyle name="Separador de milhares 12 4 10 4" xfId="35879"/>
    <cellStyle name="Separador de milhares 12 4 11" xfId="7878"/>
    <cellStyle name="Separador de milhares 12 4 11 2" xfId="24348"/>
    <cellStyle name="Separador de milhares 12 4 11 2 2" xfId="55643"/>
    <cellStyle name="Separador de milhares 12 4 11 3" xfId="39173"/>
    <cellStyle name="Separador de milhares 12 4 12" xfId="17760"/>
    <cellStyle name="Separador de milhares 12 4 12 2" xfId="49055"/>
    <cellStyle name="Separador de milhares 12 4 13" xfId="11172"/>
    <cellStyle name="Separador de milhares 12 4 13 2" xfId="42467"/>
    <cellStyle name="Separador de milhares 12 4 14" xfId="27643"/>
    <cellStyle name="Separador de milhares 12 4 14 2" xfId="32585"/>
    <cellStyle name="Separador de milhares 12 4 15" xfId="29290"/>
    <cellStyle name="Separador de milhares 12 4 2" xfId="1254"/>
    <cellStyle name="Separador de milhares 12 4 2 10" xfId="7879"/>
    <cellStyle name="Separador de milhares 12 4 2 10 2" xfId="24349"/>
    <cellStyle name="Separador de milhares 12 4 2 10 2 2" xfId="55644"/>
    <cellStyle name="Separador de milhares 12 4 2 10 3" xfId="39174"/>
    <cellStyle name="Separador de milhares 12 4 2 11" xfId="17761"/>
    <cellStyle name="Separador de milhares 12 4 2 11 2" xfId="49056"/>
    <cellStyle name="Separador de milhares 12 4 2 12" xfId="11173"/>
    <cellStyle name="Separador de milhares 12 4 2 12 2" xfId="42468"/>
    <cellStyle name="Separador de milhares 12 4 2 13" xfId="27644"/>
    <cellStyle name="Separador de milhares 12 4 2 13 2" xfId="32586"/>
    <cellStyle name="Separador de milhares 12 4 2 14" xfId="29291"/>
    <cellStyle name="Separador de milhares 12 4 2 2" xfId="1255"/>
    <cellStyle name="Separador de milhares 12 4 2 2 10" xfId="11174"/>
    <cellStyle name="Separador de milhares 12 4 2 2 10 2" xfId="42469"/>
    <cellStyle name="Separador de milhares 12 4 2 2 11" xfId="27645"/>
    <cellStyle name="Separador de milhares 12 4 2 2 11 2" xfId="32587"/>
    <cellStyle name="Separador de milhares 12 4 2 2 12" xfId="29292"/>
    <cellStyle name="Separador de milhares 12 4 2 2 2" xfId="1256"/>
    <cellStyle name="Separador de milhares 12 4 2 2 2 2" xfId="1257"/>
    <cellStyle name="Separador de milhares 12 4 2 2 2 2 2" xfId="2941"/>
    <cellStyle name="Separador de milhares 12 4 2 2 2 2 2 2" xfId="6235"/>
    <cellStyle name="Separador de milhares 12 4 2 2 2 2 2 2 2" xfId="22705"/>
    <cellStyle name="Separador de milhares 12 4 2 2 2 2 2 2 2 2" xfId="54000"/>
    <cellStyle name="Separador de milhares 12 4 2 2 2 2 2 2 3" xfId="16117"/>
    <cellStyle name="Separador de milhares 12 4 2 2 2 2 2 2 3 2" xfId="47412"/>
    <cellStyle name="Separador de milhares 12 4 2 2 2 2 2 2 4" xfId="37530"/>
    <cellStyle name="Separador de milhares 12 4 2 2 2 2 2 3" xfId="9529"/>
    <cellStyle name="Separador de milhares 12 4 2 2 2 2 2 3 2" xfId="25999"/>
    <cellStyle name="Separador de milhares 12 4 2 2 2 2 2 3 2 2" xfId="57294"/>
    <cellStyle name="Separador de milhares 12 4 2 2 2 2 2 3 3" xfId="40824"/>
    <cellStyle name="Separador de milhares 12 4 2 2 2 2 2 4" xfId="19411"/>
    <cellStyle name="Separador de milhares 12 4 2 2 2 2 2 4 2" xfId="50706"/>
    <cellStyle name="Separador de milhares 12 4 2 2 2 2 2 5" xfId="12823"/>
    <cellStyle name="Separador de milhares 12 4 2 2 2 2 2 5 2" xfId="44118"/>
    <cellStyle name="Separador de milhares 12 4 2 2 2 2 2 6" xfId="34236"/>
    <cellStyle name="Separador de milhares 12 4 2 2 2 2 2 7" xfId="30941"/>
    <cellStyle name="Separador de milhares 12 4 2 2 2 2 3" xfId="4588"/>
    <cellStyle name="Separador de milhares 12 4 2 2 2 2 3 2" xfId="21058"/>
    <cellStyle name="Separador de milhares 12 4 2 2 2 2 3 2 2" xfId="52353"/>
    <cellStyle name="Separador de milhares 12 4 2 2 2 2 3 3" xfId="14470"/>
    <cellStyle name="Separador de milhares 12 4 2 2 2 2 3 3 2" xfId="45765"/>
    <cellStyle name="Separador de milhares 12 4 2 2 2 2 3 4" xfId="35883"/>
    <cellStyle name="Separador de milhares 12 4 2 2 2 2 4" xfId="7882"/>
    <cellStyle name="Separador de milhares 12 4 2 2 2 2 4 2" xfId="24352"/>
    <cellStyle name="Separador de milhares 12 4 2 2 2 2 4 2 2" xfId="55647"/>
    <cellStyle name="Separador de milhares 12 4 2 2 2 2 4 3" xfId="39177"/>
    <cellStyle name="Separador de milhares 12 4 2 2 2 2 5" xfId="17764"/>
    <cellStyle name="Separador de milhares 12 4 2 2 2 2 5 2" xfId="49059"/>
    <cellStyle name="Separador de milhares 12 4 2 2 2 2 6" xfId="11176"/>
    <cellStyle name="Separador de milhares 12 4 2 2 2 2 6 2" xfId="42471"/>
    <cellStyle name="Separador de milhares 12 4 2 2 2 2 7" xfId="27647"/>
    <cellStyle name="Separador de milhares 12 4 2 2 2 2 7 2" xfId="32589"/>
    <cellStyle name="Separador de milhares 12 4 2 2 2 2 8" xfId="29294"/>
    <cellStyle name="Separador de milhares 12 4 2 2 2 3" xfId="2940"/>
    <cellStyle name="Separador de milhares 12 4 2 2 2 3 2" xfId="6234"/>
    <cellStyle name="Separador de milhares 12 4 2 2 2 3 2 2" xfId="22704"/>
    <cellStyle name="Separador de milhares 12 4 2 2 2 3 2 2 2" xfId="53999"/>
    <cellStyle name="Separador de milhares 12 4 2 2 2 3 2 3" xfId="16116"/>
    <cellStyle name="Separador de milhares 12 4 2 2 2 3 2 3 2" xfId="47411"/>
    <cellStyle name="Separador de milhares 12 4 2 2 2 3 2 4" xfId="37529"/>
    <cellStyle name="Separador de milhares 12 4 2 2 2 3 3" xfId="9528"/>
    <cellStyle name="Separador de milhares 12 4 2 2 2 3 3 2" xfId="25998"/>
    <cellStyle name="Separador de milhares 12 4 2 2 2 3 3 2 2" xfId="57293"/>
    <cellStyle name="Separador de milhares 12 4 2 2 2 3 3 3" xfId="40823"/>
    <cellStyle name="Separador de milhares 12 4 2 2 2 3 4" xfId="19410"/>
    <cellStyle name="Separador de milhares 12 4 2 2 2 3 4 2" xfId="50705"/>
    <cellStyle name="Separador de milhares 12 4 2 2 2 3 5" xfId="12822"/>
    <cellStyle name="Separador de milhares 12 4 2 2 2 3 5 2" xfId="44117"/>
    <cellStyle name="Separador de milhares 12 4 2 2 2 3 6" xfId="34235"/>
    <cellStyle name="Separador de milhares 12 4 2 2 2 3 7" xfId="30940"/>
    <cellStyle name="Separador de milhares 12 4 2 2 2 4" xfId="4587"/>
    <cellStyle name="Separador de milhares 12 4 2 2 2 4 2" xfId="21057"/>
    <cellStyle name="Separador de milhares 12 4 2 2 2 4 2 2" xfId="52352"/>
    <cellStyle name="Separador de milhares 12 4 2 2 2 4 3" xfId="14469"/>
    <cellStyle name="Separador de milhares 12 4 2 2 2 4 3 2" xfId="45764"/>
    <cellStyle name="Separador de milhares 12 4 2 2 2 4 4" xfId="35882"/>
    <cellStyle name="Separador de milhares 12 4 2 2 2 5" xfId="7881"/>
    <cellStyle name="Separador de milhares 12 4 2 2 2 5 2" xfId="24351"/>
    <cellStyle name="Separador de milhares 12 4 2 2 2 5 2 2" xfId="55646"/>
    <cellStyle name="Separador de milhares 12 4 2 2 2 5 3" xfId="39176"/>
    <cellStyle name="Separador de milhares 12 4 2 2 2 6" xfId="17763"/>
    <cellStyle name="Separador de milhares 12 4 2 2 2 6 2" xfId="49058"/>
    <cellStyle name="Separador de milhares 12 4 2 2 2 7" xfId="11175"/>
    <cellStyle name="Separador de milhares 12 4 2 2 2 7 2" xfId="42470"/>
    <cellStyle name="Separador de milhares 12 4 2 2 2 8" xfId="27646"/>
    <cellStyle name="Separador de milhares 12 4 2 2 2 8 2" xfId="32588"/>
    <cellStyle name="Separador de milhares 12 4 2 2 2 9" xfId="29293"/>
    <cellStyle name="Separador de milhares 12 4 2 2 3" xfId="1258"/>
    <cellStyle name="Separador de milhares 12 4 2 2 3 2" xfId="1259"/>
    <cellStyle name="Separador de milhares 12 4 2 2 3 2 2" xfId="2943"/>
    <cellStyle name="Separador de milhares 12 4 2 2 3 2 2 2" xfId="6237"/>
    <cellStyle name="Separador de milhares 12 4 2 2 3 2 2 2 2" xfId="22707"/>
    <cellStyle name="Separador de milhares 12 4 2 2 3 2 2 2 2 2" xfId="54002"/>
    <cellStyle name="Separador de milhares 12 4 2 2 3 2 2 2 3" xfId="16119"/>
    <cellStyle name="Separador de milhares 12 4 2 2 3 2 2 2 3 2" xfId="47414"/>
    <cellStyle name="Separador de milhares 12 4 2 2 3 2 2 2 4" xfId="37532"/>
    <cellStyle name="Separador de milhares 12 4 2 2 3 2 2 3" xfId="9531"/>
    <cellStyle name="Separador de milhares 12 4 2 2 3 2 2 3 2" xfId="26001"/>
    <cellStyle name="Separador de milhares 12 4 2 2 3 2 2 3 2 2" xfId="57296"/>
    <cellStyle name="Separador de milhares 12 4 2 2 3 2 2 3 3" xfId="40826"/>
    <cellStyle name="Separador de milhares 12 4 2 2 3 2 2 4" xfId="19413"/>
    <cellStyle name="Separador de milhares 12 4 2 2 3 2 2 4 2" xfId="50708"/>
    <cellStyle name="Separador de milhares 12 4 2 2 3 2 2 5" xfId="12825"/>
    <cellStyle name="Separador de milhares 12 4 2 2 3 2 2 5 2" xfId="44120"/>
    <cellStyle name="Separador de milhares 12 4 2 2 3 2 2 6" xfId="34238"/>
    <cellStyle name="Separador de milhares 12 4 2 2 3 2 2 7" xfId="30943"/>
    <cellStyle name="Separador de milhares 12 4 2 2 3 2 3" xfId="4590"/>
    <cellStyle name="Separador de milhares 12 4 2 2 3 2 3 2" xfId="21060"/>
    <cellStyle name="Separador de milhares 12 4 2 2 3 2 3 2 2" xfId="52355"/>
    <cellStyle name="Separador de milhares 12 4 2 2 3 2 3 3" xfId="14472"/>
    <cellStyle name="Separador de milhares 12 4 2 2 3 2 3 3 2" xfId="45767"/>
    <cellStyle name="Separador de milhares 12 4 2 2 3 2 3 4" xfId="35885"/>
    <cellStyle name="Separador de milhares 12 4 2 2 3 2 4" xfId="7884"/>
    <cellStyle name="Separador de milhares 12 4 2 2 3 2 4 2" xfId="24354"/>
    <cellStyle name="Separador de milhares 12 4 2 2 3 2 4 2 2" xfId="55649"/>
    <cellStyle name="Separador de milhares 12 4 2 2 3 2 4 3" xfId="39179"/>
    <cellStyle name="Separador de milhares 12 4 2 2 3 2 5" xfId="17766"/>
    <cellStyle name="Separador de milhares 12 4 2 2 3 2 5 2" xfId="49061"/>
    <cellStyle name="Separador de milhares 12 4 2 2 3 2 6" xfId="11178"/>
    <cellStyle name="Separador de milhares 12 4 2 2 3 2 6 2" xfId="42473"/>
    <cellStyle name="Separador de milhares 12 4 2 2 3 2 7" xfId="27649"/>
    <cellStyle name="Separador de milhares 12 4 2 2 3 2 7 2" xfId="32591"/>
    <cellStyle name="Separador de milhares 12 4 2 2 3 2 8" xfId="29296"/>
    <cellStyle name="Separador de milhares 12 4 2 2 3 3" xfId="2942"/>
    <cellStyle name="Separador de milhares 12 4 2 2 3 3 2" xfId="6236"/>
    <cellStyle name="Separador de milhares 12 4 2 2 3 3 2 2" xfId="22706"/>
    <cellStyle name="Separador de milhares 12 4 2 2 3 3 2 2 2" xfId="54001"/>
    <cellStyle name="Separador de milhares 12 4 2 2 3 3 2 3" xfId="16118"/>
    <cellStyle name="Separador de milhares 12 4 2 2 3 3 2 3 2" xfId="47413"/>
    <cellStyle name="Separador de milhares 12 4 2 2 3 3 2 4" xfId="37531"/>
    <cellStyle name="Separador de milhares 12 4 2 2 3 3 3" xfId="9530"/>
    <cellStyle name="Separador de milhares 12 4 2 2 3 3 3 2" xfId="26000"/>
    <cellStyle name="Separador de milhares 12 4 2 2 3 3 3 2 2" xfId="57295"/>
    <cellStyle name="Separador de milhares 12 4 2 2 3 3 3 3" xfId="40825"/>
    <cellStyle name="Separador de milhares 12 4 2 2 3 3 4" xfId="19412"/>
    <cellStyle name="Separador de milhares 12 4 2 2 3 3 4 2" xfId="50707"/>
    <cellStyle name="Separador de milhares 12 4 2 2 3 3 5" xfId="12824"/>
    <cellStyle name="Separador de milhares 12 4 2 2 3 3 5 2" xfId="44119"/>
    <cellStyle name="Separador de milhares 12 4 2 2 3 3 6" xfId="34237"/>
    <cellStyle name="Separador de milhares 12 4 2 2 3 3 7" xfId="30942"/>
    <cellStyle name="Separador de milhares 12 4 2 2 3 4" xfId="4589"/>
    <cellStyle name="Separador de milhares 12 4 2 2 3 4 2" xfId="21059"/>
    <cellStyle name="Separador de milhares 12 4 2 2 3 4 2 2" xfId="52354"/>
    <cellStyle name="Separador de milhares 12 4 2 2 3 4 3" xfId="14471"/>
    <cellStyle name="Separador de milhares 12 4 2 2 3 4 3 2" xfId="45766"/>
    <cellStyle name="Separador de milhares 12 4 2 2 3 4 4" xfId="35884"/>
    <cellStyle name="Separador de milhares 12 4 2 2 3 5" xfId="7883"/>
    <cellStyle name="Separador de milhares 12 4 2 2 3 5 2" xfId="24353"/>
    <cellStyle name="Separador de milhares 12 4 2 2 3 5 2 2" xfId="55648"/>
    <cellStyle name="Separador de milhares 12 4 2 2 3 5 3" xfId="39178"/>
    <cellStyle name="Separador de milhares 12 4 2 2 3 6" xfId="17765"/>
    <cellStyle name="Separador de milhares 12 4 2 2 3 6 2" xfId="49060"/>
    <cellStyle name="Separador de milhares 12 4 2 2 3 7" xfId="11177"/>
    <cellStyle name="Separador de milhares 12 4 2 2 3 7 2" xfId="42472"/>
    <cellStyle name="Separador de milhares 12 4 2 2 3 8" xfId="27648"/>
    <cellStyle name="Separador de milhares 12 4 2 2 3 8 2" xfId="32590"/>
    <cellStyle name="Separador de milhares 12 4 2 2 3 9" xfId="29295"/>
    <cellStyle name="Separador de milhares 12 4 2 2 4" xfId="1260"/>
    <cellStyle name="Separador de milhares 12 4 2 2 4 2" xfId="2944"/>
    <cellStyle name="Separador de milhares 12 4 2 2 4 2 2" xfId="6238"/>
    <cellStyle name="Separador de milhares 12 4 2 2 4 2 2 2" xfId="22708"/>
    <cellStyle name="Separador de milhares 12 4 2 2 4 2 2 2 2" xfId="54003"/>
    <cellStyle name="Separador de milhares 12 4 2 2 4 2 2 3" xfId="16120"/>
    <cellStyle name="Separador de milhares 12 4 2 2 4 2 2 3 2" xfId="47415"/>
    <cellStyle name="Separador de milhares 12 4 2 2 4 2 2 4" xfId="37533"/>
    <cellStyle name="Separador de milhares 12 4 2 2 4 2 3" xfId="9532"/>
    <cellStyle name="Separador de milhares 12 4 2 2 4 2 3 2" xfId="26002"/>
    <cellStyle name="Separador de milhares 12 4 2 2 4 2 3 2 2" xfId="57297"/>
    <cellStyle name="Separador de milhares 12 4 2 2 4 2 3 3" xfId="40827"/>
    <cellStyle name="Separador de milhares 12 4 2 2 4 2 4" xfId="19414"/>
    <cellStyle name="Separador de milhares 12 4 2 2 4 2 4 2" xfId="50709"/>
    <cellStyle name="Separador de milhares 12 4 2 2 4 2 5" xfId="12826"/>
    <cellStyle name="Separador de milhares 12 4 2 2 4 2 5 2" xfId="44121"/>
    <cellStyle name="Separador de milhares 12 4 2 2 4 2 6" xfId="34239"/>
    <cellStyle name="Separador de milhares 12 4 2 2 4 2 7" xfId="30944"/>
    <cellStyle name="Separador de milhares 12 4 2 2 4 3" xfId="4591"/>
    <cellStyle name="Separador de milhares 12 4 2 2 4 3 2" xfId="21061"/>
    <cellStyle name="Separador de milhares 12 4 2 2 4 3 2 2" xfId="52356"/>
    <cellStyle name="Separador de milhares 12 4 2 2 4 3 3" xfId="14473"/>
    <cellStyle name="Separador de milhares 12 4 2 2 4 3 3 2" xfId="45768"/>
    <cellStyle name="Separador de milhares 12 4 2 2 4 3 4" xfId="35886"/>
    <cellStyle name="Separador de milhares 12 4 2 2 4 4" xfId="7885"/>
    <cellStyle name="Separador de milhares 12 4 2 2 4 4 2" xfId="24355"/>
    <cellStyle name="Separador de milhares 12 4 2 2 4 4 2 2" xfId="55650"/>
    <cellStyle name="Separador de milhares 12 4 2 2 4 4 3" xfId="39180"/>
    <cellStyle name="Separador de milhares 12 4 2 2 4 5" xfId="17767"/>
    <cellStyle name="Separador de milhares 12 4 2 2 4 5 2" xfId="49062"/>
    <cellStyle name="Separador de milhares 12 4 2 2 4 6" xfId="11179"/>
    <cellStyle name="Separador de milhares 12 4 2 2 4 6 2" xfId="42474"/>
    <cellStyle name="Separador de milhares 12 4 2 2 4 7" xfId="27650"/>
    <cellStyle name="Separador de milhares 12 4 2 2 4 7 2" xfId="32592"/>
    <cellStyle name="Separador de milhares 12 4 2 2 4 8" xfId="29297"/>
    <cellStyle name="Separador de milhares 12 4 2 2 5" xfId="1261"/>
    <cellStyle name="Separador de milhares 12 4 2 2 5 2" xfId="2945"/>
    <cellStyle name="Separador de milhares 12 4 2 2 5 2 2" xfId="6239"/>
    <cellStyle name="Separador de milhares 12 4 2 2 5 2 2 2" xfId="22709"/>
    <cellStyle name="Separador de milhares 12 4 2 2 5 2 2 2 2" xfId="54004"/>
    <cellStyle name="Separador de milhares 12 4 2 2 5 2 2 3" xfId="16121"/>
    <cellStyle name="Separador de milhares 12 4 2 2 5 2 2 3 2" xfId="47416"/>
    <cellStyle name="Separador de milhares 12 4 2 2 5 2 2 4" xfId="37534"/>
    <cellStyle name="Separador de milhares 12 4 2 2 5 2 3" xfId="9533"/>
    <cellStyle name="Separador de milhares 12 4 2 2 5 2 3 2" xfId="26003"/>
    <cellStyle name="Separador de milhares 12 4 2 2 5 2 3 2 2" xfId="57298"/>
    <cellStyle name="Separador de milhares 12 4 2 2 5 2 3 3" xfId="40828"/>
    <cellStyle name="Separador de milhares 12 4 2 2 5 2 4" xfId="19415"/>
    <cellStyle name="Separador de milhares 12 4 2 2 5 2 4 2" xfId="50710"/>
    <cellStyle name="Separador de milhares 12 4 2 2 5 2 5" xfId="12827"/>
    <cellStyle name="Separador de milhares 12 4 2 2 5 2 5 2" xfId="44122"/>
    <cellStyle name="Separador de milhares 12 4 2 2 5 2 6" xfId="34240"/>
    <cellStyle name="Separador de milhares 12 4 2 2 5 2 7" xfId="30945"/>
    <cellStyle name="Separador de milhares 12 4 2 2 5 3" xfId="4592"/>
    <cellStyle name="Separador de milhares 12 4 2 2 5 3 2" xfId="21062"/>
    <cellStyle name="Separador de milhares 12 4 2 2 5 3 2 2" xfId="52357"/>
    <cellStyle name="Separador de milhares 12 4 2 2 5 3 3" xfId="14474"/>
    <cellStyle name="Separador de milhares 12 4 2 2 5 3 3 2" xfId="45769"/>
    <cellStyle name="Separador de milhares 12 4 2 2 5 3 4" xfId="35887"/>
    <cellStyle name="Separador de milhares 12 4 2 2 5 4" xfId="7886"/>
    <cellStyle name="Separador de milhares 12 4 2 2 5 4 2" xfId="24356"/>
    <cellStyle name="Separador de milhares 12 4 2 2 5 4 2 2" xfId="55651"/>
    <cellStyle name="Separador de milhares 12 4 2 2 5 4 3" xfId="39181"/>
    <cellStyle name="Separador de milhares 12 4 2 2 5 5" xfId="17768"/>
    <cellStyle name="Separador de milhares 12 4 2 2 5 5 2" xfId="49063"/>
    <cellStyle name="Separador de milhares 12 4 2 2 5 6" xfId="11180"/>
    <cellStyle name="Separador de milhares 12 4 2 2 5 6 2" xfId="42475"/>
    <cellStyle name="Separador de milhares 12 4 2 2 5 7" xfId="27651"/>
    <cellStyle name="Separador de milhares 12 4 2 2 5 7 2" xfId="32593"/>
    <cellStyle name="Separador de milhares 12 4 2 2 5 8" xfId="29298"/>
    <cellStyle name="Separador de milhares 12 4 2 2 6" xfId="2939"/>
    <cellStyle name="Separador de milhares 12 4 2 2 6 2" xfId="6233"/>
    <cellStyle name="Separador de milhares 12 4 2 2 6 2 2" xfId="22703"/>
    <cellStyle name="Separador de milhares 12 4 2 2 6 2 2 2" xfId="53998"/>
    <cellStyle name="Separador de milhares 12 4 2 2 6 2 3" xfId="16115"/>
    <cellStyle name="Separador de milhares 12 4 2 2 6 2 3 2" xfId="47410"/>
    <cellStyle name="Separador de milhares 12 4 2 2 6 2 4" xfId="37528"/>
    <cellStyle name="Separador de milhares 12 4 2 2 6 3" xfId="9527"/>
    <cellStyle name="Separador de milhares 12 4 2 2 6 3 2" xfId="25997"/>
    <cellStyle name="Separador de milhares 12 4 2 2 6 3 2 2" xfId="57292"/>
    <cellStyle name="Separador de milhares 12 4 2 2 6 3 3" xfId="40822"/>
    <cellStyle name="Separador de milhares 12 4 2 2 6 4" xfId="19409"/>
    <cellStyle name="Separador de milhares 12 4 2 2 6 4 2" xfId="50704"/>
    <cellStyle name="Separador de milhares 12 4 2 2 6 5" xfId="12821"/>
    <cellStyle name="Separador de milhares 12 4 2 2 6 5 2" xfId="44116"/>
    <cellStyle name="Separador de milhares 12 4 2 2 6 6" xfId="34234"/>
    <cellStyle name="Separador de milhares 12 4 2 2 6 7" xfId="30939"/>
    <cellStyle name="Separador de milhares 12 4 2 2 7" xfId="4586"/>
    <cellStyle name="Separador de milhares 12 4 2 2 7 2" xfId="21056"/>
    <cellStyle name="Separador de milhares 12 4 2 2 7 2 2" xfId="52351"/>
    <cellStyle name="Separador de milhares 12 4 2 2 7 3" xfId="14468"/>
    <cellStyle name="Separador de milhares 12 4 2 2 7 3 2" xfId="45763"/>
    <cellStyle name="Separador de milhares 12 4 2 2 7 4" xfId="35881"/>
    <cellStyle name="Separador de milhares 12 4 2 2 8" xfId="7880"/>
    <cellStyle name="Separador de milhares 12 4 2 2 8 2" xfId="24350"/>
    <cellStyle name="Separador de milhares 12 4 2 2 8 2 2" xfId="55645"/>
    <cellStyle name="Separador de milhares 12 4 2 2 8 3" xfId="39175"/>
    <cellStyle name="Separador de milhares 12 4 2 2 9" xfId="17762"/>
    <cellStyle name="Separador de milhares 12 4 2 2 9 2" xfId="49057"/>
    <cellStyle name="Separador de milhares 12 4 2 3" xfId="1262"/>
    <cellStyle name="Separador de milhares 12 4 2 3 10" xfId="11181"/>
    <cellStyle name="Separador de milhares 12 4 2 3 10 2" xfId="42476"/>
    <cellStyle name="Separador de milhares 12 4 2 3 11" xfId="27652"/>
    <cellStyle name="Separador de milhares 12 4 2 3 11 2" xfId="32594"/>
    <cellStyle name="Separador de milhares 12 4 2 3 12" xfId="29299"/>
    <cellStyle name="Separador de milhares 12 4 2 3 2" xfId="1263"/>
    <cellStyle name="Separador de milhares 12 4 2 3 2 2" xfId="1264"/>
    <cellStyle name="Separador de milhares 12 4 2 3 2 2 2" xfId="2948"/>
    <cellStyle name="Separador de milhares 12 4 2 3 2 2 2 2" xfId="6242"/>
    <cellStyle name="Separador de milhares 12 4 2 3 2 2 2 2 2" xfId="22712"/>
    <cellStyle name="Separador de milhares 12 4 2 3 2 2 2 2 2 2" xfId="54007"/>
    <cellStyle name="Separador de milhares 12 4 2 3 2 2 2 2 3" xfId="16124"/>
    <cellStyle name="Separador de milhares 12 4 2 3 2 2 2 2 3 2" xfId="47419"/>
    <cellStyle name="Separador de milhares 12 4 2 3 2 2 2 2 4" xfId="37537"/>
    <cellStyle name="Separador de milhares 12 4 2 3 2 2 2 3" xfId="9536"/>
    <cellStyle name="Separador de milhares 12 4 2 3 2 2 2 3 2" xfId="26006"/>
    <cellStyle name="Separador de milhares 12 4 2 3 2 2 2 3 2 2" xfId="57301"/>
    <cellStyle name="Separador de milhares 12 4 2 3 2 2 2 3 3" xfId="40831"/>
    <cellStyle name="Separador de milhares 12 4 2 3 2 2 2 4" xfId="19418"/>
    <cellStyle name="Separador de milhares 12 4 2 3 2 2 2 4 2" xfId="50713"/>
    <cellStyle name="Separador de milhares 12 4 2 3 2 2 2 5" xfId="12830"/>
    <cellStyle name="Separador de milhares 12 4 2 3 2 2 2 5 2" xfId="44125"/>
    <cellStyle name="Separador de milhares 12 4 2 3 2 2 2 6" xfId="34243"/>
    <cellStyle name="Separador de milhares 12 4 2 3 2 2 2 7" xfId="30948"/>
    <cellStyle name="Separador de milhares 12 4 2 3 2 2 3" xfId="4595"/>
    <cellStyle name="Separador de milhares 12 4 2 3 2 2 3 2" xfId="21065"/>
    <cellStyle name="Separador de milhares 12 4 2 3 2 2 3 2 2" xfId="52360"/>
    <cellStyle name="Separador de milhares 12 4 2 3 2 2 3 3" xfId="14477"/>
    <cellStyle name="Separador de milhares 12 4 2 3 2 2 3 3 2" xfId="45772"/>
    <cellStyle name="Separador de milhares 12 4 2 3 2 2 3 4" xfId="35890"/>
    <cellStyle name="Separador de milhares 12 4 2 3 2 2 4" xfId="7889"/>
    <cellStyle name="Separador de milhares 12 4 2 3 2 2 4 2" xfId="24359"/>
    <cellStyle name="Separador de milhares 12 4 2 3 2 2 4 2 2" xfId="55654"/>
    <cellStyle name="Separador de milhares 12 4 2 3 2 2 4 3" xfId="39184"/>
    <cellStyle name="Separador de milhares 12 4 2 3 2 2 5" xfId="17771"/>
    <cellStyle name="Separador de milhares 12 4 2 3 2 2 5 2" xfId="49066"/>
    <cellStyle name="Separador de milhares 12 4 2 3 2 2 6" xfId="11183"/>
    <cellStyle name="Separador de milhares 12 4 2 3 2 2 6 2" xfId="42478"/>
    <cellStyle name="Separador de milhares 12 4 2 3 2 2 7" xfId="27654"/>
    <cellStyle name="Separador de milhares 12 4 2 3 2 2 7 2" xfId="32596"/>
    <cellStyle name="Separador de milhares 12 4 2 3 2 2 8" xfId="29301"/>
    <cellStyle name="Separador de milhares 12 4 2 3 2 3" xfId="2947"/>
    <cellStyle name="Separador de milhares 12 4 2 3 2 3 2" xfId="6241"/>
    <cellStyle name="Separador de milhares 12 4 2 3 2 3 2 2" xfId="22711"/>
    <cellStyle name="Separador de milhares 12 4 2 3 2 3 2 2 2" xfId="54006"/>
    <cellStyle name="Separador de milhares 12 4 2 3 2 3 2 3" xfId="16123"/>
    <cellStyle name="Separador de milhares 12 4 2 3 2 3 2 3 2" xfId="47418"/>
    <cellStyle name="Separador de milhares 12 4 2 3 2 3 2 4" xfId="37536"/>
    <cellStyle name="Separador de milhares 12 4 2 3 2 3 3" xfId="9535"/>
    <cellStyle name="Separador de milhares 12 4 2 3 2 3 3 2" xfId="26005"/>
    <cellStyle name="Separador de milhares 12 4 2 3 2 3 3 2 2" xfId="57300"/>
    <cellStyle name="Separador de milhares 12 4 2 3 2 3 3 3" xfId="40830"/>
    <cellStyle name="Separador de milhares 12 4 2 3 2 3 4" xfId="19417"/>
    <cellStyle name="Separador de milhares 12 4 2 3 2 3 4 2" xfId="50712"/>
    <cellStyle name="Separador de milhares 12 4 2 3 2 3 5" xfId="12829"/>
    <cellStyle name="Separador de milhares 12 4 2 3 2 3 5 2" xfId="44124"/>
    <cellStyle name="Separador de milhares 12 4 2 3 2 3 6" xfId="34242"/>
    <cellStyle name="Separador de milhares 12 4 2 3 2 3 7" xfId="30947"/>
    <cellStyle name="Separador de milhares 12 4 2 3 2 4" xfId="4594"/>
    <cellStyle name="Separador de milhares 12 4 2 3 2 4 2" xfId="21064"/>
    <cellStyle name="Separador de milhares 12 4 2 3 2 4 2 2" xfId="52359"/>
    <cellStyle name="Separador de milhares 12 4 2 3 2 4 3" xfId="14476"/>
    <cellStyle name="Separador de milhares 12 4 2 3 2 4 3 2" xfId="45771"/>
    <cellStyle name="Separador de milhares 12 4 2 3 2 4 4" xfId="35889"/>
    <cellStyle name="Separador de milhares 12 4 2 3 2 5" xfId="7888"/>
    <cellStyle name="Separador de milhares 12 4 2 3 2 5 2" xfId="24358"/>
    <cellStyle name="Separador de milhares 12 4 2 3 2 5 2 2" xfId="55653"/>
    <cellStyle name="Separador de milhares 12 4 2 3 2 5 3" xfId="39183"/>
    <cellStyle name="Separador de milhares 12 4 2 3 2 6" xfId="17770"/>
    <cellStyle name="Separador de milhares 12 4 2 3 2 6 2" xfId="49065"/>
    <cellStyle name="Separador de milhares 12 4 2 3 2 7" xfId="11182"/>
    <cellStyle name="Separador de milhares 12 4 2 3 2 7 2" xfId="42477"/>
    <cellStyle name="Separador de milhares 12 4 2 3 2 8" xfId="27653"/>
    <cellStyle name="Separador de milhares 12 4 2 3 2 8 2" xfId="32595"/>
    <cellStyle name="Separador de milhares 12 4 2 3 2 9" xfId="29300"/>
    <cellStyle name="Separador de milhares 12 4 2 3 3" xfId="1265"/>
    <cellStyle name="Separador de milhares 12 4 2 3 3 2" xfId="1266"/>
    <cellStyle name="Separador de milhares 12 4 2 3 3 2 2" xfId="2950"/>
    <cellStyle name="Separador de milhares 12 4 2 3 3 2 2 2" xfId="6244"/>
    <cellStyle name="Separador de milhares 12 4 2 3 3 2 2 2 2" xfId="22714"/>
    <cellStyle name="Separador de milhares 12 4 2 3 3 2 2 2 2 2" xfId="54009"/>
    <cellStyle name="Separador de milhares 12 4 2 3 3 2 2 2 3" xfId="16126"/>
    <cellStyle name="Separador de milhares 12 4 2 3 3 2 2 2 3 2" xfId="47421"/>
    <cellStyle name="Separador de milhares 12 4 2 3 3 2 2 2 4" xfId="37539"/>
    <cellStyle name="Separador de milhares 12 4 2 3 3 2 2 3" xfId="9538"/>
    <cellStyle name="Separador de milhares 12 4 2 3 3 2 2 3 2" xfId="26008"/>
    <cellStyle name="Separador de milhares 12 4 2 3 3 2 2 3 2 2" xfId="57303"/>
    <cellStyle name="Separador de milhares 12 4 2 3 3 2 2 3 3" xfId="40833"/>
    <cellStyle name="Separador de milhares 12 4 2 3 3 2 2 4" xfId="19420"/>
    <cellStyle name="Separador de milhares 12 4 2 3 3 2 2 4 2" xfId="50715"/>
    <cellStyle name="Separador de milhares 12 4 2 3 3 2 2 5" xfId="12832"/>
    <cellStyle name="Separador de milhares 12 4 2 3 3 2 2 5 2" xfId="44127"/>
    <cellStyle name="Separador de milhares 12 4 2 3 3 2 2 6" xfId="34245"/>
    <cellStyle name="Separador de milhares 12 4 2 3 3 2 2 7" xfId="30950"/>
    <cellStyle name="Separador de milhares 12 4 2 3 3 2 3" xfId="4597"/>
    <cellStyle name="Separador de milhares 12 4 2 3 3 2 3 2" xfId="21067"/>
    <cellStyle name="Separador de milhares 12 4 2 3 3 2 3 2 2" xfId="52362"/>
    <cellStyle name="Separador de milhares 12 4 2 3 3 2 3 3" xfId="14479"/>
    <cellStyle name="Separador de milhares 12 4 2 3 3 2 3 3 2" xfId="45774"/>
    <cellStyle name="Separador de milhares 12 4 2 3 3 2 3 4" xfId="35892"/>
    <cellStyle name="Separador de milhares 12 4 2 3 3 2 4" xfId="7891"/>
    <cellStyle name="Separador de milhares 12 4 2 3 3 2 4 2" xfId="24361"/>
    <cellStyle name="Separador de milhares 12 4 2 3 3 2 4 2 2" xfId="55656"/>
    <cellStyle name="Separador de milhares 12 4 2 3 3 2 4 3" xfId="39186"/>
    <cellStyle name="Separador de milhares 12 4 2 3 3 2 5" xfId="17773"/>
    <cellStyle name="Separador de milhares 12 4 2 3 3 2 5 2" xfId="49068"/>
    <cellStyle name="Separador de milhares 12 4 2 3 3 2 6" xfId="11185"/>
    <cellStyle name="Separador de milhares 12 4 2 3 3 2 6 2" xfId="42480"/>
    <cellStyle name="Separador de milhares 12 4 2 3 3 2 7" xfId="27656"/>
    <cellStyle name="Separador de milhares 12 4 2 3 3 2 7 2" xfId="32598"/>
    <cellStyle name="Separador de milhares 12 4 2 3 3 2 8" xfId="29303"/>
    <cellStyle name="Separador de milhares 12 4 2 3 3 3" xfId="2949"/>
    <cellStyle name="Separador de milhares 12 4 2 3 3 3 2" xfId="6243"/>
    <cellStyle name="Separador de milhares 12 4 2 3 3 3 2 2" xfId="22713"/>
    <cellStyle name="Separador de milhares 12 4 2 3 3 3 2 2 2" xfId="54008"/>
    <cellStyle name="Separador de milhares 12 4 2 3 3 3 2 3" xfId="16125"/>
    <cellStyle name="Separador de milhares 12 4 2 3 3 3 2 3 2" xfId="47420"/>
    <cellStyle name="Separador de milhares 12 4 2 3 3 3 2 4" xfId="37538"/>
    <cellStyle name="Separador de milhares 12 4 2 3 3 3 3" xfId="9537"/>
    <cellStyle name="Separador de milhares 12 4 2 3 3 3 3 2" xfId="26007"/>
    <cellStyle name="Separador de milhares 12 4 2 3 3 3 3 2 2" xfId="57302"/>
    <cellStyle name="Separador de milhares 12 4 2 3 3 3 3 3" xfId="40832"/>
    <cellStyle name="Separador de milhares 12 4 2 3 3 3 4" xfId="19419"/>
    <cellStyle name="Separador de milhares 12 4 2 3 3 3 4 2" xfId="50714"/>
    <cellStyle name="Separador de milhares 12 4 2 3 3 3 5" xfId="12831"/>
    <cellStyle name="Separador de milhares 12 4 2 3 3 3 5 2" xfId="44126"/>
    <cellStyle name="Separador de milhares 12 4 2 3 3 3 6" xfId="34244"/>
    <cellStyle name="Separador de milhares 12 4 2 3 3 3 7" xfId="30949"/>
    <cellStyle name="Separador de milhares 12 4 2 3 3 4" xfId="4596"/>
    <cellStyle name="Separador de milhares 12 4 2 3 3 4 2" xfId="21066"/>
    <cellStyle name="Separador de milhares 12 4 2 3 3 4 2 2" xfId="52361"/>
    <cellStyle name="Separador de milhares 12 4 2 3 3 4 3" xfId="14478"/>
    <cellStyle name="Separador de milhares 12 4 2 3 3 4 3 2" xfId="45773"/>
    <cellStyle name="Separador de milhares 12 4 2 3 3 4 4" xfId="35891"/>
    <cellStyle name="Separador de milhares 12 4 2 3 3 5" xfId="7890"/>
    <cellStyle name="Separador de milhares 12 4 2 3 3 5 2" xfId="24360"/>
    <cellStyle name="Separador de milhares 12 4 2 3 3 5 2 2" xfId="55655"/>
    <cellStyle name="Separador de milhares 12 4 2 3 3 5 3" xfId="39185"/>
    <cellStyle name="Separador de milhares 12 4 2 3 3 6" xfId="17772"/>
    <cellStyle name="Separador de milhares 12 4 2 3 3 6 2" xfId="49067"/>
    <cellStyle name="Separador de milhares 12 4 2 3 3 7" xfId="11184"/>
    <cellStyle name="Separador de milhares 12 4 2 3 3 7 2" xfId="42479"/>
    <cellStyle name="Separador de milhares 12 4 2 3 3 8" xfId="27655"/>
    <cellStyle name="Separador de milhares 12 4 2 3 3 8 2" xfId="32597"/>
    <cellStyle name="Separador de milhares 12 4 2 3 3 9" xfId="29302"/>
    <cellStyle name="Separador de milhares 12 4 2 3 4" xfId="1267"/>
    <cellStyle name="Separador de milhares 12 4 2 3 4 2" xfId="2951"/>
    <cellStyle name="Separador de milhares 12 4 2 3 4 2 2" xfId="6245"/>
    <cellStyle name="Separador de milhares 12 4 2 3 4 2 2 2" xfId="22715"/>
    <cellStyle name="Separador de milhares 12 4 2 3 4 2 2 2 2" xfId="54010"/>
    <cellStyle name="Separador de milhares 12 4 2 3 4 2 2 3" xfId="16127"/>
    <cellStyle name="Separador de milhares 12 4 2 3 4 2 2 3 2" xfId="47422"/>
    <cellStyle name="Separador de milhares 12 4 2 3 4 2 2 4" xfId="37540"/>
    <cellStyle name="Separador de milhares 12 4 2 3 4 2 3" xfId="9539"/>
    <cellStyle name="Separador de milhares 12 4 2 3 4 2 3 2" xfId="26009"/>
    <cellStyle name="Separador de milhares 12 4 2 3 4 2 3 2 2" xfId="57304"/>
    <cellStyle name="Separador de milhares 12 4 2 3 4 2 3 3" xfId="40834"/>
    <cellStyle name="Separador de milhares 12 4 2 3 4 2 4" xfId="19421"/>
    <cellStyle name="Separador de milhares 12 4 2 3 4 2 4 2" xfId="50716"/>
    <cellStyle name="Separador de milhares 12 4 2 3 4 2 5" xfId="12833"/>
    <cellStyle name="Separador de milhares 12 4 2 3 4 2 5 2" xfId="44128"/>
    <cellStyle name="Separador de milhares 12 4 2 3 4 2 6" xfId="34246"/>
    <cellStyle name="Separador de milhares 12 4 2 3 4 2 7" xfId="30951"/>
    <cellStyle name="Separador de milhares 12 4 2 3 4 3" xfId="4598"/>
    <cellStyle name="Separador de milhares 12 4 2 3 4 3 2" xfId="21068"/>
    <cellStyle name="Separador de milhares 12 4 2 3 4 3 2 2" xfId="52363"/>
    <cellStyle name="Separador de milhares 12 4 2 3 4 3 3" xfId="14480"/>
    <cellStyle name="Separador de milhares 12 4 2 3 4 3 3 2" xfId="45775"/>
    <cellStyle name="Separador de milhares 12 4 2 3 4 3 4" xfId="35893"/>
    <cellStyle name="Separador de milhares 12 4 2 3 4 4" xfId="7892"/>
    <cellStyle name="Separador de milhares 12 4 2 3 4 4 2" xfId="24362"/>
    <cellStyle name="Separador de milhares 12 4 2 3 4 4 2 2" xfId="55657"/>
    <cellStyle name="Separador de milhares 12 4 2 3 4 4 3" xfId="39187"/>
    <cellStyle name="Separador de milhares 12 4 2 3 4 5" xfId="17774"/>
    <cellStyle name="Separador de milhares 12 4 2 3 4 5 2" xfId="49069"/>
    <cellStyle name="Separador de milhares 12 4 2 3 4 6" xfId="11186"/>
    <cellStyle name="Separador de milhares 12 4 2 3 4 6 2" xfId="42481"/>
    <cellStyle name="Separador de milhares 12 4 2 3 4 7" xfId="27657"/>
    <cellStyle name="Separador de milhares 12 4 2 3 4 7 2" xfId="32599"/>
    <cellStyle name="Separador de milhares 12 4 2 3 4 8" xfId="29304"/>
    <cellStyle name="Separador de milhares 12 4 2 3 5" xfId="1268"/>
    <cellStyle name="Separador de milhares 12 4 2 3 5 2" xfId="2952"/>
    <cellStyle name="Separador de milhares 12 4 2 3 5 2 2" xfId="6246"/>
    <cellStyle name="Separador de milhares 12 4 2 3 5 2 2 2" xfId="22716"/>
    <cellStyle name="Separador de milhares 12 4 2 3 5 2 2 2 2" xfId="54011"/>
    <cellStyle name="Separador de milhares 12 4 2 3 5 2 2 3" xfId="16128"/>
    <cellStyle name="Separador de milhares 12 4 2 3 5 2 2 3 2" xfId="47423"/>
    <cellStyle name="Separador de milhares 12 4 2 3 5 2 2 4" xfId="37541"/>
    <cellStyle name="Separador de milhares 12 4 2 3 5 2 3" xfId="9540"/>
    <cellStyle name="Separador de milhares 12 4 2 3 5 2 3 2" xfId="26010"/>
    <cellStyle name="Separador de milhares 12 4 2 3 5 2 3 2 2" xfId="57305"/>
    <cellStyle name="Separador de milhares 12 4 2 3 5 2 3 3" xfId="40835"/>
    <cellStyle name="Separador de milhares 12 4 2 3 5 2 4" xfId="19422"/>
    <cellStyle name="Separador de milhares 12 4 2 3 5 2 4 2" xfId="50717"/>
    <cellStyle name="Separador de milhares 12 4 2 3 5 2 5" xfId="12834"/>
    <cellStyle name="Separador de milhares 12 4 2 3 5 2 5 2" xfId="44129"/>
    <cellStyle name="Separador de milhares 12 4 2 3 5 2 6" xfId="34247"/>
    <cellStyle name="Separador de milhares 12 4 2 3 5 2 7" xfId="30952"/>
    <cellStyle name="Separador de milhares 12 4 2 3 5 3" xfId="4599"/>
    <cellStyle name="Separador de milhares 12 4 2 3 5 3 2" xfId="21069"/>
    <cellStyle name="Separador de milhares 12 4 2 3 5 3 2 2" xfId="52364"/>
    <cellStyle name="Separador de milhares 12 4 2 3 5 3 3" xfId="14481"/>
    <cellStyle name="Separador de milhares 12 4 2 3 5 3 3 2" xfId="45776"/>
    <cellStyle name="Separador de milhares 12 4 2 3 5 3 4" xfId="35894"/>
    <cellStyle name="Separador de milhares 12 4 2 3 5 4" xfId="7893"/>
    <cellStyle name="Separador de milhares 12 4 2 3 5 4 2" xfId="24363"/>
    <cellStyle name="Separador de milhares 12 4 2 3 5 4 2 2" xfId="55658"/>
    <cellStyle name="Separador de milhares 12 4 2 3 5 4 3" xfId="39188"/>
    <cellStyle name="Separador de milhares 12 4 2 3 5 5" xfId="17775"/>
    <cellStyle name="Separador de milhares 12 4 2 3 5 5 2" xfId="49070"/>
    <cellStyle name="Separador de milhares 12 4 2 3 5 6" xfId="11187"/>
    <cellStyle name="Separador de milhares 12 4 2 3 5 6 2" xfId="42482"/>
    <cellStyle name="Separador de milhares 12 4 2 3 5 7" xfId="27658"/>
    <cellStyle name="Separador de milhares 12 4 2 3 5 7 2" xfId="32600"/>
    <cellStyle name="Separador de milhares 12 4 2 3 5 8" xfId="29305"/>
    <cellStyle name="Separador de milhares 12 4 2 3 6" xfId="2946"/>
    <cellStyle name="Separador de milhares 12 4 2 3 6 2" xfId="6240"/>
    <cellStyle name="Separador de milhares 12 4 2 3 6 2 2" xfId="22710"/>
    <cellStyle name="Separador de milhares 12 4 2 3 6 2 2 2" xfId="54005"/>
    <cellStyle name="Separador de milhares 12 4 2 3 6 2 3" xfId="16122"/>
    <cellStyle name="Separador de milhares 12 4 2 3 6 2 3 2" xfId="47417"/>
    <cellStyle name="Separador de milhares 12 4 2 3 6 2 4" xfId="37535"/>
    <cellStyle name="Separador de milhares 12 4 2 3 6 3" xfId="9534"/>
    <cellStyle name="Separador de milhares 12 4 2 3 6 3 2" xfId="26004"/>
    <cellStyle name="Separador de milhares 12 4 2 3 6 3 2 2" xfId="57299"/>
    <cellStyle name="Separador de milhares 12 4 2 3 6 3 3" xfId="40829"/>
    <cellStyle name="Separador de milhares 12 4 2 3 6 4" xfId="19416"/>
    <cellStyle name="Separador de milhares 12 4 2 3 6 4 2" xfId="50711"/>
    <cellStyle name="Separador de milhares 12 4 2 3 6 5" xfId="12828"/>
    <cellStyle name="Separador de milhares 12 4 2 3 6 5 2" xfId="44123"/>
    <cellStyle name="Separador de milhares 12 4 2 3 6 6" xfId="34241"/>
    <cellStyle name="Separador de milhares 12 4 2 3 6 7" xfId="30946"/>
    <cellStyle name="Separador de milhares 12 4 2 3 7" xfId="4593"/>
    <cellStyle name="Separador de milhares 12 4 2 3 7 2" xfId="21063"/>
    <cellStyle name="Separador de milhares 12 4 2 3 7 2 2" xfId="52358"/>
    <cellStyle name="Separador de milhares 12 4 2 3 7 3" xfId="14475"/>
    <cellStyle name="Separador de milhares 12 4 2 3 7 3 2" xfId="45770"/>
    <cellStyle name="Separador de milhares 12 4 2 3 7 4" xfId="35888"/>
    <cellStyle name="Separador de milhares 12 4 2 3 8" xfId="7887"/>
    <cellStyle name="Separador de milhares 12 4 2 3 8 2" xfId="24357"/>
    <cellStyle name="Separador de milhares 12 4 2 3 8 2 2" xfId="55652"/>
    <cellStyle name="Separador de milhares 12 4 2 3 8 3" xfId="39182"/>
    <cellStyle name="Separador de milhares 12 4 2 3 9" xfId="17769"/>
    <cellStyle name="Separador de milhares 12 4 2 3 9 2" xfId="49064"/>
    <cellStyle name="Separador de milhares 12 4 2 4" xfId="1269"/>
    <cellStyle name="Separador de milhares 12 4 2 4 2" xfId="1270"/>
    <cellStyle name="Separador de milhares 12 4 2 4 2 2" xfId="2954"/>
    <cellStyle name="Separador de milhares 12 4 2 4 2 2 2" xfId="6248"/>
    <cellStyle name="Separador de milhares 12 4 2 4 2 2 2 2" xfId="22718"/>
    <cellStyle name="Separador de milhares 12 4 2 4 2 2 2 2 2" xfId="54013"/>
    <cellStyle name="Separador de milhares 12 4 2 4 2 2 2 3" xfId="16130"/>
    <cellStyle name="Separador de milhares 12 4 2 4 2 2 2 3 2" xfId="47425"/>
    <cellStyle name="Separador de milhares 12 4 2 4 2 2 2 4" xfId="37543"/>
    <cellStyle name="Separador de milhares 12 4 2 4 2 2 3" xfId="9542"/>
    <cellStyle name="Separador de milhares 12 4 2 4 2 2 3 2" xfId="26012"/>
    <cellStyle name="Separador de milhares 12 4 2 4 2 2 3 2 2" xfId="57307"/>
    <cellStyle name="Separador de milhares 12 4 2 4 2 2 3 3" xfId="40837"/>
    <cellStyle name="Separador de milhares 12 4 2 4 2 2 4" xfId="19424"/>
    <cellStyle name="Separador de milhares 12 4 2 4 2 2 4 2" xfId="50719"/>
    <cellStyle name="Separador de milhares 12 4 2 4 2 2 5" xfId="12836"/>
    <cellStyle name="Separador de milhares 12 4 2 4 2 2 5 2" xfId="44131"/>
    <cellStyle name="Separador de milhares 12 4 2 4 2 2 6" xfId="34249"/>
    <cellStyle name="Separador de milhares 12 4 2 4 2 2 7" xfId="30954"/>
    <cellStyle name="Separador de milhares 12 4 2 4 2 3" xfId="4601"/>
    <cellStyle name="Separador de milhares 12 4 2 4 2 3 2" xfId="21071"/>
    <cellStyle name="Separador de milhares 12 4 2 4 2 3 2 2" xfId="52366"/>
    <cellStyle name="Separador de milhares 12 4 2 4 2 3 3" xfId="14483"/>
    <cellStyle name="Separador de milhares 12 4 2 4 2 3 3 2" xfId="45778"/>
    <cellStyle name="Separador de milhares 12 4 2 4 2 3 4" xfId="35896"/>
    <cellStyle name="Separador de milhares 12 4 2 4 2 4" xfId="7895"/>
    <cellStyle name="Separador de milhares 12 4 2 4 2 4 2" xfId="24365"/>
    <cellStyle name="Separador de milhares 12 4 2 4 2 4 2 2" xfId="55660"/>
    <cellStyle name="Separador de milhares 12 4 2 4 2 4 3" xfId="39190"/>
    <cellStyle name="Separador de milhares 12 4 2 4 2 5" xfId="17777"/>
    <cellStyle name="Separador de milhares 12 4 2 4 2 5 2" xfId="49072"/>
    <cellStyle name="Separador de milhares 12 4 2 4 2 6" xfId="11189"/>
    <cellStyle name="Separador de milhares 12 4 2 4 2 6 2" xfId="42484"/>
    <cellStyle name="Separador de milhares 12 4 2 4 2 7" xfId="27660"/>
    <cellStyle name="Separador de milhares 12 4 2 4 2 7 2" xfId="32602"/>
    <cellStyle name="Separador de milhares 12 4 2 4 2 8" xfId="29307"/>
    <cellStyle name="Separador de milhares 12 4 2 4 3" xfId="2953"/>
    <cellStyle name="Separador de milhares 12 4 2 4 3 2" xfId="6247"/>
    <cellStyle name="Separador de milhares 12 4 2 4 3 2 2" xfId="22717"/>
    <cellStyle name="Separador de milhares 12 4 2 4 3 2 2 2" xfId="54012"/>
    <cellStyle name="Separador de milhares 12 4 2 4 3 2 3" xfId="16129"/>
    <cellStyle name="Separador de milhares 12 4 2 4 3 2 3 2" xfId="47424"/>
    <cellStyle name="Separador de milhares 12 4 2 4 3 2 4" xfId="37542"/>
    <cellStyle name="Separador de milhares 12 4 2 4 3 3" xfId="9541"/>
    <cellStyle name="Separador de milhares 12 4 2 4 3 3 2" xfId="26011"/>
    <cellStyle name="Separador de milhares 12 4 2 4 3 3 2 2" xfId="57306"/>
    <cellStyle name="Separador de milhares 12 4 2 4 3 3 3" xfId="40836"/>
    <cellStyle name="Separador de milhares 12 4 2 4 3 4" xfId="19423"/>
    <cellStyle name="Separador de milhares 12 4 2 4 3 4 2" xfId="50718"/>
    <cellStyle name="Separador de milhares 12 4 2 4 3 5" xfId="12835"/>
    <cellStyle name="Separador de milhares 12 4 2 4 3 5 2" xfId="44130"/>
    <cellStyle name="Separador de milhares 12 4 2 4 3 6" xfId="34248"/>
    <cellStyle name="Separador de milhares 12 4 2 4 3 7" xfId="30953"/>
    <cellStyle name="Separador de milhares 12 4 2 4 4" xfId="4600"/>
    <cellStyle name="Separador de milhares 12 4 2 4 4 2" xfId="21070"/>
    <cellStyle name="Separador de milhares 12 4 2 4 4 2 2" xfId="52365"/>
    <cellStyle name="Separador de milhares 12 4 2 4 4 3" xfId="14482"/>
    <cellStyle name="Separador de milhares 12 4 2 4 4 3 2" xfId="45777"/>
    <cellStyle name="Separador de milhares 12 4 2 4 4 4" xfId="35895"/>
    <cellStyle name="Separador de milhares 12 4 2 4 5" xfId="7894"/>
    <cellStyle name="Separador de milhares 12 4 2 4 5 2" xfId="24364"/>
    <cellStyle name="Separador de milhares 12 4 2 4 5 2 2" xfId="55659"/>
    <cellStyle name="Separador de milhares 12 4 2 4 5 3" xfId="39189"/>
    <cellStyle name="Separador de milhares 12 4 2 4 6" xfId="17776"/>
    <cellStyle name="Separador de milhares 12 4 2 4 6 2" xfId="49071"/>
    <cellStyle name="Separador de milhares 12 4 2 4 7" xfId="11188"/>
    <cellStyle name="Separador de milhares 12 4 2 4 7 2" xfId="42483"/>
    <cellStyle name="Separador de milhares 12 4 2 4 8" xfId="27659"/>
    <cellStyle name="Separador de milhares 12 4 2 4 8 2" xfId="32601"/>
    <cellStyle name="Separador de milhares 12 4 2 4 9" xfId="29306"/>
    <cellStyle name="Separador de milhares 12 4 2 5" xfId="1271"/>
    <cellStyle name="Separador de milhares 12 4 2 5 2" xfId="1272"/>
    <cellStyle name="Separador de milhares 12 4 2 5 2 2" xfId="2956"/>
    <cellStyle name="Separador de milhares 12 4 2 5 2 2 2" xfId="6250"/>
    <cellStyle name="Separador de milhares 12 4 2 5 2 2 2 2" xfId="22720"/>
    <cellStyle name="Separador de milhares 12 4 2 5 2 2 2 2 2" xfId="54015"/>
    <cellStyle name="Separador de milhares 12 4 2 5 2 2 2 3" xfId="16132"/>
    <cellStyle name="Separador de milhares 12 4 2 5 2 2 2 3 2" xfId="47427"/>
    <cellStyle name="Separador de milhares 12 4 2 5 2 2 2 4" xfId="37545"/>
    <cellStyle name="Separador de milhares 12 4 2 5 2 2 3" xfId="9544"/>
    <cellStyle name="Separador de milhares 12 4 2 5 2 2 3 2" xfId="26014"/>
    <cellStyle name="Separador de milhares 12 4 2 5 2 2 3 2 2" xfId="57309"/>
    <cellStyle name="Separador de milhares 12 4 2 5 2 2 3 3" xfId="40839"/>
    <cellStyle name="Separador de milhares 12 4 2 5 2 2 4" xfId="19426"/>
    <cellStyle name="Separador de milhares 12 4 2 5 2 2 4 2" xfId="50721"/>
    <cellStyle name="Separador de milhares 12 4 2 5 2 2 5" xfId="12838"/>
    <cellStyle name="Separador de milhares 12 4 2 5 2 2 5 2" xfId="44133"/>
    <cellStyle name="Separador de milhares 12 4 2 5 2 2 6" xfId="34251"/>
    <cellStyle name="Separador de milhares 12 4 2 5 2 2 7" xfId="30956"/>
    <cellStyle name="Separador de milhares 12 4 2 5 2 3" xfId="4603"/>
    <cellStyle name="Separador de milhares 12 4 2 5 2 3 2" xfId="21073"/>
    <cellStyle name="Separador de milhares 12 4 2 5 2 3 2 2" xfId="52368"/>
    <cellStyle name="Separador de milhares 12 4 2 5 2 3 3" xfId="14485"/>
    <cellStyle name="Separador de milhares 12 4 2 5 2 3 3 2" xfId="45780"/>
    <cellStyle name="Separador de milhares 12 4 2 5 2 3 4" xfId="35898"/>
    <cellStyle name="Separador de milhares 12 4 2 5 2 4" xfId="7897"/>
    <cellStyle name="Separador de milhares 12 4 2 5 2 4 2" xfId="24367"/>
    <cellStyle name="Separador de milhares 12 4 2 5 2 4 2 2" xfId="55662"/>
    <cellStyle name="Separador de milhares 12 4 2 5 2 4 3" xfId="39192"/>
    <cellStyle name="Separador de milhares 12 4 2 5 2 5" xfId="17779"/>
    <cellStyle name="Separador de milhares 12 4 2 5 2 5 2" xfId="49074"/>
    <cellStyle name="Separador de milhares 12 4 2 5 2 6" xfId="11191"/>
    <cellStyle name="Separador de milhares 12 4 2 5 2 6 2" xfId="42486"/>
    <cellStyle name="Separador de milhares 12 4 2 5 2 7" xfId="27662"/>
    <cellStyle name="Separador de milhares 12 4 2 5 2 7 2" xfId="32604"/>
    <cellStyle name="Separador de milhares 12 4 2 5 2 8" xfId="29309"/>
    <cellStyle name="Separador de milhares 12 4 2 5 3" xfId="2955"/>
    <cellStyle name="Separador de milhares 12 4 2 5 3 2" xfId="6249"/>
    <cellStyle name="Separador de milhares 12 4 2 5 3 2 2" xfId="22719"/>
    <cellStyle name="Separador de milhares 12 4 2 5 3 2 2 2" xfId="54014"/>
    <cellStyle name="Separador de milhares 12 4 2 5 3 2 3" xfId="16131"/>
    <cellStyle name="Separador de milhares 12 4 2 5 3 2 3 2" xfId="47426"/>
    <cellStyle name="Separador de milhares 12 4 2 5 3 2 4" xfId="37544"/>
    <cellStyle name="Separador de milhares 12 4 2 5 3 3" xfId="9543"/>
    <cellStyle name="Separador de milhares 12 4 2 5 3 3 2" xfId="26013"/>
    <cellStyle name="Separador de milhares 12 4 2 5 3 3 2 2" xfId="57308"/>
    <cellStyle name="Separador de milhares 12 4 2 5 3 3 3" xfId="40838"/>
    <cellStyle name="Separador de milhares 12 4 2 5 3 4" xfId="19425"/>
    <cellStyle name="Separador de milhares 12 4 2 5 3 4 2" xfId="50720"/>
    <cellStyle name="Separador de milhares 12 4 2 5 3 5" xfId="12837"/>
    <cellStyle name="Separador de milhares 12 4 2 5 3 5 2" xfId="44132"/>
    <cellStyle name="Separador de milhares 12 4 2 5 3 6" xfId="34250"/>
    <cellStyle name="Separador de milhares 12 4 2 5 3 7" xfId="30955"/>
    <cellStyle name="Separador de milhares 12 4 2 5 4" xfId="4602"/>
    <cellStyle name="Separador de milhares 12 4 2 5 4 2" xfId="21072"/>
    <cellStyle name="Separador de milhares 12 4 2 5 4 2 2" xfId="52367"/>
    <cellStyle name="Separador de milhares 12 4 2 5 4 3" xfId="14484"/>
    <cellStyle name="Separador de milhares 12 4 2 5 4 3 2" xfId="45779"/>
    <cellStyle name="Separador de milhares 12 4 2 5 4 4" xfId="35897"/>
    <cellStyle name="Separador de milhares 12 4 2 5 5" xfId="7896"/>
    <cellStyle name="Separador de milhares 12 4 2 5 5 2" xfId="24366"/>
    <cellStyle name="Separador de milhares 12 4 2 5 5 2 2" xfId="55661"/>
    <cellStyle name="Separador de milhares 12 4 2 5 5 3" xfId="39191"/>
    <cellStyle name="Separador de milhares 12 4 2 5 6" xfId="17778"/>
    <cellStyle name="Separador de milhares 12 4 2 5 6 2" xfId="49073"/>
    <cellStyle name="Separador de milhares 12 4 2 5 7" xfId="11190"/>
    <cellStyle name="Separador de milhares 12 4 2 5 7 2" xfId="42485"/>
    <cellStyle name="Separador de milhares 12 4 2 5 8" xfId="27661"/>
    <cellStyle name="Separador de milhares 12 4 2 5 8 2" xfId="32603"/>
    <cellStyle name="Separador de milhares 12 4 2 5 9" xfId="29308"/>
    <cellStyle name="Separador de milhares 12 4 2 6" xfId="1273"/>
    <cellStyle name="Separador de milhares 12 4 2 6 2" xfId="2957"/>
    <cellStyle name="Separador de milhares 12 4 2 6 2 2" xfId="6251"/>
    <cellStyle name="Separador de milhares 12 4 2 6 2 2 2" xfId="22721"/>
    <cellStyle name="Separador de milhares 12 4 2 6 2 2 2 2" xfId="54016"/>
    <cellStyle name="Separador de milhares 12 4 2 6 2 2 3" xfId="16133"/>
    <cellStyle name="Separador de milhares 12 4 2 6 2 2 3 2" xfId="47428"/>
    <cellStyle name="Separador de milhares 12 4 2 6 2 2 4" xfId="37546"/>
    <cellStyle name="Separador de milhares 12 4 2 6 2 3" xfId="9545"/>
    <cellStyle name="Separador de milhares 12 4 2 6 2 3 2" xfId="26015"/>
    <cellStyle name="Separador de milhares 12 4 2 6 2 3 2 2" xfId="57310"/>
    <cellStyle name="Separador de milhares 12 4 2 6 2 3 3" xfId="40840"/>
    <cellStyle name="Separador de milhares 12 4 2 6 2 4" xfId="19427"/>
    <cellStyle name="Separador de milhares 12 4 2 6 2 4 2" xfId="50722"/>
    <cellStyle name="Separador de milhares 12 4 2 6 2 5" xfId="12839"/>
    <cellStyle name="Separador de milhares 12 4 2 6 2 5 2" xfId="44134"/>
    <cellStyle name="Separador de milhares 12 4 2 6 2 6" xfId="34252"/>
    <cellStyle name="Separador de milhares 12 4 2 6 2 7" xfId="30957"/>
    <cellStyle name="Separador de milhares 12 4 2 6 3" xfId="4604"/>
    <cellStyle name="Separador de milhares 12 4 2 6 3 2" xfId="21074"/>
    <cellStyle name="Separador de milhares 12 4 2 6 3 2 2" xfId="52369"/>
    <cellStyle name="Separador de milhares 12 4 2 6 3 3" xfId="14486"/>
    <cellStyle name="Separador de milhares 12 4 2 6 3 3 2" xfId="45781"/>
    <cellStyle name="Separador de milhares 12 4 2 6 3 4" xfId="35899"/>
    <cellStyle name="Separador de milhares 12 4 2 6 4" xfId="7898"/>
    <cellStyle name="Separador de milhares 12 4 2 6 4 2" xfId="24368"/>
    <cellStyle name="Separador de milhares 12 4 2 6 4 2 2" xfId="55663"/>
    <cellStyle name="Separador de milhares 12 4 2 6 4 3" xfId="39193"/>
    <cellStyle name="Separador de milhares 12 4 2 6 5" xfId="17780"/>
    <cellStyle name="Separador de milhares 12 4 2 6 5 2" xfId="49075"/>
    <cellStyle name="Separador de milhares 12 4 2 6 6" xfId="11192"/>
    <cellStyle name="Separador de milhares 12 4 2 6 6 2" xfId="42487"/>
    <cellStyle name="Separador de milhares 12 4 2 6 7" xfId="27663"/>
    <cellStyle name="Separador de milhares 12 4 2 6 7 2" xfId="32605"/>
    <cellStyle name="Separador de milhares 12 4 2 6 8" xfId="29310"/>
    <cellStyle name="Separador de milhares 12 4 2 7" xfId="1274"/>
    <cellStyle name="Separador de milhares 12 4 2 7 2" xfId="2958"/>
    <cellStyle name="Separador de milhares 12 4 2 7 2 2" xfId="6252"/>
    <cellStyle name="Separador de milhares 12 4 2 7 2 2 2" xfId="22722"/>
    <cellStyle name="Separador de milhares 12 4 2 7 2 2 2 2" xfId="54017"/>
    <cellStyle name="Separador de milhares 12 4 2 7 2 2 3" xfId="16134"/>
    <cellStyle name="Separador de milhares 12 4 2 7 2 2 3 2" xfId="47429"/>
    <cellStyle name="Separador de milhares 12 4 2 7 2 2 4" xfId="37547"/>
    <cellStyle name="Separador de milhares 12 4 2 7 2 3" xfId="9546"/>
    <cellStyle name="Separador de milhares 12 4 2 7 2 3 2" xfId="26016"/>
    <cellStyle name="Separador de milhares 12 4 2 7 2 3 2 2" xfId="57311"/>
    <cellStyle name="Separador de milhares 12 4 2 7 2 3 3" xfId="40841"/>
    <cellStyle name="Separador de milhares 12 4 2 7 2 4" xfId="19428"/>
    <cellStyle name="Separador de milhares 12 4 2 7 2 4 2" xfId="50723"/>
    <cellStyle name="Separador de milhares 12 4 2 7 2 5" xfId="12840"/>
    <cellStyle name="Separador de milhares 12 4 2 7 2 5 2" xfId="44135"/>
    <cellStyle name="Separador de milhares 12 4 2 7 2 6" xfId="34253"/>
    <cellStyle name="Separador de milhares 12 4 2 7 2 7" xfId="30958"/>
    <cellStyle name="Separador de milhares 12 4 2 7 3" xfId="4605"/>
    <cellStyle name="Separador de milhares 12 4 2 7 3 2" xfId="21075"/>
    <cellStyle name="Separador de milhares 12 4 2 7 3 2 2" xfId="52370"/>
    <cellStyle name="Separador de milhares 12 4 2 7 3 3" xfId="14487"/>
    <cellStyle name="Separador de milhares 12 4 2 7 3 3 2" xfId="45782"/>
    <cellStyle name="Separador de milhares 12 4 2 7 3 4" xfId="35900"/>
    <cellStyle name="Separador de milhares 12 4 2 7 4" xfId="7899"/>
    <cellStyle name="Separador de milhares 12 4 2 7 4 2" xfId="24369"/>
    <cellStyle name="Separador de milhares 12 4 2 7 4 2 2" xfId="55664"/>
    <cellStyle name="Separador de milhares 12 4 2 7 4 3" xfId="39194"/>
    <cellStyle name="Separador de milhares 12 4 2 7 5" xfId="17781"/>
    <cellStyle name="Separador de milhares 12 4 2 7 5 2" xfId="49076"/>
    <cellStyle name="Separador de milhares 12 4 2 7 6" xfId="11193"/>
    <cellStyle name="Separador de milhares 12 4 2 7 6 2" xfId="42488"/>
    <cellStyle name="Separador de milhares 12 4 2 7 7" xfId="27664"/>
    <cellStyle name="Separador de milhares 12 4 2 7 7 2" xfId="32606"/>
    <cellStyle name="Separador de milhares 12 4 2 7 8" xfId="29311"/>
    <cellStyle name="Separador de milhares 12 4 2 8" xfId="2938"/>
    <cellStyle name="Separador de milhares 12 4 2 8 2" xfId="6232"/>
    <cellStyle name="Separador de milhares 12 4 2 8 2 2" xfId="22702"/>
    <cellStyle name="Separador de milhares 12 4 2 8 2 2 2" xfId="53997"/>
    <cellStyle name="Separador de milhares 12 4 2 8 2 3" xfId="16114"/>
    <cellStyle name="Separador de milhares 12 4 2 8 2 3 2" xfId="47409"/>
    <cellStyle name="Separador de milhares 12 4 2 8 2 4" xfId="37527"/>
    <cellStyle name="Separador de milhares 12 4 2 8 3" xfId="9526"/>
    <cellStyle name="Separador de milhares 12 4 2 8 3 2" xfId="25996"/>
    <cellStyle name="Separador de milhares 12 4 2 8 3 2 2" xfId="57291"/>
    <cellStyle name="Separador de milhares 12 4 2 8 3 3" xfId="40821"/>
    <cellStyle name="Separador de milhares 12 4 2 8 4" xfId="19408"/>
    <cellStyle name="Separador de milhares 12 4 2 8 4 2" xfId="50703"/>
    <cellStyle name="Separador de milhares 12 4 2 8 5" xfId="12820"/>
    <cellStyle name="Separador de milhares 12 4 2 8 5 2" xfId="44115"/>
    <cellStyle name="Separador de milhares 12 4 2 8 6" xfId="34233"/>
    <cellStyle name="Separador de milhares 12 4 2 8 7" xfId="30938"/>
    <cellStyle name="Separador de milhares 12 4 2 9" xfId="4585"/>
    <cellStyle name="Separador de milhares 12 4 2 9 2" xfId="21055"/>
    <cellStyle name="Separador de milhares 12 4 2 9 2 2" xfId="52350"/>
    <cellStyle name="Separador de milhares 12 4 2 9 3" xfId="14467"/>
    <cellStyle name="Separador de milhares 12 4 2 9 3 2" xfId="45762"/>
    <cellStyle name="Separador de milhares 12 4 2 9 4" xfId="35880"/>
    <cellStyle name="Separador de milhares 12 4 3" xfId="1275"/>
    <cellStyle name="Separador de milhares 12 4 3 10" xfId="11194"/>
    <cellStyle name="Separador de milhares 12 4 3 10 2" xfId="42489"/>
    <cellStyle name="Separador de milhares 12 4 3 11" xfId="27665"/>
    <cellStyle name="Separador de milhares 12 4 3 11 2" xfId="32607"/>
    <cellStyle name="Separador de milhares 12 4 3 12" xfId="29312"/>
    <cellStyle name="Separador de milhares 12 4 3 2" xfId="1276"/>
    <cellStyle name="Separador de milhares 12 4 3 2 2" xfId="1277"/>
    <cellStyle name="Separador de milhares 12 4 3 2 2 2" xfId="2961"/>
    <cellStyle name="Separador de milhares 12 4 3 2 2 2 2" xfId="6255"/>
    <cellStyle name="Separador de milhares 12 4 3 2 2 2 2 2" xfId="22725"/>
    <cellStyle name="Separador de milhares 12 4 3 2 2 2 2 2 2" xfId="54020"/>
    <cellStyle name="Separador de milhares 12 4 3 2 2 2 2 3" xfId="16137"/>
    <cellStyle name="Separador de milhares 12 4 3 2 2 2 2 3 2" xfId="47432"/>
    <cellStyle name="Separador de milhares 12 4 3 2 2 2 2 4" xfId="37550"/>
    <cellStyle name="Separador de milhares 12 4 3 2 2 2 3" xfId="9549"/>
    <cellStyle name="Separador de milhares 12 4 3 2 2 2 3 2" xfId="26019"/>
    <cellStyle name="Separador de milhares 12 4 3 2 2 2 3 2 2" xfId="57314"/>
    <cellStyle name="Separador de milhares 12 4 3 2 2 2 3 3" xfId="40844"/>
    <cellStyle name="Separador de milhares 12 4 3 2 2 2 4" xfId="19431"/>
    <cellStyle name="Separador de milhares 12 4 3 2 2 2 4 2" xfId="50726"/>
    <cellStyle name="Separador de milhares 12 4 3 2 2 2 5" xfId="12843"/>
    <cellStyle name="Separador de milhares 12 4 3 2 2 2 5 2" xfId="44138"/>
    <cellStyle name="Separador de milhares 12 4 3 2 2 2 6" xfId="34256"/>
    <cellStyle name="Separador de milhares 12 4 3 2 2 2 7" xfId="30961"/>
    <cellStyle name="Separador de milhares 12 4 3 2 2 3" xfId="4608"/>
    <cellStyle name="Separador de milhares 12 4 3 2 2 3 2" xfId="21078"/>
    <cellStyle name="Separador de milhares 12 4 3 2 2 3 2 2" xfId="52373"/>
    <cellStyle name="Separador de milhares 12 4 3 2 2 3 3" xfId="14490"/>
    <cellStyle name="Separador de milhares 12 4 3 2 2 3 3 2" xfId="45785"/>
    <cellStyle name="Separador de milhares 12 4 3 2 2 3 4" xfId="35903"/>
    <cellStyle name="Separador de milhares 12 4 3 2 2 4" xfId="7902"/>
    <cellStyle name="Separador de milhares 12 4 3 2 2 4 2" xfId="24372"/>
    <cellStyle name="Separador de milhares 12 4 3 2 2 4 2 2" xfId="55667"/>
    <cellStyle name="Separador de milhares 12 4 3 2 2 4 3" xfId="39197"/>
    <cellStyle name="Separador de milhares 12 4 3 2 2 5" xfId="17784"/>
    <cellStyle name="Separador de milhares 12 4 3 2 2 5 2" xfId="49079"/>
    <cellStyle name="Separador de milhares 12 4 3 2 2 6" xfId="11196"/>
    <cellStyle name="Separador de milhares 12 4 3 2 2 6 2" xfId="42491"/>
    <cellStyle name="Separador de milhares 12 4 3 2 2 7" xfId="27667"/>
    <cellStyle name="Separador de milhares 12 4 3 2 2 7 2" xfId="32609"/>
    <cellStyle name="Separador de milhares 12 4 3 2 2 8" xfId="29314"/>
    <cellStyle name="Separador de milhares 12 4 3 2 3" xfId="2960"/>
    <cellStyle name="Separador de milhares 12 4 3 2 3 2" xfId="6254"/>
    <cellStyle name="Separador de milhares 12 4 3 2 3 2 2" xfId="22724"/>
    <cellStyle name="Separador de milhares 12 4 3 2 3 2 2 2" xfId="54019"/>
    <cellStyle name="Separador de milhares 12 4 3 2 3 2 3" xfId="16136"/>
    <cellStyle name="Separador de milhares 12 4 3 2 3 2 3 2" xfId="47431"/>
    <cellStyle name="Separador de milhares 12 4 3 2 3 2 4" xfId="37549"/>
    <cellStyle name="Separador de milhares 12 4 3 2 3 3" xfId="9548"/>
    <cellStyle name="Separador de milhares 12 4 3 2 3 3 2" xfId="26018"/>
    <cellStyle name="Separador de milhares 12 4 3 2 3 3 2 2" xfId="57313"/>
    <cellStyle name="Separador de milhares 12 4 3 2 3 3 3" xfId="40843"/>
    <cellStyle name="Separador de milhares 12 4 3 2 3 4" xfId="19430"/>
    <cellStyle name="Separador de milhares 12 4 3 2 3 4 2" xfId="50725"/>
    <cellStyle name="Separador de milhares 12 4 3 2 3 5" xfId="12842"/>
    <cellStyle name="Separador de milhares 12 4 3 2 3 5 2" xfId="44137"/>
    <cellStyle name="Separador de milhares 12 4 3 2 3 6" xfId="34255"/>
    <cellStyle name="Separador de milhares 12 4 3 2 3 7" xfId="30960"/>
    <cellStyle name="Separador de milhares 12 4 3 2 4" xfId="4607"/>
    <cellStyle name="Separador de milhares 12 4 3 2 4 2" xfId="21077"/>
    <cellStyle name="Separador de milhares 12 4 3 2 4 2 2" xfId="52372"/>
    <cellStyle name="Separador de milhares 12 4 3 2 4 3" xfId="14489"/>
    <cellStyle name="Separador de milhares 12 4 3 2 4 3 2" xfId="45784"/>
    <cellStyle name="Separador de milhares 12 4 3 2 4 4" xfId="35902"/>
    <cellStyle name="Separador de milhares 12 4 3 2 5" xfId="7901"/>
    <cellStyle name="Separador de milhares 12 4 3 2 5 2" xfId="24371"/>
    <cellStyle name="Separador de milhares 12 4 3 2 5 2 2" xfId="55666"/>
    <cellStyle name="Separador de milhares 12 4 3 2 5 3" xfId="39196"/>
    <cellStyle name="Separador de milhares 12 4 3 2 6" xfId="17783"/>
    <cellStyle name="Separador de milhares 12 4 3 2 6 2" xfId="49078"/>
    <cellStyle name="Separador de milhares 12 4 3 2 7" xfId="11195"/>
    <cellStyle name="Separador de milhares 12 4 3 2 7 2" xfId="42490"/>
    <cellStyle name="Separador de milhares 12 4 3 2 8" xfId="27666"/>
    <cellStyle name="Separador de milhares 12 4 3 2 8 2" xfId="32608"/>
    <cellStyle name="Separador de milhares 12 4 3 2 9" xfId="29313"/>
    <cellStyle name="Separador de milhares 12 4 3 3" xfId="1278"/>
    <cellStyle name="Separador de milhares 12 4 3 3 2" xfId="1279"/>
    <cellStyle name="Separador de milhares 12 4 3 3 2 2" xfId="2963"/>
    <cellStyle name="Separador de milhares 12 4 3 3 2 2 2" xfId="6257"/>
    <cellStyle name="Separador de milhares 12 4 3 3 2 2 2 2" xfId="22727"/>
    <cellStyle name="Separador de milhares 12 4 3 3 2 2 2 2 2" xfId="54022"/>
    <cellStyle name="Separador de milhares 12 4 3 3 2 2 2 3" xfId="16139"/>
    <cellStyle name="Separador de milhares 12 4 3 3 2 2 2 3 2" xfId="47434"/>
    <cellStyle name="Separador de milhares 12 4 3 3 2 2 2 4" xfId="37552"/>
    <cellStyle name="Separador de milhares 12 4 3 3 2 2 3" xfId="9551"/>
    <cellStyle name="Separador de milhares 12 4 3 3 2 2 3 2" xfId="26021"/>
    <cellStyle name="Separador de milhares 12 4 3 3 2 2 3 2 2" xfId="57316"/>
    <cellStyle name="Separador de milhares 12 4 3 3 2 2 3 3" xfId="40846"/>
    <cellStyle name="Separador de milhares 12 4 3 3 2 2 4" xfId="19433"/>
    <cellStyle name="Separador de milhares 12 4 3 3 2 2 4 2" xfId="50728"/>
    <cellStyle name="Separador de milhares 12 4 3 3 2 2 5" xfId="12845"/>
    <cellStyle name="Separador de milhares 12 4 3 3 2 2 5 2" xfId="44140"/>
    <cellStyle name="Separador de milhares 12 4 3 3 2 2 6" xfId="34258"/>
    <cellStyle name="Separador de milhares 12 4 3 3 2 2 7" xfId="30963"/>
    <cellStyle name="Separador de milhares 12 4 3 3 2 3" xfId="4610"/>
    <cellStyle name="Separador de milhares 12 4 3 3 2 3 2" xfId="21080"/>
    <cellStyle name="Separador de milhares 12 4 3 3 2 3 2 2" xfId="52375"/>
    <cellStyle name="Separador de milhares 12 4 3 3 2 3 3" xfId="14492"/>
    <cellStyle name="Separador de milhares 12 4 3 3 2 3 3 2" xfId="45787"/>
    <cellStyle name="Separador de milhares 12 4 3 3 2 3 4" xfId="35905"/>
    <cellStyle name="Separador de milhares 12 4 3 3 2 4" xfId="7904"/>
    <cellStyle name="Separador de milhares 12 4 3 3 2 4 2" xfId="24374"/>
    <cellStyle name="Separador de milhares 12 4 3 3 2 4 2 2" xfId="55669"/>
    <cellStyle name="Separador de milhares 12 4 3 3 2 4 3" xfId="39199"/>
    <cellStyle name="Separador de milhares 12 4 3 3 2 5" xfId="17786"/>
    <cellStyle name="Separador de milhares 12 4 3 3 2 5 2" xfId="49081"/>
    <cellStyle name="Separador de milhares 12 4 3 3 2 6" xfId="11198"/>
    <cellStyle name="Separador de milhares 12 4 3 3 2 6 2" xfId="42493"/>
    <cellStyle name="Separador de milhares 12 4 3 3 2 7" xfId="27669"/>
    <cellStyle name="Separador de milhares 12 4 3 3 2 7 2" xfId="32611"/>
    <cellStyle name="Separador de milhares 12 4 3 3 2 8" xfId="29316"/>
    <cellStyle name="Separador de milhares 12 4 3 3 3" xfId="2962"/>
    <cellStyle name="Separador de milhares 12 4 3 3 3 2" xfId="6256"/>
    <cellStyle name="Separador de milhares 12 4 3 3 3 2 2" xfId="22726"/>
    <cellStyle name="Separador de milhares 12 4 3 3 3 2 2 2" xfId="54021"/>
    <cellStyle name="Separador de milhares 12 4 3 3 3 2 3" xfId="16138"/>
    <cellStyle name="Separador de milhares 12 4 3 3 3 2 3 2" xfId="47433"/>
    <cellStyle name="Separador de milhares 12 4 3 3 3 2 4" xfId="37551"/>
    <cellStyle name="Separador de milhares 12 4 3 3 3 3" xfId="9550"/>
    <cellStyle name="Separador de milhares 12 4 3 3 3 3 2" xfId="26020"/>
    <cellStyle name="Separador de milhares 12 4 3 3 3 3 2 2" xfId="57315"/>
    <cellStyle name="Separador de milhares 12 4 3 3 3 3 3" xfId="40845"/>
    <cellStyle name="Separador de milhares 12 4 3 3 3 4" xfId="19432"/>
    <cellStyle name="Separador de milhares 12 4 3 3 3 4 2" xfId="50727"/>
    <cellStyle name="Separador de milhares 12 4 3 3 3 5" xfId="12844"/>
    <cellStyle name="Separador de milhares 12 4 3 3 3 5 2" xfId="44139"/>
    <cellStyle name="Separador de milhares 12 4 3 3 3 6" xfId="34257"/>
    <cellStyle name="Separador de milhares 12 4 3 3 3 7" xfId="30962"/>
    <cellStyle name="Separador de milhares 12 4 3 3 4" xfId="4609"/>
    <cellStyle name="Separador de milhares 12 4 3 3 4 2" xfId="21079"/>
    <cellStyle name="Separador de milhares 12 4 3 3 4 2 2" xfId="52374"/>
    <cellStyle name="Separador de milhares 12 4 3 3 4 3" xfId="14491"/>
    <cellStyle name="Separador de milhares 12 4 3 3 4 3 2" xfId="45786"/>
    <cellStyle name="Separador de milhares 12 4 3 3 4 4" xfId="35904"/>
    <cellStyle name="Separador de milhares 12 4 3 3 5" xfId="7903"/>
    <cellStyle name="Separador de milhares 12 4 3 3 5 2" xfId="24373"/>
    <cellStyle name="Separador de milhares 12 4 3 3 5 2 2" xfId="55668"/>
    <cellStyle name="Separador de milhares 12 4 3 3 5 3" xfId="39198"/>
    <cellStyle name="Separador de milhares 12 4 3 3 6" xfId="17785"/>
    <cellStyle name="Separador de milhares 12 4 3 3 6 2" xfId="49080"/>
    <cellStyle name="Separador de milhares 12 4 3 3 7" xfId="11197"/>
    <cellStyle name="Separador de milhares 12 4 3 3 7 2" xfId="42492"/>
    <cellStyle name="Separador de milhares 12 4 3 3 8" xfId="27668"/>
    <cellStyle name="Separador de milhares 12 4 3 3 8 2" xfId="32610"/>
    <cellStyle name="Separador de milhares 12 4 3 3 9" xfId="29315"/>
    <cellStyle name="Separador de milhares 12 4 3 4" xfId="1280"/>
    <cellStyle name="Separador de milhares 12 4 3 4 2" xfId="2964"/>
    <cellStyle name="Separador de milhares 12 4 3 4 2 2" xfId="6258"/>
    <cellStyle name="Separador de milhares 12 4 3 4 2 2 2" xfId="22728"/>
    <cellStyle name="Separador de milhares 12 4 3 4 2 2 2 2" xfId="54023"/>
    <cellStyle name="Separador de milhares 12 4 3 4 2 2 3" xfId="16140"/>
    <cellStyle name="Separador de milhares 12 4 3 4 2 2 3 2" xfId="47435"/>
    <cellStyle name="Separador de milhares 12 4 3 4 2 2 4" xfId="37553"/>
    <cellStyle name="Separador de milhares 12 4 3 4 2 3" xfId="9552"/>
    <cellStyle name="Separador de milhares 12 4 3 4 2 3 2" xfId="26022"/>
    <cellStyle name="Separador de milhares 12 4 3 4 2 3 2 2" xfId="57317"/>
    <cellStyle name="Separador de milhares 12 4 3 4 2 3 3" xfId="40847"/>
    <cellStyle name="Separador de milhares 12 4 3 4 2 4" xfId="19434"/>
    <cellStyle name="Separador de milhares 12 4 3 4 2 4 2" xfId="50729"/>
    <cellStyle name="Separador de milhares 12 4 3 4 2 5" xfId="12846"/>
    <cellStyle name="Separador de milhares 12 4 3 4 2 5 2" xfId="44141"/>
    <cellStyle name="Separador de milhares 12 4 3 4 2 6" xfId="34259"/>
    <cellStyle name="Separador de milhares 12 4 3 4 2 7" xfId="30964"/>
    <cellStyle name="Separador de milhares 12 4 3 4 3" xfId="4611"/>
    <cellStyle name="Separador de milhares 12 4 3 4 3 2" xfId="21081"/>
    <cellStyle name="Separador de milhares 12 4 3 4 3 2 2" xfId="52376"/>
    <cellStyle name="Separador de milhares 12 4 3 4 3 3" xfId="14493"/>
    <cellStyle name="Separador de milhares 12 4 3 4 3 3 2" xfId="45788"/>
    <cellStyle name="Separador de milhares 12 4 3 4 3 4" xfId="35906"/>
    <cellStyle name="Separador de milhares 12 4 3 4 4" xfId="7905"/>
    <cellStyle name="Separador de milhares 12 4 3 4 4 2" xfId="24375"/>
    <cellStyle name="Separador de milhares 12 4 3 4 4 2 2" xfId="55670"/>
    <cellStyle name="Separador de milhares 12 4 3 4 4 3" xfId="39200"/>
    <cellStyle name="Separador de milhares 12 4 3 4 5" xfId="17787"/>
    <cellStyle name="Separador de milhares 12 4 3 4 5 2" xfId="49082"/>
    <cellStyle name="Separador de milhares 12 4 3 4 6" xfId="11199"/>
    <cellStyle name="Separador de milhares 12 4 3 4 6 2" xfId="42494"/>
    <cellStyle name="Separador de milhares 12 4 3 4 7" xfId="27670"/>
    <cellStyle name="Separador de milhares 12 4 3 4 7 2" xfId="32612"/>
    <cellStyle name="Separador de milhares 12 4 3 4 8" xfId="29317"/>
    <cellStyle name="Separador de milhares 12 4 3 5" xfId="1281"/>
    <cellStyle name="Separador de milhares 12 4 3 5 2" xfId="2965"/>
    <cellStyle name="Separador de milhares 12 4 3 5 2 2" xfId="6259"/>
    <cellStyle name="Separador de milhares 12 4 3 5 2 2 2" xfId="22729"/>
    <cellStyle name="Separador de milhares 12 4 3 5 2 2 2 2" xfId="54024"/>
    <cellStyle name="Separador de milhares 12 4 3 5 2 2 3" xfId="16141"/>
    <cellStyle name="Separador de milhares 12 4 3 5 2 2 3 2" xfId="47436"/>
    <cellStyle name="Separador de milhares 12 4 3 5 2 2 4" xfId="37554"/>
    <cellStyle name="Separador de milhares 12 4 3 5 2 3" xfId="9553"/>
    <cellStyle name="Separador de milhares 12 4 3 5 2 3 2" xfId="26023"/>
    <cellStyle name="Separador de milhares 12 4 3 5 2 3 2 2" xfId="57318"/>
    <cellStyle name="Separador de milhares 12 4 3 5 2 3 3" xfId="40848"/>
    <cellStyle name="Separador de milhares 12 4 3 5 2 4" xfId="19435"/>
    <cellStyle name="Separador de milhares 12 4 3 5 2 4 2" xfId="50730"/>
    <cellStyle name="Separador de milhares 12 4 3 5 2 5" xfId="12847"/>
    <cellStyle name="Separador de milhares 12 4 3 5 2 5 2" xfId="44142"/>
    <cellStyle name="Separador de milhares 12 4 3 5 2 6" xfId="34260"/>
    <cellStyle name="Separador de milhares 12 4 3 5 2 7" xfId="30965"/>
    <cellStyle name="Separador de milhares 12 4 3 5 3" xfId="4612"/>
    <cellStyle name="Separador de milhares 12 4 3 5 3 2" xfId="21082"/>
    <cellStyle name="Separador de milhares 12 4 3 5 3 2 2" xfId="52377"/>
    <cellStyle name="Separador de milhares 12 4 3 5 3 3" xfId="14494"/>
    <cellStyle name="Separador de milhares 12 4 3 5 3 3 2" xfId="45789"/>
    <cellStyle name="Separador de milhares 12 4 3 5 3 4" xfId="35907"/>
    <cellStyle name="Separador de milhares 12 4 3 5 4" xfId="7906"/>
    <cellStyle name="Separador de milhares 12 4 3 5 4 2" xfId="24376"/>
    <cellStyle name="Separador de milhares 12 4 3 5 4 2 2" xfId="55671"/>
    <cellStyle name="Separador de milhares 12 4 3 5 4 3" xfId="39201"/>
    <cellStyle name="Separador de milhares 12 4 3 5 5" xfId="17788"/>
    <cellStyle name="Separador de milhares 12 4 3 5 5 2" xfId="49083"/>
    <cellStyle name="Separador de milhares 12 4 3 5 6" xfId="11200"/>
    <cellStyle name="Separador de milhares 12 4 3 5 6 2" xfId="42495"/>
    <cellStyle name="Separador de milhares 12 4 3 5 7" xfId="27671"/>
    <cellStyle name="Separador de milhares 12 4 3 5 7 2" xfId="32613"/>
    <cellStyle name="Separador de milhares 12 4 3 5 8" xfId="29318"/>
    <cellStyle name="Separador de milhares 12 4 3 6" xfId="2959"/>
    <cellStyle name="Separador de milhares 12 4 3 6 2" xfId="6253"/>
    <cellStyle name="Separador de milhares 12 4 3 6 2 2" xfId="22723"/>
    <cellStyle name="Separador de milhares 12 4 3 6 2 2 2" xfId="54018"/>
    <cellStyle name="Separador de milhares 12 4 3 6 2 3" xfId="16135"/>
    <cellStyle name="Separador de milhares 12 4 3 6 2 3 2" xfId="47430"/>
    <cellStyle name="Separador de milhares 12 4 3 6 2 4" xfId="37548"/>
    <cellStyle name="Separador de milhares 12 4 3 6 3" xfId="9547"/>
    <cellStyle name="Separador de milhares 12 4 3 6 3 2" xfId="26017"/>
    <cellStyle name="Separador de milhares 12 4 3 6 3 2 2" xfId="57312"/>
    <cellStyle name="Separador de milhares 12 4 3 6 3 3" xfId="40842"/>
    <cellStyle name="Separador de milhares 12 4 3 6 4" xfId="19429"/>
    <cellStyle name="Separador de milhares 12 4 3 6 4 2" xfId="50724"/>
    <cellStyle name="Separador de milhares 12 4 3 6 5" xfId="12841"/>
    <cellStyle name="Separador de milhares 12 4 3 6 5 2" xfId="44136"/>
    <cellStyle name="Separador de milhares 12 4 3 6 6" xfId="34254"/>
    <cellStyle name="Separador de milhares 12 4 3 6 7" xfId="30959"/>
    <cellStyle name="Separador de milhares 12 4 3 7" xfId="4606"/>
    <cellStyle name="Separador de milhares 12 4 3 7 2" xfId="21076"/>
    <cellStyle name="Separador de milhares 12 4 3 7 2 2" xfId="52371"/>
    <cellStyle name="Separador de milhares 12 4 3 7 3" xfId="14488"/>
    <cellStyle name="Separador de milhares 12 4 3 7 3 2" xfId="45783"/>
    <cellStyle name="Separador de milhares 12 4 3 7 4" xfId="35901"/>
    <cellStyle name="Separador de milhares 12 4 3 8" xfId="7900"/>
    <cellStyle name="Separador de milhares 12 4 3 8 2" xfId="24370"/>
    <cellStyle name="Separador de milhares 12 4 3 8 2 2" xfId="55665"/>
    <cellStyle name="Separador de milhares 12 4 3 8 3" xfId="39195"/>
    <cellStyle name="Separador de milhares 12 4 3 9" xfId="17782"/>
    <cellStyle name="Separador de milhares 12 4 3 9 2" xfId="49077"/>
    <cellStyle name="Separador de milhares 12 4 4" xfId="1282"/>
    <cellStyle name="Separador de milhares 12 4 4 10" xfId="11201"/>
    <cellStyle name="Separador de milhares 12 4 4 10 2" xfId="42496"/>
    <cellStyle name="Separador de milhares 12 4 4 11" xfId="27672"/>
    <cellStyle name="Separador de milhares 12 4 4 11 2" xfId="32614"/>
    <cellStyle name="Separador de milhares 12 4 4 12" xfId="29319"/>
    <cellStyle name="Separador de milhares 12 4 4 2" xfId="1283"/>
    <cellStyle name="Separador de milhares 12 4 4 2 2" xfId="1284"/>
    <cellStyle name="Separador de milhares 12 4 4 2 2 2" xfId="2968"/>
    <cellStyle name="Separador de milhares 12 4 4 2 2 2 2" xfId="6262"/>
    <cellStyle name="Separador de milhares 12 4 4 2 2 2 2 2" xfId="22732"/>
    <cellStyle name="Separador de milhares 12 4 4 2 2 2 2 2 2" xfId="54027"/>
    <cellStyle name="Separador de milhares 12 4 4 2 2 2 2 3" xfId="16144"/>
    <cellStyle name="Separador de milhares 12 4 4 2 2 2 2 3 2" xfId="47439"/>
    <cellStyle name="Separador de milhares 12 4 4 2 2 2 2 4" xfId="37557"/>
    <cellStyle name="Separador de milhares 12 4 4 2 2 2 3" xfId="9556"/>
    <cellStyle name="Separador de milhares 12 4 4 2 2 2 3 2" xfId="26026"/>
    <cellStyle name="Separador de milhares 12 4 4 2 2 2 3 2 2" xfId="57321"/>
    <cellStyle name="Separador de milhares 12 4 4 2 2 2 3 3" xfId="40851"/>
    <cellStyle name="Separador de milhares 12 4 4 2 2 2 4" xfId="19438"/>
    <cellStyle name="Separador de milhares 12 4 4 2 2 2 4 2" xfId="50733"/>
    <cellStyle name="Separador de milhares 12 4 4 2 2 2 5" xfId="12850"/>
    <cellStyle name="Separador de milhares 12 4 4 2 2 2 5 2" xfId="44145"/>
    <cellStyle name="Separador de milhares 12 4 4 2 2 2 6" xfId="34263"/>
    <cellStyle name="Separador de milhares 12 4 4 2 2 2 7" xfId="30968"/>
    <cellStyle name="Separador de milhares 12 4 4 2 2 3" xfId="4615"/>
    <cellStyle name="Separador de milhares 12 4 4 2 2 3 2" xfId="21085"/>
    <cellStyle name="Separador de milhares 12 4 4 2 2 3 2 2" xfId="52380"/>
    <cellStyle name="Separador de milhares 12 4 4 2 2 3 3" xfId="14497"/>
    <cellStyle name="Separador de milhares 12 4 4 2 2 3 3 2" xfId="45792"/>
    <cellStyle name="Separador de milhares 12 4 4 2 2 3 4" xfId="35910"/>
    <cellStyle name="Separador de milhares 12 4 4 2 2 4" xfId="7909"/>
    <cellStyle name="Separador de milhares 12 4 4 2 2 4 2" xfId="24379"/>
    <cellStyle name="Separador de milhares 12 4 4 2 2 4 2 2" xfId="55674"/>
    <cellStyle name="Separador de milhares 12 4 4 2 2 4 3" xfId="39204"/>
    <cellStyle name="Separador de milhares 12 4 4 2 2 5" xfId="17791"/>
    <cellStyle name="Separador de milhares 12 4 4 2 2 5 2" xfId="49086"/>
    <cellStyle name="Separador de milhares 12 4 4 2 2 6" xfId="11203"/>
    <cellStyle name="Separador de milhares 12 4 4 2 2 6 2" xfId="42498"/>
    <cellStyle name="Separador de milhares 12 4 4 2 2 7" xfId="27674"/>
    <cellStyle name="Separador de milhares 12 4 4 2 2 7 2" xfId="32616"/>
    <cellStyle name="Separador de milhares 12 4 4 2 2 8" xfId="29321"/>
    <cellStyle name="Separador de milhares 12 4 4 2 3" xfId="2967"/>
    <cellStyle name="Separador de milhares 12 4 4 2 3 2" xfId="6261"/>
    <cellStyle name="Separador de milhares 12 4 4 2 3 2 2" xfId="22731"/>
    <cellStyle name="Separador de milhares 12 4 4 2 3 2 2 2" xfId="54026"/>
    <cellStyle name="Separador de milhares 12 4 4 2 3 2 3" xfId="16143"/>
    <cellStyle name="Separador de milhares 12 4 4 2 3 2 3 2" xfId="47438"/>
    <cellStyle name="Separador de milhares 12 4 4 2 3 2 4" xfId="37556"/>
    <cellStyle name="Separador de milhares 12 4 4 2 3 3" xfId="9555"/>
    <cellStyle name="Separador de milhares 12 4 4 2 3 3 2" xfId="26025"/>
    <cellStyle name="Separador de milhares 12 4 4 2 3 3 2 2" xfId="57320"/>
    <cellStyle name="Separador de milhares 12 4 4 2 3 3 3" xfId="40850"/>
    <cellStyle name="Separador de milhares 12 4 4 2 3 4" xfId="19437"/>
    <cellStyle name="Separador de milhares 12 4 4 2 3 4 2" xfId="50732"/>
    <cellStyle name="Separador de milhares 12 4 4 2 3 5" xfId="12849"/>
    <cellStyle name="Separador de milhares 12 4 4 2 3 5 2" xfId="44144"/>
    <cellStyle name="Separador de milhares 12 4 4 2 3 6" xfId="34262"/>
    <cellStyle name="Separador de milhares 12 4 4 2 3 7" xfId="30967"/>
    <cellStyle name="Separador de milhares 12 4 4 2 4" xfId="4614"/>
    <cellStyle name="Separador de milhares 12 4 4 2 4 2" xfId="21084"/>
    <cellStyle name="Separador de milhares 12 4 4 2 4 2 2" xfId="52379"/>
    <cellStyle name="Separador de milhares 12 4 4 2 4 3" xfId="14496"/>
    <cellStyle name="Separador de milhares 12 4 4 2 4 3 2" xfId="45791"/>
    <cellStyle name="Separador de milhares 12 4 4 2 4 4" xfId="35909"/>
    <cellStyle name="Separador de milhares 12 4 4 2 5" xfId="7908"/>
    <cellStyle name="Separador de milhares 12 4 4 2 5 2" xfId="24378"/>
    <cellStyle name="Separador de milhares 12 4 4 2 5 2 2" xfId="55673"/>
    <cellStyle name="Separador de milhares 12 4 4 2 5 3" xfId="39203"/>
    <cellStyle name="Separador de milhares 12 4 4 2 6" xfId="17790"/>
    <cellStyle name="Separador de milhares 12 4 4 2 6 2" xfId="49085"/>
    <cellStyle name="Separador de milhares 12 4 4 2 7" xfId="11202"/>
    <cellStyle name="Separador de milhares 12 4 4 2 7 2" xfId="42497"/>
    <cellStyle name="Separador de milhares 12 4 4 2 8" xfId="27673"/>
    <cellStyle name="Separador de milhares 12 4 4 2 8 2" xfId="32615"/>
    <cellStyle name="Separador de milhares 12 4 4 2 9" xfId="29320"/>
    <cellStyle name="Separador de milhares 12 4 4 3" xfId="1285"/>
    <cellStyle name="Separador de milhares 12 4 4 3 2" xfId="1286"/>
    <cellStyle name="Separador de milhares 12 4 4 3 2 2" xfId="2970"/>
    <cellStyle name="Separador de milhares 12 4 4 3 2 2 2" xfId="6264"/>
    <cellStyle name="Separador de milhares 12 4 4 3 2 2 2 2" xfId="22734"/>
    <cellStyle name="Separador de milhares 12 4 4 3 2 2 2 2 2" xfId="54029"/>
    <cellStyle name="Separador de milhares 12 4 4 3 2 2 2 3" xfId="16146"/>
    <cellStyle name="Separador de milhares 12 4 4 3 2 2 2 3 2" xfId="47441"/>
    <cellStyle name="Separador de milhares 12 4 4 3 2 2 2 4" xfId="37559"/>
    <cellStyle name="Separador de milhares 12 4 4 3 2 2 3" xfId="9558"/>
    <cellStyle name="Separador de milhares 12 4 4 3 2 2 3 2" xfId="26028"/>
    <cellStyle name="Separador de milhares 12 4 4 3 2 2 3 2 2" xfId="57323"/>
    <cellStyle name="Separador de milhares 12 4 4 3 2 2 3 3" xfId="40853"/>
    <cellStyle name="Separador de milhares 12 4 4 3 2 2 4" xfId="19440"/>
    <cellStyle name="Separador de milhares 12 4 4 3 2 2 4 2" xfId="50735"/>
    <cellStyle name="Separador de milhares 12 4 4 3 2 2 5" xfId="12852"/>
    <cellStyle name="Separador de milhares 12 4 4 3 2 2 5 2" xfId="44147"/>
    <cellStyle name="Separador de milhares 12 4 4 3 2 2 6" xfId="34265"/>
    <cellStyle name="Separador de milhares 12 4 4 3 2 2 7" xfId="30970"/>
    <cellStyle name="Separador de milhares 12 4 4 3 2 3" xfId="4617"/>
    <cellStyle name="Separador de milhares 12 4 4 3 2 3 2" xfId="21087"/>
    <cellStyle name="Separador de milhares 12 4 4 3 2 3 2 2" xfId="52382"/>
    <cellStyle name="Separador de milhares 12 4 4 3 2 3 3" xfId="14499"/>
    <cellStyle name="Separador de milhares 12 4 4 3 2 3 3 2" xfId="45794"/>
    <cellStyle name="Separador de milhares 12 4 4 3 2 3 4" xfId="35912"/>
    <cellStyle name="Separador de milhares 12 4 4 3 2 4" xfId="7911"/>
    <cellStyle name="Separador de milhares 12 4 4 3 2 4 2" xfId="24381"/>
    <cellStyle name="Separador de milhares 12 4 4 3 2 4 2 2" xfId="55676"/>
    <cellStyle name="Separador de milhares 12 4 4 3 2 4 3" xfId="39206"/>
    <cellStyle name="Separador de milhares 12 4 4 3 2 5" xfId="17793"/>
    <cellStyle name="Separador de milhares 12 4 4 3 2 5 2" xfId="49088"/>
    <cellStyle name="Separador de milhares 12 4 4 3 2 6" xfId="11205"/>
    <cellStyle name="Separador de milhares 12 4 4 3 2 6 2" xfId="42500"/>
    <cellStyle name="Separador de milhares 12 4 4 3 2 7" xfId="27676"/>
    <cellStyle name="Separador de milhares 12 4 4 3 2 7 2" xfId="32618"/>
    <cellStyle name="Separador de milhares 12 4 4 3 2 8" xfId="29323"/>
    <cellStyle name="Separador de milhares 12 4 4 3 3" xfId="2969"/>
    <cellStyle name="Separador de milhares 12 4 4 3 3 2" xfId="6263"/>
    <cellStyle name="Separador de milhares 12 4 4 3 3 2 2" xfId="22733"/>
    <cellStyle name="Separador de milhares 12 4 4 3 3 2 2 2" xfId="54028"/>
    <cellStyle name="Separador de milhares 12 4 4 3 3 2 3" xfId="16145"/>
    <cellStyle name="Separador de milhares 12 4 4 3 3 2 3 2" xfId="47440"/>
    <cellStyle name="Separador de milhares 12 4 4 3 3 2 4" xfId="37558"/>
    <cellStyle name="Separador de milhares 12 4 4 3 3 3" xfId="9557"/>
    <cellStyle name="Separador de milhares 12 4 4 3 3 3 2" xfId="26027"/>
    <cellStyle name="Separador de milhares 12 4 4 3 3 3 2 2" xfId="57322"/>
    <cellStyle name="Separador de milhares 12 4 4 3 3 3 3" xfId="40852"/>
    <cellStyle name="Separador de milhares 12 4 4 3 3 4" xfId="19439"/>
    <cellStyle name="Separador de milhares 12 4 4 3 3 4 2" xfId="50734"/>
    <cellStyle name="Separador de milhares 12 4 4 3 3 5" xfId="12851"/>
    <cellStyle name="Separador de milhares 12 4 4 3 3 5 2" xfId="44146"/>
    <cellStyle name="Separador de milhares 12 4 4 3 3 6" xfId="34264"/>
    <cellStyle name="Separador de milhares 12 4 4 3 3 7" xfId="30969"/>
    <cellStyle name="Separador de milhares 12 4 4 3 4" xfId="4616"/>
    <cellStyle name="Separador de milhares 12 4 4 3 4 2" xfId="21086"/>
    <cellStyle name="Separador de milhares 12 4 4 3 4 2 2" xfId="52381"/>
    <cellStyle name="Separador de milhares 12 4 4 3 4 3" xfId="14498"/>
    <cellStyle name="Separador de milhares 12 4 4 3 4 3 2" xfId="45793"/>
    <cellStyle name="Separador de milhares 12 4 4 3 4 4" xfId="35911"/>
    <cellStyle name="Separador de milhares 12 4 4 3 5" xfId="7910"/>
    <cellStyle name="Separador de milhares 12 4 4 3 5 2" xfId="24380"/>
    <cellStyle name="Separador de milhares 12 4 4 3 5 2 2" xfId="55675"/>
    <cellStyle name="Separador de milhares 12 4 4 3 5 3" xfId="39205"/>
    <cellStyle name="Separador de milhares 12 4 4 3 6" xfId="17792"/>
    <cellStyle name="Separador de milhares 12 4 4 3 6 2" xfId="49087"/>
    <cellStyle name="Separador de milhares 12 4 4 3 7" xfId="11204"/>
    <cellStyle name="Separador de milhares 12 4 4 3 7 2" xfId="42499"/>
    <cellStyle name="Separador de milhares 12 4 4 3 8" xfId="27675"/>
    <cellStyle name="Separador de milhares 12 4 4 3 8 2" xfId="32617"/>
    <cellStyle name="Separador de milhares 12 4 4 3 9" xfId="29322"/>
    <cellStyle name="Separador de milhares 12 4 4 4" xfId="1287"/>
    <cellStyle name="Separador de milhares 12 4 4 4 2" xfId="2971"/>
    <cellStyle name="Separador de milhares 12 4 4 4 2 2" xfId="6265"/>
    <cellStyle name="Separador de milhares 12 4 4 4 2 2 2" xfId="22735"/>
    <cellStyle name="Separador de milhares 12 4 4 4 2 2 2 2" xfId="54030"/>
    <cellStyle name="Separador de milhares 12 4 4 4 2 2 3" xfId="16147"/>
    <cellStyle name="Separador de milhares 12 4 4 4 2 2 3 2" xfId="47442"/>
    <cellStyle name="Separador de milhares 12 4 4 4 2 2 4" xfId="37560"/>
    <cellStyle name="Separador de milhares 12 4 4 4 2 3" xfId="9559"/>
    <cellStyle name="Separador de milhares 12 4 4 4 2 3 2" xfId="26029"/>
    <cellStyle name="Separador de milhares 12 4 4 4 2 3 2 2" xfId="57324"/>
    <cellStyle name="Separador de milhares 12 4 4 4 2 3 3" xfId="40854"/>
    <cellStyle name="Separador de milhares 12 4 4 4 2 4" xfId="19441"/>
    <cellStyle name="Separador de milhares 12 4 4 4 2 4 2" xfId="50736"/>
    <cellStyle name="Separador de milhares 12 4 4 4 2 5" xfId="12853"/>
    <cellStyle name="Separador de milhares 12 4 4 4 2 5 2" xfId="44148"/>
    <cellStyle name="Separador de milhares 12 4 4 4 2 6" xfId="34266"/>
    <cellStyle name="Separador de milhares 12 4 4 4 2 7" xfId="30971"/>
    <cellStyle name="Separador de milhares 12 4 4 4 3" xfId="4618"/>
    <cellStyle name="Separador de milhares 12 4 4 4 3 2" xfId="21088"/>
    <cellStyle name="Separador de milhares 12 4 4 4 3 2 2" xfId="52383"/>
    <cellStyle name="Separador de milhares 12 4 4 4 3 3" xfId="14500"/>
    <cellStyle name="Separador de milhares 12 4 4 4 3 3 2" xfId="45795"/>
    <cellStyle name="Separador de milhares 12 4 4 4 3 4" xfId="35913"/>
    <cellStyle name="Separador de milhares 12 4 4 4 4" xfId="7912"/>
    <cellStyle name="Separador de milhares 12 4 4 4 4 2" xfId="24382"/>
    <cellStyle name="Separador de milhares 12 4 4 4 4 2 2" xfId="55677"/>
    <cellStyle name="Separador de milhares 12 4 4 4 4 3" xfId="39207"/>
    <cellStyle name="Separador de milhares 12 4 4 4 5" xfId="17794"/>
    <cellStyle name="Separador de milhares 12 4 4 4 5 2" xfId="49089"/>
    <cellStyle name="Separador de milhares 12 4 4 4 6" xfId="11206"/>
    <cellStyle name="Separador de milhares 12 4 4 4 6 2" xfId="42501"/>
    <cellStyle name="Separador de milhares 12 4 4 4 7" xfId="27677"/>
    <cellStyle name="Separador de milhares 12 4 4 4 7 2" xfId="32619"/>
    <cellStyle name="Separador de milhares 12 4 4 4 8" xfId="29324"/>
    <cellStyle name="Separador de milhares 12 4 4 5" xfId="1288"/>
    <cellStyle name="Separador de milhares 12 4 4 5 2" xfId="2972"/>
    <cellStyle name="Separador de milhares 12 4 4 5 2 2" xfId="6266"/>
    <cellStyle name="Separador de milhares 12 4 4 5 2 2 2" xfId="22736"/>
    <cellStyle name="Separador de milhares 12 4 4 5 2 2 2 2" xfId="54031"/>
    <cellStyle name="Separador de milhares 12 4 4 5 2 2 3" xfId="16148"/>
    <cellStyle name="Separador de milhares 12 4 4 5 2 2 3 2" xfId="47443"/>
    <cellStyle name="Separador de milhares 12 4 4 5 2 2 4" xfId="37561"/>
    <cellStyle name="Separador de milhares 12 4 4 5 2 3" xfId="9560"/>
    <cellStyle name="Separador de milhares 12 4 4 5 2 3 2" xfId="26030"/>
    <cellStyle name="Separador de milhares 12 4 4 5 2 3 2 2" xfId="57325"/>
    <cellStyle name="Separador de milhares 12 4 4 5 2 3 3" xfId="40855"/>
    <cellStyle name="Separador de milhares 12 4 4 5 2 4" xfId="19442"/>
    <cellStyle name="Separador de milhares 12 4 4 5 2 4 2" xfId="50737"/>
    <cellStyle name="Separador de milhares 12 4 4 5 2 5" xfId="12854"/>
    <cellStyle name="Separador de milhares 12 4 4 5 2 5 2" xfId="44149"/>
    <cellStyle name="Separador de milhares 12 4 4 5 2 6" xfId="34267"/>
    <cellStyle name="Separador de milhares 12 4 4 5 2 7" xfId="30972"/>
    <cellStyle name="Separador de milhares 12 4 4 5 3" xfId="4619"/>
    <cellStyle name="Separador de milhares 12 4 4 5 3 2" xfId="21089"/>
    <cellStyle name="Separador de milhares 12 4 4 5 3 2 2" xfId="52384"/>
    <cellStyle name="Separador de milhares 12 4 4 5 3 3" xfId="14501"/>
    <cellStyle name="Separador de milhares 12 4 4 5 3 3 2" xfId="45796"/>
    <cellStyle name="Separador de milhares 12 4 4 5 3 4" xfId="35914"/>
    <cellStyle name="Separador de milhares 12 4 4 5 4" xfId="7913"/>
    <cellStyle name="Separador de milhares 12 4 4 5 4 2" xfId="24383"/>
    <cellStyle name="Separador de milhares 12 4 4 5 4 2 2" xfId="55678"/>
    <cellStyle name="Separador de milhares 12 4 4 5 4 3" xfId="39208"/>
    <cellStyle name="Separador de milhares 12 4 4 5 5" xfId="17795"/>
    <cellStyle name="Separador de milhares 12 4 4 5 5 2" xfId="49090"/>
    <cellStyle name="Separador de milhares 12 4 4 5 6" xfId="11207"/>
    <cellStyle name="Separador de milhares 12 4 4 5 6 2" xfId="42502"/>
    <cellStyle name="Separador de milhares 12 4 4 5 7" xfId="27678"/>
    <cellStyle name="Separador de milhares 12 4 4 5 7 2" xfId="32620"/>
    <cellStyle name="Separador de milhares 12 4 4 5 8" xfId="29325"/>
    <cellStyle name="Separador de milhares 12 4 4 6" xfId="2966"/>
    <cellStyle name="Separador de milhares 12 4 4 6 2" xfId="6260"/>
    <cellStyle name="Separador de milhares 12 4 4 6 2 2" xfId="22730"/>
    <cellStyle name="Separador de milhares 12 4 4 6 2 2 2" xfId="54025"/>
    <cellStyle name="Separador de milhares 12 4 4 6 2 3" xfId="16142"/>
    <cellStyle name="Separador de milhares 12 4 4 6 2 3 2" xfId="47437"/>
    <cellStyle name="Separador de milhares 12 4 4 6 2 4" xfId="37555"/>
    <cellStyle name="Separador de milhares 12 4 4 6 3" xfId="9554"/>
    <cellStyle name="Separador de milhares 12 4 4 6 3 2" xfId="26024"/>
    <cellStyle name="Separador de milhares 12 4 4 6 3 2 2" xfId="57319"/>
    <cellStyle name="Separador de milhares 12 4 4 6 3 3" xfId="40849"/>
    <cellStyle name="Separador de milhares 12 4 4 6 4" xfId="19436"/>
    <cellStyle name="Separador de milhares 12 4 4 6 4 2" xfId="50731"/>
    <cellStyle name="Separador de milhares 12 4 4 6 5" xfId="12848"/>
    <cellStyle name="Separador de milhares 12 4 4 6 5 2" xfId="44143"/>
    <cellStyle name="Separador de milhares 12 4 4 6 6" xfId="34261"/>
    <cellStyle name="Separador de milhares 12 4 4 6 7" xfId="30966"/>
    <cellStyle name="Separador de milhares 12 4 4 7" xfId="4613"/>
    <cellStyle name="Separador de milhares 12 4 4 7 2" xfId="21083"/>
    <cellStyle name="Separador de milhares 12 4 4 7 2 2" xfId="52378"/>
    <cellStyle name="Separador de milhares 12 4 4 7 3" xfId="14495"/>
    <cellStyle name="Separador de milhares 12 4 4 7 3 2" xfId="45790"/>
    <cellStyle name="Separador de milhares 12 4 4 7 4" xfId="35908"/>
    <cellStyle name="Separador de milhares 12 4 4 8" xfId="7907"/>
    <cellStyle name="Separador de milhares 12 4 4 8 2" xfId="24377"/>
    <cellStyle name="Separador de milhares 12 4 4 8 2 2" xfId="55672"/>
    <cellStyle name="Separador de milhares 12 4 4 8 3" xfId="39202"/>
    <cellStyle name="Separador de milhares 12 4 4 9" xfId="17789"/>
    <cellStyle name="Separador de milhares 12 4 4 9 2" xfId="49084"/>
    <cellStyle name="Separador de milhares 12 4 5" xfId="1289"/>
    <cellStyle name="Separador de milhares 12 4 5 10" xfId="29326"/>
    <cellStyle name="Separador de milhares 12 4 5 2" xfId="1290"/>
    <cellStyle name="Separador de milhares 12 4 5 2 2" xfId="2974"/>
    <cellStyle name="Separador de milhares 12 4 5 2 2 2" xfId="6268"/>
    <cellStyle name="Separador de milhares 12 4 5 2 2 2 2" xfId="22738"/>
    <cellStyle name="Separador de milhares 12 4 5 2 2 2 2 2" xfId="54033"/>
    <cellStyle name="Separador de milhares 12 4 5 2 2 2 3" xfId="16150"/>
    <cellStyle name="Separador de milhares 12 4 5 2 2 2 3 2" xfId="47445"/>
    <cellStyle name="Separador de milhares 12 4 5 2 2 2 4" xfId="37563"/>
    <cellStyle name="Separador de milhares 12 4 5 2 2 3" xfId="9562"/>
    <cellStyle name="Separador de milhares 12 4 5 2 2 3 2" xfId="26032"/>
    <cellStyle name="Separador de milhares 12 4 5 2 2 3 2 2" xfId="57327"/>
    <cellStyle name="Separador de milhares 12 4 5 2 2 3 3" xfId="40857"/>
    <cellStyle name="Separador de milhares 12 4 5 2 2 4" xfId="19444"/>
    <cellStyle name="Separador de milhares 12 4 5 2 2 4 2" xfId="50739"/>
    <cellStyle name="Separador de milhares 12 4 5 2 2 5" xfId="12856"/>
    <cellStyle name="Separador de milhares 12 4 5 2 2 5 2" xfId="44151"/>
    <cellStyle name="Separador de milhares 12 4 5 2 2 6" xfId="34269"/>
    <cellStyle name="Separador de milhares 12 4 5 2 2 7" xfId="30974"/>
    <cellStyle name="Separador de milhares 12 4 5 2 3" xfId="4621"/>
    <cellStyle name="Separador de milhares 12 4 5 2 3 2" xfId="21091"/>
    <cellStyle name="Separador de milhares 12 4 5 2 3 2 2" xfId="52386"/>
    <cellStyle name="Separador de milhares 12 4 5 2 3 3" xfId="14503"/>
    <cellStyle name="Separador de milhares 12 4 5 2 3 3 2" xfId="45798"/>
    <cellStyle name="Separador de milhares 12 4 5 2 3 4" xfId="35916"/>
    <cellStyle name="Separador de milhares 12 4 5 2 4" xfId="7915"/>
    <cellStyle name="Separador de milhares 12 4 5 2 4 2" xfId="24385"/>
    <cellStyle name="Separador de milhares 12 4 5 2 4 2 2" xfId="55680"/>
    <cellStyle name="Separador de milhares 12 4 5 2 4 3" xfId="39210"/>
    <cellStyle name="Separador de milhares 12 4 5 2 5" xfId="17797"/>
    <cellStyle name="Separador de milhares 12 4 5 2 5 2" xfId="49092"/>
    <cellStyle name="Separador de milhares 12 4 5 2 6" xfId="11209"/>
    <cellStyle name="Separador de milhares 12 4 5 2 6 2" xfId="42504"/>
    <cellStyle name="Separador de milhares 12 4 5 2 7" xfId="27680"/>
    <cellStyle name="Separador de milhares 12 4 5 2 7 2" xfId="32622"/>
    <cellStyle name="Separador de milhares 12 4 5 2 8" xfId="29327"/>
    <cellStyle name="Separador de milhares 12 4 5 3" xfId="1291"/>
    <cellStyle name="Separador de milhares 12 4 5 3 2" xfId="2975"/>
    <cellStyle name="Separador de milhares 12 4 5 3 2 2" xfId="6269"/>
    <cellStyle name="Separador de milhares 12 4 5 3 2 2 2" xfId="22739"/>
    <cellStyle name="Separador de milhares 12 4 5 3 2 2 2 2" xfId="54034"/>
    <cellStyle name="Separador de milhares 12 4 5 3 2 2 3" xfId="16151"/>
    <cellStyle name="Separador de milhares 12 4 5 3 2 2 3 2" xfId="47446"/>
    <cellStyle name="Separador de milhares 12 4 5 3 2 2 4" xfId="37564"/>
    <cellStyle name="Separador de milhares 12 4 5 3 2 3" xfId="9563"/>
    <cellStyle name="Separador de milhares 12 4 5 3 2 3 2" xfId="26033"/>
    <cellStyle name="Separador de milhares 12 4 5 3 2 3 2 2" xfId="57328"/>
    <cellStyle name="Separador de milhares 12 4 5 3 2 3 3" xfId="40858"/>
    <cellStyle name="Separador de milhares 12 4 5 3 2 4" xfId="19445"/>
    <cellStyle name="Separador de milhares 12 4 5 3 2 4 2" xfId="50740"/>
    <cellStyle name="Separador de milhares 12 4 5 3 2 5" xfId="12857"/>
    <cellStyle name="Separador de milhares 12 4 5 3 2 5 2" xfId="44152"/>
    <cellStyle name="Separador de milhares 12 4 5 3 2 6" xfId="34270"/>
    <cellStyle name="Separador de milhares 12 4 5 3 2 7" xfId="30975"/>
    <cellStyle name="Separador de milhares 12 4 5 3 3" xfId="4622"/>
    <cellStyle name="Separador de milhares 12 4 5 3 3 2" xfId="21092"/>
    <cellStyle name="Separador de milhares 12 4 5 3 3 2 2" xfId="52387"/>
    <cellStyle name="Separador de milhares 12 4 5 3 3 3" xfId="14504"/>
    <cellStyle name="Separador de milhares 12 4 5 3 3 3 2" xfId="45799"/>
    <cellStyle name="Separador de milhares 12 4 5 3 3 4" xfId="35917"/>
    <cellStyle name="Separador de milhares 12 4 5 3 4" xfId="7916"/>
    <cellStyle name="Separador de milhares 12 4 5 3 4 2" xfId="24386"/>
    <cellStyle name="Separador de milhares 12 4 5 3 4 2 2" xfId="55681"/>
    <cellStyle name="Separador de milhares 12 4 5 3 4 3" xfId="39211"/>
    <cellStyle name="Separador de milhares 12 4 5 3 5" xfId="17798"/>
    <cellStyle name="Separador de milhares 12 4 5 3 5 2" xfId="49093"/>
    <cellStyle name="Separador de milhares 12 4 5 3 6" xfId="11210"/>
    <cellStyle name="Separador de milhares 12 4 5 3 6 2" xfId="42505"/>
    <cellStyle name="Separador de milhares 12 4 5 3 7" xfId="27681"/>
    <cellStyle name="Separador de milhares 12 4 5 3 7 2" xfId="32623"/>
    <cellStyle name="Separador de milhares 12 4 5 3 8" xfId="29328"/>
    <cellStyle name="Separador de milhares 12 4 5 4" xfId="2973"/>
    <cellStyle name="Separador de milhares 12 4 5 4 2" xfId="6267"/>
    <cellStyle name="Separador de milhares 12 4 5 4 2 2" xfId="22737"/>
    <cellStyle name="Separador de milhares 12 4 5 4 2 2 2" xfId="54032"/>
    <cellStyle name="Separador de milhares 12 4 5 4 2 3" xfId="16149"/>
    <cellStyle name="Separador de milhares 12 4 5 4 2 3 2" xfId="47444"/>
    <cellStyle name="Separador de milhares 12 4 5 4 2 4" xfId="37562"/>
    <cellStyle name="Separador de milhares 12 4 5 4 3" xfId="9561"/>
    <cellStyle name="Separador de milhares 12 4 5 4 3 2" xfId="26031"/>
    <cellStyle name="Separador de milhares 12 4 5 4 3 2 2" xfId="57326"/>
    <cellStyle name="Separador de milhares 12 4 5 4 3 3" xfId="40856"/>
    <cellStyle name="Separador de milhares 12 4 5 4 4" xfId="19443"/>
    <cellStyle name="Separador de milhares 12 4 5 4 4 2" xfId="50738"/>
    <cellStyle name="Separador de milhares 12 4 5 4 5" xfId="12855"/>
    <cellStyle name="Separador de milhares 12 4 5 4 5 2" xfId="44150"/>
    <cellStyle name="Separador de milhares 12 4 5 4 6" xfId="34268"/>
    <cellStyle name="Separador de milhares 12 4 5 4 7" xfId="30973"/>
    <cellStyle name="Separador de milhares 12 4 5 5" xfId="4620"/>
    <cellStyle name="Separador de milhares 12 4 5 5 2" xfId="21090"/>
    <cellStyle name="Separador de milhares 12 4 5 5 2 2" xfId="52385"/>
    <cellStyle name="Separador de milhares 12 4 5 5 3" xfId="14502"/>
    <cellStyle name="Separador de milhares 12 4 5 5 3 2" xfId="45797"/>
    <cellStyle name="Separador de milhares 12 4 5 5 4" xfId="35915"/>
    <cellStyle name="Separador de milhares 12 4 5 6" xfId="7914"/>
    <cellStyle name="Separador de milhares 12 4 5 6 2" xfId="24384"/>
    <cellStyle name="Separador de milhares 12 4 5 6 2 2" xfId="55679"/>
    <cellStyle name="Separador de milhares 12 4 5 6 3" xfId="39209"/>
    <cellStyle name="Separador de milhares 12 4 5 7" xfId="17796"/>
    <cellStyle name="Separador de milhares 12 4 5 7 2" xfId="49091"/>
    <cellStyle name="Separador de milhares 12 4 5 8" xfId="11208"/>
    <cellStyle name="Separador de milhares 12 4 5 8 2" xfId="42503"/>
    <cellStyle name="Separador de milhares 12 4 5 9" xfId="27679"/>
    <cellStyle name="Separador de milhares 12 4 5 9 2" xfId="32621"/>
    <cellStyle name="Separador de milhares 12 4 6" xfId="1292"/>
    <cellStyle name="Separador de milhares 12 4 6 2" xfId="1293"/>
    <cellStyle name="Separador de milhares 12 4 6 2 2" xfId="2977"/>
    <cellStyle name="Separador de milhares 12 4 6 2 2 2" xfId="6271"/>
    <cellStyle name="Separador de milhares 12 4 6 2 2 2 2" xfId="22741"/>
    <cellStyle name="Separador de milhares 12 4 6 2 2 2 2 2" xfId="54036"/>
    <cellStyle name="Separador de milhares 12 4 6 2 2 2 3" xfId="16153"/>
    <cellStyle name="Separador de milhares 12 4 6 2 2 2 3 2" xfId="47448"/>
    <cellStyle name="Separador de milhares 12 4 6 2 2 2 4" xfId="37566"/>
    <cellStyle name="Separador de milhares 12 4 6 2 2 3" xfId="9565"/>
    <cellStyle name="Separador de milhares 12 4 6 2 2 3 2" xfId="26035"/>
    <cellStyle name="Separador de milhares 12 4 6 2 2 3 2 2" xfId="57330"/>
    <cellStyle name="Separador de milhares 12 4 6 2 2 3 3" xfId="40860"/>
    <cellStyle name="Separador de milhares 12 4 6 2 2 4" xfId="19447"/>
    <cellStyle name="Separador de milhares 12 4 6 2 2 4 2" xfId="50742"/>
    <cellStyle name="Separador de milhares 12 4 6 2 2 5" xfId="12859"/>
    <cellStyle name="Separador de milhares 12 4 6 2 2 5 2" xfId="44154"/>
    <cellStyle name="Separador de milhares 12 4 6 2 2 6" xfId="34272"/>
    <cellStyle name="Separador de milhares 12 4 6 2 2 7" xfId="30977"/>
    <cellStyle name="Separador de milhares 12 4 6 2 3" xfId="4624"/>
    <cellStyle name="Separador de milhares 12 4 6 2 3 2" xfId="21094"/>
    <cellStyle name="Separador de milhares 12 4 6 2 3 2 2" xfId="52389"/>
    <cellStyle name="Separador de milhares 12 4 6 2 3 3" xfId="14506"/>
    <cellStyle name="Separador de milhares 12 4 6 2 3 3 2" xfId="45801"/>
    <cellStyle name="Separador de milhares 12 4 6 2 3 4" xfId="35919"/>
    <cellStyle name="Separador de milhares 12 4 6 2 4" xfId="7918"/>
    <cellStyle name="Separador de milhares 12 4 6 2 4 2" xfId="24388"/>
    <cellStyle name="Separador de milhares 12 4 6 2 4 2 2" xfId="55683"/>
    <cellStyle name="Separador de milhares 12 4 6 2 4 3" xfId="39213"/>
    <cellStyle name="Separador de milhares 12 4 6 2 5" xfId="17800"/>
    <cellStyle name="Separador de milhares 12 4 6 2 5 2" xfId="49095"/>
    <cellStyle name="Separador de milhares 12 4 6 2 6" xfId="11212"/>
    <cellStyle name="Separador de milhares 12 4 6 2 6 2" xfId="42507"/>
    <cellStyle name="Separador de milhares 12 4 6 2 7" xfId="27683"/>
    <cellStyle name="Separador de milhares 12 4 6 2 7 2" xfId="32625"/>
    <cellStyle name="Separador de milhares 12 4 6 2 8" xfId="29330"/>
    <cellStyle name="Separador de milhares 12 4 6 3" xfId="2976"/>
    <cellStyle name="Separador de milhares 12 4 6 3 2" xfId="6270"/>
    <cellStyle name="Separador de milhares 12 4 6 3 2 2" xfId="22740"/>
    <cellStyle name="Separador de milhares 12 4 6 3 2 2 2" xfId="54035"/>
    <cellStyle name="Separador de milhares 12 4 6 3 2 3" xfId="16152"/>
    <cellStyle name="Separador de milhares 12 4 6 3 2 3 2" xfId="47447"/>
    <cellStyle name="Separador de milhares 12 4 6 3 2 4" xfId="37565"/>
    <cellStyle name="Separador de milhares 12 4 6 3 3" xfId="9564"/>
    <cellStyle name="Separador de milhares 12 4 6 3 3 2" xfId="26034"/>
    <cellStyle name="Separador de milhares 12 4 6 3 3 2 2" xfId="57329"/>
    <cellStyle name="Separador de milhares 12 4 6 3 3 3" xfId="40859"/>
    <cellStyle name="Separador de milhares 12 4 6 3 4" xfId="19446"/>
    <cellStyle name="Separador de milhares 12 4 6 3 4 2" xfId="50741"/>
    <cellStyle name="Separador de milhares 12 4 6 3 5" xfId="12858"/>
    <cellStyle name="Separador de milhares 12 4 6 3 5 2" xfId="44153"/>
    <cellStyle name="Separador de milhares 12 4 6 3 6" xfId="34271"/>
    <cellStyle name="Separador de milhares 12 4 6 3 7" xfId="30976"/>
    <cellStyle name="Separador de milhares 12 4 6 4" xfId="4623"/>
    <cellStyle name="Separador de milhares 12 4 6 4 2" xfId="21093"/>
    <cellStyle name="Separador de milhares 12 4 6 4 2 2" xfId="52388"/>
    <cellStyle name="Separador de milhares 12 4 6 4 3" xfId="14505"/>
    <cellStyle name="Separador de milhares 12 4 6 4 3 2" xfId="45800"/>
    <cellStyle name="Separador de milhares 12 4 6 4 4" xfId="35918"/>
    <cellStyle name="Separador de milhares 12 4 6 5" xfId="7917"/>
    <cellStyle name="Separador de milhares 12 4 6 5 2" xfId="24387"/>
    <cellStyle name="Separador de milhares 12 4 6 5 2 2" xfId="55682"/>
    <cellStyle name="Separador de milhares 12 4 6 5 3" xfId="39212"/>
    <cellStyle name="Separador de milhares 12 4 6 6" xfId="17799"/>
    <cellStyle name="Separador de milhares 12 4 6 6 2" xfId="49094"/>
    <cellStyle name="Separador de milhares 12 4 6 7" xfId="11211"/>
    <cellStyle name="Separador de milhares 12 4 6 7 2" xfId="42506"/>
    <cellStyle name="Separador de milhares 12 4 6 8" xfId="27682"/>
    <cellStyle name="Separador de milhares 12 4 6 8 2" xfId="32624"/>
    <cellStyle name="Separador de milhares 12 4 6 9" xfId="29329"/>
    <cellStyle name="Separador de milhares 12 4 7" xfId="1294"/>
    <cellStyle name="Separador de milhares 12 4 7 2" xfId="2978"/>
    <cellStyle name="Separador de milhares 12 4 7 2 2" xfId="6272"/>
    <cellStyle name="Separador de milhares 12 4 7 2 2 2" xfId="22742"/>
    <cellStyle name="Separador de milhares 12 4 7 2 2 2 2" xfId="54037"/>
    <cellStyle name="Separador de milhares 12 4 7 2 2 3" xfId="16154"/>
    <cellStyle name="Separador de milhares 12 4 7 2 2 3 2" xfId="47449"/>
    <cellStyle name="Separador de milhares 12 4 7 2 2 4" xfId="37567"/>
    <cellStyle name="Separador de milhares 12 4 7 2 3" xfId="9566"/>
    <cellStyle name="Separador de milhares 12 4 7 2 3 2" xfId="26036"/>
    <cellStyle name="Separador de milhares 12 4 7 2 3 2 2" xfId="57331"/>
    <cellStyle name="Separador de milhares 12 4 7 2 3 3" xfId="40861"/>
    <cellStyle name="Separador de milhares 12 4 7 2 4" xfId="19448"/>
    <cellStyle name="Separador de milhares 12 4 7 2 4 2" xfId="50743"/>
    <cellStyle name="Separador de milhares 12 4 7 2 5" xfId="12860"/>
    <cellStyle name="Separador de milhares 12 4 7 2 5 2" xfId="44155"/>
    <cellStyle name="Separador de milhares 12 4 7 2 6" xfId="34273"/>
    <cellStyle name="Separador de milhares 12 4 7 2 7" xfId="30978"/>
    <cellStyle name="Separador de milhares 12 4 7 3" xfId="4625"/>
    <cellStyle name="Separador de milhares 12 4 7 3 2" xfId="21095"/>
    <cellStyle name="Separador de milhares 12 4 7 3 2 2" xfId="52390"/>
    <cellStyle name="Separador de milhares 12 4 7 3 3" xfId="14507"/>
    <cellStyle name="Separador de milhares 12 4 7 3 3 2" xfId="45802"/>
    <cellStyle name="Separador de milhares 12 4 7 3 4" xfId="35920"/>
    <cellStyle name="Separador de milhares 12 4 7 4" xfId="7919"/>
    <cellStyle name="Separador de milhares 12 4 7 4 2" xfId="24389"/>
    <cellStyle name="Separador de milhares 12 4 7 4 2 2" xfId="55684"/>
    <cellStyle name="Separador de milhares 12 4 7 4 3" xfId="39214"/>
    <cellStyle name="Separador de milhares 12 4 7 5" xfId="17801"/>
    <cellStyle name="Separador de milhares 12 4 7 5 2" xfId="49096"/>
    <cellStyle name="Separador de milhares 12 4 7 6" xfId="11213"/>
    <cellStyle name="Separador de milhares 12 4 7 6 2" xfId="42508"/>
    <cellStyle name="Separador de milhares 12 4 7 7" xfId="27684"/>
    <cellStyle name="Separador de milhares 12 4 7 7 2" xfId="32626"/>
    <cellStyle name="Separador de milhares 12 4 7 8" xfId="29331"/>
    <cellStyle name="Separador de milhares 12 4 8" xfId="1295"/>
    <cellStyle name="Separador de milhares 12 4 8 2" xfId="2979"/>
    <cellStyle name="Separador de milhares 12 4 8 2 2" xfId="6273"/>
    <cellStyle name="Separador de milhares 12 4 8 2 2 2" xfId="22743"/>
    <cellStyle name="Separador de milhares 12 4 8 2 2 2 2" xfId="54038"/>
    <cellStyle name="Separador de milhares 12 4 8 2 2 3" xfId="16155"/>
    <cellStyle name="Separador de milhares 12 4 8 2 2 3 2" xfId="47450"/>
    <cellStyle name="Separador de milhares 12 4 8 2 2 4" xfId="37568"/>
    <cellStyle name="Separador de milhares 12 4 8 2 3" xfId="9567"/>
    <cellStyle name="Separador de milhares 12 4 8 2 3 2" xfId="26037"/>
    <cellStyle name="Separador de milhares 12 4 8 2 3 2 2" xfId="57332"/>
    <cellStyle name="Separador de milhares 12 4 8 2 3 3" xfId="40862"/>
    <cellStyle name="Separador de milhares 12 4 8 2 4" xfId="19449"/>
    <cellStyle name="Separador de milhares 12 4 8 2 4 2" xfId="50744"/>
    <cellStyle name="Separador de milhares 12 4 8 2 5" xfId="12861"/>
    <cellStyle name="Separador de milhares 12 4 8 2 5 2" xfId="44156"/>
    <cellStyle name="Separador de milhares 12 4 8 2 6" xfId="34274"/>
    <cellStyle name="Separador de milhares 12 4 8 2 7" xfId="30979"/>
    <cellStyle name="Separador de milhares 12 4 8 3" xfId="4626"/>
    <cellStyle name="Separador de milhares 12 4 8 3 2" xfId="21096"/>
    <cellStyle name="Separador de milhares 12 4 8 3 2 2" xfId="52391"/>
    <cellStyle name="Separador de milhares 12 4 8 3 3" xfId="14508"/>
    <cellStyle name="Separador de milhares 12 4 8 3 3 2" xfId="45803"/>
    <cellStyle name="Separador de milhares 12 4 8 3 4" xfId="35921"/>
    <cellStyle name="Separador de milhares 12 4 8 4" xfId="7920"/>
    <cellStyle name="Separador de milhares 12 4 8 4 2" xfId="24390"/>
    <cellStyle name="Separador de milhares 12 4 8 4 2 2" xfId="55685"/>
    <cellStyle name="Separador de milhares 12 4 8 4 3" xfId="39215"/>
    <cellStyle name="Separador de milhares 12 4 8 5" xfId="17802"/>
    <cellStyle name="Separador de milhares 12 4 8 5 2" xfId="49097"/>
    <cellStyle name="Separador de milhares 12 4 8 6" xfId="11214"/>
    <cellStyle name="Separador de milhares 12 4 8 6 2" xfId="42509"/>
    <cellStyle name="Separador de milhares 12 4 8 7" xfId="27685"/>
    <cellStyle name="Separador de milhares 12 4 8 7 2" xfId="32627"/>
    <cellStyle name="Separador de milhares 12 4 8 8" xfId="29332"/>
    <cellStyle name="Separador de milhares 12 4 9" xfId="2937"/>
    <cellStyle name="Separador de milhares 12 4 9 2" xfId="6231"/>
    <cellStyle name="Separador de milhares 12 4 9 2 2" xfId="22701"/>
    <cellStyle name="Separador de milhares 12 4 9 2 2 2" xfId="53996"/>
    <cellStyle name="Separador de milhares 12 4 9 2 3" xfId="16113"/>
    <cellStyle name="Separador de milhares 12 4 9 2 3 2" xfId="47408"/>
    <cellStyle name="Separador de milhares 12 4 9 2 4" xfId="37526"/>
    <cellStyle name="Separador de milhares 12 4 9 3" xfId="9525"/>
    <cellStyle name="Separador de milhares 12 4 9 3 2" xfId="25995"/>
    <cellStyle name="Separador de milhares 12 4 9 3 2 2" xfId="57290"/>
    <cellStyle name="Separador de milhares 12 4 9 3 3" xfId="40820"/>
    <cellStyle name="Separador de milhares 12 4 9 4" xfId="19407"/>
    <cellStyle name="Separador de milhares 12 4 9 4 2" xfId="50702"/>
    <cellStyle name="Separador de milhares 12 4 9 5" xfId="12819"/>
    <cellStyle name="Separador de milhares 12 4 9 5 2" xfId="44114"/>
    <cellStyle name="Separador de milhares 12 4 9 6" xfId="34232"/>
    <cellStyle name="Separador de milhares 12 4 9 7" xfId="30937"/>
    <cellStyle name="Separador de milhares 12 5" xfId="1296"/>
    <cellStyle name="Separador de milhares 12 5 10" xfId="11215"/>
    <cellStyle name="Separador de milhares 12 5 10 2" xfId="42510"/>
    <cellStyle name="Separador de milhares 12 5 11" xfId="27686"/>
    <cellStyle name="Separador de milhares 12 5 11 2" xfId="32628"/>
    <cellStyle name="Separador de milhares 12 5 12" xfId="29333"/>
    <cellStyle name="Separador de milhares 12 5 2" xfId="1297"/>
    <cellStyle name="Separador de milhares 12 5 2 10" xfId="29334"/>
    <cellStyle name="Separador de milhares 12 5 2 2" xfId="1298"/>
    <cellStyle name="Separador de milhares 12 5 2 2 2" xfId="2982"/>
    <cellStyle name="Separador de milhares 12 5 2 2 2 2" xfId="6276"/>
    <cellStyle name="Separador de milhares 12 5 2 2 2 2 2" xfId="22746"/>
    <cellStyle name="Separador de milhares 12 5 2 2 2 2 2 2" xfId="54041"/>
    <cellStyle name="Separador de milhares 12 5 2 2 2 2 3" xfId="16158"/>
    <cellStyle name="Separador de milhares 12 5 2 2 2 2 3 2" xfId="47453"/>
    <cellStyle name="Separador de milhares 12 5 2 2 2 2 4" xfId="37571"/>
    <cellStyle name="Separador de milhares 12 5 2 2 2 3" xfId="9570"/>
    <cellStyle name="Separador de milhares 12 5 2 2 2 3 2" xfId="26040"/>
    <cellStyle name="Separador de milhares 12 5 2 2 2 3 2 2" xfId="57335"/>
    <cellStyle name="Separador de milhares 12 5 2 2 2 3 3" xfId="40865"/>
    <cellStyle name="Separador de milhares 12 5 2 2 2 4" xfId="19452"/>
    <cellStyle name="Separador de milhares 12 5 2 2 2 4 2" xfId="50747"/>
    <cellStyle name="Separador de milhares 12 5 2 2 2 5" xfId="12864"/>
    <cellStyle name="Separador de milhares 12 5 2 2 2 5 2" xfId="44159"/>
    <cellStyle name="Separador de milhares 12 5 2 2 2 6" xfId="34277"/>
    <cellStyle name="Separador de milhares 12 5 2 2 2 7" xfId="30982"/>
    <cellStyle name="Separador de milhares 12 5 2 2 3" xfId="4629"/>
    <cellStyle name="Separador de milhares 12 5 2 2 3 2" xfId="21099"/>
    <cellStyle name="Separador de milhares 12 5 2 2 3 2 2" xfId="52394"/>
    <cellStyle name="Separador de milhares 12 5 2 2 3 3" xfId="14511"/>
    <cellStyle name="Separador de milhares 12 5 2 2 3 3 2" xfId="45806"/>
    <cellStyle name="Separador de milhares 12 5 2 2 3 4" xfId="35924"/>
    <cellStyle name="Separador de milhares 12 5 2 2 4" xfId="7923"/>
    <cellStyle name="Separador de milhares 12 5 2 2 4 2" xfId="24393"/>
    <cellStyle name="Separador de milhares 12 5 2 2 4 2 2" xfId="55688"/>
    <cellStyle name="Separador de milhares 12 5 2 2 4 3" xfId="39218"/>
    <cellStyle name="Separador de milhares 12 5 2 2 5" xfId="17805"/>
    <cellStyle name="Separador de milhares 12 5 2 2 5 2" xfId="49100"/>
    <cellStyle name="Separador de milhares 12 5 2 2 6" xfId="11217"/>
    <cellStyle name="Separador de milhares 12 5 2 2 6 2" xfId="42512"/>
    <cellStyle name="Separador de milhares 12 5 2 2 7" xfId="27688"/>
    <cellStyle name="Separador de milhares 12 5 2 2 7 2" xfId="32630"/>
    <cellStyle name="Separador de milhares 12 5 2 2 8" xfId="29335"/>
    <cellStyle name="Separador de milhares 12 5 2 3" xfId="1299"/>
    <cellStyle name="Separador de milhares 12 5 2 3 2" xfId="2983"/>
    <cellStyle name="Separador de milhares 12 5 2 3 2 2" xfId="6277"/>
    <cellStyle name="Separador de milhares 12 5 2 3 2 2 2" xfId="22747"/>
    <cellStyle name="Separador de milhares 12 5 2 3 2 2 2 2" xfId="54042"/>
    <cellStyle name="Separador de milhares 12 5 2 3 2 2 3" xfId="16159"/>
    <cellStyle name="Separador de milhares 12 5 2 3 2 2 3 2" xfId="47454"/>
    <cellStyle name="Separador de milhares 12 5 2 3 2 2 4" xfId="37572"/>
    <cellStyle name="Separador de milhares 12 5 2 3 2 3" xfId="9571"/>
    <cellStyle name="Separador de milhares 12 5 2 3 2 3 2" xfId="26041"/>
    <cellStyle name="Separador de milhares 12 5 2 3 2 3 2 2" xfId="57336"/>
    <cellStyle name="Separador de milhares 12 5 2 3 2 3 3" xfId="40866"/>
    <cellStyle name="Separador de milhares 12 5 2 3 2 4" xfId="19453"/>
    <cellStyle name="Separador de milhares 12 5 2 3 2 4 2" xfId="50748"/>
    <cellStyle name="Separador de milhares 12 5 2 3 2 5" xfId="12865"/>
    <cellStyle name="Separador de milhares 12 5 2 3 2 5 2" xfId="44160"/>
    <cellStyle name="Separador de milhares 12 5 2 3 2 6" xfId="34278"/>
    <cellStyle name="Separador de milhares 12 5 2 3 2 7" xfId="30983"/>
    <cellStyle name="Separador de milhares 12 5 2 3 3" xfId="4630"/>
    <cellStyle name="Separador de milhares 12 5 2 3 3 2" xfId="21100"/>
    <cellStyle name="Separador de milhares 12 5 2 3 3 2 2" xfId="52395"/>
    <cellStyle name="Separador de milhares 12 5 2 3 3 3" xfId="14512"/>
    <cellStyle name="Separador de milhares 12 5 2 3 3 3 2" xfId="45807"/>
    <cellStyle name="Separador de milhares 12 5 2 3 3 4" xfId="35925"/>
    <cellStyle name="Separador de milhares 12 5 2 3 4" xfId="7924"/>
    <cellStyle name="Separador de milhares 12 5 2 3 4 2" xfId="24394"/>
    <cellStyle name="Separador de milhares 12 5 2 3 4 2 2" xfId="55689"/>
    <cellStyle name="Separador de milhares 12 5 2 3 4 3" xfId="39219"/>
    <cellStyle name="Separador de milhares 12 5 2 3 5" xfId="17806"/>
    <cellStyle name="Separador de milhares 12 5 2 3 5 2" xfId="49101"/>
    <cellStyle name="Separador de milhares 12 5 2 3 6" xfId="11218"/>
    <cellStyle name="Separador de milhares 12 5 2 3 6 2" xfId="42513"/>
    <cellStyle name="Separador de milhares 12 5 2 3 7" xfId="27689"/>
    <cellStyle name="Separador de milhares 12 5 2 3 7 2" xfId="32631"/>
    <cellStyle name="Separador de milhares 12 5 2 3 8" xfId="29336"/>
    <cellStyle name="Separador de milhares 12 5 2 4" xfId="2981"/>
    <cellStyle name="Separador de milhares 12 5 2 4 2" xfId="6275"/>
    <cellStyle name="Separador de milhares 12 5 2 4 2 2" xfId="22745"/>
    <cellStyle name="Separador de milhares 12 5 2 4 2 2 2" xfId="54040"/>
    <cellStyle name="Separador de milhares 12 5 2 4 2 3" xfId="16157"/>
    <cellStyle name="Separador de milhares 12 5 2 4 2 3 2" xfId="47452"/>
    <cellStyle name="Separador de milhares 12 5 2 4 2 4" xfId="37570"/>
    <cellStyle name="Separador de milhares 12 5 2 4 3" xfId="9569"/>
    <cellStyle name="Separador de milhares 12 5 2 4 3 2" xfId="26039"/>
    <cellStyle name="Separador de milhares 12 5 2 4 3 2 2" xfId="57334"/>
    <cellStyle name="Separador de milhares 12 5 2 4 3 3" xfId="40864"/>
    <cellStyle name="Separador de milhares 12 5 2 4 4" xfId="19451"/>
    <cellStyle name="Separador de milhares 12 5 2 4 4 2" xfId="50746"/>
    <cellStyle name="Separador de milhares 12 5 2 4 5" xfId="12863"/>
    <cellStyle name="Separador de milhares 12 5 2 4 5 2" xfId="44158"/>
    <cellStyle name="Separador de milhares 12 5 2 4 6" xfId="34276"/>
    <cellStyle name="Separador de milhares 12 5 2 4 7" xfId="30981"/>
    <cellStyle name="Separador de milhares 12 5 2 5" xfId="4628"/>
    <cellStyle name="Separador de milhares 12 5 2 5 2" xfId="21098"/>
    <cellStyle name="Separador de milhares 12 5 2 5 2 2" xfId="52393"/>
    <cellStyle name="Separador de milhares 12 5 2 5 3" xfId="14510"/>
    <cellStyle name="Separador de milhares 12 5 2 5 3 2" xfId="45805"/>
    <cellStyle name="Separador de milhares 12 5 2 5 4" xfId="35923"/>
    <cellStyle name="Separador de milhares 12 5 2 6" xfId="7922"/>
    <cellStyle name="Separador de milhares 12 5 2 6 2" xfId="24392"/>
    <cellStyle name="Separador de milhares 12 5 2 6 2 2" xfId="55687"/>
    <cellStyle name="Separador de milhares 12 5 2 6 3" xfId="39217"/>
    <cellStyle name="Separador de milhares 12 5 2 7" xfId="17804"/>
    <cellStyle name="Separador de milhares 12 5 2 7 2" xfId="49099"/>
    <cellStyle name="Separador de milhares 12 5 2 8" xfId="11216"/>
    <cellStyle name="Separador de milhares 12 5 2 8 2" xfId="42511"/>
    <cellStyle name="Separador de milhares 12 5 2 9" xfId="27687"/>
    <cellStyle name="Separador de milhares 12 5 2 9 2" xfId="32629"/>
    <cellStyle name="Separador de milhares 12 5 3" xfId="1300"/>
    <cellStyle name="Separador de milhares 12 5 3 2" xfId="1301"/>
    <cellStyle name="Separador de milhares 12 5 3 2 2" xfId="2985"/>
    <cellStyle name="Separador de milhares 12 5 3 2 2 2" xfId="6279"/>
    <cellStyle name="Separador de milhares 12 5 3 2 2 2 2" xfId="22749"/>
    <cellStyle name="Separador de milhares 12 5 3 2 2 2 2 2" xfId="54044"/>
    <cellStyle name="Separador de milhares 12 5 3 2 2 2 3" xfId="16161"/>
    <cellStyle name="Separador de milhares 12 5 3 2 2 2 3 2" xfId="47456"/>
    <cellStyle name="Separador de milhares 12 5 3 2 2 2 4" xfId="37574"/>
    <cellStyle name="Separador de milhares 12 5 3 2 2 3" xfId="9573"/>
    <cellStyle name="Separador de milhares 12 5 3 2 2 3 2" xfId="26043"/>
    <cellStyle name="Separador de milhares 12 5 3 2 2 3 2 2" xfId="57338"/>
    <cellStyle name="Separador de milhares 12 5 3 2 2 3 3" xfId="40868"/>
    <cellStyle name="Separador de milhares 12 5 3 2 2 4" xfId="19455"/>
    <cellStyle name="Separador de milhares 12 5 3 2 2 4 2" xfId="50750"/>
    <cellStyle name="Separador de milhares 12 5 3 2 2 5" xfId="12867"/>
    <cellStyle name="Separador de milhares 12 5 3 2 2 5 2" xfId="44162"/>
    <cellStyle name="Separador de milhares 12 5 3 2 2 6" xfId="34280"/>
    <cellStyle name="Separador de milhares 12 5 3 2 2 7" xfId="30985"/>
    <cellStyle name="Separador de milhares 12 5 3 2 3" xfId="4632"/>
    <cellStyle name="Separador de milhares 12 5 3 2 3 2" xfId="21102"/>
    <cellStyle name="Separador de milhares 12 5 3 2 3 2 2" xfId="52397"/>
    <cellStyle name="Separador de milhares 12 5 3 2 3 3" xfId="14514"/>
    <cellStyle name="Separador de milhares 12 5 3 2 3 3 2" xfId="45809"/>
    <cellStyle name="Separador de milhares 12 5 3 2 3 4" xfId="35927"/>
    <cellStyle name="Separador de milhares 12 5 3 2 4" xfId="7926"/>
    <cellStyle name="Separador de milhares 12 5 3 2 4 2" xfId="24396"/>
    <cellStyle name="Separador de milhares 12 5 3 2 4 2 2" xfId="55691"/>
    <cellStyle name="Separador de milhares 12 5 3 2 4 3" xfId="39221"/>
    <cellStyle name="Separador de milhares 12 5 3 2 5" xfId="17808"/>
    <cellStyle name="Separador de milhares 12 5 3 2 5 2" xfId="49103"/>
    <cellStyle name="Separador de milhares 12 5 3 2 6" xfId="11220"/>
    <cellStyle name="Separador de milhares 12 5 3 2 6 2" xfId="42515"/>
    <cellStyle name="Separador de milhares 12 5 3 2 7" xfId="27691"/>
    <cellStyle name="Separador de milhares 12 5 3 2 7 2" xfId="32633"/>
    <cellStyle name="Separador de milhares 12 5 3 2 8" xfId="29338"/>
    <cellStyle name="Separador de milhares 12 5 3 3" xfId="2984"/>
    <cellStyle name="Separador de milhares 12 5 3 3 2" xfId="6278"/>
    <cellStyle name="Separador de milhares 12 5 3 3 2 2" xfId="22748"/>
    <cellStyle name="Separador de milhares 12 5 3 3 2 2 2" xfId="54043"/>
    <cellStyle name="Separador de milhares 12 5 3 3 2 3" xfId="16160"/>
    <cellStyle name="Separador de milhares 12 5 3 3 2 3 2" xfId="47455"/>
    <cellStyle name="Separador de milhares 12 5 3 3 2 4" xfId="37573"/>
    <cellStyle name="Separador de milhares 12 5 3 3 3" xfId="9572"/>
    <cellStyle name="Separador de milhares 12 5 3 3 3 2" xfId="26042"/>
    <cellStyle name="Separador de milhares 12 5 3 3 3 2 2" xfId="57337"/>
    <cellStyle name="Separador de milhares 12 5 3 3 3 3" xfId="40867"/>
    <cellStyle name="Separador de milhares 12 5 3 3 4" xfId="19454"/>
    <cellStyle name="Separador de milhares 12 5 3 3 4 2" xfId="50749"/>
    <cellStyle name="Separador de milhares 12 5 3 3 5" xfId="12866"/>
    <cellStyle name="Separador de milhares 12 5 3 3 5 2" xfId="44161"/>
    <cellStyle name="Separador de milhares 12 5 3 3 6" xfId="34279"/>
    <cellStyle name="Separador de milhares 12 5 3 3 7" xfId="30984"/>
    <cellStyle name="Separador de milhares 12 5 3 4" xfId="4631"/>
    <cellStyle name="Separador de milhares 12 5 3 4 2" xfId="21101"/>
    <cellStyle name="Separador de milhares 12 5 3 4 2 2" xfId="52396"/>
    <cellStyle name="Separador de milhares 12 5 3 4 3" xfId="14513"/>
    <cellStyle name="Separador de milhares 12 5 3 4 3 2" xfId="45808"/>
    <cellStyle name="Separador de milhares 12 5 3 4 4" xfId="35926"/>
    <cellStyle name="Separador de milhares 12 5 3 5" xfId="7925"/>
    <cellStyle name="Separador de milhares 12 5 3 5 2" xfId="24395"/>
    <cellStyle name="Separador de milhares 12 5 3 5 2 2" xfId="55690"/>
    <cellStyle name="Separador de milhares 12 5 3 5 3" xfId="39220"/>
    <cellStyle name="Separador de milhares 12 5 3 6" xfId="17807"/>
    <cellStyle name="Separador de milhares 12 5 3 6 2" xfId="49102"/>
    <cellStyle name="Separador de milhares 12 5 3 7" xfId="11219"/>
    <cellStyle name="Separador de milhares 12 5 3 7 2" xfId="42514"/>
    <cellStyle name="Separador de milhares 12 5 3 8" xfId="27690"/>
    <cellStyle name="Separador de milhares 12 5 3 8 2" xfId="32632"/>
    <cellStyle name="Separador de milhares 12 5 3 9" xfId="29337"/>
    <cellStyle name="Separador de milhares 12 5 4" xfId="1302"/>
    <cellStyle name="Separador de milhares 12 5 4 2" xfId="2986"/>
    <cellStyle name="Separador de milhares 12 5 4 2 2" xfId="6280"/>
    <cellStyle name="Separador de milhares 12 5 4 2 2 2" xfId="22750"/>
    <cellStyle name="Separador de milhares 12 5 4 2 2 2 2" xfId="54045"/>
    <cellStyle name="Separador de milhares 12 5 4 2 2 3" xfId="16162"/>
    <cellStyle name="Separador de milhares 12 5 4 2 2 3 2" xfId="47457"/>
    <cellStyle name="Separador de milhares 12 5 4 2 2 4" xfId="37575"/>
    <cellStyle name="Separador de milhares 12 5 4 2 3" xfId="9574"/>
    <cellStyle name="Separador de milhares 12 5 4 2 3 2" xfId="26044"/>
    <cellStyle name="Separador de milhares 12 5 4 2 3 2 2" xfId="57339"/>
    <cellStyle name="Separador de milhares 12 5 4 2 3 3" xfId="40869"/>
    <cellStyle name="Separador de milhares 12 5 4 2 4" xfId="19456"/>
    <cellStyle name="Separador de milhares 12 5 4 2 4 2" xfId="50751"/>
    <cellStyle name="Separador de milhares 12 5 4 2 5" xfId="12868"/>
    <cellStyle name="Separador de milhares 12 5 4 2 5 2" xfId="44163"/>
    <cellStyle name="Separador de milhares 12 5 4 2 6" xfId="34281"/>
    <cellStyle name="Separador de milhares 12 5 4 2 7" xfId="30986"/>
    <cellStyle name="Separador de milhares 12 5 4 3" xfId="4633"/>
    <cellStyle name="Separador de milhares 12 5 4 3 2" xfId="21103"/>
    <cellStyle name="Separador de milhares 12 5 4 3 2 2" xfId="52398"/>
    <cellStyle name="Separador de milhares 12 5 4 3 3" xfId="14515"/>
    <cellStyle name="Separador de milhares 12 5 4 3 3 2" xfId="45810"/>
    <cellStyle name="Separador de milhares 12 5 4 3 4" xfId="35928"/>
    <cellStyle name="Separador de milhares 12 5 4 4" xfId="7927"/>
    <cellStyle name="Separador de milhares 12 5 4 4 2" xfId="24397"/>
    <cellStyle name="Separador de milhares 12 5 4 4 2 2" xfId="55692"/>
    <cellStyle name="Separador de milhares 12 5 4 4 3" xfId="39222"/>
    <cellStyle name="Separador de milhares 12 5 4 5" xfId="17809"/>
    <cellStyle name="Separador de milhares 12 5 4 5 2" xfId="49104"/>
    <cellStyle name="Separador de milhares 12 5 4 6" xfId="11221"/>
    <cellStyle name="Separador de milhares 12 5 4 6 2" xfId="42516"/>
    <cellStyle name="Separador de milhares 12 5 4 7" xfId="27692"/>
    <cellStyle name="Separador de milhares 12 5 4 7 2" xfId="32634"/>
    <cellStyle name="Separador de milhares 12 5 4 8" xfId="29339"/>
    <cellStyle name="Separador de milhares 12 5 5" xfId="1303"/>
    <cellStyle name="Separador de milhares 12 5 5 2" xfId="2987"/>
    <cellStyle name="Separador de milhares 12 5 5 2 2" xfId="6281"/>
    <cellStyle name="Separador de milhares 12 5 5 2 2 2" xfId="22751"/>
    <cellStyle name="Separador de milhares 12 5 5 2 2 2 2" xfId="54046"/>
    <cellStyle name="Separador de milhares 12 5 5 2 2 3" xfId="16163"/>
    <cellStyle name="Separador de milhares 12 5 5 2 2 3 2" xfId="47458"/>
    <cellStyle name="Separador de milhares 12 5 5 2 2 4" xfId="37576"/>
    <cellStyle name="Separador de milhares 12 5 5 2 3" xfId="9575"/>
    <cellStyle name="Separador de milhares 12 5 5 2 3 2" xfId="26045"/>
    <cellStyle name="Separador de milhares 12 5 5 2 3 2 2" xfId="57340"/>
    <cellStyle name="Separador de milhares 12 5 5 2 3 3" xfId="40870"/>
    <cellStyle name="Separador de milhares 12 5 5 2 4" xfId="19457"/>
    <cellStyle name="Separador de milhares 12 5 5 2 4 2" xfId="50752"/>
    <cellStyle name="Separador de milhares 12 5 5 2 5" xfId="12869"/>
    <cellStyle name="Separador de milhares 12 5 5 2 5 2" xfId="44164"/>
    <cellStyle name="Separador de milhares 12 5 5 2 6" xfId="34282"/>
    <cellStyle name="Separador de milhares 12 5 5 2 7" xfId="30987"/>
    <cellStyle name="Separador de milhares 12 5 5 3" xfId="4634"/>
    <cellStyle name="Separador de milhares 12 5 5 3 2" xfId="21104"/>
    <cellStyle name="Separador de milhares 12 5 5 3 2 2" xfId="52399"/>
    <cellStyle name="Separador de milhares 12 5 5 3 3" xfId="14516"/>
    <cellStyle name="Separador de milhares 12 5 5 3 3 2" xfId="45811"/>
    <cellStyle name="Separador de milhares 12 5 5 3 4" xfId="35929"/>
    <cellStyle name="Separador de milhares 12 5 5 4" xfId="7928"/>
    <cellStyle name="Separador de milhares 12 5 5 4 2" xfId="24398"/>
    <cellStyle name="Separador de milhares 12 5 5 4 2 2" xfId="55693"/>
    <cellStyle name="Separador de milhares 12 5 5 4 3" xfId="39223"/>
    <cellStyle name="Separador de milhares 12 5 5 5" xfId="17810"/>
    <cellStyle name="Separador de milhares 12 5 5 5 2" xfId="49105"/>
    <cellStyle name="Separador de milhares 12 5 5 6" xfId="11222"/>
    <cellStyle name="Separador de milhares 12 5 5 6 2" xfId="42517"/>
    <cellStyle name="Separador de milhares 12 5 5 7" xfId="27693"/>
    <cellStyle name="Separador de milhares 12 5 5 7 2" xfId="32635"/>
    <cellStyle name="Separador de milhares 12 5 5 8" xfId="29340"/>
    <cellStyle name="Separador de milhares 12 5 6" xfId="2980"/>
    <cellStyle name="Separador de milhares 12 5 6 2" xfId="6274"/>
    <cellStyle name="Separador de milhares 12 5 6 2 2" xfId="22744"/>
    <cellStyle name="Separador de milhares 12 5 6 2 2 2" xfId="54039"/>
    <cellStyle name="Separador de milhares 12 5 6 2 3" xfId="16156"/>
    <cellStyle name="Separador de milhares 12 5 6 2 3 2" xfId="47451"/>
    <cellStyle name="Separador de milhares 12 5 6 2 4" xfId="37569"/>
    <cellStyle name="Separador de milhares 12 5 6 3" xfId="9568"/>
    <cellStyle name="Separador de milhares 12 5 6 3 2" xfId="26038"/>
    <cellStyle name="Separador de milhares 12 5 6 3 2 2" xfId="57333"/>
    <cellStyle name="Separador de milhares 12 5 6 3 3" xfId="40863"/>
    <cellStyle name="Separador de milhares 12 5 6 4" xfId="19450"/>
    <cellStyle name="Separador de milhares 12 5 6 4 2" xfId="50745"/>
    <cellStyle name="Separador de milhares 12 5 6 5" xfId="12862"/>
    <cellStyle name="Separador de milhares 12 5 6 5 2" xfId="44157"/>
    <cellStyle name="Separador de milhares 12 5 6 6" xfId="34275"/>
    <cellStyle name="Separador de milhares 12 5 6 7" xfId="30980"/>
    <cellStyle name="Separador de milhares 12 5 7" xfId="4627"/>
    <cellStyle name="Separador de milhares 12 5 7 2" xfId="21097"/>
    <cellStyle name="Separador de milhares 12 5 7 2 2" xfId="52392"/>
    <cellStyle name="Separador de milhares 12 5 7 3" xfId="14509"/>
    <cellStyle name="Separador de milhares 12 5 7 3 2" xfId="45804"/>
    <cellStyle name="Separador de milhares 12 5 7 4" xfId="35922"/>
    <cellStyle name="Separador de milhares 12 5 8" xfId="7921"/>
    <cellStyle name="Separador de milhares 12 5 8 2" xfId="24391"/>
    <cellStyle name="Separador de milhares 12 5 8 2 2" xfId="55686"/>
    <cellStyle name="Separador de milhares 12 5 8 3" xfId="39216"/>
    <cellStyle name="Separador de milhares 12 5 9" xfId="17803"/>
    <cellStyle name="Separador de milhares 12 5 9 2" xfId="49098"/>
    <cellStyle name="Separador de milhares 12 6" xfId="1304"/>
    <cellStyle name="Separador de milhares 12 6 2" xfId="1305"/>
    <cellStyle name="Separador de milhares 12 6 2 2" xfId="2989"/>
    <cellStyle name="Separador de milhares 12 6 2 2 2" xfId="6283"/>
    <cellStyle name="Separador de milhares 12 6 2 2 2 2" xfId="22753"/>
    <cellStyle name="Separador de milhares 12 6 2 2 2 2 2" xfId="54048"/>
    <cellStyle name="Separador de milhares 12 6 2 2 2 3" xfId="16165"/>
    <cellStyle name="Separador de milhares 12 6 2 2 2 3 2" xfId="47460"/>
    <cellStyle name="Separador de milhares 12 6 2 2 2 4" xfId="37578"/>
    <cellStyle name="Separador de milhares 12 6 2 2 3" xfId="9577"/>
    <cellStyle name="Separador de milhares 12 6 2 2 3 2" xfId="26047"/>
    <cellStyle name="Separador de milhares 12 6 2 2 3 2 2" xfId="57342"/>
    <cellStyle name="Separador de milhares 12 6 2 2 3 3" xfId="40872"/>
    <cellStyle name="Separador de milhares 12 6 2 2 4" xfId="19459"/>
    <cellStyle name="Separador de milhares 12 6 2 2 4 2" xfId="50754"/>
    <cellStyle name="Separador de milhares 12 6 2 2 5" xfId="12871"/>
    <cellStyle name="Separador de milhares 12 6 2 2 5 2" xfId="44166"/>
    <cellStyle name="Separador de milhares 12 6 2 2 6" xfId="34284"/>
    <cellStyle name="Separador de milhares 12 6 2 2 7" xfId="30989"/>
    <cellStyle name="Separador de milhares 12 6 2 3" xfId="4636"/>
    <cellStyle name="Separador de milhares 12 6 2 3 2" xfId="21106"/>
    <cellStyle name="Separador de milhares 12 6 2 3 2 2" xfId="52401"/>
    <cellStyle name="Separador de milhares 12 6 2 3 3" xfId="14518"/>
    <cellStyle name="Separador de milhares 12 6 2 3 3 2" xfId="45813"/>
    <cellStyle name="Separador de milhares 12 6 2 3 4" xfId="35931"/>
    <cellStyle name="Separador de milhares 12 6 2 4" xfId="7930"/>
    <cellStyle name="Separador de milhares 12 6 2 4 2" xfId="24400"/>
    <cellStyle name="Separador de milhares 12 6 2 4 2 2" xfId="55695"/>
    <cellStyle name="Separador de milhares 12 6 2 4 3" xfId="39225"/>
    <cellStyle name="Separador de milhares 12 6 2 5" xfId="17812"/>
    <cellStyle name="Separador de milhares 12 6 2 5 2" xfId="49107"/>
    <cellStyle name="Separador de milhares 12 6 2 6" xfId="11224"/>
    <cellStyle name="Separador de milhares 12 6 2 6 2" xfId="42519"/>
    <cellStyle name="Separador de milhares 12 6 2 7" xfId="27695"/>
    <cellStyle name="Separador de milhares 12 6 2 7 2" xfId="32637"/>
    <cellStyle name="Separador de milhares 12 6 2 8" xfId="29342"/>
    <cellStyle name="Separador de milhares 12 6 3" xfId="2988"/>
    <cellStyle name="Separador de milhares 12 6 3 2" xfId="6282"/>
    <cellStyle name="Separador de milhares 12 6 3 2 2" xfId="22752"/>
    <cellStyle name="Separador de milhares 12 6 3 2 2 2" xfId="54047"/>
    <cellStyle name="Separador de milhares 12 6 3 2 3" xfId="16164"/>
    <cellStyle name="Separador de milhares 12 6 3 2 3 2" xfId="47459"/>
    <cellStyle name="Separador de milhares 12 6 3 2 4" xfId="37577"/>
    <cellStyle name="Separador de milhares 12 6 3 3" xfId="9576"/>
    <cellStyle name="Separador de milhares 12 6 3 3 2" xfId="26046"/>
    <cellStyle name="Separador de milhares 12 6 3 3 2 2" xfId="57341"/>
    <cellStyle name="Separador de milhares 12 6 3 3 3" xfId="40871"/>
    <cellStyle name="Separador de milhares 12 6 3 4" xfId="19458"/>
    <cellStyle name="Separador de milhares 12 6 3 4 2" xfId="50753"/>
    <cellStyle name="Separador de milhares 12 6 3 5" xfId="12870"/>
    <cellStyle name="Separador de milhares 12 6 3 5 2" xfId="44165"/>
    <cellStyle name="Separador de milhares 12 6 3 6" xfId="34283"/>
    <cellStyle name="Separador de milhares 12 6 3 7" xfId="30988"/>
    <cellStyle name="Separador de milhares 12 6 4" xfId="4635"/>
    <cellStyle name="Separador de milhares 12 6 4 2" xfId="21105"/>
    <cellStyle name="Separador de milhares 12 6 4 2 2" xfId="52400"/>
    <cellStyle name="Separador de milhares 12 6 4 3" xfId="14517"/>
    <cellStyle name="Separador de milhares 12 6 4 3 2" xfId="45812"/>
    <cellStyle name="Separador de milhares 12 6 4 4" xfId="35930"/>
    <cellStyle name="Separador de milhares 12 6 5" xfId="7929"/>
    <cellStyle name="Separador de milhares 12 6 5 2" xfId="24399"/>
    <cellStyle name="Separador de milhares 12 6 5 2 2" xfId="55694"/>
    <cellStyle name="Separador de milhares 12 6 5 3" xfId="39224"/>
    <cellStyle name="Separador de milhares 12 6 6" xfId="17811"/>
    <cellStyle name="Separador de milhares 12 6 6 2" xfId="49106"/>
    <cellStyle name="Separador de milhares 12 6 7" xfId="11223"/>
    <cellStyle name="Separador de milhares 12 6 7 2" xfId="42518"/>
    <cellStyle name="Separador de milhares 12 6 8" xfId="27694"/>
    <cellStyle name="Separador de milhares 12 6 8 2" xfId="32636"/>
    <cellStyle name="Separador de milhares 12 6 9" xfId="29341"/>
    <cellStyle name="Separador de milhares 12 7" xfId="1306"/>
    <cellStyle name="Separador de milhares 12 7 2" xfId="1307"/>
    <cellStyle name="Separador de milhares 12 7 2 2" xfId="2991"/>
    <cellStyle name="Separador de milhares 12 7 2 2 2" xfId="6285"/>
    <cellStyle name="Separador de milhares 12 7 2 2 2 2" xfId="22755"/>
    <cellStyle name="Separador de milhares 12 7 2 2 2 2 2" xfId="54050"/>
    <cellStyle name="Separador de milhares 12 7 2 2 2 3" xfId="16167"/>
    <cellStyle name="Separador de milhares 12 7 2 2 2 3 2" xfId="47462"/>
    <cellStyle name="Separador de milhares 12 7 2 2 2 4" xfId="37580"/>
    <cellStyle name="Separador de milhares 12 7 2 2 3" xfId="9579"/>
    <cellStyle name="Separador de milhares 12 7 2 2 3 2" xfId="26049"/>
    <cellStyle name="Separador de milhares 12 7 2 2 3 2 2" xfId="57344"/>
    <cellStyle name="Separador de milhares 12 7 2 2 3 3" xfId="40874"/>
    <cellStyle name="Separador de milhares 12 7 2 2 4" xfId="19461"/>
    <cellStyle name="Separador de milhares 12 7 2 2 4 2" xfId="50756"/>
    <cellStyle name="Separador de milhares 12 7 2 2 5" xfId="12873"/>
    <cellStyle name="Separador de milhares 12 7 2 2 5 2" xfId="44168"/>
    <cellStyle name="Separador de milhares 12 7 2 2 6" xfId="34286"/>
    <cellStyle name="Separador de milhares 12 7 2 2 7" xfId="30991"/>
    <cellStyle name="Separador de milhares 12 7 2 3" xfId="4638"/>
    <cellStyle name="Separador de milhares 12 7 2 3 2" xfId="21108"/>
    <cellStyle name="Separador de milhares 12 7 2 3 2 2" xfId="52403"/>
    <cellStyle name="Separador de milhares 12 7 2 3 3" xfId="14520"/>
    <cellStyle name="Separador de milhares 12 7 2 3 3 2" xfId="45815"/>
    <cellStyle name="Separador de milhares 12 7 2 3 4" xfId="35933"/>
    <cellStyle name="Separador de milhares 12 7 2 4" xfId="7932"/>
    <cellStyle name="Separador de milhares 12 7 2 4 2" xfId="24402"/>
    <cellStyle name="Separador de milhares 12 7 2 4 2 2" xfId="55697"/>
    <cellStyle name="Separador de milhares 12 7 2 4 3" xfId="39227"/>
    <cellStyle name="Separador de milhares 12 7 2 5" xfId="17814"/>
    <cellStyle name="Separador de milhares 12 7 2 5 2" xfId="49109"/>
    <cellStyle name="Separador de milhares 12 7 2 6" xfId="11226"/>
    <cellStyle name="Separador de milhares 12 7 2 6 2" xfId="42521"/>
    <cellStyle name="Separador de milhares 12 7 2 7" xfId="27697"/>
    <cellStyle name="Separador de milhares 12 7 2 7 2" xfId="32639"/>
    <cellStyle name="Separador de milhares 12 7 2 8" xfId="29344"/>
    <cellStyle name="Separador de milhares 12 7 3" xfId="2990"/>
    <cellStyle name="Separador de milhares 12 7 3 2" xfId="6284"/>
    <cellStyle name="Separador de milhares 12 7 3 2 2" xfId="22754"/>
    <cellStyle name="Separador de milhares 12 7 3 2 2 2" xfId="54049"/>
    <cellStyle name="Separador de milhares 12 7 3 2 3" xfId="16166"/>
    <cellStyle name="Separador de milhares 12 7 3 2 3 2" xfId="47461"/>
    <cellStyle name="Separador de milhares 12 7 3 2 4" xfId="37579"/>
    <cellStyle name="Separador de milhares 12 7 3 3" xfId="9578"/>
    <cellStyle name="Separador de milhares 12 7 3 3 2" xfId="26048"/>
    <cellStyle name="Separador de milhares 12 7 3 3 2 2" xfId="57343"/>
    <cellStyle name="Separador de milhares 12 7 3 3 3" xfId="40873"/>
    <cellStyle name="Separador de milhares 12 7 3 4" xfId="19460"/>
    <cellStyle name="Separador de milhares 12 7 3 4 2" xfId="50755"/>
    <cellStyle name="Separador de milhares 12 7 3 5" xfId="12872"/>
    <cellStyle name="Separador de milhares 12 7 3 5 2" xfId="44167"/>
    <cellStyle name="Separador de milhares 12 7 3 6" xfId="34285"/>
    <cellStyle name="Separador de milhares 12 7 3 7" xfId="30990"/>
    <cellStyle name="Separador de milhares 12 7 4" xfId="4637"/>
    <cellStyle name="Separador de milhares 12 7 4 2" xfId="21107"/>
    <cellStyle name="Separador de milhares 12 7 4 2 2" xfId="52402"/>
    <cellStyle name="Separador de milhares 12 7 4 3" xfId="14519"/>
    <cellStyle name="Separador de milhares 12 7 4 3 2" xfId="45814"/>
    <cellStyle name="Separador de milhares 12 7 4 4" xfId="35932"/>
    <cellStyle name="Separador de milhares 12 7 5" xfId="7931"/>
    <cellStyle name="Separador de milhares 12 7 5 2" xfId="24401"/>
    <cellStyle name="Separador de milhares 12 7 5 2 2" xfId="55696"/>
    <cellStyle name="Separador de milhares 12 7 5 3" xfId="39226"/>
    <cellStyle name="Separador de milhares 12 7 6" xfId="17813"/>
    <cellStyle name="Separador de milhares 12 7 6 2" xfId="49108"/>
    <cellStyle name="Separador de milhares 12 7 7" xfId="11225"/>
    <cellStyle name="Separador de milhares 12 7 7 2" xfId="42520"/>
    <cellStyle name="Separador de milhares 12 7 8" xfId="27696"/>
    <cellStyle name="Separador de milhares 12 7 8 2" xfId="32638"/>
    <cellStyle name="Separador de milhares 12 7 9" xfId="29343"/>
    <cellStyle name="Separador de milhares 12 8" xfId="1308"/>
    <cellStyle name="Separador de milhares 12 8 2" xfId="2992"/>
    <cellStyle name="Separador de milhares 12 8 2 2" xfId="6286"/>
    <cellStyle name="Separador de milhares 12 8 2 2 2" xfId="22756"/>
    <cellStyle name="Separador de milhares 12 8 2 2 2 2" xfId="54051"/>
    <cellStyle name="Separador de milhares 12 8 2 2 3" xfId="16168"/>
    <cellStyle name="Separador de milhares 12 8 2 2 3 2" xfId="47463"/>
    <cellStyle name="Separador de milhares 12 8 2 2 4" xfId="37581"/>
    <cellStyle name="Separador de milhares 12 8 2 3" xfId="9580"/>
    <cellStyle name="Separador de milhares 12 8 2 3 2" xfId="26050"/>
    <cellStyle name="Separador de milhares 12 8 2 3 2 2" xfId="57345"/>
    <cellStyle name="Separador de milhares 12 8 2 3 3" xfId="40875"/>
    <cellStyle name="Separador de milhares 12 8 2 4" xfId="19462"/>
    <cellStyle name="Separador de milhares 12 8 2 4 2" xfId="50757"/>
    <cellStyle name="Separador de milhares 12 8 2 5" xfId="12874"/>
    <cellStyle name="Separador de milhares 12 8 2 5 2" xfId="44169"/>
    <cellStyle name="Separador de milhares 12 8 2 6" xfId="34287"/>
    <cellStyle name="Separador de milhares 12 8 2 7" xfId="30992"/>
    <cellStyle name="Separador de milhares 12 8 3" xfId="4639"/>
    <cellStyle name="Separador de milhares 12 8 3 2" xfId="21109"/>
    <cellStyle name="Separador de milhares 12 8 3 2 2" xfId="52404"/>
    <cellStyle name="Separador de milhares 12 8 3 3" xfId="14521"/>
    <cellStyle name="Separador de milhares 12 8 3 3 2" xfId="45816"/>
    <cellStyle name="Separador de milhares 12 8 3 4" xfId="35934"/>
    <cellStyle name="Separador de milhares 12 8 4" xfId="7933"/>
    <cellStyle name="Separador de milhares 12 8 4 2" xfId="24403"/>
    <cellStyle name="Separador de milhares 12 8 4 2 2" xfId="55698"/>
    <cellStyle name="Separador de milhares 12 8 4 3" xfId="39228"/>
    <cellStyle name="Separador de milhares 12 8 5" xfId="17815"/>
    <cellStyle name="Separador de milhares 12 8 5 2" xfId="49110"/>
    <cellStyle name="Separador de milhares 12 8 6" xfId="11227"/>
    <cellStyle name="Separador de milhares 12 8 6 2" xfId="42522"/>
    <cellStyle name="Separador de milhares 12 8 7" xfId="27698"/>
    <cellStyle name="Separador de milhares 12 8 7 2" xfId="32640"/>
    <cellStyle name="Separador de milhares 12 8 8" xfId="29345"/>
    <cellStyle name="Separador de milhares 12 9" xfId="2669"/>
    <cellStyle name="Separador de milhares 12 9 2" xfId="5963"/>
    <cellStyle name="Separador de milhares 12 9 2 2" xfId="22433"/>
    <cellStyle name="Separador de milhares 12 9 2 2 2" xfId="53728"/>
    <cellStyle name="Separador de milhares 12 9 2 3" xfId="15845"/>
    <cellStyle name="Separador de milhares 12 9 2 3 2" xfId="47140"/>
    <cellStyle name="Separador de milhares 12 9 2 4" xfId="37258"/>
    <cellStyle name="Separador de milhares 12 9 3" xfId="9257"/>
    <cellStyle name="Separador de milhares 12 9 3 2" xfId="25727"/>
    <cellStyle name="Separador de milhares 12 9 3 2 2" xfId="57022"/>
    <cellStyle name="Separador de milhares 12 9 3 3" xfId="40552"/>
    <cellStyle name="Separador de milhares 12 9 4" xfId="19139"/>
    <cellStyle name="Separador de milhares 12 9 4 2" xfId="50434"/>
    <cellStyle name="Separador de milhares 12 9 5" xfId="12551"/>
    <cellStyle name="Separador de milhares 12 9 5 2" xfId="43846"/>
    <cellStyle name="Separador de milhares 12 9 6" xfId="33964"/>
    <cellStyle name="Separador de milhares 12 9 7" xfId="30669"/>
    <cellStyle name="Separador de milhares 2" xfId="1309"/>
    <cellStyle name="Separador de milhares 2 10" xfId="4640"/>
    <cellStyle name="Separador de milhares 2 10 2" xfId="21110"/>
    <cellStyle name="Separador de milhares 2 10 2 2" xfId="52405"/>
    <cellStyle name="Separador de milhares 2 10 3" xfId="14522"/>
    <cellStyle name="Separador de milhares 2 10 3 2" xfId="45817"/>
    <cellStyle name="Separador de milhares 2 10 4" xfId="35935"/>
    <cellStyle name="Separador de milhares 2 11" xfId="7934"/>
    <cellStyle name="Separador de milhares 2 11 2" xfId="24404"/>
    <cellStyle name="Separador de milhares 2 11 2 2" xfId="55699"/>
    <cellStyle name="Separador de milhares 2 11 3" xfId="39229"/>
    <cellStyle name="Separador de milhares 2 12" xfId="17816"/>
    <cellStyle name="Separador de milhares 2 12 2" xfId="49111"/>
    <cellStyle name="Separador de milhares 2 13" xfId="11228"/>
    <cellStyle name="Separador de milhares 2 13 2" xfId="42523"/>
    <cellStyle name="Separador de milhares 2 14" xfId="27699"/>
    <cellStyle name="Separador de milhares 2 14 2" xfId="32641"/>
    <cellStyle name="Separador de milhares 2 15" xfId="29346"/>
    <cellStyle name="Separador de milhares 2 2" xfId="1310"/>
    <cellStyle name="Separador de milhares 2 2 10" xfId="17817"/>
    <cellStyle name="Separador de milhares 2 2 10 2" xfId="49112"/>
    <cellStyle name="Separador de milhares 2 2 11" xfId="11229"/>
    <cellStyle name="Separador de milhares 2 2 11 2" xfId="42524"/>
    <cellStyle name="Separador de milhares 2 2 12" xfId="27700"/>
    <cellStyle name="Separador de milhares 2 2 12 2" xfId="32642"/>
    <cellStyle name="Separador de milhares 2 2 13" xfId="29347"/>
    <cellStyle name="Separador de milhares 2 2 2" xfId="1311"/>
    <cellStyle name="Separador de milhares 2 2 2 10" xfId="1312"/>
    <cellStyle name="Separador de milhares 2 2 2 10 2" xfId="2996"/>
    <cellStyle name="Separador de milhares 2 2 2 10 2 2" xfId="6290"/>
    <cellStyle name="Separador de milhares 2 2 2 10 2 2 2" xfId="22760"/>
    <cellStyle name="Separador de milhares 2 2 2 10 2 2 2 2" xfId="54055"/>
    <cellStyle name="Separador de milhares 2 2 2 10 2 2 3" xfId="16172"/>
    <cellStyle name="Separador de milhares 2 2 2 10 2 2 3 2" xfId="47467"/>
    <cellStyle name="Separador de milhares 2 2 2 10 2 2 4" xfId="37585"/>
    <cellStyle name="Separador de milhares 2 2 2 10 2 3" xfId="9584"/>
    <cellStyle name="Separador de milhares 2 2 2 10 2 3 2" xfId="26054"/>
    <cellStyle name="Separador de milhares 2 2 2 10 2 3 2 2" xfId="57349"/>
    <cellStyle name="Separador de milhares 2 2 2 10 2 3 3" xfId="40879"/>
    <cellStyle name="Separador de milhares 2 2 2 10 2 4" xfId="19466"/>
    <cellStyle name="Separador de milhares 2 2 2 10 2 4 2" xfId="50761"/>
    <cellStyle name="Separador de milhares 2 2 2 10 2 5" xfId="12878"/>
    <cellStyle name="Separador de milhares 2 2 2 10 2 5 2" xfId="44173"/>
    <cellStyle name="Separador de milhares 2 2 2 10 2 6" xfId="34291"/>
    <cellStyle name="Separador de milhares 2 2 2 10 2 7" xfId="30996"/>
    <cellStyle name="Separador de milhares 2 2 2 10 3" xfId="4643"/>
    <cellStyle name="Separador de milhares 2 2 2 10 3 2" xfId="21113"/>
    <cellStyle name="Separador de milhares 2 2 2 10 3 2 2" xfId="52408"/>
    <cellStyle name="Separador de milhares 2 2 2 10 3 3" xfId="14525"/>
    <cellStyle name="Separador de milhares 2 2 2 10 3 3 2" xfId="45820"/>
    <cellStyle name="Separador de milhares 2 2 2 10 3 4" xfId="35938"/>
    <cellStyle name="Separador de milhares 2 2 2 10 4" xfId="7937"/>
    <cellStyle name="Separador de milhares 2 2 2 10 4 2" xfId="24407"/>
    <cellStyle name="Separador de milhares 2 2 2 10 4 2 2" xfId="55702"/>
    <cellStyle name="Separador de milhares 2 2 2 10 4 3" xfId="39232"/>
    <cellStyle name="Separador de milhares 2 2 2 10 5" xfId="17819"/>
    <cellStyle name="Separador de milhares 2 2 2 10 5 2" xfId="49114"/>
    <cellStyle name="Separador de milhares 2 2 2 10 6" xfId="11231"/>
    <cellStyle name="Separador de milhares 2 2 2 10 6 2" xfId="42526"/>
    <cellStyle name="Separador de milhares 2 2 2 10 7" xfId="27702"/>
    <cellStyle name="Separador de milhares 2 2 2 10 7 2" xfId="32644"/>
    <cellStyle name="Separador de milhares 2 2 2 10 8" xfId="29349"/>
    <cellStyle name="Separador de milhares 2 2 2 11" xfId="1313"/>
    <cellStyle name="Separador de milhares 2 2 2 11 2" xfId="2997"/>
    <cellStyle name="Separador de milhares 2 2 2 11 2 2" xfId="6291"/>
    <cellStyle name="Separador de milhares 2 2 2 11 2 2 2" xfId="22761"/>
    <cellStyle name="Separador de milhares 2 2 2 11 2 2 2 2" xfId="54056"/>
    <cellStyle name="Separador de milhares 2 2 2 11 2 2 3" xfId="16173"/>
    <cellStyle name="Separador de milhares 2 2 2 11 2 2 3 2" xfId="47468"/>
    <cellStyle name="Separador de milhares 2 2 2 11 2 2 4" xfId="37586"/>
    <cellStyle name="Separador de milhares 2 2 2 11 2 3" xfId="9585"/>
    <cellStyle name="Separador de milhares 2 2 2 11 2 3 2" xfId="26055"/>
    <cellStyle name="Separador de milhares 2 2 2 11 2 3 2 2" xfId="57350"/>
    <cellStyle name="Separador de milhares 2 2 2 11 2 3 3" xfId="40880"/>
    <cellStyle name="Separador de milhares 2 2 2 11 2 4" xfId="19467"/>
    <cellStyle name="Separador de milhares 2 2 2 11 2 4 2" xfId="50762"/>
    <cellStyle name="Separador de milhares 2 2 2 11 2 5" xfId="12879"/>
    <cellStyle name="Separador de milhares 2 2 2 11 2 5 2" xfId="44174"/>
    <cellStyle name="Separador de milhares 2 2 2 11 2 6" xfId="34292"/>
    <cellStyle name="Separador de milhares 2 2 2 11 2 7" xfId="30997"/>
    <cellStyle name="Separador de milhares 2 2 2 11 3" xfId="4644"/>
    <cellStyle name="Separador de milhares 2 2 2 11 3 2" xfId="21114"/>
    <cellStyle name="Separador de milhares 2 2 2 11 3 2 2" xfId="52409"/>
    <cellStyle name="Separador de milhares 2 2 2 11 3 3" xfId="14526"/>
    <cellStyle name="Separador de milhares 2 2 2 11 3 3 2" xfId="45821"/>
    <cellStyle name="Separador de milhares 2 2 2 11 3 4" xfId="35939"/>
    <cellStyle name="Separador de milhares 2 2 2 11 4" xfId="7938"/>
    <cellStyle name="Separador de milhares 2 2 2 11 4 2" xfId="24408"/>
    <cellStyle name="Separador de milhares 2 2 2 11 4 2 2" xfId="55703"/>
    <cellStyle name="Separador de milhares 2 2 2 11 4 3" xfId="39233"/>
    <cellStyle name="Separador de milhares 2 2 2 11 5" xfId="17820"/>
    <cellStyle name="Separador de milhares 2 2 2 11 5 2" xfId="49115"/>
    <cellStyle name="Separador de milhares 2 2 2 11 6" xfId="11232"/>
    <cellStyle name="Separador de milhares 2 2 2 11 6 2" xfId="42527"/>
    <cellStyle name="Separador de milhares 2 2 2 11 7" xfId="27703"/>
    <cellStyle name="Separador de milhares 2 2 2 11 7 2" xfId="32645"/>
    <cellStyle name="Separador de milhares 2 2 2 11 8" xfId="29350"/>
    <cellStyle name="Separador de milhares 2 2 2 12" xfId="2995"/>
    <cellStyle name="Separador de milhares 2 2 2 12 2" xfId="6289"/>
    <cellStyle name="Separador de milhares 2 2 2 12 2 2" xfId="22759"/>
    <cellStyle name="Separador de milhares 2 2 2 12 2 2 2" xfId="54054"/>
    <cellStyle name="Separador de milhares 2 2 2 12 2 3" xfId="16171"/>
    <cellStyle name="Separador de milhares 2 2 2 12 2 3 2" xfId="47466"/>
    <cellStyle name="Separador de milhares 2 2 2 12 2 4" xfId="37584"/>
    <cellStyle name="Separador de milhares 2 2 2 12 3" xfId="9583"/>
    <cellStyle name="Separador de milhares 2 2 2 12 3 2" xfId="26053"/>
    <cellStyle name="Separador de milhares 2 2 2 12 3 2 2" xfId="57348"/>
    <cellStyle name="Separador de milhares 2 2 2 12 3 3" xfId="40878"/>
    <cellStyle name="Separador de milhares 2 2 2 12 4" xfId="19465"/>
    <cellStyle name="Separador de milhares 2 2 2 12 4 2" xfId="50760"/>
    <cellStyle name="Separador de milhares 2 2 2 12 5" xfId="12877"/>
    <cellStyle name="Separador de milhares 2 2 2 12 5 2" xfId="44172"/>
    <cellStyle name="Separador de milhares 2 2 2 12 6" xfId="34290"/>
    <cellStyle name="Separador de milhares 2 2 2 12 7" xfId="30995"/>
    <cellStyle name="Separador de milhares 2 2 2 13" xfId="4642"/>
    <cellStyle name="Separador de milhares 2 2 2 13 2" xfId="21112"/>
    <cellStyle name="Separador de milhares 2 2 2 13 2 2" xfId="52407"/>
    <cellStyle name="Separador de milhares 2 2 2 13 3" xfId="14524"/>
    <cellStyle name="Separador de milhares 2 2 2 13 3 2" xfId="45819"/>
    <cellStyle name="Separador de milhares 2 2 2 13 4" xfId="35937"/>
    <cellStyle name="Separador de milhares 2 2 2 14" xfId="7936"/>
    <cellStyle name="Separador de milhares 2 2 2 14 2" xfId="24406"/>
    <cellStyle name="Separador de milhares 2 2 2 14 2 2" xfId="55701"/>
    <cellStyle name="Separador de milhares 2 2 2 14 3" xfId="39231"/>
    <cellStyle name="Separador de milhares 2 2 2 15" xfId="17818"/>
    <cellStyle name="Separador de milhares 2 2 2 15 2" xfId="49113"/>
    <cellStyle name="Separador de milhares 2 2 2 16" xfId="11230"/>
    <cellStyle name="Separador de milhares 2 2 2 16 2" xfId="42525"/>
    <cellStyle name="Separador de milhares 2 2 2 17" xfId="27701"/>
    <cellStyle name="Separador de milhares 2 2 2 17 2" xfId="32643"/>
    <cellStyle name="Separador de milhares 2 2 2 18" xfId="29348"/>
    <cellStyle name="Separador de milhares 2 2 2 2" xfId="1314"/>
    <cellStyle name="Separador de milhares 2 2 2 2 10" xfId="4645"/>
    <cellStyle name="Separador de milhares 2 2 2 2 10 2" xfId="21115"/>
    <cellStyle name="Separador de milhares 2 2 2 2 10 2 2" xfId="52410"/>
    <cellStyle name="Separador de milhares 2 2 2 2 10 3" xfId="14527"/>
    <cellStyle name="Separador de milhares 2 2 2 2 10 3 2" xfId="45822"/>
    <cellStyle name="Separador de milhares 2 2 2 2 10 4" xfId="35940"/>
    <cellStyle name="Separador de milhares 2 2 2 2 11" xfId="7939"/>
    <cellStyle name="Separador de milhares 2 2 2 2 11 2" xfId="24409"/>
    <cellStyle name="Separador de milhares 2 2 2 2 11 2 2" xfId="55704"/>
    <cellStyle name="Separador de milhares 2 2 2 2 11 3" xfId="39234"/>
    <cellStyle name="Separador de milhares 2 2 2 2 12" xfId="17821"/>
    <cellStyle name="Separador de milhares 2 2 2 2 12 2" xfId="49116"/>
    <cellStyle name="Separador de milhares 2 2 2 2 13" xfId="11233"/>
    <cellStyle name="Separador de milhares 2 2 2 2 13 2" xfId="42528"/>
    <cellStyle name="Separador de milhares 2 2 2 2 14" xfId="27704"/>
    <cellStyle name="Separador de milhares 2 2 2 2 14 2" xfId="32646"/>
    <cellStyle name="Separador de milhares 2 2 2 2 15" xfId="29351"/>
    <cellStyle name="Separador de milhares 2 2 2 2 2" xfId="1315"/>
    <cellStyle name="Separador de milhares 2 2 2 2 2 10" xfId="7940"/>
    <cellStyle name="Separador de milhares 2 2 2 2 2 10 2" xfId="24410"/>
    <cellStyle name="Separador de milhares 2 2 2 2 2 10 2 2" xfId="55705"/>
    <cellStyle name="Separador de milhares 2 2 2 2 2 10 3" xfId="39235"/>
    <cellStyle name="Separador de milhares 2 2 2 2 2 11" xfId="17822"/>
    <cellStyle name="Separador de milhares 2 2 2 2 2 11 2" xfId="49117"/>
    <cellStyle name="Separador de milhares 2 2 2 2 2 12" xfId="11234"/>
    <cellStyle name="Separador de milhares 2 2 2 2 2 12 2" xfId="42529"/>
    <cellStyle name="Separador de milhares 2 2 2 2 2 13" xfId="27705"/>
    <cellStyle name="Separador de milhares 2 2 2 2 2 13 2" xfId="32647"/>
    <cellStyle name="Separador de milhares 2 2 2 2 2 14" xfId="29352"/>
    <cellStyle name="Separador de milhares 2 2 2 2 2 2" xfId="1316"/>
    <cellStyle name="Separador de milhares 2 2 2 2 2 2 10" xfId="11235"/>
    <cellStyle name="Separador de milhares 2 2 2 2 2 2 10 2" xfId="42530"/>
    <cellStyle name="Separador de milhares 2 2 2 2 2 2 11" xfId="27706"/>
    <cellStyle name="Separador de milhares 2 2 2 2 2 2 11 2" xfId="32648"/>
    <cellStyle name="Separador de milhares 2 2 2 2 2 2 12" xfId="29353"/>
    <cellStyle name="Separador de milhares 2 2 2 2 2 2 2" xfId="1317"/>
    <cellStyle name="Separador de milhares 2 2 2 2 2 2 2 2" xfId="1318"/>
    <cellStyle name="Separador de milhares 2 2 2 2 2 2 2 2 2" xfId="3002"/>
    <cellStyle name="Separador de milhares 2 2 2 2 2 2 2 2 2 2" xfId="6296"/>
    <cellStyle name="Separador de milhares 2 2 2 2 2 2 2 2 2 2 2" xfId="22766"/>
    <cellStyle name="Separador de milhares 2 2 2 2 2 2 2 2 2 2 2 2" xfId="54061"/>
    <cellStyle name="Separador de milhares 2 2 2 2 2 2 2 2 2 2 3" xfId="16178"/>
    <cellStyle name="Separador de milhares 2 2 2 2 2 2 2 2 2 2 3 2" xfId="47473"/>
    <cellStyle name="Separador de milhares 2 2 2 2 2 2 2 2 2 2 4" xfId="37591"/>
    <cellStyle name="Separador de milhares 2 2 2 2 2 2 2 2 2 3" xfId="9590"/>
    <cellStyle name="Separador de milhares 2 2 2 2 2 2 2 2 2 3 2" xfId="26060"/>
    <cellStyle name="Separador de milhares 2 2 2 2 2 2 2 2 2 3 2 2" xfId="57355"/>
    <cellStyle name="Separador de milhares 2 2 2 2 2 2 2 2 2 3 3" xfId="40885"/>
    <cellStyle name="Separador de milhares 2 2 2 2 2 2 2 2 2 4" xfId="19472"/>
    <cellStyle name="Separador de milhares 2 2 2 2 2 2 2 2 2 4 2" xfId="50767"/>
    <cellStyle name="Separador de milhares 2 2 2 2 2 2 2 2 2 5" xfId="12884"/>
    <cellStyle name="Separador de milhares 2 2 2 2 2 2 2 2 2 5 2" xfId="44179"/>
    <cellStyle name="Separador de milhares 2 2 2 2 2 2 2 2 2 6" xfId="34297"/>
    <cellStyle name="Separador de milhares 2 2 2 2 2 2 2 2 2 7" xfId="31002"/>
    <cellStyle name="Separador de milhares 2 2 2 2 2 2 2 2 3" xfId="4649"/>
    <cellStyle name="Separador de milhares 2 2 2 2 2 2 2 2 3 2" xfId="21119"/>
    <cellStyle name="Separador de milhares 2 2 2 2 2 2 2 2 3 2 2" xfId="52414"/>
    <cellStyle name="Separador de milhares 2 2 2 2 2 2 2 2 3 3" xfId="14531"/>
    <cellStyle name="Separador de milhares 2 2 2 2 2 2 2 2 3 3 2" xfId="45826"/>
    <cellStyle name="Separador de milhares 2 2 2 2 2 2 2 2 3 4" xfId="35944"/>
    <cellStyle name="Separador de milhares 2 2 2 2 2 2 2 2 4" xfId="7943"/>
    <cellStyle name="Separador de milhares 2 2 2 2 2 2 2 2 4 2" xfId="24413"/>
    <cellStyle name="Separador de milhares 2 2 2 2 2 2 2 2 4 2 2" xfId="55708"/>
    <cellStyle name="Separador de milhares 2 2 2 2 2 2 2 2 4 3" xfId="39238"/>
    <cellStyle name="Separador de milhares 2 2 2 2 2 2 2 2 5" xfId="17825"/>
    <cellStyle name="Separador de milhares 2 2 2 2 2 2 2 2 5 2" xfId="49120"/>
    <cellStyle name="Separador de milhares 2 2 2 2 2 2 2 2 6" xfId="11237"/>
    <cellStyle name="Separador de milhares 2 2 2 2 2 2 2 2 6 2" xfId="42532"/>
    <cellStyle name="Separador de milhares 2 2 2 2 2 2 2 2 7" xfId="27708"/>
    <cellStyle name="Separador de milhares 2 2 2 2 2 2 2 2 7 2" xfId="32650"/>
    <cellStyle name="Separador de milhares 2 2 2 2 2 2 2 2 8" xfId="29355"/>
    <cellStyle name="Separador de milhares 2 2 2 2 2 2 2 3" xfId="3001"/>
    <cellStyle name="Separador de milhares 2 2 2 2 2 2 2 3 2" xfId="6295"/>
    <cellStyle name="Separador de milhares 2 2 2 2 2 2 2 3 2 2" xfId="22765"/>
    <cellStyle name="Separador de milhares 2 2 2 2 2 2 2 3 2 2 2" xfId="54060"/>
    <cellStyle name="Separador de milhares 2 2 2 2 2 2 2 3 2 3" xfId="16177"/>
    <cellStyle name="Separador de milhares 2 2 2 2 2 2 2 3 2 3 2" xfId="47472"/>
    <cellStyle name="Separador de milhares 2 2 2 2 2 2 2 3 2 4" xfId="37590"/>
    <cellStyle name="Separador de milhares 2 2 2 2 2 2 2 3 3" xfId="9589"/>
    <cellStyle name="Separador de milhares 2 2 2 2 2 2 2 3 3 2" xfId="26059"/>
    <cellStyle name="Separador de milhares 2 2 2 2 2 2 2 3 3 2 2" xfId="57354"/>
    <cellStyle name="Separador de milhares 2 2 2 2 2 2 2 3 3 3" xfId="40884"/>
    <cellStyle name="Separador de milhares 2 2 2 2 2 2 2 3 4" xfId="19471"/>
    <cellStyle name="Separador de milhares 2 2 2 2 2 2 2 3 4 2" xfId="50766"/>
    <cellStyle name="Separador de milhares 2 2 2 2 2 2 2 3 5" xfId="12883"/>
    <cellStyle name="Separador de milhares 2 2 2 2 2 2 2 3 5 2" xfId="44178"/>
    <cellStyle name="Separador de milhares 2 2 2 2 2 2 2 3 6" xfId="34296"/>
    <cellStyle name="Separador de milhares 2 2 2 2 2 2 2 3 7" xfId="31001"/>
    <cellStyle name="Separador de milhares 2 2 2 2 2 2 2 4" xfId="4648"/>
    <cellStyle name="Separador de milhares 2 2 2 2 2 2 2 4 2" xfId="21118"/>
    <cellStyle name="Separador de milhares 2 2 2 2 2 2 2 4 2 2" xfId="52413"/>
    <cellStyle name="Separador de milhares 2 2 2 2 2 2 2 4 3" xfId="14530"/>
    <cellStyle name="Separador de milhares 2 2 2 2 2 2 2 4 3 2" xfId="45825"/>
    <cellStyle name="Separador de milhares 2 2 2 2 2 2 2 4 4" xfId="35943"/>
    <cellStyle name="Separador de milhares 2 2 2 2 2 2 2 5" xfId="7942"/>
    <cellStyle name="Separador de milhares 2 2 2 2 2 2 2 5 2" xfId="24412"/>
    <cellStyle name="Separador de milhares 2 2 2 2 2 2 2 5 2 2" xfId="55707"/>
    <cellStyle name="Separador de milhares 2 2 2 2 2 2 2 5 3" xfId="39237"/>
    <cellStyle name="Separador de milhares 2 2 2 2 2 2 2 6" xfId="17824"/>
    <cellStyle name="Separador de milhares 2 2 2 2 2 2 2 6 2" xfId="49119"/>
    <cellStyle name="Separador de milhares 2 2 2 2 2 2 2 7" xfId="11236"/>
    <cellStyle name="Separador de milhares 2 2 2 2 2 2 2 7 2" xfId="42531"/>
    <cellStyle name="Separador de milhares 2 2 2 2 2 2 2 8" xfId="27707"/>
    <cellStyle name="Separador de milhares 2 2 2 2 2 2 2 8 2" xfId="32649"/>
    <cellStyle name="Separador de milhares 2 2 2 2 2 2 2 9" xfId="29354"/>
    <cellStyle name="Separador de milhares 2 2 2 2 2 2 3" xfId="1319"/>
    <cellStyle name="Separador de milhares 2 2 2 2 2 2 3 2" xfId="1320"/>
    <cellStyle name="Separador de milhares 2 2 2 2 2 2 3 2 2" xfId="3004"/>
    <cellStyle name="Separador de milhares 2 2 2 2 2 2 3 2 2 2" xfId="6298"/>
    <cellStyle name="Separador de milhares 2 2 2 2 2 2 3 2 2 2 2" xfId="22768"/>
    <cellStyle name="Separador de milhares 2 2 2 2 2 2 3 2 2 2 2 2" xfId="54063"/>
    <cellStyle name="Separador de milhares 2 2 2 2 2 2 3 2 2 2 3" xfId="16180"/>
    <cellStyle name="Separador de milhares 2 2 2 2 2 2 3 2 2 2 3 2" xfId="47475"/>
    <cellStyle name="Separador de milhares 2 2 2 2 2 2 3 2 2 2 4" xfId="37593"/>
    <cellStyle name="Separador de milhares 2 2 2 2 2 2 3 2 2 3" xfId="9592"/>
    <cellStyle name="Separador de milhares 2 2 2 2 2 2 3 2 2 3 2" xfId="26062"/>
    <cellStyle name="Separador de milhares 2 2 2 2 2 2 3 2 2 3 2 2" xfId="57357"/>
    <cellStyle name="Separador de milhares 2 2 2 2 2 2 3 2 2 3 3" xfId="40887"/>
    <cellStyle name="Separador de milhares 2 2 2 2 2 2 3 2 2 4" xfId="19474"/>
    <cellStyle name="Separador de milhares 2 2 2 2 2 2 3 2 2 4 2" xfId="50769"/>
    <cellStyle name="Separador de milhares 2 2 2 2 2 2 3 2 2 5" xfId="12886"/>
    <cellStyle name="Separador de milhares 2 2 2 2 2 2 3 2 2 5 2" xfId="44181"/>
    <cellStyle name="Separador de milhares 2 2 2 2 2 2 3 2 2 6" xfId="34299"/>
    <cellStyle name="Separador de milhares 2 2 2 2 2 2 3 2 2 7" xfId="31004"/>
    <cellStyle name="Separador de milhares 2 2 2 2 2 2 3 2 3" xfId="4651"/>
    <cellStyle name="Separador de milhares 2 2 2 2 2 2 3 2 3 2" xfId="21121"/>
    <cellStyle name="Separador de milhares 2 2 2 2 2 2 3 2 3 2 2" xfId="52416"/>
    <cellStyle name="Separador de milhares 2 2 2 2 2 2 3 2 3 3" xfId="14533"/>
    <cellStyle name="Separador de milhares 2 2 2 2 2 2 3 2 3 3 2" xfId="45828"/>
    <cellStyle name="Separador de milhares 2 2 2 2 2 2 3 2 3 4" xfId="35946"/>
    <cellStyle name="Separador de milhares 2 2 2 2 2 2 3 2 4" xfId="7945"/>
    <cellStyle name="Separador de milhares 2 2 2 2 2 2 3 2 4 2" xfId="24415"/>
    <cellStyle name="Separador de milhares 2 2 2 2 2 2 3 2 4 2 2" xfId="55710"/>
    <cellStyle name="Separador de milhares 2 2 2 2 2 2 3 2 4 3" xfId="39240"/>
    <cellStyle name="Separador de milhares 2 2 2 2 2 2 3 2 5" xfId="17827"/>
    <cellStyle name="Separador de milhares 2 2 2 2 2 2 3 2 5 2" xfId="49122"/>
    <cellStyle name="Separador de milhares 2 2 2 2 2 2 3 2 6" xfId="11239"/>
    <cellStyle name="Separador de milhares 2 2 2 2 2 2 3 2 6 2" xfId="42534"/>
    <cellStyle name="Separador de milhares 2 2 2 2 2 2 3 2 7" xfId="27710"/>
    <cellStyle name="Separador de milhares 2 2 2 2 2 2 3 2 7 2" xfId="32652"/>
    <cellStyle name="Separador de milhares 2 2 2 2 2 2 3 2 8" xfId="29357"/>
    <cellStyle name="Separador de milhares 2 2 2 2 2 2 3 3" xfId="3003"/>
    <cellStyle name="Separador de milhares 2 2 2 2 2 2 3 3 2" xfId="6297"/>
    <cellStyle name="Separador de milhares 2 2 2 2 2 2 3 3 2 2" xfId="22767"/>
    <cellStyle name="Separador de milhares 2 2 2 2 2 2 3 3 2 2 2" xfId="54062"/>
    <cellStyle name="Separador de milhares 2 2 2 2 2 2 3 3 2 3" xfId="16179"/>
    <cellStyle name="Separador de milhares 2 2 2 2 2 2 3 3 2 3 2" xfId="47474"/>
    <cellStyle name="Separador de milhares 2 2 2 2 2 2 3 3 2 4" xfId="37592"/>
    <cellStyle name="Separador de milhares 2 2 2 2 2 2 3 3 3" xfId="9591"/>
    <cellStyle name="Separador de milhares 2 2 2 2 2 2 3 3 3 2" xfId="26061"/>
    <cellStyle name="Separador de milhares 2 2 2 2 2 2 3 3 3 2 2" xfId="57356"/>
    <cellStyle name="Separador de milhares 2 2 2 2 2 2 3 3 3 3" xfId="40886"/>
    <cellStyle name="Separador de milhares 2 2 2 2 2 2 3 3 4" xfId="19473"/>
    <cellStyle name="Separador de milhares 2 2 2 2 2 2 3 3 4 2" xfId="50768"/>
    <cellStyle name="Separador de milhares 2 2 2 2 2 2 3 3 5" xfId="12885"/>
    <cellStyle name="Separador de milhares 2 2 2 2 2 2 3 3 5 2" xfId="44180"/>
    <cellStyle name="Separador de milhares 2 2 2 2 2 2 3 3 6" xfId="34298"/>
    <cellStyle name="Separador de milhares 2 2 2 2 2 2 3 3 7" xfId="31003"/>
    <cellStyle name="Separador de milhares 2 2 2 2 2 2 3 4" xfId="4650"/>
    <cellStyle name="Separador de milhares 2 2 2 2 2 2 3 4 2" xfId="21120"/>
    <cellStyle name="Separador de milhares 2 2 2 2 2 2 3 4 2 2" xfId="52415"/>
    <cellStyle name="Separador de milhares 2 2 2 2 2 2 3 4 3" xfId="14532"/>
    <cellStyle name="Separador de milhares 2 2 2 2 2 2 3 4 3 2" xfId="45827"/>
    <cellStyle name="Separador de milhares 2 2 2 2 2 2 3 4 4" xfId="35945"/>
    <cellStyle name="Separador de milhares 2 2 2 2 2 2 3 5" xfId="7944"/>
    <cellStyle name="Separador de milhares 2 2 2 2 2 2 3 5 2" xfId="24414"/>
    <cellStyle name="Separador de milhares 2 2 2 2 2 2 3 5 2 2" xfId="55709"/>
    <cellStyle name="Separador de milhares 2 2 2 2 2 2 3 5 3" xfId="39239"/>
    <cellStyle name="Separador de milhares 2 2 2 2 2 2 3 6" xfId="17826"/>
    <cellStyle name="Separador de milhares 2 2 2 2 2 2 3 6 2" xfId="49121"/>
    <cellStyle name="Separador de milhares 2 2 2 2 2 2 3 7" xfId="11238"/>
    <cellStyle name="Separador de milhares 2 2 2 2 2 2 3 7 2" xfId="42533"/>
    <cellStyle name="Separador de milhares 2 2 2 2 2 2 3 8" xfId="27709"/>
    <cellStyle name="Separador de milhares 2 2 2 2 2 2 3 8 2" xfId="32651"/>
    <cellStyle name="Separador de milhares 2 2 2 2 2 2 3 9" xfId="29356"/>
    <cellStyle name="Separador de milhares 2 2 2 2 2 2 4" xfId="1321"/>
    <cellStyle name="Separador de milhares 2 2 2 2 2 2 4 2" xfId="3005"/>
    <cellStyle name="Separador de milhares 2 2 2 2 2 2 4 2 2" xfId="6299"/>
    <cellStyle name="Separador de milhares 2 2 2 2 2 2 4 2 2 2" xfId="22769"/>
    <cellStyle name="Separador de milhares 2 2 2 2 2 2 4 2 2 2 2" xfId="54064"/>
    <cellStyle name="Separador de milhares 2 2 2 2 2 2 4 2 2 3" xfId="16181"/>
    <cellStyle name="Separador de milhares 2 2 2 2 2 2 4 2 2 3 2" xfId="47476"/>
    <cellStyle name="Separador de milhares 2 2 2 2 2 2 4 2 2 4" xfId="37594"/>
    <cellStyle name="Separador de milhares 2 2 2 2 2 2 4 2 3" xfId="9593"/>
    <cellStyle name="Separador de milhares 2 2 2 2 2 2 4 2 3 2" xfId="26063"/>
    <cellStyle name="Separador de milhares 2 2 2 2 2 2 4 2 3 2 2" xfId="57358"/>
    <cellStyle name="Separador de milhares 2 2 2 2 2 2 4 2 3 3" xfId="40888"/>
    <cellStyle name="Separador de milhares 2 2 2 2 2 2 4 2 4" xfId="19475"/>
    <cellStyle name="Separador de milhares 2 2 2 2 2 2 4 2 4 2" xfId="50770"/>
    <cellStyle name="Separador de milhares 2 2 2 2 2 2 4 2 5" xfId="12887"/>
    <cellStyle name="Separador de milhares 2 2 2 2 2 2 4 2 5 2" xfId="44182"/>
    <cellStyle name="Separador de milhares 2 2 2 2 2 2 4 2 6" xfId="34300"/>
    <cellStyle name="Separador de milhares 2 2 2 2 2 2 4 2 7" xfId="31005"/>
    <cellStyle name="Separador de milhares 2 2 2 2 2 2 4 3" xfId="4652"/>
    <cellStyle name="Separador de milhares 2 2 2 2 2 2 4 3 2" xfId="21122"/>
    <cellStyle name="Separador de milhares 2 2 2 2 2 2 4 3 2 2" xfId="52417"/>
    <cellStyle name="Separador de milhares 2 2 2 2 2 2 4 3 3" xfId="14534"/>
    <cellStyle name="Separador de milhares 2 2 2 2 2 2 4 3 3 2" xfId="45829"/>
    <cellStyle name="Separador de milhares 2 2 2 2 2 2 4 3 4" xfId="35947"/>
    <cellStyle name="Separador de milhares 2 2 2 2 2 2 4 4" xfId="7946"/>
    <cellStyle name="Separador de milhares 2 2 2 2 2 2 4 4 2" xfId="24416"/>
    <cellStyle name="Separador de milhares 2 2 2 2 2 2 4 4 2 2" xfId="55711"/>
    <cellStyle name="Separador de milhares 2 2 2 2 2 2 4 4 3" xfId="39241"/>
    <cellStyle name="Separador de milhares 2 2 2 2 2 2 4 5" xfId="17828"/>
    <cellStyle name="Separador de milhares 2 2 2 2 2 2 4 5 2" xfId="49123"/>
    <cellStyle name="Separador de milhares 2 2 2 2 2 2 4 6" xfId="11240"/>
    <cellStyle name="Separador de milhares 2 2 2 2 2 2 4 6 2" xfId="42535"/>
    <cellStyle name="Separador de milhares 2 2 2 2 2 2 4 7" xfId="27711"/>
    <cellStyle name="Separador de milhares 2 2 2 2 2 2 4 7 2" xfId="32653"/>
    <cellStyle name="Separador de milhares 2 2 2 2 2 2 4 8" xfId="29358"/>
    <cellStyle name="Separador de milhares 2 2 2 2 2 2 5" xfId="1322"/>
    <cellStyle name="Separador de milhares 2 2 2 2 2 2 5 2" xfId="3006"/>
    <cellStyle name="Separador de milhares 2 2 2 2 2 2 5 2 2" xfId="6300"/>
    <cellStyle name="Separador de milhares 2 2 2 2 2 2 5 2 2 2" xfId="22770"/>
    <cellStyle name="Separador de milhares 2 2 2 2 2 2 5 2 2 2 2" xfId="54065"/>
    <cellStyle name="Separador de milhares 2 2 2 2 2 2 5 2 2 3" xfId="16182"/>
    <cellStyle name="Separador de milhares 2 2 2 2 2 2 5 2 2 3 2" xfId="47477"/>
    <cellStyle name="Separador de milhares 2 2 2 2 2 2 5 2 2 4" xfId="37595"/>
    <cellStyle name="Separador de milhares 2 2 2 2 2 2 5 2 3" xfId="9594"/>
    <cellStyle name="Separador de milhares 2 2 2 2 2 2 5 2 3 2" xfId="26064"/>
    <cellStyle name="Separador de milhares 2 2 2 2 2 2 5 2 3 2 2" xfId="57359"/>
    <cellStyle name="Separador de milhares 2 2 2 2 2 2 5 2 3 3" xfId="40889"/>
    <cellStyle name="Separador de milhares 2 2 2 2 2 2 5 2 4" xfId="19476"/>
    <cellStyle name="Separador de milhares 2 2 2 2 2 2 5 2 4 2" xfId="50771"/>
    <cellStyle name="Separador de milhares 2 2 2 2 2 2 5 2 5" xfId="12888"/>
    <cellStyle name="Separador de milhares 2 2 2 2 2 2 5 2 5 2" xfId="44183"/>
    <cellStyle name="Separador de milhares 2 2 2 2 2 2 5 2 6" xfId="34301"/>
    <cellStyle name="Separador de milhares 2 2 2 2 2 2 5 2 7" xfId="31006"/>
    <cellStyle name="Separador de milhares 2 2 2 2 2 2 5 3" xfId="4653"/>
    <cellStyle name="Separador de milhares 2 2 2 2 2 2 5 3 2" xfId="21123"/>
    <cellStyle name="Separador de milhares 2 2 2 2 2 2 5 3 2 2" xfId="52418"/>
    <cellStyle name="Separador de milhares 2 2 2 2 2 2 5 3 3" xfId="14535"/>
    <cellStyle name="Separador de milhares 2 2 2 2 2 2 5 3 3 2" xfId="45830"/>
    <cellStyle name="Separador de milhares 2 2 2 2 2 2 5 3 4" xfId="35948"/>
    <cellStyle name="Separador de milhares 2 2 2 2 2 2 5 4" xfId="7947"/>
    <cellStyle name="Separador de milhares 2 2 2 2 2 2 5 4 2" xfId="24417"/>
    <cellStyle name="Separador de milhares 2 2 2 2 2 2 5 4 2 2" xfId="55712"/>
    <cellStyle name="Separador de milhares 2 2 2 2 2 2 5 4 3" xfId="39242"/>
    <cellStyle name="Separador de milhares 2 2 2 2 2 2 5 5" xfId="17829"/>
    <cellStyle name="Separador de milhares 2 2 2 2 2 2 5 5 2" xfId="49124"/>
    <cellStyle name="Separador de milhares 2 2 2 2 2 2 5 6" xfId="11241"/>
    <cellStyle name="Separador de milhares 2 2 2 2 2 2 5 6 2" xfId="42536"/>
    <cellStyle name="Separador de milhares 2 2 2 2 2 2 5 7" xfId="27712"/>
    <cellStyle name="Separador de milhares 2 2 2 2 2 2 5 7 2" xfId="32654"/>
    <cellStyle name="Separador de milhares 2 2 2 2 2 2 5 8" xfId="29359"/>
    <cellStyle name="Separador de milhares 2 2 2 2 2 2 6" xfId="3000"/>
    <cellStyle name="Separador de milhares 2 2 2 2 2 2 6 2" xfId="6294"/>
    <cellStyle name="Separador de milhares 2 2 2 2 2 2 6 2 2" xfId="22764"/>
    <cellStyle name="Separador de milhares 2 2 2 2 2 2 6 2 2 2" xfId="54059"/>
    <cellStyle name="Separador de milhares 2 2 2 2 2 2 6 2 3" xfId="16176"/>
    <cellStyle name="Separador de milhares 2 2 2 2 2 2 6 2 3 2" xfId="47471"/>
    <cellStyle name="Separador de milhares 2 2 2 2 2 2 6 2 4" xfId="37589"/>
    <cellStyle name="Separador de milhares 2 2 2 2 2 2 6 3" xfId="9588"/>
    <cellStyle name="Separador de milhares 2 2 2 2 2 2 6 3 2" xfId="26058"/>
    <cellStyle name="Separador de milhares 2 2 2 2 2 2 6 3 2 2" xfId="57353"/>
    <cellStyle name="Separador de milhares 2 2 2 2 2 2 6 3 3" xfId="40883"/>
    <cellStyle name="Separador de milhares 2 2 2 2 2 2 6 4" xfId="19470"/>
    <cellStyle name="Separador de milhares 2 2 2 2 2 2 6 4 2" xfId="50765"/>
    <cellStyle name="Separador de milhares 2 2 2 2 2 2 6 5" xfId="12882"/>
    <cellStyle name="Separador de milhares 2 2 2 2 2 2 6 5 2" xfId="44177"/>
    <cellStyle name="Separador de milhares 2 2 2 2 2 2 6 6" xfId="34295"/>
    <cellStyle name="Separador de milhares 2 2 2 2 2 2 6 7" xfId="31000"/>
    <cellStyle name="Separador de milhares 2 2 2 2 2 2 7" xfId="4647"/>
    <cellStyle name="Separador de milhares 2 2 2 2 2 2 7 2" xfId="21117"/>
    <cellStyle name="Separador de milhares 2 2 2 2 2 2 7 2 2" xfId="52412"/>
    <cellStyle name="Separador de milhares 2 2 2 2 2 2 7 3" xfId="14529"/>
    <cellStyle name="Separador de milhares 2 2 2 2 2 2 7 3 2" xfId="45824"/>
    <cellStyle name="Separador de milhares 2 2 2 2 2 2 7 4" xfId="35942"/>
    <cellStyle name="Separador de milhares 2 2 2 2 2 2 8" xfId="7941"/>
    <cellStyle name="Separador de milhares 2 2 2 2 2 2 8 2" xfId="24411"/>
    <cellStyle name="Separador de milhares 2 2 2 2 2 2 8 2 2" xfId="55706"/>
    <cellStyle name="Separador de milhares 2 2 2 2 2 2 8 3" xfId="39236"/>
    <cellStyle name="Separador de milhares 2 2 2 2 2 2 9" xfId="17823"/>
    <cellStyle name="Separador de milhares 2 2 2 2 2 2 9 2" xfId="49118"/>
    <cellStyle name="Separador de milhares 2 2 2 2 2 3" xfId="1323"/>
    <cellStyle name="Separador de milhares 2 2 2 2 2 3 10" xfId="11242"/>
    <cellStyle name="Separador de milhares 2 2 2 2 2 3 10 2" xfId="42537"/>
    <cellStyle name="Separador de milhares 2 2 2 2 2 3 11" xfId="27713"/>
    <cellStyle name="Separador de milhares 2 2 2 2 2 3 11 2" xfId="32655"/>
    <cellStyle name="Separador de milhares 2 2 2 2 2 3 12" xfId="29360"/>
    <cellStyle name="Separador de milhares 2 2 2 2 2 3 2" xfId="1324"/>
    <cellStyle name="Separador de milhares 2 2 2 2 2 3 2 2" xfId="1325"/>
    <cellStyle name="Separador de milhares 2 2 2 2 2 3 2 2 2" xfId="3009"/>
    <cellStyle name="Separador de milhares 2 2 2 2 2 3 2 2 2 2" xfId="6303"/>
    <cellStyle name="Separador de milhares 2 2 2 2 2 3 2 2 2 2 2" xfId="22773"/>
    <cellStyle name="Separador de milhares 2 2 2 2 2 3 2 2 2 2 2 2" xfId="54068"/>
    <cellStyle name="Separador de milhares 2 2 2 2 2 3 2 2 2 2 3" xfId="16185"/>
    <cellStyle name="Separador de milhares 2 2 2 2 2 3 2 2 2 2 3 2" xfId="47480"/>
    <cellStyle name="Separador de milhares 2 2 2 2 2 3 2 2 2 2 4" xfId="37598"/>
    <cellStyle name="Separador de milhares 2 2 2 2 2 3 2 2 2 3" xfId="9597"/>
    <cellStyle name="Separador de milhares 2 2 2 2 2 3 2 2 2 3 2" xfId="26067"/>
    <cellStyle name="Separador de milhares 2 2 2 2 2 3 2 2 2 3 2 2" xfId="57362"/>
    <cellStyle name="Separador de milhares 2 2 2 2 2 3 2 2 2 3 3" xfId="40892"/>
    <cellStyle name="Separador de milhares 2 2 2 2 2 3 2 2 2 4" xfId="19479"/>
    <cellStyle name="Separador de milhares 2 2 2 2 2 3 2 2 2 4 2" xfId="50774"/>
    <cellStyle name="Separador de milhares 2 2 2 2 2 3 2 2 2 5" xfId="12891"/>
    <cellStyle name="Separador de milhares 2 2 2 2 2 3 2 2 2 5 2" xfId="44186"/>
    <cellStyle name="Separador de milhares 2 2 2 2 2 3 2 2 2 6" xfId="34304"/>
    <cellStyle name="Separador de milhares 2 2 2 2 2 3 2 2 2 7" xfId="31009"/>
    <cellStyle name="Separador de milhares 2 2 2 2 2 3 2 2 3" xfId="4656"/>
    <cellStyle name="Separador de milhares 2 2 2 2 2 3 2 2 3 2" xfId="21126"/>
    <cellStyle name="Separador de milhares 2 2 2 2 2 3 2 2 3 2 2" xfId="52421"/>
    <cellStyle name="Separador de milhares 2 2 2 2 2 3 2 2 3 3" xfId="14538"/>
    <cellStyle name="Separador de milhares 2 2 2 2 2 3 2 2 3 3 2" xfId="45833"/>
    <cellStyle name="Separador de milhares 2 2 2 2 2 3 2 2 3 4" xfId="35951"/>
    <cellStyle name="Separador de milhares 2 2 2 2 2 3 2 2 4" xfId="7950"/>
    <cellStyle name="Separador de milhares 2 2 2 2 2 3 2 2 4 2" xfId="24420"/>
    <cellStyle name="Separador de milhares 2 2 2 2 2 3 2 2 4 2 2" xfId="55715"/>
    <cellStyle name="Separador de milhares 2 2 2 2 2 3 2 2 4 3" xfId="39245"/>
    <cellStyle name="Separador de milhares 2 2 2 2 2 3 2 2 5" xfId="17832"/>
    <cellStyle name="Separador de milhares 2 2 2 2 2 3 2 2 5 2" xfId="49127"/>
    <cellStyle name="Separador de milhares 2 2 2 2 2 3 2 2 6" xfId="11244"/>
    <cellStyle name="Separador de milhares 2 2 2 2 2 3 2 2 6 2" xfId="42539"/>
    <cellStyle name="Separador de milhares 2 2 2 2 2 3 2 2 7" xfId="27715"/>
    <cellStyle name="Separador de milhares 2 2 2 2 2 3 2 2 7 2" xfId="32657"/>
    <cellStyle name="Separador de milhares 2 2 2 2 2 3 2 2 8" xfId="29362"/>
    <cellStyle name="Separador de milhares 2 2 2 2 2 3 2 3" xfId="3008"/>
    <cellStyle name="Separador de milhares 2 2 2 2 2 3 2 3 2" xfId="6302"/>
    <cellStyle name="Separador de milhares 2 2 2 2 2 3 2 3 2 2" xfId="22772"/>
    <cellStyle name="Separador de milhares 2 2 2 2 2 3 2 3 2 2 2" xfId="54067"/>
    <cellStyle name="Separador de milhares 2 2 2 2 2 3 2 3 2 3" xfId="16184"/>
    <cellStyle name="Separador de milhares 2 2 2 2 2 3 2 3 2 3 2" xfId="47479"/>
    <cellStyle name="Separador de milhares 2 2 2 2 2 3 2 3 2 4" xfId="37597"/>
    <cellStyle name="Separador de milhares 2 2 2 2 2 3 2 3 3" xfId="9596"/>
    <cellStyle name="Separador de milhares 2 2 2 2 2 3 2 3 3 2" xfId="26066"/>
    <cellStyle name="Separador de milhares 2 2 2 2 2 3 2 3 3 2 2" xfId="57361"/>
    <cellStyle name="Separador de milhares 2 2 2 2 2 3 2 3 3 3" xfId="40891"/>
    <cellStyle name="Separador de milhares 2 2 2 2 2 3 2 3 4" xfId="19478"/>
    <cellStyle name="Separador de milhares 2 2 2 2 2 3 2 3 4 2" xfId="50773"/>
    <cellStyle name="Separador de milhares 2 2 2 2 2 3 2 3 5" xfId="12890"/>
    <cellStyle name="Separador de milhares 2 2 2 2 2 3 2 3 5 2" xfId="44185"/>
    <cellStyle name="Separador de milhares 2 2 2 2 2 3 2 3 6" xfId="34303"/>
    <cellStyle name="Separador de milhares 2 2 2 2 2 3 2 3 7" xfId="31008"/>
    <cellStyle name="Separador de milhares 2 2 2 2 2 3 2 4" xfId="4655"/>
    <cellStyle name="Separador de milhares 2 2 2 2 2 3 2 4 2" xfId="21125"/>
    <cellStyle name="Separador de milhares 2 2 2 2 2 3 2 4 2 2" xfId="52420"/>
    <cellStyle name="Separador de milhares 2 2 2 2 2 3 2 4 3" xfId="14537"/>
    <cellStyle name="Separador de milhares 2 2 2 2 2 3 2 4 3 2" xfId="45832"/>
    <cellStyle name="Separador de milhares 2 2 2 2 2 3 2 4 4" xfId="35950"/>
    <cellStyle name="Separador de milhares 2 2 2 2 2 3 2 5" xfId="7949"/>
    <cellStyle name="Separador de milhares 2 2 2 2 2 3 2 5 2" xfId="24419"/>
    <cellStyle name="Separador de milhares 2 2 2 2 2 3 2 5 2 2" xfId="55714"/>
    <cellStyle name="Separador de milhares 2 2 2 2 2 3 2 5 3" xfId="39244"/>
    <cellStyle name="Separador de milhares 2 2 2 2 2 3 2 6" xfId="17831"/>
    <cellStyle name="Separador de milhares 2 2 2 2 2 3 2 6 2" xfId="49126"/>
    <cellStyle name="Separador de milhares 2 2 2 2 2 3 2 7" xfId="11243"/>
    <cellStyle name="Separador de milhares 2 2 2 2 2 3 2 7 2" xfId="42538"/>
    <cellStyle name="Separador de milhares 2 2 2 2 2 3 2 8" xfId="27714"/>
    <cellStyle name="Separador de milhares 2 2 2 2 2 3 2 8 2" xfId="32656"/>
    <cellStyle name="Separador de milhares 2 2 2 2 2 3 2 9" xfId="29361"/>
    <cellStyle name="Separador de milhares 2 2 2 2 2 3 3" xfId="1326"/>
    <cellStyle name="Separador de milhares 2 2 2 2 2 3 3 2" xfId="1327"/>
    <cellStyle name="Separador de milhares 2 2 2 2 2 3 3 2 2" xfId="3011"/>
    <cellStyle name="Separador de milhares 2 2 2 2 2 3 3 2 2 2" xfId="6305"/>
    <cellStyle name="Separador de milhares 2 2 2 2 2 3 3 2 2 2 2" xfId="22775"/>
    <cellStyle name="Separador de milhares 2 2 2 2 2 3 3 2 2 2 2 2" xfId="54070"/>
    <cellStyle name="Separador de milhares 2 2 2 2 2 3 3 2 2 2 3" xfId="16187"/>
    <cellStyle name="Separador de milhares 2 2 2 2 2 3 3 2 2 2 3 2" xfId="47482"/>
    <cellStyle name="Separador de milhares 2 2 2 2 2 3 3 2 2 2 4" xfId="37600"/>
    <cellStyle name="Separador de milhares 2 2 2 2 2 3 3 2 2 3" xfId="9599"/>
    <cellStyle name="Separador de milhares 2 2 2 2 2 3 3 2 2 3 2" xfId="26069"/>
    <cellStyle name="Separador de milhares 2 2 2 2 2 3 3 2 2 3 2 2" xfId="57364"/>
    <cellStyle name="Separador de milhares 2 2 2 2 2 3 3 2 2 3 3" xfId="40894"/>
    <cellStyle name="Separador de milhares 2 2 2 2 2 3 3 2 2 4" xfId="19481"/>
    <cellStyle name="Separador de milhares 2 2 2 2 2 3 3 2 2 4 2" xfId="50776"/>
    <cellStyle name="Separador de milhares 2 2 2 2 2 3 3 2 2 5" xfId="12893"/>
    <cellStyle name="Separador de milhares 2 2 2 2 2 3 3 2 2 5 2" xfId="44188"/>
    <cellStyle name="Separador de milhares 2 2 2 2 2 3 3 2 2 6" xfId="34306"/>
    <cellStyle name="Separador de milhares 2 2 2 2 2 3 3 2 2 7" xfId="31011"/>
    <cellStyle name="Separador de milhares 2 2 2 2 2 3 3 2 3" xfId="4658"/>
    <cellStyle name="Separador de milhares 2 2 2 2 2 3 3 2 3 2" xfId="21128"/>
    <cellStyle name="Separador de milhares 2 2 2 2 2 3 3 2 3 2 2" xfId="52423"/>
    <cellStyle name="Separador de milhares 2 2 2 2 2 3 3 2 3 3" xfId="14540"/>
    <cellStyle name="Separador de milhares 2 2 2 2 2 3 3 2 3 3 2" xfId="45835"/>
    <cellStyle name="Separador de milhares 2 2 2 2 2 3 3 2 3 4" xfId="35953"/>
    <cellStyle name="Separador de milhares 2 2 2 2 2 3 3 2 4" xfId="7952"/>
    <cellStyle name="Separador de milhares 2 2 2 2 2 3 3 2 4 2" xfId="24422"/>
    <cellStyle name="Separador de milhares 2 2 2 2 2 3 3 2 4 2 2" xfId="55717"/>
    <cellStyle name="Separador de milhares 2 2 2 2 2 3 3 2 4 3" xfId="39247"/>
    <cellStyle name="Separador de milhares 2 2 2 2 2 3 3 2 5" xfId="17834"/>
    <cellStyle name="Separador de milhares 2 2 2 2 2 3 3 2 5 2" xfId="49129"/>
    <cellStyle name="Separador de milhares 2 2 2 2 2 3 3 2 6" xfId="11246"/>
    <cellStyle name="Separador de milhares 2 2 2 2 2 3 3 2 6 2" xfId="42541"/>
    <cellStyle name="Separador de milhares 2 2 2 2 2 3 3 2 7" xfId="27717"/>
    <cellStyle name="Separador de milhares 2 2 2 2 2 3 3 2 7 2" xfId="32659"/>
    <cellStyle name="Separador de milhares 2 2 2 2 2 3 3 2 8" xfId="29364"/>
    <cellStyle name="Separador de milhares 2 2 2 2 2 3 3 3" xfId="3010"/>
    <cellStyle name="Separador de milhares 2 2 2 2 2 3 3 3 2" xfId="6304"/>
    <cellStyle name="Separador de milhares 2 2 2 2 2 3 3 3 2 2" xfId="22774"/>
    <cellStyle name="Separador de milhares 2 2 2 2 2 3 3 3 2 2 2" xfId="54069"/>
    <cellStyle name="Separador de milhares 2 2 2 2 2 3 3 3 2 3" xfId="16186"/>
    <cellStyle name="Separador de milhares 2 2 2 2 2 3 3 3 2 3 2" xfId="47481"/>
    <cellStyle name="Separador de milhares 2 2 2 2 2 3 3 3 2 4" xfId="37599"/>
    <cellStyle name="Separador de milhares 2 2 2 2 2 3 3 3 3" xfId="9598"/>
    <cellStyle name="Separador de milhares 2 2 2 2 2 3 3 3 3 2" xfId="26068"/>
    <cellStyle name="Separador de milhares 2 2 2 2 2 3 3 3 3 2 2" xfId="57363"/>
    <cellStyle name="Separador de milhares 2 2 2 2 2 3 3 3 3 3" xfId="40893"/>
    <cellStyle name="Separador de milhares 2 2 2 2 2 3 3 3 4" xfId="19480"/>
    <cellStyle name="Separador de milhares 2 2 2 2 2 3 3 3 4 2" xfId="50775"/>
    <cellStyle name="Separador de milhares 2 2 2 2 2 3 3 3 5" xfId="12892"/>
    <cellStyle name="Separador de milhares 2 2 2 2 2 3 3 3 5 2" xfId="44187"/>
    <cellStyle name="Separador de milhares 2 2 2 2 2 3 3 3 6" xfId="34305"/>
    <cellStyle name="Separador de milhares 2 2 2 2 2 3 3 3 7" xfId="31010"/>
    <cellStyle name="Separador de milhares 2 2 2 2 2 3 3 4" xfId="4657"/>
    <cellStyle name="Separador de milhares 2 2 2 2 2 3 3 4 2" xfId="21127"/>
    <cellStyle name="Separador de milhares 2 2 2 2 2 3 3 4 2 2" xfId="52422"/>
    <cellStyle name="Separador de milhares 2 2 2 2 2 3 3 4 3" xfId="14539"/>
    <cellStyle name="Separador de milhares 2 2 2 2 2 3 3 4 3 2" xfId="45834"/>
    <cellStyle name="Separador de milhares 2 2 2 2 2 3 3 4 4" xfId="35952"/>
    <cellStyle name="Separador de milhares 2 2 2 2 2 3 3 5" xfId="7951"/>
    <cellStyle name="Separador de milhares 2 2 2 2 2 3 3 5 2" xfId="24421"/>
    <cellStyle name="Separador de milhares 2 2 2 2 2 3 3 5 2 2" xfId="55716"/>
    <cellStyle name="Separador de milhares 2 2 2 2 2 3 3 5 3" xfId="39246"/>
    <cellStyle name="Separador de milhares 2 2 2 2 2 3 3 6" xfId="17833"/>
    <cellStyle name="Separador de milhares 2 2 2 2 2 3 3 6 2" xfId="49128"/>
    <cellStyle name="Separador de milhares 2 2 2 2 2 3 3 7" xfId="11245"/>
    <cellStyle name="Separador de milhares 2 2 2 2 2 3 3 7 2" xfId="42540"/>
    <cellStyle name="Separador de milhares 2 2 2 2 2 3 3 8" xfId="27716"/>
    <cellStyle name="Separador de milhares 2 2 2 2 2 3 3 8 2" xfId="32658"/>
    <cellStyle name="Separador de milhares 2 2 2 2 2 3 3 9" xfId="29363"/>
    <cellStyle name="Separador de milhares 2 2 2 2 2 3 4" xfId="1328"/>
    <cellStyle name="Separador de milhares 2 2 2 2 2 3 4 2" xfId="3012"/>
    <cellStyle name="Separador de milhares 2 2 2 2 2 3 4 2 2" xfId="6306"/>
    <cellStyle name="Separador de milhares 2 2 2 2 2 3 4 2 2 2" xfId="22776"/>
    <cellStyle name="Separador de milhares 2 2 2 2 2 3 4 2 2 2 2" xfId="54071"/>
    <cellStyle name="Separador de milhares 2 2 2 2 2 3 4 2 2 3" xfId="16188"/>
    <cellStyle name="Separador de milhares 2 2 2 2 2 3 4 2 2 3 2" xfId="47483"/>
    <cellStyle name="Separador de milhares 2 2 2 2 2 3 4 2 2 4" xfId="37601"/>
    <cellStyle name="Separador de milhares 2 2 2 2 2 3 4 2 3" xfId="9600"/>
    <cellStyle name="Separador de milhares 2 2 2 2 2 3 4 2 3 2" xfId="26070"/>
    <cellStyle name="Separador de milhares 2 2 2 2 2 3 4 2 3 2 2" xfId="57365"/>
    <cellStyle name="Separador de milhares 2 2 2 2 2 3 4 2 3 3" xfId="40895"/>
    <cellStyle name="Separador de milhares 2 2 2 2 2 3 4 2 4" xfId="19482"/>
    <cellStyle name="Separador de milhares 2 2 2 2 2 3 4 2 4 2" xfId="50777"/>
    <cellStyle name="Separador de milhares 2 2 2 2 2 3 4 2 5" xfId="12894"/>
    <cellStyle name="Separador de milhares 2 2 2 2 2 3 4 2 5 2" xfId="44189"/>
    <cellStyle name="Separador de milhares 2 2 2 2 2 3 4 2 6" xfId="34307"/>
    <cellStyle name="Separador de milhares 2 2 2 2 2 3 4 2 7" xfId="31012"/>
    <cellStyle name="Separador de milhares 2 2 2 2 2 3 4 3" xfId="4659"/>
    <cellStyle name="Separador de milhares 2 2 2 2 2 3 4 3 2" xfId="21129"/>
    <cellStyle name="Separador de milhares 2 2 2 2 2 3 4 3 2 2" xfId="52424"/>
    <cellStyle name="Separador de milhares 2 2 2 2 2 3 4 3 3" xfId="14541"/>
    <cellStyle name="Separador de milhares 2 2 2 2 2 3 4 3 3 2" xfId="45836"/>
    <cellStyle name="Separador de milhares 2 2 2 2 2 3 4 3 4" xfId="35954"/>
    <cellStyle name="Separador de milhares 2 2 2 2 2 3 4 4" xfId="7953"/>
    <cellStyle name="Separador de milhares 2 2 2 2 2 3 4 4 2" xfId="24423"/>
    <cellStyle name="Separador de milhares 2 2 2 2 2 3 4 4 2 2" xfId="55718"/>
    <cellStyle name="Separador de milhares 2 2 2 2 2 3 4 4 3" xfId="39248"/>
    <cellStyle name="Separador de milhares 2 2 2 2 2 3 4 5" xfId="17835"/>
    <cellStyle name="Separador de milhares 2 2 2 2 2 3 4 5 2" xfId="49130"/>
    <cellStyle name="Separador de milhares 2 2 2 2 2 3 4 6" xfId="11247"/>
    <cellStyle name="Separador de milhares 2 2 2 2 2 3 4 6 2" xfId="42542"/>
    <cellStyle name="Separador de milhares 2 2 2 2 2 3 4 7" xfId="27718"/>
    <cellStyle name="Separador de milhares 2 2 2 2 2 3 4 7 2" xfId="32660"/>
    <cellStyle name="Separador de milhares 2 2 2 2 2 3 4 8" xfId="29365"/>
    <cellStyle name="Separador de milhares 2 2 2 2 2 3 5" xfId="1329"/>
    <cellStyle name="Separador de milhares 2 2 2 2 2 3 5 2" xfId="3013"/>
    <cellStyle name="Separador de milhares 2 2 2 2 2 3 5 2 2" xfId="6307"/>
    <cellStyle name="Separador de milhares 2 2 2 2 2 3 5 2 2 2" xfId="22777"/>
    <cellStyle name="Separador de milhares 2 2 2 2 2 3 5 2 2 2 2" xfId="54072"/>
    <cellStyle name="Separador de milhares 2 2 2 2 2 3 5 2 2 3" xfId="16189"/>
    <cellStyle name="Separador de milhares 2 2 2 2 2 3 5 2 2 3 2" xfId="47484"/>
    <cellStyle name="Separador de milhares 2 2 2 2 2 3 5 2 2 4" xfId="37602"/>
    <cellStyle name="Separador de milhares 2 2 2 2 2 3 5 2 3" xfId="9601"/>
    <cellStyle name="Separador de milhares 2 2 2 2 2 3 5 2 3 2" xfId="26071"/>
    <cellStyle name="Separador de milhares 2 2 2 2 2 3 5 2 3 2 2" xfId="57366"/>
    <cellStyle name="Separador de milhares 2 2 2 2 2 3 5 2 3 3" xfId="40896"/>
    <cellStyle name="Separador de milhares 2 2 2 2 2 3 5 2 4" xfId="19483"/>
    <cellStyle name="Separador de milhares 2 2 2 2 2 3 5 2 4 2" xfId="50778"/>
    <cellStyle name="Separador de milhares 2 2 2 2 2 3 5 2 5" xfId="12895"/>
    <cellStyle name="Separador de milhares 2 2 2 2 2 3 5 2 5 2" xfId="44190"/>
    <cellStyle name="Separador de milhares 2 2 2 2 2 3 5 2 6" xfId="34308"/>
    <cellStyle name="Separador de milhares 2 2 2 2 2 3 5 2 7" xfId="31013"/>
    <cellStyle name="Separador de milhares 2 2 2 2 2 3 5 3" xfId="4660"/>
    <cellStyle name="Separador de milhares 2 2 2 2 2 3 5 3 2" xfId="21130"/>
    <cellStyle name="Separador de milhares 2 2 2 2 2 3 5 3 2 2" xfId="52425"/>
    <cellStyle name="Separador de milhares 2 2 2 2 2 3 5 3 3" xfId="14542"/>
    <cellStyle name="Separador de milhares 2 2 2 2 2 3 5 3 3 2" xfId="45837"/>
    <cellStyle name="Separador de milhares 2 2 2 2 2 3 5 3 4" xfId="35955"/>
    <cellStyle name="Separador de milhares 2 2 2 2 2 3 5 4" xfId="7954"/>
    <cellStyle name="Separador de milhares 2 2 2 2 2 3 5 4 2" xfId="24424"/>
    <cellStyle name="Separador de milhares 2 2 2 2 2 3 5 4 2 2" xfId="55719"/>
    <cellStyle name="Separador de milhares 2 2 2 2 2 3 5 4 3" xfId="39249"/>
    <cellStyle name="Separador de milhares 2 2 2 2 2 3 5 5" xfId="17836"/>
    <cellStyle name="Separador de milhares 2 2 2 2 2 3 5 5 2" xfId="49131"/>
    <cellStyle name="Separador de milhares 2 2 2 2 2 3 5 6" xfId="11248"/>
    <cellStyle name="Separador de milhares 2 2 2 2 2 3 5 6 2" xfId="42543"/>
    <cellStyle name="Separador de milhares 2 2 2 2 2 3 5 7" xfId="27719"/>
    <cellStyle name="Separador de milhares 2 2 2 2 2 3 5 7 2" xfId="32661"/>
    <cellStyle name="Separador de milhares 2 2 2 2 2 3 5 8" xfId="29366"/>
    <cellStyle name="Separador de milhares 2 2 2 2 2 3 6" xfId="3007"/>
    <cellStyle name="Separador de milhares 2 2 2 2 2 3 6 2" xfId="6301"/>
    <cellStyle name="Separador de milhares 2 2 2 2 2 3 6 2 2" xfId="22771"/>
    <cellStyle name="Separador de milhares 2 2 2 2 2 3 6 2 2 2" xfId="54066"/>
    <cellStyle name="Separador de milhares 2 2 2 2 2 3 6 2 3" xfId="16183"/>
    <cellStyle name="Separador de milhares 2 2 2 2 2 3 6 2 3 2" xfId="47478"/>
    <cellStyle name="Separador de milhares 2 2 2 2 2 3 6 2 4" xfId="37596"/>
    <cellStyle name="Separador de milhares 2 2 2 2 2 3 6 3" xfId="9595"/>
    <cellStyle name="Separador de milhares 2 2 2 2 2 3 6 3 2" xfId="26065"/>
    <cellStyle name="Separador de milhares 2 2 2 2 2 3 6 3 2 2" xfId="57360"/>
    <cellStyle name="Separador de milhares 2 2 2 2 2 3 6 3 3" xfId="40890"/>
    <cellStyle name="Separador de milhares 2 2 2 2 2 3 6 4" xfId="19477"/>
    <cellStyle name="Separador de milhares 2 2 2 2 2 3 6 4 2" xfId="50772"/>
    <cellStyle name="Separador de milhares 2 2 2 2 2 3 6 5" xfId="12889"/>
    <cellStyle name="Separador de milhares 2 2 2 2 2 3 6 5 2" xfId="44184"/>
    <cellStyle name="Separador de milhares 2 2 2 2 2 3 6 6" xfId="34302"/>
    <cellStyle name="Separador de milhares 2 2 2 2 2 3 6 7" xfId="31007"/>
    <cellStyle name="Separador de milhares 2 2 2 2 2 3 7" xfId="4654"/>
    <cellStyle name="Separador de milhares 2 2 2 2 2 3 7 2" xfId="21124"/>
    <cellStyle name="Separador de milhares 2 2 2 2 2 3 7 2 2" xfId="52419"/>
    <cellStyle name="Separador de milhares 2 2 2 2 2 3 7 3" xfId="14536"/>
    <cellStyle name="Separador de milhares 2 2 2 2 2 3 7 3 2" xfId="45831"/>
    <cellStyle name="Separador de milhares 2 2 2 2 2 3 7 4" xfId="35949"/>
    <cellStyle name="Separador de milhares 2 2 2 2 2 3 8" xfId="7948"/>
    <cellStyle name="Separador de milhares 2 2 2 2 2 3 8 2" xfId="24418"/>
    <cellStyle name="Separador de milhares 2 2 2 2 2 3 8 2 2" xfId="55713"/>
    <cellStyle name="Separador de milhares 2 2 2 2 2 3 8 3" xfId="39243"/>
    <cellStyle name="Separador de milhares 2 2 2 2 2 3 9" xfId="17830"/>
    <cellStyle name="Separador de milhares 2 2 2 2 2 3 9 2" xfId="49125"/>
    <cellStyle name="Separador de milhares 2 2 2 2 2 4" xfId="1330"/>
    <cellStyle name="Separador de milhares 2 2 2 2 2 4 2" xfId="1331"/>
    <cellStyle name="Separador de milhares 2 2 2 2 2 4 2 2" xfId="3015"/>
    <cellStyle name="Separador de milhares 2 2 2 2 2 4 2 2 2" xfId="6309"/>
    <cellStyle name="Separador de milhares 2 2 2 2 2 4 2 2 2 2" xfId="22779"/>
    <cellStyle name="Separador de milhares 2 2 2 2 2 4 2 2 2 2 2" xfId="54074"/>
    <cellStyle name="Separador de milhares 2 2 2 2 2 4 2 2 2 3" xfId="16191"/>
    <cellStyle name="Separador de milhares 2 2 2 2 2 4 2 2 2 3 2" xfId="47486"/>
    <cellStyle name="Separador de milhares 2 2 2 2 2 4 2 2 2 4" xfId="37604"/>
    <cellStyle name="Separador de milhares 2 2 2 2 2 4 2 2 3" xfId="9603"/>
    <cellStyle name="Separador de milhares 2 2 2 2 2 4 2 2 3 2" xfId="26073"/>
    <cellStyle name="Separador de milhares 2 2 2 2 2 4 2 2 3 2 2" xfId="57368"/>
    <cellStyle name="Separador de milhares 2 2 2 2 2 4 2 2 3 3" xfId="40898"/>
    <cellStyle name="Separador de milhares 2 2 2 2 2 4 2 2 4" xfId="19485"/>
    <cellStyle name="Separador de milhares 2 2 2 2 2 4 2 2 4 2" xfId="50780"/>
    <cellStyle name="Separador de milhares 2 2 2 2 2 4 2 2 5" xfId="12897"/>
    <cellStyle name="Separador de milhares 2 2 2 2 2 4 2 2 5 2" xfId="44192"/>
    <cellStyle name="Separador de milhares 2 2 2 2 2 4 2 2 6" xfId="34310"/>
    <cellStyle name="Separador de milhares 2 2 2 2 2 4 2 2 7" xfId="31015"/>
    <cellStyle name="Separador de milhares 2 2 2 2 2 4 2 3" xfId="4662"/>
    <cellStyle name="Separador de milhares 2 2 2 2 2 4 2 3 2" xfId="21132"/>
    <cellStyle name="Separador de milhares 2 2 2 2 2 4 2 3 2 2" xfId="52427"/>
    <cellStyle name="Separador de milhares 2 2 2 2 2 4 2 3 3" xfId="14544"/>
    <cellStyle name="Separador de milhares 2 2 2 2 2 4 2 3 3 2" xfId="45839"/>
    <cellStyle name="Separador de milhares 2 2 2 2 2 4 2 3 4" xfId="35957"/>
    <cellStyle name="Separador de milhares 2 2 2 2 2 4 2 4" xfId="7956"/>
    <cellStyle name="Separador de milhares 2 2 2 2 2 4 2 4 2" xfId="24426"/>
    <cellStyle name="Separador de milhares 2 2 2 2 2 4 2 4 2 2" xfId="55721"/>
    <cellStyle name="Separador de milhares 2 2 2 2 2 4 2 4 3" xfId="39251"/>
    <cellStyle name="Separador de milhares 2 2 2 2 2 4 2 5" xfId="17838"/>
    <cellStyle name="Separador de milhares 2 2 2 2 2 4 2 5 2" xfId="49133"/>
    <cellStyle name="Separador de milhares 2 2 2 2 2 4 2 6" xfId="11250"/>
    <cellStyle name="Separador de milhares 2 2 2 2 2 4 2 6 2" xfId="42545"/>
    <cellStyle name="Separador de milhares 2 2 2 2 2 4 2 7" xfId="27721"/>
    <cellStyle name="Separador de milhares 2 2 2 2 2 4 2 7 2" xfId="32663"/>
    <cellStyle name="Separador de milhares 2 2 2 2 2 4 2 8" xfId="29368"/>
    <cellStyle name="Separador de milhares 2 2 2 2 2 4 3" xfId="3014"/>
    <cellStyle name="Separador de milhares 2 2 2 2 2 4 3 2" xfId="6308"/>
    <cellStyle name="Separador de milhares 2 2 2 2 2 4 3 2 2" xfId="22778"/>
    <cellStyle name="Separador de milhares 2 2 2 2 2 4 3 2 2 2" xfId="54073"/>
    <cellStyle name="Separador de milhares 2 2 2 2 2 4 3 2 3" xfId="16190"/>
    <cellStyle name="Separador de milhares 2 2 2 2 2 4 3 2 3 2" xfId="47485"/>
    <cellStyle name="Separador de milhares 2 2 2 2 2 4 3 2 4" xfId="37603"/>
    <cellStyle name="Separador de milhares 2 2 2 2 2 4 3 3" xfId="9602"/>
    <cellStyle name="Separador de milhares 2 2 2 2 2 4 3 3 2" xfId="26072"/>
    <cellStyle name="Separador de milhares 2 2 2 2 2 4 3 3 2 2" xfId="57367"/>
    <cellStyle name="Separador de milhares 2 2 2 2 2 4 3 3 3" xfId="40897"/>
    <cellStyle name="Separador de milhares 2 2 2 2 2 4 3 4" xfId="19484"/>
    <cellStyle name="Separador de milhares 2 2 2 2 2 4 3 4 2" xfId="50779"/>
    <cellStyle name="Separador de milhares 2 2 2 2 2 4 3 5" xfId="12896"/>
    <cellStyle name="Separador de milhares 2 2 2 2 2 4 3 5 2" xfId="44191"/>
    <cellStyle name="Separador de milhares 2 2 2 2 2 4 3 6" xfId="34309"/>
    <cellStyle name="Separador de milhares 2 2 2 2 2 4 3 7" xfId="31014"/>
    <cellStyle name="Separador de milhares 2 2 2 2 2 4 4" xfId="4661"/>
    <cellStyle name="Separador de milhares 2 2 2 2 2 4 4 2" xfId="21131"/>
    <cellStyle name="Separador de milhares 2 2 2 2 2 4 4 2 2" xfId="52426"/>
    <cellStyle name="Separador de milhares 2 2 2 2 2 4 4 3" xfId="14543"/>
    <cellStyle name="Separador de milhares 2 2 2 2 2 4 4 3 2" xfId="45838"/>
    <cellStyle name="Separador de milhares 2 2 2 2 2 4 4 4" xfId="35956"/>
    <cellStyle name="Separador de milhares 2 2 2 2 2 4 5" xfId="7955"/>
    <cellStyle name="Separador de milhares 2 2 2 2 2 4 5 2" xfId="24425"/>
    <cellStyle name="Separador de milhares 2 2 2 2 2 4 5 2 2" xfId="55720"/>
    <cellStyle name="Separador de milhares 2 2 2 2 2 4 5 3" xfId="39250"/>
    <cellStyle name="Separador de milhares 2 2 2 2 2 4 6" xfId="17837"/>
    <cellStyle name="Separador de milhares 2 2 2 2 2 4 6 2" xfId="49132"/>
    <cellStyle name="Separador de milhares 2 2 2 2 2 4 7" xfId="11249"/>
    <cellStyle name="Separador de milhares 2 2 2 2 2 4 7 2" xfId="42544"/>
    <cellStyle name="Separador de milhares 2 2 2 2 2 4 8" xfId="27720"/>
    <cellStyle name="Separador de milhares 2 2 2 2 2 4 8 2" xfId="32662"/>
    <cellStyle name="Separador de milhares 2 2 2 2 2 4 9" xfId="29367"/>
    <cellStyle name="Separador de milhares 2 2 2 2 2 5" xfId="1332"/>
    <cellStyle name="Separador de milhares 2 2 2 2 2 5 2" xfId="1333"/>
    <cellStyle name="Separador de milhares 2 2 2 2 2 5 2 2" xfId="3017"/>
    <cellStyle name="Separador de milhares 2 2 2 2 2 5 2 2 2" xfId="6311"/>
    <cellStyle name="Separador de milhares 2 2 2 2 2 5 2 2 2 2" xfId="22781"/>
    <cellStyle name="Separador de milhares 2 2 2 2 2 5 2 2 2 2 2" xfId="54076"/>
    <cellStyle name="Separador de milhares 2 2 2 2 2 5 2 2 2 3" xfId="16193"/>
    <cellStyle name="Separador de milhares 2 2 2 2 2 5 2 2 2 3 2" xfId="47488"/>
    <cellStyle name="Separador de milhares 2 2 2 2 2 5 2 2 2 4" xfId="37606"/>
    <cellStyle name="Separador de milhares 2 2 2 2 2 5 2 2 3" xfId="9605"/>
    <cellStyle name="Separador de milhares 2 2 2 2 2 5 2 2 3 2" xfId="26075"/>
    <cellStyle name="Separador de milhares 2 2 2 2 2 5 2 2 3 2 2" xfId="57370"/>
    <cellStyle name="Separador de milhares 2 2 2 2 2 5 2 2 3 3" xfId="40900"/>
    <cellStyle name="Separador de milhares 2 2 2 2 2 5 2 2 4" xfId="19487"/>
    <cellStyle name="Separador de milhares 2 2 2 2 2 5 2 2 4 2" xfId="50782"/>
    <cellStyle name="Separador de milhares 2 2 2 2 2 5 2 2 5" xfId="12899"/>
    <cellStyle name="Separador de milhares 2 2 2 2 2 5 2 2 5 2" xfId="44194"/>
    <cellStyle name="Separador de milhares 2 2 2 2 2 5 2 2 6" xfId="34312"/>
    <cellStyle name="Separador de milhares 2 2 2 2 2 5 2 2 7" xfId="31017"/>
    <cellStyle name="Separador de milhares 2 2 2 2 2 5 2 3" xfId="4664"/>
    <cellStyle name="Separador de milhares 2 2 2 2 2 5 2 3 2" xfId="21134"/>
    <cellStyle name="Separador de milhares 2 2 2 2 2 5 2 3 2 2" xfId="52429"/>
    <cellStyle name="Separador de milhares 2 2 2 2 2 5 2 3 3" xfId="14546"/>
    <cellStyle name="Separador de milhares 2 2 2 2 2 5 2 3 3 2" xfId="45841"/>
    <cellStyle name="Separador de milhares 2 2 2 2 2 5 2 3 4" xfId="35959"/>
    <cellStyle name="Separador de milhares 2 2 2 2 2 5 2 4" xfId="7958"/>
    <cellStyle name="Separador de milhares 2 2 2 2 2 5 2 4 2" xfId="24428"/>
    <cellStyle name="Separador de milhares 2 2 2 2 2 5 2 4 2 2" xfId="55723"/>
    <cellStyle name="Separador de milhares 2 2 2 2 2 5 2 4 3" xfId="39253"/>
    <cellStyle name="Separador de milhares 2 2 2 2 2 5 2 5" xfId="17840"/>
    <cellStyle name="Separador de milhares 2 2 2 2 2 5 2 5 2" xfId="49135"/>
    <cellStyle name="Separador de milhares 2 2 2 2 2 5 2 6" xfId="11252"/>
    <cellStyle name="Separador de milhares 2 2 2 2 2 5 2 6 2" xfId="42547"/>
    <cellStyle name="Separador de milhares 2 2 2 2 2 5 2 7" xfId="27723"/>
    <cellStyle name="Separador de milhares 2 2 2 2 2 5 2 7 2" xfId="32665"/>
    <cellStyle name="Separador de milhares 2 2 2 2 2 5 2 8" xfId="29370"/>
    <cellStyle name="Separador de milhares 2 2 2 2 2 5 3" xfId="3016"/>
    <cellStyle name="Separador de milhares 2 2 2 2 2 5 3 2" xfId="6310"/>
    <cellStyle name="Separador de milhares 2 2 2 2 2 5 3 2 2" xfId="22780"/>
    <cellStyle name="Separador de milhares 2 2 2 2 2 5 3 2 2 2" xfId="54075"/>
    <cellStyle name="Separador de milhares 2 2 2 2 2 5 3 2 3" xfId="16192"/>
    <cellStyle name="Separador de milhares 2 2 2 2 2 5 3 2 3 2" xfId="47487"/>
    <cellStyle name="Separador de milhares 2 2 2 2 2 5 3 2 4" xfId="37605"/>
    <cellStyle name="Separador de milhares 2 2 2 2 2 5 3 3" xfId="9604"/>
    <cellStyle name="Separador de milhares 2 2 2 2 2 5 3 3 2" xfId="26074"/>
    <cellStyle name="Separador de milhares 2 2 2 2 2 5 3 3 2 2" xfId="57369"/>
    <cellStyle name="Separador de milhares 2 2 2 2 2 5 3 3 3" xfId="40899"/>
    <cellStyle name="Separador de milhares 2 2 2 2 2 5 3 4" xfId="19486"/>
    <cellStyle name="Separador de milhares 2 2 2 2 2 5 3 4 2" xfId="50781"/>
    <cellStyle name="Separador de milhares 2 2 2 2 2 5 3 5" xfId="12898"/>
    <cellStyle name="Separador de milhares 2 2 2 2 2 5 3 5 2" xfId="44193"/>
    <cellStyle name="Separador de milhares 2 2 2 2 2 5 3 6" xfId="34311"/>
    <cellStyle name="Separador de milhares 2 2 2 2 2 5 3 7" xfId="31016"/>
    <cellStyle name="Separador de milhares 2 2 2 2 2 5 4" xfId="4663"/>
    <cellStyle name="Separador de milhares 2 2 2 2 2 5 4 2" xfId="21133"/>
    <cellStyle name="Separador de milhares 2 2 2 2 2 5 4 2 2" xfId="52428"/>
    <cellStyle name="Separador de milhares 2 2 2 2 2 5 4 3" xfId="14545"/>
    <cellStyle name="Separador de milhares 2 2 2 2 2 5 4 3 2" xfId="45840"/>
    <cellStyle name="Separador de milhares 2 2 2 2 2 5 4 4" xfId="35958"/>
    <cellStyle name="Separador de milhares 2 2 2 2 2 5 5" xfId="7957"/>
    <cellStyle name="Separador de milhares 2 2 2 2 2 5 5 2" xfId="24427"/>
    <cellStyle name="Separador de milhares 2 2 2 2 2 5 5 2 2" xfId="55722"/>
    <cellStyle name="Separador de milhares 2 2 2 2 2 5 5 3" xfId="39252"/>
    <cellStyle name="Separador de milhares 2 2 2 2 2 5 6" xfId="17839"/>
    <cellStyle name="Separador de milhares 2 2 2 2 2 5 6 2" xfId="49134"/>
    <cellStyle name="Separador de milhares 2 2 2 2 2 5 7" xfId="11251"/>
    <cellStyle name="Separador de milhares 2 2 2 2 2 5 7 2" xfId="42546"/>
    <cellStyle name="Separador de milhares 2 2 2 2 2 5 8" xfId="27722"/>
    <cellStyle name="Separador de milhares 2 2 2 2 2 5 8 2" xfId="32664"/>
    <cellStyle name="Separador de milhares 2 2 2 2 2 5 9" xfId="29369"/>
    <cellStyle name="Separador de milhares 2 2 2 2 2 6" xfId="1334"/>
    <cellStyle name="Separador de milhares 2 2 2 2 2 6 2" xfId="3018"/>
    <cellStyle name="Separador de milhares 2 2 2 2 2 6 2 2" xfId="6312"/>
    <cellStyle name="Separador de milhares 2 2 2 2 2 6 2 2 2" xfId="22782"/>
    <cellStyle name="Separador de milhares 2 2 2 2 2 6 2 2 2 2" xfId="54077"/>
    <cellStyle name="Separador de milhares 2 2 2 2 2 6 2 2 3" xfId="16194"/>
    <cellStyle name="Separador de milhares 2 2 2 2 2 6 2 2 3 2" xfId="47489"/>
    <cellStyle name="Separador de milhares 2 2 2 2 2 6 2 2 4" xfId="37607"/>
    <cellStyle name="Separador de milhares 2 2 2 2 2 6 2 3" xfId="9606"/>
    <cellStyle name="Separador de milhares 2 2 2 2 2 6 2 3 2" xfId="26076"/>
    <cellStyle name="Separador de milhares 2 2 2 2 2 6 2 3 2 2" xfId="57371"/>
    <cellStyle name="Separador de milhares 2 2 2 2 2 6 2 3 3" xfId="40901"/>
    <cellStyle name="Separador de milhares 2 2 2 2 2 6 2 4" xfId="19488"/>
    <cellStyle name="Separador de milhares 2 2 2 2 2 6 2 4 2" xfId="50783"/>
    <cellStyle name="Separador de milhares 2 2 2 2 2 6 2 5" xfId="12900"/>
    <cellStyle name="Separador de milhares 2 2 2 2 2 6 2 5 2" xfId="44195"/>
    <cellStyle name="Separador de milhares 2 2 2 2 2 6 2 6" xfId="34313"/>
    <cellStyle name="Separador de milhares 2 2 2 2 2 6 2 7" xfId="31018"/>
    <cellStyle name="Separador de milhares 2 2 2 2 2 6 3" xfId="4665"/>
    <cellStyle name="Separador de milhares 2 2 2 2 2 6 3 2" xfId="21135"/>
    <cellStyle name="Separador de milhares 2 2 2 2 2 6 3 2 2" xfId="52430"/>
    <cellStyle name="Separador de milhares 2 2 2 2 2 6 3 3" xfId="14547"/>
    <cellStyle name="Separador de milhares 2 2 2 2 2 6 3 3 2" xfId="45842"/>
    <cellStyle name="Separador de milhares 2 2 2 2 2 6 3 4" xfId="35960"/>
    <cellStyle name="Separador de milhares 2 2 2 2 2 6 4" xfId="7959"/>
    <cellStyle name="Separador de milhares 2 2 2 2 2 6 4 2" xfId="24429"/>
    <cellStyle name="Separador de milhares 2 2 2 2 2 6 4 2 2" xfId="55724"/>
    <cellStyle name="Separador de milhares 2 2 2 2 2 6 4 3" xfId="39254"/>
    <cellStyle name="Separador de milhares 2 2 2 2 2 6 5" xfId="17841"/>
    <cellStyle name="Separador de milhares 2 2 2 2 2 6 5 2" xfId="49136"/>
    <cellStyle name="Separador de milhares 2 2 2 2 2 6 6" xfId="11253"/>
    <cellStyle name="Separador de milhares 2 2 2 2 2 6 6 2" xfId="42548"/>
    <cellStyle name="Separador de milhares 2 2 2 2 2 6 7" xfId="27724"/>
    <cellStyle name="Separador de milhares 2 2 2 2 2 6 7 2" xfId="32666"/>
    <cellStyle name="Separador de milhares 2 2 2 2 2 6 8" xfId="29371"/>
    <cellStyle name="Separador de milhares 2 2 2 2 2 7" xfId="1335"/>
    <cellStyle name="Separador de milhares 2 2 2 2 2 7 2" xfId="3019"/>
    <cellStyle name="Separador de milhares 2 2 2 2 2 7 2 2" xfId="6313"/>
    <cellStyle name="Separador de milhares 2 2 2 2 2 7 2 2 2" xfId="22783"/>
    <cellStyle name="Separador de milhares 2 2 2 2 2 7 2 2 2 2" xfId="54078"/>
    <cellStyle name="Separador de milhares 2 2 2 2 2 7 2 2 3" xfId="16195"/>
    <cellStyle name="Separador de milhares 2 2 2 2 2 7 2 2 3 2" xfId="47490"/>
    <cellStyle name="Separador de milhares 2 2 2 2 2 7 2 2 4" xfId="37608"/>
    <cellStyle name="Separador de milhares 2 2 2 2 2 7 2 3" xfId="9607"/>
    <cellStyle name="Separador de milhares 2 2 2 2 2 7 2 3 2" xfId="26077"/>
    <cellStyle name="Separador de milhares 2 2 2 2 2 7 2 3 2 2" xfId="57372"/>
    <cellStyle name="Separador de milhares 2 2 2 2 2 7 2 3 3" xfId="40902"/>
    <cellStyle name="Separador de milhares 2 2 2 2 2 7 2 4" xfId="19489"/>
    <cellStyle name="Separador de milhares 2 2 2 2 2 7 2 4 2" xfId="50784"/>
    <cellStyle name="Separador de milhares 2 2 2 2 2 7 2 5" xfId="12901"/>
    <cellStyle name="Separador de milhares 2 2 2 2 2 7 2 5 2" xfId="44196"/>
    <cellStyle name="Separador de milhares 2 2 2 2 2 7 2 6" xfId="34314"/>
    <cellStyle name="Separador de milhares 2 2 2 2 2 7 2 7" xfId="31019"/>
    <cellStyle name="Separador de milhares 2 2 2 2 2 7 3" xfId="4666"/>
    <cellStyle name="Separador de milhares 2 2 2 2 2 7 3 2" xfId="21136"/>
    <cellStyle name="Separador de milhares 2 2 2 2 2 7 3 2 2" xfId="52431"/>
    <cellStyle name="Separador de milhares 2 2 2 2 2 7 3 3" xfId="14548"/>
    <cellStyle name="Separador de milhares 2 2 2 2 2 7 3 3 2" xfId="45843"/>
    <cellStyle name="Separador de milhares 2 2 2 2 2 7 3 4" xfId="35961"/>
    <cellStyle name="Separador de milhares 2 2 2 2 2 7 4" xfId="7960"/>
    <cellStyle name="Separador de milhares 2 2 2 2 2 7 4 2" xfId="24430"/>
    <cellStyle name="Separador de milhares 2 2 2 2 2 7 4 2 2" xfId="55725"/>
    <cellStyle name="Separador de milhares 2 2 2 2 2 7 4 3" xfId="39255"/>
    <cellStyle name="Separador de milhares 2 2 2 2 2 7 5" xfId="17842"/>
    <cellStyle name="Separador de milhares 2 2 2 2 2 7 5 2" xfId="49137"/>
    <cellStyle name="Separador de milhares 2 2 2 2 2 7 6" xfId="11254"/>
    <cellStyle name="Separador de milhares 2 2 2 2 2 7 6 2" xfId="42549"/>
    <cellStyle name="Separador de milhares 2 2 2 2 2 7 7" xfId="27725"/>
    <cellStyle name="Separador de milhares 2 2 2 2 2 7 7 2" xfId="32667"/>
    <cellStyle name="Separador de milhares 2 2 2 2 2 7 8" xfId="29372"/>
    <cellStyle name="Separador de milhares 2 2 2 2 2 8" xfId="2999"/>
    <cellStyle name="Separador de milhares 2 2 2 2 2 8 2" xfId="6293"/>
    <cellStyle name="Separador de milhares 2 2 2 2 2 8 2 2" xfId="22763"/>
    <cellStyle name="Separador de milhares 2 2 2 2 2 8 2 2 2" xfId="54058"/>
    <cellStyle name="Separador de milhares 2 2 2 2 2 8 2 3" xfId="16175"/>
    <cellStyle name="Separador de milhares 2 2 2 2 2 8 2 3 2" xfId="47470"/>
    <cellStyle name="Separador de milhares 2 2 2 2 2 8 2 4" xfId="37588"/>
    <cellStyle name="Separador de milhares 2 2 2 2 2 8 3" xfId="9587"/>
    <cellStyle name="Separador de milhares 2 2 2 2 2 8 3 2" xfId="26057"/>
    <cellStyle name="Separador de milhares 2 2 2 2 2 8 3 2 2" xfId="57352"/>
    <cellStyle name="Separador de milhares 2 2 2 2 2 8 3 3" xfId="40882"/>
    <cellStyle name="Separador de milhares 2 2 2 2 2 8 4" xfId="19469"/>
    <cellStyle name="Separador de milhares 2 2 2 2 2 8 4 2" xfId="50764"/>
    <cellStyle name="Separador de milhares 2 2 2 2 2 8 5" xfId="12881"/>
    <cellStyle name="Separador de milhares 2 2 2 2 2 8 5 2" xfId="44176"/>
    <cellStyle name="Separador de milhares 2 2 2 2 2 8 6" xfId="34294"/>
    <cellStyle name="Separador de milhares 2 2 2 2 2 8 7" xfId="30999"/>
    <cellStyle name="Separador de milhares 2 2 2 2 2 9" xfId="4646"/>
    <cellStyle name="Separador de milhares 2 2 2 2 2 9 2" xfId="21116"/>
    <cellStyle name="Separador de milhares 2 2 2 2 2 9 2 2" xfId="52411"/>
    <cellStyle name="Separador de milhares 2 2 2 2 2 9 3" xfId="14528"/>
    <cellStyle name="Separador de milhares 2 2 2 2 2 9 3 2" xfId="45823"/>
    <cellStyle name="Separador de milhares 2 2 2 2 2 9 4" xfId="35941"/>
    <cellStyle name="Separador de milhares 2 2 2 2 3" xfId="1336"/>
    <cellStyle name="Separador de milhares 2 2 2 2 3 10" xfId="11255"/>
    <cellStyle name="Separador de milhares 2 2 2 2 3 10 2" xfId="42550"/>
    <cellStyle name="Separador de milhares 2 2 2 2 3 11" xfId="27726"/>
    <cellStyle name="Separador de milhares 2 2 2 2 3 11 2" xfId="32668"/>
    <cellStyle name="Separador de milhares 2 2 2 2 3 12" xfId="29373"/>
    <cellStyle name="Separador de milhares 2 2 2 2 3 2" xfId="1337"/>
    <cellStyle name="Separador de milhares 2 2 2 2 3 2 2" xfId="1338"/>
    <cellStyle name="Separador de milhares 2 2 2 2 3 2 2 2" xfId="3022"/>
    <cellStyle name="Separador de milhares 2 2 2 2 3 2 2 2 2" xfId="6316"/>
    <cellStyle name="Separador de milhares 2 2 2 2 3 2 2 2 2 2" xfId="22786"/>
    <cellStyle name="Separador de milhares 2 2 2 2 3 2 2 2 2 2 2" xfId="54081"/>
    <cellStyle name="Separador de milhares 2 2 2 2 3 2 2 2 2 3" xfId="16198"/>
    <cellStyle name="Separador de milhares 2 2 2 2 3 2 2 2 2 3 2" xfId="47493"/>
    <cellStyle name="Separador de milhares 2 2 2 2 3 2 2 2 2 4" xfId="37611"/>
    <cellStyle name="Separador de milhares 2 2 2 2 3 2 2 2 3" xfId="9610"/>
    <cellStyle name="Separador de milhares 2 2 2 2 3 2 2 2 3 2" xfId="26080"/>
    <cellStyle name="Separador de milhares 2 2 2 2 3 2 2 2 3 2 2" xfId="57375"/>
    <cellStyle name="Separador de milhares 2 2 2 2 3 2 2 2 3 3" xfId="40905"/>
    <cellStyle name="Separador de milhares 2 2 2 2 3 2 2 2 4" xfId="19492"/>
    <cellStyle name="Separador de milhares 2 2 2 2 3 2 2 2 4 2" xfId="50787"/>
    <cellStyle name="Separador de milhares 2 2 2 2 3 2 2 2 5" xfId="12904"/>
    <cellStyle name="Separador de milhares 2 2 2 2 3 2 2 2 5 2" xfId="44199"/>
    <cellStyle name="Separador de milhares 2 2 2 2 3 2 2 2 6" xfId="34317"/>
    <cellStyle name="Separador de milhares 2 2 2 2 3 2 2 2 7" xfId="31022"/>
    <cellStyle name="Separador de milhares 2 2 2 2 3 2 2 3" xfId="4669"/>
    <cellStyle name="Separador de milhares 2 2 2 2 3 2 2 3 2" xfId="21139"/>
    <cellStyle name="Separador de milhares 2 2 2 2 3 2 2 3 2 2" xfId="52434"/>
    <cellStyle name="Separador de milhares 2 2 2 2 3 2 2 3 3" xfId="14551"/>
    <cellStyle name="Separador de milhares 2 2 2 2 3 2 2 3 3 2" xfId="45846"/>
    <cellStyle name="Separador de milhares 2 2 2 2 3 2 2 3 4" xfId="35964"/>
    <cellStyle name="Separador de milhares 2 2 2 2 3 2 2 4" xfId="7963"/>
    <cellStyle name="Separador de milhares 2 2 2 2 3 2 2 4 2" xfId="24433"/>
    <cellStyle name="Separador de milhares 2 2 2 2 3 2 2 4 2 2" xfId="55728"/>
    <cellStyle name="Separador de milhares 2 2 2 2 3 2 2 4 3" xfId="39258"/>
    <cellStyle name="Separador de milhares 2 2 2 2 3 2 2 5" xfId="17845"/>
    <cellStyle name="Separador de milhares 2 2 2 2 3 2 2 5 2" xfId="49140"/>
    <cellStyle name="Separador de milhares 2 2 2 2 3 2 2 6" xfId="11257"/>
    <cellStyle name="Separador de milhares 2 2 2 2 3 2 2 6 2" xfId="42552"/>
    <cellStyle name="Separador de milhares 2 2 2 2 3 2 2 7" xfId="27728"/>
    <cellStyle name="Separador de milhares 2 2 2 2 3 2 2 7 2" xfId="32670"/>
    <cellStyle name="Separador de milhares 2 2 2 2 3 2 2 8" xfId="29375"/>
    <cellStyle name="Separador de milhares 2 2 2 2 3 2 3" xfId="3021"/>
    <cellStyle name="Separador de milhares 2 2 2 2 3 2 3 2" xfId="6315"/>
    <cellStyle name="Separador de milhares 2 2 2 2 3 2 3 2 2" xfId="22785"/>
    <cellStyle name="Separador de milhares 2 2 2 2 3 2 3 2 2 2" xfId="54080"/>
    <cellStyle name="Separador de milhares 2 2 2 2 3 2 3 2 3" xfId="16197"/>
    <cellStyle name="Separador de milhares 2 2 2 2 3 2 3 2 3 2" xfId="47492"/>
    <cellStyle name="Separador de milhares 2 2 2 2 3 2 3 2 4" xfId="37610"/>
    <cellStyle name="Separador de milhares 2 2 2 2 3 2 3 3" xfId="9609"/>
    <cellStyle name="Separador de milhares 2 2 2 2 3 2 3 3 2" xfId="26079"/>
    <cellStyle name="Separador de milhares 2 2 2 2 3 2 3 3 2 2" xfId="57374"/>
    <cellStyle name="Separador de milhares 2 2 2 2 3 2 3 3 3" xfId="40904"/>
    <cellStyle name="Separador de milhares 2 2 2 2 3 2 3 4" xfId="19491"/>
    <cellStyle name="Separador de milhares 2 2 2 2 3 2 3 4 2" xfId="50786"/>
    <cellStyle name="Separador de milhares 2 2 2 2 3 2 3 5" xfId="12903"/>
    <cellStyle name="Separador de milhares 2 2 2 2 3 2 3 5 2" xfId="44198"/>
    <cellStyle name="Separador de milhares 2 2 2 2 3 2 3 6" xfId="34316"/>
    <cellStyle name="Separador de milhares 2 2 2 2 3 2 3 7" xfId="31021"/>
    <cellStyle name="Separador de milhares 2 2 2 2 3 2 4" xfId="4668"/>
    <cellStyle name="Separador de milhares 2 2 2 2 3 2 4 2" xfId="21138"/>
    <cellStyle name="Separador de milhares 2 2 2 2 3 2 4 2 2" xfId="52433"/>
    <cellStyle name="Separador de milhares 2 2 2 2 3 2 4 3" xfId="14550"/>
    <cellStyle name="Separador de milhares 2 2 2 2 3 2 4 3 2" xfId="45845"/>
    <cellStyle name="Separador de milhares 2 2 2 2 3 2 4 4" xfId="35963"/>
    <cellStyle name="Separador de milhares 2 2 2 2 3 2 5" xfId="7962"/>
    <cellStyle name="Separador de milhares 2 2 2 2 3 2 5 2" xfId="24432"/>
    <cellStyle name="Separador de milhares 2 2 2 2 3 2 5 2 2" xfId="55727"/>
    <cellStyle name="Separador de milhares 2 2 2 2 3 2 5 3" xfId="39257"/>
    <cellStyle name="Separador de milhares 2 2 2 2 3 2 6" xfId="17844"/>
    <cellStyle name="Separador de milhares 2 2 2 2 3 2 6 2" xfId="49139"/>
    <cellStyle name="Separador de milhares 2 2 2 2 3 2 7" xfId="11256"/>
    <cellStyle name="Separador de milhares 2 2 2 2 3 2 7 2" xfId="42551"/>
    <cellStyle name="Separador de milhares 2 2 2 2 3 2 8" xfId="27727"/>
    <cellStyle name="Separador de milhares 2 2 2 2 3 2 8 2" xfId="32669"/>
    <cellStyle name="Separador de milhares 2 2 2 2 3 2 9" xfId="29374"/>
    <cellStyle name="Separador de milhares 2 2 2 2 3 3" xfId="1339"/>
    <cellStyle name="Separador de milhares 2 2 2 2 3 3 2" xfId="1340"/>
    <cellStyle name="Separador de milhares 2 2 2 2 3 3 2 2" xfId="3024"/>
    <cellStyle name="Separador de milhares 2 2 2 2 3 3 2 2 2" xfId="6318"/>
    <cellStyle name="Separador de milhares 2 2 2 2 3 3 2 2 2 2" xfId="22788"/>
    <cellStyle name="Separador de milhares 2 2 2 2 3 3 2 2 2 2 2" xfId="54083"/>
    <cellStyle name="Separador de milhares 2 2 2 2 3 3 2 2 2 3" xfId="16200"/>
    <cellStyle name="Separador de milhares 2 2 2 2 3 3 2 2 2 3 2" xfId="47495"/>
    <cellStyle name="Separador de milhares 2 2 2 2 3 3 2 2 2 4" xfId="37613"/>
    <cellStyle name="Separador de milhares 2 2 2 2 3 3 2 2 3" xfId="9612"/>
    <cellStyle name="Separador de milhares 2 2 2 2 3 3 2 2 3 2" xfId="26082"/>
    <cellStyle name="Separador de milhares 2 2 2 2 3 3 2 2 3 2 2" xfId="57377"/>
    <cellStyle name="Separador de milhares 2 2 2 2 3 3 2 2 3 3" xfId="40907"/>
    <cellStyle name="Separador de milhares 2 2 2 2 3 3 2 2 4" xfId="19494"/>
    <cellStyle name="Separador de milhares 2 2 2 2 3 3 2 2 4 2" xfId="50789"/>
    <cellStyle name="Separador de milhares 2 2 2 2 3 3 2 2 5" xfId="12906"/>
    <cellStyle name="Separador de milhares 2 2 2 2 3 3 2 2 5 2" xfId="44201"/>
    <cellStyle name="Separador de milhares 2 2 2 2 3 3 2 2 6" xfId="34319"/>
    <cellStyle name="Separador de milhares 2 2 2 2 3 3 2 2 7" xfId="31024"/>
    <cellStyle name="Separador de milhares 2 2 2 2 3 3 2 3" xfId="4671"/>
    <cellStyle name="Separador de milhares 2 2 2 2 3 3 2 3 2" xfId="21141"/>
    <cellStyle name="Separador de milhares 2 2 2 2 3 3 2 3 2 2" xfId="52436"/>
    <cellStyle name="Separador de milhares 2 2 2 2 3 3 2 3 3" xfId="14553"/>
    <cellStyle name="Separador de milhares 2 2 2 2 3 3 2 3 3 2" xfId="45848"/>
    <cellStyle name="Separador de milhares 2 2 2 2 3 3 2 3 4" xfId="35966"/>
    <cellStyle name="Separador de milhares 2 2 2 2 3 3 2 4" xfId="7965"/>
    <cellStyle name="Separador de milhares 2 2 2 2 3 3 2 4 2" xfId="24435"/>
    <cellStyle name="Separador de milhares 2 2 2 2 3 3 2 4 2 2" xfId="55730"/>
    <cellStyle name="Separador de milhares 2 2 2 2 3 3 2 4 3" xfId="39260"/>
    <cellStyle name="Separador de milhares 2 2 2 2 3 3 2 5" xfId="17847"/>
    <cellStyle name="Separador de milhares 2 2 2 2 3 3 2 5 2" xfId="49142"/>
    <cellStyle name="Separador de milhares 2 2 2 2 3 3 2 6" xfId="11259"/>
    <cellStyle name="Separador de milhares 2 2 2 2 3 3 2 6 2" xfId="42554"/>
    <cellStyle name="Separador de milhares 2 2 2 2 3 3 2 7" xfId="27730"/>
    <cellStyle name="Separador de milhares 2 2 2 2 3 3 2 7 2" xfId="32672"/>
    <cellStyle name="Separador de milhares 2 2 2 2 3 3 2 8" xfId="29377"/>
    <cellStyle name="Separador de milhares 2 2 2 2 3 3 3" xfId="3023"/>
    <cellStyle name="Separador de milhares 2 2 2 2 3 3 3 2" xfId="6317"/>
    <cellStyle name="Separador de milhares 2 2 2 2 3 3 3 2 2" xfId="22787"/>
    <cellStyle name="Separador de milhares 2 2 2 2 3 3 3 2 2 2" xfId="54082"/>
    <cellStyle name="Separador de milhares 2 2 2 2 3 3 3 2 3" xfId="16199"/>
    <cellStyle name="Separador de milhares 2 2 2 2 3 3 3 2 3 2" xfId="47494"/>
    <cellStyle name="Separador de milhares 2 2 2 2 3 3 3 2 4" xfId="37612"/>
    <cellStyle name="Separador de milhares 2 2 2 2 3 3 3 3" xfId="9611"/>
    <cellStyle name="Separador de milhares 2 2 2 2 3 3 3 3 2" xfId="26081"/>
    <cellStyle name="Separador de milhares 2 2 2 2 3 3 3 3 2 2" xfId="57376"/>
    <cellStyle name="Separador de milhares 2 2 2 2 3 3 3 3 3" xfId="40906"/>
    <cellStyle name="Separador de milhares 2 2 2 2 3 3 3 4" xfId="19493"/>
    <cellStyle name="Separador de milhares 2 2 2 2 3 3 3 4 2" xfId="50788"/>
    <cellStyle name="Separador de milhares 2 2 2 2 3 3 3 5" xfId="12905"/>
    <cellStyle name="Separador de milhares 2 2 2 2 3 3 3 5 2" xfId="44200"/>
    <cellStyle name="Separador de milhares 2 2 2 2 3 3 3 6" xfId="34318"/>
    <cellStyle name="Separador de milhares 2 2 2 2 3 3 3 7" xfId="31023"/>
    <cellStyle name="Separador de milhares 2 2 2 2 3 3 4" xfId="4670"/>
    <cellStyle name="Separador de milhares 2 2 2 2 3 3 4 2" xfId="21140"/>
    <cellStyle name="Separador de milhares 2 2 2 2 3 3 4 2 2" xfId="52435"/>
    <cellStyle name="Separador de milhares 2 2 2 2 3 3 4 3" xfId="14552"/>
    <cellStyle name="Separador de milhares 2 2 2 2 3 3 4 3 2" xfId="45847"/>
    <cellStyle name="Separador de milhares 2 2 2 2 3 3 4 4" xfId="35965"/>
    <cellStyle name="Separador de milhares 2 2 2 2 3 3 5" xfId="7964"/>
    <cellStyle name="Separador de milhares 2 2 2 2 3 3 5 2" xfId="24434"/>
    <cellStyle name="Separador de milhares 2 2 2 2 3 3 5 2 2" xfId="55729"/>
    <cellStyle name="Separador de milhares 2 2 2 2 3 3 5 3" xfId="39259"/>
    <cellStyle name="Separador de milhares 2 2 2 2 3 3 6" xfId="17846"/>
    <cellStyle name="Separador de milhares 2 2 2 2 3 3 6 2" xfId="49141"/>
    <cellStyle name="Separador de milhares 2 2 2 2 3 3 7" xfId="11258"/>
    <cellStyle name="Separador de milhares 2 2 2 2 3 3 7 2" xfId="42553"/>
    <cellStyle name="Separador de milhares 2 2 2 2 3 3 8" xfId="27729"/>
    <cellStyle name="Separador de milhares 2 2 2 2 3 3 8 2" xfId="32671"/>
    <cellStyle name="Separador de milhares 2 2 2 2 3 3 9" xfId="29376"/>
    <cellStyle name="Separador de milhares 2 2 2 2 3 4" xfId="1341"/>
    <cellStyle name="Separador de milhares 2 2 2 2 3 4 2" xfId="3025"/>
    <cellStyle name="Separador de milhares 2 2 2 2 3 4 2 2" xfId="6319"/>
    <cellStyle name="Separador de milhares 2 2 2 2 3 4 2 2 2" xfId="22789"/>
    <cellStyle name="Separador de milhares 2 2 2 2 3 4 2 2 2 2" xfId="54084"/>
    <cellStyle name="Separador de milhares 2 2 2 2 3 4 2 2 3" xfId="16201"/>
    <cellStyle name="Separador de milhares 2 2 2 2 3 4 2 2 3 2" xfId="47496"/>
    <cellStyle name="Separador de milhares 2 2 2 2 3 4 2 2 4" xfId="37614"/>
    <cellStyle name="Separador de milhares 2 2 2 2 3 4 2 3" xfId="9613"/>
    <cellStyle name="Separador de milhares 2 2 2 2 3 4 2 3 2" xfId="26083"/>
    <cellStyle name="Separador de milhares 2 2 2 2 3 4 2 3 2 2" xfId="57378"/>
    <cellStyle name="Separador de milhares 2 2 2 2 3 4 2 3 3" xfId="40908"/>
    <cellStyle name="Separador de milhares 2 2 2 2 3 4 2 4" xfId="19495"/>
    <cellStyle name="Separador de milhares 2 2 2 2 3 4 2 4 2" xfId="50790"/>
    <cellStyle name="Separador de milhares 2 2 2 2 3 4 2 5" xfId="12907"/>
    <cellStyle name="Separador de milhares 2 2 2 2 3 4 2 5 2" xfId="44202"/>
    <cellStyle name="Separador de milhares 2 2 2 2 3 4 2 6" xfId="34320"/>
    <cellStyle name="Separador de milhares 2 2 2 2 3 4 2 7" xfId="31025"/>
    <cellStyle name="Separador de milhares 2 2 2 2 3 4 3" xfId="4672"/>
    <cellStyle name="Separador de milhares 2 2 2 2 3 4 3 2" xfId="21142"/>
    <cellStyle name="Separador de milhares 2 2 2 2 3 4 3 2 2" xfId="52437"/>
    <cellStyle name="Separador de milhares 2 2 2 2 3 4 3 3" xfId="14554"/>
    <cellStyle name="Separador de milhares 2 2 2 2 3 4 3 3 2" xfId="45849"/>
    <cellStyle name="Separador de milhares 2 2 2 2 3 4 3 4" xfId="35967"/>
    <cellStyle name="Separador de milhares 2 2 2 2 3 4 4" xfId="7966"/>
    <cellStyle name="Separador de milhares 2 2 2 2 3 4 4 2" xfId="24436"/>
    <cellStyle name="Separador de milhares 2 2 2 2 3 4 4 2 2" xfId="55731"/>
    <cellStyle name="Separador de milhares 2 2 2 2 3 4 4 3" xfId="39261"/>
    <cellStyle name="Separador de milhares 2 2 2 2 3 4 5" xfId="17848"/>
    <cellStyle name="Separador de milhares 2 2 2 2 3 4 5 2" xfId="49143"/>
    <cellStyle name="Separador de milhares 2 2 2 2 3 4 6" xfId="11260"/>
    <cellStyle name="Separador de milhares 2 2 2 2 3 4 6 2" xfId="42555"/>
    <cellStyle name="Separador de milhares 2 2 2 2 3 4 7" xfId="27731"/>
    <cellStyle name="Separador de milhares 2 2 2 2 3 4 7 2" xfId="32673"/>
    <cellStyle name="Separador de milhares 2 2 2 2 3 4 8" xfId="29378"/>
    <cellStyle name="Separador de milhares 2 2 2 2 3 5" xfId="1342"/>
    <cellStyle name="Separador de milhares 2 2 2 2 3 5 2" xfId="3026"/>
    <cellStyle name="Separador de milhares 2 2 2 2 3 5 2 2" xfId="6320"/>
    <cellStyle name="Separador de milhares 2 2 2 2 3 5 2 2 2" xfId="22790"/>
    <cellStyle name="Separador de milhares 2 2 2 2 3 5 2 2 2 2" xfId="54085"/>
    <cellStyle name="Separador de milhares 2 2 2 2 3 5 2 2 3" xfId="16202"/>
    <cellStyle name="Separador de milhares 2 2 2 2 3 5 2 2 3 2" xfId="47497"/>
    <cellStyle name="Separador de milhares 2 2 2 2 3 5 2 2 4" xfId="37615"/>
    <cellStyle name="Separador de milhares 2 2 2 2 3 5 2 3" xfId="9614"/>
    <cellStyle name="Separador de milhares 2 2 2 2 3 5 2 3 2" xfId="26084"/>
    <cellStyle name="Separador de milhares 2 2 2 2 3 5 2 3 2 2" xfId="57379"/>
    <cellStyle name="Separador de milhares 2 2 2 2 3 5 2 3 3" xfId="40909"/>
    <cellStyle name="Separador de milhares 2 2 2 2 3 5 2 4" xfId="19496"/>
    <cellStyle name="Separador de milhares 2 2 2 2 3 5 2 4 2" xfId="50791"/>
    <cellStyle name="Separador de milhares 2 2 2 2 3 5 2 5" xfId="12908"/>
    <cellStyle name="Separador de milhares 2 2 2 2 3 5 2 5 2" xfId="44203"/>
    <cellStyle name="Separador de milhares 2 2 2 2 3 5 2 6" xfId="34321"/>
    <cellStyle name="Separador de milhares 2 2 2 2 3 5 2 7" xfId="31026"/>
    <cellStyle name="Separador de milhares 2 2 2 2 3 5 3" xfId="4673"/>
    <cellStyle name="Separador de milhares 2 2 2 2 3 5 3 2" xfId="21143"/>
    <cellStyle name="Separador de milhares 2 2 2 2 3 5 3 2 2" xfId="52438"/>
    <cellStyle name="Separador de milhares 2 2 2 2 3 5 3 3" xfId="14555"/>
    <cellStyle name="Separador de milhares 2 2 2 2 3 5 3 3 2" xfId="45850"/>
    <cellStyle name="Separador de milhares 2 2 2 2 3 5 3 4" xfId="35968"/>
    <cellStyle name="Separador de milhares 2 2 2 2 3 5 4" xfId="7967"/>
    <cellStyle name="Separador de milhares 2 2 2 2 3 5 4 2" xfId="24437"/>
    <cellStyle name="Separador de milhares 2 2 2 2 3 5 4 2 2" xfId="55732"/>
    <cellStyle name="Separador de milhares 2 2 2 2 3 5 4 3" xfId="39262"/>
    <cellStyle name="Separador de milhares 2 2 2 2 3 5 5" xfId="17849"/>
    <cellStyle name="Separador de milhares 2 2 2 2 3 5 5 2" xfId="49144"/>
    <cellStyle name="Separador de milhares 2 2 2 2 3 5 6" xfId="11261"/>
    <cellStyle name="Separador de milhares 2 2 2 2 3 5 6 2" xfId="42556"/>
    <cellStyle name="Separador de milhares 2 2 2 2 3 5 7" xfId="27732"/>
    <cellStyle name="Separador de milhares 2 2 2 2 3 5 7 2" xfId="32674"/>
    <cellStyle name="Separador de milhares 2 2 2 2 3 5 8" xfId="29379"/>
    <cellStyle name="Separador de milhares 2 2 2 2 3 6" xfId="3020"/>
    <cellStyle name="Separador de milhares 2 2 2 2 3 6 2" xfId="6314"/>
    <cellStyle name="Separador de milhares 2 2 2 2 3 6 2 2" xfId="22784"/>
    <cellStyle name="Separador de milhares 2 2 2 2 3 6 2 2 2" xfId="54079"/>
    <cellStyle name="Separador de milhares 2 2 2 2 3 6 2 3" xfId="16196"/>
    <cellStyle name="Separador de milhares 2 2 2 2 3 6 2 3 2" xfId="47491"/>
    <cellStyle name="Separador de milhares 2 2 2 2 3 6 2 4" xfId="37609"/>
    <cellStyle name="Separador de milhares 2 2 2 2 3 6 3" xfId="9608"/>
    <cellStyle name="Separador de milhares 2 2 2 2 3 6 3 2" xfId="26078"/>
    <cellStyle name="Separador de milhares 2 2 2 2 3 6 3 2 2" xfId="57373"/>
    <cellStyle name="Separador de milhares 2 2 2 2 3 6 3 3" xfId="40903"/>
    <cellStyle name="Separador de milhares 2 2 2 2 3 6 4" xfId="19490"/>
    <cellStyle name="Separador de milhares 2 2 2 2 3 6 4 2" xfId="50785"/>
    <cellStyle name="Separador de milhares 2 2 2 2 3 6 5" xfId="12902"/>
    <cellStyle name="Separador de milhares 2 2 2 2 3 6 5 2" xfId="44197"/>
    <cellStyle name="Separador de milhares 2 2 2 2 3 6 6" xfId="34315"/>
    <cellStyle name="Separador de milhares 2 2 2 2 3 6 7" xfId="31020"/>
    <cellStyle name="Separador de milhares 2 2 2 2 3 7" xfId="4667"/>
    <cellStyle name="Separador de milhares 2 2 2 2 3 7 2" xfId="21137"/>
    <cellStyle name="Separador de milhares 2 2 2 2 3 7 2 2" xfId="52432"/>
    <cellStyle name="Separador de milhares 2 2 2 2 3 7 3" xfId="14549"/>
    <cellStyle name="Separador de milhares 2 2 2 2 3 7 3 2" xfId="45844"/>
    <cellStyle name="Separador de milhares 2 2 2 2 3 7 4" xfId="35962"/>
    <cellStyle name="Separador de milhares 2 2 2 2 3 8" xfId="7961"/>
    <cellStyle name="Separador de milhares 2 2 2 2 3 8 2" xfId="24431"/>
    <cellStyle name="Separador de milhares 2 2 2 2 3 8 2 2" xfId="55726"/>
    <cellStyle name="Separador de milhares 2 2 2 2 3 8 3" xfId="39256"/>
    <cellStyle name="Separador de milhares 2 2 2 2 3 9" xfId="17843"/>
    <cellStyle name="Separador de milhares 2 2 2 2 3 9 2" xfId="49138"/>
    <cellStyle name="Separador de milhares 2 2 2 2 4" xfId="1343"/>
    <cellStyle name="Separador de milhares 2 2 2 2 4 10" xfId="11262"/>
    <cellStyle name="Separador de milhares 2 2 2 2 4 10 2" xfId="42557"/>
    <cellStyle name="Separador de milhares 2 2 2 2 4 11" xfId="27733"/>
    <cellStyle name="Separador de milhares 2 2 2 2 4 11 2" xfId="32675"/>
    <cellStyle name="Separador de milhares 2 2 2 2 4 12" xfId="29380"/>
    <cellStyle name="Separador de milhares 2 2 2 2 4 2" xfId="1344"/>
    <cellStyle name="Separador de milhares 2 2 2 2 4 2 2" xfId="1345"/>
    <cellStyle name="Separador de milhares 2 2 2 2 4 2 2 2" xfId="3029"/>
    <cellStyle name="Separador de milhares 2 2 2 2 4 2 2 2 2" xfId="6323"/>
    <cellStyle name="Separador de milhares 2 2 2 2 4 2 2 2 2 2" xfId="22793"/>
    <cellStyle name="Separador de milhares 2 2 2 2 4 2 2 2 2 2 2" xfId="54088"/>
    <cellStyle name="Separador de milhares 2 2 2 2 4 2 2 2 2 3" xfId="16205"/>
    <cellStyle name="Separador de milhares 2 2 2 2 4 2 2 2 2 3 2" xfId="47500"/>
    <cellStyle name="Separador de milhares 2 2 2 2 4 2 2 2 2 4" xfId="37618"/>
    <cellStyle name="Separador de milhares 2 2 2 2 4 2 2 2 3" xfId="9617"/>
    <cellStyle name="Separador de milhares 2 2 2 2 4 2 2 2 3 2" xfId="26087"/>
    <cellStyle name="Separador de milhares 2 2 2 2 4 2 2 2 3 2 2" xfId="57382"/>
    <cellStyle name="Separador de milhares 2 2 2 2 4 2 2 2 3 3" xfId="40912"/>
    <cellStyle name="Separador de milhares 2 2 2 2 4 2 2 2 4" xfId="19499"/>
    <cellStyle name="Separador de milhares 2 2 2 2 4 2 2 2 4 2" xfId="50794"/>
    <cellStyle name="Separador de milhares 2 2 2 2 4 2 2 2 5" xfId="12911"/>
    <cellStyle name="Separador de milhares 2 2 2 2 4 2 2 2 5 2" xfId="44206"/>
    <cellStyle name="Separador de milhares 2 2 2 2 4 2 2 2 6" xfId="34324"/>
    <cellStyle name="Separador de milhares 2 2 2 2 4 2 2 2 7" xfId="31029"/>
    <cellStyle name="Separador de milhares 2 2 2 2 4 2 2 3" xfId="4676"/>
    <cellStyle name="Separador de milhares 2 2 2 2 4 2 2 3 2" xfId="21146"/>
    <cellStyle name="Separador de milhares 2 2 2 2 4 2 2 3 2 2" xfId="52441"/>
    <cellStyle name="Separador de milhares 2 2 2 2 4 2 2 3 3" xfId="14558"/>
    <cellStyle name="Separador de milhares 2 2 2 2 4 2 2 3 3 2" xfId="45853"/>
    <cellStyle name="Separador de milhares 2 2 2 2 4 2 2 3 4" xfId="35971"/>
    <cellStyle name="Separador de milhares 2 2 2 2 4 2 2 4" xfId="7970"/>
    <cellStyle name="Separador de milhares 2 2 2 2 4 2 2 4 2" xfId="24440"/>
    <cellStyle name="Separador de milhares 2 2 2 2 4 2 2 4 2 2" xfId="55735"/>
    <cellStyle name="Separador de milhares 2 2 2 2 4 2 2 4 3" xfId="39265"/>
    <cellStyle name="Separador de milhares 2 2 2 2 4 2 2 5" xfId="17852"/>
    <cellStyle name="Separador de milhares 2 2 2 2 4 2 2 5 2" xfId="49147"/>
    <cellStyle name="Separador de milhares 2 2 2 2 4 2 2 6" xfId="11264"/>
    <cellStyle name="Separador de milhares 2 2 2 2 4 2 2 6 2" xfId="42559"/>
    <cellStyle name="Separador de milhares 2 2 2 2 4 2 2 7" xfId="27735"/>
    <cellStyle name="Separador de milhares 2 2 2 2 4 2 2 7 2" xfId="32677"/>
    <cellStyle name="Separador de milhares 2 2 2 2 4 2 2 8" xfId="29382"/>
    <cellStyle name="Separador de milhares 2 2 2 2 4 2 3" xfId="3028"/>
    <cellStyle name="Separador de milhares 2 2 2 2 4 2 3 2" xfId="6322"/>
    <cellStyle name="Separador de milhares 2 2 2 2 4 2 3 2 2" xfId="22792"/>
    <cellStyle name="Separador de milhares 2 2 2 2 4 2 3 2 2 2" xfId="54087"/>
    <cellStyle name="Separador de milhares 2 2 2 2 4 2 3 2 3" xfId="16204"/>
    <cellStyle name="Separador de milhares 2 2 2 2 4 2 3 2 3 2" xfId="47499"/>
    <cellStyle name="Separador de milhares 2 2 2 2 4 2 3 2 4" xfId="37617"/>
    <cellStyle name="Separador de milhares 2 2 2 2 4 2 3 3" xfId="9616"/>
    <cellStyle name="Separador de milhares 2 2 2 2 4 2 3 3 2" xfId="26086"/>
    <cellStyle name="Separador de milhares 2 2 2 2 4 2 3 3 2 2" xfId="57381"/>
    <cellStyle name="Separador de milhares 2 2 2 2 4 2 3 3 3" xfId="40911"/>
    <cellStyle name="Separador de milhares 2 2 2 2 4 2 3 4" xfId="19498"/>
    <cellStyle name="Separador de milhares 2 2 2 2 4 2 3 4 2" xfId="50793"/>
    <cellStyle name="Separador de milhares 2 2 2 2 4 2 3 5" xfId="12910"/>
    <cellStyle name="Separador de milhares 2 2 2 2 4 2 3 5 2" xfId="44205"/>
    <cellStyle name="Separador de milhares 2 2 2 2 4 2 3 6" xfId="34323"/>
    <cellStyle name="Separador de milhares 2 2 2 2 4 2 3 7" xfId="31028"/>
    <cellStyle name="Separador de milhares 2 2 2 2 4 2 4" xfId="4675"/>
    <cellStyle name="Separador de milhares 2 2 2 2 4 2 4 2" xfId="21145"/>
    <cellStyle name="Separador de milhares 2 2 2 2 4 2 4 2 2" xfId="52440"/>
    <cellStyle name="Separador de milhares 2 2 2 2 4 2 4 3" xfId="14557"/>
    <cellStyle name="Separador de milhares 2 2 2 2 4 2 4 3 2" xfId="45852"/>
    <cellStyle name="Separador de milhares 2 2 2 2 4 2 4 4" xfId="35970"/>
    <cellStyle name="Separador de milhares 2 2 2 2 4 2 5" xfId="7969"/>
    <cellStyle name="Separador de milhares 2 2 2 2 4 2 5 2" xfId="24439"/>
    <cellStyle name="Separador de milhares 2 2 2 2 4 2 5 2 2" xfId="55734"/>
    <cellStyle name="Separador de milhares 2 2 2 2 4 2 5 3" xfId="39264"/>
    <cellStyle name="Separador de milhares 2 2 2 2 4 2 6" xfId="17851"/>
    <cellStyle name="Separador de milhares 2 2 2 2 4 2 6 2" xfId="49146"/>
    <cellStyle name="Separador de milhares 2 2 2 2 4 2 7" xfId="11263"/>
    <cellStyle name="Separador de milhares 2 2 2 2 4 2 7 2" xfId="42558"/>
    <cellStyle name="Separador de milhares 2 2 2 2 4 2 8" xfId="27734"/>
    <cellStyle name="Separador de milhares 2 2 2 2 4 2 8 2" xfId="32676"/>
    <cellStyle name="Separador de milhares 2 2 2 2 4 2 9" xfId="29381"/>
    <cellStyle name="Separador de milhares 2 2 2 2 4 3" xfId="1346"/>
    <cellStyle name="Separador de milhares 2 2 2 2 4 3 2" xfId="1347"/>
    <cellStyle name="Separador de milhares 2 2 2 2 4 3 2 2" xfId="3031"/>
    <cellStyle name="Separador de milhares 2 2 2 2 4 3 2 2 2" xfId="6325"/>
    <cellStyle name="Separador de milhares 2 2 2 2 4 3 2 2 2 2" xfId="22795"/>
    <cellStyle name="Separador de milhares 2 2 2 2 4 3 2 2 2 2 2" xfId="54090"/>
    <cellStyle name="Separador de milhares 2 2 2 2 4 3 2 2 2 3" xfId="16207"/>
    <cellStyle name="Separador de milhares 2 2 2 2 4 3 2 2 2 3 2" xfId="47502"/>
    <cellStyle name="Separador de milhares 2 2 2 2 4 3 2 2 2 4" xfId="37620"/>
    <cellStyle name="Separador de milhares 2 2 2 2 4 3 2 2 3" xfId="9619"/>
    <cellStyle name="Separador de milhares 2 2 2 2 4 3 2 2 3 2" xfId="26089"/>
    <cellStyle name="Separador de milhares 2 2 2 2 4 3 2 2 3 2 2" xfId="57384"/>
    <cellStyle name="Separador de milhares 2 2 2 2 4 3 2 2 3 3" xfId="40914"/>
    <cellStyle name="Separador de milhares 2 2 2 2 4 3 2 2 4" xfId="19501"/>
    <cellStyle name="Separador de milhares 2 2 2 2 4 3 2 2 4 2" xfId="50796"/>
    <cellStyle name="Separador de milhares 2 2 2 2 4 3 2 2 5" xfId="12913"/>
    <cellStyle name="Separador de milhares 2 2 2 2 4 3 2 2 5 2" xfId="44208"/>
    <cellStyle name="Separador de milhares 2 2 2 2 4 3 2 2 6" xfId="34326"/>
    <cellStyle name="Separador de milhares 2 2 2 2 4 3 2 2 7" xfId="31031"/>
    <cellStyle name="Separador de milhares 2 2 2 2 4 3 2 3" xfId="4678"/>
    <cellStyle name="Separador de milhares 2 2 2 2 4 3 2 3 2" xfId="21148"/>
    <cellStyle name="Separador de milhares 2 2 2 2 4 3 2 3 2 2" xfId="52443"/>
    <cellStyle name="Separador de milhares 2 2 2 2 4 3 2 3 3" xfId="14560"/>
    <cellStyle name="Separador de milhares 2 2 2 2 4 3 2 3 3 2" xfId="45855"/>
    <cellStyle name="Separador de milhares 2 2 2 2 4 3 2 3 4" xfId="35973"/>
    <cellStyle name="Separador de milhares 2 2 2 2 4 3 2 4" xfId="7972"/>
    <cellStyle name="Separador de milhares 2 2 2 2 4 3 2 4 2" xfId="24442"/>
    <cellStyle name="Separador de milhares 2 2 2 2 4 3 2 4 2 2" xfId="55737"/>
    <cellStyle name="Separador de milhares 2 2 2 2 4 3 2 4 3" xfId="39267"/>
    <cellStyle name="Separador de milhares 2 2 2 2 4 3 2 5" xfId="17854"/>
    <cellStyle name="Separador de milhares 2 2 2 2 4 3 2 5 2" xfId="49149"/>
    <cellStyle name="Separador de milhares 2 2 2 2 4 3 2 6" xfId="11266"/>
    <cellStyle name="Separador de milhares 2 2 2 2 4 3 2 6 2" xfId="42561"/>
    <cellStyle name="Separador de milhares 2 2 2 2 4 3 2 7" xfId="27737"/>
    <cellStyle name="Separador de milhares 2 2 2 2 4 3 2 7 2" xfId="32679"/>
    <cellStyle name="Separador de milhares 2 2 2 2 4 3 2 8" xfId="29384"/>
    <cellStyle name="Separador de milhares 2 2 2 2 4 3 3" xfId="3030"/>
    <cellStyle name="Separador de milhares 2 2 2 2 4 3 3 2" xfId="6324"/>
    <cellStyle name="Separador de milhares 2 2 2 2 4 3 3 2 2" xfId="22794"/>
    <cellStyle name="Separador de milhares 2 2 2 2 4 3 3 2 2 2" xfId="54089"/>
    <cellStyle name="Separador de milhares 2 2 2 2 4 3 3 2 3" xfId="16206"/>
    <cellStyle name="Separador de milhares 2 2 2 2 4 3 3 2 3 2" xfId="47501"/>
    <cellStyle name="Separador de milhares 2 2 2 2 4 3 3 2 4" xfId="37619"/>
    <cellStyle name="Separador de milhares 2 2 2 2 4 3 3 3" xfId="9618"/>
    <cellStyle name="Separador de milhares 2 2 2 2 4 3 3 3 2" xfId="26088"/>
    <cellStyle name="Separador de milhares 2 2 2 2 4 3 3 3 2 2" xfId="57383"/>
    <cellStyle name="Separador de milhares 2 2 2 2 4 3 3 3 3" xfId="40913"/>
    <cellStyle name="Separador de milhares 2 2 2 2 4 3 3 4" xfId="19500"/>
    <cellStyle name="Separador de milhares 2 2 2 2 4 3 3 4 2" xfId="50795"/>
    <cellStyle name="Separador de milhares 2 2 2 2 4 3 3 5" xfId="12912"/>
    <cellStyle name="Separador de milhares 2 2 2 2 4 3 3 5 2" xfId="44207"/>
    <cellStyle name="Separador de milhares 2 2 2 2 4 3 3 6" xfId="34325"/>
    <cellStyle name="Separador de milhares 2 2 2 2 4 3 3 7" xfId="31030"/>
    <cellStyle name="Separador de milhares 2 2 2 2 4 3 4" xfId="4677"/>
    <cellStyle name="Separador de milhares 2 2 2 2 4 3 4 2" xfId="21147"/>
    <cellStyle name="Separador de milhares 2 2 2 2 4 3 4 2 2" xfId="52442"/>
    <cellStyle name="Separador de milhares 2 2 2 2 4 3 4 3" xfId="14559"/>
    <cellStyle name="Separador de milhares 2 2 2 2 4 3 4 3 2" xfId="45854"/>
    <cellStyle name="Separador de milhares 2 2 2 2 4 3 4 4" xfId="35972"/>
    <cellStyle name="Separador de milhares 2 2 2 2 4 3 5" xfId="7971"/>
    <cellStyle name="Separador de milhares 2 2 2 2 4 3 5 2" xfId="24441"/>
    <cellStyle name="Separador de milhares 2 2 2 2 4 3 5 2 2" xfId="55736"/>
    <cellStyle name="Separador de milhares 2 2 2 2 4 3 5 3" xfId="39266"/>
    <cellStyle name="Separador de milhares 2 2 2 2 4 3 6" xfId="17853"/>
    <cellStyle name="Separador de milhares 2 2 2 2 4 3 6 2" xfId="49148"/>
    <cellStyle name="Separador de milhares 2 2 2 2 4 3 7" xfId="11265"/>
    <cellStyle name="Separador de milhares 2 2 2 2 4 3 7 2" xfId="42560"/>
    <cellStyle name="Separador de milhares 2 2 2 2 4 3 8" xfId="27736"/>
    <cellStyle name="Separador de milhares 2 2 2 2 4 3 8 2" xfId="32678"/>
    <cellStyle name="Separador de milhares 2 2 2 2 4 3 9" xfId="29383"/>
    <cellStyle name="Separador de milhares 2 2 2 2 4 4" xfId="1348"/>
    <cellStyle name="Separador de milhares 2 2 2 2 4 4 2" xfId="3032"/>
    <cellStyle name="Separador de milhares 2 2 2 2 4 4 2 2" xfId="6326"/>
    <cellStyle name="Separador de milhares 2 2 2 2 4 4 2 2 2" xfId="22796"/>
    <cellStyle name="Separador de milhares 2 2 2 2 4 4 2 2 2 2" xfId="54091"/>
    <cellStyle name="Separador de milhares 2 2 2 2 4 4 2 2 3" xfId="16208"/>
    <cellStyle name="Separador de milhares 2 2 2 2 4 4 2 2 3 2" xfId="47503"/>
    <cellStyle name="Separador de milhares 2 2 2 2 4 4 2 2 4" xfId="37621"/>
    <cellStyle name="Separador de milhares 2 2 2 2 4 4 2 3" xfId="9620"/>
    <cellStyle name="Separador de milhares 2 2 2 2 4 4 2 3 2" xfId="26090"/>
    <cellStyle name="Separador de milhares 2 2 2 2 4 4 2 3 2 2" xfId="57385"/>
    <cellStyle name="Separador de milhares 2 2 2 2 4 4 2 3 3" xfId="40915"/>
    <cellStyle name="Separador de milhares 2 2 2 2 4 4 2 4" xfId="19502"/>
    <cellStyle name="Separador de milhares 2 2 2 2 4 4 2 4 2" xfId="50797"/>
    <cellStyle name="Separador de milhares 2 2 2 2 4 4 2 5" xfId="12914"/>
    <cellStyle name="Separador de milhares 2 2 2 2 4 4 2 5 2" xfId="44209"/>
    <cellStyle name="Separador de milhares 2 2 2 2 4 4 2 6" xfId="34327"/>
    <cellStyle name="Separador de milhares 2 2 2 2 4 4 2 7" xfId="31032"/>
    <cellStyle name="Separador de milhares 2 2 2 2 4 4 3" xfId="4679"/>
    <cellStyle name="Separador de milhares 2 2 2 2 4 4 3 2" xfId="21149"/>
    <cellStyle name="Separador de milhares 2 2 2 2 4 4 3 2 2" xfId="52444"/>
    <cellStyle name="Separador de milhares 2 2 2 2 4 4 3 3" xfId="14561"/>
    <cellStyle name="Separador de milhares 2 2 2 2 4 4 3 3 2" xfId="45856"/>
    <cellStyle name="Separador de milhares 2 2 2 2 4 4 3 4" xfId="35974"/>
    <cellStyle name="Separador de milhares 2 2 2 2 4 4 4" xfId="7973"/>
    <cellStyle name="Separador de milhares 2 2 2 2 4 4 4 2" xfId="24443"/>
    <cellStyle name="Separador de milhares 2 2 2 2 4 4 4 2 2" xfId="55738"/>
    <cellStyle name="Separador de milhares 2 2 2 2 4 4 4 3" xfId="39268"/>
    <cellStyle name="Separador de milhares 2 2 2 2 4 4 5" xfId="17855"/>
    <cellStyle name="Separador de milhares 2 2 2 2 4 4 5 2" xfId="49150"/>
    <cellStyle name="Separador de milhares 2 2 2 2 4 4 6" xfId="11267"/>
    <cellStyle name="Separador de milhares 2 2 2 2 4 4 6 2" xfId="42562"/>
    <cellStyle name="Separador de milhares 2 2 2 2 4 4 7" xfId="27738"/>
    <cellStyle name="Separador de milhares 2 2 2 2 4 4 7 2" xfId="32680"/>
    <cellStyle name="Separador de milhares 2 2 2 2 4 4 8" xfId="29385"/>
    <cellStyle name="Separador de milhares 2 2 2 2 4 5" xfId="1349"/>
    <cellStyle name="Separador de milhares 2 2 2 2 4 5 2" xfId="3033"/>
    <cellStyle name="Separador de milhares 2 2 2 2 4 5 2 2" xfId="6327"/>
    <cellStyle name="Separador de milhares 2 2 2 2 4 5 2 2 2" xfId="22797"/>
    <cellStyle name="Separador de milhares 2 2 2 2 4 5 2 2 2 2" xfId="54092"/>
    <cellStyle name="Separador de milhares 2 2 2 2 4 5 2 2 3" xfId="16209"/>
    <cellStyle name="Separador de milhares 2 2 2 2 4 5 2 2 3 2" xfId="47504"/>
    <cellStyle name="Separador de milhares 2 2 2 2 4 5 2 2 4" xfId="37622"/>
    <cellStyle name="Separador de milhares 2 2 2 2 4 5 2 3" xfId="9621"/>
    <cellStyle name="Separador de milhares 2 2 2 2 4 5 2 3 2" xfId="26091"/>
    <cellStyle name="Separador de milhares 2 2 2 2 4 5 2 3 2 2" xfId="57386"/>
    <cellStyle name="Separador de milhares 2 2 2 2 4 5 2 3 3" xfId="40916"/>
    <cellStyle name="Separador de milhares 2 2 2 2 4 5 2 4" xfId="19503"/>
    <cellStyle name="Separador de milhares 2 2 2 2 4 5 2 4 2" xfId="50798"/>
    <cellStyle name="Separador de milhares 2 2 2 2 4 5 2 5" xfId="12915"/>
    <cellStyle name="Separador de milhares 2 2 2 2 4 5 2 5 2" xfId="44210"/>
    <cellStyle name="Separador de milhares 2 2 2 2 4 5 2 6" xfId="34328"/>
    <cellStyle name="Separador de milhares 2 2 2 2 4 5 2 7" xfId="31033"/>
    <cellStyle name="Separador de milhares 2 2 2 2 4 5 3" xfId="4680"/>
    <cellStyle name="Separador de milhares 2 2 2 2 4 5 3 2" xfId="21150"/>
    <cellStyle name="Separador de milhares 2 2 2 2 4 5 3 2 2" xfId="52445"/>
    <cellStyle name="Separador de milhares 2 2 2 2 4 5 3 3" xfId="14562"/>
    <cellStyle name="Separador de milhares 2 2 2 2 4 5 3 3 2" xfId="45857"/>
    <cellStyle name="Separador de milhares 2 2 2 2 4 5 3 4" xfId="35975"/>
    <cellStyle name="Separador de milhares 2 2 2 2 4 5 4" xfId="7974"/>
    <cellStyle name="Separador de milhares 2 2 2 2 4 5 4 2" xfId="24444"/>
    <cellStyle name="Separador de milhares 2 2 2 2 4 5 4 2 2" xfId="55739"/>
    <cellStyle name="Separador de milhares 2 2 2 2 4 5 4 3" xfId="39269"/>
    <cellStyle name="Separador de milhares 2 2 2 2 4 5 5" xfId="17856"/>
    <cellStyle name="Separador de milhares 2 2 2 2 4 5 5 2" xfId="49151"/>
    <cellStyle name="Separador de milhares 2 2 2 2 4 5 6" xfId="11268"/>
    <cellStyle name="Separador de milhares 2 2 2 2 4 5 6 2" xfId="42563"/>
    <cellStyle name="Separador de milhares 2 2 2 2 4 5 7" xfId="27739"/>
    <cellStyle name="Separador de milhares 2 2 2 2 4 5 7 2" xfId="32681"/>
    <cellStyle name="Separador de milhares 2 2 2 2 4 5 8" xfId="29386"/>
    <cellStyle name="Separador de milhares 2 2 2 2 4 6" xfId="3027"/>
    <cellStyle name="Separador de milhares 2 2 2 2 4 6 2" xfId="6321"/>
    <cellStyle name="Separador de milhares 2 2 2 2 4 6 2 2" xfId="22791"/>
    <cellStyle name="Separador de milhares 2 2 2 2 4 6 2 2 2" xfId="54086"/>
    <cellStyle name="Separador de milhares 2 2 2 2 4 6 2 3" xfId="16203"/>
    <cellStyle name="Separador de milhares 2 2 2 2 4 6 2 3 2" xfId="47498"/>
    <cellStyle name="Separador de milhares 2 2 2 2 4 6 2 4" xfId="37616"/>
    <cellStyle name="Separador de milhares 2 2 2 2 4 6 3" xfId="9615"/>
    <cellStyle name="Separador de milhares 2 2 2 2 4 6 3 2" xfId="26085"/>
    <cellStyle name="Separador de milhares 2 2 2 2 4 6 3 2 2" xfId="57380"/>
    <cellStyle name="Separador de milhares 2 2 2 2 4 6 3 3" xfId="40910"/>
    <cellStyle name="Separador de milhares 2 2 2 2 4 6 4" xfId="19497"/>
    <cellStyle name="Separador de milhares 2 2 2 2 4 6 4 2" xfId="50792"/>
    <cellStyle name="Separador de milhares 2 2 2 2 4 6 5" xfId="12909"/>
    <cellStyle name="Separador de milhares 2 2 2 2 4 6 5 2" xfId="44204"/>
    <cellStyle name="Separador de milhares 2 2 2 2 4 6 6" xfId="34322"/>
    <cellStyle name="Separador de milhares 2 2 2 2 4 6 7" xfId="31027"/>
    <cellStyle name="Separador de milhares 2 2 2 2 4 7" xfId="4674"/>
    <cellStyle name="Separador de milhares 2 2 2 2 4 7 2" xfId="21144"/>
    <cellStyle name="Separador de milhares 2 2 2 2 4 7 2 2" xfId="52439"/>
    <cellStyle name="Separador de milhares 2 2 2 2 4 7 3" xfId="14556"/>
    <cellStyle name="Separador de milhares 2 2 2 2 4 7 3 2" xfId="45851"/>
    <cellStyle name="Separador de milhares 2 2 2 2 4 7 4" xfId="35969"/>
    <cellStyle name="Separador de milhares 2 2 2 2 4 8" xfId="7968"/>
    <cellStyle name="Separador de milhares 2 2 2 2 4 8 2" xfId="24438"/>
    <cellStyle name="Separador de milhares 2 2 2 2 4 8 2 2" xfId="55733"/>
    <cellStyle name="Separador de milhares 2 2 2 2 4 8 3" xfId="39263"/>
    <cellStyle name="Separador de milhares 2 2 2 2 4 9" xfId="17850"/>
    <cellStyle name="Separador de milhares 2 2 2 2 4 9 2" xfId="49145"/>
    <cellStyle name="Separador de milhares 2 2 2 2 5" xfId="1350"/>
    <cellStyle name="Separador de milhares 2 2 2 2 5 10" xfId="29387"/>
    <cellStyle name="Separador de milhares 2 2 2 2 5 2" xfId="1351"/>
    <cellStyle name="Separador de milhares 2 2 2 2 5 2 2" xfId="1352"/>
    <cellStyle name="Separador de milhares 2 2 2 2 5 2 2 2" xfId="3036"/>
    <cellStyle name="Separador de milhares 2 2 2 2 5 2 2 2 2" xfId="6330"/>
    <cellStyle name="Separador de milhares 2 2 2 2 5 2 2 2 2 2" xfId="22800"/>
    <cellStyle name="Separador de milhares 2 2 2 2 5 2 2 2 2 2 2" xfId="54095"/>
    <cellStyle name="Separador de milhares 2 2 2 2 5 2 2 2 2 3" xfId="16212"/>
    <cellStyle name="Separador de milhares 2 2 2 2 5 2 2 2 2 3 2" xfId="47507"/>
    <cellStyle name="Separador de milhares 2 2 2 2 5 2 2 2 2 4" xfId="37625"/>
    <cellStyle name="Separador de milhares 2 2 2 2 5 2 2 2 3" xfId="9624"/>
    <cellStyle name="Separador de milhares 2 2 2 2 5 2 2 2 3 2" xfId="26094"/>
    <cellStyle name="Separador de milhares 2 2 2 2 5 2 2 2 3 2 2" xfId="57389"/>
    <cellStyle name="Separador de milhares 2 2 2 2 5 2 2 2 3 3" xfId="40919"/>
    <cellStyle name="Separador de milhares 2 2 2 2 5 2 2 2 4" xfId="19506"/>
    <cellStyle name="Separador de milhares 2 2 2 2 5 2 2 2 4 2" xfId="50801"/>
    <cellStyle name="Separador de milhares 2 2 2 2 5 2 2 2 5" xfId="12918"/>
    <cellStyle name="Separador de milhares 2 2 2 2 5 2 2 2 5 2" xfId="44213"/>
    <cellStyle name="Separador de milhares 2 2 2 2 5 2 2 2 6" xfId="34331"/>
    <cellStyle name="Separador de milhares 2 2 2 2 5 2 2 2 7" xfId="31036"/>
    <cellStyle name="Separador de milhares 2 2 2 2 5 2 2 3" xfId="4683"/>
    <cellStyle name="Separador de milhares 2 2 2 2 5 2 2 3 2" xfId="21153"/>
    <cellStyle name="Separador de milhares 2 2 2 2 5 2 2 3 2 2" xfId="52448"/>
    <cellStyle name="Separador de milhares 2 2 2 2 5 2 2 3 3" xfId="14565"/>
    <cellStyle name="Separador de milhares 2 2 2 2 5 2 2 3 3 2" xfId="45860"/>
    <cellStyle name="Separador de milhares 2 2 2 2 5 2 2 3 4" xfId="35978"/>
    <cellStyle name="Separador de milhares 2 2 2 2 5 2 2 4" xfId="7977"/>
    <cellStyle name="Separador de milhares 2 2 2 2 5 2 2 4 2" xfId="24447"/>
    <cellStyle name="Separador de milhares 2 2 2 2 5 2 2 4 2 2" xfId="55742"/>
    <cellStyle name="Separador de milhares 2 2 2 2 5 2 2 4 3" xfId="39272"/>
    <cellStyle name="Separador de milhares 2 2 2 2 5 2 2 5" xfId="17859"/>
    <cellStyle name="Separador de milhares 2 2 2 2 5 2 2 5 2" xfId="49154"/>
    <cellStyle name="Separador de milhares 2 2 2 2 5 2 2 6" xfId="11271"/>
    <cellStyle name="Separador de milhares 2 2 2 2 5 2 2 6 2" xfId="42566"/>
    <cellStyle name="Separador de milhares 2 2 2 2 5 2 2 7" xfId="27742"/>
    <cellStyle name="Separador de milhares 2 2 2 2 5 2 2 7 2" xfId="32684"/>
    <cellStyle name="Separador de milhares 2 2 2 2 5 2 2 8" xfId="29389"/>
    <cellStyle name="Separador de milhares 2 2 2 2 5 2 3" xfId="3035"/>
    <cellStyle name="Separador de milhares 2 2 2 2 5 2 3 2" xfId="6329"/>
    <cellStyle name="Separador de milhares 2 2 2 2 5 2 3 2 2" xfId="22799"/>
    <cellStyle name="Separador de milhares 2 2 2 2 5 2 3 2 2 2" xfId="54094"/>
    <cellStyle name="Separador de milhares 2 2 2 2 5 2 3 2 3" xfId="16211"/>
    <cellStyle name="Separador de milhares 2 2 2 2 5 2 3 2 3 2" xfId="47506"/>
    <cellStyle name="Separador de milhares 2 2 2 2 5 2 3 2 4" xfId="37624"/>
    <cellStyle name="Separador de milhares 2 2 2 2 5 2 3 3" xfId="9623"/>
    <cellStyle name="Separador de milhares 2 2 2 2 5 2 3 3 2" xfId="26093"/>
    <cellStyle name="Separador de milhares 2 2 2 2 5 2 3 3 2 2" xfId="57388"/>
    <cellStyle name="Separador de milhares 2 2 2 2 5 2 3 3 3" xfId="40918"/>
    <cellStyle name="Separador de milhares 2 2 2 2 5 2 3 4" xfId="19505"/>
    <cellStyle name="Separador de milhares 2 2 2 2 5 2 3 4 2" xfId="50800"/>
    <cellStyle name="Separador de milhares 2 2 2 2 5 2 3 5" xfId="12917"/>
    <cellStyle name="Separador de milhares 2 2 2 2 5 2 3 5 2" xfId="44212"/>
    <cellStyle name="Separador de milhares 2 2 2 2 5 2 3 6" xfId="34330"/>
    <cellStyle name="Separador de milhares 2 2 2 2 5 2 3 7" xfId="31035"/>
    <cellStyle name="Separador de milhares 2 2 2 2 5 2 4" xfId="4682"/>
    <cellStyle name="Separador de milhares 2 2 2 2 5 2 4 2" xfId="21152"/>
    <cellStyle name="Separador de milhares 2 2 2 2 5 2 4 2 2" xfId="52447"/>
    <cellStyle name="Separador de milhares 2 2 2 2 5 2 4 3" xfId="14564"/>
    <cellStyle name="Separador de milhares 2 2 2 2 5 2 4 3 2" xfId="45859"/>
    <cellStyle name="Separador de milhares 2 2 2 2 5 2 4 4" xfId="35977"/>
    <cellStyle name="Separador de milhares 2 2 2 2 5 2 5" xfId="7976"/>
    <cellStyle name="Separador de milhares 2 2 2 2 5 2 5 2" xfId="24446"/>
    <cellStyle name="Separador de milhares 2 2 2 2 5 2 5 2 2" xfId="55741"/>
    <cellStyle name="Separador de milhares 2 2 2 2 5 2 5 3" xfId="39271"/>
    <cellStyle name="Separador de milhares 2 2 2 2 5 2 6" xfId="17858"/>
    <cellStyle name="Separador de milhares 2 2 2 2 5 2 6 2" xfId="49153"/>
    <cellStyle name="Separador de milhares 2 2 2 2 5 2 7" xfId="11270"/>
    <cellStyle name="Separador de milhares 2 2 2 2 5 2 7 2" xfId="42565"/>
    <cellStyle name="Separador de milhares 2 2 2 2 5 2 8" xfId="27741"/>
    <cellStyle name="Separador de milhares 2 2 2 2 5 2 8 2" xfId="32683"/>
    <cellStyle name="Separador de milhares 2 2 2 2 5 2 9" xfId="29388"/>
    <cellStyle name="Separador de milhares 2 2 2 2 5 3" xfId="1353"/>
    <cellStyle name="Separador de milhares 2 2 2 2 5 3 2" xfId="3037"/>
    <cellStyle name="Separador de milhares 2 2 2 2 5 3 2 2" xfId="6331"/>
    <cellStyle name="Separador de milhares 2 2 2 2 5 3 2 2 2" xfId="22801"/>
    <cellStyle name="Separador de milhares 2 2 2 2 5 3 2 2 2 2" xfId="54096"/>
    <cellStyle name="Separador de milhares 2 2 2 2 5 3 2 2 3" xfId="16213"/>
    <cellStyle name="Separador de milhares 2 2 2 2 5 3 2 2 3 2" xfId="47508"/>
    <cellStyle name="Separador de milhares 2 2 2 2 5 3 2 2 4" xfId="37626"/>
    <cellStyle name="Separador de milhares 2 2 2 2 5 3 2 3" xfId="9625"/>
    <cellStyle name="Separador de milhares 2 2 2 2 5 3 2 3 2" xfId="26095"/>
    <cellStyle name="Separador de milhares 2 2 2 2 5 3 2 3 2 2" xfId="57390"/>
    <cellStyle name="Separador de milhares 2 2 2 2 5 3 2 3 3" xfId="40920"/>
    <cellStyle name="Separador de milhares 2 2 2 2 5 3 2 4" xfId="19507"/>
    <cellStyle name="Separador de milhares 2 2 2 2 5 3 2 4 2" xfId="50802"/>
    <cellStyle name="Separador de milhares 2 2 2 2 5 3 2 5" xfId="12919"/>
    <cellStyle name="Separador de milhares 2 2 2 2 5 3 2 5 2" xfId="44214"/>
    <cellStyle name="Separador de milhares 2 2 2 2 5 3 2 6" xfId="34332"/>
    <cellStyle name="Separador de milhares 2 2 2 2 5 3 2 7" xfId="31037"/>
    <cellStyle name="Separador de milhares 2 2 2 2 5 3 3" xfId="4684"/>
    <cellStyle name="Separador de milhares 2 2 2 2 5 3 3 2" xfId="21154"/>
    <cellStyle name="Separador de milhares 2 2 2 2 5 3 3 2 2" xfId="52449"/>
    <cellStyle name="Separador de milhares 2 2 2 2 5 3 3 3" xfId="14566"/>
    <cellStyle name="Separador de milhares 2 2 2 2 5 3 3 3 2" xfId="45861"/>
    <cellStyle name="Separador de milhares 2 2 2 2 5 3 3 4" xfId="35979"/>
    <cellStyle name="Separador de milhares 2 2 2 2 5 3 4" xfId="7978"/>
    <cellStyle name="Separador de milhares 2 2 2 2 5 3 4 2" xfId="24448"/>
    <cellStyle name="Separador de milhares 2 2 2 2 5 3 4 2 2" xfId="55743"/>
    <cellStyle name="Separador de milhares 2 2 2 2 5 3 4 3" xfId="39273"/>
    <cellStyle name="Separador de milhares 2 2 2 2 5 3 5" xfId="17860"/>
    <cellStyle name="Separador de milhares 2 2 2 2 5 3 5 2" xfId="49155"/>
    <cellStyle name="Separador de milhares 2 2 2 2 5 3 6" xfId="11272"/>
    <cellStyle name="Separador de milhares 2 2 2 2 5 3 6 2" xfId="42567"/>
    <cellStyle name="Separador de milhares 2 2 2 2 5 3 7" xfId="27743"/>
    <cellStyle name="Separador de milhares 2 2 2 2 5 3 7 2" xfId="32685"/>
    <cellStyle name="Separador de milhares 2 2 2 2 5 3 8" xfId="29390"/>
    <cellStyle name="Separador de milhares 2 2 2 2 5 4" xfId="3034"/>
    <cellStyle name="Separador de milhares 2 2 2 2 5 4 2" xfId="6328"/>
    <cellStyle name="Separador de milhares 2 2 2 2 5 4 2 2" xfId="22798"/>
    <cellStyle name="Separador de milhares 2 2 2 2 5 4 2 2 2" xfId="54093"/>
    <cellStyle name="Separador de milhares 2 2 2 2 5 4 2 3" xfId="16210"/>
    <cellStyle name="Separador de milhares 2 2 2 2 5 4 2 3 2" xfId="47505"/>
    <cellStyle name="Separador de milhares 2 2 2 2 5 4 2 4" xfId="37623"/>
    <cellStyle name="Separador de milhares 2 2 2 2 5 4 3" xfId="9622"/>
    <cellStyle name="Separador de milhares 2 2 2 2 5 4 3 2" xfId="26092"/>
    <cellStyle name="Separador de milhares 2 2 2 2 5 4 3 2 2" xfId="57387"/>
    <cellStyle name="Separador de milhares 2 2 2 2 5 4 3 3" xfId="40917"/>
    <cellStyle name="Separador de milhares 2 2 2 2 5 4 4" xfId="19504"/>
    <cellStyle name="Separador de milhares 2 2 2 2 5 4 4 2" xfId="50799"/>
    <cellStyle name="Separador de milhares 2 2 2 2 5 4 5" xfId="12916"/>
    <cellStyle name="Separador de milhares 2 2 2 2 5 4 5 2" xfId="44211"/>
    <cellStyle name="Separador de milhares 2 2 2 2 5 4 6" xfId="34329"/>
    <cellStyle name="Separador de milhares 2 2 2 2 5 4 7" xfId="31034"/>
    <cellStyle name="Separador de milhares 2 2 2 2 5 5" xfId="4681"/>
    <cellStyle name="Separador de milhares 2 2 2 2 5 5 2" xfId="21151"/>
    <cellStyle name="Separador de milhares 2 2 2 2 5 5 2 2" xfId="52446"/>
    <cellStyle name="Separador de milhares 2 2 2 2 5 5 3" xfId="14563"/>
    <cellStyle name="Separador de milhares 2 2 2 2 5 5 3 2" xfId="45858"/>
    <cellStyle name="Separador de milhares 2 2 2 2 5 5 4" xfId="35976"/>
    <cellStyle name="Separador de milhares 2 2 2 2 5 6" xfId="7975"/>
    <cellStyle name="Separador de milhares 2 2 2 2 5 6 2" xfId="24445"/>
    <cellStyle name="Separador de milhares 2 2 2 2 5 6 2 2" xfId="55740"/>
    <cellStyle name="Separador de milhares 2 2 2 2 5 6 3" xfId="39270"/>
    <cellStyle name="Separador de milhares 2 2 2 2 5 7" xfId="17857"/>
    <cellStyle name="Separador de milhares 2 2 2 2 5 7 2" xfId="49152"/>
    <cellStyle name="Separador de milhares 2 2 2 2 5 8" xfId="11269"/>
    <cellStyle name="Separador de milhares 2 2 2 2 5 8 2" xfId="42564"/>
    <cellStyle name="Separador de milhares 2 2 2 2 5 9" xfId="27740"/>
    <cellStyle name="Separador de milhares 2 2 2 2 5 9 2" xfId="32682"/>
    <cellStyle name="Separador de milhares 2 2 2 2 6" xfId="1354"/>
    <cellStyle name="Separador de milhares 2 2 2 2 6 2" xfId="1355"/>
    <cellStyle name="Separador de milhares 2 2 2 2 6 2 2" xfId="3039"/>
    <cellStyle name="Separador de milhares 2 2 2 2 6 2 2 2" xfId="6333"/>
    <cellStyle name="Separador de milhares 2 2 2 2 6 2 2 2 2" xfId="22803"/>
    <cellStyle name="Separador de milhares 2 2 2 2 6 2 2 2 2 2" xfId="54098"/>
    <cellStyle name="Separador de milhares 2 2 2 2 6 2 2 2 3" xfId="16215"/>
    <cellStyle name="Separador de milhares 2 2 2 2 6 2 2 2 3 2" xfId="47510"/>
    <cellStyle name="Separador de milhares 2 2 2 2 6 2 2 2 4" xfId="37628"/>
    <cellStyle name="Separador de milhares 2 2 2 2 6 2 2 3" xfId="9627"/>
    <cellStyle name="Separador de milhares 2 2 2 2 6 2 2 3 2" xfId="26097"/>
    <cellStyle name="Separador de milhares 2 2 2 2 6 2 2 3 2 2" xfId="57392"/>
    <cellStyle name="Separador de milhares 2 2 2 2 6 2 2 3 3" xfId="40922"/>
    <cellStyle name="Separador de milhares 2 2 2 2 6 2 2 4" xfId="19509"/>
    <cellStyle name="Separador de milhares 2 2 2 2 6 2 2 4 2" xfId="50804"/>
    <cellStyle name="Separador de milhares 2 2 2 2 6 2 2 5" xfId="12921"/>
    <cellStyle name="Separador de milhares 2 2 2 2 6 2 2 5 2" xfId="44216"/>
    <cellStyle name="Separador de milhares 2 2 2 2 6 2 2 6" xfId="34334"/>
    <cellStyle name="Separador de milhares 2 2 2 2 6 2 2 7" xfId="31039"/>
    <cellStyle name="Separador de milhares 2 2 2 2 6 2 3" xfId="4686"/>
    <cellStyle name="Separador de milhares 2 2 2 2 6 2 3 2" xfId="21156"/>
    <cellStyle name="Separador de milhares 2 2 2 2 6 2 3 2 2" xfId="52451"/>
    <cellStyle name="Separador de milhares 2 2 2 2 6 2 3 3" xfId="14568"/>
    <cellStyle name="Separador de milhares 2 2 2 2 6 2 3 3 2" xfId="45863"/>
    <cellStyle name="Separador de milhares 2 2 2 2 6 2 3 4" xfId="35981"/>
    <cellStyle name="Separador de milhares 2 2 2 2 6 2 4" xfId="7980"/>
    <cellStyle name="Separador de milhares 2 2 2 2 6 2 4 2" xfId="24450"/>
    <cellStyle name="Separador de milhares 2 2 2 2 6 2 4 2 2" xfId="55745"/>
    <cellStyle name="Separador de milhares 2 2 2 2 6 2 4 3" xfId="39275"/>
    <cellStyle name="Separador de milhares 2 2 2 2 6 2 5" xfId="17862"/>
    <cellStyle name="Separador de milhares 2 2 2 2 6 2 5 2" xfId="49157"/>
    <cellStyle name="Separador de milhares 2 2 2 2 6 2 6" xfId="11274"/>
    <cellStyle name="Separador de milhares 2 2 2 2 6 2 6 2" xfId="42569"/>
    <cellStyle name="Separador de milhares 2 2 2 2 6 2 7" xfId="27745"/>
    <cellStyle name="Separador de milhares 2 2 2 2 6 2 7 2" xfId="32687"/>
    <cellStyle name="Separador de milhares 2 2 2 2 6 2 8" xfId="29392"/>
    <cellStyle name="Separador de milhares 2 2 2 2 6 3" xfId="3038"/>
    <cellStyle name="Separador de milhares 2 2 2 2 6 3 2" xfId="6332"/>
    <cellStyle name="Separador de milhares 2 2 2 2 6 3 2 2" xfId="22802"/>
    <cellStyle name="Separador de milhares 2 2 2 2 6 3 2 2 2" xfId="54097"/>
    <cellStyle name="Separador de milhares 2 2 2 2 6 3 2 3" xfId="16214"/>
    <cellStyle name="Separador de milhares 2 2 2 2 6 3 2 3 2" xfId="47509"/>
    <cellStyle name="Separador de milhares 2 2 2 2 6 3 2 4" xfId="37627"/>
    <cellStyle name="Separador de milhares 2 2 2 2 6 3 3" xfId="9626"/>
    <cellStyle name="Separador de milhares 2 2 2 2 6 3 3 2" xfId="26096"/>
    <cellStyle name="Separador de milhares 2 2 2 2 6 3 3 2 2" xfId="57391"/>
    <cellStyle name="Separador de milhares 2 2 2 2 6 3 3 3" xfId="40921"/>
    <cellStyle name="Separador de milhares 2 2 2 2 6 3 4" xfId="19508"/>
    <cellStyle name="Separador de milhares 2 2 2 2 6 3 4 2" xfId="50803"/>
    <cellStyle name="Separador de milhares 2 2 2 2 6 3 5" xfId="12920"/>
    <cellStyle name="Separador de milhares 2 2 2 2 6 3 5 2" xfId="44215"/>
    <cellStyle name="Separador de milhares 2 2 2 2 6 3 6" xfId="34333"/>
    <cellStyle name="Separador de milhares 2 2 2 2 6 3 7" xfId="31038"/>
    <cellStyle name="Separador de milhares 2 2 2 2 6 4" xfId="4685"/>
    <cellStyle name="Separador de milhares 2 2 2 2 6 4 2" xfId="21155"/>
    <cellStyle name="Separador de milhares 2 2 2 2 6 4 2 2" xfId="52450"/>
    <cellStyle name="Separador de milhares 2 2 2 2 6 4 3" xfId="14567"/>
    <cellStyle name="Separador de milhares 2 2 2 2 6 4 3 2" xfId="45862"/>
    <cellStyle name="Separador de milhares 2 2 2 2 6 4 4" xfId="35980"/>
    <cellStyle name="Separador de milhares 2 2 2 2 6 5" xfId="7979"/>
    <cellStyle name="Separador de milhares 2 2 2 2 6 5 2" xfId="24449"/>
    <cellStyle name="Separador de milhares 2 2 2 2 6 5 2 2" xfId="55744"/>
    <cellStyle name="Separador de milhares 2 2 2 2 6 5 3" xfId="39274"/>
    <cellStyle name="Separador de milhares 2 2 2 2 6 6" xfId="17861"/>
    <cellStyle name="Separador de milhares 2 2 2 2 6 6 2" xfId="49156"/>
    <cellStyle name="Separador de milhares 2 2 2 2 6 7" xfId="11273"/>
    <cellStyle name="Separador de milhares 2 2 2 2 6 7 2" xfId="42568"/>
    <cellStyle name="Separador de milhares 2 2 2 2 6 8" xfId="27744"/>
    <cellStyle name="Separador de milhares 2 2 2 2 6 8 2" xfId="32686"/>
    <cellStyle name="Separador de milhares 2 2 2 2 6 9" xfId="29391"/>
    <cellStyle name="Separador de milhares 2 2 2 2 7" xfId="1356"/>
    <cellStyle name="Separador de milhares 2 2 2 2 7 2" xfId="3040"/>
    <cellStyle name="Separador de milhares 2 2 2 2 7 2 2" xfId="6334"/>
    <cellStyle name="Separador de milhares 2 2 2 2 7 2 2 2" xfId="22804"/>
    <cellStyle name="Separador de milhares 2 2 2 2 7 2 2 2 2" xfId="54099"/>
    <cellStyle name="Separador de milhares 2 2 2 2 7 2 2 3" xfId="16216"/>
    <cellStyle name="Separador de milhares 2 2 2 2 7 2 2 3 2" xfId="47511"/>
    <cellStyle name="Separador de milhares 2 2 2 2 7 2 2 4" xfId="37629"/>
    <cellStyle name="Separador de milhares 2 2 2 2 7 2 3" xfId="9628"/>
    <cellStyle name="Separador de milhares 2 2 2 2 7 2 3 2" xfId="26098"/>
    <cellStyle name="Separador de milhares 2 2 2 2 7 2 3 2 2" xfId="57393"/>
    <cellStyle name="Separador de milhares 2 2 2 2 7 2 3 3" xfId="40923"/>
    <cellStyle name="Separador de milhares 2 2 2 2 7 2 4" xfId="19510"/>
    <cellStyle name="Separador de milhares 2 2 2 2 7 2 4 2" xfId="50805"/>
    <cellStyle name="Separador de milhares 2 2 2 2 7 2 5" xfId="12922"/>
    <cellStyle name="Separador de milhares 2 2 2 2 7 2 5 2" xfId="44217"/>
    <cellStyle name="Separador de milhares 2 2 2 2 7 2 6" xfId="34335"/>
    <cellStyle name="Separador de milhares 2 2 2 2 7 2 7" xfId="31040"/>
    <cellStyle name="Separador de milhares 2 2 2 2 7 3" xfId="4687"/>
    <cellStyle name="Separador de milhares 2 2 2 2 7 3 2" xfId="21157"/>
    <cellStyle name="Separador de milhares 2 2 2 2 7 3 2 2" xfId="52452"/>
    <cellStyle name="Separador de milhares 2 2 2 2 7 3 3" xfId="14569"/>
    <cellStyle name="Separador de milhares 2 2 2 2 7 3 3 2" xfId="45864"/>
    <cellStyle name="Separador de milhares 2 2 2 2 7 3 4" xfId="35982"/>
    <cellStyle name="Separador de milhares 2 2 2 2 7 4" xfId="7981"/>
    <cellStyle name="Separador de milhares 2 2 2 2 7 4 2" xfId="24451"/>
    <cellStyle name="Separador de milhares 2 2 2 2 7 4 2 2" xfId="55746"/>
    <cellStyle name="Separador de milhares 2 2 2 2 7 4 3" xfId="39276"/>
    <cellStyle name="Separador de milhares 2 2 2 2 7 5" xfId="17863"/>
    <cellStyle name="Separador de milhares 2 2 2 2 7 5 2" xfId="49158"/>
    <cellStyle name="Separador de milhares 2 2 2 2 7 6" xfId="11275"/>
    <cellStyle name="Separador de milhares 2 2 2 2 7 6 2" xfId="42570"/>
    <cellStyle name="Separador de milhares 2 2 2 2 7 7" xfId="27746"/>
    <cellStyle name="Separador de milhares 2 2 2 2 7 7 2" xfId="32688"/>
    <cellStyle name="Separador de milhares 2 2 2 2 7 8" xfId="29393"/>
    <cellStyle name="Separador de milhares 2 2 2 2 8" xfId="1357"/>
    <cellStyle name="Separador de milhares 2 2 2 2 8 2" xfId="3041"/>
    <cellStyle name="Separador de milhares 2 2 2 2 8 2 2" xfId="6335"/>
    <cellStyle name="Separador de milhares 2 2 2 2 8 2 2 2" xfId="22805"/>
    <cellStyle name="Separador de milhares 2 2 2 2 8 2 2 2 2" xfId="54100"/>
    <cellStyle name="Separador de milhares 2 2 2 2 8 2 2 3" xfId="16217"/>
    <cellStyle name="Separador de milhares 2 2 2 2 8 2 2 3 2" xfId="47512"/>
    <cellStyle name="Separador de milhares 2 2 2 2 8 2 2 4" xfId="37630"/>
    <cellStyle name="Separador de milhares 2 2 2 2 8 2 3" xfId="9629"/>
    <cellStyle name="Separador de milhares 2 2 2 2 8 2 3 2" xfId="26099"/>
    <cellStyle name="Separador de milhares 2 2 2 2 8 2 3 2 2" xfId="57394"/>
    <cellStyle name="Separador de milhares 2 2 2 2 8 2 3 3" xfId="40924"/>
    <cellStyle name="Separador de milhares 2 2 2 2 8 2 4" xfId="19511"/>
    <cellStyle name="Separador de milhares 2 2 2 2 8 2 4 2" xfId="50806"/>
    <cellStyle name="Separador de milhares 2 2 2 2 8 2 5" xfId="12923"/>
    <cellStyle name="Separador de milhares 2 2 2 2 8 2 5 2" xfId="44218"/>
    <cellStyle name="Separador de milhares 2 2 2 2 8 2 6" xfId="34336"/>
    <cellStyle name="Separador de milhares 2 2 2 2 8 2 7" xfId="31041"/>
    <cellStyle name="Separador de milhares 2 2 2 2 8 3" xfId="4688"/>
    <cellStyle name="Separador de milhares 2 2 2 2 8 3 2" xfId="21158"/>
    <cellStyle name="Separador de milhares 2 2 2 2 8 3 2 2" xfId="52453"/>
    <cellStyle name="Separador de milhares 2 2 2 2 8 3 3" xfId="14570"/>
    <cellStyle name="Separador de milhares 2 2 2 2 8 3 3 2" xfId="45865"/>
    <cellStyle name="Separador de milhares 2 2 2 2 8 3 4" xfId="35983"/>
    <cellStyle name="Separador de milhares 2 2 2 2 8 4" xfId="7982"/>
    <cellStyle name="Separador de milhares 2 2 2 2 8 4 2" xfId="24452"/>
    <cellStyle name="Separador de milhares 2 2 2 2 8 4 2 2" xfId="55747"/>
    <cellStyle name="Separador de milhares 2 2 2 2 8 4 3" xfId="39277"/>
    <cellStyle name="Separador de milhares 2 2 2 2 8 5" xfId="17864"/>
    <cellStyle name="Separador de milhares 2 2 2 2 8 5 2" xfId="49159"/>
    <cellStyle name="Separador de milhares 2 2 2 2 8 6" xfId="11276"/>
    <cellStyle name="Separador de milhares 2 2 2 2 8 6 2" xfId="42571"/>
    <cellStyle name="Separador de milhares 2 2 2 2 8 7" xfId="27747"/>
    <cellStyle name="Separador de milhares 2 2 2 2 8 7 2" xfId="32689"/>
    <cellStyle name="Separador de milhares 2 2 2 2 8 8" xfId="29394"/>
    <cellStyle name="Separador de milhares 2 2 2 2 9" xfId="2998"/>
    <cellStyle name="Separador de milhares 2 2 2 2 9 2" xfId="6292"/>
    <cellStyle name="Separador de milhares 2 2 2 2 9 2 2" xfId="22762"/>
    <cellStyle name="Separador de milhares 2 2 2 2 9 2 2 2" xfId="54057"/>
    <cellStyle name="Separador de milhares 2 2 2 2 9 2 3" xfId="16174"/>
    <cellStyle name="Separador de milhares 2 2 2 2 9 2 3 2" xfId="47469"/>
    <cellStyle name="Separador de milhares 2 2 2 2 9 2 4" xfId="37587"/>
    <cellStyle name="Separador de milhares 2 2 2 2 9 3" xfId="9586"/>
    <cellStyle name="Separador de milhares 2 2 2 2 9 3 2" xfId="26056"/>
    <cellStyle name="Separador de milhares 2 2 2 2 9 3 2 2" xfId="57351"/>
    <cellStyle name="Separador de milhares 2 2 2 2 9 3 3" xfId="40881"/>
    <cellStyle name="Separador de milhares 2 2 2 2 9 4" xfId="19468"/>
    <cellStyle name="Separador de milhares 2 2 2 2 9 4 2" xfId="50763"/>
    <cellStyle name="Separador de milhares 2 2 2 2 9 5" xfId="12880"/>
    <cellStyle name="Separador de milhares 2 2 2 2 9 5 2" xfId="44175"/>
    <cellStyle name="Separador de milhares 2 2 2 2 9 6" xfId="34293"/>
    <cellStyle name="Separador de milhares 2 2 2 2 9 7" xfId="30998"/>
    <cellStyle name="Separador de milhares 2 2 2 3" xfId="1358"/>
    <cellStyle name="Separador de milhares 2 2 2 3 10" xfId="7983"/>
    <cellStyle name="Separador de milhares 2 2 2 3 10 2" xfId="24453"/>
    <cellStyle name="Separador de milhares 2 2 2 3 10 2 2" xfId="55748"/>
    <cellStyle name="Separador de milhares 2 2 2 3 10 3" xfId="39278"/>
    <cellStyle name="Separador de milhares 2 2 2 3 11" xfId="17865"/>
    <cellStyle name="Separador de milhares 2 2 2 3 11 2" xfId="49160"/>
    <cellStyle name="Separador de milhares 2 2 2 3 12" xfId="11277"/>
    <cellStyle name="Separador de milhares 2 2 2 3 12 2" xfId="42572"/>
    <cellStyle name="Separador de milhares 2 2 2 3 13" xfId="27748"/>
    <cellStyle name="Separador de milhares 2 2 2 3 13 2" xfId="32690"/>
    <cellStyle name="Separador de milhares 2 2 2 3 14" xfId="29395"/>
    <cellStyle name="Separador de milhares 2 2 2 3 2" xfId="1359"/>
    <cellStyle name="Separador de milhares 2 2 2 3 2 10" xfId="11278"/>
    <cellStyle name="Separador de milhares 2 2 2 3 2 10 2" xfId="42573"/>
    <cellStyle name="Separador de milhares 2 2 2 3 2 11" xfId="27749"/>
    <cellStyle name="Separador de milhares 2 2 2 3 2 11 2" xfId="32691"/>
    <cellStyle name="Separador de milhares 2 2 2 3 2 12" xfId="29396"/>
    <cellStyle name="Separador de milhares 2 2 2 3 2 2" xfId="1360"/>
    <cellStyle name="Separador de milhares 2 2 2 3 2 2 2" xfId="1361"/>
    <cellStyle name="Separador de milhares 2 2 2 3 2 2 2 2" xfId="3045"/>
    <cellStyle name="Separador de milhares 2 2 2 3 2 2 2 2 2" xfId="6339"/>
    <cellStyle name="Separador de milhares 2 2 2 3 2 2 2 2 2 2" xfId="22809"/>
    <cellStyle name="Separador de milhares 2 2 2 3 2 2 2 2 2 2 2" xfId="54104"/>
    <cellStyle name="Separador de milhares 2 2 2 3 2 2 2 2 2 3" xfId="16221"/>
    <cellStyle name="Separador de milhares 2 2 2 3 2 2 2 2 2 3 2" xfId="47516"/>
    <cellStyle name="Separador de milhares 2 2 2 3 2 2 2 2 2 4" xfId="37634"/>
    <cellStyle name="Separador de milhares 2 2 2 3 2 2 2 2 3" xfId="9633"/>
    <cellStyle name="Separador de milhares 2 2 2 3 2 2 2 2 3 2" xfId="26103"/>
    <cellStyle name="Separador de milhares 2 2 2 3 2 2 2 2 3 2 2" xfId="57398"/>
    <cellStyle name="Separador de milhares 2 2 2 3 2 2 2 2 3 3" xfId="40928"/>
    <cellStyle name="Separador de milhares 2 2 2 3 2 2 2 2 4" xfId="19515"/>
    <cellStyle name="Separador de milhares 2 2 2 3 2 2 2 2 4 2" xfId="50810"/>
    <cellStyle name="Separador de milhares 2 2 2 3 2 2 2 2 5" xfId="12927"/>
    <cellStyle name="Separador de milhares 2 2 2 3 2 2 2 2 5 2" xfId="44222"/>
    <cellStyle name="Separador de milhares 2 2 2 3 2 2 2 2 6" xfId="34340"/>
    <cellStyle name="Separador de milhares 2 2 2 3 2 2 2 2 7" xfId="31045"/>
    <cellStyle name="Separador de milhares 2 2 2 3 2 2 2 3" xfId="4692"/>
    <cellStyle name="Separador de milhares 2 2 2 3 2 2 2 3 2" xfId="21162"/>
    <cellStyle name="Separador de milhares 2 2 2 3 2 2 2 3 2 2" xfId="52457"/>
    <cellStyle name="Separador de milhares 2 2 2 3 2 2 2 3 3" xfId="14574"/>
    <cellStyle name="Separador de milhares 2 2 2 3 2 2 2 3 3 2" xfId="45869"/>
    <cellStyle name="Separador de milhares 2 2 2 3 2 2 2 3 4" xfId="35987"/>
    <cellStyle name="Separador de milhares 2 2 2 3 2 2 2 4" xfId="7986"/>
    <cellStyle name="Separador de milhares 2 2 2 3 2 2 2 4 2" xfId="24456"/>
    <cellStyle name="Separador de milhares 2 2 2 3 2 2 2 4 2 2" xfId="55751"/>
    <cellStyle name="Separador de milhares 2 2 2 3 2 2 2 4 3" xfId="39281"/>
    <cellStyle name="Separador de milhares 2 2 2 3 2 2 2 5" xfId="17868"/>
    <cellStyle name="Separador de milhares 2 2 2 3 2 2 2 5 2" xfId="49163"/>
    <cellStyle name="Separador de milhares 2 2 2 3 2 2 2 6" xfId="11280"/>
    <cellStyle name="Separador de milhares 2 2 2 3 2 2 2 6 2" xfId="42575"/>
    <cellStyle name="Separador de milhares 2 2 2 3 2 2 2 7" xfId="27751"/>
    <cellStyle name="Separador de milhares 2 2 2 3 2 2 2 7 2" xfId="32693"/>
    <cellStyle name="Separador de milhares 2 2 2 3 2 2 2 8" xfId="29398"/>
    <cellStyle name="Separador de milhares 2 2 2 3 2 2 3" xfId="3044"/>
    <cellStyle name="Separador de milhares 2 2 2 3 2 2 3 2" xfId="6338"/>
    <cellStyle name="Separador de milhares 2 2 2 3 2 2 3 2 2" xfId="22808"/>
    <cellStyle name="Separador de milhares 2 2 2 3 2 2 3 2 2 2" xfId="54103"/>
    <cellStyle name="Separador de milhares 2 2 2 3 2 2 3 2 3" xfId="16220"/>
    <cellStyle name="Separador de milhares 2 2 2 3 2 2 3 2 3 2" xfId="47515"/>
    <cellStyle name="Separador de milhares 2 2 2 3 2 2 3 2 4" xfId="37633"/>
    <cellStyle name="Separador de milhares 2 2 2 3 2 2 3 3" xfId="9632"/>
    <cellStyle name="Separador de milhares 2 2 2 3 2 2 3 3 2" xfId="26102"/>
    <cellStyle name="Separador de milhares 2 2 2 3 2 2 3 3 2 2" xfId="57397"/>
    <cellStyle name="Separador de milhares 2 2 2 3 2 2 3 3 3" xfId="40927"/>
    <cellStyle name="Separador de milhares 2 2 2 3 2 2 3 4" xfId="19514"/>
    <cellStyle name="Separador de milhares 2 2 2 3 2 2 3 4 2" xfId="50809"/>
    <cellStyle name="Separador de milhares 2 2 2 3 2 2 3 5" xfId="12926"/>
    <cellStyle name="Separador de milhares 2 2 2 3 2 2 3 5 2" xfId="44221"/>
    <cellStyle name="Separador de milhares 2 2 2 3 2 2 3 6" xfId="34339"/>
    <cellStyle name="Separador de milhares 2 2 2 3 2 2 3 7" xfId="31044"/>
    <cellStyle name="Separador de milhares 2 2 2 3 2 2 4" xfId="4691"/>
    <cellStyle name="Separador de milhares 2 2 2 3 2 2 4 2" xfId="21161"/>
    <cellStyle name="Separador de milhares 2 2 2 3 2 2 4 2 2" xfId="52456"/>
    <cellStyle name="Separador de milhares 2 2 2 3 2 2 4 3" xfId="14573"/>
    <cellStyle name="Separador de milhares 2 2 2 3 2 2 4 3 2" xfId="45868"/>
    <cellStyle name="Separador de milhares 2 2 2 3 2 2 4 4" xfId="35986"/>
    <cellStyle name="Separador de milhares 2 2 2 3 2 2 5" xfId="7985"/>
    <cellStyle name="Separador de milhares 2 2 2 3 2 2 5 2" xfId="24455"/>
    <cellStyle name="Separador de milhares 2 2 2 3 2 2 5 2 2" xfId="55750"/>
    <cellStyle name="Separador de milhares 2 2 2 3 2 2 5 3" xfId="39280"/>
    <cellStyle name="Separador de milhares 2 2 2 3 2 2 6" xfId="17867"/>
    <cellStyle name="Separador de milhares 2 2 2 3 2 2 6 2" xfId="49162"/>
    <cellStyle name="Separador de milhares 2 2 2 3 2 2 7" xfId="11279"/>
    <cellStyle name="Separador de milhares 2 2 2 3 2 2 7 2" xfId="42574"/>
    <cellStyle name="Separador de milhares 2 2 2 3 2 2 8" xfId="27750"/>
    <cellStyle name="Separador de milhares 2 2 2 3 2 2 8 2" xfId="32692"/>
    <cellStyle name="Separador de milhares 2 2 2 3 2 2 9" xfId="29397"/>
    <cellStyle name="Separador de milhares 2 2 2 3 2 3" xfId="1362"/>
    <cellStyle name="Separador de milhares 2 2 2 3 2 3 2" xfId="1363"/>
    <cellStyle name="Separador de milhares 2 2 2 3 2 3 2 2" xfId="3047"/>
    <cellStyle name="Separador de milhares 2 2 2 3 2 3 2 2 2" xfId="6341"/>
    <cellStyle name="Separador de milhares 2 2 2 3 2 3 2 2 2 2" xfId="22811"/>
    <cellStyle name="Separador de milhares 2 2 2 3 2 3 2 2 2 2 2" xfId="54106"/>
    <cellStyle name="Separador de milhares 2 2 2 3 2 3 2 2 2 3" xfId="16223"/>
    <cellStyle name="Separador de milhares 2 2 2 3 2 3 2 2 2 3 2" xfId="47518"/>
    <cellStyle name="Separador de milhares 2 2 2 3 2 3 2 2 2 4" xfId="37636"/>
    <cellStyle name="Separador de milhares 2 2 2 3 2 3 2 2 3" xfId="9635"/>
    <cellStyle name="Separador de milhares 2 2 2 3 2 3 2 2 3 2" xfId="26105"/>
    <cellStyle name="Separador de milhares 2 2 2 3 2 3 2 2 3 2 2" xfId="57400"/>
    <cellStyle name="Separador de milhares 2 2 2 3 2 3 2 2 3 3" xfId="40930"/>
    <cellStyle name="Separador de milhares 2 2 2 3 2 3 2 2 4" xfId="19517"/>
    <cellStyle name="Separador de milhares 2 2 2 3 2 3 2 2 4 2" xfId="50812"/>
    <cellStyle name="Separador de milhares 2 2 2 3 2 3 2 2 5" xfId="12929"/>
    <cellStyle name="Separador de milhares 2 2 2 3 2 3 2 2 5 2" xfId="44224"/>
    <cellStyle name="Separador de milhares 2 2 2 3 2 3 2 2 6" xfId="34342"/>
    <cellStyle name="Separador de milhares 2 2 2 3 2 3 2 2 7" xfId="31047"/>
    <cellStyle name="Separador de milhares 2 2 2 3 2 3 2 3" xfId="4694"/>
    <cellStyle name="Separador de milhares 2 2 2 3 2 3 2 3 2" xfId="21164"/>
    <cellStyle name="Separador de milhares 2 2 2 3 2 3 2 3 2 2" xfId="52459"/>
    <cellStyle name="Separador de milhares 2 2 2 3 2 3 2 3 3" xfId="14576"/>
    <cellStyle name="Separador de milhares 2 2 2 3 2 3 2 3 3 2" xfId="45871"/>
    <cellStyle name="Separador de milhares 2 2 2 3 2 3 2 3 4" xfId="35989"/>
    <cellStyle name="Separador de milhares 2 2 2 3 2 3 2 4" xfId="7988"/>
    <cellStyle name="Separador de milhares 2 2 2 3 2 3 2 4 2" xfId="24458"/>
    <cellStyle name="Separador de milhares 2 2 2 3 2 3 2 4 2 2" xfId="55753"/>
    <cellStyle name="Separador de milhares 2 2 2 3 2 3 2 4 3" xfId="39283"/>
    <cellStyle name="Separador de milhares 2 2 2 3 2 3 2 5" xfId="17870"/>
    <cellStyle name="Separador de milhares 2 2 2 3 2 3 2 5 2" xfId="49165"/>
    <cellStyle name="Separador de milhares 2 2 2 3 2 3 2 6" xfId="11282"/>
    <cellStyle name="Separador de milhares 2 2 2 3 2 3 2 6 2" xfId="42577"/>
    <cellStyle name="Separador de milhares 2 2 2 3 2 3 2 7" xfId="27753"/>
    <cellStyle name="Separador de milhares 2 2 2 3 2 3 2 7 2" xfId="32695"/>
    <cellStyle name="Separador de milhares 2 2 2 3 2 3 2 8" xfId="29400"/>
    <cellStyle name="Separador de milhares 2 2 2 3 2 3 3" xfId="3046"/>
    <cellStyle name="Separador de milhares 2 2 2 3 2 3 3 2" xfId="6340"/>
    <cellStyle name="Separador de milhares 2 2 2 3 2 3 3 2 2" xfId="22810"/>
    <cellStyle name="Separador de milhares 2 2 2 3 2 3 3 2 2 2" xfId="54105"/>
    <cellStyle name="Separador de milhares 2 2 2 3 2 3 3 2 3" xfId="16222"/>
    <cellStyle name="Separador de milhares 2 2 2 3 2 3 3 2 3 2" xfId="47517"/>
    <cellStyle name="Separador de milhares 2 2 2 3 2 3 3 2 4" xfId="37635"/>
    <cellStyle name="Separador de milhares 2 2 2 3 2 3 3 3" xfId="9634"/>
    <cellStyle name="Separador de milhares 2 2 2 3 2 3 3 3 2" xfId="26104"/>
    <cellStyle name="Separador de milhares 2 2 2 3 2 3 3 3 2 2" xfId="57399"/>
    <cellStyle name="Separador de milhares 2 2 2 3 2 3 3 3 3" xfId="40929"/>
    <cellStyle name="Separador de milhares 2 2 2 3 2 3 3 4" xfId="19516"/>
    <cellStyle name="Separador de milhares 2 2 2 3 2 3 3 4 2" xfId="50811"/>
    <cellStyle name="Separador de milhares 2 2 2 3 2 3 3 5" xfId="12928"/>
    <cellStyle name="Separador de milhares 2 2 2 3 2 3 3 5 2" xfId="44223"/>
    <cellStyle name="Separador de milhares 2 2 2 3 2 3 3 6" xfId="34341"/>
    <cellStyle name="Separador de milhares 2 2 2 3 2 3 3 7" xfId="31046"/>
    <cellStyle name="Separador de milhares 2 2 2 3 2 3 4" xfId="4693"/>
    <cellStyle name="Separador de milhares 2 2 2 3 2 3 4 2" xfId="21163"/>
    <cellStyle name="Separador de milhares 2 2 2 3 2 3 4 2 2" xfId="52458"/>
    <cellStyle name="Separador de milhares 2 2 2 3 2 3 4 3" xfId="14575"/>
    <cellStyle name="Separador de milhares 2 2 2 3 2 3 4 3 2" xfId="45870"/>
    <cellStyle name="Separador de milhares 2 2 2 3 2 3 4 4" xfId="35988"/>
    <cellStyle name="Separador de milhares 2 2 2 3 2 3 5" xfId="7987"/>
    <cellStyle name="Separador de milhares 2 2 2 3 2 3 5 2" xfId="24457"/>
    <cellStyle name="Separador de milhares 2 2 2 3 2 3 5 2 2" xfId="55752"/>
    <cellStyle name="Separador de milhares 2 2 2 3 2 3 5 3" xfId="39282"/>
    <cellStyle name="Separador de milhares 2 2 2 3 2 3 6" xfId="17869"/>
    <cellStyle name="Separador de milhares 2 2 2 3 2 3 6 2" xfId="49164"/>
    <cellStyle name="Separador de milhares 2 2 2 3 2 3 7" xfId="11281"/>
    <cellStyle name="Separador de milhares 2 2 2 3 2 3 7 2" xfId="42576"/>
    <cellStyle name="Separador de milhares 2 2 2 3 2 3 8" xfId="27752"/>
    <cellStyle name="Separador de milhares 2 2 2 3 2 3 8 2" xfId="32694"/>
    <cellStyle name="Separador de milhares 2 2 2 3 2 3 9" xfId="29399"/>
    <cellStyle name="Separador de milhares 2 2 2 3 2 4" xfId="1364"/>
    <cellStyle name="Separador de milhares 2 2 2 3 2 4 2" xfId="3048"/>
    <cellStyle name="Separador de milhares 2 2 2 3 2 4 2 2" xfId="6342"/>
    <cellStyle name="Separador de milhares 2 2 2 3 2 4 2 2 2" xfId="22812"/>
    <cellStyle name="Separador de milhares 2 2 2 3 2 4 2 2 2 2" xfId="54107"/>
    <cellStyle name="Separador de milhares 2 2 2 3 2 4 2 2 3" xfId="16224"/>
    <cellStyle name="Separador de milhares 2 2 2 3 2 4 2 2 3 2" xfId="47519"/>
    <cellStyle name="Separador de milhares 2 2 2 3 2 4 2 2 4" xfId="37637"/>
    <cellStyle name="Separador de milhares 2 2 2 3 2 4 2 3" xfId="9636"/>
    <cellStyle name="Separador de milhares 2 2 2 3 2 4 2 3 2" xfId="26106"/>
    <cellStyle name="Separador de milhares 2 2 2 3 2 4 2 3 2 2" xfId="57401"/>
    <cellStyle name="Separador de milhares 2 2 2 3 2 4 2 3 3" xfId="40931"/>
    <cellStyle name="Separador de milhares 2 2 2 3 2 4 2 4" xfId="19518"/>
    <cellStyle name="Separador de milhares 2 2 2 3 2 4 2 4 2" xfId="50813"/>
    <cellStyle name="Separador de milhares 2 2 2 3 2 4 2 5" xfId="12930"/>
    <cellStyle name="Separador de milhares 2 2 2 3 2 4 2 5 2" xfId="44225"/>
    <cellStyle name="Separador de milhares 2 2 2 3 2 4 2 6" xfId="34343"/>
    <cellStyle name="Separador de milhares 2 2 2 3 2 4 2 7" xfId="31048"/>
    <cellStyle name="Separador de milhares 2 2 2 3 2 4 3" xfId="4695"/>
    <cellStyle name="Separador de milhares 2 2 2 3 2 4 3 2" xfId="21165"/>
    <cellStyle name="Separador de milhares 2 2 2 3 2 4 3 2 2" xfId="52460"/>
    <cellStyle name="Separador de milhares 2 2 2 3 2 4 3 3" xfId="14577"/>
    <cellStyle name="Separador de milhares 2 2 2 3 2 4 3 3 2" xfId="45872"/>
    <cellStyle name="Separador de milhares 2 2 2 3 2 4 3 4" xfId="35990"/>
    <cellStyle name="Separador de milhares 2 2 2 3 2 4 4" xfId="7989"/>
    <cellStyle name="Separador de milhares 2 2 2 3 2 4 4 2" xfId="24459"/>
    <cellStyle name="Separador de milhares 2 2 2 3 2 4 4 2 2" xfId="55754"/>
    <cellStyle name="Separador de milhares 2 2 2 3 2 4 4 3" xfId="39284"/>
    <cellStyle name="Separador de milhares 2 2 2 3 2 4 5" xfId="17871"/>
    <cellStyle name="Separador de milhares 2 2 2 3 2 4 5 2" xfId="49166"/>
    <cellStyle name="Separador de milhares 2 2 2 3 2 4 6" xfId="11283"/>
    <cellStyle name="Separador de milhares 2 2 2 3 2 4 6 2" xfId="42578"/>
    <cellStyle name="Separador de milhares 2 2 2 3 2 4 7" xfId="27754"/>
    <cellStyle name="Separador de milhares 2 2 2 3 2 4 7 2" xfId="32696"/>
    <cellStyle name="Separador de milhares 2 2 2 3 2 4 8" xfId="29401"/>
    <cellStyle name="Separador de milhares 2 2 2 3 2 5" xfId="1365"/>
    <cellStyle name="Separador de milhares 2 2 2 3 2 5 2" xfId="3049"/>
    <cellStyle name="Separador de milhares 2 2 2 3 2 5 2 2" xfId="6343"/>
    <cellStyle name="Separador de milhares 2 2 2 3 2 5 2 2 2" xfId="22813"/>
    <cellStyle name="Separador de milhares 2 2 2 3 2 5 2 2 2 2" xfId="54108"/>
    <cellStyle name="Separador de milhares 2 2 2 3 2 5 2 2 3" xfId="16225"/>
    <cellStyle name="Separador de milhares 2 2 2 3 2 5 2 2 3 2" xfId="47520"/>
    <cellStyle name="Separador de milhares 2 2 2 3 2 5 2 2 4" xfId="37638"/>
    <cellStyle name="Separador de milhares 2 2 2 3 2 5 2 3" xfId="9637"/>
    <cellStyle name="Separador de milhares 2 2 2 3 2 5 2 3 2" xfId="26107"/>
    <cellStyle name="Separador de milhares 2 2 2 3 2 5 2 3 2 2" xfId="57402"/>
    <cellStyle name="Separador de milhares 2 2 2 3 2 5 2 3 3" xfId="40932"/>
    <cellStyle name="Separador de milhares 2 2 2 3 2 5 2 4" xfId="19519"/>
    <cellStyle name="Separador de milhares 2 2 2 3 2 5 2 4 2" xfId="50814"/>
    <cellStyle name="Separador de milhares 2 2 2 3 2 5 2 5" xfId="12931"/>
    <cellStyle name="Separador de milhares 2 2 2 3 2 5 2 5 2" xfId="44226"/>
    <cellStyle name="Separador de milhares 2 2 2 3 2 5 2 6" xfId="34344"/>
    <cellStyle name="Separador de milhares 2 2 2 3 2 5 2 7" xfId="31049"/>
    <cellStyle name="Separador de milhares 2 2 2 3 2 5 3" xfId="4696"/>
    <cellStyle name="Separador de milhares 2 2 2 3 2 5 3 2" xfId="21166"/>
    <cellStyle name="Separador de milhares 2 2 2 3 2 5 3 2 2" xfId="52461"/>
    <cellStyle name="Separador de milhares 2 2 2 3 2 5 3 3" xfId="14578"/>
    <cellStyle name="Separador de milhares 2 2 2 3 2 5 3 3 2" xfId="45873"/>
    <cellStyle name="Separador de milhares 2 2 2 3 2 5 3 4" xfId="35991"/>
    <cellStyle name="Separador de milhares 2 2 2 3 2 5 4" xfId="7990"/>
    <cellStyle name="Separador de milhares 2 2 2 3 2 5 4 2" xfId="24460"/>
    <cellStyle name="Separador de milhares 2 2 2 3 2 5 4 2 2" xfId="55755"/>
    <cellStyle name="Separador de milhares 2 2 2 3 2 5 4 3" xfId="39285"/>
    <cellStyle name="Separador de milhares 2 2 2 3 2 5 5" xfId="17872"/>
    <cellStyle name="Separador de milhares 2 2 2 3 2 5 5 2" xfId="49167"/>
    <cellStyle name="Separador de milhares 2 2 2 3 2 5 6" xfId="11284"/>
    <cellStyle name="Separador de milhares 2 2 2 3 2 5 6 2" xfId="42579"/>
    <cellStyle name="Separador de milhares 2 2 2 3 2 5 7" xfId="27755"/>
    <cellStyle name="Separador de milhares 2 2 2 3 2 5 7 2" xfId="32697"/>
    <cellStyle name="Separador de milhares 2 2 2 3 2 5 8" xfId="29402"/>
    <cellStyle name="Separador de milhares 2 2 2 3 2 6" xfId="3043"/>
    <cellStyle name="Separador de milhares 2 2 2 3 2 6 2" xfId="6337"/>
    <cellStyle name="Separador de milhares 2 2 2 3 2 6 2 2" xfId="22807"/>
    <cellStyle name="Separador de milhares 2 2 2 3 2 6 2 2 2" xfId="54102"/>
    <cellStyle name="Separador de milhares 2 2 2 3 2 6 2 3" xfId="16219"/>
    <cellStyle name="Separador de milhares 2 2 2 3 2 6 2 3 2" xfId="47514"/>
    <cellStyle name="Separador de milhares 2 2 2 3 2 6 2 4" xfId="37632"/>
    <cellStyle name="Separador de milhares 2 2 2 3 2 6 3" xfId="9631"/>
    <cellStyle name="Separador de milhares 2 2 2 3 2 6 3 2" xfId="26101"/>
    <cellStyle name="Separador de milhares 2 2 2 3 2 6 3 2 2" xfId="57396"/>
    <cellStyle name="Separador de milhares 2 2 2 3 2 6 3 3" xfId="40926"/>
    <cellStyle name="Separador de milhares 2 2 2 3 2 6 4" xfId="19513"/>
    <cellStyle name="Separador de milhares 2 2 2 3 2 6 4 2" xfId="50808"/>
    <cellStyle name="Separador de milhares 2 2 2 3 2 6 5" xfId="12925"/>
    <cellStyle name="Separador de milhares 2 2 2 3 2 6 5 2" xfId="44220"/>
    <cellStyle name="Separador de milhares 2 2 2 3 2 6 6" xfId="34338"/>
    <cellStyle name="Separador de milhares 2 2 2 3 2 6 7" xfId="31043"/>
    <cellStyle name="Separador de milhares 2 2 2 3 2 7" xfId="4690"/>
    <cellStyle name="Separador de milhares 2 2 2 3 2 7 2" xfId="21160"/>
    <cellStyle name="Separador de milhares 2 2 2 3 2 7 2 2" xfId="52455"/>
    <cellStyle name="Separador de milhares 2 2 2 3 2 7 3" xfId="14572"/>
    <cellStyle name="Separador de milhares 2 2 2 3 2 7 3 2" xfId="45867"/>
    <cellStyle name="Separador de milhares 2 2 2 3 2 7 4" xfId="35985"/>
    <cellStyle name="Separador de milhares 2 2 2 3 2 8" xfId="7984"/>
    <cellStyle name="Separador de milhares 2 2 2 3 2 8 2" xfId="24454"/>
    <cellStyle name="Separador de milhares 2 2 2 3 2 8 2 2" xfId="55749"/>
    <cellStyle name="Separador de milhares 2 2 2 3 2 8 3" xfId="39279"/>
    <cellStyle name="Separador de milhares 2 2 2 3 2 9" xfId="17866"/>
    <cellStyle name="Separador de milhares 2 2 2 3 2 9 2" xfId="49161"/>
    <cellStyle name="Separador de milhares 2 2 2 3 3" xfId="1366"/>
    <cellStyle name="Separador de milhares 2 2 2 3 3 10" xfId="11285"/>
    <cellStyle name="Separador de milhares 2 2 2 3 3 10 2" xfId="42580"/>
    <cellStyle name="Separador de milhares 2 2 2 3 3 11" xfId="27756"/>
    <cellStyle name="Separador de milhares 2 2 2 3 3 11 2" xfId="32698"/>
    <cellStyle name="Separador de milhares 2 2 2 3 3 12" xfId="29403"/>
    <cellStyle name="Separador de milhares 2 2 2 3 3 2" xfId="1367"/>
    <cellStyle name="Separador de milhares 2 2 2 3 3 2 2" xfId="1368"/>
    <cellStyle name="Separador de milhares 2 2 2 3 3 2 2 2" xfId="3052"/>
    <cellStyle name="Separador de milhares 2 2 2 3 3 2 2 2 2" xfId="6346"/>
    <cellStyle name="Separador de milhares 2 2 2 3 3 2 2 2 2 2" xfId="22816"/>
    <cellStyle name="Separador de milhares 2 2 2 3 3 2 2 2 2 2 2" xfId="54111"/>
    <cellStyle name="Separador de milhares 2 2 2 3 3 2 2 2 2 3" xfId="16228"/>
    <cellStyle name="Separador de milhares 2 2 2 3 3 2 2 2 2 3 2" xfId="47523"/>
    <cellStyle name="Separador de milhares 2 2 2 3 3 2 2 2 2 4" xfId="37641"/>
    <cellStyle name="Separador de milhares 2 2 2 3 3 2 2 2 3" xfId="9640"/>
    <cellStyle name="Separador de milhares 2 2 2 3 3 2 2 2 3 2" xfId="26110"/>
    <cellStyle name="Separador de milhares 2 2 2 3 3 2 2 2 3 2 2" xfId="57405"/>
    <cellStyle name="Separador de milhares 2 2 2 3 3 2 2 2 3 3" xfId="40935"/>
    <cellStyle name="Separador de milhares 2 2 2 3 3 2 2 2 4" xfId="19522"/>
    <cellStyle name="Separador de milhares 2 2 2 3 3 2 2 2 4 2" xfId="50817"/>
    <cellStyle name="Separador de milhares 2 2 2 3 3 2 2 2 5" xfId="12934"/>
    <cellStyle name="Separador de milhares 2 2 2 3 3 2 2 2 5 2" xfId="44229"/>
    <cellStyle name="Separador de milhares 2 2 2 3 3 2 2 2 6" xfId="34347"/>
    <cellStyle name="Separador de milhares 2 2 2 3 3 2 2 2 7" xfId="31052"/>
    <cellStyle name="Separador de milhares 2 2 2 3 3 2 2 3" xfId="4699"/>
    <cellStyle name="Separador de milhares 2 2 2 3 3 2 2 3 2" xfId="21169"/>
    <cellStyle name="Separador de milhares 2 2 2 3 3 2 2 3 2 2" xfId="52464"/>
    <cellStyle name="Separador de milhares 2 2 2 3 3 2 2 3 3" xfId="14581"/>
    <cellStyle name="Separador de milhares 2 2 2 3 3 2 2 3 3 2" xfId="45876"/>
    <cellStyle name="Separador de milhares 2 2 2 3 3 2 2 3 4" xfId="35994"/>
    <cellStyle name="Separador de milhares 2 2 2 3 3 2 2 4" xfId="7993"/>
    <cellStyle name="Separador de milhares 2 2 2 3 3 2 2 4 2" xfId="24463"/>
    <cellStyle name="Separador de milhares 2 2 2 3 3 2 2 4 2 2" xfId="55758"/>
    <cellStyle name="Separador de milhares 2 2 2 3 3 2 2 4 3" xfId="39288"/>
    <cellStyle name="Separador de milhares 2 2 2 3 3 2 2 5" xfId="17875"/>
    <cellStyle name="Separador de milhares 2 2 2 3 3 2 2 5 2" xfId="49170"/>
    <cellStyle name="Separador de milhares 2 2 2 3 3 2 2 6" xfId="11287"/>
    <cellStyle name="Separador de milhares 2 2 2 3 3 2 2 6 2" xfId="42582"/>
    <cellStyle name="Separador de milhares 2 2 2 3 3 2 2 7" xfId="27758"/>
    <cellStyle name="Separador de milhares 2 2 2 3 3 2 2 7 2" xfId="32700"/>
    <cellStyle name="Separador de milhares 2 2 2 3 3 2 2 8" xfId="29405"/>
    <cellStyle name="Separador de milhares 2 2 2 3 3 2 3" xfId="3051"/>
    <cellStyle name="Separador de milhares 2 2 2 3 3 2 3 2" xfId="6345"/>
    <cellStyle name="Separador de milhares 2 2 2 3 3 2 3 2 2" xfId="22815"/>
    <cellStyle name="Separador de milhares 2 2 2 3 3 2 3 2 2 2" xfId="54110"/>
    <cellStyle name="Separador de milhares 2 2 2 3 3 2 3 2 3" xfId="16227"/>
    <cellStyle name="Separador de milhares 2 2 2 3 3 2 3 2 3 2" xfId="47522"/>
    <cellStyle name="Separador de milhares 2 2 2 3 3 2 3 2 4" xfId="37640"/>
    <cellStyle name="Separador de milhares 2 2 2 3 3 2 3 3" xfId="9639"/>
    <cellStyle name="Separador de milhares 2 2 2 3 3 2 3 3 2" xfId="26109"/>
    <cellStyle name="Separador de milhares 2 2 2 3 3 2 3 3 2 2" xfId="57404"/>
    <cellStyle name="Separador de milhares 2 2 2 3 3 2 3 3 3" xfId="40934"/>
    <cellStyle name="Separador de milhares 2 2 2 3 3 2 3 4" xfId="19521"/>
    <cellStyle name="Separador de milhares 2 2 2 3 3 2 3 4 2" xfId="50816"/>
    <cellStyle name="Separador de milhares 2 2 2 3 3 2 3 5" xfId="12933"/>
    <cellStyle name="Separador de milhares 2 2 2 3 3 2 3 5 2" xfId="44228"/>
    <cellStyle name="Separador de milhares 2 2 2 3 3 2 3 6" xfId="34346"/>
    <cellStyle name="Separador de milhares 2 2 2 3 3 2 3 7" xfId="31051"/>
    <cellStyle name="Separador de milhares 2 2 2 3 3 2 4" xfId="4698"/>
    <cellStyle name="Separador de milhares 2 2 2 3 3 2 4 2" xfId="21168"/>
    <cellStyle name="Separador de milhares 2 2 2 3 3 2 4 2 2" xfId="52463"/>
    <cellStyle name="Separador de milhares 2 2 2 3 3 2 4 3" xfId="14580"/>
    <cellStyle name="Separador de milhares 2 2 2 3 3 2 4 3 2" xfId="45875"/>
    <cellStyle name="Separador de milhares 2 2 2 3 3 2 4 4" xfId="35993"/>
    <cellStyle name="Separador de milhares 2 2 2 3 3 2 5" xfId="7992"/>
    <cellStyle name="Separador de milhares 2 2 2 3 3 2 5 2" xfId="24462"/>
    <cellStyle name="Separador de milhares 2 2 2 3 3 2 5 2 2" xfId="55757"/>
    <cellStyle name="Separador de milhares 2 2 2 3 3 2 5 3" xfId="39287"/>
    <cellStyle name="Separador de milhares 2 2 2 3 3 2 6" xfId="17874"/>
    <cellStyle name="Separador de milhares 2 2 2 3 3 2 6 2" xfId="49169"/>
    <cellStyle name="Separador de milhares 2 2 2 3 3 2 7" xfId="11286"/>
    <cellStyle name="Separador de milhares 2 2 2 3 3 2 7 2" xfId="42581"/>
    <cellStyle name="Separador de milhares 2 2 2 3 3 2 8" xfId="27757"/>
    <cellStyle name="Separador de milhares 2 2 2 3 3 2 8 2" xfId="32699"/>
    <cellStyle name="Separador de milhares 2 2 2 3 3 2 9" xfId="29404"/>
    <cellStyle name="Separador de milhares 2 2 2 3 3 3" xfId="1369"/>
    <cellStyle name="Separador de milhares 2 2 2 3 3 3 2" xfId="1370"/>
    <cellStyle name="Separador de milhares 2 2 2 3 3 3 2 2" xfId="3054"/>
    <cellStyle name="Separador de milhares 2 2 2 3 3 3 2 2 2" xfId="6348"/>
    <cellStyle name="Separador de milhares 2 2 2 3 3 3 2 2 2 2" xfId="22818"/>
    <cellStyle name="Separador de milhares 2 2 2 3 3 3 2 2 2 2 2" xfId="54113"/>
    <cellStyle name="Separador de milhares 2 2 2 3 3 3 2 2 2 3" xfId="16230"/>
    <cellStyle name="Separador de milhares 2 2 2 3 3 3 2 2 2 3 2" xfId="47525"/>
    <cellStyle name="Separador de milhares 2 2 2 3 3 3 2 2 2 4" xfId="37643"/>
    <cellStyle name="Separador de milhares 2 2 2 3 3 3 2 2 3" xfId="9642"/>
    <cellStyle name="Separador de milhares 2 2 2 3 3 3 2 2 3 2" xfId="26112"/>
    <cellStyle name="Separador de milhares 2 2 2 3 3 3 2 2 3 2 2" xfId="57407"/>
    <cellStyle name="Separador de milhares 2 2 2 3 3 3 2 2 3 3" xfId="40937"/>
    <cellStyle name="Separador de milhares 2 2 2 3 3 3 2 2 4" xfId="19524"/>
    <cellStyle name="Separador de milhares 2 2 2 3 3 3 2 2 4 2" xfId="50819"/>
    <cellStyle name="Separador de milhares 2 2 2 3 3 3 2 2 5" xfId="12936"/>
    <cellStyle name="Separador de milhares 2 2 2 3 3 3 2 2 5 2" xfId="44231"/>
    <cellStyle name="Separador de milhares 2 2 2 3 3 3 2 2 6" xfId="34349"/>
    <cellStyle name="Separador de milhares 2 2 2 3 3 3 2 2 7" xfId="31054"/>
    <cellStyle name="Separador de milhares 2 2 2 3 3 3 2 3" xfId="4701"/>
    <cellStyle name="Separador de milhares 2 2 2 3 3 3 2 3 2" xfId="21171"/>
    <cellStyle name="Separador de milhares 2 2 2 3 3 3 2 3 2 2" xfId="52466"/>
    <cellStyle name="Separador de milhares 2 2 2 3 3 3 2 3 3" xfId="14583"/>
    <cellStyle name="Separador de milhares 2 2 2 3 3 3 2 3 3 2" xfId="45878"/>
    <cellStyle name="Separador de milhares 2 2 2 3 3 3 2 3 4" xfId="35996"/>
    <cellStyle name="Separador de milhares 2 2 2 3 3 3 2 4" xfId="7995"/>
    <cellStyle name="Separador de milhares 2 2 2 3 3 3 2 4 2" xfId="24465"/>
    <cellStyle name="Separador de milhares 2 2 2 3 3 3 2 4 2 2" xfId="55760"/>
    <cellStyle name="Separador de milhares 2 2 2 3 3 3 2 4 3" xfId="39290"/>
    <cellStyle name="Separador de milhares 2 2 2 3 3 3 2 5" xfId="17877"/>
    <cellStyle name="Separador de milhares 2 2 2 3 3 3 2 5 2" xfId="49172"/>
    <cellStyle name="Separador de milhares 2 2 2 3 3 3 2 6" xfId="11289"/>
    <cellStyle name="Separador de milhares 2 2 2 3 3 3 2 6 2" xfId="42584"/>
    <cellStyle name="Separador de milhares 2 2 2 3 3 3 2 7" xfId="27760"/>
    <cellStyle name="Separador de milhares 2 2 2 3 3 3 2 7 2" xfId="32702"/>
    <cellStyle name="Separador de milhares 2 2 2 3 3 3 2 8" xfId="29407"/>
    <cellStyle name="Separador de milhares 2 2 2 3 3 3 3" xfId="3053"/>
    <cellStyle name="Separador de milhares 2 2 2 3 3 3 3 2" xfId="6347"/>
    <cellStyle name="Separador de milhares 2 2 2 3 3 3 3 2 2" xfId="22817"/>
    <cellStyle name="Separador de milhares 2 2 2 3 3 3 3 2 2 2" xfId="54112"/>
    <cellStyle name="Separador de milhares 2 2 2 3 3 3 3 2 3" xfId="16229"/>
    <cellStyle name="Separador de milhares 2 2 2 3 3 3 3 2 3 2" xfId="47524"/>
    <cellStyle name="Separador de milhares 2 2 2 3 3 3 3 2 4" xfId="37642"/>
    <cellStyle name="Separador de milhares 2 2 2 3 3 3 3 3" xfId="9641"/>
    <cellStyle name="Separador de milhares 2 2 2 3 3 3 3 3 2" xfId="26111"/>
    <cellStyle name="Separador de milhares 2 2 2 3 3 3 3 3 2 2" xfId="57406"/>
    <cellStyle name="Separador de milhares 2 2 2 3 3 3 3 3 3" xfId="40936"/>
    <cellStyle name="Separador de milhares 2 2 2 3 3 3 3 4" xfId="19523"/>
    <cellStyle name="Separador de milhares 2 2 2 3 3 3 3 4 2" xfId="50818"/>
    <cellStyle name="Separador de milhares 2 2 2 3 3 3 3 5" xfId="12935"/>
    <cellStyle name="Separador de milhares 2 2 2 3 3 3 3 5 2" xfId="44230"/>
    <cellStyle name="Separador de milhares 2 2 2 3 3 3 3 6" xfId="34348"/>
    <cellStyle name="Separador de milhares 2 2 2 3 3 3 3 7" xfId="31053"/>
    <cellStyle name="Separador de milhares 2 2 2 3 3 3 4" xfId="4700"/>
    <cellStyle name="Separador de milhares 2 2 2 3 3 3 4 2" xfId="21170"/>
    <cellStyle name="Separador de milhares 2 2 2 3 3 3 4 2 2" xfId="52465"/>
    <cellStyle name="Separador de milhares 2 2 2 3 3 3 4 3" xfId="14582"/>
    <cellStyle name="Separador de milhares 2 2 2 3 3 3 4 3 2" xfId="45877"/>
    <cellStyle name="Separador de milhares 2 2 2 3 3 3 4 4" xfId="35995"/>
    <cellStyle name="Separador de milhares 2 2 2 3 3 3 5" xfId="7994"/>
    <cellStyle name="Separador de milhares 2 2 2 3 3 3 5 2" xfId="24464"/>
    <cellStyle name="Separador de milhares 2 2 2 3 3 3 5 2 2" xfId="55759"/>
    <cellStyle name="Separador de milhares 2 2 2 3 3 3 5 3" xfId="39289"/>
    <cellStyle name="Separador de milhares 2 2 2 3 3 3 6" xfId="17876"/>
    <cellStyle name="Separador de milhares 2 2 2 3 3 3 6 2" xfId="49171"/>
    <cellStyle name="Separador de milhares 2 2 2 3 3 3 7" xfId="11288"/>
    <cellStyle name="Separador de milhares 2 2 2 3 3 3 7 2" xfId="42583"/>
    <cellStyle name="Separador de milhares 2 2 2 3 3 3 8" xfId="27759"/>
    <cellStyle name="Separador de milhares 2 2 2 3 3 3 8 2" xfId="32701"/>
    <cellStyle name="Separador de milhares 2 2 2 3 3 3 9" xfId="29406"/>
    <cellStyle name="Separador de milhares 2 2 2 3 3 4" xfId="1371"/>
    <cellStyle name="Separador de milhares 2 2 2 3 3 4 2" xfId="3055"/>
    <cellStyle name="Separador de milhares 2 2 2 3 3 4 2 2" xfId="6349"/>
    <cellStyle name="Separador de milhares 2 2 2 3 3 4 2 2 2" xfId="22819"/>
    <cellStyle name="Separador de milhares 2 2 2 3 3 4 2 2 2 2" xfId="54114"/>
    <cellStyle name="Separador de milhares 2 2 2 3 3 4 2 2 3" xfId="16231"/>
    <cellStyle name="Separador de milhares 2 2 2 3 3 4 2 2 3 2" xfId="47526"/>
    <cellStyle name="Separador de milhares 2 2 2 3 3 4 2 2 4" xfId="37644"/>
    <cellStyle name="Separador de milhares 2 2 2 3 3 4 2 3" xfId="9643"/>
    <cellStyle name="Separador de milhares 2 2 2 3 3 4 2 3 2" xfId="26113"/>
    <cellStyle name="Separador de milhares 2 2 2 3 3 4 2 3 2 2" xfId="57408"/>
    <cellStyle name="Separador de milhares 2 2 2 3 3 4 2 3 3" xfId="40938"/>
    <cellStyle name="Separador de milhares 2 2 2 3 3 4 2 4" xfId="19525"/>
    <cellStyle name="Separador de milhares 2 2 2 3 3 4 2 4 2" xfId="50820"/>
    <cellStyle name="Separador de milhares 2 2 2 3 3 4 2 5" xfId="12937"/>
    <cellStyle name="Separador de milhares 2 2 2 3 3 4 2 5 2" xfId="44232"/>
    <cellStyle name="Separador de milhares 2 2 2 3 3 4 2 6" xfId="34350"/>
    <cellStyle name="Separador de milhares 2 2 2 3 3 4 2 7" xfId="31055"/>
    <cellStyle name="Separador de milhares 2 2 2 3 3 4 3" xfId="4702"/>
    <cellStyle name="Separador de milhares 2 2 2 3 3 4 3 2" xfId="21172"/>
    <cellStyle name="Separador de milhares 2 2 2 3 3 4 3 2 2" xfId="52467"/>
    <cellStyle name="Separador de milhares 2 2 2 3 3 4 3 3" xfId="14584"/>
    <cellStyle name="Separador de milhares 2 2 2 3 3 4 3 3 2" xfId="45879"/>
    <cellStyle name="Separador de milhares 2 2 2 3 3 4 3 4" xfId="35997"/>
    <cellStyle name="Separador de milhares 2 2 2 3 3 4 4" xfId="7996"/>
    <cellStyle name="Separador de milhares 2 2 2 3 3 4 4 2" xfId="24466"/>
    <cellStyle name="Separador de milhares 2 2 2 3 3 4 4 2 2" xfId="55761"/>
    <cellStyle name="Separador de milhares 2 2 2 3 3 4 4 3" xfId="39291"/>
    <cellStyle name="Separador de milhares 2 2 2 3 3 4 5" xfId="17878"/>
    <cellStyle name="Separador de milhares 2 2 2 3 3 4 5 2" xfId="49173"/>
    <cellStyle name="Separador de milhares 2 2 2 3 3 4 6" xfId="11290"/>
    <cellStyle name="Separador de milhares 2 2 2 3 3 4 6 2" xfId="42585"/>
    <cellStyle name="Separador de milhares 2 2 2 3 3 4 7" xfId="27761"/>
    <cellStyle name="Separador de milhares 2 2 2 3 3 4 7 2" xfId="32703"/>
    <cellStyle name="Separador de milhares 2 2 2 3 3 4 8" xfId="29408"/>
    <cellStyle name="Separador de milhares 2 2 2 3 3 5" xfId="1372"/>
    <cellStyle name="Separador de milhares 2 2 2 3 3 5 2" xfId="3056"/>
    <cellStyle name="Separador de milhares 2 2 2 3 3 5 2 2" xfId="6350"/>
    <cellStyle name="Separador de milhares 2 2 2 3 3 5 2 2 2" xfId="22820"/>
    <cellStyle name="Separador de milhares 2 2 2 3 3 5 2 2 2 2" xfId="54115"/>
    <cellStyle name="Separador de milhares 2 2 2 3 3 5 2 2 3" xfId="16232"/>
    <cellStyle name="Separador de milhares 2 2 2 3 3 5 2 2 3 2" xfId="47527"/>
    <cellStyle name="Separador de milhares 2 2 2 3 3 5 2 2 4" xfId="37645"/>
    <cellStyle name="Separador de milhares 2 2 2 3 3 5 2 3" xfId="9644"/>
    <cellStyle name="Separador de milhares 2 2 2 3 3 5 2 3 2" xfId="26114"/>
    <cellStyle name="Separador de milhares 2 2 2 3 3 5 2 3 2 2" xfId="57409"/>
    <cellStyle name="Separador de milhares 2 2 2 3 3 5 2 3 3" xfId="40939"/>
    <cellStyle name="Separador de milhares 2 2 2 3 3 5 2 4" xfId="19526"/>
    <cellStyle name="Separador de milhares 2 2 2 3 3 5 2 4 2" xfId="50821"/>
    <cellStyle name="Separador de milhares 2 2 2 3 3 5 2 5" xfId="12938"/>
    <cellStyle name="Separador de milhares 2 2 2 3 3 5 2 5 2" xfId="44233"/>
    <cellStyle name="Separador de milhares 2 2 2 3 3 5 2 6" xfId="34351"/>
    <cellStyle name="Separador de milhares 2 2 2 3 3 5 2 7" xfId="31056"/>
    <cellStyle name="Separador de milhares 2 2 2 3 3 5 3" xfId="4703"/>
    <cellStyle name="Separador de milhares 2 2 2 3 3 5 3 2" xfId="21173"/>
    <cellStyle name="Separador de milhares 2 2 2 3 3 5 3 2 2" xfId="52468"/>
    <cellStyle name="Separador de milhares 2 2 2 3 3 5 3 3" xfId="14585"/>
    <cellStyle name="Separador de milhares 2 2 2 3 3 5 3 3 2" xfId="45880"/>
    <cellStyle name="Separador de milhares 2 2 2 3 3 5 3 4" xfId="35998"/>
    <cellStyle name="Separador de milhares 2 2 2 3 3 5 4" xfId="7997"/>
    <cellStyle name="Separador de milhares 2 2 2 3 3 5 4 2" xfId="24467"/>
    <cellStyle name="Separador de milhares 2 2 2 3 3 5 4 2 2" xfId="55762"/>
    <cellStyle name="Separador de milhares 2 2 2 3 3 5 4 3" xfId="39292"/>
    <cellStyle name="Separador de milhares 2 2 2 3 3 5 5" xfId="17879"/>
    <cellStyle name="Separador de milhares 2 2 2 3 3 5 5 2" xfId="49174"/>
    <cellStyle name="Separador de milhares 2 2 2 3 3 5 6" xfId="11291"/>
    <cellStyle name="Separador de milhares 2 2 2 3 3 5 6 2" xfId="42586"/>
    <cellStyle name="Separador de milhares 2 2 2 3 3 5 7" xfId="27762"/>
    <cellStyle name="Separador de milhares 2 2 2 3 3 5 7 2" xfId="32704"/>
    <cellStyle name="Separador de milhares 2 2 2 3 3 5 8" xfId="29409"/>
    <cellStyle name="Separador de milhares 2 2 2 3 3 6" xfId="3050"/>
    <cellStyle name="Separador de milhares 2 2 2 3 3 6 2" xfId="6344"/>
    <cellStyle name="Separador de milhares 2 2 2 3 3 6 2 2" xfId="22814"/>
    <cellStyle name="Separador de milhares 2 2 2 3 3 6 2 2 2" xfId="54109"/>
    <cellStyle name="Separador de milhares 2 2 2 3 3 6 2 3" xfId="16226"/>
    <cellStyle name="Separador de milhares 2 2 2 3 3 6 2 3 2" xfId="47521"/>
    <cellStyle name="Separador de milhares 2 2 2 3 3 6 2 4" xfId="37639"/>
    <cellStyle name="Separador de milhares 2 2 2 3 3 6 3" xfId="9638"/>
    <cellStyle name="Separador de milhares 2 2 2 3 3 6 3 2" xfId="26108"/>
    <cellStyle name="Separador de milhares 2 2 2 3 3 6 3 2 2" xfId="57403"/>
    <cellStyle name="Separador de milhares 2 2 2 3 3 6 3 3" xfId="40933"/>
    <cellStyle name="Separador de milhares 2 2 2 3 3 6 4" xfId="19520"/>
    <cellStyle name="Separador de milhares 2 2 2 3 3 6 4 2" xfId="50815"/>
    <cellStyle name="Separador de milhares 2 2 2 3 3 6 5" xfId="12932"/>
    <cellStyle name="Separador de milhares 2 2 2 3 3 6 5 2" xfId="44227"/>
    <cellStyle name="Separador de milhares 2 2 2 3 3 6 6" xfId="34345"/>
    <cellStyle name="Separador de milhares 2 2 2 3 3 6 7" xfId="31050"/>
    <cellStyle name="Separador de milhares 2 2 2 3 3 7" xfId="4697"/>
    <cellStyle name="Separador de milhares 2 2 2 3 3 7 2" xfId="21167"/>
    <cellStyle name="Separador de milhares 2 2 2 3 3 7 2 2" xfId="52462"/>
    <cellStyle name="Separador de milhares 2 2 2 3 3 7 3" xfId="14579"/>
    <cellStyle name="Separador de milhares 2 2 2 3 3 7 3 2" xfId="45874"/>
    <cellStyle name="Separador de milhares 2 2 2 3 3 7 4" xfId="35992"/>
    <cellStyle name="Separador de milhares 2 2 2 3 3 8" xfId="7991"/>
    <cellStyle name="Separador de milhares 2 2 2 3 3 8 2" xfId="24461"/>
    <cellStyle name="Separador de milhares 2 2 2 3 3 8 2 2" xfId="55756"/>
    <cellStyle name="Separador de milhares 2 2 2 3 3 8 3" xfId="39286"/>
    <cellStyle name="Separador de milhares 2 2 2 3 3 9" xfId="17873"/>
    <cellStyle name="Separador de milhares 2 2 2 3 3 9 2" xfId="49168"/>
    <cellStyle name="Separador de milhares 2 2 2 3 4" xfId="1373"/>
    <cellStyle name="Separador de milhares 2 2 2 3 4 2" xfId="1374"/>
    <cellStyle name="Separador de milhares 2 2 2 3 4 2 2" xfId="3058"/>
    <cellStyle name="Separador de milhares 2 2 2 3 4 2 2 2" xfId="6352"/>
    <cellStyle name="Separador de milhares 2 2 2 3 4 2 2 2 2" xfId="22822"/>
    <cellStyle name="Separador de milhares 2 2 2 3 4 2 2 2 2 2" xfId="54117"/>
    <cellStyle name="Separador de milhares 2 2 2 3 4 2 2 2 3" xfId="16234"/>
    <cellStyle name="Separador de milhares 2 2 2 3 4 2 2 2 3 2" xfId="47529"/>
    <cellStyle name="Separador de milhares 2 2 2 3 4 2 2 2 4" xfId="37647"/>
    <cellStyle name="Separador de milhares 2 2 2 3 4 2 2 3" xfId="9646"/>
    <cellStyle name="Separador de milhares 2 2 2 3 4 2 2 3 2" xfId="26116"/>
    <cellStyle name="Separador de milhares 2 2 2 3 4 2 2 3 2 2" xfId="57411"/>
    <cellStyle name="Separador de milhares 2 2 2 3 4 2 2 3 3" xfId="40941"/>
    <cellStyle name="Separador de milhares 2 2 2 3 4 2 2 4" xfId="19528"/>
    <cellStyle name="Separador de milhares 2 2 2 3 4 2 2 4 2" xfId="50823"/>
    <cellStyle name="Separador de milhares 2 2 2 3 4 2 2 5" xfId="12940"/>
    <cellStyle name="Separador de milhares 2 2 2 3 4 2 2 5 2" xfId="44235"/>
    <cellStyle name="Separador de milhares 2 2 2 3 4 2 2 6" xfId="34353"/>
    <cellStyle name="Separador de milhares 2 2 2 3 4 2 2 7" xfId="31058"/>
    <cellStyle name="Separador de milhares 2 2 2 3 4 2 3" xfId="4705"/>
    <cellStyle name="Separador de milhares 2 2 2 3 4 2 3 2" xfId="21175"/>
    <cellStyle name="Separador de milhares 2 2 2 3 4 2 3 2 2" xfId="52470"/>
    <cellStyle name="Separador de milhares 2 2 2 3 4 2 3 3" xfId="14587"/>
    <cellStyle name="Separador de milhares 2 2 2 3 4 2 3 3 2" xfId="45882"/>
    <cellStyle name="Separador de milhares 2 2 2 3 4 2 3 4" xfId="36000"/>
    <cellStyle name="Separador de milhares 2 2 2 3 4 2 4" xfId="7999"/>
    <cellStyle name="Separador de milhares 2 2 2 3 4 2 4 2" xfId="24469"/>
    <cellStyle name="Separador de milhares 2 2 2 3 4 2 4 2 2" xfId="55764"/>
    <cellStyle name="Separador de milhares 2 2 2 3 4 2 4 3" xfId="39294"/>
    <cellStyle name="Separador de milhares 2 2 2 3 4 2 5" xfId="17881"/>
    <cellStyle name="Separador de milhares 2 2 2 3 4 2 5 2" xfId="49176"/>
    <cellStyle name="Separador de milhares 2 2 2 3 4 2 6" xfId="11293"/>
    <cellStyle name="Separador de milhares 2 2 2 3 4 2 6 2" xfId="42588"/>
    <cellStyle name="Separador de milhares 2 2 2 3 4 2 7" xfId="27764"/>
    <cellStyle name="Separador de milhares 2 2 2 3 4 2 7 2" xfId="32706"/>
    <cellStyle name="Separador de milhares 2 2 2 3 4 2 8" xfId="29411"/>
    <cellStyle name="Separador de milhares 2 2 2 3 4 3" xfId="3057"/>
    <cellStyle name="Separador de milhares 2 2 2 3 4 3 2" xfId="6351"/>
    <cellStyle name="Separador de milhares 2 2 2 3 4 3 2 2" xfId="22821"/>
    <cellStyle name="Separador de milhares 2 2 2 3 4 3 2 2 2" xfId="54116"/>
    <cellStyle name="Separador de milhares 2 2 2 3 4 3 2 3" xfId="16233"/>
    <cellStyle name="Separador de milhares 2 2 2 3 4 3 2 3 2" xfId="47528"/>
    <cellStyle name="Separador de milhares 2 2 2 3 4 3 2 4" xfId="37646"/>
    <cellStyle name="Separador de milhares 2 2 2 3 4 3 3" xfId="9645"/>
    <cellStyle name="Separador de milhares 2 2 2 3 4 3 3 2" xfId="26115"/>
    <cellStyle name="Separador de milhares 2 2 2 3 4 3 3 2 2" xfId="57410"/>
    <cellStyle name="Separador de milhares 2 2 2 3 4 3 3 3" xfId="40940"/>
    <cellStyle name="Separador de milhares 2 2 2 3 4 3 4" xfId="19527"/>
    <cellStyle name="Separador de milhares 2 2 2 3 4 3 4 2" xfId="50822"/>
    <cellStyle name="Separador de milhares 2 2 2 3 4 3 5" xfId="12939"/>
    <cellStyle name="Separador de milhares 2 2 2 3 4 3 5 2" xfId="44234"/>
    <cellStyle name="Separador de milhares 2 2 2 3 4 3 6" xfId="34352"/>
    <cellStyle name="Separador de milhares 2 2 2 3 4 3 7" xfId="31057"/>
    <cellStyle name="Separador de milhares 2 2 2 3 4 4" xfId="4704"/>
    <cellStyle name="Separador de milhares 2 2 2 3 4 4 2" xfId="21174"/>
    <cellStyle name="Separador de milhares 2 2 2 3 4 4 2 2" xfId="52469"/>
    <cellStyle name="Separador de milhares 2 2 2 3 4 4 3" xfId="14586"/>
    <cellStyle name="Separador de milhares 2 2 2 3 4 4 3 2" xfId="45881"/>
    <cellStyle name="Separador de milhares 2 2 2 3 4 4 4" xfId="35999"/>
    <cellStyle name="Separador de milhares 2 2 2 3 4 5" xfId="7998"/>
    <cellStyle name="Separador de milhares 2 2 2 3 4 5 2" xfId="24468"/>
    <cellStyle name="Separador de milhares 2 2 2 3 4 5 2 2" xfId="55763"/>
    <cellStyle name="Separador de milhares 2 2 2 3 4 5 3" xfId="39293"/>
    <cellStyle name="Separador de milhares 2 2 2 3 4 6" xfId="17880"/>
    <cellStyle name="Separador de milhares 2 2 2 3 4 6 2" xfId="49175"/>
    <cellStyle name="Separador de milhares 2 2 2 3 4 7" xfId="11292"/>
    <cellStyle name="Separador de milhares 2 2 2 3 4 7 2" xfId="42587"/>
    <cellStyle name="Separador de milhares 2 2 2 3 4 8" xfId="27763"/>
    <cellStyle name="Separador de milhares 2 2 2 3 4 8 2" xfId="32705"/>
    <cellStyle name="Separador de milhares 2 2 2 3 4 9" xfId="29410"/>
    <cellStyle name="Separador de milhares 2 2 2 3 5" xfId="1375"/>
    <cellStyle name="Separador de milhares 2 2 2 3 5 2" xfId="1376"/>
    <cellStyle name="Separador de milhares 2 2 2 3 5 2 2" xfId="3060"/>
    <cellStyle name="Separador de milhares 2 2 2 3 5 2 2 2" xfId="6354"/>
    <cellStyle name="Separador de milhares 2 2 2 3 5 2 2 2 2" xfId="22824"/>
    <cellStyle name="Separador de milhares 2 2 2 3 5 2 2 2 2 2" xfId="54119"/>
    <cellStyle name="Separador de milhares 2 2 2 3 5 2 2 2 3" xfId="16236"/>
    <cellStyle name="Separador de milhares 2 2 2 3 5 2 2 2 3 2" xfId="47531"/>
    <cellStyle name="Separador de milhares 2 2 2 3 5 2 2 2 4" xfId="37649"/>
    <cellStyle name="Separador de milhares 2 2 2 3 5 2 2 3" xfId="9648"/>
    <cellStyle name="Separador de milhares 2 2 2 3 5 2 2 3 2" xfId="26118"/>
    <cellStyle name="Separador de milhares 2 2 2 3 5 2 2 3 2 2" xfId="57413"/>
    <cellStyle name="Separador de milhares 2 2 2 3 5 2 2 3 3" xfId="40943"/>
    <cellStyle name="Separador de milhares 2 2 2 3 5 2 2 4" xfId="19530"/>
    <cellStyle name="Separador de milhares 2 2 2 3 5 2 2 4 2" xfId="50825"/>
    <cellStyle name="Separador de milhares 2 2 2 3 5 2 2 5" xfId="12942"/>
    <cellStyle name="Separador de milhares 2 2 2 3 5 2 2 5 2" xfId="44237"/>
    <cellStyle name="Separador de milhares 2 2 2 3 5 2 2 6" xfId="34355"/>
    <cellStyle name="Separador de milhares 2 2 2 3 5 2 2 7" xfId="31060"/>
    <cellStyle name="Separador de milhares 2 2 2 3 5 2 3" xfId="4707"/>
    <cellStyle name="Separador de milhares 2 2 2 3 5 2 3 2" xfId="21177"/>
    <cellStyle name="Separador de milhares 2 2 2 3 5 2 3 2 2" xfId="52472"/>
    <cellStyle name="Separador de milhares 2 2 2 3 5 2 3 3" xfId="14589"/>
    <cellStyle name="Separador de milhares 2 2 2 3 5 2 3 3 2" xfId="45884"/>
    <cellStyle name="Separador de milhares 2 2 2 3 5 2 3 4" xfId="36002"/>
    <cellStyle name="Separador de milhares 2 2 2 3 5 2 4" xfId="8001"/>
    <cellStyle name="Separador de milhares 2 2 2 3 5 2 4 2" xfId="24471"/>
    <cellStyle name="Separador de milhares 2 2 2 3 5 2 4 2 2" xfId="55766"/>
    <cellStyle name="Separador de milhares 2 2 2 3 5 2 4 3" xfId="39296"/>
    <cellStyle name="Separador de milhares 2 2 2 3 5 2 5" xfId="17883"/>
    <cellStyle name="Separador de milhares 2 2 2 3 5 2 5 2" xfId="49178"/>
    <cellStyle name="Separador de milhares 2 2 2 3 5 2 6" xfId="11295"/>
    <cellStyle name="Separador de milhares 2 2 2 3 5 2 6 2" xfId="42590"/>
    <cellStyle name="Separador de milhares 2 2 2 3 5 2 7" xfId="27766"/>
    <cellStyle name="Separador de milhares 2 2 2 3 5 2 7 2" xfId="32708"/>
    <cellStyle name="Separador de milhares 2 2 2 3 5 2 8" xfId="29413"/>
    <cellStyle name="Separador de milhares 2 2 2 3 5 3" xfId="3059"/>
    <cellStyle name="Separador de milhares 2 2 2 3 5 3 2" xfId="6353"/>
    <cellStyle name="Separador de milhares 2 2 2 3 5 3 2 2" xfId="22823"/>
    <cellStyle name="Separador de milhares 2 2 2 3 5 3 2 2 2" xfId="54118"/>
    <cellStyle name="Separador de milhares 2 2 2 3 5 3 2 3" xfId="16235"/>
    <cellStyle name="Separador de milhares 2 2 2 3 5 3 2 3 2" xfId="47530"/>
    <cellStyle name="Separador de milhares 2 2 2 3 5 3 2 4" xfId="37648"/>
    <cellStyle name="Separador de milhares 2 2 2 3 5 3 3" xfId="9647"/>
    <cellStyle name="Separador de milhares 2 2 2 3 5 3 3 2" xfId="26117"/>
    <cellStyle name="Separador de milhares 2 2 2 3 5 3 3 2 2" xfId="57412"/>
    <cellStyle name="Separador de milhares 2 2 2 3 5 3 3 3" xfId="40942"/>
    <cellStyle name="Separador de milhares 2 2 2 3 5 3 4" xfId="19529"/>
    <cellStyle name="Separador de milhares 2 2 2 3 5 3 4 2" xfId="50824"/>
    <cellStyle name="Separador de milhares 2 2 2 3 5 3 5" xfId="12941"/>
    <cellStyle name="Separador de milhares 2 2 2 3 5 3 5 2" xfId="44236"/>
    <cellStyle name="Separador de milhares 2 2 2 3 5 3 6" xfId="34354"/>
    <cellStyle name="Separador de milhares 2 2 2 3 5 3 7" xfId="31059"/>
    <cellStyle name="Separador de milhares 2 2 2 3 5 4" xfId="4706"/>
    <cellStyle name="Separador de milhares 2 2 2 3 5 4 2" xfId="21176"/>
    <cellStyle name="Separador de milhares 2 2 2 3 5 4 2 2" xfId="52471"/>
    <cellStyle name="Separador de milhares 2 2 2 3 5 4 3" xfId="14588"/>
    <cellStyle name="Separador de milhares 2 2 2 3 5 4 3 2" xfId="45883"/>
    <cellStyle name="Separador de milhares 2 2 2 3 5 4 4" xfId="36001"/>
    <cellStyle name="Separador de milhares 2 2 2 3 5 5" xfId="8000"/>
    <cellStyle name="Separador de milhares 2 2 2 3 5 5 2" xfId="24470"/>
    <cellStyle name="Separador de milhares 2 2 2 3 5 5 2 2" xfId="55765"/>
    <cellStyle name="Separador de milhares 2 2 2 3 5 5 3" xfId="39295"/>
    <cellStyle name="Separador de milhares 2 2 2 3 5 6" xfId="17882"/>
    <cellStyle name="Separador de milhares 2 2 2 3 5 6 2" xfId="49177"/>
    <cellStyle name="Separador de milhares 2 2 2 3 5 7" xfId="11294"/>
    <cellStyle name="Separador de milhares 2 2 2 3 5 7 2" xfId="42589"/>
    <cellStyle name="Separador de milhares 2 2 2 3 5 8" xfId="27765"/>
    <cellStyle name="Separador de milhares 2 2 2 3 5 8 2" xfId="32707"/>
    <cellStyle name="Separador de milhares 2 2 2 3 5 9" xfId="29412"/>
    <cellStyle name="Separador de milhares 2 2 2 3 6" xfId="1377"/>
    <cellStyle name="Separador de milhares 2 2 2 3 6 2" xfId="3061"/>
    <cellStyle name="Separador de milhares 2 2 2 3 6 2 2" xfId="6355"/>
    <cellStyle name="Separador de milhares 2 2 2 3 6 2 2 2" xfId="22825"/>
    <cellStyle name="Separador de milhares 2 2 2 3 6 2 2 2 2" xfId="54120"/>
    <cellStyle name="Separador de milhares 2 2 2 3 6 2 2 3" xfId="16237"/>
    <cellStyle name="Separador de milhares 2 2 2 3 6 2 2 3 2" xfId="47532"/>
    <cellStyle name="Separador de milhares 2 2 2 3 6 2 2 4" xfId="37650"/>
    <cellStyle name="Separador de milhares 2 2 2 3 6 2 3" xfId="9649"/>
    <cellStyle name="Separador de milhares 2 2 2 3 6 2 3 2" xfId="26119"/>
    <cellStyle name="Separador de milhares 2 2 2 3 6 2 3 2 2" xfId="57414"/>
    <cellStyle name="Separador de milhares 2 2 2 3 6 2 3 3" xfId="40944"/>
    <cellStyle name="Separador de milhares 2 2 2 3 6 2 4" xfId="19531"/>
    <cellStyle name="Separador de milhares 2 2 2 3 6 2 4 2" xfId="50826"/>
    <cellStyle name="Separador de milhares 2 2 2 3 6 2 5" xfId="12943"/>
    <cellStyle name="Separador de milhares 2 2 2 3 6 2 5 2" xfId="44238"/>
    <cellStyle name="Separador de milhares 2 2 2 3 6 2 6" xfId="34356"/>
    <cellStyle name="Separador de milhares 2 2 2 3 6 2 7" xfId="31061"/>
    <cellStyle name="Separador de milhares 2 2 2 3 6 3" xfId="4708"/>
    <cellStyle name="Separador de milhares 2 2 2 3 6 3 2" xfId="21178"/>
    <cellStyle name="Separador de milhares 2 2 2 3 6 3 2 2" xfId="52473"/>
    <cellStyle name="Separador de milhares 2 2 2 3 6 3 3" xfId="14590"/>
    <cellStyle name="Separador de milhares 2 2 2 3 6 3 3 2" xfId="45885"/>
    <cellStyle name="Separador de milhares 2 2 2 3 6 3 4" xfId="36003"/>
    <cellStyle name="Separador de milhares 2 2 2 3 6 4" xfId="8002"/>
    <cellStyle name="Separador de milhares 2 2 2 3 6 4 2" xfId="24472"/>
    <cellStyle name="Separador de milhares 2 2 2 3 6 4 2 2" xfId="55767"/>
    <cellStyle name="Separador de milhares 2 2 2 3 6 4 3" xfId="39297"/>
    <cellStyle name="Separador de milhares 2 2 2 3 6 5" xfId="17884"/>
    <cellStyle name="Separador de milhares 2 2 2 3 6 5 2" xfId="49179"/>
    <cellStyle name="Separador de milhares 2 2 2 3 6 6" xfId="11296"/>
    <cellStyle name="Separador de milhares 2 2 2 3 6 6 2" xfId="42591"/>
    <cellStyle name="Separador de milhares 2 2 2 3 6 7" xfId="27767"/>
    <cellStyle name="Separador de milhares 2 2 2 3 6 7 2" xfId="32709"/>
    <cellStyle name="Separador de milhares 2 2 2 3 6 8" xfId="29414"/>
    <cellStyle name="Separador de milhares 2 2 2 3 7" xfId="1378"/>
    <cellStyle name="Separador de milhares 2 2 2 3 7 2" xfId="3062"/>
    <cellStyle name="Separador de milhares 2 2 2 3 7 2 2" xfId="6356"/>
    <cellStyle name="Separador de milhares 2 2 2 3 7 2 2 2" xfId="22826"/>
    <cellStyle name="Separador de milhares 2 2 2 3 7 2 2 2 2" xfId="54121"/>
    <cellStyle name="Separador de milhares 2 2 2 3 7 2 2 3" xfId="16238"/>
    <cellStyle name="Separador de milhares 2 2 2 3 7 2 2 3 2" xfId="47533"/>
    <cellStyle name="Separador de milhares 2 2 2 3 7 2 2 4" xfId="37651"/>
    <cellStyle name="Separador de milhares 2 2 2 3 7 2 3" xfId="9650"/>
    <cellStyle name="Separador de milhares 2 2 2 3 7 2 3 2" xfId="26120"/>
    <cellStyle name="Separador de milhares 2 2 2 3 7 2 3 2 2" xfId="57415"/>
    <cellStyle name="Separador de milhares 2 2 2 3 7 2 3 3" xfId="40945"/>
    <cellStyle name="Separador de milhares 2 2 2 3 7 2 4" xfId="19532"/>
    <cellStyle name="Separador de milhares 2 2 2 3 7 2 4 2" xfId="50827"/>
    <cellStyle name="Separador de milhares 2 2 2 3 7 2 5" xfId="12944"/>
    <cellStyle name="Separador de milhares 2 2 2 3 7 2 5 2" xfId="44239"/>
    <cellStyle name="Separador de milhares 2 2 2 3 7 2 6" xfId="34357"/>
    <cellStyle name="Separador de milhares 2 2 2 3 7 2 7" xfId="31062"/>
    <cellStyle name="Separador de milhares 2 2 2 3 7 3" xfId="4709"/>
    <cellStyle name="Separador de milhares 2 2 2 3 7 3 2" xfId="21179"/>
    <cellStyle name="Separador de milhares 2 2 2 3 7 3 2 2" xfId="52474"/>
    <cellStyle name="Separador de milhares 2 2 2 3 7 3 3" xfId="14591"/>
    <cellStyle name="Separador de milhares 2 2 2 3 7 3 3 2" xfId="45886"/>
    <cellStyle name="Separador de milhares 2 2 2 3 7 3 4" xfId="36004"/>
    <cellStyle name="Separador de milhares 2 2 2 3 7 4" xfId="8003"/>
    <cellStyle name="Separador de milhares 2 2 2 3 7 4 2" xfId="24473"/>
    <cellStyle name="Separador de milhares 2 2 2 3 7 4 2 2" xfId="55768"/>
    <cellStyle name="Separador de milhares 2 2 2 3 7 4 3" xfId="39298"/>
    <cellStyle name="Separador de milhares 2 2 2 3 7 5" xfId="17885"/>
    <cellStyle name="Separador de milhares 2 2 2 3 7 5 2" xfId="49180"/>
    <cellStyle name="Separador de milhares 2 2 2 3 7 6" xfId="11297"/>
    <cellStyle name="Separador de milhares 2 2 2 3 7 6 2" xfId="42592"/>
    <cellStyle name="Separador de milhares 2 2 2 3 7 7" xfId="27768"/>
    <cellStyle name="Separador de milhares 2 2 2 3 7 7 2" xfId="32710"/>
    <cellStyle name="Separador de milhares 2 2 2 3 7 8" xfId="29415"/>
    <cellStyle name="Separador de milhares 2 2 2 3 8" xfId="3042"/>
    <cellStyle name="Separador de milhares 2 2 2 3 8 2" xfId="6336"/>
    <cellStyle name="Separador de milhares 2 2 2 3 8 2 2" xfId="22806"/>
    <cellStyle name="Separador de milhares 2 2 2 3 8 2 2 2" xfId="54101"/>
    <cellStyle name="Separador de milhares 2 2 2 3 8 2 3" xfId="16218"/>
    <cellStyle name="Separador de milhares 2 2 2 3 8 2 3 2" xfId="47513"/>
    <cellStyle name="Separador de milhares 2 2 2 3 8 2 4" xfId="37631"/>
    <cellStyle name="Separador de milhares 2 2 2 3 8 3" xfId="9630"/>
    <cellStyle name="Separador de milhares 2 2 2 3 8 3 2" xfId="26100"/>
    <cellStyle name="Separador de milhares 2 2 2 3 8 3 2 2" xfId="57395"/>
    <cellStyle name="Separador de milhares 2 2 2 3 8 3 3" xfId="40925"/>
    <cellStyle name="Separador de milhares 2 2 2 3 8 4" xfId="19512"/>
    <cellStyle name="Separador de milhares 2 2 2 3 8 4 2" xfId="50807"/>
    <cellStyle name="Separador de milhares 2 2 2 3 8 5" xfId="12924"/>
    <cellStyle name="Separador de milhares 2 2 2 3 8 5 2" xfId="44219"/>
    <cellStyle name="Separador de milhares 2 2 2 3 8 6" xfId="34337"/>
    <cellStyle name="Separador de milhares 2 2 2 3 8 7" xfId="31042"/>
    <cellStyle name="Separador de milhares 2 2 2 3 9" xfId="4689"/>
    <cellStyle name="Separador de milhares 2 2 2 3 9 2" xfId="21159"/>
    <cellStyle name="Separador de milhares 2 2 2 3 9 2 2" xfId="52454"/>
    <cellStyle name="Separador de milhares 2 2 2 3 9 3" xfId="14571"/>
    <cellStyle name="Separador de milhares 2 2 2 3 9 3 2" xfId="45866"/>
    <cellStyle name="Separador de milhares 2 2 2 3 9 4" xfId="35984"/>
    <cellStyle name="Separador de milhares 2 2 2 4" xfId="1379"/>
    <cellStyle name="Separador de milhares 2 2 2 4 10" xfId="11298"/>
    <cellStyle name="Separador de milhares 2 2 2 4 10 2" xfId="42593"/>
    <cellStyle name="Separador de milhares 2 2 2 4 11" xfId="27769"/>
    <cellStyle name="Separador de milhares 2 2 2 4 11 2" xfId="32711"/>
    <cellStyle name="Separador de milhares 2 2 2 4 12" xfId="29416"/>
    <cellStyle name="Separador de milhares 2 2 2 4 2" xfId="1380"/>
    <cellStyle name="Separador de milhares 2 2 2 4 2 2" xfId="1381"/>
    <cellStyle name="Separador de milhares 2 2 2 4 2 2 2" xfId="3065"/>
    <cellStyle name="Separador de milhares 2 2 2 4 2 2 2 2" xfId="6359"/>
    <cellStyle name="Separador de milhares 2 2 2 4 2 2 2 2 2" xfId="22829"/>
    <cellStyle name="Separador de milhares 2 2 2 4 2 2 2 2 2 2" xfId="54124"/>
    <cellStyle name="Separador de milhares 2 2 2 4 2 2 2 2 3" xfId="16241"/>
    <cellStyle name="Separador de milhares 2 2 2 4 2 2 2 2 3 2" xfId="47536"/>
    <cellStyle name="Separador de milhares 2 2 2 4 2 2 2 2 4" xfId="37654"/>
    <cellStyle name="Separador de milhares 2 2 2 4 2 2 2 3" xfId="9653"/>
    <cellStyle name="Separador de milhares 2 2 2 4 2 2 2 3 2" xfId="26123"/>
    <cellStyle name="Separador de milhares 2 2 2 4 2 2 2 3 2 2" xfId="57418"/>
    <cellStyle name="Separador de milhares 2 2 2 4 2 2 2 3 3" xfId="40948"/>
    <cellStyle name="Separador de milhares 2 2 2 4 2 2 2 4" xfId="19535"/>
    <cellStyle name="Separador de milhares 2 2 2 4 2 2 2 4 2" xfId="50830"/>
    <cellStyle name="Separador de milhares 2 2 2 4 2 2 2 5" xfId="12947"/>
    <cellStyle name="Separador de milhares 2 2 2 4 2 2 2 5 2" xfId="44242"/>
    <cellStyle name="Separador de milhares 2 2 2 4 2 2 2 6" xfId="34360"/>
    <cellStyle name="Separador de milhares 2 2 2 4 2 2 2 7" xfId="31065"/>
    <cellStyle name="Separador de milhares 2 2 2 4 2 2 3" xfId="4712"/>
    <cellStyle name="Separador de milhares 2 2 2 4 2 2 3 2" xfId="21182"/>
    <cellStyle name="Separador de milhares 2 2 2 4 2 2 3 2 2" xfId="52477"/>
    <cellStyle name="Separador de milhares 2 2 2 4 2 2 3 3" xfId="14594"/>
    <cellStyle name="Separador de milhares 2 2 2 4 2 2 3 3 2" xfId="45889"/>
    <cellStyle name="Separador de milhares 2 2 2 4 2 2 3 4" xfId="36007"/>
    <cellStyle name="Separador de milhares 2 2 2 4 2 2 4" xfId="8006"/>
    <cellStyle name="Separador de milhares 2 2 2 4 2 2 4 2" xfId="24476"/>
    <cellStyle name="Separador de milhares 2 2 2 4 2 2 4 2 2" xfId="55771"/>
    <cellStyle name="Separador de milhares 2 2 2 4 2 2 4 3" xfId="39301"/>
    <cellStyle name="Separador de milhares 2 2 2 4 2 2 5" xfId="17888"/>
    <cellStyle name="Separador de milhares 2 2 2 4 2 2 5 2" xfId="49183"/>
    <cellStyle name="Separador de milhares 2 2 2 4 2 2 6" xfId="11300"/>
    <cellStyle name="Separador de milhares 2 2 2 4 2 2 6 2" xfId="42595"/>
    <cellStyle name="Separador de milhares 2 2 2 4 2 2 7" xfId="27771"/>
    <cellStyle name="Separador de milhares 2 2 2 4 2 2 7 2" xfId="32713"/>
    <cellStyle name="Separador de milhares 2 2 2 4 2 2 8" xfId="29418"/>
    <cellStyle name="Separador de milhares 2 2 2 4 2 3" xfId="3064"/>
    <cellStyle name="Separador de milhares 2 2 2 4 2 3 2" xfId="6358"/>
    <cellStyle name="Separador de milhares 2 2 2 4 2 3 2 2" xfId="22828"/>
    <cellStyle name="Separador de milhares 2 2 2 4 2 3 2 2 2" xfId="54123"/>
    <cellStyle name="Separador de milhares 2 2 2 4 2 3 2 3" xfId="16240"/>
    <cellStyle name="Separador de milhares 2 2 2 4 2 3 2 3 2" xfId="47535"/>
    <cellStyle name="Separador de milhares 2 2 2 4 2 3 2 4" xfId="37653"/>
    <cellStyle name="Separador de milhares 2 2 2 4 2 3 3" xfId="9652"/>
    <cellStyle name="Separador de milhares 2 2 2 4 2 3 3 2" xfId="26122"/>
    <cellStyle name="Separador de milhares 2 2 2 4 2 3 3 2 2" xfId="57417"/>
    <cellStyle name="Separador de milhares 2 2 2 4 2 3 3 3" xfId="40947"/>
    <cellStyle name="Separador de milhares 2 2 2 4 2 3 4" xfId="19534"/>
    <cellStyle name="Separador de milhares 2 2 2 4 2 3 4 2" xfId="50829"/>
    <cellStyle name="Separador de milhares 2 2 2 4 2 3 5" xfId="12946"/>
    <cellStyle name="Separador de milhares 2 2 2 4 2 3 5 2" xfId="44241"/>
    <cellStyle name="Separador de milhares 2 2 2 4 2 3 6" xfId="34359"/>
    <cellStyle name="Separador de milhares 2 2 2 4 2 3 7" xfId="31064"/>
    <cellStyle name="Separador de milhares 2 2 2 4 2 4" xfId="4711"/>
    <cellStyle name="Separador de milhares 2 2 2 4 2 4 2" xfId="21181"/>
    <cellStyle name="Separador de milhares 2 2 2 4 2 4 2 2" xfId="52476"/>
    <cellStyle name="Separador de milhares 2 2 2 4 2 4 3" xfId="14593"/>
    <cellStyle name="Separador de milhares 2 2 2 4 2 4 3 2" xfId="45888"/>
    <cellStyle name="Separador de milhares 2 2 2 4 2 4 4" xfId="36006"/>
    <cellStyle name="Separador de milhares 2 2 2 4 2 5" xfId="8005"/>
    <cellStyle name="Separador de milhares 2 2 2 4 2 5 2" xfId="24475"/>
    <cellStyle name="Separador de milhares 2 2 2 4 2 5 2 2" xfId="55770"/>
    <cellStyle name="Separador de milhares 2 2 2 4 2 5 3" xfId="39300"/>
    <cellStyle name="Separador de milhares 2 2 2 4 2 6" xfId="17887"/>
    <cellStyle name="Separador de milhares 2 2 2 4 2 6 2" xfId="49182"/>
    <cellStyle name="Separador de milhares 2 2 2 4 2 7" xfId="11299"/>
    <cellStyle name="Separador de milhares 2 2 2 4 2 7 2" xfId="42594"/>
    <cellStyle name="Separador de milhares 2 2 2 4 2 8" xfId="27770"/>
    <cellStyle name="Separador de milhares 2 2 2 4 2 8 2" xfId="32712"/>
    <cellStyle name="Separador de milhares 2 2 2 4 2 9" xfId="29417"/>
    <cellStyle name="Separador de milhares 2 2 2 4 3" xfId="1382"/>
    <cellStyle name="Separador de milhares 2 2 2 4 3 2" xfId="1383"/>
    <cellStyle name="Separador de milhares 2 2 2 4 3 2 2" xfId="3067"/>
    <cellStyle name="Separador de milhares 2 2 2 4 3 2 2 2" xfId="6361"/>
    <cellStyle name="Separador de milhares 2 2 2 4 3 2 2 2 2" xfId="22831"/>
    <cellStyle name="Separador de milhares 2 2 2 4 3 2 2 2 2 2" xfId="54126"/>
    <cellStyle name="Separador de milhares 2 2 2 4 3 2 2 2 3" xfId="16243"/>
    <cellStyle name="Separador de milhares 2 2 2 4 3 2 2 2 3 2" xfId="47538"/>
    <cellStyle name="Separador de milhares 2 2 2 4 3 2 2 2 4" xfId="37656"/>
    <cellStyle name="Separador de milhares 2 2 2 4 3 2 2 3" xfId="9655"/>
    <cellStyle name="Separador de milhares 2 2 2 4 3 2 2 3 2" xfId="26125"/>
    <cellStyle name="Separador de milhares 2 2 2 4 3 2 2 3 2 2" xfId="57420"/>
    <cellStyle name="Separador de milhares 2 2 2 4 3 2 2 3 3" xfId="40950"/>
    <cellStyle name="Separador de milhares 2 2 2 4 3 2 2 4" xfId="19537"/>
    <cellStyle name="Separador de milhares 2 2 2 4 3 2 2 4 2" xfId="50832"/>
    <cellStyle name="Separador de milhares 2 2 2 4 3 2 2 5" xfId="12949"/>
    <cellStyle name="Separador de milhares 2 2 2 4 3 2 2 5 2" xfId="44244"/>
    <cellStyle name="Separador de milhares 2 2 2 4 3 2 2 6" xfId="34362"/>
    <cellStyle name="Separador de milhares 2 2 2 4 3 2 2 7" xfId="31067"/>
    <cellStyle name="Separador de milhares 2 2 2 4 3 2 3" xfId="4714"/>
    <cellStyle name="Separador de milhares 2 2 2 4 3 2 3 2" xfId="21184"/>
    <cellStyle name="Separador de milhares 2 2 2 4 3 2 3 2 2" xfId="52479"/>
    <cellStyle name="Separador de milhares 2 2 2 4 3 2 3 3" xfId="14596"/>
    <cellStyle name="Separador de milhares 2 2 2 4 3 2 3 3 2" xfId="45891"/>
    <cellStyle name="Separador de milhares 2 2 2 4 3 2 3 4" xfId="36009"/>
    <cellStyle name="Separador de milhares 2 2 2 4 3 2 4" xfId="8008"/>
    <cellStyle name="Separador de milhares 2 2 2 4 3 2 4 2" xfId="24478"/>
    <cellStyle name="Separador de milhares 2 2 2 4 3 2 4 2 2" xfId="55773"/>
    <cellStyle name="Separador de milhares 2 2 2 4 3 2 4 3" xfId="39303"/>
    <cellStyle name="Separador de milhares 2 2 2 4 3 2 5" xfId="17890"/>
    <cellStyle name="Separador de milhares 2 2 2 4 3 2 5 2" xfId="49185"/>
    <cellStyle name="Separador de milhares 2 2 2 4 3 2 6" xfId="11302"/>
    <cellStyle name="Separador de milhares 2 2 2 4 3 2 6 2" xfId="42597"/>
    <cellStyle name="Separador de milhares 2 2 2 4 3 2 7" xfId="27773"/>
    <cellStyle name="Separador de milhares 2 2 2 4 3 2 7 2" xfId="32715"/>
    <cellStyle name="Separador de milhares 2 2 2 4 3 2 8" xfId="29420"/>
    <cellStyle name="Separador de milhares 2 2 2 4 3 3" xfId="3066"/>
    <cellStyle name="Separador de milhares 2 2 2 4 3 3 2" xfId="6360"/>
    <cellStyle name="Separador de milhares 2 2 2 4 3 3 2 2" xfId="22830"/>
    <cellStyle name="Separador de milhares 2 2 2 4 3 3 2 2 2" xfId="54125"/>
    <cellStyle name="Separador de milhares 2 2 2 4 3 3 2 3" xfId="16242"/>
    <cellStyle name="Separador de milhares 2 2 2 4 3 3 2 3 2" xfId="47537"/>
    <cellStyle name="Separador de milhares 2 2 2 4 3 3 2 4" xfId="37655"/>
    <cellStyle name="Separador de milhares 2 2 2 4 3 3 3" xfId="9654"/>
    <cellStyle name="Separador de milhares 2 2 2 4 3 3 3 2" xfId="26124"/>
    <cellStyle name="Separador de milhares 2 2 2 4 3 3 3 2 2" xfId="57419"/>
    <cellStyle name="Separador de milhares 2 2 2 4 3 3 3 3" xfId="40949"/>
    <cellStyle name="Separador de milhares 2 2 2 4 3 3 4" xfId="19536"/>
    <cellStyle name="Separador de milhares 2 2 2 4 3 3 4 2" xfId="50831"/>
    <cellStyle name="Separador de milhares 2 2 2 4 3 3 5" xfId="12948"/>
    <cellStyle name="Separador de milhares 2 2 2 4 3 3 5 2" xfId="44243"/>
    <cellStyle name="Separador de milhares 2 2 2 4 3 3 6" xfId="34361"/>
    <cellStyle name="Separador de milhares 2 2 2 4 3 3 7" xfId="31066"/>
    <cellStyle name="Separador de milhares 2 2 2 4 3 4" xfId="4713"/>
    <cellStyle name="Separador de milhares 2 2 2 4 3 4 2" xfId="21183"/>
    <cellStyle name="Separador de milhares 2 2 2 4 3 4 2 2" xfId="52478"/>
    <cellStyle name="Separador de milhares 2 2 2 4 3 4 3" xfId="14595"/>
    <cellStyle name="Separador de milhares 2 2 2 4 3 4 3 2" xfId="45890"/>
    <cellStyle name="Separador de milhares 2 2 2 4 3 4 4" xfId="36008"/>
    <cellStyle name="Separador de milhares 2 2 2 4 3 5" xfId="8007"/>
    <cellStyle name="Separador de milhares 2 2 2 4 3 5 2" xfId="24477"/>
    <cellStyle name="Separador de milhares 2 2 2 4 3 5 2 2" xfId="55772"/>
    <cellStyle name="Separador de milhares 2 2 2 4 3 5 3" xfId="39302"/>
    <cellStyle name="Separador de milhares 2 2 2 4 3 6" xfId="17889"/>
    <cellStyle name="Separador de milhares 2 2 2 4 3 6 2" xfId="49184"/>
    <cellStyle name="Separador de milhares 2 2 2 4 3 7" xfId="11301"/>
    <cellStyle name="Separador de milhares 2 2 2 4 3 7 2" xfId="42596"/>
    <cellStyle name="Separador de milhares 2 2 2 4 3 8" xfId="27772"/>
    <cellStyle name="Separador de milhares 2 2 2 4 3 8 2" xfId="32714"/>
    <cellStyle name="Separador de milhares 2 2 2 4 3 9" xfId="29419"/>
    <cellStyle name="Separador de milhares 2 2 2 4 4" xfId="1384"/>
    <cellStyle name="Separador de milhares 2 2 2 4 4 2" xfId="3068"/>
    <cellStyle name="Separador de milhares 2 2 2 4 4 2 2" xfId="6362"/>
    <cellStyle name="Separador de milhares 2 2 2 4 4 2 2 2" xfId="22832"/>
    <cellStyle name="Separador de milhares 2 2 2 4 4 2 2 2 2" xfId="54127"/>
    <cellStyle name="Separador de milhares 2 2 2 4 4 2 2 3" xfId="16244"/>
    <cellStyle name="Separador de milhares 2 2 2 4 4 2 2 3 2" xfId="47539"/>
    <cellStyle name="Separador de milhares 2 2 2 4 4 2 2 4" xfId="37657"/>
    <cellStyle name="Separador de milhares 2 2 2 4 4 2 3" xfId="9656"/>
    <cellStyle name="Separador de milhares 2 2 2 4 4 2 3 2" xfId="26126"/>
    <cellStyle name="Separador de milhares 2 2 2 4 4 2 3 2 2" xfId="57421"/>
    <cellStyle name="Separador de milhares 2 2 2 4 4 2 3 3" xfId="40951"/>
    <cellStyle name="Separador de milhares 2 2 2 4 4 2 4" xfId="19538"/>
    <cellStyle name="Separador de milhares 2 2 2 4 4 2 4 2" xfId="50833"/>
    <cellStyle name="Separador de milhares 2 2 2 4 4 2 5" xfId="12950"/>
    <cellStyle name="Separador de milhares 2 2 2 4 4 2 5 2" xfId="44245"/>
    <cellStyle name="Separador de milhares 2 2 2 4 4 2 6" xfId="34363"/>
    <cellStyle name="Separador de milhares 2 2 2 4 4 2 7" xfId="31068"/>
    <cellStyle name="Separador de milhares 2 2 2 4 4 3" xfId="4715"/>
    <cellStyle name="Separador de milhares 2 2 2 4 4 3 2" xfId="21185"/>
    <cellStyle name="Separador de milhares 2 2 2 4 4 3 2 2" xfId="52480"/>
    <cellStyle name="Separador de milhares 2 2 2 4 4 3 3" xfId="14597"/>
    <cellStyle name="Separador de milhares 2 2 2 4 4 3 3 2" xfId="45892"/>
    <cellStyle name="Separador de milhares 2 2 2 4 4 3 4" xfId="36010"/>
    <cellStyle name="Separador de milhares 2 2 2 4 4 4" xfId="8009"/>
    <cellStyle name="Separador de milhares 2 2 2 4 4 4 2" xfId="24479"/>
    <cellStyle name="Separador de milhares 2 2 2 4 4 4 2 2" xfId="55774"/>
    <cellStyle name="Separador de milhares 2 2 2 4 4 4 3" xfId="39304"/>
    <cellStyle name="Separador de milhares 2 2 2 4 4 5" xfId="17891"/>
    <cellStyle name="Separador de milhares 2 2 2 4 4 5 2" xfId="49186"/>
    <cellStyle name="Separador de milhares 2 2 2 4 4 6" xfId="11303"/>
    <cellStyle name="Separador de milhares 2 2 2 4 4 6 2" xfId="42598"/>
    <cellStyle name="Separador de milhares 2 2 2 4 4 7" xfId="27774"/>
    <cellStyle name="Separador de milhares 2 2 2 4 4 7 2" xfId="32716"/>
    <cellStyle name="Separador de milhares 2 2 2 4 4 8" xfId="29421"/>
    <cellStyle name="Separador de milhares 2 2 2 4 5" xfId="1385"/>
    <cellStyle name="Separador de milhares 2 2 2 4 5 2" xfId="3069"/>
    <cellStyle name="Separador de milhares 2 2 2 4 5 2 2" xfId="6363"/>
    <cellStyle name="Separador de milhares 2 2 2 4 5 2 2 2" xfId="22833"/>
    <cellStyle name="Separador de milhares 2 2 2 4 5 2 2 2 2" xfId="54128"/>
    <cellStyle name="Separador de milhares 2 2 2 4 5 2 2 3" xfId="16245"/>
    <cellStyle name="Separador de milhares 2 2 2 4 5 2 2 3 2" xfId="47540"/>
    <cellStyle name="Separador de milhares 2 2 2 4 5 2 2 4" xfId="37658"/>
    <cellStyle name="Separador de milhares 2 2 2 4 5 2 3" xfId="9657"/>
    <cellStyle name="Separador de milhares 2 2 2 4 5 2 3 2" xfId="26127"/>
    <cellStyle name="Separador de milhares 2 2 2 4 5 2 3 2 2" xfId="57422"/>
    <cellStyle name="Separador de milhares 2 2 2 4 5 2 3 3" xfId="40952"/>
    <cellStyle name="Separador de milhares 2 2 2 4 5 2 4" xfId="19539"/>
    <cellStyle name="Separador de milhares 2 2 2 4 5 2 4 2" xfId="50834"/>
    <cellStyle name="Separador de milhares 2 2 2 4 5 2 5" xfId="12951"/>
    <cellStyle name="Separador de milhares 2 2 2 4 5 2 5 2" xfId="44246"/>
    <cellStyle name="Separador de milhares 2 2 2 4 5 2 6" xfId="34364"/>
    <cellStyle name="Separador de milhares 2 2 2 4 5 2 7" xfId="31069"/>
    <cellStyle name="Separador de milhares 2 2 2 4 5 3" xfId="4716"/>
    <cellStyle name="Separador de milhares 2 2 2 4 5 3 2" xfId="21186"/>
    <cellStyle name="Separador de milhares 2 2 2 4 5 3 2 2" xfId="52481"/>
    <cellStyle name="Separador de milhares 2 2 2 4 5 3 3" xfId="14598"/>
    <cellStyle name="Separador de milhares 2 2 2 4 5 3 3 2" xfId="45893"/>
    <cellStyle name="Separador de milhares 2 2 2 4 5 3 4" xfId="36011"/>
    <cellStyle name="Separador de milhares 2 2 2 4 5 4" xfId="8010"/>
    <cellStyle name="Separador de milhares 2 2 2 4 5 4 2" xfId="24480"/>
    <cellStyle name="Separador de milhares 2 2 2 4 5 4 2 2" xfId="55775"/>
    <cellStyle name="Separador de milhares 2 2 2 4 5 4 3" xfId="39305"/>
    <cellStyle name="Separador de milhares 2 2 2 4 5 5" xfId="17892"/>
    <cellStyle name="Separador de milhares 2 2 2 4 5 5 2" xfId="49187"/>
    <cellStyle name="Separador de milhares 2 2 2 4 5 6" xfId="11304"/>
    <cellStyle name="Separador de milhares 2 2 2 4 5 6 2" xfId="42599"/>
    <cellStyle name="Separador de milhares 2 2 2 4 5 7" xfId="27775"/>
    <cellStyle name="Separador de milhares 2 2 2 4 5 7 2" xfId="32717"/>
    <cellStyle name="Separador de milhares 2 2 2 4 5 8" xfId="29422"/>
    <cellStyle name="Separador de milhares 2 2 2 4 6" xfId="3063"/>
    <cellStyle name="Separador de milhares 2 2 2 4 6 2" xfId="6357"/>
    <cellStyle name="Separador de milhares 2 2 2 4 6 2 2" xfId="22827"/>
    <cellStyle name="Separador de milhares 2 2 2 4 6 2 2 2" xfId="54122"/>
    <cellStyle name="Separador de milhares 2 2 2 4 6 2 3" xfId="16239"/>
    <cellStyle name="Separador de milhares 2 2 2 4 6 2 3 2" xfId="47534"/>
    <cellStyle name="Separador de milhares 2 2 2 4 6 2 4" xfId="37652"/>
    <cellStyle name="Separador de milhares 2 2 2 4 6 3" xfId="9651"/>
    <cellStyle name="Separador de milhares 2 2 2 4 6 3 2" xfId="26121"/>
    <cellStyle name="Separador de milhares 2 2 2 4 6 3 2 2" xfId="57416"/>
    <cellStyle name="Separador de milhares 2 2 2 4 6 3 3" xfId="40946"/>
    <cellStyle name="Separador de milhares 2 2 2 4 6 4" xfId="19533"/>
    <cellStyle name="Separador de milhares 2 2 2 4 6 4 2" xfId="50828"/>
    <cellStyle name="Separador de milhares 2 2 2 4 6 5" xfId="12945"/>
    <cellStyle name="Separador de milhares 2 2 2 4 6 5 2" xfId="44240"/>
    <cellStyle name="Separador de milhares 2 2 2 4 6 6" xfId="34358"/>
    <cellStyle name="Separador de milhares 2 2 2 4 6 7" xfId="31063"/>
    <cellStyle name="Separador de milhares 2 2 2 4 7" xfId="4710"/>
    <cellStyle name="Separador de milhares 2 2 2 4 7 2" xfId="21180"/>
    <cellStyle name="Separador de milhares 2 2 2 4 7 2 2" xfId="52475"/>
    <cellStyle name="Separador de milhares 2 2 2 4 7 3" xfId="14592"/>
    <cellStyle name="Separador de milhares 2 2 2 4 7 3 2" xfId="45887"/>
    <cellStyle name="Separador de milhares 2 2 2 4 7 4" xfId="36005"/>
    <cellStyle name="Separador de milhares 2 2 2 4 8" xfId="8004"/>
    <cellStyle name="Separador de milhares 2 2 2 4 8 2" xfId="24474"/>
    <cellStyle name="Separador de milhares 2 2 2 4 8 2 2" xfId="55769"/>
    <cellStyle name="Separador de milhares 2 2 2 4 8 3" xfId="39299"/>
    <cellStyle name="Separador de milhares 2 2 2 4 9" xfId="17886"/>
    <cellStyle name="Separador de milhares 2 2 2 4 9 2" xfId="49181"/>
    <cellStyle name="Separador de milhares 2 2 2 5" xfId="1386"/>
    <cellStyle name="Separador de milhares 2 2 2 5 10" xfId="11305"/>
    <cellStyle name="Separador de milhares 2 2 2 5 10 2" xfId="42600"/>
    <cellStyle name="Separador de milhares 2 2 2 5 11" xfId="27776"/>
    <cellStyle name="Separador de milhares 2 2 2 5 11 2" xfId="32718"/>
    <cellStyle name="Separador de milhares 2 2 2 5 12" xfId="29423"/>
    <cellStyle name="Separador de milhares 2 2 2 5 2" xfId="1387"/>
    <cellStyle name="Separador de milhares 2 2 2 5 2 2" xfId="1388"/>
    <cellStyle name="Separador de milhares 2 2 2 5 2 2 2" xfId="3072"/>
    <cellStyle name="Separador de milhares 2 2 2 5 2 2 2 2" xfId="6366"/>
    <cellStyle name="Separador de milhares 2 2 2 5 2 2 2 2 2" xfId="22836"/>
    <cellStyle name="Separador de milhares 2 2 2 5 2 2 2 2 2 2" xfId="54131"/>
    <cellStyle name="Separador de milhares 2 2 2 5 2 2 2 2 3" xfId="16248"/>
    <cellStyle name="Separador de milhares 2 2 2 5 2 2 2 2 3 2" xfId="47543"/>
    <cellStyle name="Separador de milhares 2 2 2 5 2 2 2 2 4" xfId="37661"/>
    <cellStyle name="Separador de milhares 2 2 2 5 2 2 2 3" xfId="9660"/>
    <cellStyle name="Separador de milhares 2 2 2 5 2 2 2 3 2" xfId="26130"/>
    <cellStyle name="Separador de milhares 2 2 2 5 2 2 2 3 2 2" xfId="57425"/>
    <cellStyle name="Separador de milhares 2 2 2 5 2 2 2 3 3" xfId="40955"/>
    <cellStyle name="Separador de milhares 2 2 2 5 2 2 2 4" xfId="19542"/>
    <cellStyle name="Separador de milhares 2 2 2 5 2 2 2 4 2" xfId="50837"/>
    <cellStyle name="Separador de milhares 2 2 2 5 2 2 2 5" xfId="12954"/>
    <cellStyle name="Separador de milhares 2 2 2 5 2 2 2 5 2" xfId="44249"/>
    <cellStyle name="Separador de milhares 2 2 2 5 2 2 2 6" xfId="34367"/>
    <cellStyle name="Separador de milhares 2 2 2 5 2 2 2 7" xfId="31072"/>
    <cellStyle name="Separador de milhares 2 2 2 5 2 2 3" xfId="4719"/>
    <cellStyle name="Separador de milhares 2 2 2 5 2 2 3 2" xfId="21189"/>
    <cellStyle name="Separador de milhares 2 2 2 5 2 2 3 2 2" xfId="52484"/>
    <cellStyle name="Separador de milhares 2 2 2 5 2 2 3 3" xfId="14601"/>
    <cellStyle name="Separador de milhares 2 2 2 5 2 2 3 3 2" xfId="45896"/>
    <cellStyle name="Separador de milhares 2 2 2 5 2 2 3 4" xfId="36014"/>
    <cellStyle name="Separador de milhares 2 2 2 5 2 2 4" xfId="8013"/>
    <cellStyle name="Separador de milhares 2 2 2 5 2 2 4 2" xfId="24483"/>
    <cellStyle name="Separador de milhares 2 2 2 5 2 2 4 2 2" xfId="55778"/>
    <cellStyle name="Separador de milhares 2 2 2 5 2 2 4 3" xfId="39308"/>
    <cellStyle name="Separador de milhares 2 2 2 5 2 2 5" xfId="17895"/>
    <cellStyle name="Separador de milhares 2 2 2 5 2 2 5 2" xfId="49190"/>
    <cellStyle name="Separador de milhares 2 2 2 5 2 2 6" xfId="11307"/>
    <cellStyle name="Separador de milhares 2 2 2 5 2 2 6 2" xfId="42602"/>
    <cellStyle name="Separador de milhares 2 2 2 5 2 2 7" xfId="27778"/>
    <cellStyle name="Separador de milhares 2 2 2 5 2 2 7 2" xfId="32720"/>
    <cellStyle name="Separador de milhares 2 2 2 5 2 2 8" xfId="29425"/>
    <cellStyle name="Separador de milhares 2 2 2 5 2 3" xfId="3071"/>
    <cellStyle name="Separador de milhares 2 2 2 5 2 3 2" xfId="6365"/>
    <cellStyle name="Separador de milhares 2 2 2 5 2 3 2 2" xfId="22835"/>
    <cellStyle name="Separador de milhares 2 2 2 5 2 3 2 2 2" xfId="54130"/>
    <cellStyle name="Separador de milhares 2 2 2 5 2 3 2 3" xfId="16247"/>
    <cellStyle name="Separador de milhares 2 2 2 5 2 3 2 3 2" xfId="47542"/>
    <cellStyle name="Separador de milhares 2 2 2 5 2 3 2 4" xfId="37660"/>
    <cellStyle name="Separador de milhares 2 2 2 5 2 3 3" xfId="9659"/>
    <cellStyle name="Separador de milhares 2 2 2 5 2 3 3 2" xfId="26129"/>
    <cellStyle name="Separador de milhares 2 2 2 5 2 3 3 2 2" xfId="57424"/>
    <cellStyle name="Separador de milhares 2 2 2 5 2 3 3 3" xfId="40954"/>
    <cellStyle name="Separador de milhares 2 2 2 5 2 3 4" xfId="19541"/>
    <cellStyle name="Separador de milhares 2 2 2 5 2 3 4 2" xfId="50836"/>
    <cellStyle name="Separador de milhares 2 2 2 5 2 3 5" xfId="12953"/>
    <cellStyle name="Separador de milhares 2 2 2 5 2 3 5 2" xfId="44248"/>
    <cellStyle name="Separador de milhares 2 2 2 5 2 3 6" xfId="34366"/>
    <cellStyle name="Separador de milhares 2 2 2 5 2 3 7" xfId="31071"/>
    <cellStyle name="Separador de milhares 2 2 2 5 2 4" xfId="4718"/>
    <cellStyle name="Separador de milhares 2 2 2 5 2 4 2" xfId="21188"/>
    <cellStyle name="Separador de milhares 2 2 2 5 2 4 2 2" xfId="52483"/>
    <cellStyle name="Separador de milhares 2 2 2 5 2 4 3" xfId="14600"/>
    <cellStyle name="Separador de milhares 2 2 2 5 2 4 3 2" xfId="45895"/>
    <cellStyle name="Separador de milhares 2 2 2 5 2 4 4" xfId="36013"/>
    <cellStyle name="Separador de milhares 2 2 2 5 2 5" xfId="8012"/>
    <cellStyle name="Separador de milhares 2 2 2 5 2 5 2" xfId="24482"/>
    <cellStyle name="Separador de milhares 2 2 2 5 2 5 2 2" xfId="55777"/>
    <cellStyle name="Separador de milhares 2 2 2 5 2 5 3" xfId="39307"/>
    <cellStyle name="Separador de milhares 2 2 2 5 2 6" xfId="17894"/>
    <cellStyle name="Separador de milhares 2 2 2 5 2 6 2" xfId="49189"/>
    <cellStyle name="Separador de milhares 2 2 2 5 2 7" xfId="11306"/>
    <cellStyle name="Separador de milhares 2 2 2 5 2 7 2" xfId="42601"/>
    <cellStyle name="Separador de milhares 2 2 2 5 2 8" xfId="27777"/>
    <cellStyle name="Separador de milhares 2 2 2 5 2 8 2" xfId="32719"/>
    <cellStyle name="Separador de milhares 2 2 2 5 2 9" xfId="29424"/>
    <cellStyle name="Separador de milhares 2 2 2 5 3" xfId="1389"/>
    <cellStyle name="Separador de milhares 2 2 2 5 3 2" xfId="1390"/>
    <cellStyle name="Separador de milhares 2 2 2 5 3 2 2" xfId="3074"/>
    <cellStyle name="Separador de milhares 2 2 2 5 3 2 2 2" xfId="6368"/>
    <cellStyle name="Separador de milhares 2 2 2 5 3 2 2 2 2" xfId="22838"/>
    <cellStyle name="Separador de milhares 2 2 2 5 3 2 2 2 2 2" xfId="54133"/>
    <cellStyle name="Separador de milhares 2 2 2 5 3 2 2 2 3" xfId="16250"/>
    <cellStyle name="Separador de milhares 2 2 2 5 3 2 2 2 3 2" xfId="47545"/>
    <cellStyle name="Separador de milhares 2 2 2 5 3 2 2 2 4" xfId="37663"/>
    <cellStyle name="Separador de milhares 2 2 2 5 3 2 2 3" xfId="9662"/>
    <cellStyle name="Separador de milhares 2 2 2 5 3 2 2 3 2" xfId="26132"/>
    <cellStyle name="Separador de milhares 2 2 2 5 3 2 2 3 2 2" xfId="57427"/>
    <cellStyle name="Separador de milhares 2 2 2 5 3 2 2 3 3" xfId="40957"/>
    <cellStyle name="Separador de milhares 2 2 2 5 3 2 2 4" xfId="19544"/>
    <cellStyle name="Separador de milhares 2 2 2 5 3 2 2 4 2" xfId="50839"/>
    <cellStyle name="Separador de milhares 2 2 2 5 3 2 2 5" xfId="12956"/>
    <cellStyle name="Separador de milhares 2 2 2 5 3 2 2 5 2" xfId="44251"/>
    <cellStyle name="Separador de milhares 2 2 2 5 3 2 2 6" xfId="34369"/>
    <cellStyle name="Separador de milhares 2 2 2 5 3 2 2 7" xfId="31074"/>
    <cellStyle name="Separador de milhares 2 2 2 5 3 2 3" xfId="4721"/>
    <cellStyle name="Separador de milhares 2 2 2 5 3 2 3 2" xfId="21191"/>
    <cellStyle name="Separador de milhares 2 2 2 5 3 2 3 2 2" xfId="52486"/>
    <cellStyle name="Separador de milhares 2 2 2 5 3 2 3 3" xfId="14603"/>
    <cellStyle name="Separador de milhares 2 2 2 5 3 2 3 3 2" xfId="45898"/>
    <cellStyle name="Separador de milhares 2 2 2 5 3 2 3 4" xfId="36016"/>
    <cellStyle name="Separador de milhares 2 2 2 5 3 2 4" xfId="8015"/>
    <cellStyle name="Separador de milhares 2 2 2 5 3 2 4 2" xfId="24485"/>
    <cellStyle name="Separador de milhares 2 2 2 5 3 2 4 2 2" xfId="55780"/>
    <cellStyle name="Separador de milhares 2 2 2 5 3 2 4 3" xfId="39310"/>
    <cellStyle name="Separador de milhares 2 2 2 5 3 2 5" xfId="17897"/>
    <cellStyle name="Separador de milhares 2 2 2 5 3 2 5 2" xfId="49192"/>
    <cellStyle name="Separador de milhares 2 2 2 5 3 2 6" xfId="11309"/>
    <cellStyle name="Separador de milhares 2 2 2 5 3 2 6 2" xfId="42604"/>
    <cellStyle name="Separador de milhares 2 2 2 5 3 2 7" xfId="27780"/>
    <cellStyle name="Separador de milhares 2 2 2 5 3 2 7 2" xfId="32722"/>
    <cellStyle name="Separador de milhares 2 2 2 5 3 2 8" xfId="29427"/>
    <cellStyle name="Separador de milhares 2 2 2 5 3 3" xfId="3073"/>
    <cellStyle name="Separador de milhares 2 2 2 5 3 3 2" xfId="6367"/>
    <cellStyle name="Separador de milhares 2 2 2 5 3 3 2 2" xfId="22837"/>
    <cellStyle name="Separador de milhares 2 2 2 5 3 3 2 2 2" xfId="54132"/>
    <cellStyle name="Separador de milhares 2 2 2 5 3 3 2 3" xfId="16249"/>
    <cellStyle name="Separador de milhares 2 2 2 5 3 3 2 3 2" xfId="47544"/>
    <cellStyle name="Separador de milhares 2 2 2 5 3 3 2 4" xfId="37662"/>
    <cellStyle name="Separador de milhares 2 2 2 5 3 3 3" xfId="9661"/>
    <cellStyle name="Separador de milhares 2 2 2 5 3 3 3 2" xfId="26131"/>
    <cellStyle name="Separador de milhares 2 2 2 5 3 3 3 2 2" xfId="57426"/>
    <cellStyle name="Separador de milhares 2 2 2 5 3 3 3 3" xfId="40956"/>
    <cellStyle name="Separador de milhares 2 2 2 5 3 3 4" xfId="19543"/>
    <cellStyle name="Separador de milhares 2 2 2 5 3 3 4 2" xfId="50838"/>
    <cellStyle name="Separador de milhares 2 2 2 5 3 3 5" xfId="12955"/>
    <cellStyle name="Separador de milhares 2 2 2 5 3 3 5 2" xfId="44250"/>
    <cellStyle name="Separador de milhares 2 2 2 5 3 3 6" xfId="34368"/>
    <cellStyle name="Separador de milhares 2 2 2 5 3 3 7" xfId="31073"/>
    <cellStyle name="Separador de milhares 2 2 2 5 3 4" xfId="4720"/>
    <cellStyle name="Separador de milhares 2 2 2 5 3 4 2" xfId="21190"/>
    <cellStyle name="Separador de milhares 2 2 2 5 3 4 2 2" xfId="52485"/>
    <cellStyle name="Separador de milhares 2 2 2 5 3 4 3" xfId="14602"/>
    <cellStyle name="Separador de milhares 2 2 2 5 3 4 3 2" xfId="45897"/>
    <cellStyle name="Separador de milhares 2 2 2 5 3 4 4" xfId="36015"/>
    <cellStyle name="Separador de milhares 2 2 2 5 3 5" xfId="8014"/>
    <cellStyle name="Separador de milhares 2 2 2 5 3 5 2" xfId="24484"/>
    <cellStyle name="Separador de milhares 2 2 2 5 3 5 2 2" xfId="55779"/>
    <cellStyle name="Separador de milhares 2 2 2 5 3 5 3" xfId="39309"/>
    <cellStyle name="Separador de milhares 2 2 2 5 3 6" xfId="17896"/>
    <cellStyle name="Separador de milhares 2 2 2 5 3 6 2" xfId="49191"/>
    <cellStyle name="Separador de milhares 2 2 2 5 3 7" xfId="11308"/>
    <cellStyle name="Separador de milhares 2 2 2 5 3 7 2" xfId="42603"/>
    <cellStyle name="Separador de milhares 2 2 2 5 3 8" xfId="27779"/>
    <cellStyle name="Separador de milhares 2 2 2 5 3 8 2" xfId="32721"/>
    <cellStyle name="Separador de milhares 2 2 2 5 3 9" xfId="29426"/>
    <cellStyle name="Separador de milhares 2 2 2 5 4" xfId="1391"/>
    <cellStyle name="Separador de milhares 2 2 2 5 4 2" xfId="3075"/>
    <cellStyle name="Separador de milhares 2 2 2 5 4 2 2" xfId="6369"/>
    <cellStyle name="Separador de milhares 2 2 2 5 4 2 2 2" xfId="22839"/>
    <cellStyle name="Separador de milhares 2 2 2 5 4 2 2 2 2" xfId="54134"/>
    <cellStyle name="Separador de milhares 2 2 2 5 4 2 2 3" xfId="16251"/>
    <cellStyle name="Separador de milhares 2 2 2 5 4 2 2 3 2" xfId="47546"/>
    <cellStyle name="Separador de milhares 2 2 2 5 4 2 2 4" xfId="37664"/>
    <cellStyle name="Separador de milhares 2 2 2 5 4 2 3" xfId="9663"/>
    <cellStyle name="Separador de milhares 2 2 2 5 4 2 3 2" xfId="26133"/>
    <cellStyle name="Separador de milhares 2 2 2 5 4 2 3 2 2" xfId="57428"/>
    <cellStyle name="Separador de milhares 2 2 2 5 4 2 3 3" xfId="40958"/>
    <cellStyle name="Separador de milhares 2 2 2 5 4 2 4" xfId="19545"/>
    <cellStyle name="Separador de milhares 2 2 2 5 4 2 4 2" xfId="50840"/>
    <cellStyle name="Separador de milhares 2 2 2 5 4 2 5" xfId="12957"/>
    <cellStyle name="Separador de milhares 2 2 2 5 4 2 5 2" xfId="44252"/>
    <cellStyle name="Separador de milhares 2 2 2 5 4 2 6" xfId="34370"/>
    <cellStyle name="Separador de milhares 2 2 2 5 4 2 7" xfId="31075"/>
    <cellStyle name="Separador de milhares 2 2 2 5 4 3" xfId="4722"/>
    <cellStyle name="Separador de milhares 2 2 2 5 4 3 2" xfId="21192"/>
    <cellStyle name="Separador de milhares 2 2 2 5 4 3 2 2" xfId="52487"/>
    <cellStyle name="Separador de milhares 2 2 2 5 4 3 3" xfId="14604"/>
    <cellStyle name="Separador de milhares 2 2 2 5 4 3 3 2" xfId="45899"/>
    <cellStyle name="Separador de milhares 2 2 2 5 4 3 4" xfId="36017"/>
    <cellStyle name="Separador de milhares 2 2 2 5 4 4" xfId="8016"/>
    <cellStyle name="Separador de milhares 2 2 2 5 4 4 2" xfId="24486"/>
    <cellStyle name="Separador de milhares 2 2 2 5 4 4 2 2" xfId="55781"/>
    <cellStyle name="Separador de milhares 2 2 2 5 4 4 3" xfId="39311"/>
    <cellStyle name="Separador de milhares 2 2 2 5 4 5" xfId="17898"/>
    <cellStyle name="Separador de milhares 2 2 2 5 4 5 2" xfId="49193"/>
    <cellStyle name="Separador de milhares 2 2 2 5 4 6" xfId="11310"/>
    <cellStyle name="Separador de milhares 2 2 2 5 4 6 2" xfId="42605"/>
    <cellStyle name="Separador de milhares 2 2 2 5 4 7" xfId="27781"/>
    <cellStyle name="Separador de milhares 2 2 2 5 4 7 2" xfId="32723"/>
    <cellStyle name="Separador de milhares 2 2 2 5 4 8" xfId="29428"/>
    <cellStyle name="Separador de milhares 2 2 2 5 5" xfId="1392"/>
    <cellStyle name="Separador de milhares 2 2 2 5 5 2" xfId="3076"/>
    <cellStyle name="Separador de milhares 2 2 2 5 5 2 2" xfId="6370"/>
    <cellStyle name="Separador de milhares 2 2 2 5 5 2 2 2" xfId="22840"/>
    <cellStyle name="Separador de milhares 2 2 2 5 5 2 2 2 2" xfId="54135"/>
    <cellStyle name="Separador de milhares 2 2 2 5 5 2 2 3" xfId="16252"/>
    <cellStyle name="Separador de milhares 2 2 2 5 5 2 2 3 2" xfId="47547"/>
    <cellStyle name="Separador de milhares 2 2 2 5 5 2 2 4" xfId="37665"/>
    <cellStyle name="Separador de milhares 2 2 2 5 5 2 3" xfId="9664"/>
    <cellStyle name="Separador de milhares 2 2 2 5 5 2 3 2" xfId="26134"/>
    <cellStyle name="Separador de milhares 2 2 2 5 5 2 3 2 2" xfId="57429"/>
    <cellStyle name="Separador de milhares 2 2 2 5 5 2 3 3" xfId="40959"/>
    <cellStyle name="Separador de milhares 2 2 2 5 5 2 4" xfId="19546"/>
    <cellStyle name="Separador de milhares 2 2 2 5 5 2 4 2" xfId="50841"/>
    <cellStyle name="Separador de milhares 2 2 2 5 5 2 5" xfId="12958"/>
    <cellStyle name="Separador de milhares 2 2 2 5 5 2 5 2" xfId="44253"/>
    <cellStyle name="Separador de milhares 2 2 2 5 5 2 6" xfId="34371"/>
    <cellStyle name="Separador de milhares 2 2 2 5 5 2 7" xfId="31076"/>
    <cellStyle name="Separador de milhares 2 2 2 5 5 3" xfId="4723"/>
    <cellStyle name="Separador de milhares 2 2 2 5 5 3 2" xfId="21193"/>
    <cellStyle name="Separador de milhares 2 2 2 5 5 3 2 2" xfId="52488"/>
    <cellStyle name="Separador de milhares 2 2 2 5 5 3 3" xfId="14605"/>
    <cellStyle name="Separador de milhares 2 2 2 5 5 3 3 2" xfId="45900"/>
    <cellStyle name="Separador de milhares 2 2 2 5 5 3 4" xfId="36018"/>
    <cellStyle name="Separador de milhares 2 2 2 5 5 4" xfId="8017"/>
    <cellStyle name="Separador de milhares 2 2 2 5 5 4 2" xfId="24487"/>
    <cellStyle name="Separador de milhares 2 2 2 5 5 4 2 2" xfId="55782"/>
    <cellStyle name="Separador de milhares 2 2 2 5 5 4 3" xfId="39312"/>
    <cellStyle name="Separador de milhares 2 2 2 5 5 5" xfId="17899"/>
    <cellStyle name="Separador de milhares 2 2 2 5 5 5 2" xfId="49194"/>
    <cellStyle name="Separador de milhares 2 2 2 5 5 6" xfId="11311"/>
    <cellStyle name="Separador de milhares 2 2 2 5 5 6 2" xfId="42606"/>
    <cellStyle name="Separador de milhares 2 2 2 5 5 7" xfId="27782"/>
    <cellStyle name="Separador de milhares 2 2 2 5 5 7 2" xfId="32724"/>
    <cellStyle name="Separador de milhares 2 2 2 5 5 8" xfId="29429"/>
    <cellStyle name="Separador de milhares 2 2 2 5 6" xfId="3070"/>
    <cellStyle name="Separador de milhares 2 2 2 5 6 2" xfId="6364"/>
    <cellStyle name="Separador de milhares 2 2 2 5 6 2 2" xfId="22834"/>
    <cellStyle name="Separador de milhares 2 2 2 5 6 2 2 2" xfId="54129"/>
    <cellStyle name="Separador de milhares 2 2 2 5 6 2 3" xfId="16246"/>
    <cellStyle name="Separador de milhares 2 2 2 5 6 2 3 2" xfId="47541"/>
    <cellStyle name="Separador de milhares 2 2 2 5 6 2 4" xfId="37659"/>
    <cellStyle name="Separador de milhares 2 2 2 5 6 3" xfId="9658"/>
    <cellStyle name="Separador de milhares 2 2 2 5 6 3 2" xfId="26128"/>
    <cellStyle name="Separador de milhares 2 2 2 5 6 3 2 2" xfId="57423"/>
    <cellStyle name="Separador de milhares 2 2 2 5 6 3 3" xfId="40953"/>
    <cellStyle name="Separador de milhares 2 2 2 5 6 4" xfId="19540"/>
    <cellStyle name="Separador de milhares 2 2 2 5 6 4 2" xfId="50835"/>
    <cellStyle name="Separador de milhares 2 2 2 5 6 5" xfId="12952"/>
    <cellStyle name="Separador de milhares 2 2 2 5 6 5 2" xfId="44247"/>
    <cellStyle name="Separador de milhares 2 2 2 5 6 6" xfId="34365"/>
    <cellStyle name="Separador de milhares 2 2 2 5 6 7" xfId="31070"/>
    <cellStyle name="Separador de milhares 2 2 2 5 7" xfId="4717"/>
    <cellStyle name="Separador de milhares 2 2 2 5 7 2" xfId="21187"/>
    <cellStyle name="Separador de milhares 2 2 2 5 7 2 2" xfId="52482"/>
    <cellStyle name="Separador de milhares 2 2 2 5 7 3" xfId="14599"/>
    <cellStyle name="Separador de milhares 2 2 2 5 7 3 2" xfId="45894"/>
    <cellStyle name="Separador de milhares 2 2 2 5 7 4" xfId="36012"/>
    <cellStyle name="Separador de milhares 2 2 2 5 8" xfId="8011"/>
    <cellStyle name="Separador de milhares 2 2 2 5 8 2" xfId="24481"/>
    <cellStyle name="Separador de milhares 2 2 2 5 8 2 2" xfId="55776"/>
    <cellStyle name="Separador de milhares 2 2 2 5 8 3" xfId="39306"/>
    <cellStyle name="Separador de milhares 2 2 2 5 9" xfId="17893"/>
    <cellStyle name="Separador de milhares 2 2 2 5 9 2" xfId="49188"/>
    <cellStyle name="Separador de milhares 2 2 2 6" xfId="1393"/>
    <cellStyle name="Separador de milhares 2 2 2 6 10" xfId="27783"/>
    <cellStyle name="Separador de milhares 2 2 2 6 10 2" xfId="32725"/>
    <cellStyle name="Separador de milhares 2 2 2 6 11" xfId="29430"/>
    <cellStyle name="Separador de milhares 2 2 2 6 2" xfId="1394"/>
    <cellStyle name="Separador de milhares 2 2 2 6 2 2" xfId="1395"/>
    <cellStyle name="Separador de milhares 2 2 2 6 2 2 2" xfId="3079"/>
    <cellStyle name="Separador de milhares 2 2 2 6 2 2 2 2" xfId="6373"/>
    <cellStyle name="Separador de milhares 2 2 2 6 2 2 2 2 2" xfId="22843"/>
    <cellStyle name="Separador de milhares 2 2 2 6 2 2 2 2 2 2" xfId="54138"/>
    <cellStyle name="Separador de milhares 2 2 2 6 2 2 2 2 3" xfId="16255"/>
    <cellStyle name="Separador de milhares 2 2 2 6 2 2 2 2 3 2" xfId="47550"/>
    <cellStyle name="Separador de milhares 2 2 2 6 2 2 2 2 4" xfId="37668"/>
    <cellStyle name="Separador de milhares 2 2 2 6 2 2 2 3" xfId="9667"/>
    <cellStyle name="Separador de milhares 2 2 2 6 2 2 2 3 2" xfId="26137"/>
    <cellStyle name="Separador de milhares 2 2 2 6 2 2 2 3 2 2" xfId="57432"/>
    <cellStyle name="Separador de milhares 2 2 2 6 2 2 2 3 3" xfId="40962"/>
    <cellStyle name="Separador de milhares 2 2 2 6 2 2 2 4" xfId="19549"/>
    <cellStyle name="Separador de milhares 2 2 2 6 2 2 2 4 2" xfId="50844"/>
    <cellStyle name="Separador de milhares 2 2 2 6 2 2 2 5" xfId="12961"/>
    <cellStyle name="Separador de milhares 2 2 2 6 2 2 2 5 2" xfId="44256"/>
    <cellStyle name="Separador de milhares 2 2 2 6 2 2 2 6" xfId="34374"/>
    <cellStyle name="Separador de milhares 2 2 2 6 2 2 2 7" xfId="31079"/>
    <cellStyle name="Separador de milhares 2 2 2 6 2 2 3" xfId="4726"/>
    <cellStyle name="Separador de milhares 2 2 2 6 2 2 3 2" xfId="21196"/>
    <cellStyle name="Separador de milhares 2 2 2 6 2 2 3 2 2" xfId="52491"/>
    <cellStyle name="Separador de milhares 2 2 2 6 2 2 3 3" xfId="14608"/>
    <cellStyle name="Separador de milhares 2 2 2 6 2 2 3 3 2" xfId="45903"/>
    <cellStyle name="Separador de milhares 2 2 2 6 2 2 3 4" xfId="36021"/>
    <cellStyle name="Separador de milhares 2 2 2 6 2 2 4" xfId="8020"/>
    <cellStyle name="Separador de milhares 2 2 2 6 2 2 4 2" xfId="24490"/>
    <cellStyle name="Separador de milhares 2 2 2 6 2 2 4 2 2" xfId="55785"/>
    <cellStyle name="Separador de milhares 2 2 2 6 2 2 4 3" xfId="39315"/>
    <cellStyle name="Separador de milhares 2 2 2 6 2 2 5" xfId="17902"/>
    <cellStyle name="Separador de milhares 2 2 2 6 2 2 5 2" xfId="49197"/>
    <cellStyle name="Separador de milhares 2 2 2 6 2 2 6" xfId="11314"/>
    <cellStyle name="Separador de milhares 2 2 2 6 2 2 6 2" xfId="42609"/>
    <cellStyle name="Separador de milhares 2 2 2 6 2 2 7" xfId="27785"/>
    <cellStyle name="Separador de milhares 2 2 2 6 2 2 7 2" xfId="32727"/>
    <cellStyle name="Separador de milhares 2 2 2 6 2 2 8" xfId="29432"/>
    <cellStyle name="Separador de milhares 2 2 2 6 2 3" xfId="3078"/>
    <cellStyle name="Separador de milhares 2 2 2 6 2 3 2" xfId="6372"/>
    <cellStyle name="Separador de milhares 2 2 2 6 2 3 2 2" xfId="22842"/>
    <cellStyle name="Separador de milhares 2 2 2 6 2 3 2 2 2" xfId="54137"/>
    <cellStyle name="Separador de milhares 2 2 2 6 2 3 2 3" xfId="16254"/>
    <cellStyle name="Separador de milhares 2 2 2 6 2 3 2 3 2" xfId="47549"/>
    <cellStyle name="Separador de milhares 2 2 2 6 2 3 2 4" xfId="37667"/>
    <cellStyle name="Separador de milhares 2 2 2 6 2 3 3" xfId="9666"/>
    <cellStyle name="Separador de milhares 2 2 2 6 2 3 3 2" xfId="26136"/>
    <cellStyle name="Separador de milhares 2 2 2 6 2 3 3 2 2" xfId="57431"/>
    <cellStyle name="Separador de milhares 2 2 2 6 2 3 3 3" xfId="40961"/>
    <cellStyle name="Separador de milhares 2 2 2 6 2 3 4" xfId="19548"/>
    <cellStyle name="Separador de milhares 2 2 2 6 2 3 4 2" xfId="50843"/>
    <cellStyle name="Separador de milhares 2 2 2 6 2 3 5" xfId="12960"/>
    <cellStyle name="Separador de milhares 2 2 2 6 2 3 5 2" xfId="44255"/>
    <cellStyle name="Separador de milhares 2 2 2 6 2 3 6" xfId="34373"/>
    <cellStyle name="Separador de milhares 2 2 2 6 2 3 7" xfId="31078"/>
    <cellStyle name="Separador de milhares 2 2 2 6 2 4" xfId="4725"/>
    <cellStyle name="Separador de milhares 2 2 2 6 2 4 2" xfId="21195"/>
    <cellStyle name="Separador de milhares 2 2 2 6 2 4 2 2" xfId="52490"/>
    <cellStyle name="Separador de milhares 2 2 2 6 2 4 3" xfId="14607"/>
    <cellStyle name="Separador de milhares 2 2 2 6 2 4 3 2" xfId="45902"/>
    <cellStyle name="Separador de milhares 2 2 2 6 2 4 4" xfId="36020"/>
    <cellStyle name="Separador de milhares 2 2 2 6 2 5" xfId="8019"/>
    <cellStyle name="Separador de milhares 2 2 2 6 2 5 2" xfId="24489"/>
    <cellStyle name="Separador de milhares 2 2 2 6 2 5 2 2" xfId="55784"/>
    <cellStyle name="Separador de milhares 2 2 2 6 2 5 3" xfId="39314"/>
    <cellStyle name="Separador de milhares 2 2 2 6 2 6" xfId="17901"/>
    <cellStyle name="Separador de milhares 2 2 2 6 2 6 2" xfId="49196"/>
    <cellStyle name="Separador de milhares 2 2 2 6 2 7" xfId="11313"/>
    <cellStyle name="Separador de milhares 2 2 2 6 2 7 2" xfId="42608"/>
    <cellStyle name="Separador de milhares 2 2 2 6 2 8" xfId="27784"/>
    <cellStyle name="Separador de milhares 2 2 2 6 2 8 2" xfId="32726"/>
    <cellStyle name="Separador de milhares 2 2 2 6 2 9" xfId="29431"/>
    <cellStyle name="Separador de milhares 2 2 2 6 3" xfId="1396"/>
    <cellStyle name="Separador de milhares 2 2 2 6 3 2" xfId="1397"/>
    <cellStyle name="Separador de milhares 2 2 2 6 3 2 2" xfId="3081"/>
    <cellStyle name="Separador de milhares 2 2 2 6 3 2 2 2" xfId="6375"/>
    <cellStyle name="Separador de milhares 2 2 2 6 3 2 2 2 2" xfId="22845"/>
    <cellStyle name="Separador de milhares 2 2 2 6 3 2 2 2 2 2" xfId="54140"/>
    <cellStyle name="Separador de milhares 2 2 2 6 3 2 2 2 3" xfId="16257"/>
    <cellStyle name="Separador de milhares 2 2 2 6 3 2 2 2 3 2" xfId="47552"/>
    <cellStyle name="Separador de milhares 2 2 2 6 3 2 2 2 4" xfId="37670"/>
    <cellStyle name="Separador de milhares 2 2 2 6 3 2 2 3" xfId="9669"/>
    <cellStyle name="Separador de milhares 2 2 2 6 3 2 2 3 2" xfId="26139"/>
    <cellStyle name="Separador de milhares 2 2 2 6 3 2 2 3 2 2" xfId="57434"/>
    <cellStyle name="Separador de milhares 2 2 2 6 3 2 2 3 3" xfId="40964"/>
    <cellStyle name="Separador de milhares 2 2 2 6 3 2 2 4" xfId="19551"/>
    <cellStyle name="Separador de milhares 2 2 2 6 3 2 2 4 2" xfId="50846"/>
    <cellStyle name="Separador de milhares 2 2 2 6 3 2 2 5" xfId="12963"/>
    <cellStyle name="Separador de milhares 2 2 2 6 3 2 2 5 2" xfId="44258"/>
    <cellStyle name="Separador de milhares 2 2 2 6 3 2 2 6" xfId="34376"/>
    <cellStyle name="Separador de milhares 2 2 2 6 3 2 2 7" xfId="31081"/>
    <cellStyle name="Separador de milhares 2 2 2 6 3 2 3" xfId="4728"/>
    <cellStyle name="Separador de milhares 2 2 2 6 3 2 3 2" xfId="21198"/>
    <cellStyle name="Separador de milhares 2 2 2 6 3 2 3 2 2" xfId="52493"/>
    <cellStyle name="Separador de milhares 2 2 2 6 3 2 3 3" xfId="14610"/>
    <cellStyle name="Separador de milhares 2 2 2 6 3 2 3 3 2" xfId="45905"/>
    <cellStyle name="Separador de milhares 2 2 2 6 3 2 3 4" xfId="36023"/>
    <cellStyle name="Separador de milhares 2 2 2 6 3 2 4" xfId="8022"/>
    <cellStyle name="Separador de milhares 2 2 2 6 3 2 4 2" xfId="24492"/>
    <cellStyle name="Separador de milhares 2 2 2 6 3 2 4 2 2" xfId="55787"/>
    <cellStyle name="Separador de milhares 2 2 2 6 3 2 4 3" xfId="39317"/>
    <cellStyle name="Separador de milhares 2 2 2 6 3 2 5" xfId="17904"/>
    <cellStyle name="Separador de milhares 2 2 2 6 3 2 5 2" xfId="49199"/>
    <cellStyle name="Separador de milhares 2 2 2 6 3 2 6" xfId="11316"/>
    <cellStyle name="Separador de milhares 2 2 2 6 3 2 6 2" xfId="42611"/>
    <cellStyle name="Separador de milhares 2 2 2 6 3 2 7" xfId="27787"/>
    <cellStyle name="Separador de milhares 2 2 2 6 3 2 7 2" xfId="32729"/>
    <cellStyle name="Separador de milhares 2 2 2 6 3 2 8" xfId="29434"/>
    <cellStyle name="Separador de milhares 2 2 2 6 3 3" xfId="3080"/>
    <cellStyle name="Separador de milhares 2 2 2 6 3 3 2" xfId="6374"/>
    <cellStyle name="Separador de milhares 2 2 2 6 3 3 2 2" xfId="22844"/>
    <cellStyle name="Separador de milhares 2 2 2 6 3 3 2 2 2" xfId="54139"/>
    <cellStyle name="Separador de milhares 2 2 2 6 3 3 2 3" xfId="16256"/>
    <cellStyle name="Separador de milhares 2 2 2 6 3 3 2 3 2" xfId="47551"/>
    <cellStyle name="Separador de milhares 2 2 2 6 3 3 2 4" xfId="37669"/>
    <cellStyle name="Separador de milhares 2 2 2 6 3 3 3" xfId="9668"/>
    <cellStyle name="Separador de milhares 2 2 2 6 3 3 3 2" xfId="26138"/>
    <cellStyle name="Separador de milhares 2 2 2 6 3 3 3 2 2" xfId="57433"/>
    <cellStyle name="Separador de milhares 2 2 2 6 3 3 3 3" xfId="40963"/>
    <cellStyle name="Separador de milhares 2 2 2 6 3 3 4" xfId="19550"/>
    <cellStyle name="Separador de milhares 2 2 2 6 3 3 4 2" xfId="50845"/>
    <cellStyle name="Separador de milhares 2 2 2 6 3 3 5" xfId="12962"/>
    <cellStyle name="Separador de milhares 2 2 2 6 3 3 5 2" xfId="44257"/>
    <cellStyle name="Separador de milhares 2 2 2 6 3 3 6" xfId="34375"/>
    <cellStyle name="Separador de milhares 2 2 2 6 3 3 7" xfId="31080"/>
    <cellStyle name="Separador de milhares 2 2 2 6 3 4" xfId="4727"/>
    <cellStyle name="Separador de milhares 2 2 2 6 3 4 2" xfId="21197"/>
    <cellStyle name="Separador de milhares 2 2 2 6 3 4 2 2" xfId="52492"/>
    <cellStyle name="Separador de milhares 2 2 2 6 3 4 3" xfId="14609"/>
    <cellStyle name="Separador de milhares 2 2 2 6 3 4 3 2" xfId="45904"/>
    <cellStyle name="Separador de milhares 2 2 2 6 3 4 4" xfId="36022"/>
    <cellStyle name="Separador de milhares 2 2 2 6 3 5" xfId="8021"/>
    <cellStyle name="Separador de milhares 2 2 2 6 3 5 2" xfId="24491"/>
    <cellStyle name="Separador de milhares 2 2 2 6 3 5 2 2" xfId="55786"/>
    <cellStyle name="Separador de milhares 2 2 2 6 3 5 3" xfId="39316"/>
    <cellStyle name="Separador de milhares 2 2 2 6 3 6" xfId="17903"/>
    <cellStyle name="Separador de milhares 2 2 2 6 3 6 2" xfId="49198"/>
    <cellStyle name="Separador de milhares 2 2 2 6 3 7" xfId="11315"/>
    <cellStyle name="Separador de milhares 2 2 2 6 3 7 2" xfId="42610"/>
    <cellStyle name="Separador de milhares 2 2 2 6 3 8" xfId="27786"/>
    <cellStyle name="Separador de milhares 2 2 2 6 3 8 2" xfId="32728"/>
    <cellStyle name="Separador de milhares 2 2 2 6 3 9" xfId="29433"/>
    <cellStyle name="Separador de milhares 2 2 2 6 4" xfId="1398"/>
    <cellStyle name="Separador de milhares 2 2 2 6 4 2" xfId="3082"/>
    <cellStyle name="Separador de milhares 2 2 2 6 4 2 2" xfId="6376"/>
    <cellStyle name="Separador de milhares 2 2 2 6 4 2 2 2" xfId="22846"/>
    <cellStyle name="Separador de milhares 2 2 2 6 4 2 2 2 2" xfId="54141"/>
    <cellStyle name="Separador de milhares 2 2 2 6 4 2 2 3" xfId="16258"/>
    <cellStyle name="Separador de milhares 2 2 2 6 4 2 2 3 2" xfId="47553"/>
    <cellStyle name="Separador de milhares 2 2 2 6 4 2 2 4" xfId="37671"/>
    <cellStyle name="Separador de milhares 2 2 2 6 4 2 3" xfId="9670"/>
    <cellStyle name="Separador de milhares 2 2 2 6 4 2 3 2" xfId="26140"/>
    <cellStyle name="Separador de milhares 2 2 2 6 4 2 3 2 2" xfId="57435"/>
    <cellStyle name="Separador de milhares 2 2 2 6 4 2 3 3" xfId="40965"/>
    <cellStyle name="Separador de milhares 2 2 2 6 4 2 4" xfId="19552"/>
    <cellStyle name="Separador de milhares 2 2 2 6 4 2 4 2" xfId="50847"/>
    <cellStyle name="Separador de milhares 2 2 2 6 4 2 5" xfId="12964"/>
    <cellStyle name="Separador de milhares 2 2 2 6 4 2 5 2" xfId="44259"/>
    <cellStyle name="Separador de milhares 2 2 2 6 4 2 6" xfId="34377"/>
    <cellStyle name="Separador de milhares 2 2 2 6 4 2 7" xfId="31082"/>
    <cellStyle name="Separador de milhares 2 2 2 6 4 3" xfId="4729"/>
    <cellStyle name="Separador de milhares 2 2 2 6 4 3 2" xfId="21199"/>
    <cellStyle name="Separador de milhares 2 2 2 6 4 3 2 2" xfId="52494"/>
    <cellStyle name="Separador de milhares 2 2 2 6 4 3 3" xfId="14611"/>
    <cellStyle name="Separador de milhares 2 2 2 6 4 3 3 2" xfId="45906"/>
    <cellStyle name="Separador de milhares 2 2 2 6 4 3 4" xfId="36024"/>
    <cellStyle name="Separador de milhares 2 2 2 6 4 4" xfId="8023"/>
    <cellStyle name="Separador de milhares 2 2 2 6 4 4 2" xfId="24493"/>
    <cellStyle name="Separador de milhares 2 2 2 6 4 4 2 2" xfId="55788"/>
    <cellStyle name="Separador de milhares 2 2 2 6 4 4 3" xfId="39318"/>
    <cellStyle name="Separador de milhares 2 2 2 6 4 5" xfId="17905"/>
    <cellStyle name="Separador de milhares 2 2 2 6 4 5 2" xfId="49200"/>
    <cellStyle name="Separador de milhares 2 2 2 6 4 6" xfId="11317"/>
    <cellStyle name="Separador de milhares 2 2 2 6 4 6 2" xfId="42612"/>
    <cellStyle name="Separador de milhares 2 2 2 6 4 7" xfId="27788"/>
    <cellStyle name="Separador de milhares 2 2 2 6 4 7 2" xfId="32730"/>
    <cellStyle name="Separador de milhares 2 2 2 6 4 8" xfId="29435"/>
    <cellStyle name="Separador de milhares 2 2 2 6 5" xfId="3077"/>
    <cellStyle name="Separador de milhares 2 2 2 6 5 2" xfId="6371"/>
    <cellStyle name="Separador de milhares 2 2 2 6 5 2 2" xfId="22841"/>
    <cellStyle name="Separador de milhares 2 2 2 6 5 2 2 2" xfId="54136"/>
    <cellStyle name="Separador de milhares 2 2 2 6 5 2 3" xfId="16253"/>
    <cellStyle name="Separador de milhares 2 2 2 6 5 2 3 2" xfId="47548"/>
    <cellStyle name="Separador de milhares 2 2 2 6 5 2 4" xfId="37666"/>
    <cellStyle name="Separador de milhares 2 2 2 6 5 3" xfId="9665"/>
    <cellStyle name="Separador de milhares 2 2 2 6 5 3 2" xfId="26135"/>
    <cellStyle name="Separador de milhares 2 2 2 6 5 3 2 2" xfId="57430"/>
    <cellStyle name="Separador de milhares 2 2 2 6 5 3 3" xfId="40960"/>
    <cellStyle name="Separador de milhares 2 2 2 6 5 4" xfId="19547"/>
    <cellStyle name="Separador de milhares 2 2 2 6 5 4 2" xfId="50842"/>
    <cellStyle name="Separador de milhares 2 2 2 6 5 5" xfId="12959"/>
    <cellStyle name="Separador de milhares 2 2 2 6 5 5 2" xfId="44254"/>
    <cellStyle name="Separador de milhares 2 2 2 6 5 6" xfId="34372"/>
    <cellStyle name="Separador de milhares 2 2 2 6 5 7" xfId="31077"/>
    <cellStyle name="Separador de milhares 2 2 2 6 6" xfId="4724"/>
    <cellStyle name="Separador de milhares 2 2 2 6 6 2" xfId="21194"/>
    <cellStyle name="Separador de milhares 2 2 2 6 6 2 2" xfId="52489"/>
    <cellStyle name="Separador de milhares 2 2 2 6 6 3" xfId="14606"/>
    <cellStyle name="Separador de milhares 2 2 2 6 6 3 2" xfId="45901"/>
    <cellStyle name="Separador de milhares 2 2 2 6 6 4" xfId="36019"/>
    <cellStyle name="Separador de milhares 2 2 2 6 7" xfId="8018"/>
    <cellStyle name="Separador de milhares 2 2 2 6 7 2" xfId="24488"/>
    <cellStyle name="Separador de milhares 2 2 2 6 7 2 2" xfId="55783"/>
    <cellStyle name="Separador de milhares 2 2 2 6 7 3" xfId="39313"/>
    <cellStyle name="Separador de milhares 2 2 2 6 8" xfId="17900"/>
    <cellStyle name="Separador de milhares 2 2 2 6 8 2" xfId="49195"/>
    <cellStyle name="Separador de milhares 2 2 2 6 9" xfId="11312"/>
    <cellStyle name="Separador de milhares 2 2 2 6 9 2" xfId="42607"/>
    <cellStyle name="Separador de milhares 2 2 2 7" xfId="1399"/>
    <cellStyle name="Separador de milhares 2 2 2 7 10" xfId="29436"/>
    <cellStyle name="Separador de milhares 2 2 2 7 2" xfId="1400"/>
    <cellStyle name="Separador de milhares 2 2 2 7 2 2" xfId="3084"/>
    <cellStyle name="Separador de milhares 2 2 2 7 2 2 2" xfId="6378"/>
    <cellStyle name="Separador de milhares 2 2 2 7 2 2 2 2" xfId="22848"/>
    <cellStyle name="Separador de milhares 2 2 2 7 2 2 2 2 2" xfId="54143"/>
    <cellStyle name="Separador de milhares 2 2 2 7 2 2 2 3" xfId="16260"/>
    <cellStyle name="Separador de milhares 2 2 2 7 2 2 2 3 2" xfId="47555"/>
    <cellStyle name="Separador de milhares 2 2 2 7 2 2 2 4" xfId="37673"/>
    <cellStyle name="Separador de milhares 2 2 2 7 2 2 3" xfId="9672"/>
    <cellStyle name="Separador de milhares 2 2 2 7 2 2 3 2" xfId="26142"/>
    <cellStyle name="Separador de milhares 2 2 2 7 2 2 3 2 2" xfId="57437"/>
    <cellStyle name="Separador de milhares 2 2 2 7 2 2 3 3" xfId="40967"/>
    <cellStyle name="Separador de milhares 2 2 2 7 2 2 4" xfId="19554"/>
    <cellStyle name="Separador de milhares 2 2 2 7 2 2 4 2" xfId="50849"/>
    <cellStyle name="Separador de milhares 2 2 2 7 2 2 5" xfId="12966"/>
    <cellStyle name="Separador de milhares 2 2 2 7 2 2 5 2" xfId="44261"/>
    <cellStyle name="Separador de milhares 2 2 2 7 2 2 6" xfId="34379"/>
    <cellStyle name="Separador de milhares 2 2 2 7 2 2 7" xfId="31084"/>
    <cellStyle name="Separador de milhares 2 2 2 7 2 3" xfId="4731"/>
    <cellStyle name="Separador de milhares 2 2 2 7 2 3 2" xfId="21201"/>
    <cellStyle name="Separador de milhares 2 2 2 7 2 3 2 2" xfId="52496"/>
    <cellStyle name="Separador de milhares 2 2 2 7 2 3 3" xfId="14613"/>
    <cellStyle name="Separador de milhares 2 2 2 7 2 3 3 2" xfId="45908"/>
    <cellStyle name="Separador de milhares 2 2 2 7 2 3 4" xfId="36026"/>
    <cellStyle name="Separador de milhares 2 2 2 7 2 4" xfId="8025"/>
    <cellStyle name="Separador de milhares 2 2 2 7 2 4 2" xfId="24495"/>
    <cellStyle name="Separador de milhares 2 2 2 7 2 4 2 2" xfId="55790"/>
    <cellStyle name="Separador de milhares 2 2 2 7 2 4 3" xfId="39320"/>
    <cellStyle name="Separador de milhares 2 2 2 7 2 5" xfId="17907"/>
    <cellStyle name="Separador de milhares 2 2 2 7 2 5 2" xfId="49202"/>
    <cellStyle name="Separador de milhares 2 2 2 7 2 6" xfId="11319"/>
    <cellStyle name="Separador de milhares 2 2 2 7 2 6 2" xfId="42614"/>
    <cellStyle name="Separador de milhares 2 2 2 7 2 7" xfId="27790"/>
    <cellStyle name="Separador de milhares 2 2 2 7 2 7 2" xfId="32732"/>
    <cellStyle name="Separador de milhares 2 2 2 7 2 8" xfId="29437"/>
    <cellStyle name="Separador de milhares 2 2 2 7 3" xfId="1401"/>
    <cellStyle name="Separador de milhares 2 2 2 7 3 2" xfId="3085"/>
    <cellStyle name="Separador de milhares 2 2 2 7 3 2 2" xfId="6379"/>
    <cellStyle name="Separador de milhares 2 2 2 7 3 2 2 2" xfId="22849"/>
    <cellStyle name="Separador de milhares 2 2 2 7 3 2 2 2 2" xfId="54144"/>
    <cellStyle name="Separador de milhares 2 2 2 7 3 2 2 3" xfId="16261"/>
    <cellStyle name="Separador de milhares 2 2 2 7 3 2 2 3 2" xfId="47556"/>
    <cellStyle name="Separador de milhares 2 2 2 7 3 2 2 4" xfId="37674"/>
    <cellStyle name="Separador de milhares 2 2 2 7 3 2 3" xfId="9673"/>
    <cellStyle name="Separador de milhares 2 2 2 7 3 2 3 2" xfId="26143"/>
    <cellStyle name="Separador de milhares 2 2 2 7 3 2 3 2 2" xfId="57438"/>
    <cellStyle name="Separador de milhares 2 2 2 7 3 2 3 3" xfId="40968"/>
    <cellStyle name="Separador de milhares 2 2 2 7 3 2 4" xfId="19555"/>
    <cellStyle name="Separador de milhares 2 2 2 7 3 2 4 2" xfId="50850"/>
    <cellStyle name="Separador de milhares 2 2 2 7 3 2 5" xfId="12967"/>
    <cellStyle name="Separador de milhares 2 2 2 7 3 2 5 2" xfId="44262"/>
    <cellStyle name="Separador de milhares 2 2 2 7 3 2 6" xfId="34380"/>
    <cellStyle name="Separador de milhares 2 2 2 7 3 2 7" xfId="31085"/>
    <cellStyle name="Separador de milhares 2 2 2 7 3 3" xfId="4732"/>
    <cellStyle name="Separador de milhares 2 2 2 7 3 3 2" xfId="21202"/>
    <cellStyle name="Separador de milhares 2 2 2 7 3 3 2 2" xfId="52497"/>
    <cellStyle name="Separador de milhares 2 2 2 7 3 3 3" xfId="14614"/>
    <cellStyle name="Separador de milhares 2 2 2 7 3 3 3 2" xfId="45909"/>
    <cellStyle name="Separador de milhares 2 2 2 7 3 3 4" xfId="36027"/>
    <cellStyle name="Separador de milhares 2 2 2 7 3 4" xfId="8026"/>
    <cellStyle name="Separador de milhares 2 2 2 7 3 4 2" xfId="24496"/>
    <cellStyle name="Separador de milhares 2 2 2 7 3 4 2 2" xfId="55791"/>
    <cellStyle name="Separador de milhares 2 2 2 7 3 4 3" xfId="39321"/>
    <cellStyle name="Separador de milhares 2 2 2 7 3 5" xfId="17908"/>
    <cellStyle name="Separador de milhares 2 2 2 7 3 5 2" xfId="49203"/>
    <cellStyle name="Separador de milhares 2 2 2 7 3 6" xfId="11320"/>
    <cellStyle name="Separador de milhares 2 2 2 7 3 6 2" xfId="42615"/>
    <cellStyle name="Separador de milhares 2 2 2 7 3 7" xfId="27791"/>
    <cellStyle name="Separador de milhares 2 2 2 7 3 7 2" xfId="32733"/>
    <cellStyle name="Separador de milhares 2 2 2 7 3 8" xfId="29438"/>
    <cellStyle name="Separador de milhares 2 2 2 7 4" xfId="3083"/>
    <cellStyle name="Separador de milhares 2 2 2 7 4 2" xfId="6377"/>
    <cellStyle name="Separador de milhares 2 2 2 7 4 2 2" xfId="22847"/>
    <cellStyle name="Separador de milhares 2 2 2 7 4 2 2 2" xfId="54142"/>
    <cellStyle name="Separador de milhares 2 2 2 7 4 2 3" xfId="16259"/>
    <cellStyle name="Separador de milhares 2 2 2 7 4 2 3 2" xfId="47554"/>
    <cellStyle name="Separador de milhares 2 2 2 7 4 2 4" xfId="37672"/>
    <cellStyle name="Separador de milhares 2 2 2 7 4 3" xfId="9671"/>
    <cellStyle name="Separador de milhares 2 2 2 7 4 3 2" xfId="26141"/>
    <cellStyle name="Separador de milhares 2 2 2 7 4 3 2 2" xfId="57436"/>
    <cellStyle name="Separador de milhares 2 2 2 7 4 3 3" xfId="40966"/>
    <cellStyle name="Separador de milhares 2 2 2 7 4 4" xfId="19553"/>
    <cellStyle name="Separador de milhares 2 2 2 7 4 4 2" xfId="50848"/>
    <cellStyle name="Separador de milhares 2 2 2 7 4 5" xfId="12965"/>
    <cellStyle name="Separador de milhares 2 2 2 7 4 5 2" xfId="44260"/>
    <cellStyle name="Separador de milhares 2 2 2 7 4 6" xfId="34378"/>
    <cellStyle name="Separador de milhares 2 2 2 7 4 7" xfId="31083"/>
    <cellStyle name="Separador de milhares 2 2 2 7 5" xfId="4730"/>
    <cellStyle name="Separador de milhares 2 2 2 7 5 2" xfId="21200"/>
    <cellStyle name="Separador de milhares 2 2 2 7 5 2 2" xfId="52495"/>
    <cellStyle name="Separador de milhares 2 2 2 7 5 3" xfId="14612"/>
    <cellStyle name="Separador de milhares 2 2 2 7 5 3 2" xfId="45907"/>
    <cellStyle name="Separador de milhares 2 2 2 7 5 4" xfId="36025"/>
    <cellStyle name="Separador de milhares 2 2 2 7 6" xfId="8024"/>
    <cellStyle name="Separador de milhares 2 2 2 7 6 2" xfId="24494"/>
    <cellStyle name="Separador de milhares 2 2 2 7 6 2 2" xfId="55789"/>
    <cellStyle name="Separador de milhares 2 2 2 7 6 3" xfId="39319"/>
    <cellStyle name="Separador de milhares 2 2 2 7 7" xfId="17906"/>
    <cellStyle name="Separador de milhares 2 2 2 7 7 2" xfId="49201"/>
    <cellStyle name="Separador de milhares 2 2 2 7 8" xfId="11318"/>
    <cellStyle name="Separador de milhares 2 2 2 7 8 2" xfId="42613"/>
    <cellStyle name="Separador de milhares 2 2 2 7 9" xfId="27789"/>
    <cellStyle name="Separador de milhares 2 2 2 7 9 2" xfId="32731"/>
    <cellStyle name="Separador de milhares 2 2 2 8" xfId="1402"/>
    <cellStyle name="Separador de milhares 2 2 2 8 10" xfId="29439"/>
    <cellStyle name="Separador de milhares 2 2 2 8 2" xfId="1403"/>
    <cellStyle name="Separador de milhares 2 2 2 8 2 2" xfId="3087"/>
    <cellStyle name="Separador de milhares 2 2 2 8 2 2 2" xfId="6381"/>
    <cellStyle name="Separador de milhares 2 2 2 8 2 2 2 2" xfId="22851"/>
    <cellStyle name="Separador de milhares 2 2 2 8 2 2 2 2 2" xfId="54146"/>
    <cellStyle name="Separador de milhares 2 2 2 8 2 2 2 3" xfId="16263"/>
    <cellStyle name="Separador de milhares 2 2 2 8 2 2 2 3 2" xfId="47558"/>
    <cellStyle name="Separador de milhares 2 2 2 8 2 2 2 4" xfId="37676"/>
    <cellStyle name="Separador de milhares 2 2 2 8 2 2 3" xfId="9675"/>
    <cellStyle name="Separador de milhares 2 2 2 8 2 2 3 2" xfId="26145"/>
    <cellStyle name="Separador de milhares 2 2 2 8 2 2 3 2 2" xfId="57440"/>
    <cellStyle name="Separador de milhares 2 2 2 8 2 2 3 3" xfId="40970"/>
    <cellStyle name="Separador de milhares 2 2 2 8 2 2 4" xfId="19557"/>
    <cellStyle name="Separador de milhares 2 2 2 8 2 2 4 2" xfId="50852"/>
    <cellStyle name="Separador de milhares 2 2 2 8 2 2 5" xfId="12969"/>
    <cellStyle name="Separador de milhares 2 2 2 8 2 2 5 2" xfId="44264"/>
    <cellStyle name="Separador de milhares 2 2 2 8 2 2 6" xfId="34382"/>
    <cellStyle name="Separador de milhares 2 2 2 8 2 2 7" xfId="31087"/>
    <cellStyle name="Separador de milhares 2 2 2 8 2 3" xfId="4734"/>
    <cellStyle name="Separador de milhares 2 2 2 8 2 3 2" xfId="21204"/>
    <cellStyle name="Separador de milhares 2 2 2 8 2 3 2 2" xfId="52499"/>
    <cellStyle name="Separador de milhares 2 2 2 8 2 3 3" xfId="14616"/>
    <cellStyle name="Separador de milhares 2 2 2 8 2 3 3 2" xfId="45911"/>
    <cellStyle name="Separador de milhares 2 2 2 8 2 3 4" xfId="36029"/>
    <cellStyle name="Separador de milhares 2 2 2 8 2 4" xfId="8028"/>
    <cellStyle name="Separador de milhares 2 2 2 8 2 4 2" xfId="24498"/>
    <cellStyle name="Separador de milhares 2 2 2 8 2 4 2 2" xfId="55793"/>
    <cellStyle name="Separador de milhares 2 2 2 8 2 4 3" xfId="39323"/>
    <cellStyle name="Separador de milhares 2 2 2 8 2 5" xfId="17910"/>
    <cellStyle name="Separador de milhares 2 2 2 8 2 5 2" xfId="49205"/>
    <cellStyle name="Separador de milhares 2 2 2 8 2 6" xfId="11322"/>
    <cellStyle name="Separador de milhares 2 2 2 8 2 6 2" xfId="42617"/>
    <cellStyle name="Separador de milhares 2 2 2 8 2 7" xfId="27793"/>
    <cellStyle name="Separador de milhares 2 2 2 8 2 7 2" xfId="32735"/>
    <cellStyle name="Separador de milhares 2 2 2 8 2 8" xfId="29440"/>
    <cellStyle name="Separador de milhares 2 2 2 8 3" xfId="1404"/>
    <cellStyle name="Separador de milhares 2 2 2 8 4" xfId="3086"/>
    <cellStyle name="Separador de milhares 2 2 2 8 4 2" xfId="6380"/>
    <cellStyle name="Separador de milhares 2 2 2 8 4 2 2" xfId="22850"/>
    <cellStyle name="Separador de milhares 2 2 2 8 4 2 2 2" xfId="54145"/>
    <cellStyle name="Separador de milhares 2 2 2 8 4 2 3" xfId="16262"/>
    <cellStyle name="Separador de milhares 2 2 2 8 4 2 3 2" xfId="47557"/>
    <cellStyle name="Separador de milhares 2 2 2 8 4 2 4" xfId="37675"/>
    <cellStyle name="Separador de milhares 2 2 2 8 4 3" xfId="9674"/>
    <cellStyle name="Separador de milhares 2 2 2 8 4 3 2" xfId="26144"/>
    <cellStyle name="Separador de milhares 2 2 2 8 4 3 2 2" xfId="57439"/>
    <cellStyle name="Separador de milhares 2 2 2 8 4 3 3" xfId="40969"/>
    <cellStyle name="Separador de milhares 2 2 2 8 4 4" xfId="19556"/>
    <cellStyle name="Separador de milhares 2 2 2 8 4 4 2" xfId="50851"/>
    <cellStyle name="Separador de milhares 2 2 2 8 4 5" xfId="12968"/>
    <cellStyle name="Separador de milhares 2 2 2 8 4 5 2" xfId="44263"/>
    <cellStyle name="Separador de milhares 2 2 2 8 4 6" xfId="34381"/>
    <cellStyle name="Separador de milhares 2 2 2 8 4 7" xfId="31086"/>
    <cellStyle name="Separador de milhares 2 2 2 8 5" xfId="4733"/>
    <cellStyle name="Separador de milhares 2 2 2 8 5 2" xfId="21203"/>
    <cellStyle name="Separador de milhares 2 2 2 8 5 2 2" xfId="52498"/>
    <cellStyle name="Separador de milhares 2 2 2 8 5 3" xfId="14615"/>
    <cellStyle name="Separador de milhares 2 2 2 8 5 3 2" xfId="45910"/>
    <cellStyle name="Separador de milhares 2 2 2 8 5 4" xfId="36028"/>
    <cellStyle name="Separador de milhares 2 2 2 8 6" xfId="8027"/>
    <cellStyle name="Separador de milhares 2 2 2 8 6 2" xfId="24497"/>
    <cellStyle name="Separador de milhares 2 2 2 8 6 2 2" xfId="55792"/>
    <cellStyle name="Separador de milhares 2 2 2 8 6 3" xfId="39322"/>
    <cellStyle name="Separador de milhares 2 2 2 8 7" xfId="17909"/>
    <cellStyle name="Separador de milhares 2 2 2 8 7 2" xfId="49204"/>
    <cellStyle name="Separador de milhares 2 2 2 8 8" xfId="11321"/>
    <cellStyle name="Separador de milhares 2 2 2 8 8 2" xfId="42616"/>
    <cellStyle name="Separador de milhares 2 2 2 8 9" xfId="27792"/>
    <cellStyle name="Separador de milhares 2 2 2 8 9 2" xfId="32734"/>
    <cellStyle name="Separador de milhares 2 2 2 9" xfId="1405"/>
    <cellStyle name="Separador de milhares 2 2 2 9 2" xfId="3088"/>
    <cellStyle name="Separador de milhares 2 2 2 9 2 2" xfId="6382"/>
    <cellStyle name="Separador de milhares 2 2 2 9 2 2 2" xfId="22852"/>
    <cellStyle name="Separador de milhares 2 2 2 9 2 2 2 2" xfId="54147"/>
    <cellStyle name="Separador de milhares 2 2 2 9 2 2 3" xfId="16264"/>
    <cellStyle name="Separador de milhares 2 2 2 9 2 2 3 2" xfId="47559"/>
    <cellStyle name="Separador de milhares 2 2 2 9 2 2 4" xfId="37677"/>
    <cellStyle name="Separador de milhares 2 2 2 9 2 3" xfId="9676"/>
    <cellStyle name="Separador de milhares 2 2 2 9 2 3 2" xfId="26146"/>
    <cellStyle name="Separador de milhares 2 2 2 9 2 3 2 2" xfId="57441"/>
    <cellStyle name="Separador de milhares 2 2 2 9 2 3 3" xfId="40971"/>
    <cellStyle name="Separador de milhares 2 2 2 9 2 4" xfId="19558"/>
    <cellStyle name="Separador de milhares 2 2 2 9 2 4 2" xfId="50853"/>
    <cellStyle name="Separador de milhares 2 2 2 9 2 5" xfId="12970"/>
    <cellStyle name="Separador de milhares 2 2 2 9 2 5 2" xfId="44265"/>
    <cellStyle name="Separador de milhares 2 2 2 9 2 6" xfId="34383"/>
    <cellStyle name="Separador de milhares 2 2 2 9 2 7" xfId="31088"/>
    <cellStyle name="Separador de milhares 2 2 2 9 3" xfId="4735"/>
    <cellStyle name="Separador de milhares 2 2 2 9 3 2" xfId="21205"/>
    <cellStyle name="Separador de milhares 2 2 2 9 3 2 2" xfId="52500"/>
    <cellStyle name="Separador de milhares 2 2 2 9 3 3" xfId="14617"/>
    <cellStyle name="Separador de milhares 2 2 2 9 3 3 2" xfId="45912"/>
    <cellStyle name="Separador de milhares 2 2 2 9 3 4" xfId="36030"/>
    <cellStyle name="Separador de milhares 2 2 2 9 4" xfId="8029"/>
    <cellStyle name="Separador de milhares 2 2 2 9 4 2" xfId="24499"/>
    <cellStyle name="Separador de milhares 2 2 2 9 4 2 2" xfId="55794"/>
    <cellStyle name="Separador de milhares 2 2 2 9 4 3" xfId="39324"/>
    <cellStyle name="Separador de milhares 2 2 2 9 5" xfId="17911"/>
    <cellStyle name="Separador de milhares 2 2 2 9 5 2" xfId="49206"/>
    <cellStyle name="Separador de milhares 2 2 2 9 6" xfId="11323"/>
    <cellStyle name="Separador de milhares 2 2 2 9 6 2" xfId="42618"/>
    <cellStyle name="Separador de milhares 2 2 2 9 7" xfId="27794"/>
    <cellStyle name="Separador de milhares 2 2 2 9 7 2" xfId="32736"/>
    <cellStyle name="Separador de milhares 2 2 2 9 8" xfId="29441"/>
    <cellStyle name="Separador de milhares 2 2 3" xfId="1406"/>
    <cellStyle name="Separador de milhares 2 2 3 10" xfId="4736"/>
    <cellStyle name="Separador de milhares 2 2 3 10 2" xfId="21206"/>
    <cellStyle name="Separador de milhares 2 2 3 10 2 2" xfId="52501"/>
    <cellStyle name="Separador de milhares 2 2 3 10 3" xfId="14618"/>
    <cellStyle name="Separador de milhares 2 2 3 10 3 2" xfId="45913"/>
    <cellStyle name="Separador de milhares 2 2 3 10 4" xfId="36031"/>
    <cellStyle name="Separador de milhares 2 2 3 11" xfId="8030"/>
    <cellStyle name="Separador de milhares 2 2 3 11 2" xfId="24500"/>
    <cellStyle name="Separador de milhares 2 2 3 11 2 2" xfId="55795"/>
    <cellStyle name="Separador de milhares 2 2 3 11 3" xfId="39325"/>
    <cellStyle name="Separador de milhares 2 2 3 12" xfId="17912"/>
    <cellStyle name="Separador de milhares 2 2 3 12 2" xfId="49207"/>
    <cellStyle name="Separador de milhares 2 2 3 13" xfId="11324"/>
    <cellStyle name="Separador de milhares 2 2 3 13 2" xfId="42619"/>
    <cellStyle name="Separador de milhares 2 2 3 14" xfId="27795"/>
    <cellStyle name="Separador de milhares 2 2 3 14 2" xfId="32737"/>
    <cellStyle name="Separador de milhares 2 2 3 15" xfId="29442"/>
    <cellStyle name="Separador de milhares 2 2 3 2" xfId="1407"/>
    <cellStyle name="Separador de milhares 2 2 3 2 10" xfId="8031"/>
    <cellStyle name="Separador de milhares 2 2 3 2 10 2" xfId="24501"/>
    <cellStyle name="Separador de milhares 2 2 3 2 10 2 2" xfId="55796"/>
    <cellStyle name="Separador de milhares 2 2 3 2 10 3" xfId="39326"/>
    <cellStyle name="Separador de milhares 2 2 3 2 11" xfId="17913"/>
    <cellStyle name="Separador de milhares 2 2 3 2 11 2" xfId="49208"/>
    <cellStyle name="Separador de milhares 2 2 3 2 12" xfId="11325"/>
    <cellStyle name="Separador de milhares 2 2 3 2 12 2" xfId="42620"/>
    <cellStyle name="Separador de milhares 2 2 3 2 13" xfId="27796"/>
    <cellStyle name="Separador de milhares 2 2 3 2 13 2" xfId="32738"/>
    <cellStyle name="Separador de milhares 2 2 3 2 14" xfId="29443"/>
    <cellStyle name="Separador de milhares 2 2 3 2 2" xfId="1408"/>
    <cellStyle name="Separador de milhares 2 2 3 2 2 10" xfId="11326"/>
    <cellStyle name="Separador de milhares 2 2 3 2 2 10 2" xfId="42621"/>
    <cellStyle name="Separador de milhares 2 2 3 2 2 11" xfId="27797"/>
    <cellStyle name="Separador de milhares 2 2 3 2 2 11 2" xfId="32739"/>
    <cellStyle name="Separador de milhares 2 2 3 2 2 12" xfId="29444"/>
    <cellStyle name="Separador de milhares 2 2 3 2 2 2" xfId="1409"/>
    <cellStyle name="Separador de milhares 2 2 3 2 2 2 2" xfId="1410"/>
    <cellStyle name="Separador de milhares 2 2 3 2 2 2 2 2" xfId="3093"/>
    <cellStyle name="Separador de milhares 2 2 3 2 2 2 2 2 2" xfId="6387"/>
    <cellStyle name="Separador de milhares 2 2 3 2 2 2 2 2 2 2" xfId="22857"/>
    <cellStyle name="Separador de milhares 2 2 3 2 2 2 2 2 2 2 2" xfId="54152"/>
    <cellStyle name="Separador de milhares 2 2 3 2 2 2 2 2 2 3" xfId="16269"/>
    <cellStyle name="Separador de milhares 2 2 3 2 2 2 2 2 2 3 2" xfId="47564"/>
    <cellStyle name="Separador de milhares 2 2 3 2 2 2 2 2 2 4" xfId="37682"/>
    <cellStyle name="Separador de milhares 2 2 3 2 2 2 2 2 3" xfId="9681"/>
    <cellStyle name="Separador de milhares 2 2 3 2 2 2 2 2 3 2" xfId="26151"/>
    <cellStyle name="Separador de milhares 2 2 3 2 2 2 2 2 3 2 2" xfId="57446"/>
    <cellStyle name="Separador de milhares 2 2 3 2 2 2 2 2 3 3" xfId="40976"/>
    <cellStyle name="Separador de milhares 2 2 3 2 2 2 2 2 4" xfId="19563"/>
    <cellStyle name="Separador de milhares 2 2 3 2 2 2 2 2 4 2" xfId="50858"/>
    <cellStyle name="Separador de milhares 2 2 3 2 2 2 2 2 5" xfId="12975"/>
    <cellStyle name="Separador de milhares 2 2 3 2 2 2 2 2 5 2" xfId="44270"/>
    <cellStyle name="Separador de milhares 2 2 3 2 2 2 2 2 6" xfId="34388"/>
    <cellStyle name="Separador de milhares 2 2 3 2 2 2 2 2 7" xfId="31093"/>
    <cellStyle name="Separador de milhares 2 2 3 2 2 2 2 3" xfId="4740"/>
    <cellStyle name="Separador de milhares 2 2 3 2 2 2 2 3 2" xfId="21210"/>
    <cellStyle name="Separador de milhares 2 2 3 2 2 2 2 3 2 2" xfId="52505"/>
    <cellStyle name="Separador de milhares 2 2 3 2 2 2 2 3 3" xfId="14622"/>
    <cellStyle name="Separador de milhares 2 2 3 2 2 2 2 3 3 2" xfId="45917"/>
    <cellStyle name="Separador de milhares 2 2 3 2 2 2 2 3 4" xfId="36035"/>
    <cellStyle name="Separador de milhares 2 2 3 2 2 2 2 4" xfId="8034"/>
    <cellStyle name="Separador de milhares 2 2 3 2 2 2 2 4 2" xfId="24504"/>
    <cellStyle name="Separador de milhares 2 2 3 2 2 2 2 4 2 2" xfId="55799"/>
    <cellStyle name="Separador de milhares 2 2 3 2 2 2 2 4 3" xfId="39329"/>
    <cellStyle name="Separador de milhares 2 2 3 2 2 2 2 5" xfId="17916"/>
    <cellStyle name="Separador de milhares 2 2 3 2 2 2 2 5 2" xfId="49211"/>
    <cellStyle name="Separador de milhares 2 2 3 2 2 2 2 6" xfId="11328"/>
    <cellStyle name="Separador de milhares 2 2 3 2 2 2 2 6 2" xfId="42623"/>
    <cellStyle name="Separador de milhares 2 2 3 2 2 2 2 7" xfId="27799"/>
    <cellStyle name="Separador de milhares 2 2 3 2 2 2 2 7 2" xfId="32741"/>
    <cellStyle name="Separador de milhares 2 2 3 2 2 2 2 8" xfId="29446"/>
    <cellStyle name="Separador de milhares 2 2 3 2 2 2 3" xfId="3092"/>
    <cellStyle name="Separador de milhares 2 2 3 2 2 2 3 2" xfId="6386"/>
    <cellStyle name="Separador de milhares 2 2 3 2 2 2 3 2 2" xfId="22856"/>
    <cellStyle name="Separador de milhares 2 2 3 2 2 2 3 2 2 2" xfId="54151"/>
    <cellStyle name="Separador de milhares 2 2 3 2 2 2 3 2 3" xfId="16268"/>
    <cellStyle name="Separador de milhares 2 2 3 2 2 2 3 2 3 2" xfId="47563"/>
    <cellStyle name="Separador de milhares 2 2 3 2 2 2 3 2 4" xfId="37681"/>
    <cellStyle name="Separador de milhares 2 2 3 2 2 2 3 3" xfId="9680"/>
    <cellStyle name="Separador de milhares 2 2 3 2 2 2 3 3 2" xfId="26150"/>
    <cellStyle name="Separador de milhares 2 2 3 2 2 2 3 3 2 2" xfId="57445"/>
    <cellStyle name="Separador de milhares 2 2 3 2 2 2 3 3 3" xfId="40975"/>
    <cellStyle name="Separador de milhares 2 2 3 2 2 2 3 4" xfId="19562"/>
    <cellStyle name="Separador de milhares 2 2 3 2 2 2 3 4 2" xfId="50857"/>
    <cellStyle name="Separador de milhares 2 2 3 2 2 2 3 5" xfId="12974"/>
    <cellStyle name="Separador de milhares 2 2 3 2 2 2 3 5 2" xfId="44269"/>
    <cellStyle name="Separador de milhares 2 2 3 2 2 2 3 6" xfId="34387"/>
    <cellStyle name="Separador de milhares 2 2 3 2 2 2 3 7" xfId="31092"/>
    <cellStyle name="Separador de milhares 2 2 3 2 2 2 4" xfId="4739"/>
    <cellStyle name="Separador de milhares 2 2 3 2 2 2 4 2" xfId="21209"/>
    <cellStyle name="Separador de milhares 2 2 3 2 2 2 4 2 2" xfId="52504"/>
    <cellStyle name="Separador de milhares 2 2 3 2 2 2 4 3" xfId="14621"/>
    <cellStyle name="Separador de milhares 2 2 3 2 2 2 4 3 2" xfId="45916"/>
    <cellStyle name="Separador de milhares 2 2 3 2 2 2 4 4" xfId="36034"/>
    <cellStyle name="Separador de milhares 2 2 3 2 2 2 5" xfId="8033"/>
    <cellStyle name="Separador de milhares 2 2 3 2 2 2 5 2" xfId="24503"/>
    <cellStyle name="Separador de milhares 2 2 3 2 2 2 5 2 2" xfId="55798"/>
    <cellStyle name="Separador de milhares 2 2 3 2 2 2 5 3" xfId="39328"/>
    <cellStyle name="Separador de milhares 2 2 3 2 2 2 6" xfId="17915"/>
    <cellStyle name="Separador de milhares 2 2 3 2 2 2 6 2" xfId="49210"/>
    <cellStyle name="Separador de milhares 2 2 3 2 2 2 7" xfId="11327"/>
    <cellStyle name="Separador de milhares 2 2 3 2 2 2 7 2" xfId="42622"/>
    <cellStyle name="Separador de milhares 2 2 3 2 2 2 8" xfId="27798"/>
    <cellStyle name="Separador de milhares 2 2 3 2 2 2 8 2" xfId="32740"/>
    <cellStyle name="Separador de milhares 2 2 3 2 2 2 9" xfId="29445"/>
    <cellStyle name="Separador de milhares 2 2 3 2 2 3" xfId="1411"/>
    <cellStyle name="Separador de milhares 2 2 3 2 2 3 2" xfId="1412"/>
    <cellStyle name="Separador de milhares 2 2 3 2 2 3 2 2" xfId="3095"/>
    <cellStyle name="Separador de milhares 2 2 3 2 2 3 2 2 2" xfId="6389"/>
    <cellStyle name="Separador de milhares 2 2 3 2 2 3 2 2 2 2" xfId="22859"/>
    <cellStyle name="Separador de milhares 2 2 3 2 2 3 2 2 2 2 2" xfId="54154"/>
    <cellStyle name="Separador de milhares 2 2 3 2 2 3 2 2 2 3" xfId="16271"/>
    <cellStyle name="Separador de milhares 2 2 3 2 2 3 2 2 2 3 2" xfId="47566"/>
    <cellStyle name="Separador de milhares 2 2 3 2 2 3 2 2 2 4" xfId="37684"/>
    <cellStyle name="Separador de milhares 2 2 3 2 2 3 2 2 3" xfId="9683"/>
    <cellStyle name="Separador de milhares 2 2 3 2 2 3 2 2 3 2" xfId="26153"/>
    <cellStyle name="Separador de milhares 2 2 3 2 2 3 2 2 3 2 2" xfId="57448"/>
    <cellStyle name="Separador de milhares 2 2 3 2 2 3 2 2 3 3" xfId="40978"/>
    <cellStyle name="Separador de milhares 2 2 3 2 2 3 2 2 4" xfId="19565"/>
    <cellStyle name="Separador de milhares 2 2 3 2 2 3 2 2 4 2" xfId="50860"/>
    <cellStyle name="Separador de milhares 2 2 3 2 2 3 2 2 5" xfId="12977"/>
    <cellStyle name="Separador de milhares 2 2 3 2 2 3 2 2 5 2" xfId="44272"/>
    <cellStyle name="Separador de milhares 2 2 3 2 2 3 2 2 6" xfId="34390"/>
    <cellStyle name="Separador de milhares 2 2 3 2 2 3 2 2 7" xfId="31095"/>
    <cellStyle name="Separador de milhares 2 2 3 2 2 3 2 3" xfId="4742"/>
    <cellStyle name="Separador de milhares 2 2 3 2 2 3 2 3 2" xfId="21212"/>
    <cellStyle name="Separador de milhares 2 2 3 2 2 3 2 3 2 2" xfId="52507"/>
    <cellStyle name="Separador de milhares 2 2 3 2 2 3 2 3 3" xfId="14624"/>
    <cellStyle name="Separador de milhares 2 2 3 2 2 3 2 3 3 2" xfId="45919"/>
    <cellStyle name="Separador de milhares 2 2 3 2 2 3 2 3 4" xfId="36037"/>
    <cellStyle name="Separador de milhares 2 2 3 2 2 3 2 4" xfId="8036"/>
    <cellStyle name="Separador de milhares 2 2 3 2 2 3 2 4 2" xfId="24506"/>
    <cellStyle name="Separador de milhares 2 2 3 2 2 3 2 4 2 2" xfId="55801"/>
    <cellStyle name="Separador de milhares 2 2 3 2 2 3 2 4 3" xfId="39331"/>
    <cellStyle name="Separador de milhares 2 2 3 2 2 3 2 5" xfId="17918"/>
    <cellStyle name="Separador de milhares 2 2 3 2 2 3 2 5 2" xfId="49213"/>
    <cellStyle name="Separador de milhares 2 2 3 2 2 3 2 6" xfId="11330"/>
    <cellStyle name="Separador de milhares 2 2 3 2 2 3 2 6 2" xfId="42625"/>
    <cellStyle name="Separador de milhares 2 2 3 2 2 3 2 7" xfId="27801"/>
    <cellStyle name="Separador de milhares 2 2 3 2 2 3 2 7 2" xfId="32743"/>
    <cellStyle name="Separador de milhares 2 2 3 2 2 3 2 8" xfId="29448"/>
    <cellStyle name="Separador de milhares 2 2 3 2 2 3 3" xfId="3094"/>
    <cellStyle name="Separador de milhares 2 2 3 2 2 3 3 2" xfId="6388"/>
    <cellStyle name="Separador de milhares 2 2 3 2 2 3 3 2 2" xfId="22858"/>
    <cellStyle name="Separador de milhares 2 2 3 2 2 3 3 2 2 2" xfId="54153"/>
    <cellStyle name="Separador de milhares 2 2 3 2 2 3 3 2 3" xfId="16270"/>
    <cellStyle name="Separador de milhares 2 2 3 2 2 3 3 2 3 2" xfId="47565"/>
    <cellStyle name="Separador de milhares 2 2 3 2 2 3 3 2 4" xfId="37683"/>
    <cellStyle name="Separador de milhares 2 2 3 2 2 3 3 3" xfId="9682"/>
    <cellStyle name="Separador de milhares 2 2 3 2 2 3 3 3 2" xfId="26152"/>
    <cellStyle name="Separador de milhares 2 2 3 2 2 3 3 3 2 2" xfId="57447"/>
    <cellStyle name="Separador de milhares 2 2 3 2 2 3 3 3 3" xfId="40977"/>
    <cellStyle name="Separador de milhares 2 2 3 2 2 3 3 4" xfId="19564"/>
    <cellStyle name="Separador de milhares 2 2 3 2 2 3 3 4 2" xfId="50859"/>
    <cellStyle name="Separador de milhares 2 2 3 2 2 3 3 5" xfId="12976"/>
    <cellStyle name="Separador de milhares 2 2 3 2 2 3 3 5 2" xfId="44271"/>
    <cellStyle name="Separador de milhares 2 2 3 2 2 3 3 6" xfId="34389"/>
    <cellStyle name="Separador de milhares 2 2 3 2 2 3 3 7" xfId="31094"/>
    <cellStyle name="Separador de milhares 2 2 3 2 2 3 4" xfId="4741"/>
    <cellStyle name="Separador de milhares 2 2 3 2 2 3 4 2" xfId="21211"/>
    <cellStyle name="Separador de milhares 2 2 3 2 2 3 4 2 2" xfId="52506"/>
    <cellStyle name="Separador de milhares 2 2 3 2 2 3 4 3" xfId="14623"/>
    <cellStyle name="Separador de milhares 2 2 3 2 2 3 4 3 2" xfId="45918"/>
    <cellStyle name="Separador de milhares 2 2 3 2 2 3 4 4" xfId="36036"/>
    <cellStyle name="Separador de milhares 2 2 3 2 2 3 5" xfId="8035"/>
    <cellStyle name="Separador de milhares 2 2 3 2 2 3 5 2" xfId="24505"/>
    <cellStyle name="Separador de milhares 2 2 3 2 2 3 5 2 2" xfId="55800"/>
    <cellStyle name="Separador de milhares 2 2 3 2 2 3 5 3" xfId="39330"/>
    <cellStyle name="Separador de milhares 2 2 3 2 2 3 6" xfId="17917"/>
    <cellStyle name="Separador de milhares 2 2 3 2 2 3 6 2" xfId="49212"/>
    <cellStyle name="Separador de milhares 2 2 3 2 2 3 7" xfId="11329"/>
    <cellStyle name="Separador de milhares 2 2 3 2 2 3 7 2" xfId="42624"/>
    <cellStyle name="Separador de milhares 2 2 3 2 2 3 8" xfId="27800"/>
    <cellStyle name="Separador de milhares 2 2 3 2 2 3 8 2" xfId="32742"/>
    <cellStyle name="Separador de milhares 2 2 3 2 2 3 9" xfId="29447"/>
    <cellStyle name="Separador de milhares 2 2 3 2 2 4" xfId="1413"/>
    <cellStyle name="Separador de milhares 2 2 3 2 2 4 2" xfId="3096"/>
    <cellStyle name="Separador de milhares 2 2 3 2 2 4 2 2" xfId="6390"/>
    <cellStyle name="Separador de milhares 2 2 3 2 2 4 2 2 2" xfId="22860"/>
    <cellStyle name="Separador de milhares 2 2 3 2 2 4 2 2 2 2" xfId="54155"/>
    <cellStyle name="Separador de milhares 2 2 3 2 2 4 2 2 3" xfId="16272"/>
    <cellStyle name="Separador de milhares 2 2 3 2 2 4 2 2 3 2" xfId="47567"/>
    <cellStyle name="Separador de milhares 2 2 3 2 2 4 2 2 4" xfId="37685"/>
    <cellStyle name="Separador de milhares 2 2 3 2 2 4 2 3" xfId="9684"/>
    <cellStyle name="Separador de milhares 2 2 3 2 2 4 2 3 2" xfId="26154"/>
    <cellStyle name="Separador de milhares 2 2 3 2 2 4 2 3 2 2" xfId="57449"/>
    <cellStyle name="Separador de milhares 2 2 3 2 2 4 2 3 3" xfId="40979"/>
    <cellStyle name="Separador de milhares 2 2 3 2 2 4 2 4" xfId="19566"/>
    <cellStyle name="Separador de milhares 2 2 3 2 2 4 2 4 2" xfId="50861"/>
    <cellStyle name="Separador de milhares 2 2 3 2 2 4 2 5" xfId="12978"/>
    <cellStyle name="Separador de milhares 2 2 3 2 2 4 2 5 2" xfId="44273"/>
    <cellStyle name="Separador de milhares 2 2 3 2 2 4 2 6" xfId="34391"/>
    <cellStyle name="Separador de milhares 2 2 3 2 2 4 2 7" xfId="31096"/>
    <cellStyle name="Separador de milhares 2 2 3 2 2 4 3" xfId="4743"/>
    <cellStyle name="Separador de milhares 2 2 3 2 2 4 3 2" xfId="21213"/>
    <cellStyle name="Separador de milhares 2 2 3 2 2 4 3 2 2" xfId="52508"/>
    <cellStyle name="Separador de milhares 2 2 3 2 2 4 3 3" xfId="14625"/>
    <cellStyle name="Separador de milhares 2 2 3 2 2 4 3 3 2" xfId="45920"/>
    <cellStyle name="Separador de milhares 2 2 3 2 2 4 3 4" xfId="36038"/>
    <cellStyle name="Separador de milhares 2 2 3 2 2 4 4" xfId="8037"/>
    <cellStyle name="Separador de milhares 2 2 3 2 2 4 4 2" xfId="24507"/>
    <cellStyle name="Separador de milhares 2 2 3 2 2 4 4 2 2" xfId="55802"/>
    <cellStyle name="Separador de milhares 2 2 3 2 2 4 4 3" xfId="39332"/>
    <cellStyle name="Separador de milhares 2 2 3 2 2 4 5" xfId="17919"/>
    <cellStyle name="Separador de milhares 2 2 3 2 2 4 5 2" xfId="49214"/>
    <cellStyle name="Separador de milhares 2 2 3 2 2 4 6" xfId="11331"/>
    <cellStyle name="Separador de milhares 2 2 3 2 2 4 6 2" xfId="42626"/>
    <cellStyle name="Separador de milhares 2 2 3 2 2 4 7" xfId="27802"/>
    <cellStyle name="Separador de milhares 2 2 3 2 2 4 7 2" xfId="32744"/>
    <cellStyle name="Separador de milhares 2 2 3 2 2 4 8" xfId="29449"/>
    <cellStyle name="Separador de milhares 2 2 3 2 2 5" xfId="1414"/>
    <cellStyle name="Separador de milhares 2 2 3 2 2 5 2" xfId="3097"/>
    <cellStyle name="Separador de milhares 2 2 3 2 2 5 2 2" xfId="6391"/>
    <cellStyle name="Separador de milhares 2 2 3 2 2 5 2 2 2" xfId="22861"/>
    <cellStyle name="Separador de milhares 2 2 3 2 2 5 2 2 2 2" xfId="54156"/>
    <cellStyle name="Separador de milhares 2 2 3 2 2 5 2 2 3" xfId="16273"/>
    <cellStyle name="Separador de milhares 2 2 3 2 2 5 2 2 3 2" xfId="47568"/>
    <cellStyle name="Separador de milhares 2 2 3 2 2 5 2 2 4" xfId="37686"/>
    <cellStyle name="Separador de milhares 2 2 3 2 2 5 2 3" xfId="9685"/>
    <cellStyle name="Separador de milhares 2 2 3 2 2 5 2 3 2" xfId="26155"/>
    <cellStyle name="Separador de milhares 2 2 3 2 2 5 2 3 2 2" xfId="57450"/>
    <cellStyle name="Separador de milhares 2 2 3 2 2 5 2 3 3" xfId="40980"/>
    <cellStyle name="Separador de milhares 2 2 3 2 2 5 2 4" xfId="19567"/>
    <cellStyle name="Separador de milhares 2 2 3 2 2 5 2 4 2" xfId="50862"/>
    <cellStyle name="Separador de milhares 2 2 3 2 2 5 2 5" xfId="12979"/>
    <cellStyle name="Separador de milhares 2 2 3 2 2 5 2 5 2" xfId="44274"/>
    <cellStyle name="Separador de milhares 2 2 3 2 2 5 2 6" xfId="34392"/>
    <cellStyle name="Separador de milhares 2 2 3 2 2 5 2 7" xfId="31097"/>
    <cellStyle name="Separador de milhares 2 2 3 2 2 5 3" xfId="4744"/>
    <cellStyle name="Separador de milhares 2 2 3 2 2 5 3 2" xfId="21214"/>
    <cellStyle name="Separador de milhares 2 2 3 2 2 5 3 2 2" xfId="52509"/>
    <cellStyle name="Separador de milhares 2 2 3 2 2 5 3 3" xfId="14626"/>
    <cellStyle name="Separador de milhares 2 2 3 2 2 5 3 3 2" xfId="45921"/>
    <cellStyle name="Separador de milhares 2 2 3 2 2 5 3 4" xfId="36039"/>
    <cellStyle name="Separador de milhares 2 2 3 2 2 5 4" xfId="8038"/>
    <cellStyle name="Separador de milhares 2 2 3 2 2 5 4 2" xfId="24508"/>
    <cellStyle name="Separador de milhares 2 2 3 2 2 5 4 2 2" xfId="55803"/>
    <cellStyle name="Separador de milhares 2 2 3 2 2 5 4 3" xfId="39333"/>
    <cellStyle name="Separador de milhares 2 2 3 2 2 5 5" xfId="17920"/>
    <cellStyle name="Separador de milhares 2 2 3 2 2 5 5 2" xfId="49215"/>
    <cellStyle name="Separador de milhares 2 2 3 2 2 5 6" xfId="11332"/>
    <cellStyle name="Separador de milhares 2 2 3 2 2 5 6 2" xfId="42627"/>
    <cellStyle name="Separador de milhares 2 2 3 2 2 5 7" xfId="27803"/>
    <cellStyle name="Separador de milhares 2 2 3 2 2 5 7 2" xfId="32745"/>
    <cellStyle name="Separador de milhares 2 2 3 2 2 5 8" xfId="29450"/>
    <cellStyle name="Separador de milhares 2 2 3 2 2 6" xfId="3091"/>
    <cellStyle name="Separador de milhares 2 2 3 2 2 6 2" xfId="6385"/>
    <cellStyle name="Separador de milhares 2 2 3 2 2 6 2 2" xfId="22855"/>
    <cellStyle name="Separador de milhares 2 2 3 2 2 6 2 2 2" xfId="54150"/>
    <cellStyle name="Separador de milhares 2 2 3 2 2 6 2 3" xfId="16267"/>
    <cellStyle name="Separador de milhares 2 2 3 2 2 6 2 3 2" xfId="47562"/>
    <cellStyle name="Separador de milhares 2 2 3 2 2 6 2 4" xfId="37680"/>
    <cellStyle name="Separador de milhares 2 2 3 2 2 6 3" xfId="9679"/>
    <cellStyle name="Separador de milhares 2 2 3 2 2 6 3 2" xfId="26149"/>
    <cellStyle name="Separador de milhares 2 2 3 2 2 6 3 2 2" xfId="57444"/>
    <cellStyle name="Separador de milhares 2 2 3 2 2 6 3 3" xfId="40974"/>
    <cellStyle name="Separador de milhares 2 2 3 2 2 6 4" xfId="19561"/>
    <cellStyle name="Separador de milhares 2 2 3 2 2 6 4 2" xfId="50856"/>
    <cellStyle name="Separador de milhares 2 2 3 2 2 6 5" xfId="12973"/>
    <cellStyle name="Separador de milhares 2 2 3 2 2 6 5 2" xfId="44268"/>
    <cellStyle name="Separador de milhares 2 2 3 2 2 6 6" xfId="34386"/>
    <cellStyle name="Separador de milhares 2 2 3 2 2 6 7" xfId="31091"/>
    <cellStyle name="Separador de milhares 2 2 3 2 2 7" xfId="4738"/>
    <cellStyle name="Separador de milhares 2 2 3 2 2 7 2" xfId="21208"/>
    <cellStyle name="Separador de milhares 2 2 3 2 2 7 2 2" xfId="52503"/>
    <cellStyle name="Separador de milhares 2 2 3 2 2 7 3" xfId="14620"/>
    <cellStyle name="Separador de milhares 2 2 3 2 2 7 3 2" xfId="45915"/>
    <cellStyle name="Separador de milhares 2 2 3 2 2 7 4" xfId="36033"/>
    <cellStyle name="Separador de milhares 2 2 3 2 2 8" xfId="8032"/>
    <cellStyle name="Separador de milhares 2 2 3 2 2 8 2" xfId="24502"/>
    <cellStyle name="Separador de milhares 2 2 3 2 2 8 2 2" xfId="55797"/>
    <cellStyle name="Separador de milhares 2 2 3 2 2 8 3" xfId="39327"/>
    <cellStyle name="Separador de milhares 2 2 3 2 2 9" xfId="17914"/>
    <cellStyle name="Separador de milhares 2 2 3 2 2 9 2" xfId="49209"/>
    <cellStyle name="Separador de milhares 2 2 3 2 3" xfId="1415"/>
    <cellStyle name="Separador de milhares 2 2 3 2 3 10" xfId="11333"/>
    <cellStyle name="Separador de milhares 2 2 3 2 3 10 2" xfId="42628"/>
    <cellStyle name="Separador de milhares 2 2 3 2 3 11" xfId="27804"/>
    <cellStyle name="Separador de milhares 2 2 3 2 3 11 2" xfId="32746"/>
    <cellStyle name="Separador de milhares 2 2 3 2 3 12" xfId="29451"/>
    <cellStyle name="Separador de milhares 2 2 3 2 3 2" xfId="1416"/>
    <cellStyle name="Separador de milhares 2 2 3 2 3 2 2" xfId="1417"/>
    <cellStyle name="Separador de milhares 2 2 3 2 3 2 2 2" xfId="3100"/>
    <cellStyle name="Separador de milhares 2 2 3 2 3 2 2 2 2" xfId="6394"/>
    <cellStyle name="Separador de milhares 2 2 3 2 3 2 2 2 2 2" xfId="22864"/>
    <cellStyle name="Separador de milhares 2 2 3 2 3 2 2 2 2 2 2" xfId="54159"/>
    <cellStyle name="Separador de milhares 2 2 3 2 3 2 2 2 2 3" xfId="16276"/>
    <cellStyle name="Separador de milhares 2 2 3 2 3 2 2 2 2 3 2" xfId="47571"/>
    <cellStyle name="Separador de milhares 2 2 3 2 3 2 2 2 2 4" xfId="37689"/>
    <cellStyle name="Separador de milhares 2 2 3 2 3 2 2 2 3" xfId="9688"/>
    <cellStyle name="Separador de milhares 2 2 3 2 3 2 2 2 3 2" xfId="26158"/>
    <cellStyle name="Separador de milhares 2 2 3 2 3 2 2 2 3 2 2" xfId="57453"/>
    <cellStyle name="Separador de milhares 2 2 3 2 3 2 2 2 3 3" xfId="40983"/>
    <cellStyle name="Separador de milhares 2 2 3 2 3 2 2 2 4" xfId="19570"/>
    <cellStyle name="Separador de milhares 2 2 3 2 3 2 2 2 4 2" xfId="50865"/>
    <cellStyle name="Separador de milhares 2 2 3 2 3 2 2 2 5" xfId="12982"/>
    <cellStyle name="Separador de milhares 2 2 3 2 3 2 2 2 5 2" xfId="44277"/>
    <cellStyle name="Separador de milhares 2 2 3 2 3 2 2 2 6" xfId="34395"/>
    <cellStyle name="Separador de milhares 2 2 3 2 3 2 2 2 7" xfId="31100"/>
    <cellStyle name="Separador de milhares 2 2 3 2 3 2 2 3" xfId="4747"/>
    <cellStyle name="Separador de milhares 2 2 3 2 3 2 2 3 2" xfId="21217"/>
    <cellStyle name="Separador de milhares 2 2 3 2 3 2 2 3 2 2" xfId="52512"/>
    <cellStyle name="Separador de milhares 2 2 3 2 3 2 2 3 3" xfId="14629"/>
    <cellStyle name="Separador de milhares 2 2 3 2 3 2 2 3 3 2" xfId="45924"/>
    <cellStyle name="Separador de milhares 2 2 3 2 3 2 2 3 4" xfId="36042"/>
    <cellStyle name="Separador de milhares 2 2 3 2 3 2 2 4" xfId="8041"/>
    <cellStyle name="Separador de milhares 2 2 3 2 3 2 2 4 2" xfId="24511"/>
    <cellStyle name="Separador de milhares 2 2 3 2 3 2 2 4 2 2" xfId="55806"/>
    <cellStyle name="Separador de milhares 2 2 3 2 3 2 2 4 3" xfId="39336"/>
    <cellStyle name="Separador de milhares 2 2 3 2 3 2 2 5" xfId="17923"/>
    <cellStyle name="Separador de milhares 2 2 3 2 3 2 2 5 2" xfId="49218"/>
    <cellStyle name="Separador de milhares 2 2 3 2 3 2 2 6" xfId="11335"/>
    <cellStyle name="Separador de milhares 2 2 3 2 3 2 2 6 2" xfId="42630"/>
    <cellStyle name="Separador de milhares 2 2 3 2 3 2 2 7" xfId="27806"/>
    <cellStyle name="Separador de milhares 2 2 3 2 3 2 2 7 2" xfId="32748"/>
    <cellStyle name="Separador de milhares 2 2 3 2 3 2 2 8" xfId="29453"/>
    <cellStyle name="Separador de milhares 2 2 3 2 3 2 3" xfId="3099"/>
    <cellStyle name="Separador de milhares 2 2 3 2 3 2 3 2" xfId="6393"/>
    <cellStyle name="Separador de milhares 2 2 3 2 3 2 3 2 2" xfId="22863"/>
    <cellStyle name="Separador de milhares 2 2 3 2 3 2 3 2 2 2" xfId="54158"/>
    <cellStyle name="Separador de milhares 2 2 3 2 3 2 3 2 3" xfId="16275"/>
    <cellStyle name="Separador de milhares 2 2 3 2 3 2 3 2 3 2" xfId="47570"/>
    <cellStyle name="Separador de milhares 2 2 3 2 3 2 3 2 4" xfId="37688"/>
    <cellStyle name="Separador de milhares 2 2 3 2 3 2 3 3" xfId="9687"/>
    <cellStyle name="Separador de milhares 2 2 3 2 3 2 3 3 2" xfId="26157"/>
    <cellStyle name="Separador de milhares 2 2 3 2 3 2 3 3 2 2" xfId="57452"/>
    <cellStyle name="Separador de milhares 2 2 3 2 3 2 3 3 3" xfId="40982"/>
    <cellStyle name="Separador de milhares 2 2 3 2 3 2 3 4" xfId="19569"/>
    <cellStyle name="Separador de milhares 2 2 3 2 3 2 3 4 2" xfId="50864"/>
    <cellStyle name="Separador de milhares 2 2 3 2 3 2 3 5" xfId="12981"/>
    <cellStyle name="Separador de milhares 2 2 3 2 3 2 3 5 2" xfId="44276"/>
    <cellStyle name="Separador de milhares 2 2 3 2 3 2 3 6" xfId="34394"/>
    <cellStyle name="Separador de milhares 2 2 3 2 3 2 3 7" xfId="31099"/>
    <cellStyle name="Separador de milhares 2 2 3 2 3 2 4" xfId="4746"/>
    <cellStyle name="Separador de milhares 2 2 3 2 3 2 4 2" xfId="21216"/>
    <cellStyle name="Separador de milhares 2 2 3 2 3 2 4 2 2" xfId="52511"/>
    <cellStyle name="Separador de milhares 2 2 3 2 3 2 4 3" xfId="14628"/>
    <cellStyle name="Separador de milhares 2 2 3 2 3 2 4 3 2" xfId="45923"/>
    <cellStyle name="Separador de milhares 2 2 3 2 3 2 4 4" xfId="36041"/>
    <cellStyle name="Separador de milhares 2 2 3 2 3 2 5" xfId="8040"/>
    <cellStyle name="Separador de milhares 2 2 3 2 3 2 5 2" xfId="24510"/>
    <cellStyle name="Separador de milhares 2 2 3 2 3 2 5 2 2" xfId="55805"/>
    <cellStyle name="Separador de milhares 2 2 3 2 3 2 5 3" xfId="39335"/>
    <cellStyle name="Separador de milhares 2 2 3 2 3 2 6" xfId="17922"/>
    <cellStyle name="Separador de milhares 2 2 3 2 3 2 6 2" xfId="49217"/>
    <cellStyle name="Separador de milhares 2 2 3 2 3 2 7" xfId="11334"/>
    <cellStyle name="Separador de milhares 2 2 3 2 3 2 7 2" xfId="42629"/>
    <cellStyle name="Separador de milhares 2 2 3 2 3 2 8" xfId="27805"/>
    <cellStyle name="Separador de milhares 2 2 3 2 3 2 8 2" xfId="32747"/>
    <cellStyle name="Separador de milhares 2 2 3 2 3 2 9" xfId="29452"/>
    <cellStyle name="Separador de milhares 2 2 3 2 3 3" xfId="1418"/>
    <cellStyle name="Separador de milhares 2 2 3 2 3 3 2" xfId="1419"/>
    <cellStyle name="Separador de milhares 2 2 3 2 3 3 2 2" xfId="3102"/>
    <cellStyle name="Separador de milhares 2 2 3 2 3 3 2 2 2" xfId="6396"/>
    <cellStyle name="Separador de milhares 2 2 3 2 3 3 2 2 2 2" xfId="22866"/>
    <cellStyle name="Separador de milhares 2 2 3 2 3 3 2 2 2 2 2" xfId="54161"/>
    <cellStyle name="Separador de milhares 2 2 3 2 3 3 2 2 2 3" xfId="16278"/>
    <cellStyle name="Separador de milhares 2 2 3 2 3 3 2 2 2 3 2" xfId="47573"/>
    <cellStyle name="Separador de milhares 2 2 3 2 3 3 2 2 2 4" xfId="37691"/>
    <cellStyle name="Separador de milhares 2 2 3 2 3 3 2 2 3" xfId="9690"/>
    <cellStyle name="Separador de milhares 2 2 3 2 3 3 2 2 3 2" xfId="26160"/>
    <cellStyle name="Separador de milhares 2 2 3 2 3 3 2 2 3 2 2" xfId="57455"/>
    <cellStyle name="Separador de milhares 2 2 3 2 3 3 2 2 3 3" xfId="40985"/>
    <cellStyle name="Separador de milhares 2 2 3 2 3 3 2 2 4" xfId="19572"/>
    <cellStyle name="Separador de milhares 2 2 3 2 3 3 2 2 4 2" xfId="50867"/>
    <cellStyle name="Separador de milhares 2 2 3 2 3 3 2 2 5" xfId="12984"/>
    <cellStyle name="Separador de milhares 2 2 3 2 3 3 2 2 5 2" xfId="44279"/>
    <cellStyle name="Separador de milhares 2 2 3 2 3 3 2 2 6" xfId="34397"/>
    <cellStyle name="Separador de milhares 2 2 3 2 3 3 2 2 7" xfId="31102"/>
    <cellStyle name="Separador de milhares 2 2 3 2 3 3 2 3" xfId="4749"/>
    <cellStyle name="Separador de milhares 2 2 3 2 3 3 2 3 2" xfId="21219"/>
    <cellStyle name="Separador de milhares 2 2 3 2 3 3 2 3 2 2" xfId="52514"/>
    <cellStyle name="Separador de milhares 2 2 3 2 3 3 2 3 3" xfId="14631"/>
    <cellStyle name="Separador de milhares 2 2 3 2 3 3 2 3 3 2" xfId="45926"/>
    <cellStyle name="Separador de milhares 2 2 3 2 3 3 2 3 4" xfId="36044"/>
    <cellStyle name="Separador de milhares 2 2 3 2 3 3 2 4" xfId="8043"/>
    <cellStyle name="Separador de milhares 2 2 3 2 3 3 2 4 2" xfId="24513"/>
    <cellStyle name="Separador de milhares 2 2 3 2 3 3 2 4 2 2" xfId="55808"/>
    <cellStyle name="Separador de milhares 2 2 3 2 3 3 2 4 3" xfId="39338"/>
    <cellStyle name="Separador de milhares 2 2 3 2 3 3 2 5" xfId="17925"/>
    <cellStyle name="Separador de milhares 2 2 3 2 3 3 2 5 2" xfId="49220"/>
    <cellStyle name="Separador de milhares 2 2 3 2 3 3 2 6" xfId="11337"/>
    <cellStyle name="Separador de milhares 2 2 3 2 3 3 2 6 2" xfId="42632"/>
    <cellStyle name="Separador de milhares 2 2 3 2 3 3 2 7" xfId="27808"/>
    <cellStyle name="Separador de milhares 2 2 3 2 3 3 2 7 2" xfId="32750"/>
    <cellStyle name="Separador de milhares 2 2 3 2 3 3 2 8" xfId="29455"/>
    <cellStyle name="Separador de milhares 2 2 3 2 3 3 3" xfId="3101"/>
    <cellStyle name="Separador de milhares 2 2 3 2 3 3 3 2" xfId="6395"/>
    <cellStyle name="Separador de milhares 2 2 3 2 3 3 3 2 2" xfId="22865"/>
    <cellStyle name="Separador de milhares 2 2 3 2 3 3 3 2 2 2" xfId="54160"/>
    <cellStyle name="Separador de milhares 2 2 3 2 3 3 3 2 3" xfId="16277"/>
    <cellStyle name="Separador de milhares 2 2 3 2 3 3 3 2 3 2" xfId="47572"/>
    <cellStyle name="Separador de milhares 2 2 3 2 3 3 3 2 4" xfId="37690"/>
    <cellStyle name="Separador de milhares 2 2 3 2 3 3 3 3" xfId="9689"/>
    <cellStyle name="Separador de milhares 2 2 3 2 3 3 3 3 2" xfId="26159"/>
    <cellStyle name="Separador de milhares 2 2 3 2 3 3 3 3 2 2" xfId="57454"/>
    <cellStyle name="Separador de milhares 2 2 3 2 3 3 3 3 3" xfId="40984"/>
    <cellStyle name="Separador de milhares 2 2 3 2 3 3 3 4" xfId="19571"/>
    <cellStyle name="Separador de milhares 2 2 3 2 3 3 3 4 2" xfId="50866"/>
    <cellStyle name="Separador de milhares 2 2 3 2 3 3 3 5" xfId="12983"/>
    <cellStyle name="Separador de milhares 2 2 3 2 3 3 3 5 2" xfId="44278"/>
    <cellStyle name="Separador de milhares 2 2 3 2 3 3 3 6" xfId="34396"/>
    <cellStyle name="Separador de milhares 2 2 3 2 3 3 3 7" xfId="31101"/>
    <cellStyle name="Separador de milhares 2 2 3 2 3 3 4" xfId="4748"/>
    <cellStyle name="Separador de milhares 2 2 3 2 3 3 4 2" xfId="21218"/>
    <cellStyle name="Separador de milhares 2 2 3 2 3 3 4 2 2" xfId="52513"/>
    <cellStyle name="Separador de milhares 2 2 3 2 3 3 4 3" xfId="14630"/>
    <cellStyle name="Separador de milhares 2 2 3 2 3 3 4 3 2" xfId="45925"/>
    <cellStyle name="Separador de milhares 2 2 3 2 3 3 4 4" xfId="36043"/>
    <cellStyle name="Separador de milhares 2 2 3 2 3 3 5" xfId="8042"/>
    <cellStyle name="Separador de milhares 2 2 3 2 3 3 5 2" xfId="24512"/>
    <cellStyle name="Separador de milhares 2 2 3 2 3 3 5 2 2" xfId="55807"/>
    <cellStyle name="Separador de milhares 2 2 3 2 3 3 5 3" xfId="39337"/>
    <cellStyle name="Separador de milhares 2 2 3 2 3 3 6" xfId="17924"/>
    <cellStyle name="Separador de milhares 2 2 3 2 3 3 6 2" xfId="49219"/>
    <cellStyle name="Separador de milhares 2 2 3 2 3 3 7" xfId="11336"/>
    <cellStyle name="Separador de milhares 2 2 3 2 3 3 7 2" xfId="42631"/>
    <cellStyle name="Separador de milhares 2 2 3 2 3 3 8" xfId="27807"/>
    <cellStyle name="Separador de milhares 2 2 3 2 3 3 8 2" xfId="32749"/>
    <cellStyle name="Separador de milhares 2 2 3 2 3 3 9" xfId="29454"/>
    <cellStyle name="Separador de milhares 2 2 3 2 3 4" xfId="1420"/>
    <cellStyle name="Separador de milhares 2 2 3 2 3 4 2" xfId="3103"/>
    <cellStyle name="Separador de milhares 2 2 3 2 3 4 2 2" xfId="6397"/>
    <cellStyle name="Separador de milhares 2 2 3 2 3 4 2 2 2" xfId="22867"/>
    <cellStyle name="Separador de milhares 2 2 3 2 3 4 2 2 2 2" xfId="54162"/>
    <cellStyle name="Separador de milhares 2 2 3 2 3 4 2 2 3" xfId="16279"/>
    <cellStyle name="Separador de milhares 2 2 3 2 3 4 2 2 3 2" xfId="47574"/>
    <cellStyle name="Separador de milhares 2 2 3 2 3 4 2 2 4" xfId="37692"/>
    <cellStyle name="Separador de milhares 2 2 3 2 3 4 2 3" xfId="9691"/>
    <cellStyle name="Separador de milhares 2 2 3 2 3 4 2 3 2" xfId="26161"/>
    <cellStyle name="Separador de milhares 2 2 3 2 3 4 2 3 2 2" xfId="57456"/>
    <cellStyle name="Separador de milhares 2 2 3 2 3 4 2 3 3" xfId="40986"/>
    <cellStyle name="Separador de milhares 2 2 3 2 3 4 2 4" xfId="19573"/>
    <cellStyle name="Separador de milhares 2 2 3 2 3 4 2 4 2" xfId="50868"/>
    <cellStyle name="Separador de milhares 2 2 3 2 3 4 2 5" xfId="12985"/>
    <cellStyle name="Separador de milhares 2 2 3 2 3 4 2 5 2" xfId="44280"/>
    <cellStyle name="Separador de milhares 2 2 3 2 3 4 2 6" xfId="34398"/>
    <cellStyle name="Separador de milhares 2 2 3 2 3 4 2 7" xfId="31103"/>
    <cellStyle name="Separador de milhares 2 2 3 2 3 4 3" xfId="4750"/>
    <cellStyle name="Separador de milhares 2 2 3 2 3 4 3 2" xfId="21220"/>
    <cellStyle name="Separador de milhares 2 2 3 2 3 4 3 2 2" xfId="52515"/>
    <cellStyle name="Separador de milhares 2 2 3 2 3 4 3 3" xfId="14632"/>
    <cellStyle name="Separador de milhares 2 2 3 2 3 4 3 3 2" xfId="45927"/>
    <cellStyle name="Separador de milhares 2 2 3 2 3 4 3 4" xfId="36045"/>
    <cellStyle name="Separador de milhares 2 2 3 2 3 4 4" xfId="8044"/>
    <cellStyle name="Separador de milhares 2 2 3 2 3 4 4 2" xfId="24514"/>
    <cellStyle name="Separador de milhares 2 2 3 2 3 4 4 2 2" xfId="55809"/>
    <cellStyle name="Separador de milhares 2 2 3 2 3 4 4 3" xfId="39339"/>
    <cellStyle name="Separador de milhares 2 2 3 2 3 4 5" xfId="17926"/>
    <cellStyle name="Separador de milhares 2 2 3 2 3 4 5 2" xfId="49221"/>
    <cellStyle name="Separador de milhares 2 2 3 2 3 4 6" xfId="11338"/>
    <cellStyle name="Separador de milhares 2 2 3 2 3 4 6 2" xfId="42633"/>
    <cellStyle name="Separador de milhares 2 2 3 2 3 4 7" xfId="27809"/>
    <cellStyle name="Separador de milhares 2 2 3 2 3 4 7 2" xfId="32751"/>
    <cellStyle name="Separador de milhares 2 2 3 2 3 4 8" xfId="29456"/>
    <cellStyle name="Separador de milhares 2 2 3 2 3 5" xfId="1421"/>
    <cellStyle name="Separador de milhares 2 2 3 2 3 5 2" xfId="3104"/>
    <cellStyle name="Separador de milhares 2 2 3 2 3 5 2 2" xfId="6398"/>
    <cellStyle name="Separador de milhares 2 2 3 2 3 5 2 2 2" xfId="22868"/>
    <cellStyle name="Separador de milhares 2 2 3 2 3 5 2 2 2 2" xfId="54163"/>
    <cellStyle name="Separador de milhares 2 2 3 2 3 5 2 2 3" xfId="16280"/>
    <cellStyle name="Separador de milhares 2 2 3 2 3 5 2 2 3 2" xfId="47575"/>
    <cellStyle name="Separador de milhares 2 2 3 2 3 5 2 2 4" xfId="37693"/>
    <cellStyle name="Separador de milhares 2 2 3 2 3 5 2 3" xfId="9692"/>
    <cellStyle name="Separador de milhares 2 2 3 2 3 5 2 3 2" xfId="26162"/>
    <cellStyle name="Separador de milhares 2 2 3 2 3 5 2 3 2 2" xfId="57457"/>
    <cellStyle name="Separador de milhares 2 2 3 2 3 5 2 3 3" xfId="40987"/>
    <cellStyle name="Separador de milhares 2 2 3 2 3 5 2 4" xfId="19574"/>
    <cellStyle name="Separador de milhares 2 2 3 2 3 5 2 4 2" xfId="50869"/>
    <cellStyle name="Separador de milhares 2 2 3 2 3 5 2 5" xfId="12986"/>
    <cellStyle name="Separador de milhares 2 2 3 2 3 5 2 5 2" xfId="44281"/>
    <cellStyle name="Separador de milhares 2 2 3 2 3 5 2 6" xfId="34399"/>
    <cellStyle name="Separador de milhares 2 2 3 2 3 5 2 7" xfId="31104"/>
    <cellStyle name="Separador de milhares 2 2 3 2 3 5 3" xfId="4751"/>
    <cellStyle name="Separador de milhares 2 2 3 2 3 5 3 2" xfId="21221"/>
    <cellStyle name="Separador de milhares 2 2 3 2 3 5 3 2 2" xfId="52516"/>
    <cellStyle name="Separador de milhares 2 2 3 2 3 5 3 3" xfId="14633"/>
    <cellStyle name="Separador de milhares 2 2 3 2 3 5 3 3 2" xfId="45928"/>
    <cellStyle name="Separador de milhares 2 2 3 2 3 5 3 4" xfId="36046"/>
    <cellStyle name="Separador de milhares 2 2 3 2 3 5 4" xfId="8045"/>
    <cellStyle name="Separador de milhares 2 2 3 2 3 5 4 2" xfId="24515"/>
    <cellStyle name="Separador de milhares 2 2 3 2 3 5 4 2 2" xfId="55810"/>
    <cellStyle name="Separador de milhares 2 2 3 2 3 5 4 3" xfId="39340"/>
    <cellStyle name="Separador de milhares 2 2 3 2 3 5 5" xfId="17927"/>
    <cellStyle name="Separador de milhares 2 2 3 2 3 5 5 2" xfId="49222"/>
    <cellStyle name="Separador de milhares 2 2 3 2 3 5 6" xfId="11339"/>
    <cellStyle name="Separador de milhares 2 2 3 2 3 5 6 2" xfId="42634"/>
    <cellStyle name="Separador de milhares 2 2 3 2 3 5 7" xfId="27810"/>
    <cellStyle name="Separador de milhares 2 2 3 2 3 5 7 2" xfId="32752"/>
    <cellStyle name="Separador de milhares 2 2 3 2 3 5 8" xfId="29457"/>
    <cellStyle name="Separador de milhares 2 2 3 2 3 6" xfId="3098"/>
    <cellStyle name="Separador de milhares 2 2 3 2 3 6 2" xfId="6392"/>
    <cellStyle name="Separador de milhares 2 2 3 2 3 6 2 2" xfId="22862"/>
    <cellStyle name="Separador de milhares 2 2 3 2 3 6 2 2 2" xfId="54157"/>
    <cellStyle name="Separador de milhares 2 2 3 2 3 6 2 3" xfId="16274"/>
    <cellStyle name="Separador de milhares 2 2 3 2 3 6 2 3 2" xfId="47569"/>
    <cellStyle name="Separador de milhares 2 2 3 2 3 6 2 4" xfId="37687"/>
    <cellStyle name="Separador de milhares 2 2 3 2 3 6 3" xfId="9686"/>
    <cellStyle name="Separador de milhares 2 2 3 2 3 6 3 2" xfId="26156"/>
    <cellStyle name="Separador de milhares 2 2 3 2 3 6 3 2 2" xfId="57451"/>
    <cellStyle name="Separador de milhares 2 2 3 2 3 6 3 3" xfId="40981"/>
    <cellStyle name="Separador de milhares 2 2 3 2 3 6 4" xfId="19568"/>
    <cellStyle name="Separador de milhares 2 2 3 2 3 6 4 2" xfId="50863"/>
    <cellStyle name="Separador de milhares 2 2 3 2 3 6 5" xfId="12980"/>
    <cellStyle name="Separador de milhares 2 2 3 2 3 6 5 2" xfId="44275"/>
    <cellStyle name="Separador de milhares 2 2 3 2 3 6 6" xfId="34393"/>
    <cellStyle name="Separador de milhares 2 2 3 2 3 6 7" xfId="31098"/>
    <cellStyle name="Separador de milhares 2 2 3 2 3 7" xfId="4745"/>
    <cellStyle name="Separador de milhares 2 2 3 2 3 7 2" xfId="21215"/>
    <cellStyle name="Separador de milhares 2 2 3 2 3 7 2 2" xfId="52510"/>
    <cellStyle name="Separador de milhares 2 2 3 2 3 7 3" xfId="14627"/>
    <cellStyle name="Separador de milhares 2 2 3 2 3 7 3 2" xfId="45922"/>
    <cellStyle name="Separador de milhares 2 2 3 2 3 7 4" xfId="36040"/>
    <cellStyle name="Separador de milhares 2 2 3 2 3 8" xfId="8039"/>
    <cellStyle name="Separador de milhares 2 2 3 2 3 8 2" xfId="24509"/>
    <cellStyle name="Separador de milhares 2 2 3 2 3 8 2 2" xfId="55804"/>
    <cellStyle name="Separador de milhares 2 2 3 2 3 8 3" xfId="39334"/>
    <cellStyle name="Separador de milhares 2 2 3 2 3 9" xfId="17921"/>
    <cellStyle name="Separador de milhares 2 2 3 2 3 9 2" xfId="49216"/>
    <cellStyle name="Separador de milhares 2 2 3 2 4" xfId="1422"/>
    <cellStyle name="Separador de milhares 2 2 3 2 4 2" xfId="1423"/>
    <cellStyle name="Separador de milhares 2 2 3 2 4 2 2" xfId="3106"/>
    <cellStyle name="Separador de milhares 2 2 3 2 4 2 2 2" xfId="6400"/>
    <cellStyle name="Separador de milhares 2 2 3 2 4 2 2 2 2" xfId="22870"/>
    <cellStyle name="Separador de milhares 2 2 3 2 4 2 2 2 2 2" xfId="54165"/>
    <cellStyle name="Separador de milhares 2 2 3 2 4 2 2 2 3" xfId="16282"/>
    <cellStyle name="Separador de milhares 2 2 3 2 4 2 2 2 3 2" xfId="47577"/>
    <cellStyle name="Separador de milhares 2 2 3 2 4 2 2 2 4" xfId="37695"/>
    <cellStyle name="Separador de milhares 2 2 3 2 4 2 2 3" xfId="9694"/>
    <cellStyle name="Separador de milhares 2 2 3 2 4 2 2 3 2" xfId="26164"/>
    <cellStyle name="Separador de milhares 2 2 3 2 4 2 2 3 2 2" xfId="57459"/>
    <cellStyle name="Separador de milhares 2 2 3 2 4 2 2 3 3" xfId="40989"/>
    <cellStyle name="Separador de milhares 2 2 3 2 4 2 2 4" xfId="19576"/>
    <cellStyle name="Separador de milhares 2 2 3 2 4 2 2 4 2" xfId="50871"/>
    <cellStyle name="Separador de milhares 2 2 3 2 4 2 2 5" xfId="12988"/>
    <cellStyle name="Separador de milhares 2 2 3 2 4 2 2 5 2" xfId="44283"/>
    <cellStyle name="Separador de milhares 2 2 3 2 4 2 2 6" xfId="34401"/>
    <cellStyle name="Separador de milhares 2 2 3 2 4 2 2 7" xfId="31106"/>
    <cellStyle name="Separador de milhares 2 2 3 2 4 2 3" xfId="4753"/>
    <cellStyle name="Separador de milhares 2 2 3 2 4 2 3 2" xfId="21223"/>
    <cellStyle name="Separador de milhares 2 2 3 2 4 2 3 2 2" xfId="52518"/>
    <cellStyle name="Separador de milhares 2 2 3 2 4 2 3 3" xfId="14635"/>
    <cellStyle name="Separador de milhares 2 2 3 2 4 2 3 3 2" xfId="45930"/>
    <cellStyle name="Separador de milhares 2 2 3 2 4 2 3 4" xfId="36048"/>
    <cellStyle name="Separador de milhares 2 2 3 2 4 2 4" xfId="8047"/>
    <cellStyle name="Separador de milhares 2 2 3 2 4 2 4 2" xfId="24517"/>
    <cellStyle name="Separador de milhares 2 2 3 2 4 2 4 2 2" xfId="55812"/>
    <cellStyle name="Separador de milhares 2 2 3 2 4 2 4 3" xfId="39342"/>
    <cellStyle name="Separador de milhares 2 2 3 2 4 2 5" xfId="17929"/>
    <cellStyle name="Separador de milhares 2 2 3 2 4 2 5 2" xfId="49224"/>
    <cellStyle name="Separador de milhares 2 2 3 2 4 2 6" xfId="11341"/>
    <cellStyle name="Separador de milhares 2 2 3 2 4 2 6 2" xfId="42636"/>
    <cellStyle name="Separador de milhares 2 2 3 2 4 2 7" xfId="27812"/>
    <cellStyle name="Separador de milhares 2 2 3 2 4 2 7 2" xfId="32754"/>
    <cellStyle name="Separador de milhares 2 2 3 2 4 2 8" xfId="29459"/>
    <cellStyle name="Separador de milhares 2 2 3 2 4 3" xfId="3105"/>
    <cellStyle name="Separador de milhares 2 2 3 2 4 3 2" xfId="6399"/>
    <cellStyle name="Separador de milhares 2 2 3 2 4 3 2 2" xfId="22869"/>
    <cellStyle name="Separador de milhares 2 2 3 2 4 3 2 2 2" xfId="54164"/>
    <cellStyle name="Separador de milhares 2 2 3 2 4 3 2 3" xfId="16281"/>
    <cellStyle name="Separador de milhares 2 2 3 2 4 3 2 3 2" xfId="47576"/>
    <cellStyle name="Separador de milhares 2 2 3 2 4 3 2 4" xfId="37694"/>
    <cellStyle name="Separador de milhares 2 2 3 2 4 3 3" xfId="9693"/>
    <cellStyle name="Separador de milhares 2 2 3 2 4 3 3 2" xfId="26163"/>
    <cellStyle name="Separador de milhares 2 2 3 2 4 3 3 2 2" xfId="57458"/>
    <cellStyle name="Separador de milhares 2 2 3 2 4 3 3 3" xfId="40988"/>
    <cellStyle name="Separador de milhares 2 2 3 2 4 3 4" xfId="19575"/>
    <cellStyle name="Separador de milhares 2 2 3 2 4 3 4 2" xfId="50870"/>
    <cellStyle name="Separador de milhares 2 2 3 2 4 3 5" xfId="12987"/>
    <cellStyle name="Separador de milhares 2 2 3 2 4 3 5 2" xfId="44282"/>
    <cellStyle name="Separador de milhares 2 2 3 2 4 3 6" xfId="34400"/>
    <cellStyle name="Separador de milhares 2 2 3 2 4 3 7" xfId="31105"/>
    <cellStyle name="Separador de milhares 2 2 3 2 4 4" xfId="4752"/>
    <cellStyle name="Separador de milhares 2 2 3 2 4 4 2" xfId="21222"/>
    <cellStyle name="Separador de milhares 2 2 3 2 4 4 2 2" xfId="52517"/>
    <cellStyle name="Separador de milhares 2 2 3 2 4 4 3" xfId="14634"/>
    <cellStyle name="Separador de milhares 2 2 3 2 4 4 3 2" xfId="45929"/>
    <cellStyle name="Separador de milhares 2 2 3 2 4 4 4" xfId="36047"/>
    <cellStyle name="Separador de milhares 2 2 3 2 4 5" xfId="8046"/>
    <cellStyle name="Separador de milhares 2 2 3 2 4 5 2" xfId="24516"/>
    <cellStyle name="Separador de milhares 2 2 3 2 4 5 2 2" xfId="55811"/>
    <cellStyle name="Separador de milhares 2 2 3 2 4 5 3" xfId="39341"/>
    <cellStyle name="Separador de milhares 2 2 3 2 4 6" xfId="17928"/>
    <cellStyle name="Separador de milhares 2 2 3 2 4 6 2" xfId="49223"/>
    <cellStyle name="Separador de milhares 2 2 3 2 4 7" xfId="11340"/>
    <cellStyle name="Separador de milhares 2 2 3 2 4 7 2" xfId="42635"/>
    <cellStyle name="Separador de milhares 2 2 3 2 4 8" xfId="27811"/>
    <cellStyle name="Separador de milhares 2 2 3 2 4 8 2" xfId="32753"/>
    <cellStyle name="Separador de milhares 2 2 3 2 4 9" xfId="29458"/>
    <cellStyle name="Separador de milhares 2 2 3 2 5" xfId="1424"/>
    <cellStyle name="Separador de milhares 2 2 3 2 5 2" xfId="1425"/>
    <cellStyle name="Separador de milhares 2 2 3 2 5 2 2" xfId="3108"/>
    <cellStyle name="Separador de milhares 2 2 3 2 5 2 2 2" xfId="6402"/>
    <cellStyle name="Separador de milhares 2 2 3 2 5 2 2 2 2" xfId="22872"/>
    <cellStyle name="Separador de milhares 2 2 3 2 5 2 2 2 2 2" xfId="54167"/>
    <cellStyle name="Separador de milhares 2 2 3 2 5 2 2 2 3" xfId="16284"/>
    <cellStyle name="Separador de milhares 2 2 3 2 5 2 2 2 3 2" xfId="47579"/>
    <cellStyle name="Separador de milhares 2 2 3 2 5 2 2 2 4" xfId="37697"/>
    <cellStyle name="Separador de milhares 2 2 3 2 5 2 2 3" xfId="9696"/>
    <cellStyle name="Separador de milhares 2 2 3 2 5 2 2 3 2" xfId="26166"/>
    <cellStyle name="Separador de milhares 2 2 3 2 5 2 2 3 2 2" xfId="57461"/>
    <cellStyle name="Separador de milhares 2 2 3 2 5 2 2 3 3" xfId="40991"/>
    <cellStyle name="Separador de milhares 2 2 3 2 5 2 2 4" xfId="19578"/>
    <cellStyle name="Separador de milhares 2 2 3 2 5 2 2 4 2" xfId="50873"/>
    <cellStyle name="Separador de milhares 2 2 3 2 5 2 2 5" xfId="12990"/>
    <cellStyle name="Separador de milhares 2 2 3 2 5 2 2 5 2" xfId="44285"/>
    <cellStyle name="Separador de milhares 2 2 3 2 5 2 2 6" xfId="34403"/>
    <cellStyle name="Separador de milhares 2 2 3 2 5 2 2 7" xfId="31108"/>
    <cellStyle name="Separador de milhares 2 2 3 2 5 2 3" xfId="4755"/>
    <cellStyle name="Separador de milhares 2 2 3 2 5 2 3 2" xfId="21225"/>
    <cellStyle name="Separador de milhares 2 2 3 2 5 2 3 2 2" xfId="52520"/>
    <cellStyle name="Separador de milhares 2 2 3 2 5 2 3 3" xfId="14637"/>
    <cellStyle name="Separador de milhares 2 2 3 2 5 2 3 3 2" xfId="45932"/>
    <cellStyle name="Separador de milhares 2 2 3 2 5 2 3 4" xfId="36050"/>
    <cellStyle name="Separador de milhares 2 2 3 2 5 2 4" xfId="8049"/>
    <cellStyle name="Separador de milhares 2 2 3 2 5 2 4 2" xfId="24519"/>
    <cellStyle name="Separador de milhares 2 2 3 2 5 2 4 2 2" xfId="55814"/>
    <cellStyle name="Separador de milhares 2 2 3 2 5 2 4 3" xfId="39344"/>
    <cellStyle name="Separador de milhares 2 2 3 2 5 2 5" xfId="17931"/>
    <cellStyle name="Separador de milhares 2 2 3 2 5 2 5 2" xfId="49226"/>
    <cellStyle name="Separador de milhares 2 2 3 2 5 2 6" xfId="11343"/>
    <cellStyle name="Separador de milhares 2 2 3 2 5 2 6 2" xfId="42638"/>
    <cellStyle name="Separador de milhares 2 2 3 2 5 2 7" xfId="27814"/>
    <cellStyle name="Separador de milhares 2 2 3 2 5 2 7 2" xfId="32756"/>
    <cellStyle name="Separador de milhares 2 2 3 2 5 2 8" xfId="29461"/>
    <cellStyle name="Separador de milhares 2 2 3 2 5 3" xfId="3107"/>
    <cellStyle name="Separador de milhares 2 2 3 2 5 3 2" xfId="6401"/>
    <cellStyle name="Separador de milhares 2 2 3 2 5 3 2 2" xfId="22871"/>
    <cellStyle name="Separador de milhares 2 2 3 2 5 3 2 2 2" xfId="54166"/>
    <cellStyle name="Separador de milhares 2 2 3 2 5 3 2 3" xfId="16283"/>
    <cellStyle name="Separador de milhares 2 2 3 2 5 3 2 3 2" xfId="47578"/>
    <cellStyle name="Separador de milhares 2 2 3 2 5 3 2 4" xfId="37696"/>
    <cellStyle name="Separador de milhares 2 2 3 2 5 3 3" xfId="9695"/>
    <cellStyle name="Separador de milhares 2 2 3 2 5 3 3 2" xfId="26165"/>
    <cellStyle name="Separador de milhares 2 2 3 2 5 3 3 2 2" xfId="57460"/>
    <cellStyle name="Separador de milhares 2 2 3 2 5 3 3 3" xfId="40990"/>
    <cellStyle name="Separador de milhares 2 2 3 2 5 3 4" xfId="19577"/>
    <cellStyle name="Separador de milhares 2 2 3 2 5 3 4 2" xfId="50872"/>
    <cellStyle name="Separador de milhares 2 2 3 2 5 3 5" xfId="12989"/>
    <cellStyle name="Separador de milhares 2 2 3 2 5 3 5 2" xfId="44284"/>
    <cellStyle name="Separador de milhares 2 2 3 2 5 3 6" xfId="34402"/>
    <cellStyle name="Separador de milhares 2 2 3 2 5 3 7" xfId="31107"/>
    <cellStyle name="Separador de milhares 2 2 3 2 5 4" xfId="4754"/>
    <cellStyle name="Separador de milhares 2 2 3 2 5 4 2" xfId="21224"/>
    <cellStyle name="Separador de milhares 2 2 3 2 5 4 2 2" xfId="52519"/>
    <cellStyle name="Separador de milhares 2 2 3 2 5 4 3" xfId="14636"/>
    <cellStyle name="Separador de milhares 2 2 3 2 5 4 3 2" xfId="45931"/>
    <cellStyle name="Separador de milhares 2 2 3 2 5 4 4" xfId="36049"/>
    <cellStyle name="Separador de milhares 2 2 3 2 5 5" xfId="8048"/>
    <cellStyle name="Separador de milhares 2 2 3 2 5 5 2" xfId="24518"/>
    <cellStyle name="Separador de milhares 2 2 3 2 5 5 2 2" xfId="55813"/>
    <cellStyle name="Separador de milhares 2 2 3 2 5 5 3" xfId="39343"/>
    <cellStyle name="Separador de milhares 2 2 3 2 5 6" xfId="17930"/>
    <cellStyle name="Separador de milhares 2 2 3 2 5 6 2" xfId="49225"/>
    <cellStyle name="Separador de milhares 2 2 3 2 5 7" xfId="11342"/>
    <cellStyle name="Separador de milhares 2 2 3 2 5 7 2" xfId="42637"/>
    <cellStyle name="Separador de milhares 2 2 3 2 5 8" xfId="27813"/>
    <cellStyle name="Separador de milhares 2 2 3 2 5 8 2" xfId="32755"/>
    <cellStyle name="Separador de milhares 2 2 3 2 5 9" xfId="29460"/>
    <cellStyle name="Separador de milhares 2 2 3 2 6" xfId="1426"/>
    <cellStyle name="Separador de milhares 2 2 3 2 6 2" xfId="3109"/>
    <cellStyle name="Separador de milhares 2 2 3 2 6 2 2" xfId="6403"/>
    <cellStyle name="Separador de milhares 2 2 3 2 6 2 2 2" xfId="22873"/>
    <cellStyle name="Separador de milhares 2 2 3 2 6 2 2 2 2" xfId="54168"/>
    <cellStyle name="Separador de milhares 2 2 3 2 6 2 2 3" xfId="16285"/>
    <cellStyle name="Separador de milhares 2 2 3 2 6 2 2 3 2" xfId="47580"/>
    <cellStyle name="Separador de milhares 2 2 3 2 6 2 2 4" xfId="37698"/>
    <cellStyle name="Separador de milhares 2 2 3 2 6 2 3" xfId="9697"/>
    <cellStyle name="Separador de milhares 2 2 3 2 6 2 3 2" xfId="26167"/>
    <cellStyle name="Separador de milhares 2 2 3 2 6 2 3 2 2" xfId="57462"/>
    <cellStyle name="Separador de milhares 2 2 3 2 6 2 3 3" xfId="40992"/>
    <cellStyle name="Separador de milhares 2 2 3 2 6 2 4" xfId="19579"/>
    <cellStyle name="Separador de milhares 2 2 3 2 6 2 4 2" xfId="50874"/>
    <cellStyle name="Separador de milhares 2 2 3 2 6 2 5" xfId="12991"/>
    <cellStyle name="Separador de milhares 2 2 3 2 6 2 5 2" xfId="44286"/>
    <cellStyle name="Separador de milhares 2 2 3 2 6 2 6" xfId="34404"/>
    <cellStyle name="Separador de milhares 2 2 3 2 6 2 7" xfId="31109"/>
    <cellStyle name="Separador de milhares 2 2 3 2 6 3" xfId="4756"/>
    <cellStyle name="Separador de milhares 2 2 3 2 6 3 2" xfId="21226"/>
    <cellStyle name="Separador de milhares 2 2 3 2 6 3 2 2" xfId="52521"/>
    <cellStyle name="Separador de milhares 2 2 3 2 6 3 3" xfId="14638"/>
    <cellStyle name="Separador de milhares 2 2 3 2 6 3 3 2" xfId="45933"/>
    <cellStyle name="Separador de milhares 2 2 3 2 6 3 4" xfId="36051"/>
    <cellStyle name="Separador de milhares 2 2 3 2 6 4" xfId="8050"/>
    <cellStyle name="Separador de milhares 2 2 3 2 6 4 2" xfId="24520"/>
    <cellStyle name="Separador de milhares 2 2 3 2 6 4 2 2" xfId="55815"/>
    <cellStyle name="Separador de milhares 2 2 3 2 6 4 3" xfId="39345"/>
    <cellStyle name="Separador de milhares 2 2 3 2 6 5" xfId="17932"/>
    <cellStyle name="Separador de milhares 2 2 3 2 6 5 2" xfId="49227"/>
    <cellStyle name="Separador de milhares 2 2 3 2 6 6" xfId="11344"/>
    <cellStyle name="Separador de milhares 2 2 3 2 6 6 2" xfId="42639"/>
    <cellStyle name="Separador de milhares 2 2 3 2 6 7" xfId="27815"/>
    <cellStyle name="Separador de milhares 2 2 3 2 6 7 2" xfId="32757"/>
    <cellStyle name="Separador de milhares 2 2 3 2 6 8" xfId="29462"/>
    <cellStyle name="Separador de milhares 2 2 3 2 7" xfId="1427"/>
    <cellStyle name="Separador de milhares 2 2 3 2 7 2" xfId="3110"/>
    <cellStyle name="Separador de milhares 2 2 3 2 7 2 2" xfId="6404"/>
    <cellStyle name="Separador de milhares 2 2 3 2 7 2 2 2" xfId="22874"/>
    <cellStyle name="Separador de milhares 2 2 3 2 7 2 2 2 2" xfId="54169"/>
    <cellStyle name="Separador de milhares 2 2 3 2 7 2 2 3" xfId="16286"/>
    <cellStyle name="Separador de milhares 2 2 3 2 7 2 2 3 2" xfId="47581"/>
    <cellStyle name="Separador de milhares 2 2 3 2 7 2 2 4" xfId="37699"/>
    <cellStyle name="Separador de milhares 2 2 3 2 7 2 3" xfId="9698"/>
    <cellStyle name="Separador de milhares 2 2 3 2 7 2 3 2" xfId="26168"/>
    <cellStyle name="Separador de milhares 2 2 3 2 7 2 3 2 2" xfId="57463"/>
    <cellStyle name="Separador de milhares 2 2 3 2 7 2 3 3" xfId="40993"/>
    <cellStyle name="Separador de milhares 2 2 3 2 7 2 4" xfId="19580"/>
    <cellStyle name="Separador de milhares 2 2 3 2 7 2 4 2" xfId="50875"/>
    <cellStyle name="Separador de milhares 2 2 3 2 7 2 5" xfId="12992"/>
    <cellStyle name="Separador de milhares 2 2 3 2 7 2 5 2" xfId="44287"/>
    <cellStyle name="Separador de milhares 2 2 3 2 7 2 6" xfId="34405"/>
    <cellStyle name="Separador de milhares 2 2 3 2 7 2 7" xfId="31110"/>
    <cellStyle name="Separador de milhares 2 2 3 2 7 3" xfId="4757"/>
    <cellStyle name="Separador de milhares 2 2 3 2 7 3 2" xfId="21227"/>
    <cellStyle name="Separador de milhares 2 2 3 2 7 3 2 2" xfId="52522"/>
    <cellStyle name="Separador de milhares 2 2 3 2 7 3 3" xfId="14639"/>
    <cellStyle name="Separador de milhares 2 2 3 2 7 3 3 2" xfId="45934"/>
    <cellStyle name="Separador de milhares 2 2 3 2 7 3 4" xfId="36052"/>
    <cellStyle name="Separador de milhares 2 2 3 2 7 4" xfId="8051"/>
    <cellStyle name="Separador de milhares 2 2 3 2 7 4 2" xfId="24521"/>
    <cellStyle name="Separador de milhares 2 2 3 2 7 4 2 2" xfId="55816"/>
    <cellStyle name="Separador de milhares 2 2 3 2 7 4 3" xfId="39346"/>
    <cellStyle name="Separador de milhares 2 2 3 2 7 5" xfId="17933"/>
    <cellStyle name="Separador de milhares 2 2 3 2 7 5 2" xfId="49228"/>
    <cellStyle name="Separador de milhares 2 2 3 2 7 6" xfId="11345"/>
    <cellStyle name="Separador de milhares 2 2 3 2 7 6 2" xfId="42640"/>
    <cellStyle name="Separador de milhares 2 2 3 2 7 7" xfId="27816"/>
    <cellStyle name="Separador de milhares 2 2 3 2 7 7 2" xfId="32758"/>
    <cellStyle name="Separador de milhares 2 2 3 2 7 8" xfId="29463"/>
    <cellStyle name="Separador de milhares 2 2 3 2 8" xfId="3090"/>
    <cellStyle name="Separador de milhares 2 2 3 2 8 2" xfId="6384"/>
    <cellStyle name="Separador de milhares 2 2 3 2 8 2 2" xfId="22854"/>
    <cellStyle name="Separador de milhares 2 2 3 2 8 2 2 2" xfId="54149"/>
    <cellStyle name="Separador de milhares 2 2 3 2 8 2 3" xfId="16266"/>
    <cellStyle name="Separador de milhares 2 2 3 2 8 2 3 2" xfId="47561"/>
    <cellStyle name="Separador de milhares 2 2 3 2 8 2 4" xfId="37679"/>
    <cellStyle name="Separador de milhares 2 2 3 2 8 3" xfId="9678"/>
    <cellStyle name="Separador de milhares 2 2 3 2 8 3 2" xfId="26148"/>
    <cellStyle name="Separador de milhares 2 2 3 2 8 3 2 2" xfId="57443"/>
    <cellStyle name="Separador de milhares 2 2 3 2 8 3 3" xfId="40973"/>
    <cellStyle name="Separador de milhares 2 2 3 2 8 4" xfId="19560"/>
    <cellStyle name="Separador de milhares 2 2 3 2 8 4 2" xfId="50855"/>
    <cellStyle name="Separador de milhares 2 2 3 2 8 5" xfId="12972"/>
    <cellStyle name="Separador de milhares 2 2 3 2 8 5 2" xfId="44267"/>
    <cellStyle name="Separador de milhares 2 2 3 2 8 6" xfId="34385"/>
    <cellStyle name="Separador de milhares 2 2 3 2 8 7" xfId="31090"/>
    <cellStyle name="Separador de milhares 2 2 3 2 9" xfId="4737"/>
    <cellStyle name="Separador de milhares 2 2 3 2 9 2" xfId="21207"/>
    <cellStyle name="Separador de milhares 2 2 3 2 9 2 2" xfId="52502"/>
    <cellStyle name="Separador de milhares 2 2 3 2 9 3" xfId="14619"/>
    <cellStyle name="Separador de milhares 2 2 3 2 9 3 2" xfId="45914"/>
    <cellStyle name="Separador de milhares 2 2 3 2 9 4" xfId="36032"/>
    <cellStyle name="Separador de milhares 2 2 3 3" xfId="1428"/>
    <cellStyle name="Separador de milhares 2 2 3 3 10" xfId="11346"/>
    <cellStyle name="Separador de milhares 2 2 3 3 10 2" xfId="42641"/>
    <cellStyle name="Separador de milhares 2 2 3 3 11" xfId="27817"/>
    <cellStyle name="Separador de milhares 2 2 3 3 11 2" xfId="32759"/>
    <cellStyle name="Separador de milhares 2 2 3 3 12" xfId="29464"/>
    <cellStyle name="Separador de milhares 2 2 3 3 2" xfId="1429"/>
    <cellStyle name="Separador de milhares 2 2 3 3 2 2" xfId="1430"/>
    <cellStyle name="Separador de milhares 2 2 3 3 2 2 2" xfId="3113"/>
    <cellStyle name="Separador de milhares 2 2 3 3 2 2 2 2" xfId="6407"/>
    <cellStyle name="Separador de milhares 2 2 3 3 2 2 2 2 2" xfId="22877"/>
    <cellStyle name="Separador de milhares 2 2 3 3 2 2 2 2 2 2" xfId="54172"/>
    <cellStyle name="Separador de milhares 2 2 3 3 2 2 2 2 3" xfId="16289"/>
    <cellStyle name="Separador de milhares 2 2 3 3 2 2 2 2 3 2" xfId="47584"/>
    <cellStyle name="Separador de milhares 2 2 3 3 2 2 2 2 4" xfId="37702"/>
    <cellStyle name="Separador de milhares 2 2 3 3 2 2 2 3" xfId="9701"/>
    <cellStyle name="Separador de milhares 2 2 3 3 2 2 2 3 2" xfId="26171"/>
    <cellStyle name="Separador de milhares 2 2 3 3 2 2 2 3 2 2" xfId="57466"/>
    <cellStyle name="Separador de milhares 2 2 3 3 2 2 2 3 3" xfId="40996"/>
    <cellStyle name="Separador de milhares 2 2 3 3 2 2 2 4" xfId="19583"/>
    <cellStyle name="Separador de milhares 2 2 3 3 2 2 2 4 2" xfId="50878"/>
    <cellStyle name="Separador de milhares 2 2 3 3 2 2 2 5" xfId="12995"/>
    <cellStyle name="Separador de milhares 2 2 3 3 2 2 2 5 2" xfId="44290"/>
    <cellStyle name="Separador de milhares 2 2 3 3 2 2 2 6" xfId="34408"/>
    <cellStyle name="Separador de milhares 2 2 3 3 2 2 2 7" xfId="31113"/>
    <cellStyle name="Separador de milhares 2 2 3 3 2 2 3" xfId="4760"/>
    <cellStyle name="Separador de milhares 2 2 3 3 2 2 3 2" xfId="21230"/>
    <cellStyle name="Separador de milhares 2 2 3 3 2 2 3 2 2" xfId="52525"/>
    <cellStyle name="Separador de milhares 2 2 3 3 2 2 3 3" xfId="14642"/>
    <cellStyle name="Separador de milhares 2 2 3 3 2 2 3 3 2" xfId="45937"/>
    <cellStyle name="Separador de milhares 2 2 3 3 2 2 3 4" xfId="36055"/>
    <cellStyle name="Separador de milhares 2 2 3 3 2 2 4" xfId="8054"/>
    <cellStyle name="Separador de milhares 2 2 3 3 2 2 4 2" xfId="24524"/>
    <cellStyle name="Separador de milhares 2 2 3 3 2 2 4 2 2" xfId="55819"/>
    <cellStyle name="Separador de milhares 2 2 3 3 2 2 4 3" xfId="39349"/>
    <cellStyle name="Separador de milhares 2 2 3 3 2 2 5" xfId="17936"/>
    <cellStyle name="Separador de milhares 2 2 3 3 2 2 5 2" xfId="49231"/>
    <cellStyle name="Separador de milhares 2 2 3 3 2 2 6" xfId="11348"/>
    <cellStyle name="Separador de milhares 2 2 3 3 2 2 6 2" xfId="42643"/>
    <cellStyle name="Separador de milhares 2 2 3 3 2 2 7" xfId="27819"/>
    <cellStyle name="Separador de milhares 2 2 3 3 2 2 7 2" xfId="32761"/>
    <cellStyle name="Separador de milhares 2 2 3 3 2 2 8" xfId="29466"/>
    <cellStyle name="Separador de milhares 2 2 3 3 2 3" xfId="3112"/>
    <cellStyle name="Separador de milhares 2 2 3 3 2 3 2" xfId="6406"/>
    <cellStyle name="Separador de milhares 2 2 3 3 2 3 2 2" xfId="22876"/>
    <cellStyle name="Separador de milhares 2 2 3 3 2 3 2 2 2" xfId="54171"/>
    <cellStyle name="Separador de milhares 2 2 3 3 2 3 2 3" xfId="16288"/>
    <cellStyle name="Separador de milhares 2 2 3 3 2 3 2 3 2" xfId="47583"/>
    <cellStyle name="Separador de milhares 2 2 3 3 2 3 2 4" xfId="37701"/>
    <cellStyle name="Separador de milhares 2 2 3 3 2 3 3" xfId="9700"/>
    <cellStyle name="Separador de milhares 2 2 3 3 2 3 3 2" xfId="26170"/>
    <cellStyle name="Separador de milhares 2 2 3 3 2 3 3 2 2" xfId="57465"/>
    <cellStyle name="Separador de milhares 2 2 3 3 2 3 3 3" xfId="40995"/>
    <cellStyle name="Separador de milhares 2 2 3 3 2 3 4" xfId="19582"/>
    <cellStyle name="Separador de milhares 2 2 3 3 2 3 4 2" xfId="50877"/>
    <cellStyle name="Separador de milhares 2 2 3 3 2 3 5" xfId="12994"/>
    <cellStyle name="Separador de milhares 2 2 3 3 2 3 5 2" xfId="44289"/>
    <cellStyle name="Separador de milhares 2 2 3 3 2 3 6" xfId="34407"/>
    <cellStyle name="Separador de milhares 2 2 3 3 2 3 7" xfId="31112"/>
    <cellStyle name="Separador de milhares 2 2 3 3 2 4" xfId="4759"/>
    <cellStyle name="Separador de milhares 2 2 3 3 2 4 2" xfId="21229"/>
    <cellStyle name="Separador de milhares 2 2 3 3 2 4 2 2" xfId="52524"/>
    <cellStyle name="Separador de milhares 2 2 3 3 2 4 3" xfId="14641"/>
    <cellStyle name="Separador de milhares 2 2 3 3 2 4 3 2" xfId="45936"/>
    <cellStyle name="Separador de milhares 2 2 3 3 2 4 4" xfId="36054"/>
    <cellStyle name="Separador de milhares 2 2 3 3 2 5" xfId="8053"/>
    <cellStyle name="Separador de milhares 2 2 3 3 2 5 2" xfId="24523"/>
    <cellStyle name="Separador de milhares 2 2 3 3 2 5 2 2" xfId="55818"/>
    <cellStyle name="Separador de milhares 2 2 3 3 2 5 3" xfId="39348"/>
    <cellStyle name="Separador de milhares 2 2 3 3 2 6" xfId="17935"/>
    <cellStyle name="Separador de milhares 2 2 3 3 2 6 2" xfId="49230"/>
    <cellStyle name="Separador de milhares 2 2 3 3 2 7" xfId="11347"/>
    <cellStyle name="Separador de milhares 2 2 3 3 2 7 2" xfId="42642"/>
    <cellStyle name="Separador de milhares 2 2 3 3 2 8" xfId="27818"/>
    <cellStyle name="Separador de milhares 2 2 3 3 2 8 2" xfId="32760"/>
    <cellStyle name="Separador de milhares 2 2 3 3 2 9" xfId="29465"/>
    <cellStyle name="Separador de milhares 2 2 3 3 3" xfId="1431"/>
    <cellStyle name="Separador de milhares 2 2 3 3 3 2" xfId="1432"/>
    <cellStyle name="Separador de milhares 2 2 3 3 3 2 2" xfId="3115"/>
    <cellStyle name="Separador de milhares 2 2 3 3 3 2 2 2" xfId="6409"/>
    <cellStyle name="Separador de milhares 2 2 3 3 3 2 2 2 2" xfId="22879"/>
    <cellStyle name="Separador de milhares 2 2 3 3 3 2 2 2 2 2" xfId="54174"/>
    <cellStyle name="Separador de milhares 2 2 3 3 3 2 2 2 3" xfId="16291"/>
    <cellStyle name="Separador de milhares 2 2 3 3 3 2 2 2 3 2" xfId="47586"/>
    <cellStyle name="Separador de milhares 2 2 3 3 3 2 2 2 4" xfId="37704"/>
    <cellStyle name="Separador de milhares 2 2 3 3 3 2 2 3" xfId="9703"/>
    <cellStyle name="Separador de milhares 2 2 3 3 3 2 2 3 2" xfId="26173"/>
    <cellStyle name="Separador de milhares 2 2 3 3 3 2 2 3 2 2" xfId="57468"/>
    <cellStyle name="Separador de milhares 2 2 3 3 3 2 2 3 3" xfId="40998"/>
    <cellStyle name="Separador de milhares 2 2 3 3 3 2 2 4" xfId="19585"/>
    <cellStyle name="Separador de milhares 2 2 3 3 3 2 2 4 2" xfId="50880"/>
    <cellStyle name="Separador de milhares 2 2 3 3 3 2 2 5" xfId="12997"/>
    <cellStyle name="Separador de milhares 2 2 3 3 3 2 2 5 2" xfId="44292"/>
    <cellStyle name="Separador de milhares 2 2 3 3 3 2 2 6" xfId="34410"/>
    <cellStyle name="Separador de milhares 2 2 3 3 3 2 2 7" xfId="31115"/>
    <cellStyle name="Separador de milhares 2 2 3 3 3 2 3" xfId="4762"/>
    <cellStyle name="Separador de milhares 2 2 3 3 3 2 3 2" xfId="21232"/>
    <cellStyle name="Separador de milhares 2 2 3 3 3 2 3 2 2" xfId="52527"/>
    <cellStyle name="Separador de milhares 2 2 3 3 3 2 3 3" xfId="14644"/>
    <cellStyle name="Separador de milhares 2 2 3 3 3 2 3 3 2" xfId="45939"/>
    <cellStyle name="Separador de milhares 2 2 3 3 3 2 3 4" xfId="36057"/>
    <cellStyle name="Separador de milhares 2 2 3 3 3 2 4" xfId="8056"/>
    <cellStyle name="Separador de milhares 2 2 3 3 3 2 4 2" xfId="24526"/>
    <cellStyle name="Separador de milhares 2 2 3 3 3 2 4 2 2" xfId="55821"/>
    <cellStyle name="Separador de milhares 2 2 3 3 3 2 4 3" xfId="39351"/>
    <cellStyle name="Separador de milhares 2 2 3 3 3 2 5" xfId="17938"/>
    <cellStyle name="Separador de milhares 2 2 3 3 3 2 5 2" xfId="49233"/>
    <cellStyle name="Separador de milhares 2 2 3 3 3 2 6" xfId="11350"/>
    <cellStyle name="Separador de milhares 2 2 3 3 3 2 6 2" xfId="42645"/>
    <cellStyle name="Separador de milhares 2 2 3 3 3 2 7" xfId="27821"/>
    <cellStyle name="Separador de milhares 2 2 3 3 3 2 7 2" xfId="32763"/>
    <cellStyle name="Separador de milhares 2 2 3 3 3 2 8" xfId="29468"/>
    <cellStyle name="Separador de milhares 2 2 3 3 3 3" xfId="3114"/>
    <cellStyle name="Separador de milhares 2 2 3 3 3 3 2" xfId="6408"/>
    <cellStyle name="Separador de milhares 2 2 3 3 3 3 2 2" xfId="22878"/>
    <cellStyle name="Separador de milhares 2 2 3 3 3 3 2 2 2" xfId="54173"/>
    <cellStyle name="Separador de milhares 2 2 3 3 3 3 2 3" xfId="16290"/>
    <cellStyle name="Separador de milhares 2 2 3 3 3 3 2 3 2" xfId="47585"/>
    <cellStyle name="Separador de milhares 2 2 3 3 3 3 2 4" xfId="37703"/>
    <cellStyle name="Separador de milhares 2 2 3 3 3 3 3" xfId="9702"/>
    <cellStyle name="Separador de milhares 2 2 3 3 3 3 3 2" xfId="26172"/>
    <cellStyle name="Separador de milhares 2 2 3 3 3 3 3 2 2" xfId="57467"/>
    <cellStyle name="Separador de milhares 2 2 3 3 3 3 3 3" xfId="40997"/>
    <cellStyle name="Separador de milhares 2 2 3 3 3 3 4" xfId="19584"/>
    <cellStyle name="Separador de milhares 2 2 3 3 3 3 4 2" xfId="50879"/>
    <cellStyle name="Separador de milhares 2 2 3 3 3 3 5" xfId="12996"/>
    <cellStyle name="Separador de milhares 2 2 3 3 3 3 5 2" xfId="44291"/>
    <cellStyle name="Separador de milhares 2 2 3 3 3 3 6" xfId="34409"/>
    <cellStyle name="Separador de milhares 2 2 3 3 3 3 7" xfId="31114"/>
    <cellStyle name="Separador de milhares 2 2 3 3 3 4" xfId="4761"/>
    <cellStyle name="Separador de milhares 2 2 3 3 3 4 2" xfId="21231"/>
    <cellStyle name="Separador de milhares 2 2 3 3 3 4 2 2" xfId="52526"/>
    <cellStyle name="Separador de milhares 2 2 3 3 3 4 3" xfId="14643"/>
    <cellStyle name="Separador de milhares 2 2 3 3 3 4 3 2" xfId="45938"/>
    <cellStyle name="Separador de milhares 2 2 3 3 3 4 4" xfId="36056"/>
    <cellStyle name="Separador de milhares 2 2 3 3 3 5" xfId="8055"/>
    <cellStyle name="Separador de milhares 2 2 3 3 3 5 2" xfId="24525"/>
    <cellStyle name="Separador de milhares 2 2 3 3 3 5 2 2" xfId="55820"/>
    <cellStyle name="Separador de milhares 2 2 3 3 3 5 3" xfId="39350"/>
    <cellStyle name="Separador de milhares 2 2 3 3 3 6" xfId="17937"/>
    <cellStyle name="Separador de milhares 2 2 3 3 3 6 2" xfId="49232"/>
    <cellStyle name="Separador de milhares 2 2 3 3 3 7" xfId="11349"/>
    <cellStyle name="Separador de milhares 2 2 3 3 3 7 2" xfId="42644"/>
    <cellStyle name="Separador de milhares 2 2 3 3 3 8" xfId="27820"/>
    <cellStyle name="Separador de milhares 2 2 3 3 3 8 2" xfId="32762"/>
    <cellStyle name="Separador de milhares 2 2 3 3 3 9" xfId="29467"/>
    <cellStyle name="Separador de milhares 2 2 3 3 4" xfId="1433"/>
    <cellStyle name="Separador de milhares 2 2 3 3 4 2" xfId="3116"/>
    <cellStyle name="Separador de milhares 2 2 3 3 4 2 2" xfId="6410"/>
    <cellStyle name="Separador de milhares 2 2 3 3 4 2 2 2" xfId="22880"/>
    <cellStyle name="Separador de milhares 2 2 3 3 4 2 2 2 2" xfId="54175"/>
    <cellStyle name="Separador de milhares 2 2 3 3 4 2 2 3" xfId="16292"/>
    <cellStyle name="Separador de milhares 2 2 3 3 4 2 2 3 2" xfId="47587"/>
    <cellStyle name="Separador de milhares 2 2 3 3 4 2 2 4" xfId="37705"/>
    <cellStyle name="Separador de milhares 2 2 3 3 4 2 3" xfId="9704"/>
    <cellStyle name="Separador de milhares 2 2 3 3 4 2 3 2" xfId="26174"/>
    <cellStyle name="Separador de milhares 2 2 3 3 4 2 3 2 2" xfId="57469"/>
    <cellStyle name="Separador de milhares 2 2 3 3 4 2 3 3" xfId="40999"/>
    <cellStyle name="Separador de milhares 2 2 3 3 4 2 4" xfId="19586"/>
    <cellStyle name="Separador de milhares 2 2 3 3 4 2 4 2" xfId="50881"/>
    <cellStyle name="Separador de milhares 2 2 3 3 4 2 5" xfId="12998"/>
    <cellStyle name="Separador de milhares 2 2 3 3 4 2 5 2" xfId="44293"/>
    <cellStyle name="Separador de milhares 2 2 3 3 4 2 6" xfId="34411"/>
    <cellStyle name="Separador de milhares 2 2 3 3 4 2 7" xfId="31116"/>
    <cellStyle name="Separador de milhares 2 2 3 3 4 3" xfId="4763"/>
    <cellStyle name="Separador de milhares 2 2 3 3 4 3 2" xfId="21233"/>
    <cellStyle name="Separador de milhares 2 2 3 3 4 3 2 2" xfId="52528"/>
    <cellStyle name="Separador de milhares 2 2 3 3 4 3 3" xfId="14645"/>
    <cellStyle name="Separador de milhares 2 2 3 3 4 3 3 2" xfId="45940"/>
    <cellStyle name="Separador de milhares 2 2 3 3 4 3 4" xfId="36058"/>
    <cellStyle name="Separador de milhares 2 2 3 3 4 4" xfId="8057"/>
    <cellStyle name="Separador de milhares 2 2 3 3 4 4 2" xfId="24527"/>
    <cellStyle name="Separador de milhares 2 2 3 3 4 4 2 2" xfId="55822"/>
    <cellStyle name="Separador de milhares 2 2 3 3 4 4 3" xfId="39352"/>
    <cellStyle name="Separador de milhares 2 2 3 3 4 5" xfId="17939"/>
    <cellStyle name="Separador de milhares 2 2 3 3 4 5 2" xfId="49234"/>
    <cellStyle name="Separador de milhares 2 2 3 3 4 6" xfId="11351"/>
    <cellStyle name="Separador de milhares 2 2 3 3 4 6 2" xfId="42646"/>
    <cellStyle name="Separador de milhares 2 2 3 3 4 7" xfId="27822"/>
    <cellStyle name="Separador de milhares 2 2 3 3 4 7 2" xfId="32764"/>
    <cellStyle name="Separador de milhares 2 2 3 3 4 8" xfId="29469"/>
    <cellStyle name="Separador de milhares 2 2 3 3 5" xfId="1434"/>
    <cellStyle name="Separador de milhares 2 2 3 3 5 2" xfId="3117"/>
    <cellStyle name="Separador de milhares 2 2 3 3 5 2 2" xfId="6411"/>
    <cellStyle name="Separador de milhares 2 2 3 3 5 2 2 2" xfId="22881"/>
    <cellStyle name="Separador de milhares 2 2 3 3 5 2 2 2 2" xfId="54176"/>
    <cellStyle name="Separador de milhares 2 2 3 3 5 2 2 3" xfId="16293"/>
    <cellStyle name="Separador de milhares 2 2 3 3 5 2 2 3 2" xfId="47588"/>
    <cellStyle name="Separador de milhares 2 2 3 3 5 2 2 4" xfId="37706"/>
    <cellStyle name="Separador de milhares 2 2 3 3 5 2 3" xfId="9705"/>
    <cellStyle name="Separador de milhares 2 2 3 3 5 2 3 2" xfId="26175"/>
    <cellStyle name="Separador de milhares 2 2 3 3 5 2 3 2 2" xfId="57470"/>
    <cellStyle name="Separador de milhares 2 2 3 3 5 2 3 3" xfId="41000"/>
    <cellStyle name="Separador de milhares 2 2 3 3 5 2 4" xfId="19587"/>
    <cellStyle name="Separador de milhares 2 2 3 3 5 2 4 2" xfId="50882"/>
    <cellStyle name="Separador de milhares 2 2 3 3 5 2 5" xfId="12999"/>
    <cellStyle name="Separador de milhares 2 2 3 3 5 2 5 2" xfId="44294"/>
    <cellStyle name="Separador de milhares 2 2 3 3 5 2 6" xfId="34412"/>
    <cellStyle name="Separador de milhares 2 2 3 3 5 2 7" xfId="31117"/>
    <cellStyle name="Separador de milhares 2 2 3 3 5 3" xfId="4764"/>
    <cellStyle name="Separador de milhares 2 2 3 3 5 3 2" xfId="21234"/>
    <cellStyle name="Separador de milhares 2 2 3 3 5 3 2 2" xfId="52529"/>
    <cellStyle name="Separador de milhares 2 2 3 3 5 3 3" xfId="14646"/>
    <cellStyle name="Separador de milhares 2 2 3 3 5 3 3 2" xfId="45941"/>
    <cellStyle name="Separador de milhares 2 2 3 3 5 3 4" xfId="36059"/>
    <cellStyle name="Separador de milhares 2 2 3 3 5 4" xfId="8058"/>
    <cellStyle name="Separador de milhares 2 2 3 3 5 4 2" xfId="24528"/>
    <cellStyle name="Separador de milhares 2 2 3 3 5 4 2 2" xfId="55823"/>
    <cellStyle name="Separador de milhares 2 2 3 3 5 4 3" xfId="39353"/>
    <cellStyle name="Separador de milhares 2 2 3 3 5 5" xfId="17940"/>
    <cellStyle name="Separador de milhares 2 2 3 3 5 5 2" xfId="49235"/>
    <cellStyle name="Separador de milhares 2 2 3 3 5 6" xfId="11352"/>
    <cellStyle name="Separador de milhares 2 2 3 3 5 6 2" xfId="42647"/>
    <cellStyle name="Separador de milhares 2 2 3 3 5 7" xfId="27823"/>
    <cellStyle name="Separador de milhares 2 2 3 3 5 7 2" xfId="32765"/>
    <cellStyle name="Separador de milhares 2 2 3 3 5 8" xfId="29470"/>
    <cellStyle name="Separador de milhares 2 2 3 3 6" xfId="3111"/>
    <cellStyle name="Separador de milhares 2 2 3 3 6 2" xfId="6405"/>
    <cellStyle name="Separador de milhares 2 2 3 3 6 2 2" xfId="22875"/>
    <cellStyle name="Separador de milhares 2 2 3 3 6 2 2 2" xfId="54170"/>
    <cellStyle name="Separador de milhares 2 2 3 3 6 2 3" xfId="16287"/>
    <cellStyle name="Separador de milhares 2 2 3 3 6 2 3 2" xfId="47582"/>
    <cellStyle name="Separador de milhares 2 2 3 3 6 2 4" xfId="37700"/>
    <cellStyle name="Separador de milhares 2 2 3 3 6 3" xfId="9699"/>
    <cellStyle name="Separador de milhares 2 2 3 3 6 3 2" xfId="26169"/>
    <cellStyle name="Separador de milhares 2 2 3 3 6 3 2 2" xfId="57464"/>
    <cellStyle name="Separador de milhares 2 2 3 3 6 3 3" xfId="40994"/>
    <cellStyle name="Separador de milhares 2 2 3 3 6 4" xfId="19581"/>
    <cellStyle name="Separador de milhares 2 2 3 3 6 4 2" xfId="50876"/>
    <cellStyle name="Separador de milhares 2 2 3 3 6 5" xfId="12993"/>
    <cellStyle name="Separador de milhares 2 2 3 3 6 5 2" xfId="44288"/>
    <cellStyle name="Separador de milhares 2 2 3 3 6 6" xfId="34406"/>
    <cellStyle name="Separador de milhares 2 2 3 3 6 7" xfId="31111"/>
    <cellStyle name="Separador de milhares 2 2 3 3 7" xfId="4758"/>
    <cellStyle name="Separador de milhares 2 2 3 3 7 2" xfId="21228"/>
    <cellStyle name="Separador de milhares 2 2 3 3 7 2 2" xfId="52523"/>
    <cellStyle name="Separador de milhares 2 2 3 3 7 3" xfId="14640"/>
    <cellStyle name="Separador de milhares 2 2 3 3 7 3 2" xfId="45935"/>
    <cellStyle name="Separador de milhares 2 2 3 3 7 4" xfId="36053"/>
    <cellStyle name="Separador de milhares 2 2 3 3 8" xfId="8052"/>
    <cellStyle name="Separador de milhares 2 2 3 3 8 2" xfId="24522"/>
    <cellStyle name="Separador de milhares 2 2 3 3 8 2 2" xfId="55817"/>
    <cellStyle name="Separador de milhares 2 2 3 3 8 3" xfId="39347"/>
    <cellStyle name="Separador de milhares 2 2 3 3 9" xfId="17934"/>
    <cellStyle name="Separador de milhares 2 2 3 3 9 2" xfId="49229"/>
    <cellStyle name="Separador de milhares 2 2 3 4" xfId="1435"/>
    <cellStyle name="Separador de milhares 2 2 3 4 10" xfId="11353"/>
    <cellStyle name="Separador de milhares 2 2 3 4 10 2" xfId="42648"/>
    <cellStyle name="Separador de milhares 2 2 3 4 11" xfId="27824"/>
    <cellStyle name="Separador de milhares 2 2 3 4 11 2" xfId="32766"/>
    <cellStyle name="Separador de milhares 2 2 3 4 12" xfId="29471"/>
    <cellStyle name="Separador de milhares 2 2 3 4 2" xfId="1436"/>
    <cellStyle name="Separador de milhares 2 2 3 4 2 2" xfId="1437"/>
    <cellStyle name="Separador de milhares 2 2 3 4 2 2 2" xfId="3120"/>
    <cellStyle name="Separador de milhares 2 2 3 4 2 2 2 2" xfId="6414"/>
    <cellStyle name="Separador de milhares 2 2 3 4 2 2 2 2 2" xfId="22884"/>
    <cellStyle name="Separador de milhares 2 2 3 4 2 2 2 2 2 2" xfId="54179"/>
    <cellStyle name="Separador de milhares 2 2 3 4 2 2 2 2 3" xfId="16296"/>
    <cellStyle name="Separador de milhares 2 2 3 4 2 2 2 2 3 2" xfId="47591"/>
    <cellStyle name="Separador de milhares 2 2 3 4 2 2 2 2 4" xfId="37709"/>
    <cellStyle name="Separador de milhares 2 2 3 4 2 2 2 3" xfId="9708"/>
    <cellStyle name="Separador de milhares 2 2 3 4 2 2 2 3 2" xfId="26178"/>
    <cellStyle name="Separador de milhares 2 2 3 4 2 2 2 3 2 2" xfId="57473"/>
    <cellStyle name="Separador de milhares 2 2 3 4 2 2 2 3 3" xfId="41003"/>
    <cellStyle name="Separador de milhares 2 2 3 4 2 2 2 4" xfId="19590"/>
    <cellStyle name="Separador de milhares 2 2 3 4 2 2 2 4 2" xfId="50885"/>
    <cellStyle name="Separador de milhares 2 2 3 4 2 2 2 5" xfId="13002"/>
    <cellStyle name="Separador de milhares 2 2 3 4 2 2 2 5 2" xfId="44297"/>
    <cellStyle name="Separador de milhares 2 2 3 4 2 2 2 6" xfId="34415"/>
    <cellStyle name="Separador de milhares 2 2 3 4 2 2 2 7" xfId="31120"/>
    <cellStyle name="Separador de milhares 2 2 3 4 2 2 3" xfId="4767"/>
    <cellStyle name="Separador de milhares 2 2 3 4 2 2 3 2" xfId="21237"/>
    <cellStyle name="Separador de milhares 2 2 3 4 2 2 3 2 2" xfId="52532"/>
    <cellStyle name="Separador de milhares 2 2 3 4 2 2 3 3" xfId="14649"/>
    <cellStyle name="Separador de milhares 2 2 3 4 2 2 3 3 2" xfId="45944"/>
    <cellStyle name="Separador de milhares 2 2 3 4 2 2 3 4" xfId="36062"/>
    <cellStyle name="Separador de milhares 2 2 3 4 2 2 4" xfId="8061"/>
    <cellStyle name="Separador de milhares 2 2 3 4 2 2 4 2" xfId="24531"/>
    <cellStyle name="Separador de milhares 2 2 3 4 2 2 4 2 2" xfId="55826"/>
    <cellStyle name="Separador de milhares 2 2 3 4 2 2 4 3" xfId="39356"/>
    <cellStyle name="Separador de milhares 2 2 3 4 2 2 5" xfId="17943"/>
    <cellStyle name="Separador de milhares 2 2 3 4 2 2 5 2" xfId="49238"/>
    <cellStyle name="Separador de milhares 2 2 3 4 2 2 6" xfId="11355"/>
    <cellStyle name="Separador de milhares 2 2 3 4 2 2 6 2" xfId="42650"/>
    <cellStyle name="Separador de milhares 2 2 3 4 2 2 7" xfId="27826"/>
    <cellStyle name="Separador de milhares 2 2 3 4 2 2 7 2" xfId="32768"/>
    <cellStyle name="Separador de milhares 2 2 3 4 2 2 8" xfId="29473"/>
    <cellStyle name="Separador de milhares 2 2 3 4 2 3" xfId="3119"/>
    <cellStyle name="Separador de milhares 2 2 3 4 2 3 2" xfId="6413"/>
    <cellStyle name="Separador de milhares 2 2 3 4 2 3 2 2" xfId="22883"/>
    <cellStyle name="Separador de milhares 2 2 3 4 2 3 2 2 2" xfId="54178"/>
    <cellStyle name="Separador de milhares 2 2 3 4 2 3 2 3" xfId="16295"/>
    <cellStyle name="Separador de milhares 2 2 3 4 2 3 2 3 2" xfId="47590"/>
    <cellStyle name="Separador de milhares 2 2 3 4 2 3 2 4" xfId="37708"/>
    <cellStyle name="Separador de milhares 2 2 3 4 2 3 3" xfId="9707"/>
    <cellStyle name="Separador de milhares 2 2 3 4 2 3 3 2" xfId="26177"/>
    <cellStyle name="Separador de milhares 2 2 3 4 2 3 3 2 2" xfId="57472"/>
    <cellStyle name="Separador de milhares 2 2 3 4 2 3 3 3" xfId="41002"/>
    <cellStyle name="Separador de milhares 2 2 3 4 2 3 4" xfId="19589"/>
    <cellStyle name="Separador de milhares 2 2 3 4 2 3 4 2" xfId="50884"/>
    <cellStyle name="Separador de milhares 2 2 3 4 2 3 5" xfId="13001"/>
    <cellStyle name="Separador de milhares 2 2 3 4 2 3 5 2" xfId="44296"/>
    <cellStyle name="Separador de milhares 2 2 3 4 2 3 6" xfId="34414"/>
    <cellStyle name="Separador de milhares 2 2 3 4 2 3 7" xfId="31119"/>
    <cellStyle name="Separador de milhares 2 2 3 4 2 4" xfId="4766"/>
    <cellStyle name="Separador de milhares 2 2 3 4 2 4 2" xfId="21236"/>
    <cellStyle name="Separador de milhares 2 2 3 4 2 4 2 2" xfId="52531"/>
    <cellStyle name="Separador de milhares 2 2 3 4 2 4 3" xfId="14648"/>
    <cellStyle name="Separador de milhares 2 2 3 4 2 4 3 2" xfId="45943"/>
    <cellStyle name="Separador de milhares 2 2 3 4 2 4 4" xfId="36061"/>
    <cellStyle name="Separador de milhares 2 2 3 4 2 5" xfId="8060"/>
    <cellStyle name="Separador de milhares 2 2 3 4 2 5 2" xfId="24530"/>
    <cellStyle name="Separador de milhares 2 2 3 4 2 5 2 2" xfId="55825"/>
    <cellStyle name="Separador de milhares 2 2 3 4 2 5 3" xfId="39355"/>
    <cellStyle name="Separador de milhares 2 2 3 4 2 6" xfId="17942"/>
    <cellStyle name="Separador de milhares 2 2 3 4 2 6 2" xfId="49237"/>
    <cellStyle name="Separador de milhares 2 2 3 4 2 7" xfId="11354"/>
    <cellStyle name="Separador de milhares 2 2 3 4 2 7 2" xfId="42649"/>
    <cellStyle name="Separador de milhares 2 2 3 4 2 8" xfId="27825"/>
    <cellStyle name="Separador de milhares 2 2 3 4 2 8 2" xfId="32767"/>
    <cellStyle name="Separador de milhares 2 2 3 4 2 9" xfId="29472"/>
    <cellStyle name="Separador de milhares 2 2 3 4 3" xfId="1438"/>
    <cellStyle name="Separador de milhares 2 2 3 4 3 2" xfId="1439"/>
    <cellStyle name="Separador de milhares 2 2 3 4 3 2 2" xfId="3122"/>
    <cellStyle name="Separador de milhares 2 2 3 4 3 2 2 2" xfId="6416"/>
    <cellStyle name="Separador de milhares 2 2 3 4 3 2 2 2 2" xfId="22886"/>
    <cellStyle name="Separador de milhares 2 2 3 4 3 2 2 2 2 2" xfId="54181"/>
    <cellStyle name="Separador de milhares 2 2 3 4 3 2 2 2 3" xfId="16298"/>
    <cellStyle name="Separador de milhares 2 2 3 4 3 2 2 2 3 2" xfId="47593"/>
    <cellStyle name="Separador de milhares 2 2 3 4 3 2 2 2 4" xfId="37711"/>
    <cellStyle name="Separador de milhares 2 2 3 4 3 2 2 3" xfId="9710"/>
    <cellStyle name="Separador de milhares 2 2 3 4 3 2 2 3 2" xfId="26180"/>
    <cellStyle name="Separador de milhares 2 2 3 4 3 2 2 3 2 2" xfId="57475"/>
    <cellStyle name="Separador de milhares 2 2 3 4 3 2 2 3 3" xfId="41005"/>
    <cellStyle name="Separador de milhares 2 2 3 4 3 2 2 4" xfId="19592"/>
    <cellStyle name="Separador de milhares 2 2 3 4 3 2 2 4 2" xfId="50887"/>
    <cellStyle name="Separador de milhares 2 2 3 4 3 2 2 5" xfId="13004"/>
    <cellStyle name="Separador de milhares 2 2 3 4 3 2 2 5 2" xfId="44299"/>
    <cellStyle name="Separador de milhares 2 2 3 4 3 2 2 6" xfId="34417"/>
    <cellStyle name="Separador de milhares 2 2 3 4 3 2 2 7" xfId="31122"/>
    <cellStyle name="Separador de milhares 2 2 3 4 3 2 3" xfId="4769"/>
    <cellStyle name="Separador de milhares 2 2 3 4 3 2 3 2" xfId="21239"/>
    <cellStyle name="Separador de milhares 2 2 3 4 3 2 3 2 2" xfId="52534"/>
    <cellStyle name="Separador de milhares 2 2 3 4 3 2 3 3" xfId="14651"/>
    <cellStyle name="Separador de milhares 2 2 3 4 3 2 3 3 2" xfId="45946"/>
    <cellStyle name="Separador de milhares 2 2 3 4 3 2 3 4" xfId="36064"/>
    <cellStyle name="Separador de milhares 2 2 3 4 3 2 4" xfId="8063"/>
    <cellStyle name="Separador de milhares 2 2 3 4 3 2 4 2" xfId="24533"/>
    <cellStyle name="Separador de milhares 2 2 3 4 3 2 4 2 2" xfId="55828"/>
    <cellStyle name="Separador de milhares 2 2 3 4 3 2 4 3" xfId="39358"/>
    <cellStyle name="Separador de milhares 2 2 3 4 3 2 5" xfId="17945"/>
    <cellStyle name="Separador de milhares 2 2 3 4 3 2 5 2" xfId="49240"/>
    <cellStyle name="Separador de milhares 2 2 3 4 3 2 6" xfId="11357"/>
    <cellStyle name="Separador de milhares 2 2 3 4 3 2 6 2" xfId="42652"/>
    <cellStyle name="Separador de milhares 2 2 3 4 3 2 7" xfId="27828"/>
    <cellStyle name="Separador de milhares 2 2 3 4 3 2 7 2" xfId="32770"/>
    <cellStyle name="Separador de milhares 2 2 3 4 3 2 8" xfId="29475"/>
    <cellStyle name="Separador de milhares 2 2 3 4 3 3" xfId="3121"/>
    <cellStyle name="Separador de milhares 2 2 3 4 3 3 2" xfId="6415"/>
    <cellStyle name="Separador de milhares 2 2 3 4 3 3 2 2" xfId="22885"/>
    <cellStyle name="Separador de milhares 2 2 3 4 3 3 2 2 2" xfId="54180"/>
    <cellStyle name="Separador de milhares 2 2 3 4 3 3 2 3" xfId="16297"/>
    <cellStyle name="Separador de milhares 2 2 3 4 3 3 2 3 2" xfId="47592"/>
    <cellStyle name="Separador de milhares 2 2 3 4 3 3 2 4" xfId="37710"/>
    <cellStyle name="Separador de milhares 2 2 3 4 3 3 3" xfId="9709"/>
    <cellStyle name="Separador de milhares 2 2 3 4 3 3 3 2" xfId="26179"/>
    <cellStyle name="Separador de milhares 2 2 3 4 3 3 3 2 2" xfId="57474"/>
    <cellStyle name="Separador de milhares 2 2 3 4 3 3 3 3" xfId="41004"/>
    <cellStyle name="Separador de milhares 2 2 3 4 3 3 4" xfId="19591"/>
    <cellStyle name="Separador de milhares 2 2 3 4 3 3 4 2" xfId="50886"/>
    <cellStyle name="Separador de milhares 2 2 3 4 3 3 5" xfId="13003"/>
    <cellStyle name="Separador de milhares 2 2 3 4 3 3 5 2" xfId="44298"/>
    <cellStyle name="Separador de milhares 2 2 3 4 3 3 6" xfId="34416"/>
    <cellStyle name="Separador de milhares 2 2 3 4 3 3 7" xfId="31121"/>
    <cellStyle name="Separador de milhares 2 2 3 4 3 4" xfId="4768"/>
    <cellStyle name="Separador de milhares 2 2 3 4 3 4 2" xfId="21238"/>
    <cellStyle name="Separador de milhares 2 2 3 4 3 4 2 2" xfId="52533"/>
    <cellStyle name="Separador de milhares 2 2 3 4 3 4 3" xfId="14650"/>
    <cellStyle name="Separador de milhares 2 2 3 4 3 4 3 2" xfId="45945"/>
    <cellStyle name="Separador de milhares 2 2 3 4 3 4 4" xfId="36063"/>
    <cellStyle name="Separador de milhares 2 2 3 4 3 5" xfId="8062"/>
    <cellStyle name="Separador de milhares 2 2 3 4 3 5 2" xfId="24532"/>
    <cellStyle name="Separador de milhares 2 2 3 4 3 5 2 2" xfId="55827"/>
    <cellStyle name="Separador de milhares 2 2 3 4 3 5 3" xfId="39357"/>
    <cellStyle name="Separador de milhares 2 2 3 4 3 6" xfId="17944"/>
    <cellStyle name="Separador de milhares 2 2 3 4 3 6 2" xfId="49239"/>
    <cellStyle name="Separador de milhares 2 2 3 4 3 7" xfId="11356"/>
    <cellStyle name="Separador de milhares 2 2 3 4 3 7 2" xfId="42651"/>
    <cellStyle name="Separador de milhares 2 2 3 4 3 8" xfId="27827"/>
    <cellStyle name="Separador de milhares 2 2 3 4 3 8 2" xfId="32769"/>
    <cellStyle name="Separador de milhares 2 2 3 4 3 9" xfId="29474"/>
    <cellStyle name="Separador de milhares 2 2 3 4 4" xfId="1440"/>
    <cellStyle name="Separador de milhares 2 2 3 4 4 2" xfId="3123"/>
    <cellStyle name="Separador de milhares 2 2 3 4 4 2 2" xfId="6417"/>
    <cellStyle name="Separador de milhares 2 2 3 4 4 2 2 2" xfId="22887"/>
    <cellStyle name="Separador de milhares 2 2 3 4 4 2 2 2 2" xfId="54182"/>
    <cellStyle name="Separador de milhares 2 2 3 4 4 2 2 3" xfId="16299"/>
    <cellStyle name="Separador de milhares 2 2 3 4 4 2 2 3 2" xfId="47594"/>
    <cellStyle name="Separador de milhares 2 2 3 4 4 2 2 4" xfId="37712"/>
    <cellStyle name="Separador de milhares 2 2 3 4 4 2 3" xfId="9711"/>
    <cellStyle name="Separador de milhares 2 2 3 4 4 2 3 2" xfId="26181"/>
    <cellStyle name="Separador de milhares 2 2 3 4 4 2 3 2 2" xfId="57476"/>
    <cellStyle name="Separador de milhares 2 2 3 4 4 2 3 3" xfId="41006"/>
    <cellStyle name="Separador de milhares 2 2 3 4 4 2 4" xfId="19593"/>
    <cellStyle name="Separador de milhares 2 2 3 4 4 2 4 2" xfId="50888"/>
    <cellStyle name="Separador de milhares 2 2 3 4 4 2 5" xfId="13005"/>
    <cellStyle name="Separador de milhares 2 2 3 4 4 2 5 2" xfId="44300"/>
    <cellStyle name="Separador de milhares 2 2 3 4 4 2 6" xfId="34418"/>
    <cellStyle name="Separador de milhares 2 2 3 4 4 2 7" xfId="31123"/>
    <cellStyle name="Separador de milhares 2 2 3 4 4 3" xfId="4770"/>
    <cellStyle name="Separador de milhares 2 2 3 4 4 3 2" xfId="21240"/>
    <cellStyle name="Separador de milhares 2 2 3 4 4 3 2 2" xfId="52535"/>
    <cellStyle name="Separador de milhares 2 2 3 4 4 3 3" xfId="14652"/>
    <cellStyle name="Separador de milhares 2 2 3 4 4 3 3 2" xfId="45947"/>
    <cellStyle name="Separador de milhares 2 2 3 4 4 3 4" xfId="36065"/>
    <cellStyle name="Separador de milhares 2 2 3 4 4 4" xfId="8064"/>
    <cellStyle name="Separador de milhares 2 2 3 4 4 4 2" xfId="24534"/>
    <cellStyle name="Separador de milhares 2 2 3 4 4 4 2 2" xfId="55829"/>
    <cellStyle name="Separador de milhares 2 2 3 4 4 4 3" xfId="39359"/>
    <cellStyle name="Separador de milhares 2 2 3 4 4 5" xfId="17946"/>
    <cellStyle name="Separador de milhares 2 2 3 4 4 5 2" xfId="49241"/>
    <cellStyle name="Separador de milhares 2 2 3 4 4 6" xfId="11358"/>
    <cellStyle name="Separador de milhares 2 2 3 4 4 6 2" xfId="42653"/>
    <cellStyle name="Separador de milhares 2 2 3 4 4 7" xfId="27829"/>
    <cellStyle name="Separador de milhares 2 2 3 4 4 7 2" xfId="32771"/>
    <cellStyle name="Separador de milhares 2 2 3 4 4 8" xfId="29476"/>
    <cellStyle name="Separador de milhares 2 2 3 4 5" xfId="1441"/>
    <cellStyle name="Separador de milhares 2 2 3 4 5 2" xfId="3124"/>
    <cellStyle name="Separador de milhares 2 2 3 4 5 2 2" xfId="6418"/>
    <cellStyle name="Separador de milhares 2 2 3 4 5 2 2 2" xfId="22888"/>
    <cellStyle name="Separador de milhares 2 2 3 4 5 2 2 2 2" xfId="54183"/>
    <cellStyle name="Separador de milhares 2 2 3 4 5 2 2 3" xfId="16300"/>
    <cellStyle name="Separador de milhares 2 2 3 4 5 2 2 3 2" xfId="47595"/>
    <cellStyle name="Separador de milhares 2 2 3 4 5 2 2 4" xfId="37713"/>
    <cellStyle name="Separador de milhares 2 2 3 4 5 2 3" xfId="9712"/>
    <cellStyle name="Separador de milhares 2 2 3 4 5 2 3 2" xfId="26182"/>
    <cellStyle name="Separador de milhares 2 2 3 4 5 2 3 2 2" xfId="57477"/>
    <cellStyle name="Separador de milhares 2 2 3 4 5 2 3 3" xfId="41007"/>
    <cellStyle name="Separador de milhares 2 2 3 4 5 2 4" xfId="19594"/>
    <cellStyle name="Separador de milhares 2 2 3 4 5 2 4 2" xfId="50889"/>
    <cellStyle name="Separador de milhares 2 2 3 4 5 2 5" xfId="13006"/>
    <cellStyle name="Separador de milhares 2 2 3 4 5 2 5 2" xfId="44301"/>
    <cellStyle name="Separador de milhares 2 2 3 4 5 2 6" xfId="34419"/>
    <cellStyle name="Separador de milhares 2 2 3 4 5 2 7" xfId="31124"/>
    <cellStyle name="Separador de milhares 2 2 3 4 5 3" xfId="4771"/>
    <cellStyle name="Separador de milhares 2 2 3 4 5 3 2" xfId="21241"/>
    <cellStyle name="Separador de milhares 2 2 3 4 5 3 2 2" xfId="52536"/>
    <cellStyle name="Separador de milhares 2 2 3 4 5 3 3" xfId="14653"/>
    <cellStyle name="Separador de milhares 2 2 3 4 5 3 3 2" xfId="45948"/>
    <cellStyle name="Separador de milhares 2 2 3 4 5 3 4" xfId="36066"/>
    <cellStyle name="Separador de milhares 2 2 3 4 5 4" xfId="8065"/>
    <cellStyle name="Separador de milhares 2 2 3 4 5 4 2" xfId="24535"/>
    <cellStyle name="Separador de milhares 2 2 3 4 5 4 2 2" xfId="55830"/>
    <cellStyle name="Separador de milhares 2 2 3 4 5 4 3" xfId="39360"/>
    <cellStyle name="Separador de milhares 2 2 3 4 5 5" xfId="17947"/>
    <cellStyle name="Separador de milhares 2 2 3 4 5 5 2" xfId="49242"/>
    <cellStyle name="Separador de milhares 2 2 3 4 5 6" xfId="11359"/>
    <cellStyle name="Separador de milhares 2 2 3 4 5 6 2" xfId="42654"/>
    <cellStyle name="Separador de milhares 2 2 3 4 5 7" xfId="27830"/>
    <cellStyle name="Separador de milhares 2 2 3 4 5 7 2" xfId="32772"/>
    <cellStyle name="Separador de milhares 2 2 3 4 5 8" xfId="29477"/>
    <cellStyle name="Separador de milhares 2 2 3 4 6" xfId="3118"/>
    <cellStyle name="Separador de milhares 2 2 3 4 6 2" xfId="6412"/>
    <cellStyle name="Separador de milhares 2 2 3 4 6 2 2" xfId="22882"/>
    <cellStyle name="Separador de milhares 2 2 3 4 6 2 2 2" xfId="54177"/>
    <cellStyle name="Separador de milhares 2 2 3 4 6 2 3" xfId="16294"/>
    <cellStyle name="Separador de milhares 2 2 3 4 6 2 3 2" xfId="47589"/>
    <cellStyle name="Separador de milhares 2 2 3 4 6 2 4" xfId="37707"/>
    <cellStyle name="Separador de milhares 2 2 3 4 6 3" xfId="9706"/>
    <cellStyle name="Separador de milhares 2 2 3 4 6 3 2" xfId="26176"/>
    <cellStyle name="Separador de milhares 2 2 3 4 6 3 2 2" xfId="57471"/>
    <cellStyle name="Separador de milhares 2 2 3 4 6 3 3" xfId="41001"/>
    <cellStyle name="Separador de milhares 2 2 3 4 6 4" xfId="19588"/>
    <cellStyle name="Separador de milhares 2 2 3 4 6 4 2" xfId="50883"/>
    <cellStyle name="Separador de milhares 2 2 3 4 6 5" xfId="13000"/>
    <cellStyle name="Separador de milhares 2 2 3 4 6 5 2" xfId="44295"/>
    <cellStyle name="Separador de milhares 2 2 3 4 6 6" xfId="34413"/>
    <cellStyle name="Separador de milhares 2 2 3 4 6 7" xfId="31118"/>
    <cellStyle name="Separador de milhares 2 2 3 4 7" xfId="4765"/>
    <cellStyle name="Separador de milhares 2 2 3 4 7 2" xfId="21235"/>
    <cellStyle name="Separador de milhares 2 2 3 4 7 2 2" xfId="52530"/>
    <cellStyle name="Separador de milhares 2 2 3 4 7 3" xfId="14647"/>
    <cellStyle name="Separador de milhares 2 2 3 4 7 3 2" xfId="45942"/>
    <cellStyle name="Separador de milhares 2 2 3 4 7 4" xfId="36060"/>
    <cellStyle name="Separador de milhares 2 2 3 4 8" xfId="8059"/>
    <cellStyle name="Separador de milhares 2 2 3 4 8 2" xfId="24529"/>
    <cellStyle name="Separador de milhares 2 2 3 4 8 2 2" xfId="55824"/>
    <cellStyle name="Separador de milhares 2 2 3 4 8 3" xfId="39354"/>
    <cellStyle name="Separador de milhares 2 2 3 4 9" xfId="17941"/>
    <cellStyle name="Separador de milhares 2 2 3 4 9 2" xfId="49236"/>
    <cellStyle name="Separador de milhares 2 2 3 5" xfId="1442"/>
    <cellStyle name="Separador de milhares 2 2 3 5 2" xfId="1443"/>
    <cellStyle name="Separador de milhares 2 2 3 5 2 2" xfId="3126"/>
    <cellStyle name="Separador de milhares 2 2 3 5 2 2 2" xfId="6420"/>
    <cellStyle name="Separador de milhares 2 2 3 5 2 2 2 2" xfId="22890"/>
    <cellStyle name="Separador de milhares 2 2 3 5 2 2 2 2 2" xfId="54185"/>
    <cellStyle name="Separador de milhares 2 2 3 5 2 2 2 3" xfId="16302"/>
    <cellStyle name="Separador de milhares 2 2 3 5 2 2 2 3 2" xfId="47597"/>
    <cellStyle name="Separador de milhares 2 2 3 5 2 2 2 4" xfId="37715"/>
    <cellStyle name="Separador de milhares 2 2 3 5 2 2 3" xfId="9714"/>
    <cellStyle name="Separador de milhares 2 2 3 5 2 2 3 2" xfId="26184"/>
    <cellStyle name="Separador de milhares 2 2 3 5 2 2 3 2 2" xfId="57479"/>
    <cellStyle name="Separador de milhares 2 2 3 5 2 2 3 3" xfId="41009"/>
    <cellStyle name="Separador de milhares 2 2 3 5 2 2 4" xfId="19596"/>
    <cellStyle name="Separador de milhares 2 2 3 5 2 2 4 2" xfId="50891"/>
    <cellStyle name="Separador de milhares 2 2 3 5 2 2 5" xfId="13008"/>
    <cellStyle name="Separador de milhares 2 2 3 5 2 2 5 2" xfId="44303"/>
    <cellStyle name="Separador de milhares 2 2 3 5 2 2 6" xfId="34421"/>
    <cellStyle name="Separador de milhares 2 2 3 5 2 2 7" xfId="31126"/>
    <cellStyle name="Separador de milhares 2 2 3 5 2 3" xfId="4773"/>
    <cellStyle name="Separador de milhares 2 2 3 5 2 3 2" xfId="21243"/>
    <cellStyle name="Separador de milhares 2 2 3 5 2 3 2 2" xfId="52538"/>
    <cellStyle name="Separador de milhares 2 2 3 5 2 3 3" xfId="14655"/>
    <cellStyle name="Separador de milhares 2 2 3 5 2 3 3 2" xfId="45950"/>
    <cellStyle name="Separador de milhares 2 2 3 5 2 3 4" xfId="36068"/>
    <cellStyle name="Separador de milhares 2 2 3 5 2 4" xfId="8067"/>
    <cellStyle name="Separador de milhares 2 2 3 5 2 4 2" xfId="24537"/>
    <cellStyle name="Separador de milhares 2 2 3 5 2 4 2 2" xfId="55832"/>
    <cellStyle name="Separador de milhares 2 2 3 5 2 4 3" xfId="39362"/>
    <cellStyle name="Separador de milhares 2 2 3 5 2 5" xfId="17949"/>
    <cellStyle name="Separador de milhares 2 2 3 5 2 5 2" xfId="49244"/>
    <cellStyle name="Separador de milhares 2 2 3 5 2 6" xfId="11361"/>
    <cellStyle name="Separador de milhares 2 2 3 5 2 6 2" xfId="42656"/>
    <cellStyle name="Separador de milhares 2 2 3 5 2 7" xfId="27832"/>
    <cellStyle name="Separador de milhares 2 2 3 5 2 7 2" xfId="32774"/>
    <cellStyle name="Separador de milhares 2 2 3 5 2 8" xfId="29479"/>
    <cellStyle name="Separador de milhares 2 2 3 5 3" xfId="3125"/>
    <cellStyle name="Separador de milhares 2 2 3 5 3 2" xfId="6419"/>
    <cellStyle name="Separador de milhares 2 2 3 5 3 2 2" xfId="22889"/>
    <cellStyle name="Separador de milhares 2 2 3 5 3 2 2 2" xfId="54184"/>
    <cellStyle name="Separador de milhares 2 2 3 5 3 2 3" xfId="16301"/>
    <cellStyle name="Separador de milhares 2 2 3 5 3 2 3 2" xfId="47596"/>
    <cellStyle name="Separador de milhares 2 2 3 5 3 2 4" xfId="37714"/>
    <cellStyle name="Separador de milhares 2 2 3 5 3 3" xfId="9713"/>
    <cellStyle name="Separador de milhares 2 2 3 5 3 3 2" xfId="26183"/>
    <cellStyle name="Separador de milhares 2 2 3 5 3 3 2 2" xfId="57478"/>
    <cellStyle name="Separador de milhares 2 2 3 5 3 3 3" xfId="41008"/>
    <cellStyle name="Separador de milhares 2 2 3 5 3 4" xfId="19595"/>
    <cellStyle name="Separador de milhares 2 2 3 5 3 4 2" xfId="50890"/>
    <cellStyle name="Separador de milhares 2 2 3 5 3 5" xfId="13007"/>
    <cellStyle name="Separador de milhares 2 2 3 5 3 5 2" xfId="44302"/>
    <cellStyle name="Separador de milhares 2 2 3 5 3 6" xfId="34420"/>
    <cellStyle name="Separador de milhares 2 2 3 5 3 7" xfId="31125"/>
    <cellStyle name="Separador de milhares 2 2 3 5 4" xfId="4772"/>
    <cellStyle name="Separador de milhares 2 2 3 5 4 2" xfId="21242"/>
    <cellStyle name="Separador de milhares 2 2 3 5 4 2 2" xfId="52537"/>
    <cellStyle name="Separador de milhares 2 2 3 5 4 3" xfId="14654"/>
    <cellStyle name="Separador de milhares 2 2 3 5 4 3 2" xfId="45949"/>
    <cellStyle name="Separador de milhares 2 2 3 5 4 4" xfId="36067"/>
    <cellStyle name="Separador de milhares 2 2 3 5 5" xfId="8066"/>
    <cellStyle name="Separador de milhares 2 2 3 5 5 2" xfId="24536"/>
    <cellStyle name="Separador de milhares 2 2 3 5 5 2 2" xfId="55831"/>
    <cellStyle name="Separador de milhares 2 2 3 5 5 3" xfId="39361"/>
    <cellStyle name="Separador de milhares 2 2 3 5 6" xfId="17948"/>
    <cellStyle name="Separador de milhares 2 2 3 5 6 2" xfId="49243"/>
    <cellStyle name="Separador de milhares 2 2 3 5 7" xfId="11360"/>
    <cellStyle name="Separador de milhares 2 2 3 5 7 2" xfId="42655"/>
    <cellStyle name="Separador de milhares 2 2 3 5 8" xfId="27831"/>
    <cellStyle name="Separador de milhares 2 2 3 5 8 2" xfId="32773"/>
    <cellStyle name="Separador de milhares 2 2 3 5 9" xfId="29478"/>
    <cellStyle name="Separador de milhares 2 2 3 6" xfId="1444"/>
    <cellStyle name="Separador de milhares 2 2 3 6 2" xfId="1445"/>
    <cellStyle name="Separador de milhares 2 2 3 6 2 2" xfId="3128"/>
    <cellStyle name="Separador de milhares 2 2 3 6 2 2 2" xfId="6422"/>
    <cellStyle name="Separador de milhares 2 2 3 6 2 2 2 2" xfId="22892"/>
    <cellStyle name="Separador de milhares 2 2 3 6 2 2 2 2 2" xfId="54187"/>
    <cellStyle name="Separador de milhares 2 2 3 6 2 2 2 3" xfId="16304"/>
    <cellStyle name="Separador de milhares 2 2 3 6 2 2 2 3 2" xfId="47599"/>
    <cellStyle name="Separador de milhares 2 2 3 6 2 2 2 4" xfId="37717"/>
    <cellStyle name="Separador de milhares 2 2 3 6 2 2 3" xfId="9716"/>
    <cellStyle name="Separador de milhares 2 2 3 6 2 2 3 2" xfId="26186"/>
    <cellStyle name="Separador de milhares 2 2 3 6 2 2 3 2 2" xfId="57481"/>
    <cellStyle name="Separador de milhares 2 2 3 6 2 2 3 3" xfId="41011"/>
    <cellStyle name="Separador de milhares 2 2 3 6 2 2 4" xfId="19598"/>
    <cellStyle name="Separador de milhares 2 2 3 6 2 2 4 2" xfId="50893"/>
    <cellStyle name="Separador de milhares 2 2 3 6 2 2 5" xfId="13010"/>
    <cellStyle name="Separador de milhares 2 2 3 6 2 2 5 2" xfId="44305"/>
    <cellStyle name="Separador de milhares 2 2 3 6 2 2 6" xfId="34423"/>
    <cellStyle name="Separador de milhares 2 2 3 6 2 2 7" xfId="31128"/>
    <cellStyle name="Separador de milhares 2 2 3 6 2 3" xfId="4775"/>
    <cellStyle name="Separador de milhares 2 2 3 6 2 3 2" xfId="21245"/>
    <cellStyle name="Separador de milhares 2 2 3 6 2 3 2 2" xfId="52540"/>
    <cellStyle name="Separador de milhares 2 2 3 6 2 3 3" xfId="14657"/>
    <cellStyle name="Separador de milhares 2 2 3 6 2 3 3 2" xfId="45952"/>
    <cellStyle name="Separador de milhares 2 2 3 6 2 3 4" xfId="36070"/>
    <cellStyle name="Separador de milhares 2 2 3 6 2 4" xfId="8069"/>
    <cellStyle name="Separador de milhares 2 2 3 6 2 4 2" xfId="24539"/>
    <cellStyle name="Separador de milhares 2 2 3 6 2 4 2 2" xfId="55834"/>
    <cellStyle name="Separador de milhares 2 2 3 6 2 4 3" xfId="39364"/>
    <cellStyle name="Separador de milhares 2 2 3 6 2 5" xfId="17951"/>
    <cellStyle name="Separador de milhares 2 2 3 6 2 5 2" xfId="49246"/>
    <cellStyle name="Separador de milhares 2 2 3 6 2 6" xfId="11363"/>
    <cellStyle name="Separador de milhares 2 2 3 6 2 6 2" xfId="42658"/>
    <cellStyle name="Separador de milhares 2 2 3 6 2 7" xfId="27834"/>
    <cellStyle name="Separador de milhares 2 2 3 6 2 7 2" xfId="32776"/>
    <cellStyle name="Separador de milhares 2 2 3 6 2 8" xfId="29481"/>
    <cellStyle name="Separador de milhares 2 2 3 6 3" xfId="3127"/>
    <cellStyle name="Separador de milhares 2 2 3 6 3 2" xfId="6421"/>
    <cellStyle name="Separador de milhares 2 2 3 6 3 2 2" xfId="22891"/>
    <cellStyle name="Separador de milhares 2 2 3 6 3 2 2 2" xfId="54186"/>
    <cellStyle name="Separador de milhares 2 2 3 6 3 2 3" xfId="16303"/>
    <cellStyle name="Separador de milhares 2 2 3 6 3 2 3 2" xfId="47598"/>
    <cellStyle name="Separador de milhares 2 2 3 6 3 2 4" xfId="37716"/>
    <cellStyle name="Separador de milhares 2 2 3 6 3 3" xfId="9715"/>
    <cellStyle name="Separador de milhares 2 2 3 6 3 3 2" xfId="26185"/>
    <cellStyle name="Separador de milhares 2 2 3 6 3 3 2 2" xfId="57480"/>
    <cellStyle name="Separador de milhares 2 2 3 6 3 3 3" xfId="41010"/>
    <cellStyle name="Separador de milhares 2 2 3 6 3 4" xfId="19597"/>
    <cellStyle name="Separador de milhares 2 2 3 6 3 4 2" xfId="50892"/>
    <cellStyle name="Separador de milhares 2 2 3 6 3 5" xfId="13009"/>
    <cellStyle name="Separador de milhares 2 2 3 6 3 5 2" xfId="44304"/>
    <cellStyle name="Separador de milhares 2 2 3 6 3 6" xfId="34422"/>
    <cellStyle name="Separador de milhares 2 2 3 6 3 7" xfId="31127"/>
    <cellStyle name="Separador de milhares 2 2 3 6 4" xfId="4774"/>
    <cellStyle name="Separador de milhares 2 2 3 6 4 2" xfId="21244"/>
    <cellStyle name="Separador de milhares 2 2 3 6 4 2 2" xfId="52539"/>
    <cellStyle name="Separador de milhares 2 2 3 6 4 3" xfId="14656"/>
    <cellStyle name="Separador de milhares 2 2 3 6 4 3 2" xfId="45951"/>
    <cellStyle name="Separador de milhares 2 2 3 6 4 4" xfId="36069"/>
    <cellStyle name="Separador de milhares 2 2 3 6 5" xfId="8068"/>
    <cellStyle name="Separador de milhares 2 2 3 6 5 2" xfId="24538"/>
    <cellStyle name="Separador de milhares 2 2 3 6 5 2 2" xfId="55833"/>
    <cellStyle name="Separador de milhares 2 2 3 6 5 3" xfId="39363"/>
    <cellStyle name="Separador de milhares 2 2 3 6 6" xfId="17950"/>
    <cellStyle name="Separador de milhares 2 2 3 6 6 2" xfId="49245"/>
    <cellStyle name="Separador de milhares 2 2 3 6 7" xfId="11362"/>
    <cellStyle name="Separador de milhares 2 2 3 6 7 2" xfId="42657"/>
    <cellStyle name="Separador de milhares 2 2 3 6 8" xfId="27833"/>
    <cellStyle name="Separador de milhares 2 2 3 6 8 2" xfId="32775"/>
    <cellStyle name="Separador de milhares 2 2 3 6 9" xfId="29480"/>
    <cellStyle name="Separador de milhares 2 2 3 7" xfId="1446"/>
    <cellStyle name="Separador de milhares 2 2 3 7 2" xfId="3129"/>
    <cellStyle name="Separador de milhares 2 2 3 7 2 2" xfId="6423"/>
    <cellStyle name="Separador de milhares 2 2 3 7 2 2 2" xfId="22893"/>
    <cellStyle name="Separador de milhares 2 2 3 7 2 2 2 2" xfId="54188"/>
    <cellStyle name="Separador de milhares 2 2 3 7 2 2 3" xfId="16305"/>
    <cellStyle name="Separador de milhares 2 2 3 7 2 2 3 2" xfId="47600"/>
    <cellStyle name="Separador de milhares 2 2 3 7 2 2 4" xfId="37718"/>
    <cellStyle name="Separador de milhares 2 2 3 7 2 3" xfId="9717"/>
    <cellStyle name="Separador de milhares 2 2 3 7 2 3 2" xfId="26187"/>
    <cellStyle name="Separador de milhares 2 2 3 7 2 3 2 2" xfId="57482"/>
    <cellStyle name="Separador de milhares 2 2 3 7 2 3 3" xfId="41012"/>
    <cellStyle name="Separador de milhares 2 2 3 7 2 4" xfId="19599"/>
    <cellStyle name="Separador de milhares 2 2 3 7 2 4 2" xfId="50894"/>
    <cellStyle name="Separador de milhares 2 2 3 7 2 5" xfId="13011"/>
    <cellStyle name="Separador de milhares 2 2 3 7 2 5 2" xfId="44306"/>
    <cellStyle name="Separador de milhares 2 2 3 7 2 6" xfId="34424"/>
    <cellStyle name="Separador de milhares 2 2 3 7 2 7" xfId="31129"/>
    <cellStyle name="Separador de milhares 2 2 3 7 3" xfId="4776"/>
    <cellStyle name="Separador de milhares 2 2 3 7 3 2" xfId="21246"/>
    <cellStyle name="Separador de milhares 2 2 3 7 3 2 2" xfId="52541"/>
    <cellStyle name="Separador de milhares 2 2 3 7 3 3" xfId="14658"/>
    <cellStyle name="Separador de milhares 2 2 3 7 3 3 2" xfId="45953"/>
    <cellStyle name="Separador de milhares 2 2 3 7 3 4" xfId="36071"/>
    <cellStyle name="Separador de milhares 2 2 3 7 4" xfId="8070"/>
    <cellStyle name="Separador de milhares 2 2 3 7 4 2" xfId="24540"/>
    <cellStyle name="Separador de milhares 2 2 3 7 4 2 2" xfId="55835"/>
    <cellStyle name="Separador de milhares 2 2 3 7 4 3" xfId="39365"/>
    <cellStyle name="Separador de milhares 2 2 3 7 5" xfId="17952"/>
    <cellStyle name="Separador de milhares 2 2 3 7 5 2" xfId="49247"/>
    <cellStyle name="Separador de milhares 2 2 3 7 6" xfId="11364"/>
    <cellStyle name="Separador de milhares 2 2 3 7 6 2" xfId="42659"/>
    <cellStyle name="Separador de milhares 2 2 3 7 7" xfId="27835"/>
    <cellStyle name="Separador de milhares 2 2 3 7 7 2" xfId="32777"/>
    <cellStyle name="Separador de milhares 2 2 3 7 8" xfId="29482"/>
    <cellStyle name="Separador de milhares 2 2 3 8" xfId="1447"/>
    <cellStyle name="Separador de milhares 2 2 3 8 2" xfId="3130"/>
    <cellStyle name="Separador de milhares 2 2 3 8 2 2" xfId="6424"/>
    <cellStyle name="Separador de milhares 2 2 3 8 2 2 2" xfId="22894"/>
    <cellStyle name="Separador de milhares 2 2 3 8 2 2 2 2" xfId="54189"/>
    <cellStyle name="Separador de milhares 2 2 3 8 2 2 3" xfId="16306"/>
    <cellStyle name="Separador de milhares 2 2 3 8 2 2 3 2" xfId="47601"/>
    <cellStyle name="Separador de milhares 2 2 3 8 2 2 4" xfId="37719"/>
    <cellStyle name="Separador de milhares 2 2 3 8 2 3" xfId="9718"/>
    <cellStyle name="Separador de milhares 2 2 3 8 2 3 2" xfId="26188"/>
    <cellStyle name="Separador de milhares 2 2 3 8 2 3 2 2" xfId="57483"/>
    <cellStyle name="Separador de milhares 2 2 3 8 2 3 3" xfId="41013"/>
    <cellStyle name="Separador de milhares 2 2 3 8 2 4" xfId="19600"/>
    <cellStyle name="Separador de milhares 2 2 3 8 2 4 2" xfId="50895"/>
    <cellStyle name="Separador de milhares 2 2 3 8 2 5" xfId="13012"/>
    <cellStyle name="Separador de milhares 2 2 3 8 2 5 2" xfId="44307"/>
    <cellStyle name="Separador de milhares 2 2 3 8 2 6" xfId="34425"/>
    <cellStyle name="Separador de milhares 2 2 3 8 2 7" xfId="31130"/>
    <cellStyle name="Separador de milhares 2 2 3 8 3" xfId="4777"/>
    <cellStyle name="Separador de milhares 2 2 3 8 3 2" xfId="21247"/>
    <cellStyle name="Separador de milhares 2 2 3 8 3 2 2" xfId="52542"/>
    <cellStyle name="Separador de milhares 2 2 3 8 3 3" xfId="14659"/>
    <cellStyle name="Separador de milhares 2 2 3 8 3 3 2" xfId="45954"/>
    <cellStyle name="Separador de milhares 2 2 3 8 3 4" xfId="36072"/>
    <cellStyle name="Separador de milhares 2 2 3 8 4" xfId="8071"/>
    <cellStyle name="Separador de milhares 2 2 3 8 4 2" xfId="24541"/>
    <cellStyle name="Separador de milhares 2 2 3 8 4 2 2" xfId="55836"/>
    <cellStyle name="Separador de milhares 2 2 3 8 4 3" xfId="39366"/>
    <cellStyle name="Separador de milhares 2 2 3 8 5" xfId="17953"/>
    <cellStyle name="Separador de milhares 2 2 3 8 5 2" xfId="49248"/>
    <cellStyle name="Separador de milhares 2 2 3 8 6" xfId="11365"/>
    <cellStyle name="Separador de milhares 2 2 3 8 6 2" xfId="42660"/>
    <cellStyle name="Separador de milhares 2 2 3 8 7" xfId="27836"/>
    <cellStyle name="Separador de milhares 2 2 3 8 7 2" xfId="32778"/>
    <cellStyle name="Separador de milhares 2 2 3 8 8" xfId="29483"/>
    <cellStyle name="Separador de milhares 2 2 3 9" xfId="3089"/>
    <cellStyle name="Separador de milhares 2 2 3 9 2" xfId="6383"/>
    <cellStyle name="Separador de milhares 2 2 3 9 2 2" xfId="22853"/>
    <cellStyle name="Separador de milhares 2 2 3 9 2 2 2" xfId="54148"/>
    <cellStyle name="Separador de milhares 2 2 3 9 2 3" xfId="16265"/>
    <cellStyle name="Separador de milhares 2 2 3 9 2 3 2" xfId="47560"/>
    <cellStyle name="Separador de milhares 2 2 3 9 2 4" xfId="37678"/>
    <cellStyle name="Separador de milhares 2 2 3 9 3" xfId="9677"/>
    <cellStyle name="Separador de milhares 2 2 3 9 3 2" xfId="26147"/>
    <cellStyle name="Separador de milhares 2 2 3 9 3 2 2" xfId="57442"/>
    <cellStyle name="Separador de milhares 2 2 3 9 3 3" xfId="40972"/>
    <cellStyle name="Separador de milhares 2 2 3 9 4" xfId="19559"/>
    <cellStyle name="Separador de milhares 2 2 3 9 4 2" xfId="50854"/>
    <cellStyle name="Separador de milhares 2 2 3 9 5" xfId="12971"/>
    <cellStyle name="Separador de milhares 2 2 3 9 5 2" xfId="44266"/>
    <cellStyle name="Separador de milhares 2 2 3 9 6" xfId="34384"/>
    <cellStyle name="Separador de milhares 2 2 3 9 7" xfId="31089"/>
    <cellStyle name="Separador de milhares 2 2 4" xfId="1448"/>
    <cellStyle name="Separador de milhares 2 2 4 2" xfId="1449"/>
    <cellStyle name="Separador de milhares 2 2 4 2 2" xfId="3132"/>
    <cellStyle name="Separador de milhares 2 2 4 2 2 2" xfId="6426"/>
    <cellStyle name="Separador de milhares 2 2 4 2 2 2 2" xfId="22896"/>
    <cellStyle name="Separador de milhares 2 2 4 2 2 2 2 2" xfId="54191"/>
    <cellStyle name="Separador de milhares 2 2 4 2 2 2 3" xfId="16308"/>
    <cellStyle name="Separador de milhares 2 2 4 2 2 2 3 2" xfId="47603"/>
    <cellStyle name="Separador de milhares 2 2 4 2 2 2 4" xfId="37721"/>
    <cellStyle name="Separador de milhares 2 2 4 2 2 3" xfId="9720"/>
    <cellStyle name="Separador de milhares 2 2 4 2 2 3 2" xfId="26190"/>
    <cellStyle name="Separador de milhares 2 2 4 2 2 3 2 2" xfId="57485"/>
    <cellStyle name="Separador de milhares 2 2 4 2 2 3 3" xfId="41015"/>
    <cellStyle name="Separador de milhares 2 2 4 2 2 4" xfId="19602"/>
    <cellStyle name="Separador de milhares 2 2 4 2 2 4 2" xfId="50897"/>
    <cellStyle name="Separador de milhares 2 2 4 2 2 5" xfId="13014"/>
    <cellStyle name="Separador de milhares 2 2 4 2 2 5 2" xfId="44309"/>
    <cellStyle name="Separador de milhares 2 2 4 2 2 6" xfId="34427"/>
    <cellStyle name="Separador de milhares 2 2 4 2 2 7" xfId="31132"/>
    <cellStyle name="Separador de milhares 2 2 4 2 3" xfId="4779"/>
    <cellStyle name="Separador de milhares 2 2 4 2 3 2" xfId="21249"/>
    <cellStyle name="Separador de milhares 2 2 4 2 3 2 2" xfId="52544"/>
    <cellStyle name="Separador de milhares 2 2 4 2 3 3" xfId="14661"/>
    <cellStyle name="Separador de milhares 2 2 4 2 3 3 2" xfId="45956"/>
    <cellStyle name="Separador de milhares 2 2 4 2 3 4" xfId="36074"/>
    <cellStyle name="Separador de milhares 2 2 4 2 4" xfId="8073"/>
    <cellStyle name="Separador de milhares 2 2 4 2 4 2" xfId="24543"/>
    <cellStyle name="Separador de milhares 2 2 4 2 4 2 2" xfId="55838"/>
    <cellStyle name="Separador de milhares 2 2 4 2 4 3" xfId="39368"/>
    <cellStyle name="Separador de milhares 2 2 4 2 5" xfId="17955"/>
    <cellStyle name="Separador de milhares 2 2 4 2 5 2" xfId="49250"/>
    <cellStyle name="Separador de milhares 2 2 4 2 6" xfId="11367"/>
    <cellStyle name="Separador de milhares 2 2 4 2 6 2" xfId="42662"/>
    <cellStyle name="Separador de milhares 2 2 4 2 7" xfId="27838"/>
    <cellStyle name="Separador de milhares 2 2 4 2 7 2" xfId="32780"/>
    <cellStyle name="Separador de milhares 2 2 4 2 8" xfId="29485"/>
    <cellStyle name="Separador de milhares 2 2 4 3" xfId="3131"/>
    <cellStyle name="Separador de milhares 2 2 4 3 2" xfId="6425"/>
    <cellStyle name="Separador de milhares 2 2 4 3 2 2" xfId="22895"/>
    <cellStyle name="Separador de milhares 2 2 4 3 2 2 2" xfId="54190"/>
    <cellStyle name="Separador de milhares 2 2 4 3 2 3" xfId="16307"/>
    <cellStyle name="Separador de milhares 2 2 4 3 2 3 2" xfId="47602"/>
    <cellStyle name="Separador de milhares 2 2 4 3 2 4" xfId="37720"/>
    <cellStyle name="Separador de milhares 2 2 4 3 3" xfId="9719"/>
    <cellStyle name="Separador de milhares 2 2 4 3 3 2" xfId="26189"/>
    <cellStyle name="Separador de milhares 2 2 4 3 3 2 2" xfId="57484"/>
    <cellStyle name="Separador de milhares 2 2 4 3 3 3" xfId="41014"/>
    <cellStyle name="Separador de milhares 2 2 4 3 4" xfId="19601"/>
    <cellStyle name="Separador de milhares 2 2 4 3 4 2" xfId="50896"/>
    <cellStyle name="Separador de milhares 2 2 4 3 5" xfId="13013"/>
    <cellStyle name="Separador de milhares 2 2 4 3 5 2" xfId="44308"/>
    <cellStyle name="Separador de milhares 2 2 4 3 6" xfId="34426"/>
    <cellStyle name="Separador de milhares 2 2 4 3 7" xfId="31131"/>
    <cellStyle name="Separador de milhares 2 2 4 4" xfId="4778"/>
    <cellStyle name="Separador de milhares 2 2 4 4 2" xfId="21248"/>
    <cellStyle name="Separador de milhares 2 2 4 4 2 2" xfId="52543"/>
    <cellStyle name="Separador de milhares 2 2 4 4 3" xfId="14660"/>
    <cellStyle name="Separador de milhares 2 2 4 4 3 2" xfId="45955"/>
    <cellStyle name="Separador de milhares 2 2 4 4 4" xfId="36073"/>
    <cellStyle name="Separador de milhares 2 2 4 5" xfId="8072"/>
    <cellStyle name="Separador de milhares 2 2 4 5 2" xfId="24542"/>
    <cellStyle name="Separador de milhares 2 2 4 5 2 2" xfId="55837"/>
    <cellStyle name="Separador de milhares 2 2 4 5 3" xfId="39367"/>
    <cellStyle name="Separador de milhares 2 2 4 6" xfId="17954"/>
    <cellStyle name="Separador de milhares 2 2 4 6 2" xfId="49249"/>
    <cellStyle name="Separador de milhares 2 2 4 7" xfId="11366"/>
    <cellStyle name="Separador de milhares 2 2 4 7 2" xfId="42661"/>
    <cellStyle name="Separador de milhares 2 2 4 8" xfId="27837"/>
    <cellStyle name="Separador de milhares 2 2 4 8 2" xfId="32779"/>
    <cellStyle name="Separador de milhares 2 2 4 9" xfId="29484"/>
    <cellStyle name="Separador de milhares 2 2 5" xfId="1450"/>
    <cellStyle name="Separador de milhares 2 2 5 2" xfId="1451"/>
    <cellStyle name="Separador de milhares 2 2 5 2 2" xfId="3134"/>
    <cellStyle name="Separador de milhares 2 2 5 2 2 2" xfId="6428"/>
    <cellStyle name="Separador de milhares 2 2 5 2 2 2 2" xfId="22898"/>
    <cellStyle name="Separador de milhares 2 2 5 2 2 2 2 2" xfId="54193"/>
    <cellStyle name="Separador de milhares 2 2 5 2 2 2 3" xfId="16310"/>
    <cellStyle name="Separador de milhares 2 2 5 2 2 2 3 2" xfId="47605"/>
    <cellStyle name="Separador de milhares 2 2 5 2 2 2 4" xfId="37723"/>
    <cellStyle name="Separador de milhares 2 2 5 2 2 3" xfId="9722"/>
    <cellStyle name="Separador de milhares 2 2 5 2 2 3 2" xfId="26192"/>
    <cellStyle name="Separador de milhares 2 2 5 2 2 3 2 2" xfId="57487"/>
    <cellStyle name="Separador de milhares 2 2 5 2 2 3 3" xfId="41017"/>
    <cellStyle name="Separador de milhares 2 2 5 2 2 4" xfId="19604"/>
    <cellStyle name="Separador de milhares 2 2 5 2 2 4 2" xfId="50899"/>
    <cellStyle name="Separador de milhares 2 2 5 2 2 5" xfId="13016"/>
    <cellStyle name="Separador de milhares 2 2 5 2 2 5 2" xfId="44311"/>
    <cellStyle name="Separador de milhares 2 2 5 2 2 6" xfId="34429"/>
    <cellStyle name="Separador de milhares 2 2 5 2 2 7" xfId="31134"/>
    <cellStyle name="Separador de milhares 2 2 5 2 3" xfId="4781"/>
    <cellStyle name="Separador de milhares 2 2 5 2 3 2" xfId="21251"/>
    <cellStyle name="Separador de milhares 2 2 5 2 3 2 2" xfId="52546"/>
    <cellStyle name="Separador de milhares 2 2 5 2 3 3" xfId="14663"/>
    <cellStyle name="Separador de milhares 2 2 5 2 3 3 2" xfId="45958"/>
    <cellStyle name="Separador de milhares 2 2 5 2 3 4" xfId="36076"/>
    <cellStyle name="Separador de milhares 2 2 5 2 4" xfId="8075"/>
    <cellStyle name="Separador de milhares 2 2 5 2 4 2" xfId="24545"/>
    <cellStyle name="Separador de milhares 2 2 5 2 4 2 2" xfId="55840"/>
    <cellStyle name="Separador de milhares 2 2 5 2 4 3" xfId="39370"/>
    <cellStyle name="Separador de milhares 2 2 5 2 5" xfId="17957"/>
    <cellStyle name="Separador de milhares 2 2 5 2 5 2" xfId="49252"/>
    <cellStyle name="Separador de milhares 2 2 5 2 6" xfId="11369"/>
    <cellStyle name="Separador de milhares 2 2 5 2 6 2" xfId="42664"/>
    <cellStyle name="Separador de milhares 2 2 5 2 7" xfId="27840"/>
    <cellStyle name="Separador de milhares 2 2 5 2 7 2" xfId="32782"/>
    <cellStyle name="Separador de milhares 2 2 5 2 8" xfId="29487"/>
    <cellStyle name="Separador de milhares 2 2 5 3" xfId="3133"/>
    <cellStyle name="Separador de milhares 2 2 5 3 2" xfId="6427"/>
    <cellStyle name="Separador de milhares 2 2 5 3 2 2" xfId="22897"/>
    <cellStyle name="Separador de milhares 2 2 5 3 2 2 2" xfId="54192"/>
    <cellStyle name="Separador de milhares 2 2 5 3 2 3" xfId="16309"/>
    <cellStyle name="Separador de milhares 2 2 5 3 2 3 2" xfId="47604"/>
    <cellStyle name="Separador de milhares 2 2 5 3 2 4" xfId="37722"/>
    <cellStyle name="Separador de milhares 2 2 5 3 3" xfId="9721"/>
    <cellStyle name="Separador de milhares 2 2 5 3 3 2" xfId="26191"/>
    <cellStyle name="Separador de milhares 2 2 5 3 3 2 2" xfId="57486"/>
    <cellStyle name="Separador de milhares 2 2 5 3 3 3" xfId="41016"/>
    <cellStyle name="Separador de milhares 2 2 5 3 4" xfId="19603"/>
    <cellStyle name="Separador de milhares 2 2 5 3 4 2" xfId="50898"/>
    <cellStyle name="Separador de milhares 2 2 5 3 5" xfId="13015"/>
    <cellStyle name="Separador de milhares 2 2 5 3 5 2" xfId="44310"/>
    <cellStyle name="Separador de milhares 2 2 5 3 6" xfId="34428"/>
    <cellStyle name="Separador de milhares 2 2 5 3 7" xfId="31133"/>
    <cellStyle name="Separador de milhares 2 2 5 4" xfId="4780"/>
    <cellStyle name="Separador de milhares 2 2 5 4 2" xfId="21250"/>
    <cellStyle name="Separador de milhares 2 2 5 4 2 2" xfId="52545"/>
    <cellStyle name="Separador de milhares 2 2 5 4 3" xfId="14662"/>
    <cellStyle name="Separador de milhares 2 2 5 4 3 2" xfId="45957"/>
    <cellStyle name="Separador de milhares 2 2 5 4 4" xfId="36075"/>
    <cellStyle name="Separador de milhares 2 2 5 5" xfId="8074"/>
    <cellStyle name="Separador de milhares 2 2 5 5 2" xfId="24544"/>
    <cellStyle name="Separador de milhares 2 2 5 5 2 2" xfId="55839"/>
    <cellStyle name="Separador de milhares 2 2 5 5 3" xfId="39369"/>
    <cellStyle name="Separador de milhares 2 2 5 6" xfId="17956"/>
    <cellStyle name="Separador de milhares 2 2 5 6 2" xfId="49251"/>
    <cellStyle name="Separador de milhares 2 2 5 7" xfId="11368"/>
    <cellStyle name="Separador de milhares 2 2 5 7 2" xfId="42663"/>
    <cellStyle name="Separador de milhares 2 2 5 8" xfId="27839"/>
    <cellStyle name="Separador de milhares 2 2 5 8 2" xfId="32781"/>
    <cellStyle name="Separador de milhares 2 2 5 9" xfId="29486"/>
    <cellStyle name="Separador de milhares 2 2 6" xfId="1452"/>
    <cellStyle name="Separador de milhares 2 2 6 2" xfId="3135"/>
    <cellStyle name="Separador de milhares 2 2 6 2 2" xfId="6429"/>
    <cellStyle name="Separador de milhares 2 2 6 2 2 2" xfId="22899"/>
    <cellStyle name="Separador de milhares 2 2 6 2 2 2 2" xfId="54194"/>
    <cellStyle name="Separador de milhares 2 2 6 2 2 3" xfId="16311"/>
    <cellStyle name="Separador de milhares 2 2 6 2 2 3 2" xfId="47606"/>
    <cellStyle name="Separador de milhares 2 2 6 2 2 4" xfId="37724"/>
    <cellStyle name="Separador de milhares 2 2 6 2 3" xfId="9723"/>
    <cellStyle name="Separador de milhares 2 2 6 2 3 2" xfId="26193"/>
    <cellStyle name="Separador de milhares 2 2 6 2 3 2 2" xfId="57488"/>
    <cellStyle name="Separador de milhares 2 2 6 2 3 3" xfId="41018"/>
    <cellStyle name="Separador de milhares 2 2 6 2 4" xfId="19605"/>
    <cellStyle name="Separador de milhares 2 2 6 2 4 2" xfId="50900"/>
    <cellStyle name="Separador de milhares 2 2 6 2 5" xfId="13017"/>
    <cellStyle name="Separador de milhares 2 2 6 2 5 2" xfId="44312"/>
    <cellStyle name="Separador de milhares 2 2 6 2 6" xfId="34430"/>
    <cellStyle name="Separador de milhares 2 2 6 2 7" xfId="31135"/>
    <cellStyle name="Separador de milhares 2 2 6 3" xfId="4782"/>
    <cellStyle name="Separador de milhares 2 2 6 3 2" xfId="21252"/>
    <cellStyle name="Separador de milhares 2 2 6 3 2 2" xfId="52547"/>
    <cellStyle name="Separador de milhares 2 2 6 3 3" xfId="14664"/>
    <cellStyle name="Separador de milhares 2 2 6 3 3 2" xfId="45959"/>
    <cellStyle name="Separador de milhares 2 2 6 3 4" xfId="36077"/>
    <cellStyle name="Separador de milhares 2 2 6 4" xfId="8076"/>
    <cellStyle name="Separador de milhares 2 2 6 4 2" xfId="24546"/>
    <cellStyle name="Separador de milhares 2 2 6 4 2 2" xfId="55841"/>
    <cellStyle name="Separador de milhares 2 2 6 4 3" xfId="39371"/>
    <cellStyle name="Separador de milhares 2 2 6 5" xfId="17958"/>
    <cellStyle name="Separador de milhares 2 2 6 5 2" xfId="49253"/>
    <cellStyle name="Separador de milhares 2 2 6 6" xfId="11370"/>
    <cellStyle name="Separador de milhares 2 2 6 6 2" xfId="42665"/>
    <cellStyle name="Separador de milhares 2 2 6 7" xfId="27841"/>
    <cellStyle name="Separador de milhares 2 2 6 7 2" xfId="32783"/>
    <cellStyle name="Separador de milhares 2 2 6 8" xfId="29488"/>
    <cellStyle name="Separador de milhares 2 2 7" xfId="2994"/>
    <cellStyle name="Separador de milhares 2 2 7 2" xfId="6288"/>
    <cellStyle name="Separador de milhares 2 2 7 2 2" xfId="22758"/>
    <cellStyle name="Separador de milhares 2 2 7 2 2 2" xfId="54053"/>
    <cellStyle name="Separador de milhares 2 2 7 2 3" xfId="16170"/>
    <cellStyle name="Separador de milhares 2 2 7 2 3 2" xfId="47465"/>
    <cellStyle name="Separador de milhares 2 2 7 2 4" xfId="37583"/>
    <cellStyle name="Separador de milhares 2 2 7 3" xfId="9582"/>
    <cellStyle name="Separador de milhares 2 2 7 3 2" xfId="26052"/>
    <cellStyle name="Separador de milhares 2 2 7 3 2 2" xfId="57347"/>
    <cellStyle name="Separador de milhares 2 2 7 3 3" xfId="40877"/>
    <cellStyle name="Separador de milhares 2 2 7 4" xfId="19464"/>
    <cellStyle name="Separador de milhares 2 2 7 4 2" xfId="50759"/>
    <cellStyle name="Separador de milhares 2 2 7 5" xfId="12876"/>
    <cellStyle name="Separador de milhares 2 2 7 5 2" xfId="44171"/>
    <cellStyle name="Separador de milhares 2 2 7 6" xfId="34289"/>
    <cellStyle name="Separador de milhares 2 2 7 7" xfId="30994"/>
    <cellStyle name="Separador de milhares 2 2 8" xfId="4641"/>
    <cellStyle name="Separador de milhares 2 2 8 2" xfId="21111"/>
    <cellStyle name="Separador de milhares 2 2 8 2 2" xfId="52406"/>
    <cellStyle name="Separador de milhares 2 2 8 3" xfId="14523"/>
    <cellStyle name="Separador de milhares 2 2 8 3 2" xfId="45818"/>
    <cellStyle name="Separador de milhares 2 2 8 4" xfId="35936"/>
    <cellStyle name="Separador de milhares 2 2 9" xfId="7935"/>
    <cellStyle name="Separador de milhares 2 2 9 2" xfId="24405"/>
    <cellStyle name="Separador de milhares 2 2 9 2 2" xfId="55700"/>
    <cellStyle name="Separador de milhares 2 2 9 3" xfId="39230"/>
    <cellStyle name="Separador de milhares 2 3" xfId="1453"/>
    <cellStyle name="Separador de milhares 2 3 10" xfId="1454"/>
    <cellStyle name="Separador de milhares 2 3 10 2" xfId="3137"/>
    <cellStyle name="Separador de milhares 2 3 10 2 2" xfId="6431"/>
    <cellStyle name="Separador de milhares 2 3 10 2 2 2" xfId="22901"/>
    <cellStyle name="Separador de milhares 2 3 10 2 2 2 2" xfId="54196"/>
    <cellStyle name="Separador de milhares 2 3 10 2 2 3" xfId="16313"/>
    <cellStyle name="Separador de milhares 2 3 10 2 2 3 2" xfId="47608"/>
    <cellStyle name="Separador de milhares 2 3 10 2 2 4" xfId="37726"/>
    <cellStyle name="Separador de milhares 2 3 10 2 3" xfId="9725"/>
    <cellStyle name="Separador de milhares 2 3 10 2 3 2" xfId="26195"/>
    <cellStyle name="Separador de milhares 2 3 10 2 3 2 2" xfId="57490"/>
    <cellStyle name="Separador de milhares 2 3 10 2 3 3" xfId="41020"/>
    <cellStyle name="Separador de milhares 2 3 10 2 4" xfId="19607"/>
    <cellStyle name="Separador de milhares 2 3 10 2 4 2" xfId="50902"/>
    <cellStyle name="Separador de milhares 2 3 10 2 5" xfId="13019"/>
    <cellStyle name="Separador de milhares 2 3 10 2 5 2" xfId="44314"/>
    <cellStyle name="Separador de milhares 2 3 10 2 6" xfId="34432"/>
    <cellStyle name="Separador de milhares 2 3 10 2 7" xfId="31137"/>
    <cellStyle name="Separador de milhares 2 3 10 3" xfId="4784"/>
    <cellStyle name="Separador de milhares 2 3 10 3 2" xfId="21254"/>
    <cellStyle name="Separador de milhares 2 3 10 3 2 2" xfId="52549"/>
    <cellStyle name="Separador de milhares 2 3 10 3 3" xfId="14666"/>
    <cellStyle name="Separador de milhares 2 3 10 3 3 2" xfId="45961"/>
    <cellStyle name="Separador de milhares 2 3 10 3 4" xfId="36079"/>
    <cellStyle name="Separador de milhares 2 3 10 4" xfId="8078"/>
    <cellStyle name="Separador de milhares 2 3 10 4 2" xfId="24548"/>
    <cellStyle name="Separador de milhares 2 3 10 4 2 2" xfId="55843"/>
    <cellStyle name="Separador de milhares 2 3 10 4 3" xfId="39373"/>
    <cellStyle name="Separador de milhares 2 3 10 5" xfId="17960"/>
    <cellStyle name="Separador de milhares 2 3 10 5 2" xfId="49255"/>
    <cellStyle name="Separador de milhares 2 3 10 6" xfId="11372"/>
    <cellStyle name="Separador de milhares 2 3 10 6 2" xfId="42667"/>
    <cellStyle name="Separador de milhares 2 3 10 7" xfId="27843"/>
    <cellStyle name="Separador de milhares 2 3 10 7 2" xfId="32785"/>
    <cellStyle name="Separador de milhares 2 3 10 8" xfId="29490"/>
    <cellStyle name="Separador de milhares 2 3 11" xfId="3136"/>
    <cellStyle name="Separador de milhares 2 3 11 2" xfId="6430"/>
    <cellStyle name="Separador de milhares 2 3 11 2 2" xfId="22900"/>
    <cellStyle name="Separador de milhares 2 3 11 2 2 2" xfId="54195"/>
    <cellStyle name="Separador de milhares 2 3 11 2 3" xfId="16312"/>
    <cellStyle name="Separador de milhares 2 3 11 2 3 2" xfId="47607"/>
    <cellStyle name="Separador de milhares 2 3 11 2 4" xfId="37725"/>
    <cellStyle name="Separador de milhares 2 3 11 3" xfId="9724"/>
    <cellStyle name="Separador de milhares 2 3 11 3 2" xfId="26194"/>
    <cellStyle name="Separador de milhares 2 3 11 3 2 2" xfId="57489"/>
    <cellStyle name="Separador de milhares 2 3 11 3 3" xfId="41019"/>
    <cellStyle name="Separador de milhares 2 3 11 4" xfId="19606"/>
    <cellStyle name="Separador de milhares 2 3 11 4 2" xfId="50901"/>
    <cellStyle name="Separador de milhares 2 3 11 5" xfId="13018"/>
    <cellStyle name="Separador de milhares 2 3 11 5 2" xfId="44313"/>
    <cellStyle name="Separador de milhares 2 3 11 6" xfId="34431"/>
    <cellStyle name="Separador de milhares 2 3 11 7" xfId="31136"/>
    <cellStyle name="Separador de milhares 2 3 12" xfId="4783"/>
    <cellStyle name="Separador de milhares 2 3 12 2" xfId="21253"/>
    <cellStyle name="Separador de milhares 2 3 12 2 2" xfId="52548"/>
    <cellStyle name="Separador de milhares 2 3 12 3" xfId="14665"/>
    <cellStyle name="Separador de milhares 2 3 12 3 2" xfId="45960"/>
    <cellStyle name="Separador de milhares 2 3 12 4" xfId="36078"/>
    <cellStyle name="Separador de milhares 2 3 13" xfId="8077"/>
    <cellStyle name="Separador de milhares 2 3 13 2" xfId="24547"/>
    <cellStyle name="Separador de milhares 2 3 13 2 2" xfId="55842"/>
    <cellStyle name="Separador de milhares 2 3 13 3" xfId="39372"/>
    <cellStyle name="Separador de milhares 2 3 14" xfId="17959"/>
    <cellStyle name="Separador de milhares 2 3 14 2" xfId="49254"/>
    <cellStyle name="Separador de milhares 2 3 15" xfId="11371"/>
    <cellStyle name="Separador de milhares 2 3 15 2" xfId="42666"/>
    <cellStyle name="Separador de milhares 2 3 16" xfId="27842"/>
    <cellStyle name="Separador de milhares 2 3 16 2" xfId="32784"/>
    <cellStyle name="Separador de milhares 2 3 17" xfId="29489"/>
    <cellStyle name="Separador de milhares 2 3 2" xfId="1455"/>
    <cellStyle name="Separador de milhares 2 3 2 10" xfId="8079"/>
    <cellStyle name="Separador de milhares 2 3 2 10 2" xfId="24549"/>
    <cellStyle name="Separador de milhares 2 3 2 10 2 2" xfId="55844"/>
    <cellStyle name="Separador de milhares 2 3 2 10 3" xfId="39374"/>
    <cellStyle name="Separador de milhares 2 3 2 11" xfId="17961"/>
    <cellStyle name="Separador de milhares 2 3 2 11 2" xfId="49256"/>
    <cellStyle name="Separador de milhares 2 3 2 12" xfId="11373"/>
    <cellStyle name="Separador de milhares 2 3 2 12 2" xfId="42668"/>
    <cellStyle name="Separador de milhares 2 3 2 13" xfId="27844"/>
    <cellStyle name="Separador de milhares 2 3 2 13 2" xfId="32786"/>
    <cellStyle name="Separador de milhares 2 3 2 14" xfId="29491"/>
    <cellStyle name="Separador de milhares 2 3 2 2" xfId="1456"/>
    <cellStyle name="Separador de milhares 2 3 2 2 10" xfId="17962"/>
    <cellStyle name="Separador de milhares 2 3 2 2 10 2" xfId="49257"/>
    <cellStyle name="Separador de milhares 2 3 2 2 11" xfId="11374"/>
    <cellStyle name="Separador de milhares 2 3 2 2 11 2" xfId="42669"/>
    <cellStyle name="Separador de milhares 2 3 2 2 12" xfId="27845"/>
    <cellStyle name="Separador de milhares 2 3 2 2 12 2" xfId="32787"/>
    <cellStyle name="Separador de milhares 2 3 2 2 13" xfId="29492"/>
    <cellStyle name="Separador de milhares 2 3 2 2 2" xfId="1457"/>
    <cellStyle name="Separador de milhares 2 3 2 2 2 10" xfId="11375"/>
    <cellStyle name="Separador de milhares 2 3 2 2 2 10 2" xfId="42670"/>
    <cellStyle name="Separador de milhares 2 3 2 2 2 11" xfId="27846"/>
    <cellStyle name="Separador de milhares 2 3 2 2 2 11 2" xfId="32788"/>
    <cellStyle name="Separador de milhares 2 3 2 2 2 12" xfId="29493"/>
    <cellStyle name="Separador de milhares 2 3 2 2 2 2" xfId="1458"/>
    <cellStyle name="Separador de milhares 2 3 2 2 2 2 2" xfId="1459"/>
    <cellStyle name="Separador de milhares 2 3 2 2 2 2 2 2" xfId="3142"/>
    <cellStyle name="Separador de milhares 2 3 2 2 2 2 2 2 2" xfId="6436"/>
    <cellStyle name="Separador de milhares 2 3 2 2 2 2 2 2 2 2" xfId="22906"/>
    <cellStyle name="Separador de milhares 2 3 2 2 2 2 2 2 2 2 2" xfId="54201"/>
    <cellStyle name="Separador de milhares 2 3 2 2 2 2 2 2 2 3" xfId="16318"/>
    <cellStyle name="Separador de milhares 2 3 2 2 2 2 2 2 2 3 2" xfId="47613"/>
    <cellStyle name="Separador de milhares 2 3 2 2 2 2 2 2 2 4" xfId="37731"/>
    <cellStyle name="Separador de milhares 2 3 2 2 2 2 2 2 3" xfId="9730"/>
    <cellStyle name="Separador de milhares 2 3 2 2 2 2 2 2 3 2" xfId="26200"/>
    <cellStyle name="Separador de milhares 2 3 2 2 2 2 2 2 3 2 2" xfId="57495"/>
    <cellStyle name="Separador de milhares 2 3 2 2 2 2 2 2 3 3" xfId="41025"/>
    <cellStyle name="Separador de milhares 2 3 2 2 2 2 2 2 4" xfId="19612"/>
    <cellStyle name="Separador de milhares 2 3 2 2 2 2 2 2 4 2" xfId="50907"/>
    <cellStyle name="Separador de milhares 2 3 2 2 2 2 2 2 5" xfId="13024"/>
    <cellStyle name="Separador de milhares 2 3 2 2 2 2 2 2 5 2" xfId="44319"/>
    <cellStyle name="Separador de milhares 2 3 2 2 2 2 2 2 6" xfId="34437"/>
    <cellStyle name="Separador de milhares 2 3 2 2 2 2 2 2 7" xfId="31142"/>
    <cellStyle name="Separador de milhares 2 3 2 2 2 2 2 3" xfId="4789"/>
    <cellStyle name="Separador de milhares 2 3 2 2 2 2 2 3 2" xfId="21259"/>
    <cellStyle name="Separador de milhares 2 3 2 2 2 2 2 3 2 2" xfId="52554"/>
    <cellStyle name="Separador de milhares 2 3 2 2 2 2 2 3 3" xfId="14671"/>
    <cellStyle name="Separador de milhares 2 3 2 2 2 2 2 3 3 2" xfId="45966"/>
    <cellStyle name="Separador de milhares 2 3 2 2 2 2 2 3 4" xfId="36084"/>
    <cellStyle name="Separador de milhares 2 3 2 2 2 2 2 4" xfId="8083"/>
    <cellStyle name="Separador de milhares 2 3 2 2 2 2 2 4 2" xfId="24553"/>
    <cellStyle name="Separador de milhares 2 3 2 2 2 2 2 4 2 2" xfId="55848"/>
    <cellStyle name="Separador de milhares 2 3 2 2 2 2 2 4 3" xfId="39378"/>
    <cellStyle name="Separador de milhares 2 3 2 2 2 2 2 5" xfId="17965"/>
    <cellStyle name="Separador de milhares 2 3 2 2 2 2 2 5 2" xfId="49260"/>
    <cellStyle name="Separador de milhares 2 3 2 2 2 2 2 6" xfId="11377"/>
    <cellStyle name="Separador de milhares 2 3 2 2 2 2 2 6 2" xfId="42672"/>
    <cellStyle name="Separador de milhares 2 3 2 2 2 2 2 7" xfId="27848"/>
    <cellStyle name="Separador de milhares 2 3 2 2 2 2 2 7 2" xfId="32790"/>
    <cellStyle name="Separador de milhares 2 3 2 2 2 2 2 8" xfId="29495"/>
    <cellStyle name="Separador de milhares 2 3 2 2 2 2 3" xfId="3141"/>
    <cellStyle name="Separador de milhares 2 3 2 2 2 2 3 2" xfId="6435"/>
    <cellStyle name="Separador de milhares 2 3 2 2 2 2 3 2 2" xfId="22905"/>
    <cellStyle name="Separador de milhares 2 3 2 2 2 2 3 2 2 2" xfId="54200"/>
    <cellStyle name="Separador de milhares 2 3 2 2 2 2 3 2 3" xfId="16317"/>
    <cellStyle name="Separador de milhares 2 3 2 2 2 2 3 2 3 2" xfId="47612"/>
    <cellStyle name="Separador de milhares 2 3 2 2 2 2 3 2 4" xfId="37730"/>
    <cellStyle name="Separador de milhares 2 3 2 2 2 2 3 3" xfId="9729"/>
    <cellStyle name="Separador de milhares 2 3 2 2 2 2 3 3 2" xfId="26199"/>
    <cellStyle name="Separador de milhares 2 3 2 2 2 2 3 3 2 2" xfId="57494"/>
    <cellStyle name="Separador de milhares 2 3 2 2 2 2 3 3 3" xfId="41024"/>
    <cellStyle name="Separador de milhares 2 3 2 2 2 2 3 4" xfId="19611"/>
    <cellStyle name="Separador de milhares 2 3 2 2 2 2 3 4 2" xfId="50906"/>
    <cellStyle name="Separador de milhares 2 3 2 2 2 2 3 5" xfId="13023"/>
    <cellStyle name="Separador de milhares 2 3 2 2 2 2 3 5 2" xfId="44318"/>
    <cellStyle name="Separador de milhares 2 3 2 2 2 2 3 6" xfId="34436"/>
    <cellStyle name="Separador de milhares 2 3 2 2 2 2 3 7" xfId="31141"/>
    <cellStyle name="Separador de milhares 2 3 2 2 2 2 4" xfId="4788"/>
    <cellStyle name="Separador de milhares 2 3 2 2 2 2 4 2" xfId="21258"/>
    <cellStyle name="Separador de milhares 2 3 2 2 2 2 4 2 2" xfId="52553"/>
    <cellStyle name="Separador de milhares 2 3 2 2 2 2 4 3" xfId="14670"/>
    <cellStyle name="Separador de milhares 2 3 2 2 2 2 4 3 2" xfId="45965"/>
    <cellStyle name="Separador de milhares 2 3 2 2 2 2 4 4" xfId="36083"/>
    <cellStyle name="Separador de milhares 2 3 2 2 2 2 5" xfId="8082"/>
    <cellStyle name="Separador de milhares 2 3 2 2 2 2 5 2" xfId="24552"/>
    <cellStyle name="Separador de milhares 2 3 2 2 2 2 5 2 2" xfId="55847"/>
    <cellStyle name="Separador de milhares 2 3 2 2 2 2 5 3" xfId="39377"/>
    <cellStyle name="Separador de milhares 2 3 2 2 2 2 6" xfId="17964"/>
    <cellStyle name="Separador de milhares 2 3 2 2 2 2 6 2" xfId="49259"/>
    <cellStyle name="Separador de milhares 2 3 2 2 2 2 7" xfId="11376"/>
    <cellStyle name="Separador de milhares 2 3 2 2 2 2 7 2" xfId="42671"/>
    <cellStyle name="Separador de milhares 2 3 2 2 2 2 8" xfId="27847"/>
    <cellStyle name="Separador de milhares 2 3 2 2 2 2 8 2" xfId="32789"/>
    <cellStyle name="Separador de milhares 2 3 2 2 2 2 9" xfId="29494"/>
    <cellStyle name="Separador de milhares 2 3 2 2 2 3" xfId="1460"/>
    <cellStyle name="Separador de milhares 2 3 2 2 2 3 2" xfId="1461"/>
    <cellStyle name="Separador de milhares 2 3 2 2 2 3 2 2" xfId="3144"/>
    <cellStyle name="Separador de milhares 2 3 2 2 2 3 2 2 2" xfId="6438"/>
    <cellStyle name="Separador de milhares 2 3 2 2 2 3 2 2 2 2" xfId="22908"/>
    <cellStyle name="Separador de milhares 2 3 2 2 2 3 2 2 2 2 2" xfId="54203"/>
    <cellStyle name="Separador de milhares 2 3 2 2 2 3 2 2 2 3" xfId="16320"/>
    <cellStyle name="Separador de milhares 2 3 2 2 2 3 2 2 2 3 2" xfId="47615"/>
    <cellStyle name="Separador de milhares 2 3 2 2 2 3 2 2 2 4" xfId="37733"/>
    <cellStyle name="Separador de milhares 2 3 2 2 2 3 2 2 3" xfId="9732"/>
    <cellStyle name="Separador de milhares 2 3 2 2 2 3 2 2 3 2" xfId="26202"/>
    <cellStyle name="Separador de milhares 2 3 2 2 2 3 2 2 3 2 2" xfId="57497"/>
    <cellStyle name="Separador de milhares 2 3 2 2 2 3 2 2 3 3" xfId="41027"/>
    <cellStyle name="Separador de milhares 2 3 2 2 2 3 2 2 4" xfId="19614"/>
    <cellStyle name="Separador de milhares 2 3 2 2 2 3 2 2 4 2" xfId="50909"/>
    <cellStyle name="Separador de milhares 2 3 2 2 2 3 2 2 5" xfId="13026"/>
    <cellStyle name="Separador de milhares 2 3 2 2 2 3 2 2 5 2" xfId="44321"/>
    <cellStyle name="Separador de milhares 2 3 2 2 2 3 2 2 6" xfId="34439"/>
    <cellStyle name="Separador de milhares 2 3 2 2 2 3 2 2 7" xfId="31144"/>
    <cellStyle name="Separador de milhares 2 3 2 2 2 3 2 3" xfId="4791"/>
    <cellStyle name="Separador de milhares 2 3 2 2 2 3 2 3 2" xfId="21261"/>
    <cellStyle name="Separador de milhares 2 3 2 2 2 3 2 3 2 2" xfId="52556"/>
    <cellStyle name="Separador de milhares 2 3 2 2 2 3 2 3 3" xfId="14673"/>
    <cellStyle name="Separador de milhares 2 3 2 2 2 3 2 3 3 2" xfId="45968"/>
    <cellStyle name="Separador de milhares 2 3 2 2 2 3 2 3 4" xfId="36086"/>
    <cellStyle name="Separador de milhares 2 3 2 2 2 3 2 4" xfId="8085"/>
    <cellStyle name="Separador de milhares 2 3 2 2 2 3 2 4 2" xfId="24555"/>
    <cellStyle name="Separador de milhares 2 3 2 2 2 3 2 4 2 2" xfId="55850"/>
    <cellStyle name="Separador de milhares 2 3 2 2 2 3 2 4 3" xfId="39380"/>
    <cellStyle name="Separador de milhares 2 3 2 2 2 3 2 5" xfId="17967"/>
    <cellStyle name="Separador de milhares 2 3 2 2 2 3 2 5 2" xfId="49262"/>
    <cellStyle name="Separador de milhares 2 3 2 2 2 3 2 6" xfId="11379"/>
    <cellStyle name="Separador de milhares 2 3 2 2 2 3 2 6 2" xfId="42674"/>
    <cellStyle name="Separador de milhares 2 3 2 2 2 3 2 7" xfId="27850"/>
    <cellStyle name="Separador de milhares 2 3 2 2 2 3 2 7 2" xfId="32792"/>
    <cellStyle name="Separador de milhares 2 3 2 2 2 3 2 8" xfId="29497"/>
    <cellStyle name="Separador de milhares 2 3 2 2 2 3 3" xfId="3143"/>
    <cellStyle name="Separador de milhares 2 3 2 2 2 3 3 2" xfId="6437"/>
    <cellStyle name="Separador de milhares 2 3 2 2 2 3 3 2 2" xfId="22907"/>
    <cellStyle name="Separador de milhares 2 3 2 2 2 3 3 2 2 2" xfId="54202"/>
    <cellStyle name="Separador de milhares 2 3 2 2 2 3 3 2 3" xfId="16319"/>
    <cellStyle name="Separador de milhares 2 3 2 2 2 3 3 2 3 2" xfId="47614"/>
    <cellStyle name="Separador de milhares 2 3 2 2 2 3 3 2 4" xfId="37732"/>
    <cellStyle name="Separador de milhares 2 3 2 2 2 3 3 3" xfId="9731"/>
    <cellStyle name="Separador de milhares 2 3 2 2 2 3 3 3 2" xfId="26201"/>
    <cellStyle name="Separador de milhares 2 3 2 2 2 3 3 3 2 2" xfId="57496"/>
    <cellStyle name="Separador de milhares 2 3 2 2 2 3 3 3 3" xfId="41026"/>
    <cellStyle name="Separador de milhares 2 3 2 2 2 3 3 4" xfId="19613"/>
    <cellStyle name="Separador de milhares 2 3 2 2 2 3 3 4 2" xfId="50908"/>
    <cellStyle name="Separador de milhares 2 3 2 2 2 3 3 5" xfId="13025"/>
    <cellStyle name="Separador de milhares 2 3 2 2 2 3 3 5 2" xfId="44320"/>
    <cellStyle name="Separador de milhares 2 3 2 2 2 3 3 6" xfId="34438"/>
    <cellStyle name="Separador de milhares 2 3 2 2 2 3 3 7" xfId="31143"/>
    <cellStyle name="Separador de milhares 2 3 2 2 2 3 4" xfId="4790"/>
    <cellStyle name="Separador de milhares 2 3 2 2 2 3 4 2" xfId="21260"/>
    <cellStyle name="Separador de milhares 2 3 2 2 2 3 4 2 2" xfId="52555"/>
    <cellStyle name="Separador de milhares 2 3 2 2 2 3 4 3" xfId="14672"/>
    <cellStyle name="Separador de milhares 2 3 2 2 2 3 4 3 2" xfId="45967"/>
    <cellStyle name="Separador de milhares 2 3 2 2 2 3 4 4" xfId="36085"/>
    <cellStyle name="Separador de milhares 2 3 2 2 2 3 5" xfId="8084"/>
    <cellStyle name="Separador de milhares 2 3 2 2 2 3 5 2" xfId="24554"/>
    <cellStyle name="Separador de milhares 2 3 2 2 2 3 5 2 2" xfId="55849"/>
    <cellStyle name="Separador de milhares 2 3 2 2 2 3 5 3" xfId="39379"/>
    <cellStyle name="Separador de milhares 2 3 2 2 2 3 6" xfId="17966"/>
    <cellStyle name="Separador de milhares 2 3 2 2 2 3 6 2" xfId="49261"/>
    <cellStyle name="Separador de milhares 2 3 2 2 2 3 7" xfId="11378"/>
    <cellStyle name="Separador de milhares 2 3 2 2 2 3 7 2" xfId="42673"/>
    <cellStyle name="Separador de milhares 2 3 2 2 2 3 8" xfId="27849"/>
    <cellStyle name="Separador de milhares 2 3 2 2 2 3 8 2" xfId="32791"/>
    <cellStyle name="Separador de milhares 2 3 2 2 2 3 9" xfId="29496"/>
    <cellStyle name="Separador de milhares 2 3 2 2 2 4" xfId="1462"/>
    <cellStyle name="Separador de milhares 2 3 2 2 2 4 2" xfId="3145"/>
    <cellStyle name="Separador de milhares 2 3 2 2 2 4 2 2" xfId="6439"/>
    <cellStyle name="Separador de milhares 2 3 2 2 2 4 2 2 2" xfId="22909"/>
    <cellStyle name="Separador de milhares 2 3 2 2 2 4 2 2 2 2" xfId="54204"/>
    <cellStyle name="Separador de milhares 2 3 2 2 2 4 2 2 3" xfId="16321"/>
    <cellStyle name="Separador de milhares 2 3 2 2 2 4 2 2 3 2" xfId="47616"/>
    <cellStyle name="Separador de milhares 2 3 2 2 2 4 2 2 4" xfId="37734"/>
    <cellStyle name="Separador de milhares 2 3 2 2 2 4 2 3" xfId="9733"/>
    <cellStyle name="Separador de milhares 2 3 2 2 2 4 2 3 2" xfId="26203"/>
    <cellStyle name="Separador de milhares 2 3 2 2 2 4 2 3 2 2" xfId="57498"/>
    <cellStyle name="Separador de milhares 2 3 2 2 2 4 2 3 3" xfId="41028"/>
    <cellStyle name="Separador de milhares 2 3 2 2 2 4 2 4" xfId="19615"/>
    <cellStyle name="Separador de milhares 2 3 2 2 2 4 2 4 2" xfId="50910"/>
    <cellStyle name="Separador de milhares 2 3 2 2 2 4 2 5" xfId="13027"/>
    <cellStyle name="Separador de milhares 2 3 2 2 2 4 2 5 2" xfId="44322"/>
    <cellStyle name="Separador de milhares 2 3 2 2 2 4 2 6" xfId="34440"/>
    <cellStyle name="Separador de milhares 2 3 2 2 2 4 2 7" xfId="31145"/>
    <cellStyle name="Separador de milhares 2 3 2 2 2 4 3" xfId="4792"/>
    <cellStyle name="Separador de milhares 2 3 2 2 2 4 3 2" xfId="21262"/>
    <cellStyle name="Separador de milhares 2 3 2 2 2 4 3 2 2" xfId="52557"/>
    <cellStyle name="Separador de milhares 2 3 2 2 2 4 3 3" xfId="14674"/>
    <cellStyle name="Separador de milhares 2 3 2 2 2 4 3 3 2" xfId="45969"/>
    <cellStyle name="Separador de milhares 2 3 2 2 2 4 3 4" xfId="36087"/>
    <cellStyle name="Separador de milhares 2 3 2 2 2 4 4" xfId="8086"/>
    <cellStyle name="Separador de milhares 2 3 2 2 2 4 4 2" xfId="24556"/>
    <cellStyle name="Separador de milhares 2 3 2 2 2 4 4 2 2" xfId="55851"/>
    <cellStyle name="Separador de milhares 2 3 2 2 2 4 4 3" xfId="39381"/>
    <cellStyle name="Separador de milhares 2 3 2 2 2 4 5" xfId="17968"/>
    <cellStyle name="Separador de milhares 2 3 2 2 2 4 5 2" xfId="49263"/>
    <cellStyle name="Separador de milhares 2 3 2 2 2 4 6" xfId="11380"/>
    <cellStyle name="Separador de milhares 2 3 2 2 2 4 6 2" xfId="42675"/>
    <cellStyle name="Separador de milhares 2 3 2 2 2 4 7" xfId="27851"/>
    <cellStyle name="Separador de milhares 2 3 2 2 2 4 7 2" xfId="32793"/>
    <cellStyle name="Separador de milhares 2 3 2 2 2 4 8" xfId="29498"/>
    <cellStyle name="Separador de milhares 2 3 2 2 2 5" xfId="1463"/>
    <cellStyle name="Separador de milhares 2 3 2 2 2 5 2" xfId="3146"/>
    <cellStyle name="Separador de milhares 2 3 2 2 2 5 2 2" xfId="6440"/>
    <cellStyle name="Separador de milhares 2 3 2 2 2 5 2 2 2" xfId="22910"/>
    <cellStyle name="Separador de milhares 2 3 2 2 2 5 2 2 2 2" xfId="54205"/>
    <cellStyle name="Separador de milhares 2 3 2 2 2 5 2 2 3" xfId="16322"/>
    <cellStyle name="Separador de milhares 2 3 2 2 2 5 2 2 3 2" xfId="47617"/>
    <cellStyle name="Separador de milhares 2 3 2 2 2 5 2 2 4" xfId="37735"/>
    <cellStyle name="Separador de milhares 2 3 2 2 2 5 2 3" xfId="9734"/>
    <cellStyle name="Separador de milhares 2 3 2 2 2 5 2 3 2" xfId="26204"/>
    <cellStyle name="Separador de milhares 2 3 2 2 2 5 2 3 2 2" xfId="57499"/>
    <cellStyle name="Separador de milhares 2 3 2 2 2 5 2 3 3" xfId="41029"/>
    <cellStyle name="Separador de milhares 2 3 2 2 2 5 2 4" xfId="19616"/>
    <cellStyle name="Separador de milhares 2 3 2 2 2 5 2 4 2" xfId="50911"/>
    <cellStyle name="Separador de milhares 2 3 2 2 2 5 2 5" xfId="13028"/>
    <cellStyle name="Separador de milhares 2 3 2 2 2 5 2 5 2" xfId="44323"/>
    <cellStyle name="Separador de milhares 2 3 2 2 2 5 2 6" xfId="34441"/>
    <cellStyle name="Separador de milhares 2 3 2 2 2 5 2 7" xfId="31146"/>
    <cellStyle name="Separador de milhares 2 3 2 2 2 5 3" xfId="4793"/>
    <cellStyle name="Separador de milhares 2 3 2 2 2 5 3 2" xfId="21263"/>
    <cellStyle name="Separador de milhares 2 3 2 2 2 5 3 2 2" xfId="52558"/>
    <cellStyle name="Separador de milhares 2 3 2 2 2 5 3 3" xfId="14675"/>
    <cellStyle name="Separador de milhares 2 3 2 2 2 5 3 3 2" xfId="45970"/>
    <cellStyle name="Separador de milhares 2 3 2 2 2 5 3 4" xfId="36088"/>
    <cellStyle name="Separador de milhares 2 3 2 2 2 5 4" xfId="8087"/>
    <cellStyle name="Separador de milhares 2 3 2 2 2 5 4 2" xfId="24557"/>
    <cellStyle name="Separador de milhares 2 3 2 2 2 5 4 2 2" xfId="55852"/>
    <cellStyle name="Separador de milhares 2 3 2 2 2 5 4 3" xfId="39382"/>
    <cellStyle name="Separador de milhares 2 3 2 2 2 5 5" xfId="17969"/>
    <cellStyle name="Separador de milhares 2 3 2 2 2 5 5 2" xfId="49264"/>
    <cellStyle name="Separador de milhares 2 3 2 2 2 5 6" xfId="11381"/>
    <cellStyle name="Separador de milhares 2 3 2 2 2 5 6 2" xfId="42676"/>
    <cellStyle name="Separador de milhares 2 3 2 2 2 5 7" xfId="27852"/>
    <cellStyle name="Separador de milhares 2 3 2 2 2 5 7 2" xfId="32794"/>
    <cellStyle name="Separador de milhares 2 3 2 2 2 5 8" xfId="29499"/>
    <cellStyle name="Separador de milhares 2 3 2 2 2 6" xfId="3140"/>
    <cellStyle name="Separador de milhares 2 3 2 2 2 6 2" xfId="6434"/>
    <cellStyle name="Separador de milhares 2 3 2 2 2 6 2 2" xfId="22904"/>
    <cellStyle name="Separador de milhares 2 3 2 2 2 6 2 2 2" xfId="54199"/>
    <cellStyle name="Separador de milhares 2 3 2 2 2 6 2 3" xfId="16316"/>
    <cellStyle name="Separador de milhares 2 3 2 2 2 6 2 3 2" xfId="47611"/>
    <cellStyle name="Separador de milhares 2 3 2 2 2 6 2 4" xfId="37729"/>
    <cellStyle name="Separador de milhares 2 3 2 2 2 6 3" xfId="9728"/>
    <cellStyle name="Separador de milhares 2 3 2 2 2 6 3 2" xfId="26198"/>
    <cellStyle name="Separador de milhares 2 3 2 2 2 6 3 2 2" xfId="57493"/>
    <cellStyle name="Separador de milhares 2 3 2 2 2 6 3 3" xfId="41023"/>
    <cellStyle name="Separador de milhares 2 3 2 2 2 6 4" xfId="19610"/>
    <cellStyle name="Separador de milhares 2 3 2 2 2 6 4 2" xfId="50905"/>
    <cellStyle name="Separador de milhares 2 3 2 2 2 6 5" xfId="13022"/>
    <cellStyle name="Separador de milhares 2 3 2 2 2 6 5 2" xfId="44317"/>
    <cellStyle name="Separador de milhares 2 3 2 2 2 6 6" xfId="34435"/>
    <cellStyle name="Separador de milhares 2 3 2 2 2 6 7" xfId="31140"/>
    <cellStyle name="Separador de milhares 2 3 2 2 2 7" xfId="4787"/>
    <cellStyle name="Separador de milhares 2 3 2 2 2 7 2" xfId="21257"/>
    <cellStyle name="Separador de milhares 2 3 2 2 2 7 2 2" xfId="52552"/>
    <cellStyle name="Separador de milhares 2 3 2 2 2 7 3" xfId="14669"/>
    <cellStyle name="Separador de milhares 2 3 2 2 2 7 3 2" xfId="45964"/>
    <cellStyle name="Separador de milhares 2 3 2 2 2 7 4" xfId="36082"/>
    <cellStyle name="Separador de milhares 2 3 2 2 2 8" xfId="8081"/>
    <cellStyle name="Separador de milhares 2 3 2 2 2 8 2" xfId="24551"/>
    <cellStyle name="Separador de milhares 2 3 2 2 2 8 2 2" xfId="55846"/>
    <cellStyle name="Separador de milhares 2 3 2 2 2 8 3" xfId="39376"/>
    <cellStyle name="Separador de milhares 2 3 2 2 2 9" xfId="17963"/>
    <cellStyle name="Separador de milhares 2 3 2 2 2 9 2" xfId="49258"/>
    <cellStyle name="Separador de milhares 2 3 2 2 3" xfId="1464"/>
    <cellStyle name="Separador de milhares 2 3 2 2 3 2" xfId="1465"/>
    <cellStyle name="Separador de milhares 2 3 2 2 3 2 2" xfId="3148"/>
    <cellStyle name="Separador de milhares 2 3 2 2 3 2 2 2" xfId="6442"/>
    <cellStyle name="Separador de milhares 2 3 2 2 3 2 2 2 2" xfId="22912"/>
    <cellStyle name="Separador de milhares 2 3 2 2 3 2 2 2 2 2" xfId="54207"/>
    <cellStyle name="Separador de milhares 2 3 2 2 3 2 2 2 3" xfId="16324"/>
    <cellStyle name="Separador de milhares 2 3 2 2 3 2 2 2 3 2" xfId="47619"/>
    <cellStyle name="Separador de milhares 2 3 2 2 3 2 2 2 4" xfId="37737"/>
    <cellStyle name="Separador de milhares 2 3 2 2 3 2 2 3" xfId="9736"/>
    <cellStyle name="Separador de milhares 2 3 2 2 3 2 2 3 2" xfId="26206"/>
    <cellStyle name="Separador de milhares 2 3 2 2 3 2 2 3 2 2" xfId="57501"/>
    <cellStyle name="Separador de milhares 2 3 2 2 3 2 2 3 3" xfId="41031"/>
    <cellStyle name="Separador de milhares 2 3 2 2 3 2 2 4" xfId="19618"/>
    <cellStyle name="Separador de milhares 2 3 2 2 3 2 2 4 2" xfId="50913"/>
    <cellStyle name="Separador de milhares 2 3 2 2 3 2 2 5" xfId="13030"/>
    <cellStyle name="Separador de milhares 2 3 2 2 3 2 2 5 2" xfId="44325"/>
    <cellStyle name="Separador de milhares 2 3 2 2 3 2 2 6" xfId="34443"/>
    <cellStyle name="Separador de milhares 2 3 2 2 3 2 2 7" xfId="31148"/>
    <cellStyle name="Separador de milhares 2 3 2 2 3 2 3" xfId="4795"/>
    <cellStyle name="Separador de milhares 2 3 2 2 3 2 3 2" xfId="21265"/>
    <cellStyle name="Separador de milhares 2 3 2 2 3 2 3 2 2" xfId="52560"/>
    <cellStyle name="Separador de milhares 2 3 2 2 3 2 3 3" xfId="14677"/>
    <cellStyle name="Separador de milhares 2 3 2 2 3 2 3 3 2" xfId="45972"/>
    <cellStyle name="Separador de milhares 2 3 2 2 3 2 3 4" xfId="36090"/>
    <cellStyle name="Separador de milhares 2 3 2 2 3 2 4" xfId="8089"/>
    <cellStyle name="Separador de milhares 2 3 2 2 3 2 4 2" xfId="24559"/>
    <cellStyle name="Separador de milhares 2 3 2 2 3 2 4 2 2" xfId="55854"/>
    <cellStyle name="Separador de milhares 2 3 2 2 3 2 4 3" xfId="39384"/>
    <cellStyle name="Separador de milhares 2 3 2 2 3 2 5" xfId="17971"/>
    <cellStyle name="Separador de milhares 2 3 2 2 3 2 5 2" xfId="49266"/>
    <cellStyle name="Separador de milhares 2 3 2 2 3 2 6" xfId="11383"/>
    <cellStyle name="Separador de milhares 2 3 2 2 3 2 6 2" xfId="42678"/>
    <cellStyle name="Separador de milhares 2 3 2 2 3 2 7" xfId="27854"/>
    <cellStyle name="Separador de milhares 2 3 2 2 3 2 7 2" xfId="32796"/>
    <cellStyle name="Separador de milhares 2 3 2 2 3 2 8" xfId="29501"/>
    <cellStyle name="Separador de milhares 2 3 2 2 3 3" xfId="3147"/>
    <cellStyle name="Separador de milhares 2 3 2 2 3 3 2" xfId="6441"/>
    <cellStyle name="Separador de milhares 2 3 2 2 3 3 2 2" xfId="22911"/>
    <cellStyle name="Separador de milhares 2 3 2 2 3 3 2 2 2" xfId="54206"/>
    <cellStyle name="Separador de milhares 2 3 2 2 3 3 2 3" xfId="16323"/>
    <cellStyle name="Separador de milhares 2 3 2 2 3 3 2 3 2" xfId="47618"/>
    <cellStyle name="Separador de milhares 2 3 2 2 3 3 2 4" xfId="37736"/>
    <cellStyle name="Separador de milhares 2 3 2 2 3 3 3" xfId="9735"/>
    <cellStyle name="Separador de milhares 2 3 2 2 3 3 3 2" xfId="26205"/>
    <cellStyle name="Separador de milhares 2 3 2 2 3 3 3 2 2" xfId="57500"/>
    <cellStyle name="Separador de milhares 2 3 2 2 3 3 3 3" xfId="41030"/>
    <cellStyle name="Separador de milhares 2 3 2 2 3 3 4" xfId="19617"/>
    <cellStyle name="Separador de milhares 2 3 2 2 3 3 4 2" xfId="50912"/>
    <cellStyle name="Separador de milhares 2 3 2 2 3 3 5" xfId="13029"/>
    <cellStyle name="Separador de milhares 2 3 2 2 3 3 5 2" xfId="44324"/>
    <cellStyle name="Separador de milhares 2 3 2 2 3 3 6" xfId="34442"/>
    <cellStyle name="Separador de milhares 2 3 2 2 3 3 7" xfId="31147"/>
    <cellStyle name="Separador de milhares 2 3 2 2 3 4" xfId="4794"/>
    <cellStyle name="Separador de milhares 2 3 2 2 3 4 2" xfId="21264"/>
    <cellStyle name="Separador de milhares 2 3 2 2 3 4 2 2" xfId="52559"/>
    <cellStyle name="Separador de milhares 2 3 2 2 3 4 3" xfId="14676"/>
    <cellStyle name="Separador de milhares 2 3 2 2 3 4 3 2" xfId="45971"/>
    <cellStyle name="Separador de milhares 2 3 2 2 3 4 4" xfId="36089"/>
    <cellStyle name="Separador de milhares 2 3 2 2 3 5" xfId="8088"/>
    <cellStyle name="Separador de milhares 2 3 2 2 3 5 2" xfId="24558"/>
    <cellStyle name="Separador de milhares 2 3 2 2 3 5 2 2" xfId="55853"/>
    <cellStyle name="Separador de milhares 2 3 2 2 3 5 3" xfId="39383"/>
    <cellStyle name="Separador de milhares 2 3 2 2 3 6" xfId="17970"/>
    <cellStyle name="Separador de milhares 2 3 2 2 3 6 2" xfId="49265"/>
    <cellStyle name="Separador de milhares 2 3 2 2 3 7" xfId="11382"/>
    <cellStyle name="Separador de milhares 2 3 2 2 3 7 2" xfId="42677"/>
    <cellStyle name="Separador de milhares 2 3 2 2 3 8" xfId="27853"/>
    <cellStyle name="Separador de milhares 2 3 2 2 3 8 2" xfId="32795"/>
    <cellStyle name="Separador de milhares 2 3 2 2 3 9" xfId="29500"/>
    <cellStyle name="Separador de milhares 2 3 2 2 4" xfId="1466"/>
    <cellStyle name="Separador de milhares 2 3 2 2 4 2" xfId="1467"/>
    <cellStyle name="Separador de milhares 2 3 2 2 4 2 2" xfId="3150"/>
    <cellStyle name="Separador de milhares 2 3 2 2 4 2 2 2" xfId="6444"/>
    <cellStyle name="Separador de milhares 2 3 2 2 4 2 2 2 2" xfId="22914"/>
    <cellStyle name="Separador de milhares 2 3 2 2 4 2 2 2 2 2" xfId="54209"/>
    <cellStyle name="Separador de milhares 2 3 2 2 4 2 2 2 3" xfId="16326"/>
    <cellStyle name="Separador de milhares 2 3 2 2 4 2 2 2 3 2" xfId="47621"/>
    <cellStyle name="Separador de milhares 2 3 2 2 4 2 2 2 4" xfId="37739"/>
    <cellStyle name="Separador de milhares 2 3 2 2 4 2 2 3" xfId="9738"/>
    <cellStyle name="Separador de milhares 2 3 2 2 4 2 2 3 2" xfId="26208"/>
    <cellStyle name="Separador de milhares 2 3 2 2 4 2 2 3 2 2" xfId="57503"/>
    <cellStyle name="Separador de milhares 2 3 2 2 4 2 2 3 3" xfId="41033"/>
    <cellStyle name="Separador de milhares 2 3 2 2 4 2 2 4" xfId="19620"/>
    <cellStyle name="Separador de milhares 2 3 2 2 4 2 2 4 2" xfId="50915"/>
    <cellStyle name="Separador de milhares 2 3 2 2 4 2 2 5" xfId="13032"/>
    <cellStyle name="Separador de milhares 2 3 2 2 4 2 2 5 2" xfId="44327"/>
    <cellStyle name="Separador de milhares 2 3 2 2 4 2 2 6" xfId="34445"/>
    <cellStyle name="Separador de milhares 2 3 2 2 4 2 2 7" xfId="31150"/>
    <cellStyle name="Separador de milhares 2 3 2 2 4 2 3" xfId="4797"/>
    <cellStyle name="Separador de milhares 2 3 2 2 4 2 3 2" xfId="21267"/>
    <cellStyle name="Separador de milhares 2 3 2 2 4 2 3 2 2" xfId="52562"/>
    <cellStyle name="Separador de milhares 2 3 2 2 4 2 3 3" xfId="14679"/>
    <cellStyle name="Separador de milhares 2 3 2 2 4 2 3 3 2" xfId="45974"/>
    <cellStyle name="Separador de milhares 2 3 2 2 4 2 3 4" xfId="36092"/>
    <cellStyle name="Separador de milhares 2 3 2 2 4 2 4" xfId="8091"/>
    <cellStyle name="Separador de milhares 2 3 2 2 4 2 4 2" xfId="24561"/>
    <cellStyle name="Separador de milhares 2 3 2 2 4 2 4 2 2" xfId="55856"/>
    <cellStyle name="Separador de milhares 2 3 2 2 4 2 4 3" xfId="39386"/>
    <cellStyle name="Separador de milhares 2 3 2 2 4 2 5" xfId="17973"/>
    <cellStyle name="Separador de milhares 2 3 2 2 4 2 5 2" xfId="49268"/>
    <cellStyle name="Separador de milhares 2 3 2 2 4 2 6" xfId="11385"/>
    <cellStyle name="Separador de milhares 2 3 2 2 4 2 6 2" xfId="42680"/>
    <cellStyle name="Separador de milhares 2 3 2 2 4 2 7" xfId="27856"/>
    <cellStyle name="Separador de milhares 2 3 2 2 4 2 7 2" xfId="32798"/>
    <cellStyle name="Separador de milhares 2 3 2 2 4 2 8" xfId="29503"/>
    <cellStyle name="Separador de milhares 2 3 2 2 4 3" xfId="3149"/>
    <cellStyle name="Separador de milhares 2 3 2 2 4 3 2" xfId="6443"/>
    <cellStyle name="Separador de milhares 2 3 2 2 4 3 2 2" xfId="22913"/>
    <cellStyle name="Separador de milhares 2 3 2 2 4 3 2 2 2" xfId="54208"/>
    <cellStyle name="Separador de milhares 2 3 2 2 4 3 2 3" xfId="16325"/>
    <cellStyle name="Separador de milhares 2 3 2 2 4 3 2 3 2" xfId="47620"/>
    <cellStyle name="Separador de milhares 2 3 2 2 4 3 2 4" xfId="37738"/>
    <cellStyle name="Separador de milhares 2 3 2 2 4 3 3" xfId="9737"/>
    <cellStyle name="Separador de milhares 2 3 2 2 4 3 3 2" xfId="26207"/>
    <cellStyle name="Separador de milhares 2 3 2 2 4 3 3 2 2" xfId="57502"/>
    <cellStyle name="Separador de milhares 2 3 2 2 4 3 3 3" xfId="41032"/>
    <cellStyle name="Separador de milhares 2 3 2 2 4 3 4" xfId="19619"/>
    <cellStyle name="Separador de milhares 2 3 2 2 4 3 4 2" xfId="50914"/>
    <cellStyle name="Separador de milhares 2 3 2 2 4 3 5" xfId="13031"/>
    <cellStyle name="Separador de milhares 2 3 2 2 4 3 5 2" xfId="44326"/>
    <cellStyle name="Separador de milhares 2 3 2 2 4 3 6" xfId="34444"/>
    <cellStyle name="Separador de milhares 2 3 2 2 4 3 7" xfId="31149"/>
    <cellStyle name="Separador de milhares 2 3 2 2 4 4" xfId="4796"/>
    <cellStyle name="Separador de milhares 2 3 2 2 4 4 2" xfId="21266"/>
    <cellStyle name="Separador de milhares 2 3 2 2 4 4 2 2" xfId="52561"/>
    <cellStyle name="Separador de milhares 2 3 2 2 4 4 3" xfId="14678"/>
    <cellStyle name="Separador de milhares 2 3 2 2 4 4 3 2" xfId="45973"/>
    <cellStyle name="Separador de milhares 2 3 2 2 4 4 4" xfId="36091"/>
    <cellStyle name="Separador de milhares 2 3 2 2 4 5" xfId="8090"/>
    <cellStyle name="Separador de milhares 2 3 2 2 4 5 2" xfId="24560"/>
    <cellStyle name="Separador de milhares 2 3 2 2 4 5 2 2" xfId="55855"/>
    <cellStyle name="Separador de milhares 2 3 2 2 4 5 3" xfId="39385"/>
    <cellStyle name="Separador de milhares 2 3 2 2 4 6" xfId="17972"/>
    <cellStyle name="Separador de milhares 2 3 2 2 4 6 2" xfId="49267"/>
    <cellStyle name="Separador de milhares 2 3 2 2 4 7" xfId="11384"/>
    <cellStyle name="Separador de milhares 2 3 2 2 4 7 2" xfId="42679"/>
    <cellStyle name="Separador de milhares 2 3 2 2 4 8" xfId="27855"/>
    <cellStyle name="Separador de milhares 2 3 2 2 4 8 2" xfId="32797"/>
    <cellStyle name="Separador de milhares 2 3 2 2 4 9" xfId="29502"/>
    <cellStyle name="Separador de milhares 2 3 2 2 5" xfId="1468"/>
    <cellStyle name="Separador de milhares 2 3 2 2 5 2" xfId="3151"/>
    <cellStyle name="Separador de milhares 2 3 2 2 5 2 2" xfId="6445"/>
    <cellStyle name="Separador de milhares 2 3 2 2 5 2 2 2" xfId="22915"/>
    <cellStyle name="Separador de milhares 2 3 2 2 5 2 2 2 2" xfId="54210"/>
    <cellStyle name="Separador de milhares 2 3 2 2 5 2 2 3" xfId="16327"/>
    <cellStyle name="Separador de milhares 2 3 2 2 5 2 2 3 2" xfId="47622"/>
    <cellStyle name="Separador de milhares 2 3 2 2 5 2 2 4" xfId="37740"/>
    <cellStyle name="Separador de milhares 2 3 2 2 5 2 3" xfId="9739"/>
    <cellStyle name="Separador de milhares 2 3 2 2 5 2 3 2" xfId="26209"/>
    <cellStyle name="Separador de milhares 2 3 2 2 5 2 3 2 2" xfId="57504"/>
    <cellStyle name="Separador de milhares 2 3 2 2 5 2 3 3" xfId="41034"/>
    <cellStyle name="Separador de milhares 2 3 2 2 5 2 4" xfId="19621"/>
    <cellStyle name="Separador de milhares 2 3 2 2 5 2 4 2" xfId="50916"/>
    <cellStyle name="Separador de milhares 2 3 2 2 5 2 5" xfId="13033"/>
    <cellStyle name="Separador de milhares 2 3 2 2 5 2 5 2" xfId="44328"/>
    <cellStyle name="Separador de milhares 2 3 2 2 5 2 6" xfId="34446"/>
    <cellStyle name="Separador de milhares 2 3 2 2 5 2 7" xfId="31151"/>
    <cellStyle name="Separador de milhares 2 3 2 2 5 3" xfId="4798"/>
    <cellStyle name="Separador de milhares 2 3 2 2 5 3 2" xfId="21268"/>
    <cellStyle name="Separador de milhares 2 3 2 2 5 3 2 2" xfId="52563"/>
    <cellStyle name="Separador de milhares 2 3 2 2 5 3 3" xfId="14680"/>
    <cellStyle name="Separador de milhares 2 3 2 2 5 3 3 2" xfId="45975"/>
    <cellStyle name="Separador de milhares 2 3 2 2 5 3 4" xfId="36093"/>
    <cellStyle name="Separador de milhares 2 3 2 2 5 4" xfId="8092"/>
    <cellStyle name="Separador de milhares 2 3 2 2 5 4 2" xfId="24562"/>
    <cellStyle name="Separador de milhares 2 3 2 2 5 4 2 2" xfId="55857"/>
    <cellStyle name="Separador de milhares 2 3 2 2 5 4 3" xfId="39387"/>
    <cellStyle name="Separador de milhares 2 3 2 2 5 5" xfId="17974"/>
    <cellStyle name="Separador de milhares 2 3 2 2 5 5 2" xfId="49269"/>
    <cellStyle name="Separador de milhares 2 3 2 2 5 6" xfId="11386"/>
    <cellStyle name="Separador de milhares 2 3 2 2 5 6 2" xfId="42681"/>
    <cellStyle name="Separador de milhares 2 3 2 2 5 7" xfId="27857"/>
    <cellStyle name="Separador de milhares 2 3 2 2 5 7 2" xfId="32799"/>
    <cellStyle name="Separador de milhares 2 3 2 2 5 8" xfId="29504"/>
    <cellStyle name="Separador de milhares 2 3 2 2 6" xfId="1469"/>
    <cellStyle name="Separador de milhares 2 3 2 2 6 2" xfId="3152"/>
    <cellStyle name="Separador de milhares 2 3 2 2 6 2 2" xfId="6446"/>
    <cellStyle name="Separador de milhares 2 3 2 2 6 2 2 2" xfId="22916"/>
    <cellStyle name="Separador de milhares 2 3 2 2 6 2 2 2 2" xfId="54211"/>
    <cellStyle name="Separador de milhares 2 3 2 2 6 2 2 3" xfId="16328"/>
    <cellStyle name="Separador de milhares 2 3 2 2 6 2 2 3 2" xfId="47623"/>
    <cellStyle name="Separador de milhares 2 3 2 2 6 2 2 4" xfId="37741"/>
    <cellStyle name="Separador de milhares 2 3 2 2 6 2 3" xfId="9740"/>
    <cellStyle name="Separador de milhares 2 3 2 2 6 2 3 2" xfId="26210"/>
    <cellStyle name="Separador de milhares 2 3 2 2 6 2 3 2 2" xfId="57505"/>
    <cellStyle name="Separador de milhares 2 3 2 2 6 2 3 3" xfId="41035"/>
    <cellStyle name="Separador de milhares 2 3 2 2 6 2 4" xfId="19622"/>
    <cellStyle name="Separador de milhares 2 3 2 2 6 2 4 2" xfId="50917"/>
    <cellStyle name="Separador de milhares 2 3 2 2 6 2 5" xfId="13034"/>
    <cellStyle name="Separador de milhares 2 3 2 2 6 2 5 2" xfId="44329"/>
    <cellStyle name="Separador de milhares 2 3 2 2 6 2 6" xfId="34447"/>
    <cellStyle name="Separador de milhares 2 3 2 2 6 2 7" xfId="31152"/>
    <cellStyle name="Separador de milhares 2 3 2 2 6 3" xfId="4799"/>
    <cellStyle name="Separador de milhares 2 3 2 2 6 3 2" xfId="21269"/>
    <cellStyle name="Separador de milhares 2 3 2 2 6 3 2 2" xfId="52564"/>
    <cellStyle name="Separador de milhares 2 3 2 2 6 3 3" xfId="14681"/>
    <cellStyle name="Separador de milhares 2 3 2 2 6 3 3 2" xfId="45976"/>
    <cellStyle name="Separador de milhares 2 3 2 2 6 3 4" xfId="36094"/>
    <cellStyle name="Separador de milhares 2 3 2 2 6 4" xfId="8093"/>
    <cellStyle name="Separador de milhares 2 3 2 2 6 4 2" xfId="24563"/>
    <cellStyle name="Separador de milhares 2 3 2 2 6 4 2 2" xfId="55858"/>
    <cellStyle name="Separador de milhares 2 3 2 2 6 4 3" xfId="39388"/>
    <cellStyle name="Separador de milhares 2 3 2 2 6 5" xfId="17975"/>
    <cellStyle name="Separador de milhares 2 3 2 2 6 5 2" xfId="49270"/>
    <cellStyle name="Separador de milhares 2 3 2 2 6 6" xfId="11387"/>
    <cellStyle name="Separador de milhares 2 3 2 2 6 6 2" xfId="42682"/>
    <cellStyle name="Separador de milhares 2 3 2 2 6 7" xfId="27858"/>
    <cellStyle name="Separador de milhares 2 3 2 2 6 7 2" xfId="32800"/>
    <cellStyle name="Separador de milhares 2 3 2 2 6 8" xfId="29505"/>
    <cellStyle name="Separador de milhares 2 3 2 2 7" xfId="3139"/>
    <cellStyle name="Separador de milhares 2 3 2 2 7 2" xfId="6433"/>
    <cellStyle name="Separador de milhares 2 3 2 2 7 2 2" xfId="22903"/>
    <cellStyle name="Separador de milhares 2 3 2 2 7 2 2 2" xfId="54198"/>
    <cellStyle name="Separador de milhares 2 3 2 2 7 2 3" xfId="16315"/>
    <cellStyle name="Separador de milhares 2 3 2 2 7 2 3 2" xfId="47610"/>
    <cellStyle name="Separador de milhares 2 3 2 2 7 2 4" xfId="37728"/>
    <cellStyle name="Separador de milhares 2 3 2 2 7 3" xfId="9727"/>
    <cellStyle name="Separador de milhares 2 3 2 2 7 3 2" xfId="26197"/>
    <cellStyle name="Separador de milhares 2 3 2 2 7 3 2 2" xfId="57492"/>
    <cellStyle name="Separador de milhares 2 3 2 2 7 3 3" xfId="41022"/>
    <cellStyle name="Separador de milhares 2 3 2 2 7 4" xfId="19609"/>
    <cellStyle name="Separador de milhares 2 3 2 2 7 4 2" xfId="50904"/>
    <cellStyle name="Separador de milhares 2 3 2 2 7 5" xfId="13021"/>
    <cellStyle name="Separador de milhares 2 3 2 2 7 5 2" xfId="44316"/>
    <cellStyle name="Separador de milhares 2 3 2 2 7 6" xfId="34434"/>
    <cellStyle name="Separador de milhares 2 3 2 2 7 7" xfId="31139"/>
    <cellStyle name="Separador de milhares 2 3 2 2 8" xfId="4786"/>
    <cellStyle name="Separador de milhares 2 3 2 2 8 2" xfId="21256"/>
    <cellStyle name="Separador de milhares 2 3 2 2 8 2 2" xfId="52551"/>
    <cellStyle name="Separador de milhares 2 3 2 2 8 3" xfId="14668"/>
    <cellStyle name="Separador de milhares 2 3 2 2 8 3 2" xfId="45963"/>
    <cellStyle name="Separador de milhares 2 3 2 2 8 4" xfId="36081"/>
    <cellStyle name="Separador de milhares 2 3 2 2 9" xfId="8080"/>
    <cellStyle name="Separador de milhares 2 3 2 2 9 2" xfId="24550"/>
    <cellStyle name="Separador de milhares 2 3 2 2 9 2 2" xfId="55845"/>
    <cellStyle name="Separador de milhares 2 3 2 2 9 3" xfId="39375"/>
    <cellStyle name="Separador de milhares 2 3 2 3" xfId="1470"/>
    <cellStyle name="Separador de milhares 2 3 2 3 10" xfId="8094"/>
    <cellStyle name="Separador de milhares 2 3 2 3 10 2" xfId="24564"/>
    <cellStyle name="Separador de milhares 2 3 2 3 10 2 2" xfId="55859"/>
    <cellStyle name="Separador de milhares 2 3 2 3 10 3" xfId="39389"/>
    <cellStyle name="Separador de milhares 2 3 2 3 11" xfId="17976"/>
    <cellStyle name="Separador de milhares 2 3 2 3 11 2" xfId="49271"/>
    <cellStyle name="Separador de milhares 2 3 2 3 12" xfId="11388"/>
    <cellStyle name="Separador de milhares 2 3 2 3 12 2" xfId="42683"/>
    <cellStyle name="Separador de milhares 2 3 2 3 13" xfId="27859"/>
    <cellStyle name="Separador de milhares 2 3 2 3 13 2" xfId="32801"/>
    <cellStyle name="Separador de milhares 2 3 2 3 14" xfId="29506"/>
    <cellStyle name="Separador de milhares 2 3 2 3 2" xfId="1471"/>
    <cellStyle name="Separador de milhares 2 3 2 3 2 10" xfId="11389"/>
    <cellStyle name="Separador de milhares 2 3 2 3 2 10 2" xfId="42684"/>
    <cellStyle name="Separador de milhares 2 3 2 3 2 11" xfId="27860"/>
    <cellStyle name="Separador de milhares 2 3 2 3 2 11 2" xfId="32802"/>
    <cellStyle name="Separador de milhares 2 3 2 3 2 12" xfId="29507"/>
    <cellStyle name="Separador de milhares 2 3 2 3 2 2" xfId="1472"/>
    <cellStyle name="Separador de milhares 2 3 2 3 2 2 2" xfId="1473"/>
    <cellStyle name="Separador de milhares 2 3 2 3 2 2 2 2" xfId="3156"/>
    <cellStyle name="Separador de milhares 2 3 2 3 2 2 2 2 2" xfId="6450"/>
    <cellStyle name="Separador de milhares 2 3 2 3 2 2 2 2 2 2" xfId="22920"/>
    <cellStyle name="Separador de milhares 2 3 2 3 2 2 2 2 2 2 2" xfId="54215"/>
    <cellStyle name="Separador de milhares 2 3 2 3 2 2 2 2 2 3" xfId="16332"/>
    <cellStyle name="Separador de milhares 2 3 2 3 2 2 2 2 2 3 2" xfId="47627"/>
    <cellStyle name="Separador de milhares 2 3 2 3 2 2 2 2 2 4" xfId="37745"/>
    <cellStyle name="Separador de milhares 2 3 2 3 2 2 2 2 3" xfId="9744"/>
    <cellStyle name="Separador de milhares 2 3 2 3 2 2 2 2 3 2" xfId="26214"/>
    <cellStyle name="Separador de milhares 2 3 2 3 2 2 2 2 3 2 2" xfId="57509"/>
    <cellStyle name="Separador de milhares 2 3 2 3 2 2 2 2 3 3" xfId="41039"/>
    <cellStyle name="Separador de milhares 2 3 2 3 2 2 2 2 4" xfId="19626"/>
    <cellStyle name="Separador de milhares 2 3 2 3 2 2 2 2 4 2" xfId="50921"/>
    <cellStyle name="Separador de milhares 2 3 2 3 2 2 2 2 5" xfId="13038"/>
    <cellStyle name="Separador de milhares 2 3 2 3 2 2 2 2 5 2" xfId="44333"/>
    <cellStyle name="Separador de milhares 2 3 2 3 2 2 2 2 6" xfId="34451"/>
    <cellStyle name="Separador de milhares 2 3 2 3 2 2 2 2 7" xfId="31156"/>
    <cellStyle name="Separador de milhares 2 3 2 3 2 2 2 3" xfId="4803"/>
    <cellStyle name="Separador de milhares 2 3 2 3 2 2 2 3 2" xfId="21273"/>
    <cellStyle name="Separador de milhares 2 3 2 3 2 2 2 3 2 2" xfId="52568"/>
    <cellStyle name="Separador de milhares 2 3 2 3 2 2 2 3 3" xfId="14685"/>
    <cellStyle name="Separador de milhares 2 3 2 3 2 2 2 3 3 2" xfId="45980"/>
    <cellStyle name="Separador de milhares 2 3 2 3 2 2 2 3 4" xfId="36098"/>
    <cellStyle name="Separador de milhares 2 3 2 3 2 2 2 4" xfId="8097"/>
    <cellStyle name="Separador de milhares 2 3 2 3 2 2 2 4 2" xfId="24567"/>
    <cellStyle name="Separador de milhares 2 3 2 3 2 2 2 4 2 2" xfId="55862"/>
    <cellStyle name="Separador de milhares 2 3 2 3 2 2 2 4 3" xfId="39392"/>
    <cellStyle name="Separador de milhares 2 3 2 3 2 2 2 5" xfId="17979"/>
    <cellStyle name="Separador de milhares 2 3 2 3 2 2 2 5 2" xfId="49274"/>
    <cellStyle name="Separador de milhares 2 3 2 3 2 2 2 6" xfId="11391"/>
    <cellStyle name="Separador de milhares 2 3 2 3 2 2 2 6 2" xfId="42686"/>
    <cellStyle name="Separador de milhares 2 3 2 3 2 2 2 7" xfId="27862"/>
    <cellStyle name="Separador de milhares 2 3 2 3 2 2 2 7 2" xfId="32804"/>
    <cellStyle name="Separador de milhares 2 3 2 3 2 2 2 8" xfId="29509"/>
    <cellStyle name="Separador de milhares 2 3 2 3 2 2 3" xfId="3155"/>
    <cellStyle name="Separador de milhares 2 3 2 3 2 2 3 2" xfId="6449"/>
    <cellStyle name="Separador de milhares 2 3 2 3 2 2 3 2 2" xfId="22919"/>
    <cellStyle name="Separador de milhares 2 3 2 3 2 2 3 2 2 2" xfId="54214"/>
    <cellStyle name="Separador de milhares 2 3 2 3 2 2 3 2 3" xfId="16331"/>
    <cellStyle name="Separador de milhares 2 3 2 3 2 2 3 2 3 2" xfId="47626"/>
    <cellStyle name="Separador de milhares 2 3 2 3 2 2 3 2 4" xfId="37744"/>
    <cellStyle name="Separador de milhares 2 3 2 3 2 2 3 3" xfId="9743"/>
    <cellStyle name="Separador de milhares 2 3 2 3 2 2 3 3 2" xfId="26213"/>
    <cellStyle name="Separador de milhares 2 3 2 3 2 2 3 3 2 2" xfId="57508"/>
    <cellStyle name="Separador de milhares 2 3 2 3 2 2 3 3 3" xfId="41038"/>
    <cellStyle name="Separador de milhares 2 3 2 3 2 2 3 4" xfId="19625"/>
    <cellStyle name="Separador de milhares 2 3 2 3 2 2 3 4 2" xfId="50920"/>
    <cellStyle name="Separador de milhares 2 3 2 3 2 2 3 5" xfId="13037"/>
    <cellStyle name="Separador de milhares 2 3 2 3 2 2 3 5 2" xfId="44332"/>
    <cellStyle name="Separador de milhares 2 3 2 3 2 2 3 6" xfId="34450"/>
    <cellStyle name="Separador de milhares 2 3 2 3 2 2 3 7" xfId="31155"/>
    <cellStyle name="Separador de milhares 2 3 2 3 2 2 4" xfId="4802"/>
    <cellStyle name="Separador de milhares 2 3 2 3 2 2 4 2" xfId="21272"/>
    <cellStyle name="Separador de milhares 2 3 2 3 2 2 4 2 2" xfId="52567"/>
    <cellStyle name="Separador de milhares 2 3 2 3 2 2 4 3" xfId="14684"/>
    <cellStyle name="Separador de milhares 2 3 2 3 2 2 4 3 2" xfId="45979"/>
    <cellStyle name="Separador de milhares 2 3 2 3 2 2 4 4" xfId="36097"/>
    <cellStyle name="Separador de milhares 2 3 2 3 2 2 5" xfId="8096"/>
    <cellStyle name="Separador de milhares 2 3 2 3 2 2 5 2" xfId="24566"/>
    <cellStyle name="Separador de milhares 2 3 2 3 2 2 5 2 2" xfId="55861"/>
    <cellStyle name="Separador de milhares 2 3 2 3 2 2 5 3" xfId="39391"/>
    <cellStyle name="Separador de milhares 2 3 2 3 2 2 6" xfId="17978"/>
    <cellStyle name="Separador de milhares 2 3 2 3 2 2 6 2" xfId="49273"/>
    <cellStyle name="Separador de milhares 2 3 2 3 2 2 7" xfId="11390"/>
    <cellStyle name="Separador de milhares 2 3 2 3 2 2 7 2" xfId="42685"/>
    <cellStyle name="Separador de milhares 2 3 2 3 2 2 8" xfId="27861"/>
    <cellStyle name="Separador de milhares 2 3 2 3 2 2 8 2" xfId="32803"/>
    <cellStyle name="Separador de milhares 2 3 2 3 2 2 9" xfId="29508"/>
    <cellStyle name="Separador de milhares 2 3 2 3 2 3" xfId="1474"/>
    <cellStyle name="Separador de milhares 2 3 2 3 2 3 2" xfId="1475"/>
    <cellStyle name="Separador de milhares 2 3 2 3 2 3 2 2" xfId="3158"/>
    <cellStyle name="Separador de milhares 2 3 2 3 2 3 2 2 2" xfId="6452"/>
    <cellStyle name="Separador de milhares 2 3 2 3 2 3 2 2 2 2" xfId="22922"/>
    <cellStyle name="Separador de milhares 2 3 2 3 2 3 2 2 2 2 2" xfId="54217"/>
    <cellStyle name="Separador de milhares 2 3 2 3 2 3 2 2 2 3" xfId="16334"/>
    <cellStyle name="Separador de milhares 2 3 2 3 2 3 2 2 2 3 2" xfId="47629"/>
    <cellStyle name="Separador de milhares 2 3 2 3 2 3 2 2 2 4" xfId="37747"/>
    <cellStyle name="Separador de milhares 2 3 2 3 2 3 2 2 3" xfId="9746"/>
    <cellStyle name="Separador de milhares 2 3 2 3 2 3 2 2 3 2" xfId="26216"/>
    <cellStyle name="Separador de milhares 2 3 2 3 2 3 2 2 3 2 2" xfId="57511"/>
    <cellStyle name="Separador de milhares 2 3 2 3 2 3 2 2 3 3" xfId="41041"/>
    <cellStyle name="Separador de milhares 2 3 2 3 2 3 2 2 4" xfId="19628"/>
    <cellStyle name="Separador de milhares 2 3 2 3 2 3 2 2 4 2" xfId="50923"/>
    <cellStyle name="Separador de milhares 2 3 2 3 2 3 2 2 5" xfId="13040"/>
    <cellStyle name="Separador de milhares 2 3 2 3 2 3 2 2 5 2" xfId="44335"/>
    <cellStyle name="Separador de milhares 2 3 2 3 2 3 2 2 6" xfId="34453"/>
    <cellStyle name="Separador de milhares 2 3 2 3 2 3 2 2 7" xfId="31158"/>
    <cellStyle name="Separador de milhares 2 3 2 3 2 3 2 3" xfId="4805"/>
    <cellStyle name="Separador de milhares 2 3 2 3 2 3 2 3 2" xfId="21275"/>
    <cellStyle name="Separador de milhares 2 3 2 3 2 3 2 3 2 2" xfId="52570"/>
    <cellStyle name="Separador de milhares 2 3 2 3 2 3 2 3 3" xfId="14687"/>
    <cellStyle name="Separador de milhares 2 3 2 3 2 3 2 3 3 2" xfId="45982"/>
    <cellStyle name="Separador de milhares 2 3 2 3 2 3 2 3 4" xfId="36100"/>
    <cellStyle name="Separador de milhares 2 3 2 3 2 3 2 4" xfId="8099"/>
    <cellStyle name="Separador de milhares 2 3 2 3 2 3 2 4 2" xfId="24569"/>
    <cellStyle name="Separador de milhares 2 3 2 3 2 3 2 4 2 2" xfId="55864"/>
    <cellStyle name="Separador de milhares 2 3 2 3 2 3 2 4 3" xfId="39394"/>
    <cellStyle name="Separador de milhares 2 3 2 3 2 3 2 5" xfId="17981"/>
    <cellStyle name="Separador de milhares 2 3 2 3 2 3 2 5 2" xfId="49276"/>
    <cellStyle name="Separador de milhares 2 3 2 3 2 3 2 6" xfId="11393"/>
    <cellStyle name="Separador de milhares 2 3 2 3 2 3 2 6 2" xfId="42688"/>
    <cellStyle name="Separador de milhares 2 3 2 3 2 3 2 7" xfId="27864"/>
    <cellStyle name="Separador de milhares 2 3 2 3 2 3 2 7 2" xfId="32806"/>
    <cellStyle name="Separador de milhares 2 3 2 3 2 3 2 8" xfId="29511"/>
    <cellStyle name="Separador de milhares 2 3 2 3 2 3 3" xfId="3157"/>
    <cellStyle name="Separador de milhares 2 3 2 3 2 3 3 2" xfId="6451"/>
    <cellStyle name="Separador de milhares 2 3 2 3 2 3 3 2 2" xfId="22921"/>
    <cellStyle name="Separador de milhares 2 3 2 3 2 3 3 2 2 2" xfId="54216"/>
    <cellStyle name="Separador de milhares 2 3 2 3 2 3 3 2 3" xfId="16333"/>
    <cellStyle name="Separador de milhares 2 3 2 3 2 3 3 2 3 2" xfId="47628"/>
    <cellStyle name="Separador de milhares 2 3 2 3 2 3 3 2 4" xfId="37746"/>
    <cellStyle name="Separador de milhares 2 3 2 3 2 3 3 3" xfId="9745"/>
    <cellStyle name="Separador de milhares 2 3 2 3 2 3 3 3 2" xfId="26215"/>
    <cellStyle name="Separador de milhares 2 3 2 3 2 3 3 3 2 2" xfId="57510"/>
    <cellStyle name="Separador de milhares 2 3 2 3 2 3 3 3 3" xfId="41040"/>
    <cellStyle name="Separador de milhares 2 3 2 3 2 3 3 4" xfId="19627"/>
    <cellStyle name="Separador de milhares 2 3 2 3 2 3 3 4 2" xfId="50922"/>
    <cellStyle name="Separador de milhares 2 3 2 3 2 3 3 5" xfId="13039"/>
    <cellStyle name="Separador de milhares 2 3 2 3 2 3 3 5 2" xfId="44334"/>
    <cellStyle name="Separador de milhares 2 3 2 3 2 3 3 6" xfId="34452"/>
    <cellStyle name="Separador de milhares 2 3 2 3 2 3 3 7" xfId="31157"/>
    <cellStyle name="Separador de milhares 2 3 2 3 2 3 4" xfId="4804"/>
    <cellStyle name="Separador de milhares 2 3 2 3 2 3 4 2" xfId="21274"/>
    <cellStyle name="Separador de milhares 2 3 2 3 2 3 4 2 2" xfId="52569"/>
    <cellStyle name="Separador de milhares 2 3 2 3 2 3 4 3" xfId="14686"/>
    <cellStyle name="Separador de milhares 2 3 2 3 2 3 4 3 2" xfId="45981"/>
    <cellStyle name="Separador de milhares 2 3 2 3 2 3 4 4" xfId="36099"/>
    <cellStyle name="Separador de milhares 2 3 2 3 2 3 5" xfId="8098"/>
    <cellStyle name="Separador de milhares 2 3 2 3 2 3 5 2" xfId="24568"/>
    <cellStyle name="Separador de milhares 2 3 2 3 2 3 5 2 2" xfId="55863"/>
    <cellStyle name="Separador de milhares 2 3 2 3 2 3 5 3" xfId="39393"/>
    <cellStyle name="Separador de milhares 2 3 2 3 2 3 6" xfId="17980"/>
    <cellStyle name="Separador de milhares 2 3 2 3 2 3 6 2" xfId="49275"/>
    <cellStyle name="Separador de milhares 2 3 2 3 2 3 7" xfId="11392"/>
    <cellStyle name="Separador de milhares 2 3 2 3 2 3 7 2" xfId="42687"/>
    <cellStyle name="Separador de milhares 2 3 2 3 2 3 8" xfId="27863"/>
    <cellStyle name="Separador de milhares 2 3 2 3 2 3 8 2" xfId="32805"/>
    <cellStyle name="Separador de milhares 2 3 2 3 2 3 9" xfId="29510"/>
    <cellStyle name="Separador de milhares 2 3 2 3 2 4" xfId="1476"/>
    <cellStyle name="Separador de milhares 2 3 2 3 2 4 2" xfId="3159"/>
    <cellStyle name="Separador de milhares 2 3 2 3 2 4 2 2" xfId="6453"/>
    <cellStyle name="Separador de milhares 2 3 2 3 2 4 2 2 2" xfId="22923"/>
    <cellStyle name="Separador de milhares 2 3 2 3 2 4 2 2 2 2" xfId="54218"/>
    <cellStyle name="Separador de milhares 2 3 2 3 2 4 2 2 3" xfId="16335"/>
    <cellStyle name="Separador de milhares 2 3 2 3 2 4 2 2 3 2" xfId="47630"/>
    <cellStyle name="Separador de milhares 2 3 2 3 2 4 2 2 4" xfId="37748"/>
    <cellStyle name="Separador de milhares 2 3 2 3 2 4 2 3" xfId="9747"/>
    <cellStyle name="Separador de milhares 2 3 2 3 2 4 2 3 2" xfId="26217"/>
    <cellStyle name="Separador de milhares 2 3 2 3 2 4 2 3 2 2" xfId="57512"/>
    <cellStyle name="Separador de milhares 2 3 2 3 2 4 2 3 3" xfId="41042"/>
    <cellStyle name="Separador de milhares 2 3 2 3 2 4 2 4" xfId="19629"/>
    <cellStyle name="Separador de milhares 2 3 2 3 2 4 2 4 2" xfId="50924"/>
    <cellStyle name="Separador de milhares 2 3 2 3 2 4 2 5" xfId="13041"/>
    <cellStyle name="Separador de milhares 2 3 2 3 2 4 2 5 2" xfId="44336"/>
    <cellStyle name="Separador de milhares 2 3 2 3 2 4 2 6" xfId="34454"/>
    <cellStyle name="Separador de milhares 2 3 2 3 2 4 2 7" xfId="31159"/>
    <cellStyle name="Separador de milhares 2 3 2 3 2 4 3" xfId="4806"/>
    <cellStyle name="Separador de milhares 2 3 2 3 2 4 3 2" xfId="21276"/>
    <cellStyle name="Separador de milhares 2 3 2 3 2 4 3 2 2" xfId="52571"/>
    <cellStyle name="Separador de milhares 2 3 2 3 2 4 3 3" xfId="14688"/>
    <cellStyle name="Separador de milhares 2 3 2 3 2 4 3 3 2" xfId="45983"/>
    <cellStyle name="Separador de milhares 2 3 2 3 2 4 3 4" xfId="36101"/>
    <cellStyle name="Separador de milhares 2 3 2 3 2 4 4" xfId="8100"/>
    <cellStyle name="Separador de milhares 2 3 2 3 2 4 4 2" xfId="24570"/>
    <cellStyle name="Separador de milhares 2 3 2 3 2 4 4 2 2" xfId="55865"/>
    <cellStyle name="Separador de milhares 2 3 2 3 2 4 4 3" xfId="39395"/>
    <cellStyle name="Separador de milhares 2 3 2 3 2 4 5" xfId="17982"/>
    <cellStyle name="Separador de milhares 2 3 2 3 2 4 5 2" xfId="49277"/>
    <cellStyle name="Separador de milhares 2 3 2 3 2 4 6" xfId="11394"/>
    <cellStyle name="Separador de milhares 2 3 2 3 2 4 6 2" xfId="42689"/>
    <cellStyle name="Separador de milhares 2 3 2 3 2 4 7" xfId="27865"/>
    <cellStyle name="Separador de milhares 2 3 2 3 2 4 7 2" xfId="32807"/>
    <cellStyle name="Separador de milhares 2 3 2 3 2 4 8" xfId="29512"/>
    <cellStyle name="Separador de milhares 2 3 2 3 2 5" xfId="1477"/>
    <cellStyle name="Separador de milhares 2 3 2 3 2 5 2" xfId="3160"/>
    <cellStyle name="Separador de milhares 2 3 2 3 2 5 2 2" xfId="6454"/>
    <cellStyle name="Separador de milhares 2 3 2 3 2 5 2 2 2" xfId="22924"/>
    <cellStyle name="Separador de milhares 2 3 2 3 2 5 2 2 2 2" xfId="54219"/>
    <cellStyle name="Separador de milhares 2 3 2 3 2 5 2 2 3" xfId="16336"/>
    <cellStyle name="Separador de milhares 2 3 2 3 2 5 2 2 3 2" xfId="47631"/>
    <cellStyle name="Separador de milhares 2 3 2 3 2 5 2 2 4" xfId="37749"/>
    <cellStyle name="Separador de milhares 2 3 2 3 2 5 2 3" xfId="9748"/>
    <cellStyle name="Separador de milhares 2 3 2 3 2 5 2 3 2" xfId="26218"/>
    <cellStyle name="Separador de milhares 2 3 2 3 2 5 2 3 2 2" xfId="57513"/>
    <cellStyle name="Separador de milhares 2 3 2 3 2 5 2 3 3" xfId="41043"/>
    <cellStyle name="Separador de milhares 2 3 2 3 2 5 2 4" xfId="19630"/>
    <cellStyle name="Separador de milhares 2 3 2 3 2 5 2 4 2" xfId="50925"/>
    <cellStyle name="Separador de milhares 2 3 2 3 2 5 2 5" xfId="13042"/>
    <cellStyle name="Separador de milhares 2 3 2 3 2 5 2 5 2" xfId="44337"/>
    <cellStyle name="Separador de milhares 2 3 2 3 2 5 2 6" xfId="34455"/>
    <cellStyle name="Separador de milhares 2 3 2 3 2 5 2 7" xfId="31160"/>
    <cellStyle name="Separador de milhares 2 3 2 3 2 5 3" xfId="4807"/>
    <cellStyle name="Separador de milhares 2 3 2 3 2 5 3 2" xfId="21277"/>
    <cellStyle name="Separador de milhares 2 3 2 3 2 5 3 2 2" xfId="52572"/>
    <cellStyle name="Separador de milhares 2 3 2 3 2 5 3 3" xfId="14689"/>
    <cellStyle name="Separador de milhares 2 3 2 3 2 5 3 3 2" xfId="45984"/>
    <cellStyle name="Separador de milhares 2 3 2 3 2 5 3 4" xfId="36102"/>
    <cellStyle name="Separador de milhares 2 3 2 3 2 5 4" xfId="8101"/>
    <cellStyle name="Separador de milhares 2 3 2 3 2 5 4 2" xfId="24571"/>
    <cellStyle name="Separador de milhares 2 3 2 3 2 5 4 2 2" xfId="55866"/>
    <cellStyle name="Separador de milhares 2 3 2 3 2 5 4 3" xfId="39396"/>
    <cellStyle name="Separador de milhares 2 3 2 3 2 5 5" xfId="17983"/>
    <cellStyle name="Separador de milhares 2 3 2 3 2 5 5 2" xfId="49278"/>
    <cellStyle name="Separador de milhares 2 3 2 3 2 5 6" xfId="11395"/>
    <cellStyle name="Separador de milhares 2 3 2 3 2 5 6 2" xfId="42690"/>
    <cellStyle name="Separador de milhares 2 3 2 3 2 5 7" xfId="27866"/>
    <cellStyle name="Separador de milhares 2 3 2 3 2 5 7 2" xfId="32808"/>
    <cellStyle name="Separador de milhares 2 3 2 3 2 5 8" xfId="29513"/>
    <cellStyle name="Separador de milhares 2 3 2 3 2 6" xfId="3154"/>
    <cellStyle name="Separador de milhares 2 3 2 3 2 6 2" xfId="6448"/>
    <cellStyle name="Separador de milhares 2 3 2 3 2 6 2 2" xfId="22918"/>
    <cellStyle name="Separador de milhares 2 3 2 3 2 6 2 2 2" xfId="54213"/>
    <cellStyle name="Separador de milhares 2 3 2 3 2 6 2 3" xfId="16330"/>
    <cellStyle name="Separador de milhares 2 3 2 3 2 6 2 3 2" xfId="47625"/>
    <cellStyle name="Separador de milhares 2 3 2 3 2 6 2 4" xfId="37743"/>
    <cellStyle name="Separador de milhares 2 3 2 3 2 6 3" xfId="9742"/>
    <cellStyle name="Separador de milhares 2 3 2 3 2 6 3 2" xfId="26212"/>
    <cellStyle name="Separador de milhares 2 3 2 3 2 6 3 2 2" xfId="57507"/>
    <cellStyle name="Separador de milhares 2 3 2 3 2 6 3 3" xfId="41037"/>
    <cellStyle name="Separador de milhares 2 3 2 3 2 6 4" xfId="19624"/>
    <cellStyle name="Separador de milhares 2 3 2 3 2 6 4 2" xfId="50919"/>
    <cellStyle name="Separador de milhares 2 3 2 3 2 6 5" xfId="13036"/>
    <cellStyle name="Separador de milhares 2 3 2 3 2 6 5 2" xfId="44331"/>
    <cellStyle name="Separador de milhares 2 3 2 3 2 6 6" xfId="34449"/>
    <cellStyle name="Separador de milhares 2 3 2 3 2 6 7" xfId="31154"/>
    <cellStyle name="Separador de milhares 2 3 2 3 2 7" xfId="4801"/>
    <cellStyle name="Separador de milhares 2 3 2 3 2 7 2" xfId="21271"/>
    <cellStyle name="Separador de milhares 2 3 2 3 2 7 2 2" xfId="52566"/>
    <cellStyle name="Separador de milhares 2 3 2 3 2 7 3" xfId="14683"/>
    <cellStyle name="Separador de milhares 2 3 2 3 2 7 3 2" xfId="45978"/>
    <cellStyle name="Separador de milhares 2 3 2 3 2 7 4" xfId="36096"/>
    <cellStyle name="Separador de milhares 2 3 2 3 2 8" xfId="8095"/>
    <cellStyle name="Separador de milhares 2 3 2 3 2 8 2" xfId="24565"/>
    <cellStyle name="Separador de milhares 2 3 2 3 2 8 2 2" xfId="55860"/>
    <cellStyle name="Separador de milhares 2 3 2 3 2 8 3" xfId="39390"/>
    <cellStyle name="Separador de milhares 2 3 2 3 2 9" xfId="17977"/>
    <cellStyle name="Separador de milhares 2 3 2 3 2 9 2" xfId="49272"/>
    <cellStyle name="Separador de milhares 2 3 2 3 3" xfId="1478"/>
    <cellStyle name="Separador de milhares 2 3 2 3 3 10" xfId="11396"/>
    <cellStyle name="Separador de milhares 2 3 2 3 3 10 2" xfId="42691"/>
    <cellStyle name="Separador de milhares 2 3 2 3 3 11" xfId="27867"/>
    <cellStyle name="Separador de milhares 2 3 2 3 3 11 2" xfId="32809"/>
    <cellStyle name="Separador de milhares 2 3 2 3 3 12" xfId="29514"/>
    <cellStyle name="Separador de milhares 2 3 2 3 3 2" xfId="1479"/>
    <cellStyle name="Separador de milhares 2 3 2 3 3 2 2" xfId="1480"/>
    <cellStyle name="Separador de milhares 2 3 2 3 3 2 2 2" xfId="3163"/>
    <cellStyle name="Separador de milhares 2 3 2 3 3 2 2 2 2" xfId="6457"/>
    <cellStyle name="Separador de milhares 2 3 2 3 3 2 2 2 2 2" xfId="22927"/>
    <cellStyle name="Separador de milhares 2 3 2 3 3 2 2 2 2 2 2" xfId="54222"/>
    <cellStyle name="Separador de milhares 2 3 2 3 3 2 2 2 2 3" xfId="16339"/>
    <cellStyle name="Separador de milhares 2 3 2 3 3 2 2 2 2 3 2" xfId="47634"/>
    <cellStyle name="Separador de milhares 2 3 2 3 3 2 2 2 2 4" xfId="37752"/>
    <cellStyle name="Separador de milhares 2 3 2 3 3 2 2 2 3" xfId="9751"/>
    <cellStyle name="Separador de milhares 2 3 2 3 3 2 2 2 3 2" xfId="26221"/>
    <cellStyle name="Separador de milhares 2 3 2 3 3 2 2 2 3 2 2" xfId="57516"/>
    <cellStyle name="Separador de milhares 2 3 2 3 3 2 2 2 3 3" xfId="41046"/>
    <cellStyle name="Separador de milhares 2 3 2 3 3 2 2 2 4" xfId="19633"/>
    <cellStyle name="Separador de milhares 2 3 2 3 3 2 2 2 4 2" xfId="50928"/>
    <cellStyle name="Separador de milhares 2 3 2 3 3 2 2 2 5" xfId="13045"/>
    <cellStyle name="Separador de milhares 2 3 2 3 3 2 2 2 5 2" xfId="44340"/>
    <cellStyle name="Separador de milhares 2 3 2 3 3 2 2 2 6" xfId="34458"/>
    <cellStyle name="Separador de milhares 2 3 2 3 3 2 2 2 7" xfId="31163"/>
    <cellStyle name="Separador de milhares 2 3 2 3 3 2 2 3" xfId="4810"/>
    <cellStyle name="Separador de milhares 2 3 2 3 3 2 2 3 2" xfId="21280"/>
    <cellStyle name="Separador de milhares 2 3 2 3 3 2 2 3 2 2" xfId="52575"/>
    <cellStyle name="Separador de milhares 2 3 2 3 3 2 2 3 3" xfId="14692"/>
    <cellStyle name="Separador de milhares 2 3 2 3 3 2 2 3 3 2" xfId="45987"/>
    <cellStyle name="Separador de milhares 2 3 2 3 3 2 2 3 4" xfId="36105"/>
    <cellStyle name="Separador de milhares 2 3 2 3 3 2 2 4" xfId="8104"/>
    <cellStyle name="Separador de milhares 2 3 2 3 3 2 2 4 2" xfId="24574"/>
    <cellStyle name="Separador de milhares 2 3 2 3 3 2 2 4 2 2" xfId="55869"/>
    <cellStyle name="Separador de milhares 2 3 2 3 3 2 2 4 3" xfId="39399"/>
    <cellStyle name="Separador de milhares 2 3 2 3 3 2 2 5" xfId="17986"/>
    <cellStyle name="Separador de milhares 2 3 2 3 3 2 2 5 2" xfId="49281"/>
    <cellStyle name="Separador de milhares 2 3 2 3 3 2 2 6" xfId="11398"/>
    <cellStyle name="Separador de milhares 2 3 2 3 3 2 2 6 2" xfId="42693"/>
    <cellStyle name="Separador de milhares 2 3 2 3 3 2 2 7" xfId="27869"/>
    <cellStyle name="Separador de milhares 2 3 2 3 3 2 2 7 2" xfId="32811"/>
    <cellStyle name="Separador de milhares 2 3 2 3 3 2 2 8" xfId="29516"/>
    <cellStyle name="Separador de milhares 2 3 2 3 3 2 3" xfId="3162"/>
    <cellStyle name="Separador de milhares 2 3 2 3 3 2 3 2" xfId="6456"/>
    <cellStyle name="Separador de milhares 2 3 2 3 3 2 3 2 2" xfId="22926"/>
    <cellStyle name="Separador de milhares 2 3 2 3 3 2 3 2 2 2" xfId="54221"/>
    <cellStyle name="Separador de milhares 2 3 2 3 3 2 3 2 3" xfId="16338"/>
    <cellStyle name="Separador de milhares 2 3 2 3 3 2 3 2 3 2" xfId="47633"/>
    <cellStyle name="Separador de milhares 2 3 2 3 3 2 3 2 4" xfId="37751"/>
    <cellStyle name="Separador de milhares 2 3 2 3 3 2 3 3" xfId="9750"/>
    <cellStyle name="Separador de milhares 2 3 2 3 3 2 3 3 2" xfId="26220"/>
    <cellStyle name="Separador de milhares 2 3 2 3 3 2 3 3 2 2" xfId="57515"/>
    <cellStyle name="Separador de milhares 2 3 2 3 3 2 3 3 3" xfId="41045"/>
    <cellStyle name="Separador de milhares 2 3 2 3 3 2 3 4" xfId="19632"/>
    <cellStyle name="Separador de milhares 2 3 2 3 3 2 3 4 2" xfId="50927"/>
    <cellStyle name="Separador de milhares 2 3 2 3 3 2 3 5" xfId="13044"/>
    <cellStyle name="Separador de milhares 2 3 2 3 3 2 3 5 2" xfId="44339"/>
    <cellStyle name="Separador de milhares 2 3 2 3 3 2 3 6" xfId="34457"/>
    <cellStyle name="Separador de milhares 2 3 2 3 3 2 3 7" xfId="31162"/>
    <cellStyle name="Separador de milhares 2 3 2 3 3 2 4" xfId="4809"/>
    <cellStyle name="Separador de milhares 2 3 2 3 3 2 4 2" xfId="21279"/>
    <cellStyle name="Separador de milhares 2 3 2 3 3 2 4 2 2" xfId="52574"/>
    <cellStyle name="Separador de milhares 2 3 2 3 3 2 4 3" xfId="14691"/>
    <cellStyle name="Separador de milhares 2 3 2 3 3 2 4 3 2" xfId="45986"/>
    <cellStyle name="Separador de milhares 2 3 2 3 3 2 4 4" xfId="36104"/>
    <cellStyle name="Separador de milhares 2 3 2 3 3 2 5" xfId="8103"/>
    <cellStyle name="Separador de milhares 2 3 2 3 3 2 5 2" xfId="24573"/>
    <cellStyle name="Separador de milhares 2 3 2 3 3 2 5 2 2" xfId="55868"/>
    <cellStyle name="Separador de milhares 2 3 2 3 3 2 5 3" xfId="39398"/>
    <cellStyle name="Separador de milhares 2 3 2 3 3 2 6" xfId="17985"/>
    <cellStyle name="Separador de milhares 2 3 2 3 3 2 6 2" xfId="49280"/>
    <cellStyle name="Separador de milhares 2 3 2 3 3 2 7" xfId="11397"/>
    <cellStyle name="Separador de milhares 2 3 2 3 3 2 7 2" xfId="42692"/>
    <cellStyle name="Separador de milhares 2 3 2 3 3 2 8" xfId="27868"/>
    <cellStyle name="Separador de milhares 2 3 2 3 3 2 8 2" xfId="32810"/>
    <cellStyle name="Separador de milhares 2 3 2 3 3 2 9" xfId="29515"/>
    <cellStyle name="Separador de milhares 2 3 2 3 3 3" xfId="1481"/>
    <cellStyle name="Separador de milhares 2 3 2 3 3 3 2" xfId="1482"/>
    <cellStyle name="Separador de milhares 2 3 2 3 3 3 2 2" xfId="3165"/>
    <cellStyle name="Separador de milhares 2 3 2 3 3 3 2 2 2" xfId="6459"/>
    <cellStyle name="Separador de milhares 2 3 2 3 3 3 2 2 2 2" xfId="22929"/>
    <cellStyle name="Separador de milhares 2 3 2 3 3 3 2 2 2 2 2" xfId="54224"/>
    <cellStyle name="Separador de milhares 2 3 2 3 3 3 2 2 2 3" xfId="16341"/>
    <cellStyle name="Separador de milhares 2 3 2 3 3 3 2 2 2 3 2" xfId="47636"/>
    <cellStyle name="Separador de milhares 2 3 2 3 3 3 2 2 2 4" xfId="37754"/>
    <cellStyle name="Separador de milhares 2 3 2 3 3 3 2 2 3" xfId="9753"/>
    <cellStyle name="Separador de milhares 2 3 2 3 3 3 2 2 3 2" xfId="26223"/>
    <cellStyle name="Separador de milhares 2 3 2 3 3 3 2 2 3 2 2" xfId="57518"/>
    <cellStyle name="Separador de milhares 2 3 2 3 3 3 2 2 3 3" xfId="41048"/>
    <cellStyle name="Separador de milhares 2 3 2 3 3 3 2 2 4" xfId="19635"/>
    <cellStyle name="Separador de milhares 2 3 2 3 3 3 2 2 4 2" xfId="50930"/>
    <cellStyle name="Separador de milhares 2 3 2 3 3 3 2 2 5" xfId="13047"/>
    <cellStyle name="Separador de milhares 2 3 2 3 3 3 2 2 5 2" xfId="44342"/>
    <cellStyle name="Separador de milhares 2 3 2 3 3 3 2 2 6" xfId="34460"/>
    <cellStyle name="Separador de milhares 2 3 2 3 3 3 2 2 7" xfId="31165"/>
    <cellStyle name="Separador de milhares 2 3 2 3 3 3 2 3" xfId="4812"/>
    <cellStyle name="Separador de milhares 2 3 2 3 3 3 2 3 2" xfId="21282"/>
    <cellStyle name="Separador de milhares 2 3 2 3 3 3 2 3 2 2" xfId="52577"/>
    <cellStyle name="Separador de milhares 2 3 2 3 3 3 2 3 3" xfId="14694"/>
    <cellStyle name="Separador de milhares 2 3 2 3 3 3 2 3 3 2" xfId="45989"/>
    <cellStyle name="Separador de milhares 2 3 2 3 3 3 2 3 4" xfId="36107"/>
    <cellStyle name="Separador de milhares 2 3 2 3 3 3 2 4" xfId="8106"/>
    <cellStyle name="Separador de milhares 2 3 2 3 3 3 2 4 2" xfId="24576"/>
    <cellStyle name="Separador de milhares 2 3 2 3 3 3 2 4 2 2" xfId="55871"/>
    <cellStyle name="Separador de milhares 2 3 2 3 3 3 2 4 3" xfId="39401"/>
    <cellStyle name="Separador de milhares 2 3 2 3 3 3 2 5" xfId="17988"/>
    <cellStyle name="Separador de milhares 2 3 2 3 3 3 2 5 2" xfId="49283"/>
    <cellStyle name="Separador de milhares 2 3 2 3 3 3 2 6" xfId="11400"/>
    <cellStyle name="Separador de milhares 2 3 2 3 3 3 2 6 2" xfId="42695"/>
    <cellStyle name="Separador de milhares 2 3 2 3 3 3 2 7" xfId="27871"/>
    <cellStyle name="Separador de milhares 2 3 2 3 3 3 2 7 2" xfId="32813"/>
    <cellStyle name="Separador de milhares 2 3 2 3 3 3 2 8" xfId="29518"/>
    <cellStyle name="Separador de milhares 2 3 2 3 3 3 3" xfId="3164"/>
    <cellStyle name="Separador de milhares 2 3 2 3 3 3 3 2" xfId="6458"/>
    <cellStyle name="Separador de milhares 2 3 2 3 3 3 3 2 2" xfId="22928"/>
    <cellStyle name="Separador de milhares 2 3 2 3 3 3 3 2 2 2" xfId="54223"/>
    <cellStyle name="Separador de milhares 2 3 2 3 3 3 3 2 3" xfId="16340"/>
    <cellStyle name="Separador de milhares 2 3 2 3 3 3 3 2 3 2" xfId="47635"/>
    <cellStyle name="Separador de milhares 2 3 2 3 3 3 3 2 4" xfId="37753"/>
    <cellStyle name="Separador de milhares 2 3 2 3 3 3 3 3" xfId="9752"/>
    <cellStyle name="Separador de milhares 2 3 2 3 3 3 3 3 2" xfId="26222"/>
    <cellStyle name="Separador de milhares 2 3 2 3 3 3 3 3 2 2" xfId="57517"/>
    <cellStyle name="Separador de milhares 2 3 2 3 3 3 3 3 3" xfId="41047"/>
    <cellStyle name="Separador de milhares 2 3 2 3 3 3 3 4" xfId="19634"/>
    <cellStyle name="Separador de milhares 2 3 2 3 3 3 3 4 2" xfId="50929"/>
    <cellStyle name="Separador de milhares 2 3 2 3 3 3 3 5" xfId="13046"/>
    <cellStyle name="Separador de milhares 2 3 2 3 3 3 3 5 2" xfId="44341"/>
    <cellStyle name="Separador de milhares 2 3 2 3 3 3 3 6" xfId="34459"/>
    <cellStyle name="Separador de milhares 2 3 2 3 3 3 3 7" xfId="31164"/>
    <cellStyle name="Separador de milhares 2 3 2 3 3 3 4" xfId="4811"/>
    <cellStyle name="Separador de milhares 2 3 2 3 3 3 4 2" xfId="21281"/>
    <cellStyle name="Separador de milhares 2 3 2 3 3 3 4 2 2" xfId="52576"/>
    <cellStyle name="Separador de milhares 2 3 2 3 3 3 4 3" xfId="14693"/>
    <cellStyle name="Separador de milhares 2 3 2 3 3 3 4 3 2" xfId="45988"/>
    <cellStyle name="Separador de milhares 2 3 2 3 3 3 4 4" xfId="36106"/>
    <cellStyle name="Separador de milhares 2 3 2 3 3 3 5" xfId="8105"/>
    <cellStyle name="Separador de milhares 2 3 2 3 3 3 5 2" xfId="24575"/>
    <cellStyle name="Separador de milhares 2 3 2 3 3 3 5 2 2" xfId="55870"/>
    <cellStyle name="Separador de milhares 2 3 2 3 3 3 5 3" xfId="39400"/>
    <cellStyle name="Separador de milhares 2 3 2 3 3 3 6" xfId="17987"/>
    <cellStyle name="Separador de milhares 2 3 2 3 3 3 6 2" xfId="49282"/>
    <cellStyle name="Separador de milhares 2 3 2 3 3 3 7" xfId="11399"/>
    <cellStyle name="Separador de milhares 2 3 2 3 3 3 7 2" xfId="42694"/>
    <cellStyle name="Separador de milhares 2 3 2 3 3 3 8" xfId="27870"/>
    <cellStyle name="Separador de milhares 2 3 2 3 3 3 8 2" xfId="32812"/>
    <cellStyle name="Separador de milhares 2 3 2 3 3 3 9" xfId="29517"/>
    <cellStyle name="Separador de milhares 2 3 2 3 3 4" xfId="1483"/>
    <cellStyle name="Separador de milhares 2 3 2 3 3 4 2" xfId="3166"/>
    <cellStyle name="Separador de milhares 2 3 2 3 3 4 2 2" xfId="6460"/>
    <cellStyle name="Separador de milhares 2 3 2 3 3 4 2 2 2" xfId="22930"/>
    <cellStyle name="Separador de milhares 2 3 2 3 3 4 2 2 2 2" xfId="54225"/>
    <cellStyle name="Separador de milhares 2 3 2 3 3 4 2 2 3" xfId="16342"/>
    <cellStyle name="Separador de milhares 2 3 2 3 3 4 2 2 3 2" xfId="47637"/>
    <cellStyle name="Separador de milhares 2 3 2 3 3 4 2 2 4" xfId="37755"/>
    <cellStyle name="Separador de milhares 2 3 2 3 3 4 2 3" xfId="9754"/>
    <cellStyle name="Separador de milhares 2 3 2 3 3 4 2 3 2" xfId="26224"/>
    <cellStyle name="Separador de milhares 2 3 2 3 3 4 2 3 2 2" xfId="57519"/>
    <cellStyle name="Separador de milhares 2 3 2 3 3 4 2 3 3" xfId="41049"/>
    <cellStyle name="Separador de milhares 2 3 2 3 3 4 2 4" xfId="19636"/>
    <cellStyle name="Separador de milhares 2 3 2 3 3 4 2 4 2" xfId="50931"/>
    <cellStyle name="Separador de milhares 2 3 2 3 3 4 2 5" xfId="13048"/>
    <cellStyle name="Separador de milhares 2 3 2 3 3 4 2 5 2" xfId="44343"/>
    <cellStyle name="Separador de milhares 2 3 2 3 3 4 2 6" xfId="34461"/>
    <cellStyle name="Separador de milhares 2 3 2 3 3 4 2 7" xfId="31166"/>
    <cellStyle name="Separador de milhares 2 3 2 3 3 4 3" xfId="4813"/>
    <cellStyle name="Separador de milhares 2 3 2 3 3 4 3 2" xfId="21283"/>
    <cellStyle name="Separador de milhares 2 3 2 3 3 4 3 2 2" xfId="52578"/>
    <cellStyle name="Separador de milhares 2 3 2 3 3 4 3 3" xfId="14695"/>
    <cellStyle name="Separador de milhares 2 3 2 3 3 4 3 3 2" xfId="45990"/>
    <cellStyle name="Separador de milhares 2 3 2 3 3 4 3 4" xfId="36108"/>
    <cellStyle name="Separador de milhares 2 3 2 3 3 4 4" xfId="8107"/>
    <cellStyle name="Separador de milhares 2 3 2 3 3 4 4 2" xfId="24577"/>
    <cellStyle name="Separador de milhares 2 3 2 3 3 4 4 2 2" xfId="55872"/>
    <cellStyle name="Separador de milhares 2 3 2 3 3 4 4 3" xfId="39402"/>
    <cellStyle name="Separador de milhares 2 3 2 3 3 4 5" xfId="17989"/>
    <cellStyle name="Separador de milhares 2 3 2 3 3 4 5 2" xfId="49284"/>
    <cellStyle name="Separador de milhares 2 3 2 3 3 4 6" xfId="11401"/>
    <cellStyle name="Separador de milhares 2 3 2 3 3 4 6 2" xfId="42696"/>
    <cellStyle name="Separador de milhares 2 3 2 3 3 4 7" xfId="27872"/>
    <cellStyle name="Separador de milhares 2 3 2 3 3 4 7 2" xfId="32814"/>
    <cellStyle name="Separador de milhares 2 3 2 3 3 4 8" xfId="29519"/>
    <cellStyle name="Separador de milhares 2 3 2 3 3 5" xfId="1484"/>
    <cellStyle name="Separador de milhares 2 3 2 3 3 5 2" xfId="3167"/>
    <cellStyle name="Separador de milhares 2 3 2 3 3 5 2 2" xfId="6461"/>
    <cellStyle name="Separador de milhares 2 3 2 3 3 5 2 2 2" xfId="22931"/>
    <cellStyle name="Separador de milhares 2 3 2 3 3 5 2 2 2 2" xfId="54226"/>
    <cellStyle name="Separador de milhares 2 3 2 3 3 5 2 2 3" xfId="16343"/>
    <cellStyle name="Separador de milhares 2 3 2 3 3 5 2 2 3 2" xfId="47638"/>
    <cellStyle name="Separador de milhares 2 3 2 3 3 5 2 2 4" xfId="37756"/>
    <cellStyle name="Separador de milhares 2 3 2 3 3 5 2 3" xfId="9755"/>
    <cellStyle name="Separador de milhares 2 3 2 3 3 5 2 3 2" xfId="26225"/>
    <cellStyle name="Separador de milhares 2 3 2 3 3 5 2 3 2 2" xfId="57520"/>
    <cellStyle name="Separador de milhares 2 3 2 3 3 5 2 3 3" xfId="41050"/>
    <cellStyle name="Separador de milhares 2 3 2 3 3 5 2 4" xfId="19637"/>
    <cellStyle name="Separador de milhares 2 3 2 3 3 5 2 4 2" xfId="50932"/>
    <cellStyle name="Separador de milhares 2 3 2 3 3 5 2 5" xfId="13049"/>
    <cellStyle name="Separador de milhares 2 3 2 3 3 5 2 5 2" xfId="44344"/>
    <cellStyle name="Separador de milhares 2 3 2 3 3 5 2 6" xfId="34462"/>
    <cellStyle name="Separador de milhares 2 3 2 3 3 5 2 7" xfId="31167"/>
    <cellStyle name="Separador de milhares 2 3 2 3 3 5 3" xfId="4814"/>
    <cellStyle name="Separador de milhares 2 3 2 3 3 5 3 2" xfId="21284"/>
    <cellStyle name="Separador de milhares 2 3 2 3 3 5 3 2 2" xfId="52579"/>
    <cellStyle name="Separador de milhares 2 3 2 3 3 5 3 3" xfId="14696"/>
    <cellStyle name="Separador de milhares 2 3 2 3 3 5 3 3 2" xfId="45991"/>
    <cellStyle name="Separador de milhares 2 3 2 3 3 5 3 4" xfId="36109"/>
    <cellStyle name="Separador de milhares 2 3 2 3 3 5 4" xfId="8108"/>
    <cellStyle name="Separador de milhares 2 3 2 3 3 5 4 2" xfId="24578"/>
    <cellStyle name="Separador de milhares 2 3 2 3 3 5 4 2 2" xfId="55873"/>
    <cellStyle name="Separador de milhares 2 3 2 3 3 5 4 3" xfId="39403"/>
    <cellStyle name="Separador de milhares 2 3 2 3 3 5 5" xfId="17990"/>
    <cellStyle name="Separador de milhares 2 3 2 3 3 5 5 2" xfId="49285"/>
    <cellStyle name="Separador de milhares 2 3 2 3 3 5 6" xfId="11402"/>
    <cellStyle name="Separador de milhares 2 3 2 3 3 5 6 2" xfId="42697"/>
    <cellStyle name="Separador de milhares 2 3 2 3 3 5 7" xfId="27873"/>
    <cellStyle name="Separador de milhares 2 3 2 3 3 5 7 2" xfId="32815"/>
    <cellStyle name="Separador de milhares 2 3 2 3 3 5 8" xfId="29520"/>
    <cellStyle name="Separador de milhares 2 3 2 3 3 6" xfId="3161"/>
    <cellStyle name="Separador de milhares 2 3 2 3 3 6 2" xfId="6455"/>
    <cellStyle name="Separador de milhares 2 3 2 3 3 6 2 2" xfId="22925"/>
    <cellStyle name="Separador de milhares 2 3 2 3 3 6 2 2 2" xfId="54220"/>
    <cellStyle name="Separador de milhares 2 3 2 3 3 6 2 3" xfId="16337"/>
    <cellStyle name="Separador de milhares 2 3 2 3 3 6 2 3 2" xfId="47632"/>
    <cellStyle name="Separador de milhares 2 3 2 3 3 6 2 4" xfId="37750"/>
    <cellStyle name="Separador de milhares 2 3 2 3 3 6 3" xfId="9749"/>
    <cellStyle name="Separador de milhares 2 3 2 3 3 6 3 2" xfId="26219"/>
    <cellStyle name="Separador de milhares 2 3 2 3 3 6 3 2 2" xfId="57514"/>
    <cellStyle name="Separador de milhares 2 3 2 3 3 6 3 3" xfId="41044"/>
    <cellStyle name="Separador de milhares 2 3 2 3 3 6 4" xfId="19631"/>
    <cellStyle name="Separador de milhares 2 3 2 3 3 6 4 2" xfId="50926"/>
    <cellStyle name="Separador de milhares 2 3 2 3 3 6 5" xfId="13043"/>
    <cellStyle name="Separador de milhares 2 3 2 3 3 6 5 2" xfId="44338"/>
    <cellStyle name="Separador de milhares 2 3 2 3 3 6 6" xfId="34456"/>
    <cellStyle name="Separador de milhares 2 3 2 3 3 6 7" xfId="31161"/>
    <cellStyle name="Separador de milhares 2 3 2 3 3 7" xfId="4808"/>
    <cellStyle name="Separador de milhares 2 3 2 3 3 7 2" xfId="21278"/>
    <cellStyle name="Separador de milhares 2 3 2 3 3 7 2 2" xfId="52573"/>
    <cellStyle name="Separador de milhares 2 3 2 3 3 7 3" xfId="14690"/>
    <cellStyle name="Separador de milhares 2 3 2 3 3 7 3 2" xfId="45985"/>
    <cellStyle name="Separador de milhares 2 3 2 3 3 7 4" xfId="36103"/>
    <cellStyle name="Separador de milhares 2 3 2 3 3 8" xfId="8102"/>
    <cellStyle name="Separador de milhares 2 3 2 3 3 8 2" xfId="24572"/>
    <cellStyle name="Separador de milhares 2 3 2 3 3 8 2 2" xfId="55867"/>
    <cellStyle name="Separador de milhares 2 3 2 3 3 8 3" xfId="39397"/>
    <cellStyle name="Separador de milhares 2 3 2 3 3 9" xfId="17984"/>
    <cellStyle name="Separador de milhares 2 3 2 3 3 9 2" xfId="49279"/>
    <cellStyle name="Separador de milhares 2 3 2 3 4" xfId="1485"/>
    <cellStyle name="Separador de milhares 2 3 2 3 4 2" xfId="1486"/>
    <cellStyle name="Separador de milhares 2 3 2 3 4 2 2" xfId="3169"/>
    <cellStyle name="Separador de milhares 2 3 2 3 4 2 2 2" xfId="6463"/>
    <cellStyle name="Separador de milhares 2 3 2 3 4 2 2 2 2" xfId="22933"/>
    <cellStyle name="Separador de milhares 2 3 2 3 4 2 2 2 2 2" xfId="54228"/>
    <cellStyle name="Separador de milhares 2 3 2 3 4 2 2 2 3" xfId="16345"/>
    <cellStyle name="Separador de milhares 2 3 2 3 4 2 2 2 3 2" xfId="47640"/>
    <cellStyle name="Separador de milhares 2 3 2 3 4 2 2 2 4" xfId="37758"/>
    <cellStyle name="Separador de milhares 2 3 2 3 4 2 2 3" xfId="9757"/>
    <cellStyle name="Separador de milhares 2 3 2 3 4 2 2 3 2" xfId="26227"/>
    <cellStyle name="Separador de milhares 2 3 2 3 4 2 2 3 2 2" xfId="57522"/>
    <cellStyle name="Separador de milhares 2 3 2 3 4 2 2 3 3" xfId="41052"/>
    <cellStyle name="Separador de milhares 2 3 2 3 4 2 2 4" xfId="19639"/>
    <cellStyle name="Separador de milhares 2 3 2 3 4 2 2 4 2" xfId="50934"/>
    <cellStyle name="Separador de milhares 2 3 2 3 4 2 2 5" xfId="13051"/>
    <cellStyle name="Separador de milhares 2 3 2 3 4 2 2 5 2" xfId="44346"/>
    <cellStyle name="Separador de milhares 2 3 2 3 4 2 2 6" xfId="34464"/>
    <cellStyle name="Separador de milhares 2 3 2 3 4 2 2 7" xfId="31169"/>
    <cellStyle name="Separador de milhares 2 3 2 3 4 2 3" xfId="4816"/>
    <cellStyle name="Separador de milhares 2 3 2 3 4 2 3 2" xfId="21286"/>
    <cellStyle name="Separador de milhares 2 3 2 3 4 2 3 2 2" xfId="52581"/>
    <cellStyle name="Separador de milhares 2 3 2 3 4 2 3 3" xfId="14698"/>
    <cellStyle name="Separador de milhares 2 3 2 3 4 2 3 3 2" xfId="45993"/>
    <cellStyle name="Separador de milhares 2 3 2 3 4 2 3 4" xfId="36111"/>
    <cellStyle name="Separador de milhares 2 3 2 3 4 2 4" xfId="8110"/>
    <cellStyle name="Separador de milhares 2 3 2 3 4 2 4 2" xfId="24580"/>
    <cellStyle name="Separador de milhares 2 3 2 3 4 2 4 2 2" xfId="55875"/>
    <cellStyle name="Separador de milhares 2 3 2 3 4 2 4 3" xfId="39405"/>
    <cellStyle name="Separador de milhares 2 3 2 3 4 2 5" xfId="17992"/>
    <cellStyle name="Separador de milhares 2 3 2 3 4 2 5 2" xfId="49287"/>
    <cellStyle name="Separador de milhares 2 3 2 3 4 2 6" xfId="11404"/>
    <cellStyle name="Separador de milhares 2 3 2 3 4 2 6 2" xfId="42699"/>
    <cellStyle name="Separador de milhares 2 3 2 3 4 2 7" xfId="27875"/>
    <cellStyle name="Separador de milhares 2 3 2 3 4 2 7 2" xfId="32817"/>
    <cellStyle name="Separador de milhares 2 3 2 3 4 2 8" xfId="29522"/>
    <cellStyle name="Separador de milhares 2 3 2 3 4 3" xfId="3168"/>
    <cellStyle name="Separador de milhares 2 3 2 3 4 3 2" xfId="6462"/>
    <cellStyle name="Separador de milhares 2 3 2 3 4 3 2 2" xfId="22932"/>
    <cellStyle name="Separador de milhares 2 3 2 3 4 3 2 2 2" xfId="54227"/>
    <cellStyle name="Separador de milhares 2 3 2 3 4 3 2 3" xfId="16344"/>
    <cellStyle name="Separador de milhares 2 3 2 3 4 3 2 3 2" xfId="47639"/>
    <cellStyle name="Separador de milhares 2 3 2 3 4 3 2 4" xfId="37757"/>
    <cellStyle name="Separador de milhares 2 3 2 3 4 3 3" xfId="9756"/>
    <cellStyle name="Separador de milhares 2 3 2 3 4 3 3 2" xfId="26226"/>
    <cellStyle name="Separador de milhares 2 3 2 3 4 3 3 2 2" xfId="57521"/>
    <cellStyle name="Separador de milhares 2 3 2 3 4 3 3 3" xfId="41051"/>
    <cellStyle name="Separador de milhares 2 3 2 3 4 3 4" xfId="19638"/>
    <cellStyle name="Separador de milhares 2 3 2 3 4 3 4 2" xfId="50933"/>
    <cellStyle name="Separador de milhares 2 3 2 3 4 3 5" xfId="13050"/>
    <cellStyle name="Separador de milhares 2 3 2 3 4 3 5 2" xfId="44345"/>
    <cellStyle name="Separador de milhares 2 3 2 3 4 3 6" xfId="34463"/>
    <cellStyle name="Separador de milhares 2 3 2 3 4 3 7" xfId="31168"/>
    <cellStyle name="Separador de milhares 2 3 2 3 4 4" xfId="4815"/>
    <cellStyle name="Separador de milhares 2 3 2 3 4 4 2" xfId="21285"/>
    <cellStyle name="Separador de milhares 2 3 2 3 4 4 2 2" xfId="52580"/>
    <cellStyle name="Separador de milhares 2 3 2 3 4 4 3" xfId="14697"/>
    <cellStyle name="Separador de milhares 2 3 2 3 4 4 3 2" xfId="45992"/>
    <cellStyle name="Separador de milhares 2 3 2 3 4 4 4" xfId="36110"/>
    <cellStyle name="Separador de milhares 2 3 2 3 4 5" xfId="8109"/>
    <cellStyle name="Separador de milhares 2 3 2 3 4 5 2" xfId="24579"/>
    <cellStyle name="Separador de milhares 2 3 2 3 4 5 2 2" xfId="55874"/>
    <cellStyle name="Separador de milhares 2 3 2 3 4 5 3" xfId="39404"/>
    <cellStyle name="Separador de milhares 2 3 2 3 4 6" xfId="17991"/>
    <cellStyle name="Separador de milhares 2 3 2 3 4 6 2" xfId="49286"/>
    <cellStyle name="Separador de milhares 2 3 2 3 4 7" xfId="11403"/>
    <cellStyle name="Separador de milhares 2 3 2 3 4 7 2" xfId="42698"/>
    <cellStyle name="Separador de milhares 2 3 2 3 4 8" xfId="27874"/>
    <cellStyle name="Separador de milhares 2 3 2 3 4 8 2" xfId="32816"/>
    <cellStyle name="Separador de milhares 2 3 2 3 4 9" xfId="29521"/>
    <cellStyle name="Separador de milhares 2 3 2 3 5" xfId="1487"/>
    <cellStyle name="Separador de milhares 2 3 2 3 5 2" xfId="1488"/>
    <cellStyle name="Separador de milhares 2 3 2 3 5 2 2" xfId="3171"/>
    <cellStyle name="Separador de milhares 2 3 2 3 5 2 2 2" xfId="6465"/>
    <cellStyle name="Separador de milhares 2 3 2 3 5 2 2 2 2" xfId="22935"/>
    <cellStyle name="Separador de milhares 2 3 2 3 5 2 2 2 2 2" xfId="54230"/>
    <cellStyle name="Separador de milhares 2 3 2 3 5 2 2 2 3" xfId="16347"/>
    <cellStyle name="Separador de milhares 2 3 2 3 5 2 2 2 3 2" xfId="47642"/>
    <cellStyle name="Separador de milhares 2 3 2 3 5 2 2 2 4" xfId="37760"/>
    <cellStyle name="Separador de milhares 2 3 2 3 5 2 2 3" xfId="9759"/>
    <cellStyle name="Separador de milhares 2 3 2 3 5 2 2 3 2" xfId="26229"/>
    <cellStyle name="Separador de milhares 2 3 2 3 5 2 2 3 2 2" xfId="57524"/>
    <cellStyle name="Separador de milhares 2 3 2 3 5 2 2 3 3" xfId="41054"/>
    <cellStyle name="Separador de milhares 2 3 2 3 5 2 2 4" xfId="19641"/>
    <cellStyle name="Separador de milhares 2 3 2 3 5 2 2 4 2" xfId="50936"/>
    <cellStyle name="Separador de milhares 2 3 2 3 5 2 2 5" xfId="13053"/>
    <cellStyle name="Separador de milhares 2 3 2 3 5 2 2 5 2" xfId="44348"/>
    <cellStyle name="Separador de milhares 2 3 2 3 5 2 2 6" xfId="34466"/>
    <cellStyle name="Separador de milhares 2 3 2 3 5 2 2 7" xfId="31171"/>
    <cellStyle name="Separador de milhares 2 3 2 3 5 2 3" xfId="4818"/>
    <cellStyle name="Separador de milhares 2 3 2 3 5 2 3 2" xfId="21288"/>
    <cellStyle name="Separador de milhares 2 3 2 3 5 2 3 2 2" xfId="52583"/>
    <cellStyle name="Separador de milhares 2 3 2 3 5 2 3 3" xfId="14700"/>
    <cellStyle name="Separador de milhares 2 3 2 3 5 2 3 3 2" xfId="45995"/>
    <cellStyle name="Separador de milhares 2 3 2 3 5 2 3 4" xfId="36113"/>
    <cellStyle name="Separador de milhares 2 3 2 3 5 2 4" xfId="8112"/>
    <cellStyle name="Separador de milhares 2 3 2 3 5 2 4 2" xfId="24582"/>
    <cellStyle name="Separador de milhares 2 3 2 3 5 2 4 2 2" xfId="55877"/>
    <cellStyle name="Separador de milhares 2 3 2 3 5 2 4 3" xfId="39407"/>
    <cellStyle name="Separador de milhares 2 3 2 3 5 2 5" xfId="17994"/>
    <cellStyle name="Separador de milhares 2 3 2 3 5 2 5 2" xfId="49289"/>
    <cellStyle name="Separador de milhares 2 3 2 3 5 2 6" xfId="11406"/>
    <cellStyle name="Separador de milhares 2 3 2 3 5 2 6 2" xfId="42701"/>
    <cellStyle name="Separador de milhares 2 3 2 3 5 2 7" xfId="27877"/>
    <cellStyle name="Separador de milhares 2 3 2 3 5 2 7 2" xfId="32819"/>
    <cellStyle name="Separador de milhares 2 3 2 3 5 2 8" xfId="29524"/>
    <cellStyle name="Separador de milhares 2 3 2 3 5 3" xfId="3170"/>
    <cellStyle name="Separador de milhares 2 3 2 3 5 3 2" xfId="6464"/>
    <cellStyle name="Separador de milhares 2 3 2 3 5 3 2 2" xfId="22934"/>
    <cellStyle name="Separador de milhares 2 3 2 3 5 3 2 2 2" xfId="54229"/>
    <cellStyle name="Separador de milhares 2 3 2 3 5 3 2 3" xfId="16346"/>
    <cellStyle name="Separador de milhares 2 3 2 3 5 3 2 3 2" xfId="47641"/>
    <cellStyle name="Separador de milhares 2 3 2 3 5 3 2 4" xfId="37759"/>
    <cellStyle name="Separador de milhares 2 3 2 3 5 3 3" xfId="9758"/>
    <cellStyle name="Separador de milhares 2 3 2 3 5 3 3 2" xfId="26228"/>
    <cellStyle name="Separador de milhares 2 3 2 3 5 3 3 2 2" xfId="57523"/>
    <cellStyle name="Separador de milhares 2 3 2 3 5 3 3 3" xfId="41053"/>
    <cellStyle name="Separador de milhares 2 3 2 3 5 3 4" xfId="19640"/>
    <cellStyle name="Separador de milhares 2 3 2 3 5 3 4 2" xfId="50935"/>
    <cellStyle name="Separador de milhares 2 3 2 3 5 3 5" xfId="13052"/>
    <cellStyle name="Separador de milhares 2 3 2 3 5 3 5 2" xfId="44347"/>
    <cellStyle name="Separador de milhares 2 3 2 3 5 3 6" xfId="34465"/>
    <cellStyle name="Separador de milhares 2 3 2 3 5 3 7" xfId="31170"/>
    <cellStyle name="Separador de milhares 2 3 2 3 5 4" xfId="4817"/>
    <cellStyle name="Separador de milhares 2 3 2 3 5 4 2" xfId="21287"/>
    <cellStyle name="Separador de milhares 2 3 2 3 5 4 2 2" xfId="52582"/>
    <cellStyle name="Separador de milhares 2 3 2 3 5 4 3" xfId="14699"/>
    <cellStyle name="Separador de milhares 2 3 2 3 5 4 3 2" xfId="45994"/>
    <cellStyle name="Separador de milhares 2 3 2 3 5 4 4" xfId="36112"/>
    <cellStyle name="Separador de milhares 2 3 2 3 5 5" xfId="8111"/>
    <cellStyle name="Separador de milhares 2 3 2 3 5 5 2" xfId="24581"/>
    <cellStyle name="Separador de milhares 2 3 2 3 5 5 2 2" xfId="55876"/>
    <cellStyle name="Separador de milhares 2 3 2 3 5 5 3" xfId="39406"/>
    <cellStyle name="Separador de milhares 2 3 2 3 5 6" xfId="17993"/>
    <cellStyle name="Separador de milhares 2 3 2 3 5 6 2" xfId="49288"/>
    <cellStyle name="Separador de milhares 2 3 2 3 5 7" xfId="11405"/>
    <cellStyle name="Separador de milhares 2 3 2 3 5 7 2" xfId="42700"/>
    <cellStyle name="Separador de milhares 2 3 2 3 5 8" xfId="27876"/>
    <cellStyle name="Separador de milhares 2 3 2 3 5 8 2" xfId="32818"/>
    <cellStyle name="Separador de milhares 2 3 2 3 5 9" xfId="29523"/>
    <cellStyle name="Separador de milhares 2 3 2 3 6" xfId="1489"/>
    <cellStyle name="Separador de milhares 2 3 2 3 6 2" xfId="3172"/>
    <cellStyle name="Separador de milhares 2 3 2 3 6 2 2" xfId="6466"/>
    <cellStyle name="Separador de milhares 2 3 2 3 6 2 2 2" xfId="22936"/>
    <cellStyle name="Separador de milhares 2 3 2 3 6 2 2 2 2" xfId="54231"/>
    <cellStyle name="Separador de milhares 2 3 2 3 6 2 2 3" xfId="16348"/>
    <cellStyle name="Separador de milhares 2 3 2 3 6 2 2 3 2" xfId="47643"/>
    <cellStyle name="Separador de milhares 2 3 2 3 6 2 2 4" xfId="37761"/>
    <cellStyle name="Separador de milhares 2 3 2 3 6 2 3" xfId="9760"/>
    <cellStyle name="Separador de milhares 2 3 2 3 6 2 3 2" xfId="26230"/>
    <cellStyle name="Separador de milhares 2 3 2 3 6 2 3 2 2" xfId="57525"/>
    <cellStyle name="Separador de milhares 2 3 2 3 6 2 3 3" xfId="41055"/>
    <cellStyle name="Separador de milhares 2 3 2 3 6 2 4" xfId="19642"/>
    <cellStyle name="Separador de milhares 2 3 2 3 6 2 4 2" xfId="50937"/>
    <cellStyle name="Separador de milhares 2 3 2 3 6 2 5" xfId="13054"/>
    <cellStyle name="Separador de milhares 2 3 2 3 6 2 5 2" xfId="44349"/>
    <cellStyle name="Separador de milhares 2 3 2 3 6 2 6" xfId="34467"/>
    <cellStyle name="Separador de milhares 2 3 2 3 6 2 7" xfId="31172"/>
    <cellStyle name="Separador de milhares 2 3 2 3 6 3" xfId="4819"/>
    <cellStyle name="Separador de milhares 2 3 2 3 6 3 2" xfId="21289"/>
    <cellStyle name="Separador de milhares 2 3 2 3 6 3 2 2" xfId="52584"/>
    <cellStyle name="Separador de milhares 2 3 2 3 6 3 3" xfId="14701"/>
    <cellStyle name="Separador de milhares 2 3 2 3 6 3 3 2" xfId="45996"/>
    <cellStyle name="Separador de milhares 2 3 2 3 6 3 4" xfId="36114"/>
    <cellStyle name="Separador de milhares 2 3 2 3 6 4" xfId="8113"/>
    <cellStyle name="Separador de milhares 2 3 2 3 6 4 2" xfId="24583"/>
    <cellStyle name="Separador de milhares 2 3 2 3 6 4 2 2" xfId="55878"/>
    <cellStyle name="Separador de milhares 2 3 2 3 6 4 3" xfId="39408"/>
    <cellStyle name="Separador de milhares 2 3 2 3 6 5" xfId="17995"/>
    <cellStyle name="Separador de milhares 2 3 2 3 6 5 2" xfId="49290"/>
    <cellStyle name="Separador de milhares 2 3 2 3 6 6" xfId="11407"/>
    <cellStyle name="Separador de milhares 2 3 2 3 6 6 2" xfId="42702"/>
    <cellStyle name="Separador de milhares 2 3 2 3 6 7" xfId="27878"/>
    <cellStyle name="Separador de milhares 2 3 2 3 6 7 2" xfId="32820"/>
    <cellStyle name="Separador de milhares 2 3 2 3 6 8" xfId="29525"/>
    <cellStyle name="Separador de milhares 2 3 2 3 7" xfId="1490"/>
    <cellStyle name="Separador de milhares 2 3 2 3 7 2" xfId="3173"/>
    <cellStyle name="Separador de milhares 2 3 2 3 7 2 2" xfId="6467"/>
    <cellStyle name="Separador de milhares 2 3 2 3 7 2 2 2" xfId="22937"/>
    <cellStyle name="Separador de milhares 2 3 2 3 7 2 2 2 2" xfId="54232"/>
    <cellStyle name="Separador de milhares 2 3 2 3 7 2 2 3" xfId="16349"/>
    <cellStyle name="Separador de milhares 2 3 2 3 7 2 2 3 2" xfId="47644"/>
    <cellStyle name="Separador de milhares 2 3 2 3 7 2 2 4" xfId="37762"/>
    <cellStyle name="Separador de milhares 2 3 2 3 7 2 3" xfId="9761"/>
    <cellStyle name="Separador de milhares 2 3 2 3 7 2 3 2" xfId="26231"/>
    <cellStyle name="Separador de milhares 2 3 2 3 7 2 3 2 2" xfId="57526"/>
    <cellStyle name="Separador de milhares 2 3 2 3 7 2 3 3" xfId="41056"/>
    <cellStyle name="Separador de milhares 2 3 2 3 7 2 4" xfId="19643"/>
    <cellStyle name="Separador de milhares 2 3 2 3 7 2 4 2" xfId="50938"/>
    <cellStyle name="Separador de milhares 2 3 2 3 7 2 5" xfId="13055"/>
    <cellStyle name="Separador de milhares 2 3 2 3 7 2 5 2" xfId="44350"/>
    <cellStyle name="Separador de milhares 2 3 2 3 7 2 6" xfId="34468"/>
    <cellStyle name="Separador de milhares 2 3 2 3 7 2 7" xfId="31173"/>
    <cellStyle name="Separador de milhares 2 3 2 3 7 3" xfId="4820"/>
    <cellStyle name="Separador de milhares 2 3 2 3 7 3 2" xfId="21290"/>
    <cellStyle name="Separador de milhares 2 3 2 3 7 3 2 2" xfId="52585"/>
    <cellStyle name="Separador de milhares 2 3 2 3 7 3 3" xfId="14702"/>
    <cellStyle name="Separador de milhares 2 3 2 3 7 3 3 2" xfId="45997"/>
    <cellStyle name="Separador de milhares 2 3 2 3 7 3 4" xfId="36115"/>
    <cellStyle name="Separador de milhares 2 3 2 3 7 4" xfId="8114"/>
    <cellStyle name="Separador de milhares 2 3 2 3 7 4 2" xfId="24584"/>
    <cellStyle name="Separador de milhares 2 3 2 3 7 4 2 2" xfId="55879"/>
    <cellStyle name="Separador de milhares 2 3 2 3 7 4 3" xfId="39409"/>
    <cellStyle name="Separador de milhares 2 3 2 3 7 5" xfId="17996"/>
    <cellStyle name="Separador de milhares 2 3 2 3 7 5 2" xfId="49291"/>
    <cellStyle name="Separador de milhares 2 3 2 3 7 6" xfId="11408"/>
    <cellStyle name="Separador de milhares 2 3 2 3 7 6 2" xfId="42703"/>
    <cellStyle name="Separador de milhares 2 3 2 3 7 7" xfId="27879"/>
    <cellStyle name="Separador de milhares 2 3 2 3 7 7 2" xfId="32821"/>
    <cellStyle name="Separador de milhares 2 3 2 3 7 8" xfId="29526"/>
    <cellStyle name="Separador de milhares 2 3 2 3 8" xfId="3153"/>
    <cellStyle name="Separador de milhares 2 3 2 3 8 2" xfId="6447"/>
    <cellStyle name="Separador de milhares 2 3 2 3 8 2 2" xfId="22917"/>
    <cellStyle name="Separador de milhares 2 3 2 3 8 2 2 2" xfId="54212"/>
    <cellStyle name="Separador de milhares 2 3 2 3 8 2 3" xfId="16329"/>
    <cellStyle name="Separador de milhares 2 3 2 3 8 2 3 2" xfId="47624"/>
    <cellStyle name="Separador de milhares 2 3 2 3 8 2 4" xfId="37742"/>
    <cellStyle name="Separador de milhares 2 3 2 3 8 3" xfId="9741"/>
    <cellStyle name="Separador de milhares 2 3 2 3 8 3 2" xfId="26211"/>
    <cellStyle name="Separador de milhares 2 3 2 3 8 3 2 2" xfId="57506"/>
    <cellStyle name="Separador de milhares 2 3 2 3 8 3 3" xfId="41036"/>
    <cellStyle name="Separador de milhares 2 3 2 3 8 4" xfId="19623"/>
    <cellStyle name="Separador de milhares 2 3 2 3 8 4 2" xfId="50918"/>
    <cellStyle name="Separador de milhares 2 3 2 3 8 5" xfId="13035"/>
    <cellStyle name="Separador de milhares 2 3 2 3 8 5 2" xfId="44330"/>
    <cellStyle name="Separador de milhares 2 3 2 3 8 6" xfId="34448"/>
    <cellStyle name="Separador de milhares 2 3 2 3 8 7" xfId="31153"/>
    <cellStyle name="Separador de milhares 2 3 2 3 9" xfId="4800"/>
    <cellStyle name="Separador de milhares 2 3 2 3 9 2" xfId="21270"/>
    <cellStyle name="Separador de milhares 2 3 2 3 9 2 2" xfId="52565"/>
    <cellStyle name="Separador de milhares 2 3 2 3 9 3" xfId="14682"/>
    <cellStyle name="Separador de milhares 2 3 2 3 9 3 2" xfId="45977"/>
    <cellStyle name="Separador de milhares 2 3 2 3 9 4" xfId="36095"/>
    <cellStyle name="Separador de milhares 2 3 2 4" xfId="1491"/>
    <cellStyle name="Separador de milhares 2 3 2 4 10" xfId="11409"/>
    <cellStyle name="Separador de milhares 2 3 2 4 10 2" xfId="42704"/>
    <cellStyle name="Separador de milhares 2 3 2 4 11" xfId="27880"/>
    <cellStyle name="Separador de milhares 2 3 2 4 11 2" xfId="32822"/>
    <cellStyle name="Separador de milhares 2 3 2 4 12" xfId="29527"/>
    <cellStyle name="Separador de milhares 2 3 2 4 2" xfId="1492"/>
    <cellStyle name="Separador de milhares 2 3 2 4 2 2" xfId="1493"/>
    <cellStyle name="Separador de milhares 2 3 2 4 2 2 2" xfId="3176"/>
    <cellStyle name="Separador de milhares 2 3 2 4 2 2 2 2" xfId="6470"/>
    <cellStyle name="Separador de milhares 2 3 2 4 2 2 2 2 2" xfId="22940"/>
    <cellStyle name="Separador de milhares 2 3 2 4 2 2 2 2 2 2" xfId="54235"/>
    <cellStyle name="Separador de milhares 2 3 2 4 2 2 2 2 3" xfId="16352"/>
    <cellStyle name="Separador de milhares 2 3 2 4 2 2 2 2 3 2" xfId="47647"/>
    <cellStyle name="Separador de milhares 2 3 2 4 2 2 2 2 4" xfId="37765"/>
    <cellStyle name="Separador de milhares 2 3 2 4 2 2 2 3" xfId="9764"/>
    <cellStyle name="Separador de milhares 2 3 2 4 2 2 2 3 2" xfId="26234"/>
    <cellStyle name="Separador de milhares 2 3 2 4 2 2 2 3 2 2" xfId="57529"/>
    <cellStyle name="Separador de milhares 2 3 2 4 2 2 2 3 3" xfId="41059"/>
    <cellStyle name="Separador de milhares 2 3 2 4 2 2 2 4" xfId="19646"/>
    <cellStyle name="Separador de milhares 2 3 2 4 2 2 2 4 2" xfId="50941"/>
    <cellStyle name="Separador de milhares 2 3 2 4 2 2 2 5" xfId="13058"/>
    <cellStyle name="Separador de milhares 2 3 2 4 2 2 2 5 2" xfId="44353"/>
    <cellStyle name="Separador de milhares 2 3 2 4 2 2 2 6" xfId="34471"/>
    <cellStyle name="Separador de milhares 2 3 2 4 2 2 2 7" xfId="31176"/>
    <cellStyle name="Separador de milhares 2 3 2 4 2 2 3" xfId="4823"/>
    <cellStyle name="Separador de milhares 2 3 2 4 2 2 3 2" xfId="21293"/>
    <cellStyle name="Separador de milhares 2 3 2 4 2 2 3 2 2" xfId="52588"/>
    <cellStyle name="Separador de milhares 2 3 2 4 2 2 3 3" xfId="14705"/>
    <cellStyle name="Separador de milhares 2 3 2 4 2 2 3 3 2" xfId="46000"/>
    <cellStyle name="Separador de milhares 2 3 2 4 2 2 3 4" xfId="36118"/>
    <cellStyle name="Separador de milhares 2 3 2 4 2 2 4" xfId="8117"/>
    <cellStyle name="Separador de milhares 2 3 2 4 2 2 4 2" xfId="24587"/>
    <cellStyle name="Separador de milhares 2 3 2 4 2 2 4 2 2" xfId="55882"/>
    <cellStyle name="Separador de milhares 2 3 2 4 2 2 4 3" xfId="39412"/>
    <cellStyle name="Separador de milhares 2 3 2 4 2 2 5" xfId="17999"/>
    <cellStyle name="Separador de milhares 2 3 2 4 2 2 5 2" xfId="49294"/>
    <cellStyle name="Separador de milhares 2 3 2 4 2 2 6" xfId="11411"/>
    <cellStyle name="Separador de milhares 2 3 2 4 2 2 6 2" xfId="42706"/>
    <cellStyle name="Separador de milhares 2 3 2 4 2 2 7" xfId="27882"/>
    <cellStyle name="Separador de milhares 2 3 2 4 2 2 7 2" xfId="32824"/>
    <cellStyle name="Separador de milhares 2 3 2 4 2 2 8" xfId="29529"/>
    <cellStyle name="Separador de milhares 2 3 2 4 2 3" xfId="3175"/>
    <cellStyle name="Separador de milhares 2 3 2 4 2 3 2" xfId="6469"/>
    <cellStyle name="Separador de milhares 2 3 2 4 2 3 2 2" xfId="22939"/>
    <cellStyle name="Separador de milhares 2 3 2 4 2 3 2 2 2" xfId="54234"/>
    <cellStyle name="Separador de milhares 2 3 2 4 2 3 2 3" xfId="16351"/>
    <cellStyle name="Separador de milhares 2 3 2 4 2 3 2 3 2" xfId="47646"/>
    <cellStyle name="Separador de milhares 2 3 2 4 2 3 2 4" xfId="37764"/>
    <cellStyle name="Separador de milhares 2 3 2 4 2 3 3" xfId="9763"/>
    <cellStyle name="Separador de milhares 2 3 2 4 2 3 3 2" xfId="26233"/>
    <cellStyle name="Separador de milhares 2 3 2 4 2 3 3 2 2" xfId="57528"/>
    <cellStyle name="Separador de milhares 2 3 2 4 2 3 3 3" xfId="41058"/>
    <cellStyle name="Separador de milhares 2 3 2 4 2 3 4" xfId="19645"/>
    <cellStyle name="Separador de milhares 2 3 2 4 2 3 4 2" xfId="50940"/>
    <cellStyle name="Separador de milhares 2 3 2 4 2 3 5" xfId="13057"/>
    <cellStyle name="Separador de milhares 2 3 2 4 2 3 5 2" xfId="44352"/>
    <cellStyle name="Separador de milhares 2 3 2 4 2 3 6" xfId="34470"/>
    <cellStyle name="Separador de milhares 2 3 2 4 2 3 7" xfId="31175"/>
    <cellStyle name="Separador de milhares 2 3 2 4 2 4" xfId="4822"/>
    <cellStyle name="Separador de milhares 2 3 2 4 2 4 2" xfId="21292"/>
    <cellStyle name="Separador de milhares 2 3 2 4 2 4 2 2" xfId="52587"/>
    <cellStyle name="Separador de milhares 2 3 2 4 2 4 3" xfId="14704"/>
    <cellStyle name="Separador de milhares 2 3 2 4 2 4 3 2" xfId="45999"/>
    <cellStyle name="Separador de milhares 2 3 2 4 2 4 4" xfId="36117"/>
    <cellStyle name="Separador de milhares 2 3 2 4 2 5" xfId="8116"/>
    <cellStyle name="Separador de milhares 2 3 2 4 2 5 2" xfId="24586"/>
    <cellStyle name="Separador de milhares 2 3 2 4 2 5 2 2" xfId="55881"/>
    <cellStyle name="Separador de milhares 2 3 2 4 2 5 3" xfId="39411"/>
    <cellStyle name="Separador de milhares 2 3 2 4 2 6" xfId="17998"/>
    <cellStyle name="Separador de milhares 2 3 2 4 2 6 2" xfId="49293"/>
    <cellStyle name="Separador de milhares 2 3 2 4 2 7" xfId="11410"/>
    <cellStyle name="Separador de milhares 2 3 2 4 2 7 2" xfId="42705"/>
    <cellStyle name="Separador de milhares 2 3 2 4 2 8" xfId="27881"/>
    <cellStyle name="Separador de milhares 2 3 2 4 2 8 2" xfId="32823"/>
    <cellStyle name="Separador de milhares 2 3 2 4 2 9" xfId="29528"/>
    <cellStyle name="Separador de milhares 2 3 2 4 3" xfId="1494"/>
    <cellStyle name="Separador de milhares 2 3 2 4 3 2" xfId="1495"/>
    <cellStyle name="Separador de milhares 2 3 2 4 3 2 2" xfId="3178"/>
    <cellStyle name="Separador de milhares 2 3 2 4 3 2 2 2" xfId="6472"/>
    <cellStyle name="Separador de milhares 2 3 2 4 3 2 2 2 2" xfId="22942"/>
    <cellStyle name="Separador de milhares 2 3 2 4 3 2 2 2 2 2" xfId="54237"/>
    <cellStyle name="Separador de milhares 2 3 2 4 3 2 2 2 3" xfId="16354"/>
    <cellStyle name="Separador de milhares 2 3 2 4 3 2 2 2 3 2" xfId="47649"/>
    <cellStyle name="Separador de milhares 2 3 2 4 3 2 2 2 4" xfId="37767"/>
    <cellStyle name="Separador de milhares 2 3 2 4 3 2 2 3" xfId="9766"/>
    <cellStyle name="Separador de milhares 2 3 2 4 3 2 2 3 2" xfId="26236"/>
    <cellStyle name="Separador de milhares 2 3 2 4 3 2 2 3 2 2" xfId="57531"/>
    <cellStyle name="Separador de milhares 2 3 2 4 3 2 2 3 3" xfId="41061"/>
    <cellStyle name="Separador de milhares 2 3 2 4 3 2 2 4" xfId="19648"/>
    <cellStyle name="Separador de milhares 2 3 2 4 3 2 2 4 2" xfId="50943"/>
    <cellStyle name="Separador de milhares 2 3 2 4 3 2 2 5" xfId="13060"/>
    <cellStyle name="Separador de milhares 2 3 2 4 3 2 2 5 2" xfId="44355"/>
    <cellStyle name="Separador de milhares 2 3 2 4 3 2 2 6" xfId="34473"/>
    <cellStyle name="Separador de milhares 2 3 2 4 3 2 2 7" xfId="31178"/>
    <cellStyle name="Separador de milhares 2 3 2 4 3 2 3" xfId="4825"/>
    <cellStyle name="Separador de milhares 2 3 2 4 3 2 3 2" xfId="21295"/>
    <cellStyle name="Separador de milhares 2 3 2 4 3 2 3 2 2" xfId="52590"/>
    <cellStyle name="Separador de milhares 2 3 2 4 3 2 3 3" xfId="14707"/>
    <cellStyle name="Separador de milhares 2 3 2 4 3 2 3 3 2" xfId="46002"/>
    <cellStyle name="Separador de milhares 2 3 2 4 3 2 3 4" xfId="36120"/>
    <cellStyle name="Separador de milhares 2 3 2 4 3 2 4" xfId="8119"/>
    <cellStyle name="Separador de milhares 2 3 2 4 3 2 4 2" xfId="24589"/>
    <cellStyle name="Separador de milhares 2 3 2 4 3 2 4 2 2" xfId="55884"/>
    <cellStyle name="Separador de milhares 2 3 2 4 3 2 4 3" xfId="39414"/>
    <cellStyle name="Separador de milhares 2 3 2 4 3 2 5" xfId="18001"/>
    <cellStyle name="Separador de milhares 2 3 2 4 3 2 5 2" xfId="49296"/>
    <cellStyle name="Separador de milhares 2 3 2 4 3 2 6" xfId="11413"/>
    <cellStyle name="Separador de milhares 2 3 2 4 3 2 6 2" xfId="42708"/>
    <cellStyle name="Separador de milhares 2 3 2 4 3 2 7" xfId="27884"/>
    <cellStyle name="Separador de milhares 2 3 2 4 3 2 7 2" xfId="32826"/>
    <cellStyle name="Separador de milhares 2 3 2 4 3 2 8" xfId="29531"/>
    <cellStyle name="Separador de milhares 2 3 2 4 3 3" xfId="3177"/>
    <cellStyle name="Separador de milhares 2 3 2 4 3 3 2" xfId="6471"/>
    <cellStyle name="Separador de milhares 2 3 2 4 3 3 2 2" xfId="22941"/>
    <cellStyle name="Separador de milhares 2 3 2 4 3 3 2 2 2" xfId="54236"/>
    <cellStyle name="Separador de milhares 2 3 2 4 3 3 2 3" xfId="16353"/>
    <cellStyle name="Separador de milhares 2 3 2 4 3 3 2 3 2" xfId="47648"/>
    <cellStyle name="Separador de milhares 2 3 2 4 3 3 2 4" xfId="37766"/>
    <cellStyle name="Separador de milhares 2 3 2 4 3 3 3" xfId="9765"/>
    <cellStyle name="Separador de milhares 2 3 2 4 3 3 3 2" xfId="26235"/>
    <cellStyle name="Separador de milhares 2 3 2 4 3 3 3 2 2" xfId="57530"/>
    <cellStyle name="Separador de milhares 2 3 2 4 3 3 3 3" xfId="41060"/>
    <cellStyle name="Separador de milhares 2 3 2 4 3 3 4" xfId="19647"/>
    <cellStyle name="Separador de milhares 2 3 2 4 3 3 4 2" xfId="50942"/>
    <cellStyle name="Separador de milhares 2 3 2 4 3 3 5" xfId="13059"/>
    <cellStyle name="Separador de milhares 2 3 2 4 3 3 5 2" xfId="44354"/>
    <cellStyle name="Separador de milhares 2 3 2 4 3 3 6" xfId="34472"/>
    <cellStyle name="Separador de milhares 2 3 2 4 3 3 7" xfId="31177"/>
    <cellStyle name="Separador de milhares 2 3 2 4 3 4" xfId="4824"/>
    <cellStyle name="Separador de milhares 2 3 2 4 3 4 2" xfId="21294"/>
    <cellStyle name="Separador de milhares 2 3 2 4 3 4 2 2" xfId="52589"/>
    <cellStyle name="Separador de milhares 2 3 2 4 3 4 3" xfId="14706"/>
    <cellStyle name="Separador de milhares 2 3 2 4 3 4 3 2" xfId="46001"/>
    <cellStyle name="Separador de milhares 2 3 2 4 3 4 4" xfId="36119"/>
    <cellStyle name="Separador de milhares 2 3 2 4 3 5" xfId="8118"/>
    <cellStyle name="Separador de milhares 2 3 2 4 3 5 2" xfId="24588"/>
    <cellStyle name="Separador de milhares 2 3 2 4 3 5 2 2" xfId="55883"/>
    <cellStyle name="Separador de milhares 2 3 2 4 3 5 3" xfId="39413"/>
    <cellStyle name="Separador de milhares 2 3 2 4 3 6" xfId="18000"/>
    <cellStyle name="Separador de milhares 2 3 2 4 3 6 2" xfId="49295"/>
    <cellStyle name="Separador de milhares 2 3 2 4 3 7" xfId="11412"/>
    <cellStyle name="Separador de milhares 2 3 2 4 3 7 2" xfId="42707"/>
    <cellStyle name="Separador de milhares 2 3 2 4 3 8" xfId="27883"/>
    <cellStyle name="Separador de milhares 2 3 2 4 3 8 2" xfId="32825"/>
    <cellStyle name="Separador de milhares 2 3 2 4 3 9" xfId="29530"/>
    <cellStyle name="Separador de milhares 2 3 2 4 4" xfId="1496"/>
    <cellStyle name="Separador de milhares 2 3 2 4 4 2" xfId="3179"/>
    <cellStyle name="Separador de milhares 2 3 2 4 4 2 2" xfId="6473"/>
    <cellStyle name="Separador de milhares 2 3 2 4 4 2 2 2" xfId="22943"/>
    <cellStyle name="Separador de milhares 2 3 2 4 4 2 2 2 2" xfId="54238"/>
    <cellStyle name="Separador de milhares 2 3 2 4 4 2 2 3" xfId="16355"/>
    <cellStyle name="Separador de milhares 2 3 2 4 4 2 2 3 2" xfId="47650"/>
    <cellStyle name="Separador de milhares 2 3 2 4 4 2 2 4" xfId="37768"/>
    <cellStyle name="Separador de milhares 2 3 2 4 4 2 3" xfId="9767"/>
    <cellStyle name="Separador de milhares 2 3 2 4 4 2 3 2" xfId="26237"/>
    <cellStyle name="Separador de milhares 2 3 2 4 4 2 3 2 2" xfId="57532"/>
    <cellStyle name="Separador de milhares 2 3 2 4 4 2 3 3" xfId="41062"/>
    <cellStyle name="Separador de milhares 2 3 2 4 4 2 4" xfId="19649"/>
    <cellStyle name="Separador de milhares 2 3 2 4 4 2 4 2" xfId="50944"/>
    <cellStyle name="Separador de milhares 2 3 2 4 4 2 5" xfId="13061"/>
    <cellStyle name="Separador de milhares 2 3 2 4 4 2 5 2" xfId="44356"/>
    <cellStyle name="Separador de milhares 2 3 2 4 4 2 6" xfId="34474"/>
    <cellStyle name="Separador de milhares 2 3 2 4 4 2 7" xfId="31179"/>
    <cellStyle name="Separador de milhares 2 3 2 4 4 3" xfId="4826"/>
    <cellStyle name="Separador de milhares 2 3 2 4 4 3 2" xfId="21296"/>
    <cellStyle name="Separador de milhares 2 3 2 4 4 3 2 2" xfId="52591"/>
    <cellStyle name="Separador de milhares 2 3 2 4 4 3 3" xfId="14708"/>
    <cellStyle name="Separador de milhares 2 3 2 4 4 3 3 2" xfId="46003"/>
    <cellStyle name="Separador de milhares 2 3 2 4 4 3 4" xfId="36121"/>
    <cellStyle name="Separador de milhares 2 3 2 4 4 4" xfId="8120"/>
    <cellStyle name="Separador de milhares 2 3 2 4 4 4 2" xfId="24590"/>
    <cellStyle name="Separador de milhares 2 3 2 4 4 4 2 2" xfId="55885"/>
    <cellStyle name="Separador de milhares 2 3 2 4 4 4 3" xfId="39415"/>
    <cellStyle name="Separador de milhares 2 3 2 4 4 5" xfId="18002"/>
    <cellStyle name="Separador de milhares 2 3 2 4 4 5 2" xfId="49297"/>
    <cellStyle name="Separador de milhares 2 3 2 4 4 6" xfId="11414"/>
    <cellStyle name="Separador de milhares 2 3 2 4 4 6 2" xfId="42709"/>
    <cellStyle name="Separador de milhares 2 3 2 4 4 7" xfId="27885"/>
    <cellStyle name="Separador de milhares 2 3 2 4 4 7 2" xfId="32827"/>
    <cellStyle name="Separador de milhares 2 3 2 4 4 8" xfId="29532"/>
    <cellStyle name="Separador de milhares 2 3 2 4 5" xfId="1497"/>
    <cellStyle name="Separador de milhares 2 3 2 4 5 2" xfId="3180"/>
    <cellStyle name="Separador de milhares 2 3 2 4 5 2 2" xfId="6474"/>
    <cellStyle name="Separador de milhares 2 3 2 4 5 2 2 2" xfId="22944"/>
    <cellStyle name="Separador de milhares 2 3 2 4 5 2 2 2 2" xfId="54239"/>
    <cellStyle name="Separador de milhares 2 3 2 4 5 2 2 3" xfId="16356"/>
    <cellStyle name="Separador de milhares 2 3 2 4 5 2 2 3 2" xfId="47651"/>
    <cellStyle name="Separador de milhares 2 3 2 4 5 2 2 4" xfId="37769"/>
    <cellStyle name="Separador de milhares 2 3 2 4 5 2 3" xfId="9768"/>
    <cellStyle name="Separador de milhares 2 3 2 4 5 2 3 2" xfId="26238"/>
    <cellStyle name="Separador de milhares 2 3 2 4 5 2 3 2 2" xfId="57533"/>
    <cellStyle name="Separador de milhares 2 3 2 4 5 2 3 3" xfId="41063"/>
    <cellStyle name="Separador de milhares 2 3 2 4 5 2 4" xfId="19650"/>
    <cellStyle name="Separador de milhares 2 3 2 4 5 2 4 2" xfId="50945"/>
    <cellStyle name="Separador de milhares 2 3 2 4 5 2 5" xfId="13062"/>
    <cellStyle name="Separador de milhares 2 3 2 4 5 2 5 2" xfId="44357"/>
    <cellStyle name="Separador de milhares 2 3 2 4 5 2 6" xfId="34475"/>
    <cellStyle name="Separador de milhares 2 3 2 4 5 2 7" xfId="31180"/>
    <cellStyle name="Separador de milhares 2 3 2 4 5 3" xfId="4827"/>
    <cellStyle name="Separador de milhares 2 3 2 4 5 3 2" xfId="21297"/>
    <cellStyle name="Separador de milhares 2 3 2 4 5 3 2 2" xfId="52592"/>
    <cellStyle name="Separador de milhares 2 3 2 4 5 3 3" xfId="14709"/>
    <cellStyle name="Separador de milhares 2 3 2 4 5 3 3 2" xfId="46004"/>
    <cellStyle name="Separador de milhares 2 3 2 4 5 3 4" xfId="36122"/>
    <cellStyle name="Separador de milhares 2 3 2 4 5 4" xfId="8121"/>
    <cellStyle name="Separador de milhares 2 3 2 4 5 4 2" xfId="24591"/>
    <cellStyle name="Separador de milhares 2 3 2 4 5 4 2 2" xfId="55886"/>
    <cellStyle name="Separador de milhares 2 3 2 4 5 4 3" xfId="39416"/>
    <cellStyle name="Separador de milhares 2 3 2 4 5 5" xfId="18003"/>
    <cellStyle name="Separador de milhares 2 3 2 4 5 5 2" xfId="49298"/>
    <cellStyle name="Separador de milhares 2 3 2 4 5 6" xfId="11415"/>
    <cellStyle name="Separador de milhares 2 3 2 4 5 6 2" xfId="42710"/>
    <cellStyle name="Separador de milhares 2 3 2 4 5 7" xfId="27886"/>
    <cellStyle name="Separador de milhares 2 3 2 4 5 7 2" xfId="32828"/>
    <cellStyle name="Separador de milhares 2 3 2 4 5 8" xfId="29533"/>
    <cellStyle name="Separador de milhares 2 3 2 4 6" xfId="3174"/>
    <cellStyle name="Separador de milhares 2 3 2 4 6 2" xfId="6468"/>
    <cellStyle name="Separador de milhares 2 3 2 4 6 2 2" xfId="22938"/>
    <cellStyle name="Separador de milhares 2 3 2 4 6 2 2 2" xfId="54233"/>
    <cellStyle name="Separador de milhares 2 3 2 4 6 2 3" xfId="16350"/>
    <cellStyle name="Separador de milhares 2 3 2 4 6 2 3 2" xfId="47645"/>
    <cellStyle name="Separador de milhares 2 3 2 4 6 2 4" xfId="37763"/>
    <cellStyle name="Separador de milhares 2 3 2 4 6 3" xfId="9762"/>
    <cellStyle name="Separador de milhares 2 3 2 4 6 3 2" xfId="26232"/>
    <cellStyle name="Separador de milhares 2 3 2 4 6 3 2 2" xfId="57527"/>
    <cellStyle name="Separador de milhares 2 3 2 4 6 3 3" xfId="41057"/>
    <cellStyle name="Separador de milhares 2 3 2 4 6 4" xfId="19644"/>
    <cellStyle name="Separador de milhares 2 3 2 4 6 4 2" xfId="50939"/>
    <cellStyle name="Separador de milhares 2 3 2 4 6 5" xfId="13056"/>
    <cellStyle name="Separador de milhares 2 3 2 4 6 5 2" xfId="44351"/>
    <cellStyle name="Separador de milhares 2 3 2 4 6 6" xfId="34469"/>
    <cellStyle name="Separador de milhares 2 3 2 4 6 7" xfId="31174"/>
    <cellStyle name="Separador de milhares 2 3 2 4 7" xfId="4821"/>
    <cellStyle name="Separador de milhares 2 3 2 4 7 2" xfId="21291"/>
    <cellStyle name="Separador de milhares 2 3 2 4 7 2 2" xfId="52586"/>
    <cellStyle name="Separador de milhares 2 3 2 4 7 3" xfId="14703"/>
    <cellStyle name="Separador de milhares 2 3 2 4 7 3 2" xfId="45998"/>
    <cellStyle name="Separador de milhares 2 3 2 4 7 4" xfId="36116"/>
    <cellStyle name="Separador de milhares 2 3 2 4 8" xfId="8115"/>
    <cellStyle name="Separador de milhares 2 3 2 4 8 2" xfId="24585"/>
    <cellStyle name="Separador de milhares 2 3 2 4 8 2 2" xfId="55880"/>
    <cellStyle name="Separador de milhares 2 3 2 4 8 3" xfId="39410"/>
    <cellStyle name="Separador de milhares 2 3 2 4 9" xfId="17997"/>
    <cellStyle name="Separador de milhares 2 3 2 4 9 2" xfId="49292"/>
    <cellStyle name="Separador de milhares 2 3 2 5" xfId="1498"/>
    <cellStyle name="Separador de milhares 2 3 2 5 2" xfId="1499"/>
    <cellStyle name="Separador de milhares 2 3 2 5 2 2" xfId="3182"/>
    <cellStyle name="Separador de milhares 2 3 2 5 2 2 2" xfId="6476"/>
    <cellStyle name="Separador de milhares 2 3 2 5 2 2 2 2" xfId="22946"/>
    <cellStyle name="Separador de milhares 2 3 2 5 2 2 2 2 2" xfId="54241"/>
    <cellStyle name="Separador de milhares 2 3 2 5 2 2 2 3" xfId="16358"/>
    <cellStyle name="Separador de milhares 2 3 2 5 2 2 2 3 2" xfId="47653"/>
    <cellStyle name="Separador de milhares 2 3 2 5 2 2 2 4" xfId="37771"/>
    <cellStyle name="Separador de milhares 2 3 2 5 2 2 3" xfId="9770"/>
    <cellStyle name="Separador de milhares 2 3 2 5 2 2 3 2" xfId="26240"/>
    <cellStyle name="Separador de milhares 2 3 2 5 2 2 3 2 2" xfId="57535"/>
    <cellStyle name="Separador de milhares 2 3 2 5 2 2 3 3" xfId="41065"/>
    <cellStyle name="Separador de milhares 2 3 2 5 2 2 4" xfId="19652"/>
    <cellStyle name="Separador de milhares 2 3 2 5 2 2 4 2" xfId="50947"/>
    <cellStyle name="Separador de milhares 2 3 2 5 2 2 5" xfId="13064"/>
    <cellStyle name="Separador de milhares 2 3 2 5 2 2 5 2" xfId="44359"/>
    <cellStyle name="Separador de milhares 2 3 2 5 2 2 6" xfId="34477"/>
    <cellStyle name="Separador de milhares 2 3 2 5 2 2 7" xfId="31182"/>
    <cellStyle name="Separador de milhares 2 3 2 5 2 3" xfId="4829"/>
    <cellStyle name="Separador de milhares 2 3 2 5 2 3 2" xfId="21299"/>
    <cellStyle name="Separador de milhares 2 3 2 5 2 3 2 2" xfId="52594"/>
    <cellStyle name="Separador de milhares 2 3 2 5 2 3 3" xfId="14711"/>
    <cellStyle name="Separador de milhares 2 3 2 5 2 3 3 2" xfId="46006"/>
    <cellStyle name="Separador de milhares 2 3 2 5 2 3 4" xfId="36124"/>
    <cellStyle name="Separador de milhares 2 3 2 5 2 4" xfId="8123"/>
    <cellStyle name="Separador de milhares 2 3 2 5 2 4 2" xfId="24593"/>
    <cellStyle name="Separador de milhares 2 3 2 5 2 4 2 2" xfId="55888"/>
    <cellStyle name="Separador de milhares 2 3 2 5 2 4 3" xfId="39418"/>
    <cellStyle name="Separador de milhares 2 3 2 5 2 5" xfId="18005"/>
    <cellStyle name="Separador de milhares 2 3 2 5 2 5 2" xfId="49300"/>
    <cellStyle name="Separador de milhares 2 3 2 5 2 6" xfId="11417"/>
    <cellStyle name="Separador de milhares 2 3 2 5 2 6 2" xfId="42712"/>
    <cellStyle name="Separador de milhares 2 3 2 5 2 7" xfId="27888"/>
    <cellStyle name="Separador de milhares 2 3 2 5 2 7 2" xfId="32830"/>
    <cellStyle name="Separador de milhares 2 3 2 5 2 8" xfId="29535"/>
    <cellStyle name="Separador de milhares 2 3 2 5 3" xfId="3181"/>
    <cellStyle name="Separador de milhares 2 3 2 5 3 2" xfId="6475"/>
    <cellStyle name="Separador de milhares 2 3 2 5 3 2 2" xfId="22945"/>
    <cellStyle name="Separador de milhares 2 3 2 5 3 2 2 2" xfId="54240"/>
    <cellStyle name="Separador de milhares 2 3 2 5 3 2 3" xfId="16357"/>
    <cellStyle name="Separador de milhares 2 3 2 5 3 2 3 2" xfId="47652"/>
    <cellStyle name="Separador de milhares 2 3 2 5 3 2 4" xfId="37770"/>
    <cellStyle name="Separador de milhares 2 3 2 5 3 3" xfId="9769"/>
    <cellStyle name="Separador de milhares 2 3 2 5 3 3 2" xfId="26239"/>
    <cellStyle name="Separador de milhares 2 3 2 5 3 3 2 2" xfId="57534"/>
    <cellStyle name="Separador de milhares 2 3 2 5 3 3 3" xfId="41064"/>
    <cellStyle name="Separador de milhares 2 3 2 5 3 4" xfId="19651"/>
    <cellStyle name="Separador de milhares 2 3 2 5 3 4 2" xfId="50946"/>
    <cellStyle name="Separador de milhares 2 3 2 5 3 5" xfId="13063"/>
    <cellStyle name="Separador de milhares 2 3 2 5 3 5 2" xfId="44358"/>
    <cellStyle name="Separador de milhares 2 3 2 5 3 6" xfId="34476"/>
    <cellStyle name="Separador de milhares 2 3 2 5 3 7" xfId="31181"/>
    <cellStyle name="Separador de milhares 2 3 2 5 4" xfId="4828"/>
    <cellStyle name="Separador de milhares 2 3 2 5 4 2" xfId="21298"/>
    <cellStyle name="Separador de milhares 2 3 2 5 4 2 2" xfId="52593"/>
    <cellStyle name="Separador de milhares 2 3 2 5 4 3" xfId="14710"/>
    <cellStyle name="Separador de milhares 2 3 2 5 4 3 2" xfId="46005"/>
    <cellStyle name="Separador de milhares 2 3 2 5 4 4" xfId="36123"/>
    <cellStyle name="Separador de milhares 2 3 2 5 5" xfId="8122"/>
    <cellStyle name="Separador de milhares 2 3 2 5 5 2" xfId="24592"/>
    <cellStyle name="Separador de milhares 2 3 2 5 5 2 2" xfId="55887"/>
    <cellStyle name="Separador de milhares 2 3 2 5 5 3" xfId="39417"/>
    <cellStyle name="Separador de milhares 2 3 2 5 6" xfId="18004"/>
    <cellStyle name="Separador de milhares 2 3 2 5 6 2" xfId="49299"/>
    <cellStyle name="Separador de milhares 2 3 2 5 7" xfId="11416"/>
    <cellStyle name="Separador de milhares 2 3 2 5 7 2" xfId="42711"/>
    <cellStyle name="Separador de milhares 2 3 2 5 8" xfId="27887"/>
    <cellStyle name="Separador de milhares 2 3 2 5 8 2" xfId="32829"/>
    <cellStyle name="Separador de milhares 2 3 2 5 9" xfId="29534"/>
    <cellStyle name="Separador de milhares 2 3 2 6" xfId="1500"/>
    <cellStyle name="Separador de milhares 2 3 2 6 2" xfId="1501"/>
    <cellStyle name="Separador de milhares 2 3 2 6 2 2" xfId="3184"/>
    <cellStyle name="Separador de milhares 2 3 2 6 2 2 2" xfId="6478"/>
    <cellStyle name="Separador de milhares 2 3 2 6 2 2 2 2" xfId="22948"/>
    <cellStyle name="Separador de milhares 2 3 2 6 2 2 2 2 2" xfId="54243"/>
    <cellStyle name="Separador de milhares 2 3 2 6 2 2 2 3" xfId="16360"/>
    <cellStyle name="Separador de milhares 2 3 2 6 2 2 2 3 2" xfId="47655"/>
    <cellStyle name="Separador de milhares 2 3 2 6 2 2 2 4" xfId="37773"/>
    <cellStyle name="Separador de milhares 2 3 2 6 2 2 3" xfId="9772"/>
    <cellStyle name="Separador de milhares 2 3 2 6 2 2 3 2" xfId="26242"/>
    <cellStyle name="Separador de milhares 2 3 2 6 2 2 3 2 2" xfId="57537"/>
    <cellStyle name="Separador de milhares 2 3 2 6 2 2 3 3" xfId="41067"/>
    <cellStyle name="Separador de milhares 2 3 2 6 2 2 4" xfId="19654"/>
    <cellStyle name="Separador de milhares 2 3 2 6 2 2 4 2" xfId="50949"/>
    <cellStyle name="Separador de milhares 2 3 2 6 2 2 5" xfId="13066"/>
    <cellStyle name="Separador de milhares 2 3 2 6 2 2 5 2" xfId="44361"/>
    <cellStyle name="Separador de milhares 2 3 2 6 2 2 6" xfId="34479"/>
    <cellStyle name="Separador de milhares 2 3 2 6 2 2 7" xfId="31184"/>
    <cellStyle name="Separador de milhares 2 3 2 6 2 3" xfId="4831"/>
    <cellStyle name="Separador de milhares 2 3 2 6 2 3 2" xfId="21301"/>
    <cellStyle name="Separador de milhares 2 3 2 6 2 3 2 2" xfId="52596"/>
    <cellStyle name="Separador de milhares 2 3 2 6 2 3 3" xfId="14713"/>
    <cellStyle name="Separador de milhares 2 3 2 6 2 3 3 2" xfId="46008"/>
    <cellStyle name="Separador de milhares 2 3 2 6 2 3 4" xfId="36126"/>
    <cellStyle name="Separador de milhares 2 3 2 6 2 4" xfId="8125"/>
    <cellStyle name="Separador de milhares 2 3 2 6 2 4 2" xfId="24595"/>
    <cellStyle name="Separador de milhares 2 3 2 6 2 4 2 2" xfId="55890"/>
    <cellStyle name="Separador de milhares 2 3 2 6 2 4 3" xfId="39420"/>
    <cellStyle name="Separador de milhares 2 3 2 6 2 5" xfId="18007"/>
    <cellStyle name="Separador de milhares 2 3 2 6 2 5 2" xfId="49302"/>
    <cellStyle name="Separador de milhares 2 3 2 6 2 6" xfId="11419"/>
    <cellStyle name="Separador de milhares 2 3 2 6 2 6 2" xfId="42714"/>
    <cellStyle name="Separador de milhares 2 3 2 6 2 7" xfId="27890"/>
    <cellStyle name="Separador de milhares 2 3 2 6 2 7 2" xfId="32832"/>
    <cellStyle name="Separador de milhares 2 3 2 6 2 8" xfId="29537"/>
    <cellStyle name="Separador de milhares 2 3 2 6 3" xfId="3183"/>
    <cellStyle name="Separador de milhares 2 3 2 6 3 2" xfId="6477"/>
    <cellStyle name="Separador de milhares 2 3 2 6 3 2 2" xfId="22947"/>
    <cellStyle name="Separador de milhares 2 3 2 6 3 2 2 2" xfId="54242"/>
    <cellStyle name="Separador de milhares 2 3 2 6 3 2 3" xfId="16359"/>
    <cellStyle name="Separador de milhares 2 3 2 6 3 2 3 2" xfId="47654"/>
    <cellStyle name="Separador de milhares 2 3 2 6 3 2 4" xfId="37772"/>
    <cellStyle name="Separador de milhares 2 3 2 6 3 3" xfId="9771"/>
    <cellStyle name="Separador de milhares 2 3 2 6 3 3 2" xfId="26241"/>
    <cellStyle name="Separador de milhares 2 3 2 6 3 3 2 2" xfId="57536"/>
    <cellStyle name="Separador de milhares 2 3 2 6 3 3 3" xfId="41066"/>
    <cellStyle name="Separador de milhares 2 3 2 6 3 4" xfId="19653"/>
    <cellStyle name="Separador de milhares 2 3 2 6 3 4 2" xfId="50948"/>
    <cellStyle name="Separador de milhares 2 3 2 6 3 5" xfId="13065"/>
    <cellStyle name="Separador de milhares 2 3 2 6 3 5 2" xfId="44360"/>
    <cellStyle name="Separador de milhares 2 3 2 6 3 6" xfId="34478"/>
    <cellStyle name="Separador de milhares 2 3 2 6 3 7" xfId="31183"/>
    <cellStyle name="Separador de milhares 2 3 2 6 4" xfId="4830"/>
    <cellStyle name="Separador de milhares 2 3 2 6 4 2" xfId="21300"/>
    <cellStyle name="Separador de milhares 2 3 2 6 4 2 2" xfId="52595"/>
    <cellStyle name="Separador de milhares 2 3 2 6 4 3" xfId="14712"/>
    <cellStyle name="Separador de milhares 2 3 2 6 4 3 2" xfId="46007"/>
    <cellStyle name="Separador de milhares 2 3 2 6 4 4" xfId="36125"/>
    <cellStyle name="Separador de milhares 2 3 2 6 5" xfId="8124"/>
    <cellStyle name="Separador de milhares 2 3 2 6 5 2" xfId="24594"/>
    <cellStyle name="Separador de milhares 2 3 2 6 5 2 2" xfId="55889"/>
    <cellStyle name="Separador de milhares 2 3 2 6 5 3" xfId="39419"/>
    <cellStyle name="Separador de milhares 2 3 2 6 6" xfId="18006"/>
    <cellStyle name="Separador de milhares 2 3 2 6 6 2" xfId="49301"/>
    <cellStyle name="Separador de milhares 2 3 2 6 7" xfId="11418"/>
    <cellStyle name="Separador de milhares 2 3 2 6 7 2" xfId="42713"/>
    <cellStyle name="Separador de milhares 2 3 2 6 8" xfId="27889"/>
    <cellStyle name="Separador de milhares 2 3 2 6 8 2" xfId="32831"/>
    <cellStyle name="Separador de milhares 2 3 2 6 9" xfId="29536"/>
    <cellStyle name="Separador de milhares 2 3 2 7" xfId="1502"/>
    <cellStyle name="Separador de milhares 2 3 2 7 2" xfId="3185"/>
    <cellStyle name="Separador de milhares 2 3 2 7 2 2" xfId="6479"/>
    <cellStyle name="Separador de milhares 2 3 2 7 2 2 2" xfId="22949"/>
    <cellStyle name="Separador de milhares 2 3 2 7 2 2 2 2" xfId="54244"/>
    <cellStyle name="Separador de milhares 2 3 2 7 2 2 3" xfId="16361"/>
    <cellStyle name="Separador de milhares 2 3 2 7 2 2 3 2" xfId="47656"/>
    <cellStyle name="Separador de milhares 2 3 2 7 2 2 4" xfId="37774"/>
    <cellStyle name="Separador de milhares 2 3 2 7 2 3" xfId="9773"/>
    <cellStyle name="Separador de milhares 2 3 2 7 2 3 2" xfId="26243"/>
    <cellStyle name="Separador de milhares 2 3 2 7 2 3 2 2" xfId="57538"/>
    <cellStyle name="Separador de milhares 2 3 2 7 2 3 3" xfId="41068"/>
    <cellStyle name="Separador de milhares 2 3 2 7 2 4" xfId="19655"/>
    <cellStyle name="Separador de milhares 2 3 2 7 2 4 2" xfId="50950"/>
    <cellStyle name="Separador de milhares 2 3 2 7 2 5" xfId="13067"/>
    <cellStyle name="Separador de milhares 2 3 2 7 2 5 2" xfId="44362"/>
    <cellStyle name="Separador de milhares 2 3 2 7 2 6" xfId="34480"/>
    <cellStyle name="Separador de milhares 2 3 2 7 2 7" xfId="31185"/>
    <cellStyle name="Separador de milhares 2 3 2 7 3" xfId="4832"/>
    <cellStyle name="Separador de milhares 2 3 2 7 3 2" xfId="21302"/>
    <cellStyle name="Separador de milhares 2 3 2 7 3 2 2" xfId="52597"/>
    <cellStyle name="Separador de milhares 2 3 2 7 3 3" xfId="14714"/>
    <cellStyle name="Separador de milhares 2 3 2 7 3 3 2" xfId="46009"/>
    <cellStyle name="Separador de milhares 2 3 2 7 3 4" xfId="36127"/>
    <cellStyle name="Separador de milhares 2 3 2 7 4" xfId="8126"/>
    <cellStyle name="Separador de milhares 2 3 2 7 4 2" xfId="24596"/>
    <cellStyle name="Separador de milhares 2 3 2 7 4 2 2" xfId="55891"/>
    <cellStyle name="Separador de milhares 2 3 2 7 4 3" xfId="39421"/>
    <cellStyle name="Separador de milhares 2 3 2 7 5" xfId="18008"/>
    <cellStyle name="Separador de milhares 2 3 2 7 5 2" xfId="49303"/>
    <cellStyle name="Separador de milhares 2 3 2 7 6" xfId="11420"/>
    <cellStyle name="Separador de milhares 2 3 2 7 6 2" xfId="42715"/>
    <cellStyle name="Separador de milhares 2 3 2 7 7" xfId="27891"/>
    <cellStyle name="Separador de milhares 2 3 2 7 7 2" xfId="32833"/>
    <cellStyle name="Separador de milhares 2 3 2 7 8" xfId="29538"/>
    <cellStyle name="Separador de milhares 2 3 2 8" xfId="3138"/>
    <cellStyle name="Separador de milhares 2 3 2 8 2" xfId="6432"/>
    <cellStyle name="Separador de milhares 2 3 2 8 2 2" xfId="22902"/>
    <cellStyle name="Separador de milhares 2 3 2 8 2 2 2" xfId="54197"/>
    <cellStyle name="Separador de milhares 2 3 2 8 2 3" xfId="16314"/>
    <cellStyle name="Separador de milhares 2 3 2 8 2 3 2" xfId="47609"/>
    <cellStyle name="Separador de milhares 2 3 2 8 2 4" xfId="37727"/>
    <cellStyle name="Separador de milhares 2 3 2 8 3" xfId="9726"/>
    <cellStyle name="Separador de milhares 2 3 2 8 3 2" xfId="26196"/>
    <cellStyle name="Separador de milhares 2 3 2 8 3 2 2" xfId="57491"/>
    <cellStyle name="Separador de milhares 2 3 2 8 3 3" xfId="41021"/>
    <cellStyle name="Separador de milhares 2 3 2 8 4" xfId="19608"/>
    <cellStyle name="Separador de milhares 2 3 2 8 4 2" xfId="50903"/>
    <cellStyle name="Separador de milhares 2 3 2 8 5" xfId="13020"/>
    <cellStyle name="Separador de milhares 2 3 2 8 5 2" xfId="44315"/>
    <cellStyle name="Separador de milhares 2 3 2 8 6" xfId="34433"/>
    <cellStyle name="Separador de milhares 2 3 2 8 7" xfId="31138"/>
    <cellStyle name="Separador de milhares 2 3 2 9" xfId="4785"/>
    <cellStyle name="Separador de milhares 2 3 2 9 2" xfId="21255"/>
    <cellStyle name="Separador de milhares 2 3 2 9 2 2" xfId="52550"/>
    <cellStyle name="Separador de milhares 2 3 2 9 3" xfId="14667"/>
    <cellStyle name="Separador de milhares 2 3 2 9 3 2" xfId="45962"/>
    <cellStyle name="Separador de milhares 2 3 2 9 4" xfId="36080"/>
    <cellStyle name="Separador de milhares 2 3 3" xfId="1503"/>
    <cellStyle name="Separador de milhares 2 3 3 10" xfId="11421"/>
    <cellStyle name="Separador de milhares 2 3 3 10 2" xfId="42716"/>
    <cellStyle name="Separador de milhares 2 3 3 11" xfId="27892"/>
    <cellStyle name="Separador de milhares 2 3 3 11 2" xfId="32834"/>
    <cellStyle name="Separador de milhares 2 3 3 12" xfId="29539"/>
    <cellStyle name="Separador de milhares 2 3 3 2" xfId="1504"/>
    <cellStyle name="Separador de milhares 2 3 3 2 10" xfId="18010"/>
    <cellStyle name="Separador de milhares 2 3 3 2 10 2" xfId="49305"/>
    <cellStyle name="Separador de milhares 2 3 3 2 11" xfId="11422"/>
    <cellStyle name="Separador de milhares 2 3 3 2 11 2" xfId="42717"/>
    <cellStyle name="Separador de milhares 2 3 3 2 12" xfId="27893"/>
    <cellStyle name="Separador de milhares 2 3 3 2 12 2" xfId="32835"/>
    <cellStyle name="Separador de milhares 2 3 3 2 13" xfId="29540"/>
    <cellStyle name="Separador de milhares 2 3 3 2 2" xfId="1505"/>
    <cellStyle name="Separador de milhares 2 3 3 2 2 10" xfId="11423"/>
    <cellStyle name="Separador de milhares 2 3 3 2 2 10 2" xfId="42718"/>
    <cellStyle name="Separador de milhares 2 3 3 2 2 11" xfId="27894"/>
    <cellStyle name="Separador de milhares 2 3 3 2 2 11 2" xfId="32836"/>
    <cellStyle name="Separador de milhares 2 3 3 2 2 12" xfId="29541"/>
    <cellStyle name="Separador de milhares 2 3 3 2 2 2" xfId="1506"/>
    <cellStyle name="Separador de milhares 2 3 3 2 2 2 2" xfId="1507"/>
    <cellStyle name="Separador de milhares 2 3 3 2 2 2 2 2" xfId="3190"/>
    <cellStyle name="Separador de milhares 2 3 3 2 2 2 2 2 2" xfId="6484"/>
    <cellStyle name="Separador de milhares 2 3 3 2 2 2 2 2 2 2" xfId="22954"/>
    <cellStyle name="Separador de milhares 2 3 3 2 2 2 2 2 2 2 2" xfId="54249"/>
    <cellStyle name="Separador de milhares 2 3 3 2 2 2 2 2 2 3" xfId="16366"/>
    <cellStyle name="Separador de milhares 2 3 3 2 2 2 2 2 2 3 2" xfId="47661"/>
    <cellStyle name="Separador de milhares 2 3 3 2 2 2 2 2 2 4" xfId="37779"/>
    <cellStyle name="Separador de milhares 2 3 3 2 2 2 2 2 3" xfId="9778"/>
    <cellStyle name="Separador de milhares 2 3 3 2 2 2 2 2 3 2" xfId="26248"/>
    <cellStyle name="Separador de milhares 2 3 3 2 2 2 2 2 3 2 2" xfId="57543"/>
    <cellStyle name="Separador de milhares 2 3 3 2 2 2 2 2 3 3" xfId="41073"/>
    <cellStyle name="Separador de milhares 2 3 3 2 2 2 2 2 4" xfId="19660"/>
    <cellStyle name="Separador de milhares 2 3 3 2 2 2 2 2 4 2" xfId="50955"/>
    <cellStyle name="Separador de milhares 2 3 3 2 2 2 2 2 5" xfId="13072"/>
    <cellStyle name="Separador de milhares 2 3 3 2 2 2 2 2 5 2" xfId="44367"/>
    <cellStyle name="Separador de milhares 2 3 3 2 2 2 2 2 6" xfId="34485"/>
    <cellStyle name="Separador de milhares 2 3 3 2 2 2 2 2 7" xfId="31190"/>
    <cellStyle name="Separador de milhares 2 3 3 2 2 2 2 3" xfId="4837"/>
    <cellStyle name="Separador de milhares 2 3 3 2 2 2 2 3 2" xfId="21307"/>
    <cellStyle name="Separador de milhares 2 3 3 2 2 2 2 3 2 2" xfId="52602"/>
    <cellStyle name="Separador de milhares 2 3 3 2 2 2 2 3 3" xfId="14719"/>
    <cellStyle name="Separador de milhares 2 3 3 2 2 2 2 3 3 2" xfId="46014"/>
    <cellStyle name="Separador de milhares 2 3 3 2 2 2 2 3 4" xfId="36132"/>
    <cellStyle name="Separador de milhares 2 3 3 2 2 2 2 4" xfId="8131"/>
    <cellStyle name="Separador de milhares 2 3 3 2 2 2 2 4 2" xfId="24601"/>
    <cellStyle name="Separador de milhares 2 3 3 2 2 2 2 4 2 2" xfId="55896"/>
    <cellStyle name="Separador de milhares 2 3 3 2 2 2 2 4 3" xfId="39426"/>
    <cellStyle name="Separador de milhares 2 3 3 2 2 2 2 5" xfId="18013"/>
    <cellStyle name="Separador de milhares 2 3 3 2 2 2 2 5 2" xfId="49308"/>
    <cellStyle name="Separador de milhares 2 3 3 2 2 2 2 6" xfId="11425"/>
    <cellStyle name="Separador de milhares 2 3 3 2 2 2 2 6 2" xfId="42720"/>
    <cellStyle name="Separador de milhares 2 3 3 2 2 2 2 7" xfId="27896"/>
    <cellStyle name="Separador de milhares 2 3 3 2 2 2 2 7 2" xfId="32838"/>
    <cellStyle name="Separador de milhares 2 3 3 2 2 2 2 8" xfId="29543"/>
    <cellStyle name="Separador de milhares 2 3 3 2 2 2 3" xfId="3189"/>
    <cellStyle name="Separador de milhares 2 3 3 2 2 2 3 2" xfId="6483"/>
    <cellStyle name="Separador de milhares 2 3 3 2 2 2 3 2 2" xfId="22953"/>
    <cellStyle name="Separador de milhares 2 3 3 2 2 2 3 2 2 2" xfId="54248"/>
    <cellStyle name="Separador de milhares 2 3 3 2 2 2 3 2 3" xfId="16365"/>
    <cellStyle name="Separador de milhares 2 3 3 2 2 2 3 2 3 2" xfId="47660"/>
    <cellStyle name="Separador de milhares 2 3 3 2 2 2 3 2 4" xfId="37778"/>
    <cellStyle name="Separador de milhares 2 3 3 2 2 2 3 3" xfId="9777"/>
    <cellStyle name="Separador de milhares 2 3 3 2 2 2 3 3 2" xfId="26247"/>
    <cellStyle name="Separador de milhares 2 3 3 2 2 2 3 3 2 2" xfId="57542"/>
    <cellStyle name="Separador de milhares 2 3 3 2 2 2 3 3 3" xfId="41072"/>
    <cellStyle name="Separador de milhares 2 3 3 2 2 2 3 4" xfId="19659"/>
    <cellStyle name="Separador de milhares 2 3 3 2 2 2 3 4 2" xfId="50954"/>
    <cellStyle name="Separador de milhares 2 3 3 2 2 2 3 5" xfId="13071"/>
    <cellStyle name="Separador de milhares 2 3 3 2 2 2 3 5 2" xfId="44366"/>
    <cellStyle name="Separador de milhares 2 3 3 2 2 2 3 6" xfId="34484"/>
    <cellStyle name="Separador de milhares 2 3 3 2 2 2 3 7" xfId="31189"/>
    <cellStyle name="Separador de milhares 2 3 3 2 2 2 4" xfId="4836"/>
    <cellStyle name="Separador de milhares 2 3 3 2 2 2 4 2" xfId="21306"/>
    <cellStyle name="Separador de milhares 2 3 3 2 2 2 4 2 2" xfId="52601"/>
    <cellStyle name="Separador de milhares 2 3 3 2 2 2 4 3" xfId="14718"/>
    <cellStyle name="Separador de milhares 2 3 3 2 2 2 4 3 2" xfId="46013"/>
    <cellStyle name="Separador de milhares 2 3 3 2 2 2 4 4" xfId="36131"/>
    <cellStyle name="Separador de milhares 2 3 3 2 2 2 5" xfId="8130"/>
    <cellStyle name="Separador de milhares 2 3 3 2 2 2 5 2" xfId="24600"/>
    <cellStyle name="Separador de milhares 2 3 3 2 2 2 5 2 2" xfId="55895"/>
    <cellStyle name="Separador de milhares 2 3 3 2 2 2 5 3" xfId="39425"/>
    <cellStyle name="Separador de milhares 2 3 3 2 2 2 6" xfId="18012"/>
    <cellStyle name="Separador de milhares 2 3 3 2 2 2 6 2" xfId="49307"/>
    <cellStyle name="Separador de milhares 2 3 3 2 2 2 7" xfId="11424"/>
    <cellStyle name="Separador de milhares 2 3 3 2 2 2 7 2" xfId="42719"/>
    <cellStyle name="Separador de milhares 2 3 3 2 2 2 8" xfId="27895"/>
    <cellStyle name="Separador de milhares 2 3 3 2 2 2 8 2" xfId="32837"/>
    <cellStyle name="Separador de milhares 2 3 3 2 2 2 9" xfId="29542"/>
    <cellStyle name="Separador de milhares 2 3 3 2 2 3" xfId="1508"/>
    <cellStyle name="Separador de milhares 2 3 3 2 2 3 2" xfId="1509"/>
    <cellStyle name="Separador de milhares 2 3 3 2 2 3 2 2" xfId="3192"/>
    <cellStyle name="Separador de milhares 2 3 3 2 2 3 2 2 2" xfId="6486"/>
    <cellStyle name="Separador de milhares 2 3 3 2 2 3 2 2 2 2" xfId="22956"/>
    <cellStyle name="Separador de milhares 2 3 3 2 2 3 2 2 2 2 2" xfId="54251"/>
    <cellStyle name="Separador de milhares 2 3 3 2 2 3 2 2 2 3" xfId="16368"/>
    <cellStyle name="Separador de milhares 2 3 3 2 2 3 2 2 2 3 2" xfId="47663"/>
    <cellStyle name="Separador de milhares 2 3 3 2 2 3 2 2 2 4" xfId="37781"/>
    <cellStyle name="Separador de milhares 2 3 3 2 2 3 2 2 3" xfId="9780"/>
    <cellStyle name="Separador de milhares 2 3 3 2 2 3 2 2 3 2" xfId="26250"/>
    <cellStyle name="Separador de milhares 2 3 3 2 2 3 2 2 3 2 2" xfId="57545"/>
    <cellStyle name="Separador de milhares 2 3 3 2 2 3 2 2 3 3" xfId="41075"/>
    <cellStyle name="Separador de milhares 2 3 3 2 2 3 2 2 4" xfId="19662"/>
    <cellStyle name="Separador de milhares 2 3 3 2 2 3 2 2 4 2" xfId="50957"/>
    <cellStyle name="Separador de milhares 2 3 3 2 2 3 2 2 5" xfId="13074"/>
    <cellStyle name="Separador de milhares 2 3 3 2 2 3 2 2 5 2" xfId="44369"/>
    <cellStyle name="Separador de milhares 2 3 3 2 2 3 2 2 6" xfId="34487"/>
    <cellStyle name="Separador de milhares 2 3 3 2 2 3 2 2 7" xfId="31192"/>
    <cellStyle name="Separador de milhares 2 3 3 2 2 3 2 3" xfId="4839"/>
    <cellStyle name="Separador de milhares 2 3 3 2 2 3 2 3 2" xfId="21309"/>
    <cellStyle name="Separador de milhares 2 3 3 2 2 3 2 3 2 2" xfId="52604"/>
    <cellStyle name="Separador de milhares 2 3 3 2 2 3 2 3 3" xfId="14721"/>
    <cellStyle name="Separador de milhares 2 3 3 2 2 3 2 3 3 2" xfId="46016"/>
    <cellStyle name="Separador de milhares 2 3 3 2 2 3 2 3 4" xfId="36134"/>
    <cellStyle name="Separador de milhares 2 3 3 2 2 3 2 4" xfId="8133"/>
    <cellStyle name="Separador de milhares 2 3 3 2 2 3 2 4 2" xfId="24603"/>
    <cellStyle name="Separador de milhares 2 3 3 2 2 3 2 4 2 2" xfId="55898"/>
    <cellStyle name="Separador de milhares 2 3 3 2 2 3 2 4 3" xfId="39428"/>
    <cellStyle name="Separador de milhares 2 3 3 2 2 3 2 5" xfId="18015"/>
    <cellStyle name="Separador de milhares 2 3 3 2 2 3 2 5 2" xfId="49310"/>
    <cellStyle name="Separador de milhares 2 3 3 2 2 3 2 6" xfId="11427"/>
    <cellStyle name="Separador de milhares 2 3 3 2 2 3 2 6 2" xfId="42722"/>
    <cellStyle name="Separador de milhares 2 3 3 2 2 3 2 7" xfId="27898"/>
    <cellStyle name="Separador de milhares 2 3 3 2 2 3 2 7 2" xfId="32840"/>
    <cellStyle name="Separador de milhares 2 3 3 2 2 3 2 8" xfId="29545"/>
    <cellStyle name="Separador de milhares 2 3 3 2 2 3 3" xfId="3191"/>
    <cellStyle name="Separador de milhares 2 3 3 2 2 3 3 2" xfId="6485"/>
    <cellStyle name="Separador de milhares 2 3 3 2 2 3 3 2 2" xfId="22955"/>
    <cellStyle name="Separador de milhares 2 3 3 2 2 3 3 2 2 2" xfId="54250"/>
    <cellStyle name="Separador de milhares 2 3 3 2 2 3 3 2 3" xfId="16367"/>
    <cellStyle name="Separador de milhares 2 3 3 2 2 3 3 2 3 2" xfId="47662"/>
    <cellStyle name="Separador de milhares 2 3 3 2 2 3 3 2 4" xfId="37780"/>
    <cellStyle name="Separador de milhares 2 3 3 2 2 3 3 3" xfId="9779"/>
    <cellStyle name="Separador de milhares 2 3 3 2 2 3 3 3 2" xfId="26249"/>
    <cellStyle name="Separador de milhares 2 3 3 2 2 3 3 3 2 2" xfId="57544"/>
    <cellStyle name="Separador de milhares 2 3 3 2 2 3 3 3 3" xfId="41074"/>
    <cellStyle name="Separador de milhares 2 3 3 2 2 3 3 4" xfId="19661"/>
    <cellStyle name="Separador de milhares 2 3 3 2 2 3 3 4 2" xfId="50956"/>
    <cellStyle name="Separador de milhares 2 3 3 2 2 3 3 5" xfId="13073"/>
    <cellStyle name="Separador de milhares 2 3 3 2 2 3 3 5 2" xfId="44368"/>
    <cellStyle name="Separador de milhares 2 3 3 2 2 3 3 6" xfId="34486"/>
    <cellStyle name="Separador de milhares 2 3 3 2 2 3 3 7" xfId="31191"/>
    <cellStyle name="Separador de milhares 2 3 3 2 2 3 4" xfId="4838"/>
    <cellStyle name="Separador de milhares 2 3 3 2 2 3 4 2" xfId="21308"/>
    <cellStyle name="Separador de milhares 2 3 3 2 2 3 4 2 2" xfId="52603"/>
    <cellStyle name="Separador de milhares 2 3 3 2 2 3 4 3" xfId="14720"/>
    <cellStyle name="Separador de milhares 2 3 3 2 2 3 4 3 2" xfId="46015"/>
    <cellStyle name="Separador de milhares 2 3 3 2 2 3 4 4" xfId="36133"/>
    <cellStyle name="Separador de milhares 2 3 3 2 2 3 5" xfId="8132"/>
    <cellStyle name="Separador de milhares 2 3 3 2 2 3 5 2" xfId="24602"/>
    <cellStyle name="Separador de milhares 2 3 3 2 2 3 5 2 2" xfId="55897"/>
    <cellStyle name="Separador de milhares 2 3 3 2 2 3 5 3" xfId="39427"/>
    <cellStyle name="Separador de milhares 2 3 3 2 2 3 6" xfId="18014"/>
    <cellStyle name="Separador de milhares 2 3 3 2 2 3 6 2" xfId="49309"/>
    <cellStyle name="Separador de milhares 2 3 3 2 2 3 7" xfId="11426"/>
    <cellStyle name="Separador de milhares 2 3 3 2 2 3 7 2" xfId="42721"/>
    <cellStyle name="Separador de milhares 2 3 3 2 2 3 8" xfId="27897"/>
    <cellStyle name="Separador de milhares 2 3 3 2 2 3 8 2" xfId="32839"/>
    <cellStyle name="Separador de milhares 2 3 3 2 2 3 9" xfId="29544"/>
    <cellStyle name="Separador de milhares 2 3 3 2 2 4" xfId="1510"/>
    <cellStyle name="Separador de milhares 2 3 3 2 2 4 2" xfId="3193"/>
    <cellStyle name="Separador de milhares 2 3 3 2 2 4 2 2" xfId="6487"/>
    <cellStyle name="Separador de milhares 2 3 3 2 2 4 2 2 2" xfId="22957"/>
    <cellStyle name="Separador de milhares 2 3 3 2 2 4 2 2 2 2" xfId="54252"/>
    <cellStyle name="Separador de milhares 2 3 3 2 2 4 2 2 3" xfId="16369"/>
    <cellStyle name="Separador de milhares 2 3 3 2 2 4 2 2 3 2" xfId="47664"/>
    <cellStyle name="Separador de milhares 2 3 3 2 2 4 2 2 4" xfId="37782"/>
    <cellStyle name="Separador de milhares 2 3 3 2 2 4 2 3" xfId="9781"/>
    <cellStyle name="Separador de milhares 2 3 3 2 2 4 2 3 2" xfId="26251"/>
    <cellStyle name="Separador de milhares 2 3 3 2 2 4 2 3 2 2" xfId="57546"/>
    <cellStyle name="Separador de milhares 2 3 3 2 2 4 2 3 3" xfId="41076"/>
    <cellStyle name="Separador de milhares 2 3 3 2 2 4 2 4" xfId="19663"/>
    <cellStyle name="Separador de milhares 2 3 3 2 2 4 2 4 2" xfId="50958"/>
    <cellStyle name="Separador de milhares 2 3 3 2 2 4 2 5" xfId="13075"/>
    <cellStyle name="Separador de milhares 2 3 3 2 2 4 2 5 2" xfId="44370"/>
    <cellStyle name="Separador de milhares 2 3 3 2 2 4 2 6" xfId="34488"/>
    <cellStyle name="Separador de milhares 2 3 3 2 2 4 2 7" xfId="31193"/>
    <cellStyle name="Separador de milhares 2 3 3 2 2 4 3" xfId="4840"/>
    <cellStyle name="Separador de milhares 2 3 3 2 2 4 3 2" xfId="21310"/>
    <cellStyle name="Separador de milhares 2 3 3 2 2 4 3 2 2" xfId="52605"/>
    <cellStyle name="Separador de milhares 2 3 3 2 2 4 3 3" xfId="14722"/>
    <cellStyle name="Separador de milhares 2 3 3 2 2 4 3 3 2" xfId="46017"/>
    <cellStyle name="Separador de milhares 2 3 3 2 2 4 3 4" xfId="36135"/>
    <cellStyle name="Separador de milhares 2 3 3 2 2 4 4" xfId="8134"/>
    <cellStyle name="Separador de milhares 2 3 3 2 2 4 4 2" xfId="24604"/>
    <cellStyle name="Separador de milhares 2 3 3 2 2 4 4 2 2" xfId="55899"/>
    <cellStyle name="Separador de milhares 2 3 3 2 2 4 4 3" xfId="39429"/>
    <cellStyle name="Separador de milhares 2 3 3 2 2 4 5" xfId="18016"/>
    <cellStyle name="Separador de milhares 2 3 3 2 2 4 5 2" xfId="49311"/>
    <cellStyle name="Separador de milhares 2 3 3 2 2 4 6" xfId="11428"/>
    <cellStyle name="Separador de milhares 2 3 3 2 2 4 6 2" xfId="42723"/>
    <cellStyle name="Separador de milhares 2 3 3 2 2 4 7" xfId="27899"/>
    <cellStyle name="Separador de milhares 2 3 3 2 2 4 7 2" xfId="32841"/>
    <cellStyle name="Separador de milhares 2 3 3 2 2 4 8" xfId="29546"/>
    <cellStyle name="Separador de milhares 2 3 3 2 2 5" xfId="1511"/>
    <cellStyle name="Separador de milhares 2 3 3 2 2 5 2" xfId="3194"/>
    <cellStyle name="Separador de milhares 2 3 3 2 2 5 2 2" xfId="6488"/>
    <cellStyle name="Separador de milhares 2 3 3 2 2 5 2 2 2" xfId="22958"/>
    <cellStyle name="Separador de milhares 2 3 3 2 2 5 2 2 2 2" xfId="54253"/>
    <cellStyle name="Separador de milhares 2 3 3 2 2 5 2 2 3" xfId="16370"/>
    <cellStyle name="Separador de milhares 2 3 3 2 2 5 2 2 3 2" xfId="47665"/>
    <cellStyle name="Separador de milhares 2 3 3 2 2 5 2 2 4" xfId="37783"/>
    <cellStyle name="Separador de milhares 2 3 3 2 2 5 2 3" xfId="9782"/>
    <cellStyle name="Separador de milhares 2 3 3 2 2 5 2 3 2" xfId="26252"/>
    <cellStyle name="Separador de milhares 2 3 3 2 2 5 2 3 2 2" xfId="57547"/>
    <cellStyle name="Separador de milhares 2 3 3 2 2 5 2 3 3" xfId="41077"/>
    <cellStyle name="Separador de milhares 2 3 3 2 2 5 2 4" xfId="19664"/>
    <cellStyle name="Separador de milhares 2 3 3 2 2 5 2 4 2" xfId="50959"/>
    <cellStyle name="Separador de milhares 2 3 3 2 2 5 2 5" xfId="13076"/>
    <cellStyle name="Separador de milhares 2 3 3 2 2 5 2 5 2" xfId="44371"/>
    <cellStyle name="Separador de milhares 2 3 3 2 2 5 2 6" xfId="34489"/>
    <cellStyle name="Separador de milhares 2 3 3 2 2 5 2 7" xfId="31194"/>
    <cellStyle name="Separador de milhares 2 3 3 2 2 5 3" xfId="4841"/>
    <cellStyle name="Separador de milhares 2 3 3 2 2 5 3 2" xfId="21311"/>
    <cellStyle name="Separador de milhares 2 3 3 2 2 5 3 2 2" xfId="52606"/>
    <cellStyle name="Separador de milhares 2 3 3 2 2 5 3 3" xfId="14723"/>
    <cellStyle name="Separador de milhares 2 3 3 2 2 5 3 3 2" xfId="46018"/>
    <cellStyle name="Separador de milhares 2 3 3 2 2 5 3 4" xfId="36136"/>
    <cellStyle name="Separador de milhares 2 3 3 2 2 5 4" xfId="8135"/>
    <cellStyle name="Separador de milhares 2 3 3 2 2 5 4 2" xfId="24605"/>
    <cellStyle name="Separador de milhares 2 3 3 2 2 5 4 2 2" xfId="55900"/>
    <cellStyle name="Separador de milhares 2 3 3 2 2 5 4 3" xfId="39430"/>
    <cellStyle name="Separador de milhares 2 3 3 2 2 5 5" xfId="18017"/>
    <cellStyle name="Separador de milhares 2 3 3 2 2 5 5 2" xfId="49312"/>
    <cellStyle name="Separador de milhares 2 3 3 2 2 5 6" xfId="11429"/>
    <cellStyle name="Separador de milhares 2 3 3 2 2 5 6 2" xfId="42724"/>
    <cellStyle name="Separador de milhares 2 3 3 2 2 5 7" xfId="27900"/>
    <cellStyle name="Separador de milhares 2 3 3 2 2 5 7 2" xfId="32842"/>
    <cellStyle name="Separador de milhares 2 3 3 2 2 5 8" xfId="29547"/>
    <cellStyle name="Separador de milhares 2 3 3 2 2 6" xfId="3188"/>
    <cellStyle name="Separador de milhares 2 3 3 2 2 6 2" xfId="6482"/>
    <cellStyle name="Separador de milhares 2 3 3 2 2 6 2 2" xfId="22952"/>
    <cellStyle name="Separador de milhares 2 3 3 2 2 6 2 2 2" xfId="54247"/>
    <cellStyle name="Separador de milhares 2 3 3 2 2 6 2 3" xfId="16364"/>
    <cellStyle name="Separador de milhares 2 3 3 2 2 6 2 3 2" xfId="47659"/>
    <cellStyle name="Separador de milhares 2 3 3 2 2 6 2 4" xfId="37777"/>
    <cellStyle name="Separador de milhares 2 3 3 2 2 6 3" xfId="9776"/>
    <cellStyle name="Separador de milhares 2 3 3 2 2 6 3 2" xfId="26246"/>
    <cellStyle name="Separador de milhares 2 3 3 2 2 6 3 2 2" xfId="57541"/>
    <cellStyle name="Separador de milhares 2 3 3 2 2 6 3 3" xfId="41071"/>
    <cellStyle name="Separador de milhares 2 3 3 2 2 6 4" xfId="19658"/>
    <cellStyle name="Separador de milhares 2 3 3 2 2 6 4 2" xfId="50953"/>
    <cellStyle name="Separador de milhares 2 3 3 2 2 6 5" xfId="13070"/>
    <cellStyle name="Separador de milhares 2 3 3 2 2 6 5 2" xfId="44365"/>
    <cellStyle name="Separador de milhares 2 3 3 2 2 6 6" xfId="34483"/>
    <cellStyle name="Separador de milhares 2 3 3 2 2 6 7" xfId="31188"/>
    <cellStyle name="Separador de milhares 2 3 3 2 2 7" xfId="4835"/>
    <cellStyle name="Separador de milhares 2 3 3 2 2 7 2" xfId="21305"/>
    <cellStyle name="Separador de milhares 2 3 3 2 2 7 2 2" xfId="52600"/>
    <cellStyle name="Separador de milhares 2 3 3 2 2 7 3" xfId="14717"/>
    <cellStyle name="Separador de milhares 2 3 3 2 2 7 3 2" xfId="46012"/>
    <cellStyle name="Separador de milhares 2 3 3 2 2 7 4" xfId="36130"/>
    <cellStyle name="Separador de milhares 2 3 3 2 2 8" xfId="8129"/>
    <cellStyle name="Separador de milhares 2 3 3 2 2 8 2" xfId="24599"/>
    <cellStyle name="Separador de milhares 2 3 3 2 2 8 2 2" xfId="55894"/>
    <cellStyle name="Separador de milhares 2 3 3 2 2 8 3" xfId="39424"/>
    <cellStyle name="Separador de milhares 2 3 3 2 2 9" xfId="18011"/>
    <cellStyle name="Separador de milhares 2 3 3 2 2 9 2" xfId="49306"/>
    <cellStyle name="Separador de milhares 2 3 3 2 3" xfId="1512"/>
    <cellStyle name="Separador de milhares 2 3 3 2 3 2" xfId="1513"/>
    <cellStyle name="Separador de milhares 2 3 3 2 3 2 2" xfId="3196"/>
    <cellStyle name="Separador de milhares 2 3 3 2 3 2 2 2" xfId="6490"/>
    <cellStyle name="Separador de milhares 2 3 3 2 3 2 2 2 2" xfId="22960"/>
    <cellStyle name="Separador de milhares 2 3 3 2 3 2 2 2 2 2" xfId="54255"/>
    <cellStyle name="Separador de milhares 2 3 3 2 3 2 2 2 3" xfId="16372"/>
    <cellStyle name="Separador de milhares 2 3 3 2 3 2 2 2 3 2" xfId="47667"/>
    <cellStyle name="Separador de milhares 2 3 3 2 3 2 2 2 4" xfId="37785"/>
    <cellStyle name="Separador de milhares 2 3 3 2 3 2 2 3" xfId="9784"/>
    <cellStyle name="Separador de milhares 2 3 3 2 3 2 2 3 2" xfId="26254"/>
    <cellStyle name="Separador de milhares 2 3 3 2 3 2 2 3 2 2" xfId="57549"/>
    <cellStyle name="Separador de milhares 2 3 3 2 3 2 2 3 3" xfId="41079"/>
    <cellStyle name="Separador de milhares 2 3 3 2 3 2 2 4" xfId="19666"/>
    <cellStyle name="Separador de milhares 2 3 3 2 3 2 2 4 2" xfId="50961"/>
    <cellStyle name="Separador de milhares 2 3 3 2 3 2 2 5" xfId="13078"/>
    <cellStyle name="Separador de milhares 2 3 3 2 3 2 2 5 2" xfId="44373"/>
    <cellStyle name="Separador de milhares 2 3 3 2 3 2 2 6" xfId="34491"/>
    <cellStyle name="Separador de milhares 2 3 3 2 3 2 2 7" xfId="31196"/>
    <cellStyle name="Separador de milhares 2 3 3 2 3 2 3" xfId="4843"/>
    <cellStyle name="Separador de milhares 2 3 3 2 3 2 3 2" xfId="21313"/>
    <cellStyle name="Separador de milhares 2 3 3 2 3 2 3 2 2" xfId="52608"/>
    <cellStyle name="Separador de milhares 2 3 3 2 3 2 3 3" xfId="14725"/>
    <cellStyle name="Separador de milhares 2 3 3 2 3 2 3 3 2" xfId="46020"/>
    <cellStyle name="Separador de milhares 2 3 3 2 3 2 3 4" xfId="36138"/>
    <cellStyle name="Separador de milhares 2 3 3 2 3 2 4" xfId="8137"/>
    <cellStyle name="Separador de milhares 2 3 3 2 3 2 4 2" xfId="24607"/>
    <cellStyle name="Separador de milhares 2 3 3 2 3 2 4 2 2" xfId="55902"/>
    <cellStyle name="Separador de milhares 2 3 3 2 3 2 4 3" xfId="39432"/>
    <cellStyle name="Separador de milhares 2 3 3 2 3 2 5" xfId="18019"/>
    <cellStyle name="Separador de milhares 2 3 3 2 3 2 5 2" xfId="49314"/>
    <cellStyle name="Separador de milhares 2 3 3 2 3 2 6" xfId="11431"/>
    <cellStyle name="Separador de milhares 2 3 3 2 3 2 6 2" xfId="42726"/>
    <cellStyle name="Separador de milhares 2 3 3 2 3 2 7" xfId="27902"/>
    <cellStyle name="Separador de milhares 2 3 3 2 3 2 7 2" xfId="32844"/>
    <cellStyle name="Separador de milhares 2 3 3 2 3 2 8" xfId="29549"/>
    <cellStyle name="Separador de milhares 2 3 3 2 3 3" xfId="3195"/>
    <cellStyle name="Separador de milhares 2 3 3 2 3 3 2" xfId="6489"/>
    <cellStyle name="Separador de milhares 2 3 3 2 3 3 2 2" xfId="22959"/>
    <cellStyle name="Separador de milhares 2 3 3 2 3 3 2 2 2" xfId="54254"/>
    <cellStyle name="Separador de milhares 2 3 3 2 3 3 2 3" xfId="16371"/>
    <cellStyle name="Separador de milhares 2 3 3 2 3 3 2 3 2" xfId="47666"/>
    <cellStyle name="Separador de milhares 2 3 3 2 3 3 2 4" xfId="37784"/>
    <cellStyle name="Separador de milhares 2 3 3 2 3 3 3" xfId="9783"/>
    <cellStyle name="Separador de milhares 2 3 3 2 3 3 3 2" xfId="26253"/>
    <cellStyle name="Separador de milhares 2 3 3 2 3 3 3 2 2" xfId="57548"/>
    <cellStyle name="Separador de milhares 2 3 3 2 3 3 3 3" xfId="41078"/>
    <cellStyle name="Separador de milhares 2 3 3 2 3 3 4" xfId="19665"/>
    <cellStyle name="Separador de milhares 2 3 3 2 3 3 4 2" xfId="50960"/>
    <cellStyle name="Separador de milhares 2 3 3 2 3 3 5" xfId="13077"/>
    <cellStyle name="Separador de milhares 2 3 3 2 3 3 5 2" xfId="44372"/>
    <cellStyle name="Separador de milhares 2 3 3 2 3 3 6" xfId="34490"/>
    <cellStyle name="Separador de milhares 2 3 3 2 3 3 7" xfId="31195"/>
    <cellStyle name="Separador de milhares 2 3 3 2 3 4" xfId="4842"/>
    <cellStyle name="Separador de milhares 2 3 3 2 3 4 2" xfId="21312"/>
    <cellStyle name="Separador de milhares 2 3 3 2 3 4 2 2" xfId="52607"/>
    <cellStyle name="Separador de milhares 2 3 3 2 3 4 3" xfId="14724"/>
    <cellStyle name="Separador de milhares 2 3 3 2 3 4 3 2" xfId="46019"/>
    <cellStyle name="Separador de milhares 2 3 3 2 3 4 4" xfId="36137"/>
    <cellStyle name="Separador de milhares 2 3 3 2 3 5" xfId="8136"/>
    <cellStyle name="Separador de milhares 2 3 3 2 3 5 2" xfId="24606"/>
    <cellStyle name="Separador de milhares 2 3 3 2 3 5 2 2" xfId="55901"/>
    <cellStyle name="Separador de milhares 2 3 3 2 3 5 3" xfId="39431"/>
    <cellStyle name="Separador de milhares 2 3 3 2 3 6" xfId="18018"/>
    <cellStyle name="Separador de milhares 2 3 3 2 3 6 2" xfId="49313"/>
    <cellStyle name="Separador de milhares 2 3 3 2 3 7" xfId="11430"/>
    <cellStyle name="Separador de milhares 2 3 3 2 3 7 2" xfId="42725"/>
    <cellStyle name="Separador de milhares 2 3 3 2 3 8" xfId="27901"/>
    <cellStyle name="Separador de milhares 2 3 3 2 3 8 2" xfId="32843"/>
    <cellStyle name="Separador de milhares 2 3 3 2 3 9" xfId="29548"/>
    <cellStyle name="Separador de milhares 2 3 3 2 4" xfId="1514"/>
    <cellStyle name="Separador de milhares 2 3 3 2 4 2" xfId="1515"/>
    <cellStyle name="Separador de milhares 2 3 3 2 4 2 2" xfId="3198"/>
    <cellStyle name="Separador de milhares 2 3 3 2 4 2 2 2" xfId="6492"/>
    <cellStyle name="Separador de milhares 2 3 3 2 4 2 2 2 2" xfId="22962"/>
    <cellStyle name="Separador de milhares 2 3 3 2 4 2 2 2 2 2" xfId="54257"/>
    <cellStyle name="Separador de milhares 2 3 3 2 4 2 2 2 3" xfId="16374"/>
    <cellStyle name="Separador de milhares 2 3 3 2 4 2 2 2 3 2" xfId="47669"/>
    <cellStyle name="Separador de milhares 2 3 3 2 4 2 2 2 4" xfId="37787"/>
    <cellStyle name="Separador de milhares 2 3 3 2 4 2 2 3" xfId="9786"/>
    <cellStyle name="Separador de milhares 2 3 3 2 4 2 2 3 2" xfId="26256"/>
    <cellStyle name="Separador de milhares 2 3 3 2 4 2 2 3 2 2" xfId="57551"/>
    <cellStyle name="Separador de milhares 2 3 3 2 4 2 2 3 3" xfId="41081"/>
    <cellStyle name="Separador de milhares 2 3 3 2 4 2 2 4" xfId="19668"/>
    <cellStyle name="Separador de milhares 2 3 3 2 4 2 2 4 2" xfId="50963"/>
    <cellStyle name="Separador de milhares 2 3 3 2 4 2 2 5" xfId="13080"/>
    <cellStyle name="Separador de milhares 2 3 3 2 4 2 2 5 2" xfId="44375"/>
    <cellStyle name="Separador de milhares 2 3 3 2 4 2 2 6" xfId="34493"/>
    <cellStyle name="Separador de milhares 2 3 3 2 4 2 2 7" xfId="31198"/>
    <cellStyle name="Separador de milhares 2 3 3 2 4 2 3" xfId="4845"/>
    <cellStyle name="Separador de milhares 2 3 3 2 4 2 3 2" xfId="21315"/>
    <cellStyle name="Separador de milhares 2 3 3 2 4 2 3 2 2" xfId="52610"/>
    <cellStyle name="Separador de milhares 2 3 3 2 4 2 3 3" xfId="14727"/>
    <cellStyle name="Separador de milhares 2 3 3 2 4 2 3 3 2" xfId="46022"/>
    <cellStyle name="Separador de milhares 2 3 3 2 4 2 3 4" xfId="36140"/>
    <cellStyle name="Separador de milhares 2 3 3 2 4 2 4" xfId="8139"/>
    <cellStyle name="Separador de milhares 2 3 3 2 4 2 4 2" xfId="24609"/>
    <cellStyle name="Separador de milhares 2 3 3 2 4 2 4 2 2" xfId="55904"/>
    <cellStyle name="Separador de milhares 2 3 3 2 4 2 4 3" xfId="39434"/>
    <cellStyle name="Separador de milhares 2 3 3 2 4 2 5" xfId="18021"/>
    <cellStyle name="Separador de milhares 2 3 3 2 4 2 5 2" xfId="49316"/>
    <cellStyle name="Separador de milhares 2 3 3 2 4 2 6" xfId="11433"/>
    <cellStyle name="Separador de milhares 2 3 3 2 4 2 6 2" xfId="42728"/>
    <cellStyle name="Separador de milhares 2 3 3 2 4 2 7" xfId="27904"/>
    <cellStyle name="Separador de milhares 2 3 3 2 4 2 7 2" xfId="32846"/>
    <cellStyle name="Separador de milhares 2 3 3 2 4 2 8" xfId="29551"/>
    <cellStyle name="Separador de milhares 2 3 3 2 4 3" xfId="3197"/>
    <cellStyle name="Separador de milhares 2 3 3 2 4 3 2" xfId="6491"/>
    <cellStyle name="Separador de milhares 2 3 3 2 4 3 2 2" xfId="22961"/>
    <cellStyle name="Separador de milhares 2 3 3 2 4 3 2 2 2" xfId="54256"/>
    <cellStyle name="Separador de milhares 2 3 3 2 4 3 2 3" xfId="16373"/>
    <cellStyle name="Separador de milhares 2 3 3 2 4 3 2 3 2" xfId="47668"/>
    <cellStyle name="Separador de milhares 2 3 3 2 4 3 2 4" xfId="37786"/>
    <cellStyle name="Separador de milhares 2 3 3 2 4 3 3" xfId="9785"/>
    <cellStyle name="Separador de milhares 2 3 3 2 4 3 3 2" xfId="26255"/>
    <cellStyle name="Separador de milhares 2 3 3 2 4 3 3 2 2" xfId="57550"/>
    <cellStyle name="Separador de milhares 2 3 3 2 4 3 3 3" xfId="41080"/>
    <cellStyle name="Separador de milhares 2 3 3 2 4 3 4" xfId="19667"/>
    <cellStyle name="Separador de milhares 2 3 3 2 4 3 4 2" xfId="50962"/>
    <cellStyle name="Separador de milhares 2 3 3 2 4 3 5" xfId="13079"/>
    <cellStyle name="Separador de milhares 2 3 3 2 4 3 5 2" xfId="44374"/>
    <cellStyle name="Separador de milhares 2 3 3 2 4 3 6" xfId="34492"/>
    <cellStyle name="Separador de milhares 2 3 3 2 4 3 7" xfId="31197"/>
    <cellStyle name="Separador de milhares 2 3 3 2 4 4" xfId="4844"/>
    <cellStyle name="Separador de milhares 2 3 3 2 4 4 2" xfId="21314"/>
    <cellStyle name="Separador de milhares 2 3 3 2 4 4 2 2" xfId="52609"/>
    <cellStyle name="Separador de milhares 2 3 3 2 4 4 3" xfId="14726"/>
    <cellStyle name="Separador de milhares 2 3 3 2 4 4 3 2" xfId="46021"/>
    <cellStyle name="Separador de milhares 2 3 3 2 4 4 4" xfId="36139"/>
    <cellStyle name="Separador de milhares 2 3 3 2 4 5" xfId="8138"/>
    <cellStyle name="Separador de milhares 2 3 3 2 4 5 2" xfId="24608"/>
    <cellStyle name="Separador de milhares 2 3 3 2 4 5 2 2" xfId="55903"/>
    <cellStyle name="Separador de milhares 2 3 3 2 4 5 3" xfId="39433"/>
    <cellStyle name="Separador de milhares 2 3 3 2 4 6" xfId="18020"/>
    <cellStyle name="Separador de milhares 2 3 3 2 4 6 2" xfId="49315"/>
    <cellStyle name="Separador de milhares 2 3 3 2 4 7" xfId="11432"/>
    <cellStyle name="Separador de milhares 2 3 3 2 4 7 2" xfId="42727"/>
    <cellStyle name="Separador de milhares 2 3 3 2 4 8" xfId="27903"/>
    <cellStyle name="Separador de milhares 2 3 3 2 4 8 2" xfId="32845"/>
    <cellStyle name="Separador de milhares 2 3 3 2 4 9" xfId="29550"/>
    <cellStyle name="Separador de milhares 2 3 3 2 5" xfId="1516"/>
    <cellStyle name="Separador de milhares 2 3 3 2 5 2" xfId="3199"/>
    <cellStyle name="Separador de milhares 2 3 3 2 5 2 2" xfId="6493"/>
    <cellStyle name="Separador de milhares 2 3 3 2 5 2 2 2" xfId="22963"/>
    <cellStyle name="Separador de milhares 2 3 3 2 5 2 2 2 2" xfId="54258"/>
    <cellStyle name="Separador de milhares 2 3 3 2 5 2 2 3" xfId="16375"/>
    <cellStyle name="Separador de milhares 2 3 3 2 5 2 2 3 2" xfId="47670"/>
    <cellStyle name="Separador de milhares 2 3 3 2 5 2 2 4" xfId="37788"/>
    <cellStyle name="Separador de milhares 2 3 3 2 5 2 3" xfId="9787"/>
    <cellStyle name="Separador de milhares 2 3 3 2 5 2 3 2" xfId="26257"/>
    <cellStyle name="Separador de milhares 2 3 3 2 5 2 3 2 2" xfId="57552"/>
    <cellStyle name="Separador de milhares 2 3 3 2 5 2 3 3" xfId="41082"/>
    <cellStyle name="Separador de milhares 2 3 3 2 5 2 4" xfId="19669"/>
    <cellStyle name="Separador de milhares 2 3 3 2 5 2 4 2" xfId="50964"/>
    <cellStyle name="Separador de milhares 2 3 3 2 5 2 5" xfId="13081"/>
    <cellStyle name="Separador de milhares 2 3 3 2 5 2 5 2" xfId="44376"/>
    <cellStyle name="Separador de milhares 2 3 3 2 5 2 6" xfId="34494"/>
    <cellStyle name="Separador de milhares 2 3 3 2 5 2 7" xfId="31199"/>
    <cellStyle name="Separador de milhares 2 3 3 2 5 3" xfId="4846"/>
    <cellStyle name="Separador de milhares 2 3 3 2 5 3 2" xfId="21316"/>
    <cellStyle name="Separador de milhares 2 3 3 2 5 3 2 2" xfId="52611"/>
    <cellStyle name="Separador de milhares 2 3 3 2 5 3 3" xfId="14728"/>
    <cellStyle name="Separador de milhares 2 3 3 2 5 3 3 2" xfId="46023"/>
    <cellStyle name="Separador de milhares 2 3 3 2 5 3 4" xfId="36141"/>
    <cellStyle name="Separador de milhares 2 3 3 2 5 4" xfId="8140"/>
    <cellStyle name="Separador de milhares 2 3 3 2 5 4 2" xfId="24610"/>
    <cellStyle name="Separador de milhares 2 3 3 2 5 4 2 2" xfId="55905"/>
    <cellStyle name="Separador de milhares 2 3 3 2 5 4 3" xfId="39435"/>
    <cellStyle name="Separador de milhares 2 3 3 2 5 5" xfId="18022"/>
    <cellStyle name="Separador de milhares 2 3 3 2 5 5 2" xfId="49317"/>
    <cellStyle name="Separador de milhares 2 3 3 2 5 6" xfId="11434"/>
    <cellStyle name="Separador de milhares 2 3 3 2 5 6 2" xfId="42729"/>
    <cellStyle name="Separador de milhares 2 3 3 2 5 7" xfId="27905"/>
    <cellStyle name="Separador de milhares 2 3 3 2 5 7 2" xfId="32847"/>
    <cellStyle name="Separador de milhares 2 3 3 2 5 8" xfId="29552"/>
    <cellStyle name="Separador de milhares 2 3 3 2 6" xfId="1517"/>
    <cellStyle name="Separador de milhares 2 3 3 2 6 2" xfId="3200"/>
    <cellStyle name="Separador de milhares 2 3 3 2 6 2 2" xfId="6494"/>
    <cellStyle name="Separador de milhares 2 3 3 2 6 2 2 2" xfId="22964"/>
    <cellStyle name="Separador de milhares 2 3 3 2 6 2 2 2 2" xfId="54259"/>
    <cellStyle name="Separador de milhares 2 3 3 2 6 2 2 3" xfId="16376"/>
    <cellStyle name="Separador de milhares 2 3 3 2 6 2 2 3 2" xfId="47671"/>
    <cellStyle name="Separador de milhares 2 3 3 2 6 2 2 4" xfId="37789"/>
    <cellStyle name="Separador de milhares 2 3 3 2 6 2 3" xfId="9788"/>
    <cellStyle name="Separador de milhares 2 3 3 2 6 2 3 2" xfId="26258"/>
    <cellStyle name="Separador de milhares 2 3 3 2 6 2 3 2 2" xfId="57553"/>
    <cellStyle name="Separador de milhares 2 3 3 2 6 2 3 3" xfId="41083"/>
    <cellStyle name="Separador de milhares 2 3 3 2 6 2 4" xfId="19670"/>
    <cellStyle name="Separador de milhares 2 3 3 2 6 2 4 2" xfId="50965"/>
    <cellStyle name="Separador de milhares 2 3 3 2 6 2 5" xfId="13082"/>
    <cellStyle name="Separador de milhares 2 3 3 2 6 2 5 2" xfId="44377"/>
    <cellStyle name="Separador de milhares 2 3 3 2 6 2 6" xfId="34495"/>
    <cellStyle name="Separador de milhares 2 3 3 2 6 2 7" xfId="31200"/>
    <cellStyle name="Separador de milhares 2 3 3 2 6 3" xfId="4847"/>
    <cellStyle name="Separador de milhares 2 3 3 2 6 3 2" xfId="21317"/>
    <cellStyle name="Separador de milhares 2 3 3 2 6 3 2 2" xfId="52612"/>
    <cellStyle name="Separador de milhares 2 3 3 2 6 3 3" xfId="14729"/>
    <cellStyle name="Separador de milhares 2 3 3 2 6 3 3 2" xfId="46024"/>
    <cellStyle name="Separador de milhares 2 3 3 2 6 3 4" xfId="36142"/>
    <cellStyle name="Separador de milhares 2 3 3 2 6 4" xfId="8141"/>
    <cellStyle name="Separador de milhares 2 3 3 2 6 4 2" xfId="24611"/>
    <cellStyle name="Separador de milhares 2 3 3 2 6 4 2 2" xfId="55906"/>
    <cellStyle name="Separador de milhares 2 3 3 2 6 4 3" xfId="39436"/>
    <cellStyle name="Separador de milhares 2 3 3 2 6 5" xfId="18023"/>
    <cellStyle name="Separador de milhares 2 3 3 2 6 5 2" xfId="49318"/>
    <cellStyle name="Separador de milhares 2 3 3 2 6 6" xfId="11435"/>
    <cellStyle name="Separador de milhares 2 3 3 2 6 6 2" xfId="42730"/>
    <cellStyle name="Separador de milhares 2 3 3 2 6 7" xfId="27906"/>
    <cellStyle name="Separador de milhares 2 3 3 2 6 7 2" xfId="32848"/>
    <cellStyle name="Separador de milhares 2 3 3 2 6 8" xfId="29553"/>
    <cellStyle name="Separador de milhares 2 3 3 2 7" xfId="3187"/>
    <cellStyle name="Separador de milhares 2 3 3 2 7 2" xfId="6481"/>
    <cellStyle name="Separador de milhares 2 3 3 2 7 2 2" xfId="22951"/>
    <cellStyle name="Separador de milhares 2 3 3 2 7 2 2 2" xfId="54246"/>
    <cellStyle name="Separador de milhares 2 3 3 2 7 2 3" xfId="16363"/>
    <cellStyle name="Separador de milhares 2 3 3 2 7 2 3 2" xfId="47658"/>
    <cellStyle name="Separador de milhares 2 3 3 2 7 2 4" xfId="37776"/>
    <cellStyle name="Separador de milhares 2 3 3 2 7 3" xfId="9775"/>
    <cellStyle name="Separador de milhares 2 3 3 2 7 3 2" xfId="26245"/>
    <cellStyle name="Separador de milhares 2 3 3 2 7 3 2 2" xfId="57540"/>
    <cellStyle name="Separador de milhares 2 3 3 2 7 3 3" xfId="41070"/>
    <cellStyle name="Separador de milhares 2 3 3 2 7 4" xfId="19657"/>
    <cellStyle name="Separador de milhares 2 3 3 2 7 4 2" xfId="50952"/>
    <cellStyle name="Separador de milhares 2 3 3 2 7 5" xfId="13069"/>
    <cellStyle name="Separador de milhares 2 3 3 2 7 5 2" xfId="44364"/>
    <cellStyle name="Separador de milhares 2 3 3 2 7 6" xfId="34482"/>
    <cellStyle name="Separador de milhares 2 3 3 2 7 7" xfId="31187"/>
    <cellStyle name="Separador de milhares 2 3 3 2 8" xfId="4834"/>
    <cellStyle name="Separador de milhares 2 3 3 2 8 2" xfId="21304"/>
    <cellStyle name="Separador de milhares 2 3 3 2 8 2 2" xfId="52599"/>
    <cellStyle name="Separador de milhares 2 3 3 2 8 3" xfId="14716"/>
    <cellStyle name="Separador de milhares 2 3 3 2 8 3 2" xfId="46011"/>
    <cellStyle name="Separador de milhares 2 3 3 2 8 4" xfId="36129"/>
    <cellStyle name="Separador de milhares 2 3 3 2 9" xfId="8128"/>
    <cellStyle name="Separador de milhares 2 3 3 2 9 2" xfId="24598"/>
    <cellStyle name="Separador de milhares 2 3 3 2 9 2 2" xfId="55893"/>
    <cellStyle name="Separador de milhares 2 3 3 2 9 3" xfId="39423"/>
    <cellStyle name="Separador de milhares 2 3 3 3" xfId="1518"/>
    <cellStyle name="Separador de milhares 2 3 3 3 2" xfId="1519"/>
    <cellStyle name="Separador de milhares 2 3 3 3 2 2" xfId="3202"/>
    <cellStyle name="Separador de milhares 2 3 3 3 2 2 2" xfId="6496"/>
    <cellStyle name="Separador de milhares 2 3 3 3 2 2 2 2" xfId="22966"/>
    <cellStyle name="Separador de milhares 2 3 3 3 2 2 2 2 2" xfId="54261"/>
    <cellStyle name="Separador de milhares 2 3 3 3 2 2 2 3" xfId="16378"/>
    <cellStyle name="Separador de milhares 2 3 3 3 2 2 2 3 2" xfId="47673"/>
    <cellStyle name="Separador de milhares 2 3 3 3 2 2 2 4" xfId="37791"/>
    <cellStyle name="Separador de milhares 2 3 3 3 2 2 3" xfId="9790"/>
    <cellStyle name="Separador de milhares 2 3 3 3 2 2 3 2" xfId="26260"/>
    <cellStyle name="Separador de milhares 2 3 3 3 2 2 3 2 2" xfId="57555"/>
    <cellStyle name="Separador de milhares 2 3 3 3 2 2 3 3" xfId="41085"/>
    <cellStyle name="Separador de milhares 2 3 3 3 2 2 4" xfId="19672"/>
    <cellStyle name="Separador de milhares 2 3 3 3 2 2 4 2" xfId="50967"/>
    <cellStyle name="Separador de milhares 2 3 3 3 2 2 5" xfId="13084"/>
    <cellStyle name="Separador de milhares 2 3 3 3 2 2 5 2" xfId="44379"/>
    <cellStyle name="Separador de milhares 2 3 3 3 2 2 6" xfId="34497"/>
    <cellStyle name="Separador de milhares 2 3 3 3 2 2 7" xfId="31202"/>
    <cellStyle name="Separador de milhares 2 3 3 3 2 3" xfId="4849"/>
    <cellStyle name="Separador de milhares 2 3 3 3 2 3 2" xfId="21319"/>
    <cellStyle name="Separador de milhares 2 3 3 3 2 3 2 2" xfId="52614"/>
    <cellStyle name="Separador de milhares 2 3 3 3 2 3 3" xfId="14731"/>
    <cellStyle name="Separador de milhares 2 3 3 3 2 3 3 2" xfId="46026"/>
    <cellStyle name="Separador de milhares 2 3 3 3 2 3 4" xfId="36144"/>
    <cellStyle name="Separador de milhares 2 3 3 3 2 4" xfId="8143"/>
    <cellStyle name="Separador de milhares 2 3 3 3 2 4 2" xfId="24613"/>
    <cellStyle name="Separador de milhares 2 3 3 3 2 4 2 2" xfId="55908"/>
    <cellStyle name="Separador de milhares 2 3 3 3 2 4 3" xfId="39438"/>
    <cellStyle name="Separador de milhares 2 3 3 3 2 5" xfId="18025"/>
    <cellStyle name="Separador de milhares 2 3 3 3 2 5 2" xfId="49320"/>
    <cellStyle name="Separador de milhares 2 3 3 3 2 6" xfId="11437"/>
    <cellStyle name="Separador de milhares 2 3 3 3 2 6 2" xfId="42732"/>
    <cellStyle name="Separador de milhares 2 3 3 3 2 7" xfId="27908"/>
    <cellStyle name="Separador de milhares 2 3 3 3 2 7 2" xfId="32850"/>
    <cellStyle name="Separador de milhares 2 3 3 3 2 8" xfId="29555"/>
    <cellStyle name="Separador de milhares 2 3 3 3 3" xfId="3201"/>
    <cellStyle name="Separador de milhares 2 3 3 3 3 2" xfId="6495"/>
    <cellStyle name="Separador de milhares 2 3 3 3 3 2 2" xfId="22965"/>
    <cellStyle name="Separador de milhares 2 3 3 3 3 2 2 2" xfId="54260"/>
    <cellStyle name="Separador de milhares 2 3 3 3 3 2 3" xfId="16377"/>
    <cellStyle name="Separador de milhares 2 3 3 3 3 2 3 2" xfId="47672"/>
    <cellStyle name="Separador de milhares 2 3 3 3 3 2 4" xfId="37790"/>
    <cellStyle name="Separador de milhares 2 3 3 3 3 3" xfId="9789"/>
    <cellStyle name="Separador de milhares 2 3 3 3 3 3 2" xfId="26259"/>
    <cellStyle name="Separador de milhares 2 3 3 3 3 3 2 2" xfId="57554"/>
    <cellStyle name="Separador de milhares 2 3 3 3 3 3 3" xfId="41084"/>
    <cellStyle name="Separador de milhares 2 3 3 3 3 4" xfId="19671"/>
    <cellStyle name="Separador de milhares 2 3 3 3 3 4 2" xfId="50966"/>
    <cellStyle name="Separador de milhares 2 3 3 3 3 5" xfId="13083"/>
    <cellStyle name="Separador de milhares 2 3 3 3 3 5 2" xfId="44378"/>
    <cellStyle name="Separador de milhares 2 3 3 3 3 6" xfId="34496"/>
    <cellStyle name="Separador de milhares 2 3 3 3 3 7" xfId="31201"/>
    <cellStyle name="Separador de milhares 2 3 3 3 4" xfId="4848"/>
    <cellStyle name="Separador de milhares 2 3 3 3 4 2" xfId="21318"/>
    <cellStyle name="Separador de milhares 2 3 3 3 4 2 2" xfId="52613"/>
    <cellStyle name="Separador de milhares 2 3 3 3 4 3" xfId="14730"/>
    <cellStyle name="Separador de milhares 2 3 3 3 4 3 2" xfId="46025"/>
    <cellStyle name="Separador de milhares 2 3 3 3 4 4" xfId="36143"/>
    <cellStyle name="Separador de milhares 2 3 3 3 5" xfId="8142"/>
    <cellStyle name="Separador de milhares 2 3 3 3 5 2" xfId="24612"/>
    <cellStyle name="Separador de milhares 2 3 3 3 5 2 2" xfId="55907"/>
    <cellStyle name="Separador de milhares 2 3 3 3 5 3" xfId="39437"/>
    <cellStyle name="Separador de milhares 2 3 3 3 6" xfId="18024"/>
    <cellStyle name="Separador de milhares 2 3 3 3 6 2" xfId="49319"/>
    <cellStyle name="Separador de milhares 2 3 3 3 7" xfId="11436"/>
    <cellStyle name="Separador de milhares 2 3 3 3 7 2" xfId="42731"/>
    <cellStyle name="Separador de milhares 2 3 3 3 8" xfId="27907"/>
    <cellStyle name="Separador de milhares 2 3 3 3 8 2" xfId="32849"/>
    <cellStyle name="Separador de milhares 2 3 3 3 9" xfId="29554"/>
    <cellStyle name="Separador de milhares 2 3 3 4" xfId="1520"/>
    <cellStyle name="Separador de milhares 2 3 3 4 2" xfId="1521"/>
    <cellStyle name="Separador de milhares 2 3 3 4 2 2" xfId="3204"/>
    <cellStyle name="Separador de milhares 2 3 3 4 2 2 2" xfId="6498"/>
    <cellStyle name="Separador de milhares 2 3 3 4 2 2 2 2" xfId="22968"/>
    <cellStyle name="Separador de milhares 2 3 3 4 2 2 2 2 2" xfId="54263"/>
    <cellStyle name="Separador de milhares 2 3 3 4 2 2 2 3" xfId="16380"/>
    <cellStyle name="Separador de milhares 2 3 3 4 2 2 2 3 2" xfId="47675"/>
    <cellStyle name="Separador de milhares 2 3 3 4 2 2 2 4" xfId="37793"/>
    <cellStyle name="Separador de milhares 2 3 3 4 2 2 3" xfId="9792"/>
    <cellStyle name="Separador de milhares 2 3 3 4 2 2 3 2" xfId="26262"/>
    <cellStyle name="Separador de milhares 2 3 3 4 2 2 3 2 2" xfId="57557"/>
    <cellStyle name="Separador de milhares 2 3 3 4 2 2 3 3" xfId="41087"/>
    <cellStyle name="Separador de milhares 2 3 3 4 2 2 4" xfId="19674"/>
    <cellStyle name="Separador de milhares 2 3 3 4 2 2 4 2" xfId="50969"/>
    <cellStyle name="Separador de milhares 2 3 3 4 2 2 5" xfId="13086"/>
    <cellStyle name="Separador de milhares 2 3 3 4 2 2 5 2" xfId="44381"/>
    <cellStyle name="Separador de milhares 2 3 3 4 2 2 6" xfId="34499"/>
    <cellStyle name="Separador de milhares 2 3 3 4 2 2 7" xfId="31204"/>
    <cellStyle name="Separador de milhares 2 3 3 4 2 3" xfId="4851"/>
    <cellStyle name="Separador de milhares 2 3 3 4 2 3 2" xfId="21321"/>
    <cellStyle name="Separador de milhares 2 3 3 4 2 3 2 2" xfId="52616"/>
    <cellStyle name="Separador de milhares 2 3 3 4 2 3 3" xfId="14733"/>
    <cellStyle name="Separador de milhares 2 3 3 4 2 3 3 2" xfId="46028"/>
    <cellStyle name="Separador de milhares 2 3 3 4 2 3 4" xfId="36146"/>
    <cellStyle name="Separador de milhares 2 3 3 4 2 4" xfId="8145"/>
    <cellStyle name="Separador de milhares 2 3 3 4 2 4 2" xfId="24615"/>
    <cellStyle name="Separador de milhares 2 3 3 4 2 4 2 2" xfId="55910"/>
    <cellStyle name="Separador de milhares 2 3 3 4 2 4 3" xfId="39440"/>
    <cellStyle name="Separador de milhares 2 3 3 4 2 5" xfId="18027"/>
    <cellStyle name="Separador de milhares 2 3 3 4 2 5 2" xfId="49322"/>
    <cellStyle name="Separador de milhares 2 3 3 4 2 6" xfId="11439"/>
    <cellStyle name="Separador de milhares 2 3 3 4 2 6 2" xfId="42734"/>
    <cellStyle name="Separador de milhares 2 3 3 4 2 7" xfId="27910"/>
    <cellStyle name="Separador de milhares 2 3 3 4 2 7 2" xfId="32852"/>
    <cellStyle name="Separador de milhares 2 3 3 4 2 8" xfId="29557"/>
    <cellStyle name="Separador de milhares 2 3 3 4 3" xfId="3203"/>
    <cellStyle name="Separador de milhares 2 3 3 4 3 2" xfId="6497"/>
    <cellStyle name="Separador de milhares 2 3 3 4 3 2 2" xfId="22967"/>
    <cellStyle name="Separador de milhares 2 3 3 4 3 2 2 2" xfId="54262"/>
    <cellStyle name="Separador de milhares 2 3 3 4 3 2 3" xfId="16379"/>
    <cellStyle name="Separador de milhares 2 3 3 4 3 2 3 2" xfId="47674"/>
    <cellStyle name="Separador de milhares 2 3 3 4 3 2 4" xfId="37792"/>
    <cellStyle name="Separador de milhares 2 3 3 4 3 3" xfId="9791"/>
    <cellStyle name="Separador de milhares 2 3 3 4 3 3 2" xfId="26261"/>
    <cellStyle name="Separador de milhares 2 3 3 4 3 3 2 2" xfId="57556"/>
    <cellStyle name="Separador de milhares 2 3 3 4 3 3 3" xfId="41086"/>
    <cellStyle name="Separador de milhares 2 3 3 4 3 4" xfId="19673"/>
    <cellStyle name="Separador de milhares 2 3 3 4 3 4 2" xfId="50968"/>
    <cellStyle name="Separador de milhares 2 3 3 4 3 5" xfId="13085"/>
    <cellStyle name="Separador de milhares 2 3 3 4 3 5 2" xfId="44380"/>
    <cellStyle name="Separador de milhares 2 3 3 4 3 6" xfId="34498"/>
    <cellStyle name="Separador de milhares 2 3 3 4 3 7" xfId="31203"/>
    <cellStyle name="Separador de milhares 2 3 3 4 4" xfId="4850"/>
    <cellStyle name="Separador de milhares 2 3 3 4 4 2" xfId="21320"/>
    <cellStyle name="Separador de milhares 2 3 3 4 4 2 2" xfId="52615"/>
    <cellStyle name="Separador de milhares 2 3 3 4 4 3" xfId="14732"/>
    <cellStyle name="Separador de milhares 2 3 3 4 4 3 2" xfId="46027"/>
    <cellStyle name="Separador de milhares 2 3 3 4 4 4" xfId="36145"/>
    <cellStyle name="Separador de milhares 2 3 3 4 5" xfId="8144"/>
    <cellStyle name="Separador de milhares 2 3 3 4 5 2" xfId="24614"/>
    <cellStyle name="Separador de milhares 2 3 3 4 5 2 2" xfId="55909"/>
    <cellStyle name="Separador de milhares 2 3 3 4 5 3" xfId="39439"/>
    <cellStyle name="Separador de milhares 2 3 3 4 6" xfId="18026"/>
    <cellStyle name="Separador de milhares 2 3 3 4 6 2" xfId="49321"/>
    <cellStyle name="Separador de milhares 2 3 3 4 7" xfId="11438"/>
    <cellStyle name="Separador de milhares 2 3 3 4 7 2" xfId="42733"/>
    <cellStyle name="Separador de milhares 2 3 3 4 8" xfId="27909"/>
    <cellStyle name="Separador de milhares 2 3 3 4 8 2" xfId="32851"/>
    <cellStyle name="Separador de milhares 2 3 3 4 9" xfId="29556"/>
    <cellStyle name="Separador de milhares 2 3 3 5" xfId="1522"/>
    <cellStyle name="Separador de milhares 2 3 3 5 2" xfId="3205"/>
    <cellStyle name="Separador de milhares 2 3 3 5 2 2" xfId="6499"/>
    <cellStyle name="Separador de milhares 2 3 3 5 2 2 2" xfId="22969"/>
    <cellStyle name="Separador de milhares 2 3 3 5 2 2 2 2" xfId="54264"/>
    <cellStyle name="Separador de milhares 2 3 3 5 2 2 3" xfId="16381"/>
    <cellStyle name="Separador de milhares 2 3 3 5 2 2 3 2" xfId="47676"/>
    <cellStyle name="Separador de milhares 2 3 3 5 2 2 4" xfId="37794"/>
    <cellStyle name="Separador de milhares 2 3 3 5 2 3" xfId="9793"/>
    <cellStyle name="Separador de milhares 2 3 3 5 2 3 2" xfId="26263"/>
    <cellStyle name="Separador de milhares 2 3 3 5 2 3 2 2" xfId="57558"/>
    <cellStyle name="Separador de milhares 2 3 3 5 2 3 3" xfId="41088"/>
    <cellStyle name="Separador de milhares 2 3 3 5 2 4" xfId="19675"/>
    <cellStyle name="Separador de milhares 2 3 3 5 2 4 2" xfId="50970"/>
    <cellStyle name="Separador de milhares 2 3 3 5 2 5" xfId="13087"/>
    <cellStyle name="Separador de milhares 2 3 3 5 2 5 2" xfId="44382"/>
    <cellStyle name="Separador de milhares 2 3 3 5 2 6" xfId="34500"/>
    <cellStyle name="Separador de milhares 2 3 3 5 2 7" xfId="31205"/>
    <cellStyle name="Separador de milhares 2 3 3 5 3" xfId="4852"/>
    <cellStyle name="Separador de milhares 2 3 3 5 3 2" xfId="21322"/>
    <cellStyle name="Separador de milhares 2 3 3 5 3 2 2" xfId="52617"/>
    <cellStyle name="Separador de milhares 2 3 3 5 3 3" xfId="14734"/>
    <cellStyle name="Separador de milhares 2 3 3 5 3 3 2" xfId="46029"/>
    <cellStyle name="Separador de milhares 2 3 3 5 3 4" xfId="36147"/>
    <cellStyle name="Separador de milhares 2 3 3 5 4" xfId="8146"/>
    <cellStyle name="Separador de milhares 2 3 3 5 4 2" xfId="24616"/>
    <cellStyle name="Separador de milhares 2 3 3 5 4 2 2" xfId="55911"/>
    <cellStyle name="Separador de milhares 2 3 3 5 4 3" xfId="39441"/>
    <cellStyle name="Separador de milhares 2 3 3 5 5" xfId="18028"/>
    <cellStyle name="Separador de milhares 2 3 3 5 5 2" xfId="49323"/>
    <cellStyle name="Separador de milhares 2 3 3 5 6" xfId="11440"/>
    <cellStyle name="Separador de milhares 2 3 3 5 6 2" xfId="42735"/>
    <cellStyle name="Separador de milhares 2 3 3 5 7" xfId="27911"/>
    <cellStyle name="Separador de milhares 2 3 3 5 7 2" xfId="32853"/>
    <cellStyle name="Separador de milhares 2 3 3 5 8" xfId="29558"/>
    <cellStyle name="Separador de milhares 2 3 3 6" xfId="3186"/>
    <cellStyle name="Separador de milhares 2 3 3 6 2" xfId="6480"/>
    <cellStyle name="Separador de milhares 2 3 3 6 2 2" xfId="22950"/>
    <cellStyle name="Separador de milhares 2 3 3 6 2 2 2" xfId="54245"/>
    <cellStyle name="Separador de milhares 2 3 3 6 2 3" xfId="16362"/>
    <cellStyle name="Separador de milhares 2 3 3 6 2 3 2" xfId="47657"/>
    <cellStyle name="Separador de milhares 2 3 3 6 2 4" xfId="37775"/>
    <cellStyle name="Separador de milhares 2 3 3 6 3" xfId="9774"/>
    <cellStyle name="Separador de milhares 2 3 3 6 3 2" xfId="26244"/>
    <cellStyle name="Separador de milhares 2 3 3 6 3 2 2" xfId="57539"/>
    <cellStyle name="Separador de milhares 2 3 3 6 3 3" xfId="41069"/>
    <cellStyle name="Separador de milhares 2 3 3 6 4" xfId="19656"/>
    <cellStyle name="Separador de milhares 2 3 3 6 4 2" xfId="50951"/>
    <cellStyle name="Separador de milhares 2 3 3 6 5" xfId="13068"/>
    <cellStyle name="Separador de milhares 2 3 3 6 5 2" xfId="44363"/>
    <cellStyle name="Separador de milhares 2 3 3 6 6" xfId="34481"/>
    <cellStyle name="Separador de milhares 2 3 3 6 7" xfId="31186"/>
    <cellStyle name="Separador de milhares 2 3 3 7" xfId="4833"/>
    <cellStyle name="Separador de milhares 2 3 3 7 2" xfId="21303"/>
    <cellStyle name="Separador de milhares 2 3 3 7 2 2" xfId="52598"/>
    <cellStyle name="Separador de milhares 2 3 3 7 3" xfId="14715"/>
    <cellStyle name="Separador de milhares 2 3 3 7 3 2" xfId="46010"/>
    <cellStyle name="Separador de milhares 2 3 3 7 4" xfId="36128"/>
    <cellStyle name="Separador de milhares 2 3 3 8" xfId="8127"/>
    <cellStyle name="Separador de milhares 2 3 3 8 2" xfId="24597"/>
    <cellStyle name="Separador de milhares 2 3 3 8 2 2" xfId="55892"/>
    <cellStyle name="Separador de milhares 2 3 3 8 3" xfId="39422"/>
    <cellStyle name="Separador de milhares 2 3 3 9" xfId="18009"/>
    <cellStyle name="Separador de milhares 2 3 3 9 2" xfId="49304"/>
    <cellStyle name="Separador de milhares 2 3 4" xfId="1523"/>
    <cellStyle name="Separador de milhares 2 3 4 10" xfId="8147"/>
    <cellStyle name="Separador de milhares 2 3 4 10 2" xfId="24617"/>
    <cellStyle name="Separador de milhares 2 3 4 10 2 2" xfId="55912"/>
    <cellStyle name="Separador de milhares 2 3 4 10 3" xfId="39442"/>
    <cellStyle name="Separador de milhares 2 3 4 11" xfId="18029"/>
    <cellStyle name="Separador de milhares 2 3 4 11 2" xfId="49324"/>
    <cellStyle name="Separador de milhares 2 3 4 12" xfId="11441"/>
    <cellStyle name="Separador de milhares 2 3 4 12 2" xfId="42736"/>
    <cellStyle name="Separador de milhares 2 3 4 13" xfId="27912"/>
    <cellStyle name="Separador de milhares 2 3 4 13 2" xfId="32854"/>
    <cellStyle name="Separador de milhares 2 3 4 14" xfId="29559"/>
    <cellStyle name="Separador de milhares 2 3 4 2" xfId="1524"/>
    <cellStyle name="Separador de milhares 2 3 4 2 10" xfId="11442"/>
    <cellStyle name="Separador de milhares 2 3 4 2 10 2" xfId="42737"/>
    <cellStyle name="Separador de milhares 2 3 4 2 11" xfId="27913"/>
    <cellStyle name="Separador de milhares 2 3 4 2 11 2" xfId="32855"/>
    <cellStyle name="Separador de milhares 2 3 4 2 12" xfId="29560"/>
    <cellStyle name="Separador de milhares 2 3 4 2 2" xfId="1525"/>
    <cellStyle name="Separador de milhares 2 3 4 2 2 2" xfId="1526"/>
    <cellStyle name="Separador de milhares 2 3 4 2 2 2 2" xfId="3209"/>
    <cellStyle name="Separador de milhares 2 3 4 2 2 2 2 2" xfId="6503"/>
    <cellStyle name="Separador de milhares 2 3 4 2 2 2 2 2 2" xfId="22973"/>
    <cellStyle name="Separador de milhares 2 3 4 2 2 2 2 2 2 2" xfId="54268"/>
    <cellStyle name="Separador de milhares 2 3 4 2 2 2 2 2 3" xfId="16385"/>
    <cellStyle name="Separador de milhares 2 3 4 2 2 2 2 2 3 2" xfId="47680"/>
    <cellStyle name="Separador de milhares 2 3 4 2 2 2 2 2 4" xfId="37798"/>
    <cellStyle name="Separador de milhares 2 3 4 2 2 2 2 3" xfId="9797"/>
    <cellStyle name="Separador de milhares 2 3 4 2 2 2 2 3 2" xfId="26267"/>
    <cellStyle name="Separador de milhares 2 3 4 2 2 2 2 3 2 2" xfId="57562"/>
    <cellStyle name="Separador de milhares 2 3 4 2 2 2 2 3 3" xfId="41092"/>
    <cellStyle name="Separador de milhares 2 3 4 2 2 2 2 4" xfId="19679"/>
    <cellStyle name="Separador de milhares 2 3 4 2 2 2 2 4 2" xfId="50974"/>
    <cellStyle name="Separador de milhares 2 3 4 2 2 2 2 5" xfId="13091"/>
    <cellStyle name="Separador de milhares 2 3 4 2 2 2 2 5 2" xfId="44386"/>
    <cellStyle name="Separador de milhares 2 3 4 2 2 2 2 6" xfId="34504"/>
    <cellStyle name="Separador de milhares 2 3 4 2 2 2 2 7" xfId="31209"/>
    <cellStyle name="Separador de milhares 2 3 4 2 2 2 3" xfId="4856"/>
    <cellStyle name="Separador de milhares 2 3 4 2 2 2 3 2" xfId="21326"/>
    <cellStyle name="Separador de milhares 2 3 4 2 2 2 3 2 2" xfId="52621"/>
    <cellStyle name="Separador de milhares 2 3 4 2 2 2 3 3" xfId="14738"/>
    <cellStyle name="Separador de milhares 2 3 4 2 2 2 3 3 2" xfId="46033"/>
    <cellStyle name="Separador de milhares 2 3 4 2 2 2 3 4" xfId="36151"/>
    <cellStyle name="Separador de milhares 2 3 4 2 2 2 4" xfId="8150"/>
    <cellStyle name="Separador de milhares 2 3 4 2 2 2 4 2" xfId="24620"/>
    <cellStyle name="Separador de milhares 2 3 4 2 2 2 4 2 2" xfId="55915"/>
    <cellStyle name="Separador de milhares 2 3 4 2 2 2 4 3" xfId="39445"/>
    <cellStyle name="Separador de milhares 2 3 4 2 2 2 5" xfId="18032"/>
    <cellStyle name="Separador de milhares 2 3 4 2 2 2 5 2" xfId="49327"/>
    <cellStyle name="Separador de milhares 2 3 4 2 2 2 6" xfId="11444"/>
    <cellStyle name="Separador de milhares 2 3 4 2 2 2 6 2" xfId="42739"/>
    <cellStyle name="Separador de milhares 2 3 4 2 2 2 7" xfId="27915"/>
    <cellStyle name="Separador de milhares 2 3 4 2 2 2 7 2" xfId="32857"/>
    <cellStyle name="Separador de milhares 2 3 4 2 2 2 8" xfId="29562"/>
    <cellStyle name="Separador de milhares 2 3 4 2 2 3" xfId="3208"/>
    <cellStyle name="Separador de milhares 2 3 4 2 2 3 2" xfId="6502"/>
    <cellStyle name="Separador de milhares 2 3 4 2 2 3 2 2" xfId="22972"/>
    <cellStyle name="Separador de milhares 2 3 4 2 2 3 2 2 2" xfId="54267"/>
    <cellStyle name="Separador de milhares 2 3 4 2 2 3 2 3" xfId="16384"/>
    <cellStyle name="Separador de milhares 2 3 4 2 2 3 2 3 2" xfId="47679"/>
    <cellStyle name="Separador de milhares 2 3 4 2 2 3 2 4" xfId="37797"/>
    <cellStyle name="Separador de milhares 2 3 4 2 2 3 3" xfId="9796"/>
    <cellStyle name="Separador de milhares 2 3 4 2 2 3 3 2" xfId="26266"/>
    <cellStyle name="Separador de milhares 2 3 4 2 2 3 3 2 2" xfId="57561"/>
    <cellStyle name="Separador de milhares 2 3 4 2 2 3 3 3" xfId="41091"/>
    <cellStyle name="Separador de milhares 2 3 4 2 2 3 4" xfId="19678"/>
    <cellStyle name="Separador de milhares 2 3 4 2 2 3 4 2" xfId="50973"/>
    <cellStyle name="Separador de milhares 2 3 4 2 2 3 5" xfId="13090"/>
    <cellStyle name="Separador de milhares 2 3 4 2 2 3 5 2" xfId="44385"/>
    <cellStyle name="Separador de milhares 2 3 4 2 2 3 6" xfId="34503"/>
    <cellStyle name="Separador de milhares 2 3 4 2 2 3 7" xfId="31208"/>
    <cellStyle name="Separador de milhares 2 3 4 2 2 4" xfId="4855"/>
    <cellStyle name="Separador de milhares 2 3 4 2 2 4 2" xfId="21325"/>
    <cellStyle name="Separador de milhares 2 3 4 2 2 4 2 2" xfId="52620"/>
    <cellStyle name="Separador de milhares 2 3 4 2 2 4 3" xfId="14737"/>
    <cellStyle name="Separador de milhares 2 3 4 2 2 4 3 2" xfId="46032"/>
    <cellStyle name="Separador de milhares 2 3 4 2 2 4 4" xfId="36150"/>
    <cellStyle name="Separador de milhares 2 3 4 2 2 5" xfId="8149"/>
    <cellStyle name="Separador de milhares 2 3 4 2 2 5 2" xfId="24619"/>
    <cellStyle name="Separador de milhares 2 3 4 2 2 5 2 2" xfId="55914"/>
    <cellStyle name="Separador de milhares 2 3 4 2 2 5 3" xfId="39444"/>
    <cellStyle name="Separador de milhares 2 3 4 2 2 6" xfId="18031"/>
    <cellStyle name="Separador de milhares 2 3 4 2 2 6 2" xfId="49326"/>
    <cellStyle name="Separador de milhares 2 3 4 2 2 7" xfId="11443"/>
    <cellStyle name="Separador de milhares 2 3 4 2 2 7 2" xfId="42738"/>
    <cellStyle name="Separador de milhares 2 3 4 2 2 8" xfId="27914"/>
    <cellStyle name="Separador de milhares 2 3 4 2 2 8 2" xfId="32856"/>
    <cellStyle name="Separador de milhares 2 3 4 2 2 9" xfId="29561"/>
    <cellStyle name="Separador de milhares 2 3 4 2 3" xfId="1527"/>
    <cellStyle name="Separador de milhares 2 3 4 2 3 2" xfId="1528"/>
    <cellStyle name="Separador de milhares 2 3 4 2 3 2 2" xfId="3211"/>
    <cellStyle name="Separador de milhares 2 3 4 2 3 2 2 2" xfId="6505"/>
    <cellStyle name="Separador de milhares 2 3 4 2 3 2 2 2 2" xfId="22975"/>
    <cellStyle name="Separador de milhares 2 3 4 2 3 2 2 2 2 2" xfId="54270"/>
    <cellStyle name="Separador de milhares 2 3 4 2 3 2 2 2 3" xfId="16387"/>
    <cellStyle name="Separador de milhares 2 3 4 2 3 2 2 2 3 2" xfId="47682"/>
    <cellStyle name="Separador de milhares 2 3 4 2 3 2 2 2 4" xfId="37800"/>
    <cellStyle name="Separador de milhares 2 3 4 2 3 2 2 3" xfId="9799"/>
    <cellStyle name="Separador de milhares 2 3 4 2 3 2 2 3 2" xfId="26269"/>
    <cellStyle name="Separador de milhares 2 3 4 2 3 2 2 3 2 2" xfId="57564"/>
    <cellStyle name="Separador de milhares 2 3 4 2 3 2 2 3 3" xfId="41094"/>
    <cellStyle name="Separador de milhares 2 3 4 2 3 2 2 4" xfId="19681"/>
    <cellStyle name="Separador de milhares 2 3 4 2 3 2 2 4 2" xfId="50976"/>
    <cellStyle name="Separador de milhares 2 3 4 2 3 2 2 5" xfId="13093"/>
    <cellStyle name="Separador de milhares 2 3 4 2 3 2 2 5 2" xfId="44388"/>
    <cellStyle name="Separador de milhares 2 3 4 2 3 2 2 6" xfId="34506"/>
    <cellStyle name="Separador de milhares 2 3 4 2 3 2 2 7" xfId="31211"/>
    <cellStyle name="Separador de milhares 2 3 4 2 3 2 3" xfId="4858"/>
    <cellStyle name="Separador de milhares 2 3 4 2 3 2 3 2" xfId="21328"/>
    <cellStyle name="Separador de milhares 2 3 4 2 3 2 3 2 2" xfId="52623"/>
    <cellStyle name="Separador de milhares 2 3 4 2 3 2 3 3" xfId="14740"/>
    <cellStyle name="Separador de milhares 2 3 4 2 3 2 3 3 2" xfId="46035"/>
    <cellStyle name="Separador de milhares 2 3 4 2 3 2 3 4" xfId="36153"/>
    <cellStyle name="Separador de milhares 2 3 4 2 3 2 4" xfId="8152"/>
    <cellStyle name="Separador de milhares 2 3 4 2 3 2 4 2" xfId="24622"/>
    <cellStyle name="Separador de milhares 2 3 4 2 3 2 4 2 2" xfId="55917"/>
    <cellStyle name="Separador de milhares 2 3 4 2 3 2 4 3" xfId="39447"/>
    <cellStyle name="Separador de milhares 2 3 4 2 3 2 5" xfId="18034"/>
    <cellStyle name="Separador de milhares 2 3 4 2 3 2 5 2" xfId="49329"/>
    <cellStyle name="Separador de milhares 2 3 4 2 3 2 6" xfId="11446"/>
    <cellStyle name="Separador de milhares 2 3 4 2 3 2 6 2" xfId="42741"/>
    <cellStyle name="Separador de milhares 2 3 4 2 3 2 7" xfId="27917"/>
    <cellStyle name="Separador de milhares 2 3 4 2 3 2 7 2" xfId="32859"/>
    <cellStyle name="Separador de milhares 2 3 4 2 3 2 8" xfId="29564"/>
    <cellStyle name="Separador de milhares 2 3 4 2 3 3" xfId="3210"/>
    <cellStyle name="Separador de milhares 2 3 4 2 3 3 2" xfId="6504"/>
    <cellStyle name="Separador de milhares 2 3 4 2 3 3 2 2" xfId="22974"/>
    <cellStyle name="Separador de milhares 2 3 4 2 3 3 2 2 2" xfId="54269"/>
    <cellStyle name="Separador de milhares 2 3 4 2 3 3 2 3" xfId="16386"/>
    <cellStyle name="Separador de milhares 2 3 4 2 3 3 2 3 2" xfId="47681"/>
    <cellStyle name="Separador de milhares 2 3 4 2 3 3 2 4" xfId="37799"/>
    <cellStyle name="Separador de milhares 2 3 4 2 3 3 3" xfId="9798"/>
    <cellStyle name="Separador de milhares 2 3 4 2 3 3 3 2" xfId="26268"/>
    <cellStyle name="Separador de milhares 2 3 4 2 3 3 3 2 2" xfId="57563"/>
    <cellStyle name="Separador de milhares 2 3 4 2 3 3 3 3" xfId="41093"/>
    <cellStyle name="Separador de milhares 2 3 4 2 3 3 4" xfId="19680"/>
    <cellStyle name="Separador de milhares 2 3 4 2 3 3 4 2" xfId="50975"/>
    <cellStyle name="Separador de milhares 2 3 4 2 3 3 5" xfId="13092"/>
    <cellStyle name="Separador de milhares 2 3 4 2 3 3 5 2" xfId="44387"/>
    <cellStyle name="Separador de milhares 2 3 4 2 3 3 6" xfId="34505"/>
    <cellStyle name="Separador de milhares 2 3 4 2 3 3 7" xfId="31210"/>
    <cellStyle name="Separador de milhares 2 3 4 2 3 4" xfId="4857"/>
    <cellStyle name="Separador de milhares 2 3 4 2 3 4 2" xfId="21327"/>
    <cellStyle name="Separador de milhares 2 3 4 2 3 4 2 2" xfId="52622"/>
    <cellStyle name="Separador de milhares 2 3 4 2 3 4 3" xfId="14739"/>
    <cellStyle name="Separador de milhares 2 3 4 2 3 4 3 2" xfId="46034"/>
    <cellStyle name="Separador de milhares 2 3 4 2 3 4 4" xfId="36152"/>
    <cellStyle name="Separador de milhares 2 3 4 2 3 5" xfId="8151"/>
    <cellStyle name="Separador de milhares 2 3 4 2 3 5 2" xfId="24621"/>
    <cellStyle name="Separador de milhares 2 3 4 2 3 5 2 2" xfId="55916"/>
    <cellStyle name="Separador de milhares 2 3 4 2 3 5 3" xfId="39446"/>
    <cellStyle name="Separador de milhares 2 3 4 2 3 6" xfId="18033"/>
    <cellStyle name="Separador de milhares 2 3 4 2 3 6 2" xfId="49328"/>
    <cellStyle name="Separador de milhares 2 3 4 2 3 7" xfId="11445"/>
    <cellStyle name="Separador de milhares 2 3 4 2 3 7 2" xfId="42740"/>
    <cellStyle name="Separador de milhares 2 3 4 2 3 8" xfId="27916"/>
    <cellStyle name="Separador de milhares 2 3 4 2 3 8 2" xfId="32858"/>
    <cellStyle name="Separador de milhares 2 3 4 2 3 9" xfId="29563"/>
    <cellStyle name="Separador de milhares 2 3 4 2 4" xfId="1529"/>
    <cellStyle name="Separador de milhares 2 3 4 2 4 2" xfId="3212"/>
    <cellStyle name="Separador de milhares 2 3 4 2 4 2 2" xfId="6506"/>
    <cellStyle name="Separador de milhares 2 3 4 2 4 2 2 2" xfId="22976"/>
    <cellStyle name="Separador de milhares 2 3 4 2 4 2 2 2 2" xfId="54271"/>
    <cellStyle name="Separador de milhares 2 3 4 2 4 2 2 3" xfId="16388"/>
    <cellStyle name="Separador de milhares 2 3 4 2 4 2 2 3 2" xfId="47683"/>
    <cellStyle name="Separador de milhares 2 3 4 2 4 2 2 4" xfId="37801"/>
    <cellStyle name="Separador de milhares 2 3 4 2 4 2 3" xfId="9800"/>
    <cellStyle name="Separador de milhares 2 3 4 2 4 2 3 2" xfId="26270"/>
    <cellStyle name="Separador de milhares 2 3 4 2 4 2 3 2 2" xfId="57565"/>
    <cellStyle name="Separador de milhares 2 3 4 2 4 2 3 3" xfId="41095"/>
    <cellStyle name="Separador de milhares 2 3 4 2 4 2 4" xfId="19682"/>
    <cellStyle name="Separador de milhares 2 3 4 2 4 2 4 2" xfId="50977"/>
    <cellStyle name="Separador de milhares 2 3 4 2 4 2 5" xfId="13094"/>
    <cellStyle name="Separador de milhares 2 3 4 2 4 2 5 2" xfId="44389"/>
    <cellStyle name="Separador de milhares 2 3 4 2 4 2 6" xfId="34507"/>
    <cellStyle name="Separador de milhares 2 3 4 2 4 2 7" xfId="31212"/>
    <cellStyle name="Separador de milhares 2 3 4 2 4 3" xfId="4859"/>
    <cellStyle name="Separador de milhares 2 3 4 2 4 3 2" xfId="21329"/>
    <cellStyle name="Separador de milhares 2 3 4 2 4 3 2 2" xfId="52624"/>
    <cellStyle name="Separador de milhares 2 3 4 2 4 3 3" xfId="14741"/>
    <cellStyle name="Separador de milhares 2 3 4 2 4 3 3 2" xfId="46036"/>
    <cellStyle name="Separador de milhares 2 3 4 2 4 3 4" xfId="36154"/>
    <cellStyle name="Separador de milhares 2 3 4 2 4 4" xfId="8153"/>
    <cellStyle name="Separador de milhares 2 3 4 2 4 4 2" xfId="24623"/>
    <cellStyle name="Separador de milhares 2 3 4 2 4 4 2 2" xfId="55918"/>
    <cellStyle name="Separador de milhares 2 3 4 2 4 4 3" xfId="39448"/>
    <cellStyle name="Separador de milhares 2 3 4 2 4 5" xfId="18035"/>
    <cellStyle name="Separador de milhares 2 3 4 2 4 5 2" xfId="49330"/>
    <cellStyle name="Separador de milhares 2 3 4 2 4 6" xfId="11447"/>
    <cellStyle name="Separador de milhares 2 3 4 2 4 6 2" xfId="42742"/>
    <cellStyle name="Separador de milhares 2 3 4 2 4 7" xfId="27918"/>
    <cellStyle name="Separador de milhares 2 3 4 2 4 7 2" xfId="32860"/>
    <cellStyle name="Separador de milhares 2 3 4 2 4 8" xfId="29565"/>
    <cellStyle name="Separador de milhares 2 3 4 2 5" xfId="1530"/>
    <cellStyle name="Separador de milhares 2 3 4 2 5 2" xfId="3213"/>
    <cellStyle name="Separador de milhares 2 3 4 2 5 2 2" xfId="6507"/>
    <cellStyle name="Separador de milhares 2 3 4 2 5 2 2 2" xfId="22977"/>
    <cellStyle name="Separador de milhares 2 3 4 2 5 2 2 2 2" xfId="54272"/>
    <cellStyle name="Separador de milhares 2 3 4 2 5 2 2 3" xfId="16389"/>
    <cellStyle name="Separador de milhares 2 3 4 2 5 2 2 3 2" xfId="47684"/>
    <cellStyle name="Separador de milhares 2 3 4 2 5 2 2 4" xfId="37802"/>
    <cellStyle name="Separador de milhares 2 3 4 2 5 2 3" xfId="9801"/>
    <cellStyle name="Separador de milhares 2 3 4 2 5 2 3 2" xfId="26271"/>
    <cellStyle name="Separador de milhares 2 3 4 2 5 2 3 2 2" xfId="57566"/>
    <cellStyle name="Separador de milhares 2 3 4 2 5 2 3 3" xfId="41096"/>
    <cellStyle name="Separador de milhares 2 3 4 2 5 2 4" xfId="19683"/>
    <cellStyle name="Separador de milhares 2 3 4 2 5 2 4 2" xfId="50978"/>
    <cellStyle name="Separador de milhares 2 3 4 2 5 2 5" xfId="13095"/>
    <cellStyle name="Separador de milhares 2 3 4 2 5 2 5 2" xfId="44390"/>
    <cellStyle name="Separador de milhares 2 3 4 2 5 2 6" xfId="34508"/>
    <cellStyle name="Separador de milhares 2 3 4 2 5 2 7" xfId="31213"/>
    <cellStyle name="Separador de milhares 2 3 4 2 5 3" xfId="4860"/>
    <cellStyle name="Separador de milhares 2 3 4 2 5 3 2" xfId="21330"/>
    <cellStyle name="Separador de milhares 2 3 4 2 5 3 2 2" xfId="52625"/>
    <cellStyle name="Separador de milhares 2 3 4 2 5 3 3" xfId="14742"/>
    <cellStyle name="Separador de milhares 2 3 4 2 5 3 3 2" xfId="46037"/>
    <cellStyle name="Separador de milhares 2 3 4 2 5 3 4" xfId="36155"/>
    <cellStyle name="Separador de milhares 2 3 4 2 5 4" xfId="8154"/>
    <cellStyle name="Separador de milhares 2 3 4 2 5 4 2" xfId="24624"/>
    <cellStyle name="Separador de milhares 2 3 4 2 5 4 2 2" xfId="55919"/>
    <cellStyle name="Separador de milhares 2 3 4 2 5 4 3" xfId="39449"/>
    <cellStyle name="Separador de milhares 2 3 4 2 5 5" xfId="18036"/>
    <cellStyle name="Separador de milhares 2 3 4 2 5 5 2" xfId="49331"/>
    <cellStyle name="Separador de milhares 2 3 4 2 5 6" xfId="11448"/>
    <cellStyle name="Separador de milhares 2 3 4 2 5 6 2" xfId="42743"/>
    <cellStyle name="Separador de milhares 2 3 4 2 5 7" xfId="27919"/>
    <cellStyle name="Separador de milhares 2 3 4 2 5 7 2" xfId="32861"/>
    <cellStyle name="Separador de milhares 2 3 4 2 5 8" xfId="29566"/>
    <cellStyle name="Separador de milhares 2 3 4 2 6" xfId="3207"/>
    <cellStyle name="Separador de milhares 2 3 4 2 6 2" xfId="6501"/>
    <cellStyle name="Separador de milhares 2 3 4 2 6 2 2" xfId="22971"/>
    <cellStyle name="Separador de milhares 2 3 4 2 6 2 2 2" xfId="54266"/>
    <cellStyle name="Separador de milhares 2 3 4 2 6 2 3" xfId="16383"/>
    <cellStyle name="Separador de milhares 2 3 4 2 6 2 3 2" xfId="47678"/>
    <cellStyle name="Separador de milhares 2 3 4 2 6 2 4" xfId="37796"/>
    <cellStyle name="Separador de milhares 2 3 4 2 6 3" xfId="9795"/>
    <cellStyle name="Separador de milhares 2 3 4 2 6 3 2" xfId="26265"/>
    <cellStyle name="Separador de milhares 2 3 4 2 6 3 2 2" xfId="57560"/>
    <cellStyle name="Separador de milhares 2 3 4 2 6 3 3" xfId="41090"/>
    <cellStyle name="Separador de milhares 2 3 4 2 6 4" xfId="19677"/>
    <cellStyle name="Separador de milhares 2 3 4 2 6 4 2" xfId="50972"/>
    <cellStyle name="Separador de milhares 2 3 4 2 6 5" xfId="13089"/>
    <cellStyle name="Separador de milhares 2 3 4 2 6 5 2" xfId="44384"/>
    <cellStyle name="Separador de milhares 2 3 4 2 6 6" xfId="34502"/>
    <cellStyle name="Separador de milhares 2 3 4 2 6 7" xfId="31207"/>
    <cellStyle name="Separador de milhares 2 3 4 2 7" xfId="4854"/>
    <cellStyle name="Separador de milhares 2 3 4 2 7 2" xfId="21324"/>
    <cellStyle name="Separador de milhares 2 3 4 2 7 2 2" xfId="52619"/>
    <cellStyle name="Separador de milhares 2 3 4 2 7 3" xfId="14736"/>
    <cellStyle name="Separador de milhares 2 3 4 2 7 3 2" xfId="46031"/>
    <cellStyle name="Separador de milhares 2 3 4 2 7 4" xfId="36149"/>
    <cellStyle name="Separador de milhares 2 3 4 2 8" xfId="8148"/>
    <cellStyle name="Separador de milhares 2 3 4 2 8 2" xfId="24618"/>
    <cellStyle name="Separador de milhares 2 3 4 2 8 2 2" xfId="55913"/>
    <cellStyle name="Separador de milhares 2 3 4 2 8 3" xfId="39443"/>
    <cellStyle name="Separador de milhares 2 3 4 2 9" xfId="18030"/>
    <cellStyle name="Separador de milhares 2 3 4 2 9 2" xfId="49325"/>
    <cellStyle name="Separador de milhares 2 3 4 3" xfId="1531"/>
    <cellStyle name="Separador de milhares 2 3 4 3 10" xfId="11449"/>
    <cellStyle name="Separador de milhares 2 3 4 3 10 2" xfId="42744"/>
    <cellStyle name="Separador de milhares 2 3 4 3 11" xfId="27920"/>
    <cellStyle name="Separador de milhares 2 3 4 3 11 2" xfId="32862"/>
    <cellStyle name="Separador de milhares 2 3 4 3 12" xfId="29567"/>
    <cellStyle name="Separador de milhares 2 3 4 3 2" xfId="1532"/>
    <cellStyle name="Separador de milhares 2 3 4 3 2 2" xfId="1533"/>
    <cellStyle name="Separador de milhares 2 3 4 3 2 2 2" xfId="3216"/>
    <cellStyle name="Separador de milhares 2 3 4 3 2 2 2 2" xfId="6510"/>
    <cellStyle name="Separador de milhares 2 3 4 3 2 2 2 2 2" xfId="22980"/>
    <cellStyle name="Separador de milhares 2 3 4 3 2 2 2 2 2 2" xfId="54275"/>
    <cellStyle name="Separador de milhares 2 3 4 3 2 2 2 2 3" xfId="16392"/>
    <cellStyle name="Separador de milhares 2 3 4 3 2 2 2 2 3 2" xfId="47687"/>
    <cellStyle name="Separador de milhares 2 3 4 3 2 2 2 2 4" xfId="37805"/>
    <cellStyle name="Separador de milhares 2 3 4 3 2 2 2 3" xfId="9804"/>
    <cellStyle name="Separador de milhares 2 3 4 3 2 2 2 3 2" xfId="26274"/>
    <cellStyle name="Separador de milhares 2 3 4 3 2 2 2 3 2 2" xfId="57569"/>
    <cellStyle name="Separador de milhares 2 3 4 3 2 2 2 3 3" xfId="41099"/>
    <cellStyle name="Separador de milhares 2 3 4 3 2 2 2 4" xfId="19686"/>
    <cellStyle name="Separador de milhares 2 3 4 3 2 2 2 4 2" xfId="50981"/>
    <cellStyle name="Separador de milhares 2 3 4 3 2 2 2 5" xfId="13098"/>
    <cellStyle name="Separador de milhares 2 3 4 3 2 2 2 5 2" xfId="44393"/>
    <cellStyle name="Separador de milhares 2 3 4 3 2 2 2 6" xfId="34511"/>
    <cellStyle name="Separador de milhares 2 3 4 3 2 2 2 7" xfId="31216"/>
    <cellStyle name="Separador de milhares 2 3 4 3 2 2 3" xfId="4863"/>
    <cellStyle name="Separador de milhares 2 3 4 3 2 2 3 2" xfId="21333"/>
    <cellStyle name="Separador de milhares 2 3 4 3 2 2 3 2 2" xfId="52628"/>
    <cellStyle name="Separador de milhares 2 3 4 3 2 2 3 3" xfId="14745"/>
    <cellStyle name="Separador de milhares 2 3 4 3 2 2 3 3 2" xfId="46040"/>
    <cellStyle name="Separador de milhares 2 3 4 3 2 2 3 4" xfId="36158"/>
    <cellStyle name="Separador de milhares 2 3 4 3 2 2 4" xfId="8157"/>
    <cellStyle name="Separador de milhares 2 3 4 3 2 2 4 2" xfId="24627"/>
    <cellStyle name="Separador de milhares 2 3 4 3 2 2 4 2 2" xfId="55922"/>
    <cellStyle name="Separador de milhares 2 3 4 3 2 2 4 3" xfId="39452"/>
    <cellStyle name="Separador de milhares 2 3 4 3 2 2 5" xfId="18039"/>
    <cellStyle name="Separador de milhares 2 3 4 3 2 2 5 2" xfId="49334"/>
    <cellStyle name="Separador de milhares 2 3 4 3 2 2 6" xfId="11451"/>
    <cellStyle name="Separador de milhares 2 3 4 3 2 2 6 2" xfId="42746"/>
    <cellStyle name="Separador de milhares 2 3 4 3 2 2 7" xfId="27922"/>
    <cellStyle name="Separador de milhares 2 3 4 3 2 2 7 2" xfId="32864"/>
    <cellStyle name="Separador de milhares 2 3 4 3 2 2 8" xfId="29569"/>
    <cellStyle name="Separador de milhares 2 3 4 3 2 3" xfId="3215"/>
    <cellStyle name="Separador de milhares 2 3 4 3 2 3 2" xfId="6509"/>
    <cellStyle name="Separador de milhares 2 3 4 3 2 3 2 2" xfId="22979"/>
    <cellStyle name="Separador de milhares 2 3 4 3 2 3 2 2 2" xfId="54274"/>
    <cellStyle name="Separador de milhares 2 3 4 3 2 3 2 3" xfId="16391"/>
    <cellStyle name="Separador de milhares 2 3 4 3 2 3 2 3 2" xfId="47686"/>
    <cellStyle name="Separador de milhares 2 3 4 3 2 3 2 4" xfId="37804"/>
    <cellStyle name="Separador de milhares 2 3 4 3 2 3 3" xfId="9803"/>
    <cellStyle name="Separador de milhares 2 3 4 3 2 3 3 2" xfId="26273"/>
    <cellStyle name="Separador de milhares 2 3 4 3 2 3 3 2 2" xfId="57568"/>
    <cellStyle name="Separador de milhares 2 3 4 3 2 3 3 3" xfId="41098"/>
    <cellStyle name="Separador de milhares 2 3 4 3 2 3 4" xfId="19685"/>
    <cellStyle name="Separador de milhares 2 3 4 3 2 3 4 2" xfId="50980"/>
    <cellStyle name="Separador de milhares 2 3 4 3 2 3 5" xfId="13097"/>
    <cellStyle name="Separador de milhares 2 3 4 3 2 3 5 2" xfId="44392"/>
    <cellStyle name="Separador de milhares 2 3 4 3 2 3 6" xfId="34510"/>
    <cellStyle name="Separador de milhares 2 3 4 3 2 3 7" xfId="31215"/>
    <cellStyle name="Separador de milhares 2 3 4 3 2 4" xfId="4862"/>
    <cellStyle name="Separador de milhares 2 3 4 3 2 4 2" xfId="21332"/>
    <cellStyle name="Separador de milhares 2 3 4 3 2 4 2 2" xfId="52627"/>
    <cellStyle name="Separador de milhares 2 3 4 3 2 4 3" xfId="14744"/>
    <cellStyle name="Separador de milhares 2 3 4 3 2 4 3 2" xfId="46039"/>
    <cellStyle name="Separador de milhares 2 3 4 3 2 4 4" xfId="36157"/>
    <cellStyle name="Separador de milhares 2 3 4 3 2 5" xfId="8156"/>
    <cellStyle name="Separador de milhares 2 3 4 3 2 5 2" xfId="24626"/>
    <cellStyle name="Separador de milhares 2 3 4 3 2 5 2 2" xfId="55921"/>
    <cellStyle name="Separador de milhares 2 3 4 3 2 5 3" xfId="39451"/>
    <cellStyle name="Separador de milhares 2 3 4 3 2 6" xfId="18038"/>
    <cellStyle name="Separador de milhares 2 3 4 3 2 6 2" xfId="49333"/>
    <cellStyle name="Separador de milhares 2 3 4 3 2 7" xfId="11450"/>
    <cellStyle name="Separador de milhares 2 3 4 3 2 7 2" xfId="42745"/>
    <cellStyle name="Separador de milhares 2 3 4 3 2 8" xfId="27921"/>
    <cellStyle name="Separador de milhares 2 3 4 3 2 8 2" xfId="32863"/>
    <cellStyle name="Separador de milhares 2 3 4 3 2 9" xfId="29568"/>
    <cellStyle name="Separador de milhares 2 3 4 3 3" xfId="1534"/>
    <cellStyle name="Separador de milhares 2 3 4 3 3 2" xfId="1535"/>
    <cellStyle name="Separador de milhares 2 3 4 3 3 2 2" xfId="3218"/>
    <cellStyle name="Separador de milhares 2 3 4 3 3 2 2 2" xfId="6512"/>
    <cellStyle name="Separador de milhares 2 3 4 3 3 2 2 2 2" xfId="22982"/>
    <cellStyle name="Separador de milhares 2 3 4 3 3 2 2 2 2 2" xfId="54277"/>
    <cellStyle name="Separador de milhares 2 3 4 3 3 2 2 2 3" xfId="16394"/>
    <cellStyle name="Separador de milhares 2 3 4 3 3 2 2 2 3 2" xfId="47689"/>
    <cellStyle name="Separador de milhares 2 3 4 3 3 2 2 2 4" xfId="37807"/>
    <cellStyle name="Separador de milhares 2 3 4 3 3 2 2 3" xfId="9806"/>
    <cellStyle name="Separador de milhares 2 3 4 3 3 2 2 3 2" xfId="26276"/>
    <cellStyle name="Separador de milhares 2 3 4 3 3 2 2 3 2 2" xfId="57571"/>
    <cellStyle name="Separador de milhares 2 3 4 3 3 2 2 3 3" xfId="41101"/>
    <cellStyle name="Separador de milhares 2 3 4 3 3 2 2 4" xfId="19688"/>
    <cellStyle name="Separador de milhares 2 3 4 3 3 2 2 4 2" xfId="50983"/>
    <cellStyle name="Separador de milhares 2 3 4 3 3 2 2 5" xfId="13100"/>
    <cellStyle name="Separador de milhares 2 3 4 3 3 2 2 5 2" xfId="44395"/>
    <cellStyle name="Separador de milhares 2 3 4 3 3 2 2 6" xfId="34513"/>
    <cellStyle name="Separador de milhares 2 3 4 3 3 2 2 7" xfId="31218"/>
    <cellStyle name="Separador de milhares 2 3 4 3 3 2 3" xfId="4865"/>
    <cellStyle name="Separador de milhares 2 3 4 3 3 2 3 2" xfId="21335"/>
    <cellStyle name="Separador de milhares 2 3 4 3 3 2 3 2 2" xfId="52630"/>
    <cellStyle name="Separador de milhares 2 3 4 3 3 2 3 3" xfId="14747"/>
    <cellStyle name="Separador de milhares 2 3 4 3 3 2 3 3 2" xfId="46042"/>
    <cellStyle name="Separador de milhares 2 3 4 3 3 2 3 4" xfId="36160"/>
    <cellStyle name="Separador de milhares 2 3 4 3 3 2 4" xfId="8159"/>
    <cellStyle name="Separador de milhares 2 3 4 3 3 2 4 2" xfId="24629"/>
    <cellStyle name="Separador de milhares 2 3 4 3 3 2 4 2 2" xfId="55924"/>
    <cellStyle name="Separador de milhares 2 3 4 3 3 2 4 3" xfId="39454"/>
    <cellStyle name="Separador de milhares 2 3 4 3 3 2 5" xfId="18041"/>
    <cellStyle name="Separador de milhares 2 3 4 3 3 2 5 2" xfId="49336"/>
    <cellStyle name="Separador de milhares 2 3 4 3 3 2 6" xfId="11453"/>
    <cellStyle name="Separador de milhares 2 3 4 3 3 2 6 2" xfId="42748"/>
    <cellStyle name="Separador de milhares 2 3 4 3 3 2 7" xfId="27924"/>
    <cellStyle name="Separador de milhares 2 3 4 3 3 2 7 2" xfId="32866"/>
    <cellStyle name="Separador de milhares 2 3 4 3 3 2 8" xfId="29571"/>
    <cellStyle name="Separador de milhares 2 3 4 3 3 3" xfId="3217"/>
    <cellStyle name="Separador de milhares 2 3 4 3 3 3 2" xfId="6511"/>
    <cellStyle name="Separador de milhares 2 3 4 3 3 3 2 2" xfId="22981"/>
    <cellStyle name="Separador de milhares 2 3 4 3 3 3 2 2 2" xfId="54276"/>
    <cellStyle name="Separador de milhares 2 3 4 3 3 3 2 3" xfId="16393"/>
    <cellStyle name="Separador de milhares 2 3 4 3 3 3 2 3 2" xfId="47688"/>
    <cellStyle name="Separador de milhares 2 3 4 3 3 3 2 4" xfId="37806"/>
    <cellStyle name="Separador de milhares 2 3 4 3 3 3 3" xfId="9805"/>
    <cellStyle name="Separador de milhares 2 3 4 3 3 3 3 2" xfId="26275"/>
    <cellStyle name="Separador de milhares 2 3 4 3 3 3 3 2 2" xfId="57570"/>
    <cellStyle name="Separador de milhares 2 3 4 3 3 3 3 3" xfId="41100"/>
    <cellStyle name="Separador de milhares 2 3 4 3 3 3 4" xfId="19687"/>
    <cellStyle name="Separador de milhares 2 3 4 3 3 3 4 2" xfId="50982"/>
    <cellStyle name="Separador de milhares 2 3 4 3 3 3 5" xfId="13099"/>
    <cellStyle name="Separador de milhares 2 3 4 3 3 3 5 2" xfId="44394"/>
    <cellStyle name="Separador de milhares 2 3 4 3 3 3 6" xfId="34512"/>
    <cellStyle name="Separador de milhares 2 3 4 3 3 3 7" xfId="31217"/>
    <cellStyle name="Separador de milhares 2 3 4 3 3 4" xfId="4864"/>
    <cellStyle name="Separador de milhares 2 3 4 3 3 4 2" xfId="21334"/>
    <cellStyle name="Separador de milhares 2 3 4 3 3 4 2 2" xfId="52629"/>
    <cellStyle name="Separador de milhares 2 3 4 3 3 4 3" xfId="14746"/>
    <cellStyle name="Separador de milhares 2 3 4 3 3 4 3 2" xfId="46041"/>
    <cellStyle name="Separador de milhares 2 3 4 3 3 4 4" xfId="36159"/>
    <cellStyle name="Separador de milhares 2 3 4 3 3 5" xfId="8158"/>
    <cellStyle name="Separador de milhares 2 3 4 3 3 5 2" xfId="24628"/>
    <cellStyle name="Separador de milhares 2 3 4 3 3 5 2 2" xfId="55923"/>
    <cellStyle name="Separador de milhares 2 3 4 3 3 5 3" xfId="39453"/>
    <cellStyle name="Separador de milhares 2 3 4 3 3 6" xfId="18040"/>
    <cellStyle name="Separador de milhares 2 3 4 3 3 6 2" xfId="49335"/>
    <cellStyle name="Separador de milhares 2 3 4 3 3 7" xfId="11452"/>
    <cellStyle name="Separador de milhares 2 3 4 3 3 7 2" xfId="42747"/>
    <cellStyle name="Separador de milhares 2 3 4 3 3 8" xfId="27923"/>
    <cellStyle name="Separador de milhares 2 3 4 3 3 8 2" xfId="32865"/>
    <cellStyle name="Separador de milhares 2 3 4 3 3 9" xfId="29570"/>
    <cellStyle name="Separador de milhares 2 3 4 3 4" xfId="1536"/>
    <cellStyle name="Separador de milhares 2 3 4 3 4 2" xfId="3219"/>
    <cellStyle name="Separador de milhares 2 3 4 3 4 2 2" xfId="6513"/>
    <cellStyle name="Separador de milhares 2 3 4 3 4 2 2 2" xfId="22983"/>
    <cellStyle name="Separador de milhares 2 3 4 3 4 2 2 2 2" xfId="54278"/>
    <cellStyle name="Separador de milhares 2 3 4 3 4 2 2 3" xfId="16395"/>
    <cellStyle name="Separador de milhares 2 3 4 3 4 2 2 3 2" xfId="47690"/>
    <cellStyle name="Separador de milhares 2 3 4 3 4 2 2 4" xfId="37808"/>
    <cellStyle name="Separador de milhares 2 3 4 3 4 2 3" xfId="9807"/>
    <cellStyle name="Separador de milhares 2 3 4 3 4 2 3 2" xfId="26277"/>
    <cellStyle name="Separador de milhares 2 3 4 3 4 2 3 2 2" xfId="57572"/>
    <cellStyle name="Separador de milhares 2 3 4 3 4 2 3 3" xfId="41102"/>
    <cellStyle name="Separador de milhares 2 3 4 3 4 2 4" xfId="19689"/>
    <cellStyle name="Separador de milhares 2 3 4 3 4 2 4 2" xfId="50984"/>
    <cellStyle name="Separador de milhares 2 3 4 3 4 2 5" xfId="13101"/>
    <cellStyle name="Separador de milhares 2 3 4 3 4 2 5 2" xfId="44396"/>
    <cellStyle name="Separador de milhares 2 3 4 3 4 2 6" xfId="34514"/>
    <cellStyle name="Separador de milhares 2 3 4 3 4 2 7" xfId="31219"/>
    <cellStyle name="Separador de milhares 2 3 4 3 4 3" xfId="4866"/>
    <cellStyle name="Separador de milhares 2 3 4 3 4 3 2" xfId="21336"/>
    <cellStyle name="Separador de milhares 2 3 4 3 4 3 2 2" xfId="52631"/>
    <cellStyle name="Separador de milhares 2 3 4 3 4 3 3" xfId="14748"/>
    <cellStyle name="Separador de milhares 2 3 4 3 4 3 3 2" xfId="46043"/>
    <cellStyle name="Separador de milhares 2 3 4 3 4 3 4" xfId="36161"/>
    <cellStyle name="Separador de milhares 2 3 4 3 4 4" xfId="8160"/>
    <cellStyle name="Separador de milhares 2 3 4 3 4 4 2" xfId="24630"/>
    <cellStyle name="Separador de milhares 2 3 4 3 4 4 2 2" xfId="55925"/>
    <cellStyle name="Separador de milhares 2 3 4 3 4 4 3" xfId="39455"/>
    <cellStyle name="Separador de milhares 2 3 4 3 4 5" xfId="18042"/>
    <cellStyle name="Separador de milhares 2 3 4 3 4 5 2" xfId="49337"/>
    <cellStyle name="Separador de milhares 2 3 4 3 4 6" xfId="11454"/>
    <cellStyle name="Separador de milhares 2 3 4 3 4 6 2" xfId="42749"/>
    <cellStyle name="Separador de milhares 2 3 4 3 4 7" xfId="27925"/>
    <cellStyle name="Separador de milhares 2 3 4 3 4 7 2" xfId="32867"/>
    <cellStyle name="Separador de milhares 2 3 4 3 4 8" xfId="29572"/>
    <cellStyle name="Separador de milhares 2 3 4 3 5" xfId="1537"/>
    <cellStyle name="Separador de milhares 2 3 4 3 5 2" xfId="3220"/>
    <cellStyle name="Separador de milhares 2 3 4 3 5 2 2" xfId="6514"/>
    <cellStyle name="Separador de milhares 2 3 4 3 5 2 2 2" xfId="22984"/>
    <cellStyle name="Separador de milhares 2 3 4 3 5 2 2 2 2" xfId="54279"/>
    <cellStyle name="Separador de milhares 2 3 4 3 5 2 2 3" xfId="16396"/>
    <cellStyle name="Separador de milhares 2 3 4 3 5 2 2 3 2" xfId="47691"/>
    <cellStyle name="Separador de milhares 2 3 4 3 5 2 2 4" xfId="37809"/>
    <cellStyle name="Separador de milhares 2 3 4 3 5 2 3" xfId="9808"/>
    <cellStyle name="Separador de milhares 2 3 4 3 5 2 3 2" xfId="26278"/>
    <cellStyle name="Separador de milhares 2 3 4 3 5 2 3 2 2" xfId="57573"/>
    <cellStyle name="Separador de milhares 2 3 4 3 5 2 3 3" xfId="41103"/>
    <cellStyle name="Separador de milhares 2 3 4 3 5 2 4" xfId="19690"/>
    <cellStyle name="Separador de milhares 2 3 4 3 5 2 4 2" xfId="50985"/>
    <cellStyle name="Separador de milhares 2 3 4 3 5 2 5" xfId="13102"/>
    <cellStyle name="Separador de milhares 2 3 4 3 5 2 5 2" xfId="44397"/>
    <cellStyle name="Separador de milhares 2 3 4 3 5 2 6" xfId="34515"/>
    <cellStyle name="Separador de milhares 2 3 4 3 5 2 7" xfId="31220"/>
    <cellStyle name="Separador de milhares 2 3 4 3 5 3" xfId="4867"/>
    <cellStyle name="Separador de milhares 2 3 4 3 5 3 2" xfId="21337"/>
    <cellStyle name="Separador de milhares 2 3 4 3 5 3 2 2" xfId="52632"/>
    <cellStyle name="Separador de milhares 2 3 4 3 5 3 3" xfId="14749"/>
    <cellStyle name="Separador de milhares 2 3 4 3 5 3 3 2" xfId="46044"/>
    <cellStyle name="Separador de milhares 2 3 4 3 5 3 4" xfId="36162"/>
    <cellStyle name="Separador de milhares 2 3 4 3 5 4" xfId="8161"/>
    <cellStyle name="Separador de milhares 2 3 4 3 5 4 2" xfId="24631"/>
    <cellStyle name="Separador de milhares 2 3 4 3 5 4 2 2" xfId="55926"/>
    <cellStyle name="Separador de milhares 2 3 4 3 5 4 3" xfId="39456"/>
    <cellStyle name="Separador de milhares 2 3 4 3 5 5" xfId="18043"/>
    <cellStyle name="Separador de milhares 2 3 4 3 5 5 2" xfId="49338"/>
    <cellStyle name="Separador de milhares 2 3 4 3 5 6" xfId="11455"/>
    <cellStyle name="Separador de milhares 2 3 4 3 5 6 2" xfId="42750"/>
    <cellStyle name="Separador de milhares 2 3 4 3 5 7" xfId="27926"/>
    <cellStyle name="Separador de milhares 2 3 4 3 5 7 2" xfId="32868"/>
    <cellStyle name="Separador de milhares 2 3 4 3 5 8" xfId="29573"/>
    <cellStyle name="Separador de milhares 2 3 4 3 6" xfId="3214"/>
    <cellStyle name="Separador de milhares 2 3 4 3 6 2" xfId="6508"/>
    <cellStyle name="Separador de milhares 2 3 4 3 6 2 2" xfId="22978"/>
    <cellStyle name="Separador de milhares 2 3 4 3 6 2 2 2" xfId="54273"/>
    <cellStyle name="Separador de milhares 2 3 4 3 6 2 3" xfId="16390"/>
    <cellStyle name="Separador de milhares 2 3 4 3 6 2 3 2" xfId="47685"/>
    <cellStyle name="Separador de milhares 2 3 4 3 6 2 4" xfId="37803"/>
    <cellStyle name="Separador de milhares 2 3 4 3 6 3" xfId="9802"/>
    <cellStyle name="Separador de milhares 2 3 4 3 6 3 2" xfId="26272"/>
    <cellStyle name="Separador de milhares 2 3 4 3 6 3 2 2" xfId="57567"/>
    <cellStyle name="Separador de milhares 2 3 4 3 6 3 3" xfId="41097"/>
    <cellStyle name="Separador de milhares 2 3 4 3 6 4" xfId="19684"/>
    <cellStyle name="Separador de milhares 2 3 4 3 6 4 2" xfId="50979"/>
    <cellStyle name="Separador de milhares 2 3 4 3 6 5" xfId="13096"/>
    <cellStyle name="Separador de milhares 2 3 4 3 6 5 2" xfId="44391"/>
    <cellStyle name="Separador de milhares 2 3 4 3 6 6" xfId="34509"/>
    <cellStyle name="Separador de milhares 2 3 4 3 6 7" xfId="31214"/>
    <cellStyle name="Separador de milhares 2 3 4 3 7" xfId="4861"/>
    <cellStyle name="Separador de milhares 2 3 4 3 7 2" xfId="21331"/>
    <cellStyle name="Separador de milhares 2 3 4 3 7 2 2" xfId="52626"/>
    <cellStyle name="Separador de milhares 2 3 4 3 7 3" xfId="14743"/>
    <cellStyle name="Separador de milhares 2 3 4 3 7 3 2" xfId="46038"/>
    <cellStyle name="Separador de milhares 2 3 4 3 7 4" xfId="36156"/>
    <cellStyle name="Separador de milhares 2 3 4 3 8" xfId="8155"/>
    <cellStyle name="Separador de milhares 2 3 4 3 8 2" xfId="24625"/>
    <cellStyle name="Separador de milhares 2 3 4 3 8 2 2" xfId="55920"/>
    <cellStyle name="Separador de milhares 2 3 4 3 8 3" xfId="39450"/>
    <cellStyle name="Separador de milhares 2 3 4 3 9" xfId="18037"/>
    <cellStyle name="Separador de milhares 2 3 4 3 9 2" xfId="49332"/>
    <cellStyle name="Separador de milhares 2 3 4 4" xfId="1538"/>
    <cellStyle name="Separador de milhares 2 3 4 4 2" xfId="1539"/>
    <cellStyle name="Separador de milhares 2 3 4 4 2 2" xfId="3222"/>
    <cellStyle name="Separador de milhares 2 3 4 4 2 2 2" xfId="6516"/>
    <cellStyle name="Separador de milhares 2 3 4 4 2 2 2 2" xfId="22986"/>
    <cellStyle name="Separador de milhares 2 3 4 4 2 2 2 2 2" xfId="54281"/>
    <cellStyle name="Separador de milhares 2 3 4 4 2 2 2 3" xfId="16398"/>
    <cellStyle name="Separador de milhares 2 3 4 4 2 2 2 3 2" xfId="47693"/>
    <cellStyle name="Separador de milhares 2 3 4 4 2 2 2 4" xfId="37811"/>
    <cellStyle name="Separador de milhares 2 3 4 4 2 2 3" xfId="9810"/>
    <cellStyle name="Separador de milhares 2 3 4 4 2 2 3 2" xfId="26280"/>
    <cellStyle name="Separador de milhares 2 3 4 4 2 2 3 2 2" xfId="57575"/>
    <cellStyle name="Separador de milhares 2 3 4 4 2 2 3 3" xfId="41105"/>
    <cellStyle name="Separador de milhares 2 3 4 4 2 2 4" xfId="19692"/>
    <cellStyle name="Separador de milhares 2 3 4 4 2 2 4 2" xfId="50987"/>
    <cellStyle name="Separador de milhares 2 3 4 4 2 2 5" xfId="13104"/>
    <cellStyle name="Separador de milhares 2 3 4 4 2 2 5 2" xfId="44399"/>
    <cellStyle name="Separador de milhares 2 3 4 4 2 2 6" xfId="34517"/>
    <cellStyle name="Separador de milhares 2 3 4 4 2 2 7" xfId="31222"/>
    <cellStyle name="Separador de milhares 2 3 4 4 2 3" xfId="4869"/>
    <cellStyle name="Separador de milhares 2 3 4 4 2 3 2" xfId="21339"/>
    <cellStyle name="Separador de milhares 2 3 4 4 2 3 2 2" xfId="52634"/>
    <cellStyle name="Separador de milhares 2 3 4 4 2 3 3" xfId="14751"/>
    <cellStyle name="Separador de milhares 2 3 4 4 2 3 3 2" xfId="46046"/>
    <cellStyle name="Separador de milhares 2 3 4 4 2 3 4" xfId="36164"/>
    <cellStyle name="Separador de milhares 2 3 4 4 2 4" xfId="8163"/>
    <cellStyle name="Separador de milhares 2 3 4 4 2 4 2" xfId="24633"/>
    <cellStyle name="Separador de milhares 2 3 4 4 2 4 2 2" xfId="55928"/>
    <cellStyle name="Separador de milhares 2 3 4 4 2 4 3" xfId="39458"/>
    <cellStyle name="Separador de milhares 2 3 4 4 2 5" xfId="18045"/>
    <cellStyle name="Separador de milhares 2 3 4 4 2 5 2" xfId="49340"/>
    <cellStyle name="Separador de milhares 2 3 4 4 2 6" xfId="11457"/>
    <cellStyle name="Separador de milhares 2 3 4 4 2 6 2" xfId="42752"/>
    <cellStyle name="Separador de milhares 2 3 4 4 2 7" xfId="27928"/>
    <cellStyle name="Separador de milhares 2 3 4 4 2 7 2" xfId="32870"/>
    <cellStyle name="Separador de milhares 2 3 4 4 2 8" xfId="29575"/>
    <cellStyle name="Separador de milhares 2 3 4 4 3" xfId="3221"/>
    <cellStyle name="Separador de milhares 2 3 4 4 3 2" xfId="6515"/>
    <cellStyle name="Separador de milhares 2 3 4 4 3 2 2" xfId="22985"/>
    <cellStyle name="Separador de milhares 2 3 4 4 3 2 2 2" xfId="54280"/>
    <cellStyle name="Separador de milhares 2 3 4 4 3 2 3" xfId="16397"/>
    <cellStyle name="Separador de milhares 2 3 4 4 3 2 3 2" xfId="47692"/>
    <cellStyle name="Separador de milhares 2 3 4 4 3 2 4" xfId="37810"/>
    <cellStyle name="Separador de milhares 2 3 4 4 3 3" xfId="9809"/>
    <cellStyle name="Separador de milhares 2 3 4 4 3 3 2" xfId="26279"/>
    <cellStyle name="Separador de milhares 2 3 4 4 3 3 2 2" xfId="57574"/>
    <cellStyle name="Separador de milhares 2 3 4 4 3 3 3" xfId="41104"/>
    <cellStyle name="Separador de milhares 2 3 4 4 3 4" xfId="19691"/>
    <cellStyle name="Separador de milhares 2 3 4 4 3 4 2" xfId="50986"/>
    <cellStyle name="Separador de milhares 2 3 4 4 3 5" xfId="13103"/>
    <cellStyle name="Separador de milhares 2 3 4 4 3 5 2" xfId="44398"/>
    <cellStyle name="Separador de milhares 2 3 4 4 3 6" xfId="34516"/>
    <cellStyle name="Separador de milhares 2 3 4 4 3 7" xfId="31221"/>
    <cellStyle name="Separador de milhares 2 3 4 4 4" xfId="4868"/>
    <cellStyle name="Separador de milhares 2 3 4 4 4 2" xfId="21338"/>
    <cellStyle name="Separador de milhares 2 3 4 4 4 2 2" xfId="52633"/>
    <cellStyle name="Separador de milhares 2 3 4 4 4 3" xfId="14750"/>
    <cellStyle name="Separador de milhares 2 3 4 4 4 3 2" xfId="46045"/>
    <cellStyle name="Separador de milhares 2 3 4 4 4 4" xfId="36163"/>
    <cellStyle name="Separador de milhares 2 3 4 4 5" xfId="8162"/>
    <cellStyle name="Separador de milhares 2 3 4 4 5 2" xfId="24632"/>
    <cellStyle name="Separador de milhares 2 3 4 4 5 2 2" xfId="55927"/>
    <cellStyle name="Separador de milhares 2 3 4 4 5 3" xfId="39457"/>
    <cellStyle name="Separador de milhares 2 3 4 4 6" xfId="18044"/>
    <cellStyle name="Separador de milhares 2 3 4 4 6 2" xfId="49339"/>
    <cellStyle name="Separador de milhares 2 3 4 4 7" xfId="11456"/>
    <cellStyle name="Separador de milhares 2 3 4 4 7 2" xfId="42751"/>
    <cellStyle name="Separador de milhares 2 3 4 4 8" xfId="27927"/>
    <cellStyle name="Separador de milhares 2 3 4 4 8 2" xfId="32869"/>
    <cellStyle name="Separador de milhares 2 3 4 4 9" xfId="29574"/>
    <cellStyle name="Separador de milhares 2 3 4 5" xfId="1540"/>
    <cellStyle name="Separador de milhares 2 3 4 5 2" xfId="1541"/>
    <cellStyle name="Separador de milhares 2 3 4 5 2 2" xfId="3224"/>
    <cellStyle name="Separador de milhares 2 3 4 5 2 2 2" xfId="6518"/>
    <cellStyle name="Separador de milhares 2 3 4 5 2 2 2 2" xfId="22988"/>
    <cellStyle name="Separador de milhares 2 3 4 5 2 2 2 2 2" xfId="54283"/>
    <cellStyle name="Separador de milhares 2 3 4 5 2 2 2 3" xfId="16400"/>
    <cellStyle name="Separador de milhares 2 3 4 5 2 2 2 3 2" xfId="47695"/>
    <cellStyle name="Separador de milhares 2 3 4 5 2 2 2 4" xfId="37813"/>
    <cellStyle name="Separador de milhares 2 3 4 5 2 2 3" xfId="9812"/>
    <cellStyle name="Separador de milhares 2 3 4 5 2 2 3 2" xfId="26282"/>
    <cellStyle name="Separador de milhares 2 3 4 5 2 2 3 2 2" xfId="57577"/>
    <cellStyle name="Separador de milhares 2 3 4 5 2 2 3 3" xfId="41107"/>
    <cellStyle name="Separador de milhares 2 3 4 5 2 2 4" xfId="19694"/>
    <cellStyle name="Separador de milhares 2 3 4 5 2 2 4 2" xfId="50989"/>
    <cellStyle name="Separador de milhares 2 3 4 5 2 2 5" xfId="13106"/>
    <cellStyle name="Separador de milhares 2 3 4 5 2 2 5 2" xfId="44401"/>
    <cellStyle name="Separador de milhares 2 3 4 5 2 2 6" xfId="34519"/>
    <cellStyle name="Separador de milhares 2 3 4 5 2 2 7" xfId="31224"/>
    <cellStyle name="Separador de milhares 2 3 4 5 2 3" xfId="4871"/>
    <cellStyle name="Separador de milhares 2 3 4 5 2 3 2" xfId="21341"/>
    <cellStyle name="Separador de milhares 2 3 4 5 2 3 2 2" xfId="52636"/>
    <cellStyle name="Separador de milhares 2 3 4 5 2 3 3" xfId="14753"/>
    <cellStyle name="Separador de milhares 2 3 4 5 2 3 3 2" xfId="46048"/>
    <cellStyle name="Separador de milhares 2 3 4 5 2 3 4" xfId="36166"/>
    <cellStyle name="Separador de milhares 2 3 4 5 2 4" xfId="8165"/>
    <cellStyle name="Separador de milhares 2 3 4 5 2 4 2" xfId="24635"/>
    <cellStyle name="Separador de milhares 2 3 4 5 2 4 2 2" xfId="55930"/>
    <cellStyle name="Separador de milhares 2 3 4 5 2 4 3" xfId="39460"/>
    <cellStyle name="Separador de milhares 2 3 4 5 2 5" xfId="18047"/>
    <cellStyle name="Separador de milhares 2 3 4 5 2 5 2" xfId="49342"/>
    <cellStyle name="Separador de milhares 2 3 4 5 2 6" xfId="11459"/>
    <cellStyle name="Separador de milhares 2 3 4 5 2 6 2" xfId="42754"/>
    <cellStyle name="Separador de milhares 2 3 4 5 2 7" xfId="27930"/>
    <cellStyle name="Separador de milhares 2 3 4 5 2 7 2" xfId="32872"/>
    <cellStyle name="Separador de milhares 2 3 4 5 2 8" xfId="29577"/>
    <cellStyle name="Separador de milhares 2 3 4 5 3" xfId="3223"/>
    <cellStyle name="Separador de milhares 2 3 4 5 3 2" xfId="6517"/>
    <cellStyle name="Separador de milhares 2 3 4 5 3 2 2" xfId="22987"/>
    <cellStyle name="Separador de milhares 2 3 4 5 3 2 2 2" xfId="54282"/>
    <cellStyle name="Separador de milhares 2 3 4 5 3 2 3" xfId="16399"/>
    <cellStyle name="Separador de milhares 2 3 4 5 3 2 3 2" xfId="47694"/>
    <cellStyle name="Separador de milhares 2 3 4 5 3 2 4" xfId="37812"/>
    <cellStyle name="Separador de milhares 2 3 4 5 3 3" xfId="9811"/>
    <cellStyle name="Separador de milhares 2 3 4 5 3 3 2" xfId="26281"/>
    <cellStyle name="Separador de milhares 2 3 4 5 3 3 2 2" xfId="57576"/>
    <cellStyle name="Separador de milhares 2 3 4 5 3 3 3" xfId="41106"/>
    <cellStyle name="Separador de milhares 2 3 4 5 3 4" xfId="19693"/>
    <cellStyle name="Separador de milhares 2 3 4 5 3 4 2" xfId="50988"/>
    <cellStyle name="Separador de milhares 2 3 4 5 3 5" xfId="13105"/>
    <cellStyle name="Separador de milhares 2 3 4 5 3 5 2" xfId="44400"/>
    <cellStyle name="Separador de milhares 2 3 4 5 3 6" xfId="34518"/>
    <cellStyle name="Separador de milhares 2 3 4 5 3 7" xfId="31223"/>
    <cellStyle name="Separador de milhares 2 3 4 5 4" xfId="4870"/>
    <cellStyle name="Separador de milhares 2 3 4 5 4 2" xfId="21340"/>
    <cellStyle name="Separador de milhares 2 3 4 5 4 2 2" xfId="52635"/>
    <cellStyle name="Separador de milhares 2 3 4 5 4 3" xfId="14752"/>
    <cellStyle name="Separador de milhares 2 3 4 5 4 3 2" xfId="46047"/>
    <cellStyle name="Separador de milhares 2 3 4 5 4 4" xfId="36165"/>
    <cellStyle name="Separador de milhares 2 3 4 5 5" xfId="8164"/>
    <cellStyle name="Separador de milhares 2 3 4 5 5 2" xfId="24634"/>
    <cellStyle name="Separador de milhares 2 3 4 5 5 2 2" xfId="55929"/>
    <cellStyle name="Separador de milhares 2 3 4 5 5 3" xfId="39459"/>
    <cellStyle name="Separador de milhares 2 3 4 5 6" xfId="18046"/>
    <cellStyle name="Separador de milhares 2 3 4 5 6 2" xfId="49341"/>
    <cellStyle name="Separador de milhares 2 3 4 5 7" xfId="11458"/>
    <cellStyle name="Separador de milhares 2 3 4 5 7 2" xfId="42753"/>
    <cellStyle name="Separador de milhares 2 3 4 5 8" xfId="27929"/>
    <cellStyle name="Separador de milhares 2 3 4 5 8 2" xfId="32871"/>
    <cellStyle name="Separador de milhares 2 3 4 5 9" xfId="29576"/>
    <cellStyle name="Separador de milhares 2 3 4 6" xfId="1542"/>
    <cellStyle name="Separador de milhares 2 3 4 6 2" xfId="3225"/>
    <cellStyle name="Separador de milhares 2 3 4 6 2 2" xfId="6519"/>
    <cellStyle name="Separador de milhares 2 3 4 6 2 2 2" xfId="22989"/>
    <cellStyle name="Separador de milhares 2 3 4 6 2 2 2 2" xfId="54284"/>
    <cellStyle name="Separador de milhares 2 3 4 6 2 2 3" xfId="16401"/>
    <cellStyle name="Separador de milhares 2 3 4 6 2 2 3 2" xfId="47696"/>
    <cellStyle name="Separador de milhares 2 3 4 6 2 2 4" xfId="37814"/>
    <cellStyle name="Separador de milhares 2 3 4 6 2 3" xfId="9813"/>
    <cellStyle name="Separador de milhares 2 3 4 6 2 3 2" xfId="26283"/>
    <cellStyle name="Separador de milhares 2 3 4 6 2 3 2 2" xfId="57578"/>
    <cellStyle name="Separador de milhares 2 3 4 6 2 3 3" xfId="41108"/>
    <cellStyle name="Separador de milhares 2 3 4 6 2 4" xfId="19695"/>
    <cellStyle name="Separador de milhares 2 3 4 6 2 4 2" xfId="50990"/>
    <cellStyle name="Separador de milhares 2 3 4 6 2 5" xfId="13107"/>
    <cellStyle name="Separador de milhares 2 3 4 6 2 5 2" xfId="44402"/>
    <cellStyle name="Separador de milhares 2 3 4 6 2 6" xfId="34520"/>
    <cellStyle name="Separador de milhares 2 3 4 6 2 7" xfId="31225"/>
    <cellStyle name="Separador de milhares 2 3 4 6 3" xfId="4872"/>
    <cellStyle name="Separador de milhares 2 3 4 6 3 2" xfId="21342"/>
    <cellStyle name="Separador de milhares 2 3 4 6 3 2 2" xfId="52637"/>
    <cellStyle name="Separador de milhares 2 3 4 6 3 3" xfId="14754"/>
    <cellStyle name="Separador de milhares 2 3 4 6 3 3 2" xfId="46049"/>
    <cellStyle name="Separador de milhares 2 3 4 6 3 4" xfId="36167"/>
    <cellStyle name="Separador de milhares 2 3 4 6 4" xfId="8166"/>
    <cellStyle name="Separador de milhares 2 3 4 6 4 2" xfId="24636"/>
    <cellStyle name="Separador de milhares 2 3 4 6 4 2 2" xfId="55931"/>
    <cellStyle name="Separador de milhares 2 3 4 6 4 3" xfId="39461"/>
    <cellStyle name="Separador de milhares 2 3 4 6 5" xfId="18048"/>
    <cellStyle name="Separador de milhares 2 3 4 6 5 2" xfId="49343"/>
    <cellStyle name="Separador de milhares 2 3 4 6 6" xfId="11460"/>
    <cellStyle name="Separador de milhares 2 3 4 6 6 2" xfId="42755"/>
    <cellStyle name="Separador de milhares 2 3 4 6 7" xfId="27931"/>
    <cellStyle name="Separador de milhares 2 3 4 6 7 2" xfId="32873"/>
    <cellStyle name="Separador de milhares 2 3 4 6 8" xfId="29578"/>
    <cellStyle name="Separador de milhares 2 3 4 7" xfId="1543"/>
    <cellStyle name="Separador de milhares 2 3 4 7 2" xfId="3226"/>
    <cellStyle name="Separador de milhares 2 3 4 7 2 2" xfId="6520"/>
    <cellStyle name="Separador de milhares 2 3 4 7 2 2 2" xfId="22990"/>
    <cellStyle name="Separador de milhares 2 3 4 7 2 2 2 2" xfId="54285"/>
    <cellStyle name="Separador de milhares 2 3 4 7 2 2 3" xfId="16402"/>
    <cellStyle name="Separador de milhares 2 3 4 7 2 2 3 2" xfId="47697"/>
    <cellStyle name="Separador de milhares 2 3 4 7 2 2 4" xfId="37815"/>
    <cellStyle name="Separador de milhares 2 3 4 7 2 3" xfId="9814"/>
    <cellStyle name="Separador de milhares 2 3 4 7 2 3 2" xfId="26284"/>
    <cellStyle name="Separador de milhares 2 3 4 7 2 3 2 2" xfId="57579"/>
    <cellStyle name="Separador de milhares 2 3 4 7 2 3 3" xfId="41109"/>
    <cellStyle name="Separador de milhares 2 3 4 7 2 4" xfId="19696"/>
    <cellStyle name="Separador de milhares 2 3 4 7 2 4 2" xfId="50991"/>
    <cellStyle name="Separador de milhares 2 3 4 7 2 5" xfId="13108"/>
    <cellStyle name="Separador de milhares 2 3 4 7 2 5 2" xfId="44403"/>
    <cellStyle name="Separador de milhares 2 3 4 7 2 6" xfId="34521"/>
    <cellStyle name="Separador de milhares 2 3 4 7 2 7" xfId="31226"/>
    <cellStyle name="Separador de milhares 2 3 4 7 3" xfId="4873"/>
    <cellStyle name="Separador de milhares 2 3 4 7 3 2" xfId="21343"/>
    <cellStyle name="Separador de milhares 2 3 4 7 3 2 2" xfId="52638"/>
    <cellStyle name="Separador de milhares 2 3 4 7 3 3" xfId="14755"/>
    <cellStyle name="Separador de milhares 2 3 4 7 3 3 2" xfId="46050"/>
    <cellStyle name="Separador de milhares 2 3 4 7 3 4" xfId="36168"/>
    <cellStyle name="Separador de milhares 2 3 4 7 4" xfId="8167"/>
    <cellStyle name="Separador de milhares 2 3 4 7 4 2" xfId="24637"/>
    <cellStyle name="Separador de milhares 2 3 4 7 4 2 2" xfId="55932"/>
    <cellStyle name="Separador de milhares 2 3 4 7 4 3" xfId="39462"/>
    <cellStyle name="Separador de milhares 2 3 4 7 5" xfId="18049"/>
    <cellStyle name="Separador de milhares 2 3 4 7 5 2" xfId="49344"/>
    <cellStyle name="Separador de milhares 2 3 4 7 6" xfId="11461"/>
    <cellStyle name="Separador de milhares 2 3 4 7 6 2" xfId="42756"/>
    <cellStyle name="Separador de milhares 2 3 4 7 7" xfId="27932"/>
    <cellStyle name="Separador de milhares 2 3 4 7 7 2" xfId="32874"/>
    <cellStyle name="Separador de milhares 2 3 4 7 8" xfId="29579"/>
    <cellStyle name="Separador de milhares 2 3 4 8" xfId="3206"/>
    <cellStyle name="Separador de milhares 2 3 4 8 2" xfId="6500"/>
    <cellStyle name="Separador de milhares 2 3 4 8 2 2" xfId="22970"/>
    <cellStyle name="Separador de milhares 2 3 4 8 2 2 2" xfId="54265"/>
    <cellStyle name="Separador de milhares 2 3 4 8 2 3" xfId="16382"/>
    <cellStyle name="Separador de milhares 2 3 4 8 2 3 2" xfId="47677"/>
    <cellStyle name="Separador de milhares 2 3 4 8 2 4" xfId="37795"/>
    <cellStyle name="Separador de milhares 2 3 4 8 3" xfId="9794"/>
    <cellStyle name="Separador de milhares 2 3 4 8 3 2" xfId="26264"/>
    <cellStyle name="Separador de milhares 2 3 4 8 3 2 2" xfId="57559"/>
    <cellStyle name="Separador de milhares 2 3 4 8 3 3" xfId="41089"/>
    <cellStyle name="Separador de milhares 2 3 4 8 4" xfId="19676"/>
    <cellStyle name="Separador de milhares 2 3 4 8 4 2" xfId="50971"/>
    <cellStyle name="Separador de milhares 2 3 4 8 5" xfId="13088"/>
    <cellStyle name="Separador de milhares 2 3 4 8 5 2" xfId="44383"/>
    <cellStyle name="Separador de milhares 2 3 4 8 6" xfId="34501"/>
    <cellStyle name="Separador de milhares 2 3 4 8 7" xfId="31206"/>
    <cellStyle name="Separador de milhares 2 3 4 9" xfId="4853"/>
    <cellStyle name="Separador de milhares 2 3 4 9 2" xfId="21323"/>
    <cellStyle name="Separador de milhares 2 3 4 9 2 2" xfId="52618"/>
    <cellStyle name="Separador de milhares 2 3 4 9 3" xfId="14735"/>
    <cellStyle name="Separador de milhares 2 3 4 9 3 2" xfId="46030"/>
    <cellStyle name="Separador de milhares 2 3 4 9 4" xfId="36148"/>
    <cellStyle name="Separador de milhares 2 3 5" xfId="1544"/>
    <cellStyle name="Separador de milhares 2 3 5 10" xfId="11462"/>
    <cellStyle name="Separador de milhares 2 3 5 10 2" xfId="42757"/>
    <cellStyle name="Separador de milhares 2 3 5 11" xfId="27933"/>
    <cellStyle name="Separador de milhares 2 3 5 11 2" xfId="32875"/>
    <cellStyle name="Separador de milhares 2 3 5 12" xfId="29580"/>
    <cellStyle name="Separador de milhares 2 3 5 2" xfId="1545"/>
    <cellStyle name="Separador de milhares 2 3 5 2 2" xfId="1546"/>
    <cellStyle name="Separador de milhares 2 3 5 2 2 2" xfId="3229"/>
    <cellStyle name="Separador de milhares 2 3 5 2 2 2 2" xfId="6523"/>
    <cellStyle name="Separador de milhares 2 3 5 2 2 2 2 2" xfId="22993"/>
    <cellStyle name="Separador de milhares 2 3 5 2 2 2 2 2 2" xfId="54288"/>
    <cellStyle name="Separador de milhares 2 3 5 2 2 2 2 3" xfId="16405"/>
    <cellStyle name="Separador de milhares 2 3 5 2 2 2 2 3 2" xfId="47700"/>
    <cellStyle name="Separador de milhares 2 3 5 2 2 2 2 4" xfId="37818"/>
    <cellStyle name="Separador de milhares 2 3 5 2 2 2 3" xfId="9817"/>
    <cellStyle name="Separador de milhares 2 3 5 2 2 2 3 2" xfId="26287"/>
    <cellStyle name="Separador de milhares 2 3 5 2 2 2 3 2 2" xfId="57582"/>
    <cellStyle name="Separador de milhares 2 3 5 2 2 2 3 3" xfId="41112"/>
    <cellStyle name="Separador de milhares 2 3 5 2 2 2 4" xfId="19699"/>
    <cellStyle name="Separador de milhares 2 3 5 2 2 2 4 2" xfId="50994"/>
    <cellStyle name="Separador de milhares 2 3 5 2 2 2 5" xfId="13111"/>
    <cellStyle name="Separador de milhares 2 3 5 2 2 2 5 2" xfId="44406"/>
    <cellStyle name="Separador de milhares 2 3 5 2 2 2 6" xfId="34524"/>
    <cellStyle name="Separador de milhares 2 3 5 2 2 2 7" xfId="31229"/>
    <cellStyle name="Separador de milhares 2 3 5 2 2 3" xfId="4876"/>
    <cellStyle name="Separador de milhares 2 3 5 2 2 3 2" xfId="21346"/>
    <cellStyle name="Separador de milhares 2 3 5 2 2 3 2 2" xfId="52641"/>
    <cellStyle name="Separador de milhares 2 3 5 2 2 3 3" xfId="14758"/>
    <cellStyle name="Separador de milhares 2 3 5 2 2 3 3 2" xfId="46053"/>
    <cellStyle name="Separador de milhares 2 3 5 2 2 3 4" xfId="36171"/>
    <cellStyle name="Separador de milhares 2 3 5 2 2 4" xfId="8170"/>
    <cellStyle name="Separador de milhares 2 3 5 2 2 4 2" xfId="24640"/>
    <cellStyle name="Separador de milhares 2 3 5 2 2 4 2 2" xfId="55935"/>
    <cellStyle name="Separador de milhares 2 3 5 2 2 4 3" xfId="39465"/>
    <cellStyle name="Separador de milhares 2 3 5 2 2 5" xfId="18052"/>
    <cellStyle name="Separador de milhares 2 3 5 2 2 5 2" xfId="49347"/>
    <cellStyle name="Separador de milhares 2 3 5 2 2 6" xfId="11464"/>
    <cellStyle name="Separador de milhares 2 3 5 2 2 6 2" xfId="42759"/>
    <cellStyle name="Separador de milhares 2 3 5 2 2 7" xfId="27935"/>
    <cellStyle name="Separador de milhares 2 3 5 2 2 7 2" xfId="32877"/>
    <cellStyle name="Separador de milhares 2 3 5 2 2 8" xfId="29582"/>
    <cellStyle name="Separador de milhares 2 3 5 2 3" xfId="3228"/>
    <cellStyle name="Separador de milhares 2 3 5 2 3 2" xfId="6522"/>
    <cellStyle name="Separador de milhares 2 3 5 2 3 2 2" xfId="22992"/>
    <cellStyle name="Separador de milhares 2 3 5 2 3 2 2 2" xfId="54287"/>
    <cellStyle name="Separador de milhares 2 3 5 2 3 2 3" xfId="16404"/>
    <cellStyle name="Separador de milhares 2 3 5 2 3 2 3 2" xfId="47699"/>
    <cellStyle name="Separador de milhares 2 3 5 2 3 2 4" xfId="37817"/>
    <cellStyle name="Separador de milhares 2 3 5 2 3 3" xfId="9816"/>
    <cellStyle name="Separador de milhares 2 3 5 2 3 3 2" xfId="26286"/>
    <cellStyle name="Separador de milhares 2 3 5 2 3 3 2 2" xfId="57581"/>
    <cellStyle name="Separador de milhares 2 3 5 2 3 3 3" xfId="41111"/>
    <cellStyle name="Separador de milhares 2 3 5 2 3 4" xfId="19698"/>
    <cellStyle name="Separador de milhares 2 3 5 2 3 4 2" xfId="50993"/>
    <cellStyle name="Separador de milhares 2 3 5 2 3 5" xfId="13110"/>
    <cellStyle name="Separador de milhares 2 3 5 2 3 5 2" xfId="44405"/>
    <cellStyle name="Separador de milhares 2 3 5 2 3 6" xfId="34523"/>
    <cellStyle name="Separador de milhares 2 3 5 2 3 7" xfId="31228"/>
    <cellStyle name="Separador de milhares 2 3 5 2 4" xfId="4875"/>
    <cellStyle name="Separador de milhares 2 3 5 2 4 2" xfId="21345"/>
    <cellStyle name="Separador de milhares 2 3 5 2 4 2 2" xfId="52640"/>
    <cellStyle name="Separador de milhares 2 3 5 2 4 3" xfId="14757"/>
    <cellStyle name="Separador de milhares 2 3 5 2 4 3 2" xfId="46052"/>
    <cellStyle name="Separador de milhares 2 3 5 2 4 4" xfId="36170"/>
    <cellStyle name="Separador de milhares 2 3 5 2 5" xfId="8169"/>
    <cellStyle name="Separador de milhares 2 3 5 2 5 2" xfId="24639"/>
    <cellStyle name="Separador de milhares 2 3 5 2 5 2 2" xfId="55934"/>
    <cellStyle name="Separador de milhares 2 3 5 2 5 3" xfId="39464"/>
    <cellStyle name="Separador de milhares 2 3 5 2 6" xfId="18051"/>
    <cellStyle name="Separador de milhares 2 3 5 2 6 2" xfId="49346"/>
    <cellStyle name="Separador de milhares 2 3 5 2 7" xfId="11463"/>
    <cellStyle name="Separador de milhares 2 3 5 2 7 2" xfId="42758"/>
    <cellStyle name="Separador de milhares 2 3 5 2 8" xfId="27934"/>
    <cellStyle name="Separador de milhares 2 3 5 2 8 2" xfId="32876"/>
    <cellStyle name="Separador de milhares 2 3 5 2 9" xfId="29581"/>
    <cellStyle name="Separador de milhares 2 3 5 3" xfId="1547"/>
    <cellStyle name="Separador de milhares 2 3 5 3 2" xfId="1548"/>
    <cellStyle name="Separador de milhares 2 3 5 3 2 2" xfId="3231"/>
    <cellStyle name="Separador de milhares 2 3 5 3 2 2 2" xfId="6525"/>
    <cellStyle name="Separador de milhares 2 3 5 3 2 2 2 2" xfId="22995"/>
    <cellStyle name="Separador de milhares 2 3 5 3 2 2 2 2 2" xfId="54290"/>
    <cellStyle name="Separador de milhares 2 3 5 3 2 2 2 3" xfId="16407"/>
    <cellStyle name="Separador de milhares 2 3 5 3 2 2 2 3 2" xfId="47702"/>
    <cellStyle name="Separador de milhares 2 3 5 3 2 2 2 4" xfId="37820"/>
    <cellStyle name="Separador de milhares 2 3 5 3 2 2 3" xfId="9819"/>
    <cellStyle name="Separador de milhares 2 3 5 3 2 2 3 2" xfId="26289"/>
    <cellStyle name="Separador de milhares 2 3 5 3 2 2 3 2 2" xfId="57584"/>
    <cellStyle name="Separador de milhares 2 3 5 3 2 2 3 3" xfId="41114"/>
    <cellStyle name="Separador de milhares 2 3 5 3 2 2 4" xfId="19701"/>
    <cellStyle name="Separador de milhares 2 3 5 3 2 2 4 2" xfId="50996"/>
    <cellStyle name="Separador de milhares 2 3 5 3 2 2 5" xfId="13113"/>
    <cellStyle name="Separador de milhares 2 3 5 3 2 2 5 2" xfId="44408"/>
    <cellStyle name="Separador de milhares 2 3 5 3 2 2 6" xfId="34526"/>
    <cellStyle name="Separador de milhares 2 3 5 3 2 2 7" xfId="31231"/>
    <cellStyle name="Separador de milhares 2 3 5 3 2 3" xfId="4878"/>
    <cellStyle name="Separador de milhares 2 3 5 3 2 3 2" xfId="21348"/>
    <cellStyle name="Separador de milhares 2 3 5 3 2 3 2 2" xfId="52643"/>
    <cellStyle name="Separador de milhares 2 3 5 3 2 3 3" xfId="14760"/>
    <cellStyle name="Separador de milhares 2 3 5 3 2 3 3 2" xfId="46055"/>
    <cellStyle name="Separador de milhares 2 3 5 3 2 3 4" xfId="36173"/>
    <cellStyle name="Separador de milhares 2 3 5 3 2 4" xfId="8172"/>
    <cellStyle name="Separador de milhares 2 3 5 3 2 4 2" xfId="24642"/>
    <cellStyle name="Separador de milhares 2 3 5 3 2 4 2 2" xfId="55937"/>
    <cellStyle name="Separador de milhares 2 3 5 3 2 4 3" xfId="39467"/>
    <cellStyle name="Separador de milhares 2 3 5 3 2 5" xfId="18054"/>
    <cellStyle name="Separador de milhares 2 3 5 3 2 5 2" xfId="49349"/>
    <cellStyle name="Separador de milhares 2 3 5 3 2 6" xfId="11466"/>
    <cellStyle name="Separador de milhares 2 3 5 3 2 6 2" xfId="42761"/>
    <cellStyle name="Separador de milhares 2 3 5 3 2 7" xfId="27937"/>
    <cellStyle name="Separador de milhares 2 3 5 3 2 7 2" xfId="32879"/>
    <cellStyle name="Separador de milhares 2 3 5 3 2 8" xfId="29584"/>
    <cellStyle name="Separador de milhares 2 3 5 3 3" xfId="3230"/>
    <cellStyle name="Separador de milhares 2 3 5 3 3 2" xfId="6524"/>
    <cellStyle name="Separador de milhares 2 3 5 3 3 2 2" xfId="22994"/>
    <cellStyle name="Separador de milhares 2 3 5 3 3 2 2 2" xfId="54289"/>
    <cellStyle name="Separador de milhares 2 3 5 3 3 2 3" xfId="16406"/>
    <cellStyle name="Separador de milhares 2 3 5 3 3 2 3 2" xfId="47701"/>
    <cellStyle name="Separador de milhares 2 3 5 3 3 2 4" xfId="37819"/>
    <cellStyle name="Separador de milhares 2 3 5 3 3 3" xfId="9818"/>
    <cellStyle name="Separador de milhares 2 3 5 3 3 3 2" xfId="26288"/>
    <cellStyle name="Separador de milhares 2 3 5 3 3 3 2 2" xfId="57583"/>
    <cellStyle name="Separador de milhares 2 3 5 3 3 3 3" xfId="41113"/>
    <cellStyle name="Separador de milhares 2 3 5 3 3 4" xfId="19700"/>
    <cellStyle name="Separador de milhares 2 3 5 3 3 4 2" xfId="50995"/>
    <cellStyle name="Separador de milhares 2 3 5 3 3 5" xfId="13112"/>
    <cellStyle name="Separador de milhares 2 3 5 3 3 5 2" xfId="44407"/>
    <cellStyle name="Separador de milhares 2 3 5 3 3 6" xfId="34525"/>
    <cellStyle name="Separador de milhares 2 3 5 3 3 7" xfId="31230"/>
    <cellStyle name="Separador de milhares 2 3 5 3 4" xfId="4877"/>
    <cellStyle name="Separador de milhares 2 3 5 3 4 2" xfId="21347"/>
    <cellStyle name="Separador de milhares 2 3 5 3 4 2 2" xfId="52642"/>
    <cellStyle name="Separador de milhares 2 3 5 3 4 3" xfId="14759"/>
    <cellStyle name="Separador de milhares 2 3 5 3 4 3 2" xfId="46054"/>
    <cellStyle name="Separador de milhares 2 3 5 3 4 4" xfId="36172"/>
    <cellStyle name="Separador de milhares 2 3 5 3 5" xfId="8171"/>
    <cellStyle name="Separador de milhares 2 3 5 3 5 2" xfId="24641"/>
    <cellStyle name="Separador de milhares 2 3 5 3 5 2 2" xfId="55936"/>
    <cellStyle name="Separador de milhares 2 3 5 3 5 3" xfId="39466"/>
    <cellStyle name="Separador de milhares 2 3 5 3 6" xfId="18053"/>
    <cellStyle name="Separador de milhares 2 3 5 3 6 2" xfId="49348"/>
    <cellStyle name="Separador de milhares 2 3 5 3 7" xfId="11465"/>
    <cellStyle name="Separador de milhares 2 3 5 3 7 2" xfId="42760"/>
    <cellStyle name="Separador de milhares 2 3 5 3 8" xfId="27936"/>
    <cellStyle name="Separador de milhares 2 3 5 3 8 2" xfId="32878"/>
    <cellStyle name="Separador de milhares 2 3 5 3 9" xfId="29583"/>
    <cellStyle name="Separador de milhares 2 3 5 4" xfId="1549"/>
    <cellStyle name="Separador de milhares 2 3 5 4 2" xfId="3232"/>
    <cellStyle name="Separador de milhares 2 3 5 4 2 2" xfId="6526"/>
    <cellStyle name="Separador de milhares 2 3 5 4 2 2 2" xfId="22996"/>
    <cellStyle name="Separador de milhares 2 3 5 4 2 2 2 2" xfId="54291"/>
    <cellStyle name="Separador de milhares 2 3 5 4 2 2 3" xfId="16408"/>
    <cellStyle name="Separador de milhares 2 3 5 4 2 2 3 2" xfId="47703"/>
    <cellStyle name="Separador de milhares 2 3 5 4 2 2 4" xfId="37821"/>
    <cellStyle name="Separador de milhares 2 3 5 4 2 3" xfId="9820"/>
    <cellStyle name="Separador de milhares 2 3 5 4 2 3 2" xfId="26290"/>
    <cellStyle name="Separador de milhares 2 3 5 4 2 3 2 2" xfId="57585"/>
    <cellStyle name="Separador de milhares 2 3 5 4 2 3 3" xfId="41115"/>
    <cellStyle name="Separador de milhares 2 3 5 4 2 4" xfId="19702"/>
    <cellStyle name="Separador de milhares 2 3 5 4 2 4 2" xfId="50997"/>
    <cellStyle name="Separador de milhares 2 3 5 4 2 5" xfId="13114"/>
    <cellStyle name="Separador de milhares 2 3 5 4 2 5 2" xfId="44409"/>
    <cellStyle name="Separador de milhares 2 3 5 4 2 6" xfId="34527"/>
    <cellStyle name="Separador de milhares 2 3 5 4 2 7" xfId="31232"/>
    <cellStyle name="Separador de milhares 2 3 5 4 3" xfId="4879"/>
    <cellStyle name="Separador de milhares 2 3 5 4 3 2" xfId="21349"/>
    <cellStyle name="Separador de milhares 2 3 5 4 3 2 2" xfId="52644"/>
    <cellStyle name="Separador de milhares 2 3 5 4 3 3" xfId="14761"/>
    <cellStyle name="Separador de milhares 2 3 5 4 3 3 2" xfId="46056"/>
    <cellStyle name="Separador de milhares 2 3 5 4 3 4" xfId="36174"/>
    <cellStyle name="Separador de milhares 2 3 5 4 4" xfId="8173"/>
    <cellStyle name="Separador de milhares 2 3 5 4 4 2" xfId="24643"/>
    <cellStyle name="Separador de milhares 2 3 5 4 4 2 2" xfId="55938"/>
    <cellStyle name="Separador de milhares 2 3 5 4 4 3" xfId="39468"/>
    <cellStyle name="Separador de milhares 2 3 5 4 5" xfId="18055"/>
    <cellStyle name="Separador de milhares 2 3 5 4 5 2" xfId="49350"/>
    <cellStyle name="Separador de milhares 2 3 5 4 6" xfId="11467"/>
    <cellStyle name="Separador de milhares 2 3 5 4 6 2" xfId="42762"/>
    <cellStyle name="Separador de milhares 2 3 5 4 7" xfId="27938"/>
    <cellStyle name="Separador de milhares 2 3 5 4 7 2" xfId="32880"/>
    <cellStyle name="Separador de milhares 2 3 5 4 8" xfId="29585"/>
    <cellStyle name="Separador de milhares 2 3 5 5" xfId="1550"/>
    <cellStyle name="Separador de milhares 2 3 5 5 2" xfId="3233"/>
    <cellStyle name="Separador de milhares 2 3 5 5 2 2" xfId="6527"/>
    <cellStyle name="Separador de milhares 2 3 5 5 2 2 2" xfId="22997"/>
    <cellStyle name="Separador de milhares 2 3 5 5 2 2 2 2" xfId="54292"/>
    <cellStyle name="Separador de milhares 2 3 5 5 2 2 3" xfId="16409"/>
    <cellStyle name="Separador de milhares 2 3 5 5 2 2 3 2" xfId="47704"/>
    <cellStyle name="Separador de milhares 2 3 5 5 2 2 4" xfId="37822"/>
    <cellStyle name="Separador de milhares 2 3 5 5 2 3" xfId="9821"/>
    <cellStyle name="Separador de milhares 2 3 5 5 2 3 2" xfId="26291"/>
    <cellStyle name="Separador de milhares 2 3 5 5 2 3 2 2" xfId="57586"/>
    <cellStyle name="Separador de milhares 2 3 5 5 2 3 3" xfId="41116"/>
    <cellStyle name="Separador de milhares 2 3 5 5 2 4" xfId="19703"/>
    <cellStyle name="Separador de milhares 2 3 5 5 2 4 2" xfId="50998"/>
    <cellStyle name="Separador de milhares 2 3 5 5 2 5" xfId="13115"/>
    <cellStyle name="Separador de milhares 2 3 5 5 2 5 2" xfId="44410"/>
    <cellStyle name="Separador de milhares 2 3 5 5 2 6" xfId="34528"/>
    <cellStyle name="Separador de milhares 2 3 5 5 2 7" xfId="31233"/>
    <cellStyle name="Separador de milhares 2 3 5 5 3" xfId="4880"/>
    <cellStyle name="Separador de milhares 2 3 5 5 3 2" xfId="21350"/>
    <cellStyle name="Separador de milhares 2 3 5 5 3 2 2" xfId="52645"/>
    <cellStyle name="Separador de milhares 2 3 5 5 3 3" xfId="14762"/>
    <cellStyle name="Separador de milhares 2 3 5 5 3 3 2" xfId="46057"/>
    <cellStyle name="Separador de milhares 2 3 5 5 3 4" xfId="36175"/>
    <cellStyle name="Separador de milhares 2 3 5 5 4" xfId="8174"/>
    <cellStyle name="Separador de milhares 2 3 5 5 4 2" xfId="24644"/>
    <cellStyle name="Separador de milhares 2 3 5 5 4 2 2" xfId="55939"/>
    <cellStyle name="Separador de milhares 2 3 5 5 4 3" xfId="39469"/>
    <cellStyle name="Separador de milhares 2 3 5 5 5" xfId="18056"/>
    <cellStyle name="Separador de milhares 2 3 5 5 5 2" xfId="49351"/>
    <cellStyle name="Separador de milhares 2 3 5 5 6" xfId="11468"/>
    <cellStyle name="Separador de milhares 2 3 5 5 6 2" xfId="42763"/>
    <cellStyle name="Separador de milhares 2 3 5 5 7" xfId="27939"/>
    <cellStyle name="Separador de milhares 2 3 5 5 7 2" xfId="32881"/>
    <cellStyle name="Separador de milhares 2 3 5 5 8" xfId="29586"/>
    <cellStyle name="Separador de milhares 2 3 5 6" xfId="3227"/>
    <cellStyle name="Separador de milhares 2 3 5 6 2" xfId="6521"/>
    <cellStyle name="Separador de milhares 2 3 5 6 2 2" xfId="22991"/>
    <cellStyle name="Separador de milhares 2 3 5 6 2 2 2" xfId="54286"/>
    <cellStyle name="Separador de milhares 2 3 5 6 2 3" xfId="16403"/>
    <cellStyle name="Separador de milhares 2 3 5 6 2 3 2" xfId="47698"/>
    <cellStyle name="Separador de milhares 2 3 5 6 2 4" xfId="37816"/>
    <cellStyle name="Separador de milhares 2 3 5 6 3" xfId="9815"/>
    <cellStyle name="Separador de milhares 2 3 5 6 3 2" xfId="26285"/>
    <cellStyle name="Separador de milhares 2 3 5 6 3 2 2" xfId="57580"/>
    <cellStyle name="Separador de milhares 2 3 5 6 3 3" xfId="41110"/>
    <cellStyle name="Separador de milhares 2 3 5 6 4" xfId="19697"/>
    <cellStyle name="Separador de milhares 2 3 5 6 4 2" xfId="50992"/>
    <cellStyle name="Separador de milhares 2 3 5 6 5" xfId="13109"/>
    <cellStyle name="Separador de milhares 2 3 5 6 5 2" xfId="44404"/>
    <cellStyle name="Separador de milhares 2 3 5 6 6" xfId="34522"/>
    <cellStyle name="Separador de milhares 2 3 5 6 7" xfId="31227"/>
    <cellStyle name="Separador de milhares 2 3 5 7" xfId="4874"/>
    <cellStyle name="Separador de milhares 2 3 5 7 2" xfId="21344"/>
    <cellStyle name="Separador de milhares 2 3 5 7 2 2" xfId="52639"/>
    <cellStyle name="Separador de milhares 2 3 5 7 3" xfId="14756"/>
    <cellStyle name="Separador de milhares 2 3 5 7 3 2" xfId="46051"/>
    <cellStyle name="Separador de milhares 2 3 5 7 4" xfId="36169"/>
    <cellStyle name="Separador de milhares 2 3 5 8" xfId="8168"/>
    <cellStyle name="Separador de milhares 2 3 5 8 2" xfId="24638"/>
    <cellStyle name="Separador de milhares 2 3 5 8 2 2" xfId="55933"/>
    <cellStyle name="Separador de milhares 2 3 5 8 3" xfId="39463"/>
    <cellStyle name="Separador de milhares 2 3 5 9" xfId="18050"/>
    <cellStyle name="Separador de milhares 2 3 5 9 2" xfId="49345"/>
    <cellStyle name="Separador de milhares 2 3 6" xfId="1551"/>
    <cellStyle name="Separador de milhares 2 3 6 10" xfId="11469"/>
    <cellStyle name="Separador de milhares 2 3 6 10 2" xfId="42764"/>
    <cellStyle name="Separador de milhares 2 3 6 11" xfId="27940"/>
    <cellStyle name="Separador de milhares 2 3 6 11 2" xfId="32882"/>
    <cellStyle name="Separador de milhares 2 3 6 12" xfId="29587"/>
    <cellStyle name="Separador de milhares 2 3 6 2" xfId="1552"/>
    <cellStyle name="Separador de milhares 2 3 6 2 2" xfId="1553"/>
    <cellStyle name="Separador de milhares 2 3 6 2 2 2" xfId="3236"/>
    <cellStyle name="Separador de milhares 2 3 6 2 2 2 2" xfId="6530"/>
    <cellStyle name="Separador de milhares 2 3 6 2 2 2 2 2" xfId="23000"/>
    <cellStyle name="Separador de milhares 2 3 6 2 2 2 2 2 2" xfId="54295"/>
    <cellStyle name="Separador de milhares 2 3 6 2 2 2 2 3" xfId="16412"/>
    <cellStyle name="Separador de milhares 2 3 6 2 2 2 2 3 2" xfId="47707"/>
    <cellStyle name="Separador de milhares 2 3 6 2 2 2 2 4" xfId="37825"/>
    <cellStyle name="Separador de milhares 2 3 6 2 2 2 3" xfId="9824"/>
    <cellStyle name="Separador de milhares 2 3 6 2 2 2 3 2" xfId="26294"/>
    <cellStyle name="Separador de milhares 2 3 6 2 2 2 3 2 2" xfId="57589"/>
    <cellStyle name="Separador de milhares 2 3 6 2 2 2 3 3" xfId="41119"/>
    <cellStyle name="Separador de milhares 2 3 6 2 2 2 4" xfId="19706"/>
    <cellStyle name="Separador de milhares 2 3 6 2 2 2 4 2" xfId="51001"/>
    <cellStyle name="Separador de milhares 2 3 6 2 2 2 5" xfId="13118"/>
    <cellStyle name="Separador de milhares 2 3 6 2 2 2 5 2" xfId="44413"/>
    <cellStyle name="Separador de milhares 2 3 6 2 2 2 6" xfId="34531"/>
    <cellStyle name="Separador de milhares 2 3 6 2 2 2 7" xfId="31236"/>
    <cellStyle name="Separador de milhares 2 3 6 2 2 3" xfId="4883"/>
    <cellStyle name="Separador de milhares 2 3 6 2 2 3 2" xfId="21353"/>
    <cellStyle name="Separador de milhares 2 3 6 2 2 3 2 2" xfId="52648"/>
    <cellStyle name="Separador de milhares 2 3 6 2 2 3 3" xfId="14765"/>
    <cellStyle name="Separador de milhares 2 3 6 2 2 3 3 2" xfId="46060"/>
    <cellStyle name="Separador de milhares 2 3 6 2 2 3 4" xfId="36178"/>
    <cellStyle name="Separador de milhares 2 3 6 2 2 4" xfId="8177"/>
    <cellStyle name="Separador de milhares 2 3 6 2 2 4 2" xfId="24647"/>
    <cellStyle name="Separador de milhares 2 3 6 2 2 4 2 2" xfId="55942"/>
    <cellStyle name="Separador de milhares 2 3 6 2 2 4 3" xfId="39472"/>
    <cellStyle name="Separador de milhares 2 3 6 2 2 5" xfId="18059"/>
    <cellStyle name="Separador de milhares 2 3 6 2 2 5 2" xfId="49354"/>
    <cellStyle name="Separador de milhares 2 3 6 2 2 6" xfId="11471"/>
    <cellStyle name="Separador de milhares 2 3 6 2 2 6 2" xfId="42766"/>
    <cellStyle name="Separador de milhares 2 3 6 2 2 7" xfId="27942"/>
    <cellStyle name="Separador de milhares 2 3 6 2 2 7 2" xfId="32884"/>
    <cellStyle name="Separador de milhares 2 3 6 2 2 8" xfId="29589"/>
    <cellStyle name="Separador de milhares 2 3 6 2 3" xfId="3235"/>
    <cellStyle name="Separador de milhares 2 3 6 2 3 2" xfId="6529"/>
    <cellStyle name="Separador de milhares 2 3 6 2 3 2 2" xfId="22999"/>
    <cellStyle name="Separador de milhares 2 3 6 2 3 2 2 2" xfId="54294"/>
    <cellStyle name="Separador de milhares 2 3 6 2 3 2 3" xfId="16411"/>
    <cellStyle name="Separador de milhares 2 3 6 2 3 2 3 2" xfId="47706"/>
    <cellStyle name="Separador de milhares 2 3 6 2 3 2 4" xfId="37824"/>
    <cellStyle name="Separador de milhares 2 3 6 2 3 3" xfId="9823"/>
    <cellStyle name="Separador de milhares 2 3 6 2 3 3 2" xfId="26293"/>
    <cellStyle name="Separador de milhares 2 3 6 2 3 3 2 2" xfId="57588"/>
    <cellStyle name="Separador de milhares 2 3 6 2 3 3 3" xfId="41118"/>
    <cellStyle name="Separador de milhares 2 3 6 2 3 4" xfId="19705"/>
    <cellStyle name="Separador de milhares 2 3 6 2 3 4 2" xfId="51000"/>
    <cellStyle name="Separador de milhares 2 3 6 2 3 5" xfId="13117"/>
    <cellStyle name="Separador de milhares 2 3 6 2 3 5 2" xfId="44412"/>
    <cellStyle name="Separador de milhares 2 3 6 2 3 6" xfId="34530"/>
    <cellStyle name="Separador de milhares 2 3 6 2 3 7" xfId="31235"/>
    <cellStyle name="Separador de milhares 2 3 6 2 4" xfId="4882"/>
    <cellStyle name="Separador de milhares 2 3 6 2 4 2" xfId="21352"/>
    <cellStyle name="Separador de milhares 2 3 6 2 4 2 2" xfId="52647"/>
    <cellStyle name="Separador de milhares 2 3 6 2 4 3" xfId="14764"/>
    <cellStyle name="Separador de milhares 2 3 6 2 4 3 2" xfId="46059"/>
    <cellStyle name="Separador de milhares 2 3 6 2 4 4" xfId="36177"/>
    <cellStyle name="Separador de milhares 2 3 6 2 5" xfId="8176"/>
    <cellStyle name="Separador de milhares 2 3 6 2 5 2" xfId="24646"/>
    <cellStyle name="Separador de milhares 2 3 6 2 5 2 2" xfId="55941"/>
    <cellStyle name="Separador de milhares 2 3 6 2 5 3" xfId="39471"/>
    <cellStyle name="Separador de milhares 2 3 6 2 6" xfId="18058"/>
    <cellStyle name="Separador de milhares 2 3 6 2 6 2" xfId="49353"/>
    <cellStyle name="Separador de milhares 2 3 6 2 7" xfId="11470"/>
    <cellStyle name="Separador de milhares 2 3 6 2 7 2" xfId="42765"/>
    <cellStyle name="Separador de milhares 2 3 6 2 8" xfId="27941"/>
    <cellStyle name="Separador de milhares 2 3 6 2 8 2" xfId="32883"/>
    <cellStyle name="Separador de milhares 2 3 6 2 9" xfId="29588"/>
    <cellStyle name="Separador de milhares 2 3 6 3" xfId="1554"/>
    <cellStyle name="Separador de milhares 2 3 6 3 2" xfId="1555"/>
    <cellStyle name="Separador de milhares 2 3 6 3 2 2" xfId="3238"/>
    <cellStyle name="Separador de milhares 2 3 6 3 2 2 2" xfId="6532"/>
    <cellStyle name="Separador de milhares 2 3 6 3 2 2 2 2" xfId="23002"/>
    <cellStyle name="Separador de milhares 2 3 6 3 2 2 2 2 2" xfId="54297"/>
    <cellStyle name="Separador de milhares 2 3 6 3 2 2 2 3" xfId="16414"/>
    <cellStyle name="Separador de milhares 2 3 6 3 2 2 2 3 2" xfId="47709"/>
    <cellStyle name="Separador de milhares 2 3 6 3 2 2 2 4" xfId="37827"/>
    <cellStyle name="Separador de milhares 2 3 6 3 2 2 3" xfId="9826"/>
    <cellStyle name="Separador de milhares 2 3 6 3 2 2 3 2" xfId="26296"/>
    <cellStyle name="Separador de milhares 2 3 6 3 2 2 3 2 2" xfId="57591"/>
    <cellStyle name="Separador de milhares 2 3 6 3 2 2 3 3" xfId="41121"/>
    <cellStyle name="Separador de milhares 2 3 6 3 2 2 4" xfId="19708"/>
    <cellStyle name="Separador de milhares 2 3 6 3 2 2 4 2" xfId="51003"/>
    <cellStyle name="Separador de milhares 2 3 6 3 2 2 5" xfId="13120"/>
    <cellStyle name="Separador de milhares 2 3 6 3 2 2 5 2" xfId="44415"/>
    <cellStyle name="Separador de milhares 2 3 6 3 2 2 6" xfId="34533"/>
    <cellStyle name="Separador de milhares 2 3 6 3 2 2 7" xfId="31238"/>
    <cellStyle name="Separador de milhares 2 3 6 3 2 3" xfId="4885"/>
    <cellStyle name="Separador de milhares 2 3 6 3 2 3 2" xfId="21355"/>
    <cellStyle name="Separador de milhares 2 3 6 3 2 3 2 2" xfId="52650"/>
    <cellStyle name="Separador de milhares 2 3 6 3 2 3 3" xfId="14767"/>
    <cellStyle name="Separador de milhares 2 3 6 3 2 3 3 2" xfId="46062"/>
    <cellStyle name="Separador de milhares 2 3 6 3 2 3 4" xfId="36180"/>
    <cellStyle name="Separador de milhares 2 3 6 3 2 4" xfId="8179"/>
    <cellStyle name="Separador de milhares 2 3 6 3 2 4 2" xfId="24649"/>
    <cellStyle name="Separador de milhares 2 3 6 3 2 4 2 2" xfId="55944"/>
    <cellStyle name="Separador de milhares 2 3 6 3 2 4 3" xfId="39474"/>
    <cellStyle name="Separador de milhares 2 3 6 3 2 5" xfId="18061"/>
    <cellStyle name="Separador de milhares 2 3 6 3 2 5 2" xfId="49356"/>
    <cellStyle name="Separador de milhares 2 3 6 3 2 6" xfId="11473"/>
    <cellStyle name="Separador de milhares 2 3 6 3 2 6 2" xfId="42768"/>
    <cellStyle name="Separador de milhares 2 3 6 3 2 7" xfId="27944"/>
    <cellStyle name="Separador de milhares 2 3 6 3 2 7 2" xfId="32886"/>
    <cellStyle name="Separador de milhares 2 3 6 3 2 8" xfId="29591"/>
    <cellStyle name="Separador de milhares 2 3 6 3 3" xfId="3237"/>
    <cellStyle name="Separador de milhares 2 3 6 3 3 2" xfId="6531"/>
    <cellStyle name="Separador de milhares 2 3 6 3 3 2 2" xfId="23001"/>
    <cellStyle name="Separador de milhares 2 3 6 3 3 2 2 2" xfId="54296"/>
    <cellStyle name="Separador de milhares 2 3 6 3 3 2 3" xfId="16413"/>
    <cellStyle name="Separador de milhares 2 3 6 3 3 2 3 2" xfId="47708"/>
    <cellStyle name="Separador de milhares 2 3 6 3 3 2 4" xfId="37826"/>
    <cellStyle name="Separador de milhares 2 3 6 3 3 3" xfId="9825"/>
    <cellStyle name="Separador de milhares 2 3 6 3 3 3 2" xfId="26295"/>
    <cellStyle name="Separador de milhares 2 3 6 3 3 3 2 2" xfId="57590"/>
    <cellStyle name="Separador de milhares 2 3 6 3 3 3 3" xfId="41120"/>
    <cellStyle name="Separador de milhares 2 3 6 3 3 4" xfId="19707"/>
    <cellStyle name="Separador de milhares 2 3 6 3 3 4 2" xfId="51002"/>
    <cellStyle name="Separador de milhares 2 3 6 3 3 5" xfId="13119"/>
    <cellStyle name="Separador de milhares 2 3 6 3 3 5 2" xfId="44414"/>
    <cellStyle name="Separador de milhares 2 3 6 3 3 6" xfId="34532"/>
    <cellStyle name="Separador de milhares 2 3 6 3 3 7" xfId="31237"/>
    <cellStyle name="Separador de milhares 2 3 6 3 4" xfId="4884"/>
    <cellStyle name="Separador de milhares 2 3 6 3 4 2" xfId="21354"/>
    <cellStyle name="Separador de milhares 2 3 6 3 4 2 2" xfId="52649"/>
    <cellStyle name="Separador de milhares 2 3 6 3 4 3" xfId="14766"/>
    <cellStyle name="Separador de milhares 2 3 6 3 4 3 2" xfId="46061"/>
    <cellStyle name="Separador de milhares 2 3 6 3 4 4" xfId="36179"/>
    <cellStyle name="Separador de milhares 2 3 6 3 5" xfId="8178"/>
    <cellStyle name="Separador de milhares 2 3 6 3 5 2" xfId="24648"/>
    <cellStyle name="Separador de milhares 2 3 6 3 5 2 2" xfId="55943"/>
    <cellStyle name="Separador de milhares 2 3 6 3 5 3" xfId="39473"/>
    <cellStyle name="Separador de milhares 2 3 6 3 6" xfId="18060"/>
    <cellStyle name="Separador de milhares 2 3 6 3 6 2" xfId="49355"/>
    <cellStyle name="Separador de milhares 2 3 6 3 7" xfId="11472"/>
    <cellStyle name="Separador de milhares 2 3 6 3 7 2" xfId="42767"/>
    <cellStyle name="Separador de milhares 2 3 6 3 8" xfId="27943"/>
    <cellStyle name="Separador de milhares 2 3 6 3 8 2" xfId="32885"/>
    <cellStyle name="Separador de milhares 2 3 6 3 9" xfId="29590"/>
    <cellStyle name="Separador de milhares 2 3 6 4" xfId="1556"/>
    <cellStyle name="Separador de milhares 2 3 6 4 2" xfId="3239"/>
    <cellStyle name="Separador de milhares 2 3 6 4 2 2" xfId="6533"/>
    <cellStyle name="Separador de milhares 2 3 6 4 2 2 2" xfId="23003"/>
    <cellStyle name="Separador de milhares 2 3 6 4 2 2 2 2" xfId="54298"/>
    <cellStyle name="Separador de milhares 2 3 6 4 2 2 3" xfId="16415"/>
    <cellStyle name="Separador de milhares 2 3 6 4 2 2 3 2" xfId="47710"/>
    <cellStyle name="Separador de milhares 2 3 6 4 2 2 4" xfId="37828"/>
    <cellStyle name="Separador de milhares 2 3 6 4 2 3" xfId="9827"/>
    <cellStyle name="Separador de milhares 2 3 6 4 2 3 2" xfId="26297"/>
    <cellStyle name="Separador de milhares 2 3 6 4 2 3 2 2" xfId="57592"/>
    <cellStyle name="Separador de milhares 2 3 6 4 2 3 3" xfId="41122"/>
    <cellStyle name="Separador de milhares 2 3 6 4 2 4" xfId="19709"/>
    <cellStyle name="Separador de milhares 2 3 6 4 2 4 2" xfId="51004"/>
    <cellStyle name="Separador de milhares 2 3 6 4 2 5" xfId="13121"/>
    <cellStyle name="Separador de milhares 2 3 6 4 2 5 2" xfId="44416"/>
    <cellStyle name="Separador de milhares 2 3 6 4 2 6" xfId="34534"/>
    <cellStyle name="Separador de milhares 2 3 6 4 2 7" xfId="31239"/>
    <cellStyle name="Separador de milhares 2 3 6 4 3" xfId="4886"/>
    <cellStyle name="Separador de milhares 2 3 6 4 3 2" xfId="21356"/>
    <cellStyle name="Separador de milhares 2 3 6 4 3 2 2" xfId="52651"/>
    <cellStyle name="Separador de milhares 2 3 6 4 3 3" xfId="14768"/>
    <cellStyle name="Separador de milhares 2 3 6 4 3 3 2" xfId="46063"/>
    <cellStyle name="Separador de milhares 2 3 6 4 3 4" xfId="36181"/>
    <cellStyle name="Separador de milhares 2 3 6 4 4" xfId="8180"/>
    <cellStyle name="Separador de milhares 2 3 6 4 4 2" xfId="24650"/>
    <cellStyle name="Separador de milhares 2 3 6 4 4 2 2" xfId="55945"/>
    <cellStyle name="Separador de milhares 2 3 6 4 4 3" xfId="39475"/>
    <cellStyle name="Separador de milhares 2 3 6 4 5" xfId="18062"/>
    <cellStyle name="Separador de milhares 2 3 6 4 5 2" xfId="49357"/>
    <cellStyle name="Separador de milhares 2 3 6 4 6" xfId="11474"/>
    <cellStyle name="Separador de milhares 2 3 6 4 6 2" xfId="42769"/>
    <cellStyle name="Separador de milhares 2 3 6 4 7" xfId="27945"/>
    <cellStyle name="Separador de milhares 2 3 6 4 7 2" xfId="32887"/>
    <cellStyle name="Separador de milhares 2 3 6 4 8" xfId="29592"/>
    <cellStyle name="Separador de milhares 2 3 6 5" xfId="1557"/>
    <cellStyle name="Separador de milhares 2 3 6 5 2" xfId="3240"/>
    <cellStyle name="Separador de milhares 2 3 6 5 2 2" xfId="6534"/>
    <cellStyle name="Separador de milhares 2 3 6 5 2 2 2" xfId="23004"/>
    <cellStyle name="Separador de milhares 2 3 6 5 2 2 2 2" xfId="54299"/>
    <cellStyle name="Separador de milhares 2 3 6 5 2 2 3" xfId="16416"/>
    <cellStyle name="Separador de milhares 2 3 6 5 2 2 3 2" xfId="47711"/>
    <cellStyle name="Separador de milhares 2 3 6 5 2 2 4" xfId="37829"/>
    <cellStyle name="Separador de milhares 2 3 6 5 2 3" xfId="9828"/>
    <cellStyle name="Separador de milhares 2 3 6 5 2 3 2" xfId="26298"/>
    <cellStyle name="Separador de milhares 2 3 6 5 2 3 2 2" xfId="57593"/>
    <cellStyle name="Separador de milhares 2 3 6 5 2 3 3" xfId="41123"/>
    <cellStyle name="Separador de milhares 2 3 6 5 2 4" xfId="19710"/>
    <cellStyle name="Separador de milhares 2 3 6 5 2 4 2" xfId="51005"/>
    <cellStyle name="Separador de milhares 2 3 6 5 2 5" xfId="13122"/>
    <cellStyle name="Separador de milhares 2 3 6 5 2 5 2" xfId="44417"/>
    <cellStyle name="Separador de milhares 2 3 6 5 2 6" xfId="34535"/>
    <cellStyle name="Separador de milhares 2 3 6 5 2 7" xfId="31240"/>
    <cellStyle name="Separador de milhares 2 3 6 5 3" xfId="4887"/>
    <cellStyle name="Separador de milhares 2 3 6 5 3 2" xfId="21357"/>
    <cellStyle name="Separador de milhares 2 3 6 5 3 2 2" xfId="52652"/>
    <cellStyle name="Separador de milhares 2 3 6 5 3 3" xfId="14769"/>
    <cellStyle name="Separador de milhares 2 3 6 5 3 3 2" xfId="46064"/>
    <cellStyle name="Separador de milhares 2 3 6 5 3 4" xfId="36182"/>
    <cellStyle name="Separador de milhares 2 3 6 5 4" xfId="8181"/>
    <cellStyle name="Separador de milhares 2 3 6 5 4 2" xfId="24651"/>
    <cellStyle name="Separador de milhares 2 3 6 5 4 2 2" xfId="55946"/>
    <cellStyle name="Separador de milhares 2 3 6 5 4 3" xfId="39476"/>
    <cellStyle name="Separador de milhares 2 3 6 5 5" xfId="18063"/>
    <cellStyle name="Separador de milhares 2 3 6 5 5 2" xfId="49358"/>
    <cellStyle name="Separador de milhares 2 3 6 5 6" xfId="11475"/>
    <cellStyle name="Separador de milhares 2 3 6 5 6 2" xfId="42770"/>
    <cellStyle name="Separador de milhares 2 3 6 5 7" xfId="27946"/>
    <cellStyle name="Separador de milhares 2 3 6 5 7 2" xfId="32888"/>
    <cellStyle name="Separador de milhares 2 3 6 5 8" xfId="29593"/>
    <cellStyle name="Separador de milhares 2 3 6 6" xfId="3234"/>
    <cellStyle name="Separador de milhares 2 3 6 6 2" xfId="6528"/>
    <cellStyle name="Separador de milhares 2 3 6 6 2 2" xfId="22998"/>
    <cellStyle name="Separador de milhares 2 3 6 6 2 2 2" xfId="54293"/>
    <cellStyle name="Separador de milhares 2 3 6 6 2 3" xfId="16410"/>
    <cellStyle name="Separador de milhares 2 3 6 6 2 3 2" xfId="47705"/>
    <cellStyle name="Separador de milhares 2 3 6 6 2 4" xfId="37823"/>
    <cellStyle name="Separador de milhares 2 3 6 6 3" xfId="9822"/>
    <cellStyle name="Separador de milhares 2 3 6 6 3 2" xfId="26292"/>
    <cellStyle name="Separador de milhares 2 3 6 6 3 2 2" xfId="57587"/>
    <cellStyle name="Separador de milhares 2 3 6 6 3 3" xfId="41117"/>
    <cellStyle name="Separador de milhares 2 3 6 6 4" xfId="19704"/>
    <cellStyle name="Separador de milhares 2 3 6 6 4 2" xfId="50999"/>
    <cellStyle name="Separador de milhares 2 3 6 6 5" xfId="13116"/>
    <cellStyle name="Separador de milhares 2 3 6 6 5 2" xfId="44411"/>
    <cellStyle name="Separador de milhares 2 3 6 6 6" xfId="34529"/>
    <cellStyle name="Separador de milhares 2 3 6 6 7" xfId="31234"/>
    <cellStyle name="Separador de milhares 2 3 6 7" xfId="4881"/>
    <cellStyle name="Separador de milhares 2 3 6 7 2" xfId="21351"/>
    <cellStyle name="Separador de milhares 2 3 6 7 2 2" xfId="52646"/>
    <cellStyle name="Separador de milhares 2 3 6 7 3" xfId="14763"/>
    <cellStyle name="Separador de milhares 2 3 6 7 3 2" xfId="46058"/>
    <cellStyle name="Separador de milhares 2 3 6 7 4" xfId="36176"/>
    <cellStyle name="Separador de milhares 2 3 6 8" xfId="8175"/>
    <cellStyle name="Separador de milhares 2 3 6 8 2" xfId="24645"/>
    <cellStyle name="Separador de milhares 2 3 6 8 2 2" xfId="55940"/>
    <cellStyle name="Separador de milhares 2 3 6 8 3" xfId="39470"/>
    <cellStyle name="Separador de milhares 2 3 6 9" xfId="18057"/>
    <cellStyle name="Separador de milhares 2 3 6 9 2" xfId="49352"/>
    <cellStyle name="Separador de milhares 2 3 7" xfId="1558"/>
    <cellStyle name="Separador de milhares 2 3 7 2" xfId="1559"/>
    <cellStyle name="Separador de milhares 2 3 7 2 2" xfId="3242"/>
    <cellStyle name="Separador de milhares 2 3 7 2 2 2" xfId="6536"/>
    <cellStyle name="Separador de milhares 2 3 7 2 2 2 2" xfId="23006"/>
    <cellStyle name="Separador de milhares 2 3 7 2 2 2 2 2" xfId="54301"/>
    <cellStyle name="Separador de milhares 2 3 7 2 2 2 3" xfId="16418"/>
    <cellStyle name="Separador de milhares 2 3 7 2 2 2 3 2" xfId="47713"/>
    <cellStyle name="Separador de milhares 2 3 7 2 2 2 4" xfId="37831"/>
    <cellStyle name="Separador de milhares 2 3 7 2 2 3" xfId="9830"/>
    <cellStyle name="Separador de milhares 2 3 7 2 2 3 2" xfId="26300"/>
    <cellStyle name="Separador de milhares 2 3 7 2 2 3 2 2" xfId="57595"/>
    <cellStyle name="Separador de milhares 2 3 7 2 2 3 3" xfId="41125"/>
    <cellStyle name="Separador de milhares 2 3 7 2 2 4" xfId="19712"/>
    <cellStyle name="Separador de milhares 2 3 7 2 2 4 2" xfId="51007"/>
    <cellStyle name="Separador de milhares 2 3 7 2 2 5" xfId="13124"/>
    <cellStyle name="Separador de milhares 2 3 7 2 2 5 2" xfId="44419"/>
    <cellStyle name="Separador de milhares 2 3 7 2 2 6" xfId="34537"/>
    <cellStyle name="Separador de milhares 2 3 7 2 2 7" xfId="31242"/>
    <cellStyle name="Separador de milhares 2 3 7 2 3" xfId="4889"/>
    <cellStyle name="Separador de milhares 2 3 7 2 3 2" xfId="21359"/>
    <cellStyle name="Separador de milhares 2 3 7 2 3 2 2" xfId="52654"/>
    <cellStyle name="Separador de milhares 2 3 7 2 3 3" xfId="14771"/>
    <cellStyle name="Separador de milhares 2 3 7 2 3 3 2" xfId="46066"/>
    <cellStyle name="Separador de milhares 2 3 7 2 3 4" xfId="36184"/>
    <cellStyle name="Separador de milhares 2 3 7 2 4" xfId="8183"/>
    <cellStyle name="Separador de milhares 2 3 7 2 4 2" xfId="24653"/>
    <cellStyle name="Separador de milhares 2 3 7 2 4 2 2" xfId="55948"/>
    <cellStyle name="Separador de milhares 2 3 7 2 4 3" xfId="39478"/>
    <cellStyle name="Separador de milhares 2 3 7 2 5" xfId="18065"/>
    <cellStyle name="Separador de milhares 2 3 7 2 5 2" xfId="49360"/>
    <cellStyle name="Separador de milhares 2 3 7 2 6" xfId="11477"/>
    <cellStyle name="Separador de milhares 2 3 7 2 6 2" xfId="42772"/>
    <cellStyle name="Separador de milhares 2 3 7 2 7" xfId="27948"/>
    <cellStyle name="Separador de milhares 2 3 7 2 7 2" xfId="32890"/>
    <cellStyle name="Separador de milhares 2 3 7 2 8" xfId="29595"/>
    <cellStyle name="Separador de milhares 2 3 7 3" xfId="3241"/>
    <cellStyle name="Separador de milhares 2 3 7 3 2" xfId="6535"/>
    <cellStyle name="Separador de milhares 2 3 7 3 2 2" xfId="23005"/>
    <cellStyle name="Separador de milhares 2 3 7 3 2 2 2" xfId="54300"/>
    <cellStyle name="Separador de milhares 2 3 7 3 2 3" xfId="16417"/>
    <cellStyle name="Separador de milhares 2 3 7 3 2 3 2" xfId="47712"/>
    <cellStyle name="Separador de milhares 2 3 7 3 2 4" xfId="37830"/>
    <cellStyle name="Separador de milhares 2 3 7 3 3" xfId="9829"/>
    <cellStyle name="Separador de milhares 2 3 7 3 3 2" xfId="26299"/>
    <cellStyle name="Separador de milhares 2 3 7 3 3 2 2" xfId="57594"/>
    <cellStyle name="Separador de milhares 2 3 7 3 3 3" xfId="41124"/>
    <cellStyle name="Separador de milhares 2 3 7 3 4" xfId="19711"/>
    <cellStyle name="Separador de milhares 2 3 7 3 4 2" xfId="51006"/>
    <cellStyle name="Separador de milhares 2 3 7 3 5" xfId="13123"/>
    <cellStyle name="Separador de milhares 2 3 7 3 5 2" xfId="44418"/>
    <cellStyle name="Separador de milhares 2 3 7 3 6" xfId="34536"/>
    <cellStyle name="Separador de milhares 2 3 7 3 7" xfId="31241"/>
    <cellStyle name="Separador de milhares 2 3 7 4" xfId="4888"/>
    <cellStyle name="Separador de milhares 2 3 7 4 2" xfId="21358"/>
    <cellStyle name="Separador de milhares 2 3 7 4 2 2" xfId="52653"/>
    <cellStyle name="Separador de milhares 2 3 7 4 3" xfId="14770"/>
    <cellStyle name="Separador de milhares 2 3 7 4 3 2" xfId="46065"/>
    <cellStyle name="Separador de milhares 2 3 7 4 4" xfId="36183"/>
    <cellStyle name="Separador de milhares 2 3 7 5" xfId="8182"/>
    <cellStyle name="Separador de milhares 2 3 7 5 2" xfId="24652"/>
    <cellStyle name="Separador de milhares 2 3 7 5 2 2" xfId="55947"/>
    <cellStyle name="Separador de milhares 2 3 7 5 3" xfId="39477"/>
    <cellStyle name="Separador de milhares 2 3 7 6" xfId="18064"/>
    <cellStyle name="Separador de milhares 2 3 7 6 2" xfId="49359"/>
    <cellStyle name="Separador de milhares 2 3 7 7" xfId="11476"/>
    <cellStyle name="Separador de milhares 2 3 7 7 2" xfId="42771"/>
    <cellStyle name="Separador de milhares 2 3 7 8" xfId="27947"/>
    <cellStyle name="Separador de milhares 2 3 7 8 2" xfId="32889"/>
    <cellStyle name="Separador de milhares 2 3 7 9" xfId="29594"/>
    <cellStyle name="Separador de milhares 2 3 8" xfId="1560"/>
    <cellStyle name="Separador de milhares 2 3 8 2" xfId="1561"/>
    <cellStyle name="Separador de milhares 2 3 8 2 2" xfId="3244"/>
    <cellStyle name="Separador de milhares 2 3 8 2 2 2" xfId="6538"/>
    <cellStyle name="Separador de milhares 2 3 8 2 2 2 2" xfId="23008"/>
    <cellStyle name="Separador de milhares 2 3 8 2 2 2 2 2" xfId="54303"/>
    <cellStyle name="Separador de milhares 2 3 8 2 2 2 3" xfId="16420"/>
    <cellStyle name="Separador de milhares 2 3 8 2 2 2 3 2" xfId="47715"/>
    <cellStyle name="Separador de milhares 2 3 8 2 2 2 4" xfId="37833"/>
    <cellStyle name="Separador de milhares 2 3 8 2 2 3" xfId="9832"/>
    <cellStyle name="Separador de milhares 2 3 8 2 2 3 2" xfId="26302"/>
    <cellStyle name="Separador de milhares 2 3 8 2 2 3 2 2" xfId="57597"/>
    <cellStyle name="Separador de milhares 2 3 8 2 2 3 3" xfId="41127"/>
    <cellStyle name="Separador de milhares 2 3 8 2 2 4" xfId="19714"/>
    <cellStyle name="Separador de milhares 2 3 8 2 2 4 2" xfId="51009"/>
    <cellStyle name="Separador de milhares 2 3 8 2 2 5" xfId="13126"/>
    <cellStyle name="Separador de milhares 2 3 8 2 2 5 2" xfId="44421"/>
    <cellStyle name="Separador de milhares 2 3 8 2 2 6" xfId="34539"/>
    <cellStyle name="Separador de milhares 2 3 8 2 2 7" xfId="31244"/>
    <cellStyle name="Separador de milhares 2 3 8 2 3" xfId="4891"/>
    <cellStyle name="Separador de milhares 2 3 8 2 3 2" xfId="21361"/>
    <cellStyle name="Separador de milhares 2 3 8 2 3 2 2" xfId="52656"/>
    <cellStyle name="Separador de milhares 2 3 8 2 3 3" xfId="14773"/>
    <cellStyle name="Separador de milhares 2 3 8 2 3 3 2" xfId="46068"/>
    <cellStyle name="Separador de milhares 2 3 8 2 3 4" xfId="36186"/>
    <cellStyle name="Separador de milhares 2 3 8 2 4" xfId="8185"/>
    <cellStyle name="Separador de milhares 2 3 8 2 4 2" xfId="24655"/>
    <cellStyle name="Separador de milhares 2 3 8 2 4 2 2" xfId="55950"/>
    <cellStyle name="Separador de milhares 2 3 8 2 4 3" xfId="39480"/>
    <cellStyle name="Separador de milhares 2 3 8 2 5" xfId="18067"/>
    <cellStyle name="Separador de milhares 2 3 8 2 5 2" xfId="49362"/>
    <cellStyle name="Separador de milhares 2 3 8 2 6" xfId="11479"/>
    <cellStyle name="Separador de milhares 2 3 8 2 6 2" xfId="42774"/>
    <cellStyle name="Separador de milhares 2 3 8 2 7" xfId="27950"/>
    <cellStyle name="Separador de milhares 2 3 8 2 7 2" xfId="32892"/>
    <cellStyle name="Separador de milhares 2 3 8 2 8" xfId="29597"/>
    <cellStyle name="Separador de milhares 2 3 8 3" xfId="3243"/>
    <cellStyle name="Separador de milhares 2 3 8 3 2" xfId="6537"/>
    <cellStyle name="Separador de milhares 2 3 8 3 2 2" xfId="23007"/>
    <cellStyle name="Separador de milhares 2 3 8 3 2 2 2" xfId="54302"/>
    <cellStyle name="Separador de milhares 2 3 8 3 2 3" xfId="16419"/>
    <cellStyle name="Separador de milhares 2 3 8 3 2 3 2" xfId="47714"/>
    <cellStyle name="Separador de milhares 2 3 8 3 2 4" xfId="37832"/>
    <cellStyle name="Separador de milhares 2 3 8 3 3" xfId="9831"/>
    <cellStyle name="Separador de milhares 2 3 8 3 3 2" xfId="26301"/>
    <cellStyle name="Separador de milhares 2 3 8 3 3 2 2" xfId="57596"/>
    <cellStyle name="Separador de milhares 2 3 8 3 3 3" xfId="41126"/>
    <cellStyle name="Separador de milhares 2 3 8 3 4" xfId="19713"/>
    <cellStyle name="Separador de milhares 2 3 8 3 4 2" xfId="51008"/>
    <cellStyle name="Separador de milhares 2 3 8 3 5" xfId="13125"/>
    <cellStyle name="Separador de milhares 2 3 8 3 5 2" xfId="44420"/>
    <cellStyle name="Separador de milhares 2 3 8 3 6" xfId="34538"/>
    <cellStyle name="Separador de milhares 2 3 8 3 7" xfId="31243"/>
    <cellStyle name="Separador de milhares 2 3 8 4" xfId="4890"/>
    <cellStyle name="Separador de milhares 2 3 8 4 2" xfId="21360"/>
    <cellStyle name="Separador de milhares 2 3 8 4 2 2" xfId="52655"/>
    <cellStyle name="Separador de milhares 2 3 8 4 3" xfId="14772"/>
    <cellStyle name="Separador de milhares 2 3 8 4 3 2" xfId="46067"/>
    <cellStyle name="Separador de milhares 2 3 8 4 4" xfId="36185"/>
    <cellStyle name="Separador de milhares 2 3 8 5" xfId="8184"/>
    <cellStyle name="Separador de milhares 2 3 8 5 2" xfId="24654"/>
    <cellStyle name="Separador de milhares 2 3 8 5 2 2" xfId="55949"/>
    <cellStyle name="Separador de milhares 2 3 8 5 3" xfId="39479"/>
    <cellStyle name="Separador de milhares 2 3 8 6" xfId="18066"/>
    <cellStyle name="Separador de milhares 2 3 8 6 2" xfId="49361"/>
    <cellStyle name="Separador de milhares 2 3 8 7" xfId="11478"/>
    <cellStyle name="Separador de milhares 2 3 8 7 2" xfId="42773"/>
    <cellStyle name="Separador de milhares 2 3 8 8" xfId="27949"/>
    <cellStyle name="Separador de milhares 2 3 8 8 2" xfId="32891"/>
    <cellStyle name="Separador de milhares 2 3 8 9" xfId="29596"/>
    <cellStyle name="Separador de milhares 2 3 9" xfId="1562"/>
    <cellStyle name="Separador de milhares 2 3 9 2" xfId="3245"/>
    <cellStyle name="Separador de milhares 2 3 9 2 2" xfId="6539"/>
    <cellStyle name="Separador de milhares 2 3 9 2 2 2" xfId="23009"/>
    <cellStyle name="Separador de milhares 2 3 9 2 2 2 2" xfId="54304"/>
    <cellStyle name="Separador de milhares 2 3 9 2 2 3" xfId="16421"/>
    <cellStyle name="Separador de milhares 2 3 9 2 2 3 2" xfId="47716"/>
    <cellStyle name="Separador de milhares 2 3 9 2 2 4" xfId="37834"/>
    <cellStyle name="Separador de milhares 2 3 9 2 3" xfId="9833"/>
    <cellStyle name="Separador de milhares 2 3 9 2 3 2" xfId="26303"/>
    <cellStyle name="Separador de milhares 2 3 9 2 3 2 2" xfId="57598"/>
    <cellStyle name="Separador de milhares 2 3 9 2 3 3" xfId="41128"/>
    <cellStyle name="Separador de milhares 2 3 9 2 4" xfId="19715"/>
    <cellStyle name="Separador de milhares 2 3 9 2 4 2" xfId="51010"/>
    <cellStyle name="Separador de milhares 2 3 9 2 5" xfId="13127"/>
    <cellStyle name="Separador de milhares 2 3 9 2 5 2" xfId="44422"/>
    <cellStyle name="Separador de milhares 2 3 9 2 6" xfId="34540"/>
    <cellStyle name="Separador de milhares 2 3 9 2 7" xfId="31245"/>
    <cellStyle name="Separador de milhares 2 3 9 3" xfId="4892"/>
    <cellStyle name="Separador de milhares 2 3 9 3 2" xfId="21362"/>
    <cellStyle name="Separador de milhares 2 3 9 3 2 2" xfId="52657"/>
    <cellStyle name="Separador de milhares 2 3 9 3 3" xfId="14774"/>
    <cellStyle name="Separador de milhares 2 3 9 3 3 2" xfId="46069"/>
    <cellStyle name="Separador de milhares 2 3 9 3 4" xfId="36187"/>
    <cellStyle name="Separador de milhares 2 3 9 4" xfId="8186"/>
    <cellStyle name="Separador de milhares 2 3 9 4 2" xfId="24656"/>
    <cellStyle name="Separador de milhares 2 3 9 4 2 2" xfId="55951"/>
    <cellStyle name="Separador de milhares 2 3 9 4 3" xfId="39481"/>
    <cellStyle name="Separador de milhares 2 3 9 5" xfId="18068"/>
    <cellStyle name="Separador de milhares 2 3 9 5 2" xfId="49363"/>
    <cellStyle name="Separador de milhares 2 3 9 6" xfId="11480"/>
    <cellStyle name="Separador de milhares 2 3 9 6 2" xfId="42775"/>
    <cellStyle name="Separador de milhares 2 3 9 7" xfId="27951"/>
    <cellStyle name="Separador de milhares 2 3 9 7 2" xfId="32893"/>
    <cellStyle name="Separador de milhares 2 3 9 8" xfId="29598"/>
    <cellStyle name="Separador de milhares 2 4" xfId="1563"/>
    <cellStyle name="Separador de milhares 2 4 10" xfId="11481"/>
    <cellStyle name="Separador de milhares 2 4 10 2" xfId="42776"/>
    <cellStyle name="Separador de milhares 2 4 11" xfId="27952"/>
    <cellStyle name="Separador de milhares 2 4 11 2" xfId="32894"/>
    <cellStyle name="Separador de milhares 2 4 12" xfId="29599"/>
    <cellStyle name="Separador de milhares 2 4 2" xfId="1564"/>
    <cellStyle name="Separador de milhares 2 4 2 10" xfId="18070"/>
    <cellStyle name="Separador de milhares 2 4 2 10 2" xfId="49365"/>
    <cellStyle name="Separador de milhares 2 4 2 11" xfId="11482"/>
    <cellStyle name="Separador de milhares 2 4 2 11 2" xfId="42777"/>
    <cellStyle name="Separador de milhares 2 4 2 12" xfId="27953"/>
    <cellStyle name="Separador de milhares 2 4 2 12 2" xfId="32895"/>
    <cellStyle name="Separador de milhares 2 4 2 13" xfId="29600"/>
    <cellStyle name="Separador de milhares 2 4 2 2" xfId="1565"/>
    <cellStyle name="Separador de milhares 2 4 2 2 10" xfId="11483"/>
    <cellStyle name="Separador de milhares 2 4 2 2 10 2" xfId="42778"/>
    <cellStyle name="Separador de milhares 2 4 2 2 11" xfId="27954"/>
    <cellStyle name="Separador de milhares 2 4 2 2 11 2" xfId="32896"/>
    <cellStyle name="Separador de milhares 2 4 2 2 12" xfId="29601"/>
    <cellStyle name="Separador de milhares 2 4 2 2 2" xfId="1566"/>
    <cellStyle name="Separador de milhares 2 4 2 2 2 2" xfId="1567"/>
    <cellStyle name="Separador de milhares 2 4 2 2 2 2 2" xfId="3250"/>
    <cellStyle name="Separador de milhares 2 4 2 2 2 2 2 2" xfId="6544"/>
    <cellStyle name="Separador de milhares 2 4 2 2 2 2 2 2 2" xfId="23014"/>
    <cellStyle name="Separador de milhares 2 4 2 2 2 2 2 2 2 2" xfId="54309"/>
    <cellStyle name="Separador de milhares 2 4 2 2 2 2 2 2 3" xfId="16426"/>
    <cellStyle name="Separador de milhares 2 4 2 2 2 2 2 2 3 2" xfId="47721"/>
    <cellStyle name="Separador de milhares 2 4 2 2 2 2 2 2 4" xfId="37839"/>
    <cellStyle name="Separador de milhares 2 4 2 2 2 2 2 3" xfId="9838"/>
    <cellStyle name="Separador de milhares 2 4 2 2 2 2 2 3 2" xfId="26308"/>
    <cellStyle name="Separador de milhares 2 4 2 2 2 2 2 3 2 2" xfId="57603"/>
    <cellStyle name="Separador de milhares 2 4 2 2 2 2 2 3 3" xfId="41133"/>
    <cellStyle name="Separador de milhares 2 4 2 2 2 2 2 4" xfId="19720"/>
    <cellStyle name="Separador de milhares 2 4 2 2 2 2 2 4 2" xfId="51015"/>
    <cellStyle name="Separador de milhares 2 4 2 2 2 2 2 5" xfId="13132"/>
    <cellStyle name="Separador de milhares 2 4 2 2 2 2 2 5 2" xfId="44427"/>
    <cellStyle name="Separador de milhares 2 4 2 2 2 2 2 6" xfId="34545"/>
    <cellStyle name="Separador de milhares 2 4 2 2 2 2 2 7" xfId="31250"/>
    <cellStyle name="Separador de milhares 2 4 2 2 2 2 3" xfId="4897"/>
    <cellStyle name="Separador de milhares 2 4 2 2 2 2 3 2" xfId="21367"/>
    <cellStyle name="Separador de milhares 2 4 2 2 2 2 3 2 2" xfId="52662"/>
    <cellStyle name="Separador de milhares 2 4 2 2 2 2 3 3" xfId="14779"/>
    <cellStyle name="Separador de milhares 2 4 2 2 2 2 3 3 2" xfId="46074"/>
    <cellStyle name="Separador de milhares 2 4 2 2 2 2 3 4" xfId="36192"/>
    <cellStyle name="Separador de milhares 2 4 2 2 2 2 4" xfId="8191"/>
    <cellStyle name="Separador de milhares 2 4 2 2 2 2 4 2" xfId="24661"/>
    <cellStyle name="Separador de milhares 2 4 2 2 2 2 4 2 2" xfId="55956"/>
    <cellStyle name="Separador de milhares 2 4 2 2 2 2 4 3" xfId="39486"/>
    <cellStyle name="Separador de milhares 2 4 2 2 2 2 5" xfId="18073"/>
    <cellStyle name="Separador de milhares 2 4 2 2 2 2 5 2" xfId="49368"/>
    <cellStyle name="Separador de milhares 2 4 2 2 2 2 6" xfId="11485"/>
    <cellStyle name="Separador de milhares 2 4 2 2 2 2 6 2" xfId="42780"/>
    <cellStyle name="Separador de milhares 2 4 2 2 2 2 7" xfId="27956"/>
    <cellStyle name="Separador de milhares 2 4 2 2 2 2 7 2" xfId="32898"/>
    <cellStyle name="Separador de milhares 2 4 2 2 2 2 8" xfId="29603"/>
    <cellStyle name="Separador de milhares 2 4 2 2 2 3" xfId="3249"/>
    <cellStyle name="Separador de milhares 2 4 2 2 2 3 2" xfId="6543"/>
    <cellStyle name="Separador de milhares 2 4 2 2 2 3 2 2" xfId="23013"/>
    <cellStyle name="Separador de milhares 2 4 2 2 2 3 2 2 2" xfId="54308"/>
    <cellStyle name="Separador de milhares 2 4 2 2 2 3 2 3" xfId="16425"/>
    <cellStyle name="Separador de milhares 2 4 2 2 2 3 2 3 2" xfId="47720"/>
    <cellStyle name="Separador de milhares 2 4 2 2 2 3 2 4" xfId="37838"/>
    <cellStyle name="Separador de milhares 2 4 2 2 2 3 3" xfId="9837"/>
    <cellStyle name="Separador de milhares 2 4 2 2 2 3 3 2" xfId="26307"/>
    <cellStyle name="Separador de milhares 2 4 2 2 2 3 3 2 2" xfId="57602"/>
    <cellStyle name="Separador de milhares 2 4 2 2 2 3 3 3" xfId="41132"/>
    <cellStyle name="Separador de milhares 2 4 2 2 2 3 4" xfId="19719"/>
    <cellStyle name="Separador de milhares 2 4 2 2 2 3 4 2" xfId="51014"/>
    <cellStyle name="Separador de milhares 2 4 2 2 2 3 5" xfId="13131"/>
    <cellStyle name="Separador de milhares 2 4 2 2 2 3 5 2" xfId="44426"/>
    <cellStyle name="Separador de milhares 2 4 2 2 2 3 6" xfId="34544"/>
    <cellStyle name="Separador de milhares 2 4 2 2 2 3 7" xfId="31249"/>
    <cellStyle name="Separador de milhares 2 4 2 2 2 4" xfId="4896"/>
    <cellStyle name="Separador de milhares 2 4 2 2 2 4 2" xfId="21366"/>
    <cellStyle name="Separador de milhares 2 4 2 2 2 4 2 2" xfId="52661"/>
    <cellStyle name="Separador de milhares 2 4 2 2 2 4 3" xfId="14778"/>
    <cellStyle name="Separador de milhares 2 4 2 2 2 4 3 2" xfId="46073"/>
    <cellStyle name="Separador de milhares 2 4 2 2 2 4 4" xfId="36191"/>
    <cellStyle name="Separador de milhares 2 4 2 2 2 5" xfId="8190"/>
    <cellStyle name="Separador de milhares 2 4 2 2 2 5 2" xfId="24660"/>
    <cellStyle name="Separador de milhares 2 4 2 2 2 5 2 2" xfId="55955"/>
    <cellStyle name="Separador de milhares 2 4 2 2 2 5 3" xfId="39485"/>
    <cellStyle name="Separador de milhares 2 4 2 2 2 6" xfId="18072"/>
    <cellStyle name="Separador de milhares 2 4 2 2 2 6 2" xfId="49367"/>
    <cellStyle name="Separador de milhares 2 4 2 2 2 7" xfId="11484"/>
    <cellStyle name="Separador de milhares 2 4 2 2 2 7 2" xfId="42779"/>
    <cellStyle name="Separador de milhares 2 4 2 2 2 8" xfId="27955"/>
    <cellStyle name="Separador de milhares 2 4 2 2 2 8 2" xfId="32897"/>
    <cellStyle name="Separador de milhares 2 4 2 2 2 9" xfId="29602"/>
    <cellStyle name="Separador de milhares 2 4 2 2 3" xfId="1568"/>
    <cellStyle name="Separador de milhares 2 4 2 2 3 2" xfId="1569"/>
    <cellStyle name="Separador de milhares 2 4 2 2 3 2 2" xfId="3252"/>
    <cellStyle name="Separador de milhares 2 4 2 2 3 2 2 2" xfId="6546"/>
    <cellStyle name="Separador de milhares 2 4 2 2 3 2 2 2 2" xfId="23016"/>
    <cellStyle name="Separador de milhares 2 4 2 2 3 2 2 2 2 2" xfId="54311"/>
    <cellStyle name="Separador de milhares 2 4 2 2 3 2 2 2 3" xfId="16428"/>
    <cellStyle name="Separador de milhares 2 4 2 2 3 2 2 2 3 2" xfId="47723"/>
    <cellStyle name="Separador de milhares 2 4 2 2 3 2 2 2 4" xfId="37841"/>
    <cellStyle name="Separador de milhares 2 4 2 2 3 2 2 3" xfId="9840"/>
    <cellStyle name="Separador de milhares 2 4 2 2 3 2 2 3 2" xfId="26310"/>
    <cellStyle name="Separador de milhares 2 4 2 2 3 2 2 3 2 2" xfId="57605"/>
    <cellStyle name="Separador de milhares 2 4 2 2 3 2 2 3 3" xfId="41135"/>
    <cellStyle name="Separador de milhares 2 4 2 2 3 2 2 4" xfId="19722"/>
    <cellStyle name="Separador de milhares 2 4 2 2 3 2 2 4 2" xfId="51017"/>
    <cellStyle name="Separador de milhares 2 4 2 2 3 2 2 5" xfId="13134"/>
    <cellStyle name="Separador de milhares 2 4 2 2 3 2 2 5 2" xfId="44429"/>
    <cellStyle name="Separador de milhares 2 4 2 2 3 2 2 6" xfId="34547"/>
    <cellStyle name="Separador de milhares 2 4 2 2 3 2 2 7" xfId="31252"/>
    <cellStyle name="Separador de milhares 2 4 2 2 3 2 3" xfId="4899"/>
    <cellStyle name="Separador de milhares 2 4 2 2 3 2 3 2" xfId="21369"/>
    <cellStyle name="Separador de milhares 2 4 2 2 3 2 3 2 2" xfId="52664"/>
    <cellStyle name="Separador de milhares 2 4 2 2 3 2 3 3" xfId="14781"/>
    <cellStyle name="Separador de milhares 2 4 2 2 3 2 3 3 2" xfId="46076"/>
    <cellStyle name="Separador de milhares 2 4 2 2 3 2 3 4" xfId="36194"/>
    <cellStyle name="Separador de milhares 2 4 2 2 3 2 4" xfId="8193"/>
    <cellStyle name="Separador de milhares 2 4 2 2 3 2 4 2" xfId="24663"/>
    <cellStyle name="Separador de milhares 2 4 2 2 3 2 4 2 2" xfId="55958"/>
    <cellStyle name="Separador de milhares 2 4 2 2 3 2 4 3" xfId="39488"/>
    <cellStyle name="Separador de milhares 2 4 2 2 3 2 5" xfId="18075"/>
    <cellStyle name="Separador de milhares 2 4 2 2 3 2 5 2" xfId="49370"/>
    <cellStyle name="Separador de milhares 2 4 2 2 3 2 6" xfId="11487"/>
    <cellStyle name="Separador de milhares 2 4 2 2 3 2 6 2" xfId="42782"/>
    <cellStyle name="Separador de milhares 2 4 2 2 3 2 7" xfId="27958"/>
    <cellStyle name="Separador de milhares 2 4 2 2 3 2 7 2" xfId="32900"/>
    <cellStyle name="Separador de milhares 2 4 2 2 3 2 8" xfId="29605"/>
    <cellStyle name="Separador de milhares 2 4 2 2 3 3" xfId="3251"/>
    <cellStyle name="Separador de milhares 2 4 2 2 3 3 2" xfId="6545"/>
    <cellStyle name="Separador de milhares 2 4 2 2 3 3 2 2" xfId="23015"/>
    <cellStyle name="Separador de milhares 2 4 2 2 3 3 2 2 2" xfId="54310"/>
    <cellStyle name="Separador de milhares 2 4 2 2 3 3 2 3" xfId="16427"/>
    <cellStyle name="Separador de milhares 2 4 2 2 3 3 2 3 2" xfId="47722"/>
    <cellStyle name="Separador de milhares 2 4 2 2 3 3 2 4" xfId="37840"/>
    <cellStyle name="Separador de milhares 2 4 2 2 3 3 3" xfId="9839"/>
    <cellStyle name="Separador de milhares 2 4 2 2 3 3 3 2" xfId="26309"/>
    <cellStyle name="Separador de milhares 2 4 2 2 3 3 3 2 2" xfId="57604"/>
    <cellStyle name="Separador de milhares 2 4 2 2 3 3 3 3" xfId="41134"/>
    <cellStyle name="Separador de milhares 2 4 2 2 3 3 4" xfId="19721"/>
    <cellStyle name="Separador de milhares 2 4 2 2 3 3 4 2" xfId="51016"/>
    <cellStyle name="Separador de milhares 2 4 2 2 3 3 5" xfId="13133"/>
    <cellStyle name="Separador de milhares 2 4 2 2 3 3 5 2" xfId="44428"/>
    <cellStyle name="Separador de milhares 2 4 2 2 3 3 6" xfId="34546"/>
    <cellStyle name="Separador de milhares 2 4 2 2 3 3 7" xfId="31251"/>
    <cellStyle name="Separador de milhares 2 4 2 2 3 4" xfId="4898"/>
    <cellStyle name="Separador de milhares 2 4 2 2 3 4 2" xfId="21368"/>
    <cellStyle name="Separador de milhares 2 4 2 2 3 4 2 2" xfId="52663"/>
    <cellStyle name="Separador de milhares 2 4 2 2 3 4 3" xfId="14780"/>
    <cellStyle name="Separador de milhares 2 4 2 2 3 4 3 2" xfId="46075"/>
    <cellStyle name="Separador de milhares 2 4 2 2 3 4 4" xfId="36193"/>
    <cellStyle name="Separador de milhares 2 4 2 2 3 5" xfId="8192"/>
    <cellStyle name="Separador de milhares 2 4 2 2 3 5 2" xfId="24662"/>
    <cellStyle name="Separador de milhares 2 4 2 2 3 5 2 2" xfId="55957"/>
    <cellStyle name="Separador de milhares 2 4 2 2 3 5 3" xfId="39487"/>
    <cellStyle name="Separador de milhares 2 4 2 2 3 6" xfId="18074"/>
    <cellStyle name="Separador de milhares 2 4 2 2 3 6 2" xfId="49369"/>
    <cellStyle name="Separador de milhares 2 4 2 2 3 7" xfId="11486"/>
    <cellStyle name="Separador de milhares 2 4 2 2 3 7 2" xfId="42781"/>
    <cellStyle name="Separador de milhares 2 4 2 2 3 8" xfId="27957"/>
    <cellStyle name="Separador de milhares 2 4 2 2 3 8 2" xfId="32899"/>
    <cellStyle name="Separador de milhares 2 4 2 2 3 9" xfId="29604"/>
    <cellStyle name="Separador de milhares 2 4 2 2 4" xfId="1570"/>
    <cellStyle name="Separador de milhares 2 4 2 2 4 2" xfId="3253"/>
    <cellStyle name="Separador de milhares 2 4 2 2 4 2 2" xfId="6547"/>
    <cellStyle name="Separador de milhares 2 4 2 2 4 2 2 2" xfId="23017"/>
    <cellStyle name="Separador de milhares 2 4 2 2 4 2 2 2 2" xfId="54312"/>
    <cellStyle name="Separador de milhares 2 4 2 2 4 2 2 3" xfId="16429"/>
    <cellStyle name="Separador de milhares 2 4 2 2 4 2 2 3 2" xfId="47724"/>
    <cellStyle name="Separador de milhares 2 4 2 2 4 2 2 4" xfId="37842"/>
    <cellStyle name="Separador de milhares 2 4 2 2 4 2 3" xfId="9841"/>
    <cellStyle name="Separador de milhares 2 4 2 2 4 2 3 2" xfId="26311"/>
    <cellStyle name="Separador de milhares 2 4 2 2 4 2 3 2 2" xfId="57606"/>
    <cellStyle name="Separador de milhares 2 4 2 2 4 2 3 3" xfId="41136"/>
    <cellStyle name="Separador de milhares 2 4 2 2 4 2 4" xfId="19723"/>
    <cellStyle name="Separador de milhares 2 4 2 2 4 2 4 2" xfId="51018"/>
    <cellStyle name="Separador de milhares 2 4 2 2 4 2 5" xfId="13135"/>
    <cellStyle name="Separador de milhares 2 4 2 2 4 2 5 2" xfId="44430"/>
    <cellStyle name="Separador de milhares 2 4 2 2 4 2 6" xfId="34548"/>
    <cellStyle name="Separador de milhares 2 4 2 2 4 2 7" xfId="31253"/>
    <cellStyle name="Separador de milhares 2 4 2 2 4 3" xfId="4900"/>
    <cellStyle name="Separador de milhares 2 4 2 2 4 3 2" xfId="21370"/>
    <cellStyle name="Separador de milhares 2 4 2 2 4 3 2 2" xfId="52665"/>
    <cellStyle name="Separador de milhares 2 4 2 2 4 3 3" xfId="14782"/>
    <cellStyle name="Separador de milhares 2 4 2 2 4 3 3 2" xfId="46077"/>
    <cellStyle name="Separador de milhares 2 4 2 2 4 3 4" xfId="36195"/>
    <cellStyle name="Separador de milhares 2 4 2 2 4 4" xfId="8194"/>
    <cellStyle name="Separador de milhares 2 4 2 2 4 4 2" xfId="24664"/>
    <cellStyle name="Separador de milhares 2 4 2 2 4 4 2 2" xfId="55959"/>
    <cellStyle name="Separador de milhares 2 4 2 2 4 4 3" xfId="39489"/>
    <cellStyle name="Separador de milhares 2 4 2 2 4 5" xfId="18076"/>
    <cellStyle name="Separador de milhares 2 4 2 2 4 5 2" xfId="49371"/>
    <cellStyle name="Separador de milhares 2 4 2 2 4 6" xfId="11488"/>
    <cellStyle name="Separador de milhares 2 4 2 2 4 6 2" xfId="42783"/>
    <cellStyle name="Separador de milhares 2 4 2 2 4 7" xfId="27959"/>
    <cellStyle name="Separador de milhares 2 4 2 2 4 7 2" xfId="32901"/>
    <cellStyle name="Separador de milhares 2 4 2 2 4 8" xfId="29606"/>
    <cellStyle name="Separador de milhares 2 4 2 2 5" xfId="1571"/>
    <cellStyle name="Separador de milhares 2 4 2 2 5 2" xfId="3254"/>
    <cellStyle name="Separador de milhares 2 4 2 2 5 2 2" xfId="6548"/>
    <cellStyle name="Separador de milhares 2 4 2 2 5 2 2 2" xfId="23018"/>
    <cellStyle name="Separador de milhares 2 4 2 2 5 2 2 2 2" xfId="54313"/>
    <cellStyle name="Separador de milhares 2 4 2 2 5 2 2 3" xfId="16430"/>
    <cellStyle name="Separador de milhares 2 4 2 2 5 2 2 3 2" xfId="47725"/>
    <cellStyle name="Separador de milhares 2 4 2 2 5 2 2 4" xfId="37843"/>
    <cellStyle name="Separador de milhares 2 4 2 2 5 2 3" xfId="9842"/>
    <cellStyle name="Separador de milhares 2 4 2 2 5 2 3 2" xfId="26312"/>
    <cellStyle name="Separador de milhares 2 4 2 2 5 2 3 2 2" xfId="57607"/>
    <cellStyle name="Separador de milhares 2 4 2 2 5 2 3 3" xfId="41137"/>
    <cellStyle name="Separador de milhares 2 4 2 2 5 2 4" xfId="19724"/>
    <cellStyle name="Separador de milhares 2 4 2 2 5 2 4 2" xfId="51019"/>
    <cellStyle name="Separador de milhares 2 4 2 2 5 2 5" xfId="13136"/>
    <cellStyle name="Separador de milhares 2 4 2 2 5 2 5 2" xfId="44431"/>
    <cellStyle name="Separador de milhares 2 4 2 2 5 2 6" xfId="34549"/>
    <cellStyle name="Separador de milhares 2 4 2 2 5 2 7" xfId="31254"/>
    <cellStyle name="Separador de milhares 2 4 2 2 5 3" xfId="4901"/>
    <cellStyle name="Separador de milhares 2 4 2 2 5 3 2" xfId="21371"/>
    <cellStyle name="Separador de milhares 2 4 2 2 5 3 2 2" xfId="52666"/>
    <cellStyle name="Separador de milhares 2 4 2 2 5 3 3" xfId="14783"/>
    <cellStyle name="Separador de milhares 2 4 2 2 5 3 3 2" xfId="46078"/>
    <cellStyle name="Separador de milhares 2 4 2 2 5 3 4" xfId="36196"/>
    <cellStyle name="Separador de milhares 2 4 2 2 5 4" xfId="8195"/>
    <cellStyle name="Separador de milhares 2 4 2 2 5 4 2" xfId="24665"/>
    <cellStyle name="Separador de milhares 2 4 2 2 5 4 2 2" xfId="55960"/>
    <cellStyle name="Separador de milhares 2 4 2 2 5 4 3" xfId="39490"/>
    <cellStyle name="Separador de milhares 2 4 2 2 5 5" xfId="18077"/>
    <cellStyle name="Separador de milhares 2 4 2 2 5 5 2" xfId="49372"/>
    <cellStyle name="Separador de milhares 2 4 2 2 5 6" xfId="11489"/>
    <cellStyle name="Separador de milhares 2 4 2 2 5 6 2" xfId="42784"/>
    <cellStyle name="Separador de milhares 2 4 2 2 5 7" xfId="27960"/>
    <cellStyle name="Separador de milhares 2 4 2 2 5 7 2" xfId="32902"/>
    <cellStyle name="Separador de milhares 2 4 2 2 5 8" xfId="29607"/>
    <cellStyle name="Separador de milhares 2 4 2 2 6" xfId="3248"/>
    <cellStyle name="Separador de milhares 2 4 2 2 6 2" xfId="6542"/>
    <cellStyle name="Separador de milhares 2 4 2 2 6 2 2" xfId="23012"/>
    <cellStyle name="Separador de milhares 2 4 2 2 6 2 2 2" xfId="54307"/>
    <cellStyle name="Separador de milhares 2 4 2 2 6 2 3" xfId="16424"/>
    <cellStyle name="Separador de milhares 2 4 2 2 6 2 3 2" xfId="47719"/>
    <cellStyle name="Separador de milhares 2 4 2 2 6 2 4" xfId="37837"/>
    <cellStyle name="Separador de milhares 2 4 2 2 6 3" xfId="9836"/>
    <cellStyle name="Separador de milhares 2 4 2 2 6 3 2" xfId="26306"/>
    <cellStyle name="Separador de milhares 2 4 2 2 6 3 2 2" xfId="57601"/>
    <cellStyle name="Separador de milhares 2 4 2 2 6 3 3" xfId="41131"/>
    <cellStyle name="Separador de milhares 2 4 2 2 6 4" xfId="19718"/>
    <cellStyle name="Separador de milhares 2 4 2 2 6 4 2" xfId="51013"/>
    <cellStyle name="Separador de milhares 2 4 2 2 6 5" xfId="13130"/>
    <cellStyle name="Separador de milhares 2 4 2 2 6 5 2" xfId="44425"/>
    <cellStyle name="Separador de milhares 2 4 2 2 6 6" xfId="34543"/>
    <cellStyle name="Separador de milhares 2 4 2 2 6 7" xfId="31248"/>
    <cellStyle name="Separador de milhares 2 4 2 2 7" xfId="4895"/>
    <cellStyle name="Separador de milhares 2 4 2 2 7 2" xfId="21365"/>
    <cellStyle name="Separador de milhares 2 4 2 2 7 2 2" xfId="52660"/>
    <cellStyle name="Separador de milhares 2 4 2 2 7 3" xfId="14777"/>
    <cellStyle name="Separador de milhares 2 4 2 2 7 3 2" xfId="46072"/>
    <cellStyle name="Separador de milhares 2 4 2 2 7 4" xfId="36190"/>
    <cellStyle name="Separador de milhares 2 4 2 2 8" xfId="8189"/>
    <cellStyle name="Separador de milhares 2 4 2 2 8 2" xfId="24659"/>
    <cellStyle name="Separador de milhares 2 4 2 2 8 2 2" xfId="55954"/>
    <cellStyle name="Separador de milhares 2 4 2 2 8 3" xfId="39484"/>
    <cellStyle name="Separador de milhares 2 4 2 2 9" xfId="18071"/>
    <cellStyle name="Separador de milhares 2 4 2 2 9 2" xfId="49366"/>
    <cellStyle name="Separador de milhares 2 4 2 3" xfId="1572"/>
    <cellStyle name="Separador de milhares 2 4 2 3 2" xfId="1573"/>
    <cellStyle name="Separador de milhares 2 4 2 3 2 2" xfId="3256"/>
    <cellStyle name="Separador de milhares 2 4 2 3 2 2 2" xfId="6550"/>
    <cellStyle name="Separador de milhares 2 4 2 3 2 2 2 2" xfId="23020"/>
    <cellStyle name="Separador de milhares 2 4 2 3 2 2 2 2 2" xfId="54315"/>
    <cellStyle name="Separador de milhares 2 4 2 3 2 2 2 3" xfId="16432"/>
    <cellStyle name="Separador de milhares 2 4 2 3 2 2 2 3 2" xfId="47727"/>
    <cellStyle name="Separador de milhares 2 4 2 3 2 2 2 4" xfId="37845"/>
    <cellStyle name="Separador de milhares 2 4 2 3 2 2 3" xfId="9844"/>
    <cellStyle name="Separador de milhares 2 4 2 3 2 2 3 2" xfId="26314"/>
    <cellStyle name="Separador de milhares 2 4 2 3 2 2 3 2 2" xfId="57609"/>
    <cellStyle name="Separador de milhares 2 4 2 3 2 2 3 3" xfId="41139"/>
    <cellStyle name="Separador de milhares 2 4 2 3 2 2 4" xfId="19726"/>
    <cellStyle name="Separador de milhares 2 4 2 3 2 2 4 2" xfId="51021"/>
    <cellStyle name="Separador de milhares 2 4 2 3 2 2 5" xfId="13138"/>
    <cellStyle name="Separador de milhares 2 4 2 3 2 2 5 2" xfId="44433"/>
    <cellStyle name="Separador de milhares 2 4 2 3 2 2 6" xfId="34551"/>
    <cellStyle name="Separador de milhares 2 4 2 3 2 2 7" xfId="31256"/>
    <cellStyle name="Separador de milhares 2 4 2 3 2 3" xfId="4903"/>
    <cellStyle name="Separador de milhares 2 4 2 3 2 3 2" xfId="21373"/>
    <cellStyle name="Separador de milhares 2 4 2 3 2 3 2 2" xfId="52668"/>
    <cellStyle name="Separador de milhares 2 4 2 3 2 3 3" xfId="14785"/>
    <cellStyle name="Separador de milhares 2 4 2 3 2 3 3 2" xfId="46080"/>
    <cellStyle name="Separador de milhares 2 4 2 3 2 3 4" xfId="36198"/>
    <cellStyle name="Separador de milhares 2 4 2 3 2 4" xfId="8197"/>
    <cellStyle name="Separador de milhares 2 4 2 3 2 4 2" xfId="24667"/>
    <cellStyle name="Separador de milhares 2 4 2 3 2 4 2 2" xfId="55962"/>
    <cellStyle name="Separador de milhares 2 4 2 3 2 4 3" xfId="39492"/>
    <cellStyle name="Separador de milhares 2 4 2 3 2 5" xfId="18079"/>
    <cellStyle name="Separador de milhares 2 4 2 3 2 5 2" xfId="49374"/>
    <cellStyle name="Separador de milhares 2 4 2 3 2 6" xfId="11491"/>
    <cellStyle name="Separador de milhares 2 4 2 3 2 6 2" xfId="42786"/>
    <cellStyle name="Separador de milhares 2 4 2 3 2 7" xfId="27962"/>
    <cellStyle name="Separador de milhares 2 4 2 3 2 7 2" xfId="32904"/>
    <cellStyle name="Separador de milhares 2 4 2 3 2 8" xfId="29609"/>
    <cellStyle name="Separador de milhares 2 4 2 3 3" xfId="3255"/>
    <cellStyle name="Separador de milhares 2 4 2 3 3 2" xfId="6549"/>
    <cellStyle name="Separador de milhares 2 4 2 3 3 2 2" xfId="23019"/>
    <cellStyle name="Separador de milhares 2 4 2 3 3 2 2 2" xfId="54314"/>
    <cellStyle name="Separador de milhares 2 4 2 3 3 2 3" xfId="16431"/>
    <cellStyle name="Separador de milhares 2 4 2 3 3 2 3 2" xfId="47726"/>
    <cellStyle name="Separador de milhares 2 4 2 3 3 2 4" xfId="37844"/>
    <cellStyle name="Separador de milhares 2 4 2 3 3 3" xfId="9843"/>
    <cellStyle name="Separador de milhares 2 4 2 3 3 3 2" xfId="26313"/>
    <cellStyle name="Separador de milhares 2 4 2 3 3 3 2 2" xfId="57608"/>
    <cellStyle name="Separador de milhares 2 4 2 3 3 3 3" xfId="41138"/>
    <cellStyle name="Separador de milhares 2 4 2 3 3 4" xfId="19725"/>
    <cellStyle name="Separador de milhares 2 4 2 3 3 4 2" xfId="51020"/>
    <cellStyle name="Separador de milhares 2 4 2 3 3 5" xfId="13137"/>
    <cellStyle name="Separador de milhares 2 4 2 3 3 5 2" xfId="44432"/>
    <cellStyle name="Separador de milhares 2 4 2 3 3 6" xfId="34550"/>
    <cellStyle name="Separador de milhares 2 4 2 3 3 7" xfId="31255"/>
    <cellStyle name="Separador de milhares 2 4 2 3 4" xfId="4902"/>
    <cellStyle name="Separador de milhares 2 4 2 3 4 2" xfId="21372"/>
    <cellStyle name="Separador de milhares 2 4 2 3 4 2 2" xfId="52667"/>
    <cellStyle name="Separador de milhares 2 4 2 3 4 3" xfId="14784"/>
    <cellStyle name="Separador de milhares 2 4 2 3 4 3 2" xfId="46079"/>
    <cellStyle name="Separador de milhares 2 4 2 3 4 4" xfId="36197"/>
    <cellStyle name="Separador de milhares 2 4 2 3 5" xfId="8196"/>
    <cellStyle name="Separador de milhares 2 4 2 3 5 2" xfId="24666"/>
    <cellStyle name="Separador de milhares 2 4 2 3 5 2 2" xfId="55961"/>
    <cellStyle name="Separador de milhares 2 4 2 3 5 3" xfId="39491"/>
    <cellStyle name="Separador de milhares 2 4 2 3 6" xfId="18078"/>
    <cellStyle name="Separador de milhares 2 4 2 3 6 2" xfId="49373"/>
    <cellStyle name="Separador de milhares 2 4 2 3 7" xfId="11490"/>
    <cellStyle name="Separador de milhares 2 4 2 3 7 2" xfId="42785"/>
    <cellStyle name="Separador de milhares 2 4 2 3 8" xfId="27961"/>
    <cellStyle name="Separador de milhares 2 4 2 3 8 2" xfId="32903"/>
    <cellStyle name="Separador de milhares 2 4 2 3 9" xfId="29608"/>
    <cellStyle name="Separador de milhares 2 4 2 4" xfId="1574"/>
    <cellStyle name="Separador de milhares 2 4 2 4 2" xfId="1575"/>
    <cellStyle name="Separador de milhares 2 4 2 4 2 2" xfId="3258"/>
    <cellStyle name="Separador de milhares 2 4 2 4 2 2 2" xfId="6552"/>
    <cellStyle name="Separador de milhares 2 4 2 4 2 2 2 2" xfId="23022"/>
    <cellStyle name="Separador de milhares 2 4 2 4 2 2 2 2 2" xfId="54317"/>
    <cellStyle name="Separador de milhares 2 4 2 4 2 2 2 3" xfId="16434"/>
    <cellStyle name="Separador de milhares 2 4 2 4 2 2 2 3 2" xfId="47729"/>
    <cellStyle name="Separador de milhares 2 4 2 4 2 2 2 4" xfId="37847"/>
    <cellStyle name="Separador de milhares 2 4 2 4 2 2 3" xfId="9846"/>
    <cellStyle name="Separador de milhares 2 4 2 4 2 2 3 2" xfId="26316"/>
    <cellStyle name="Separador de milhares 2 4 2 4 2 2 3 2 2" xfId="57611"/>
    <cellStyle name="Separador de milhares 2 4 2 4 2 2 3 3" xfId="41141"/>
    <cellStyle name="Separador de milhares 2 4 2 4 2 2 4" xfId="19728"/>
    <cellStyle name="Separador de milhares 2 4 2 4 2 2 4 2" xfId="51023"/>
    <cellStyle name="Separador de milhares 2 4 2 4 2 2 5" xfId="13140"/>
    <cellStyle name="Separador de milhares 2 4 2 4 2 2 5 2" xfId="44435"/>
    <cellStyle name="Separador de milhares 2 4 2 4 2 2 6" xfId="34553"/>
    <cellStyle name="Separador de milhares 2 4 2 4 2 2 7" xfId="31258"/>
    <cellStyle name="Separador de milhares 2 4 2 4 2 3" xfId="4905"/>
    <cellStyle name="Separador de milhares 2 4 2 4 2 3 2" xfId="21375"/>
    <cellStyle name="Separador de milhares 2 4 2 4 2 3 2 2" xfId="52670"/>
    <cellStyle name="Separador de milhares 2 4 2 4 2 3 3" xfId="14787"/>
    <cellStyle name="Separador de milhares 2 4 2 4 2 3 3 2" xfId="46082"/>
    <cellStyle name="Separador de milhares 2 4 2 4 2 3 4" xfId="36200"/>
    <cellStyle name="Separador de milhares 2 4 2 4 2 4" xfId="8199"/>
    <cellStyle name="Separador de milhares 2 4 2 4 2 4 2" xfId="24669"/>
    <cellStyle name="Separador de milhares 2 4 2 4 2 4 2 2" xfId="55964"/>
    <cellStyle name="Separador de milhares 2 4 2 4 2 4 3" xfId="39494"/>
    <cellStyle name="Separador de milhares 2 4 2 4 2 5" xfId="18081"/>
    <cellStyle name="Separador de milhares 2 4 2 4 2 5 2" xfId="49376"/>
    <cellStyle name="Separador de milhares 2 4 2 4 2 6" xfId="11493"/>
    <cellStyle name="Separador de milhares 2 4 2 4 2 6 2" xfId="42788"/>
    <cellStyle name="Separador de milhares 2 4 2 4 2 7" xfId="27964"/>
    <cellStyle name="Separador de milhares 2 4 2 4 2 7 2" xfId="32906"/>
    <cellStyle name="Separador de milhares 2 4 2 4 2 8" xfId="29611"/>
    <cellStyle name="Separador de milhares 2 4 2 4 3" xfId="3257"/>
    <cellStyle name="Separador de milhares 2 4 2 4 3 2" xfId="6551"/>
    <cellStyle name="Separador de milhares 2 4 2 4 3 2 2" xfId="23021"/>
    <cellStyle name="Separador de milhares 2 4 2 4 3 2 2 2" xfId="54316"/>
    <cellStyle name="Separador de milhares 2 4 2 4 3 2 3" xfId="16433"/>
    <cellStyle name="Separador de milhares 2 4 2 4 3 2 3 2" xfId="47728"/>
    <cellStyle name="Separador de milhares 2 4 2 4 3 2 4" xfId="37846"/>
    <cellStyle name="Separador de milhares 2 4 2 4 3 3" xfId="9845"/>
    <cellStyle name="Separador de milhares 2 4 2 4 3 3 2" xfId="26315"/>
    <cellStyle name="Separador de milhares 2 4 2 4 3 3 2 2" xfId="57610"/>
    <cellStyle name="Separador de milhares 2 4 2 4 3 3 3" xfId="41140"/>
    <cellStyle name="Separador de milhares 2 4 2 4 3 4" xfId="19727"/>
    <cellStyle name="Separador de milhares 2 4 2 4 3 4 2" xfId="51022"/>
    <cellStyle name="Separador de milhares 2 4 2 4 3 5" xfId="13139"/>
    <cellStyle name="Separador de milhares 2 4 2 4 3 5 2" xfId="44434"/>
    <cellStyle name="Separador de milhares 2 4 2 4 3 6" xfId="34552"/>
    <cellStyle name="Separador de milhares 2 4 2 4 3 7" xfId="31257"/>
    <cellStyle name="Separador de milhares 2 4 2 4 4" xfId="4904"/>
    <cellStyle name="Separador de milhares 2 4 2 4 4 2" xfId="21374"/>
    <cellStyle name="Separador de milhares 2 4 2 4 4 2 2" xfId="52669"/>
    <cellStyle name="Separador de milhares 2 4 2 4 4 3" xfId="14786"/>
    <cellStyle name="Separador de milhares 2 4 2 4 4 3 2" xfId="46081"/>
    <cellStyle name="Separador de milhares 2 4 2 4 4 4" xfId="36199"/>
    <cellStyle name="Separador de milhares 2 4 2 4 5" xfId="8198"/>
    <cellStyle name="Separador de milhares 2 4 2 4 5 2" xfId="24668"/>
    <cellStyle name="Separador de milhares 2 4 2 4 5 2 2" xfId="55963"/>
    <cellStyle name="Separador de milhares 2 4 2 4 5 3" xfId="39493"/>
    <cellStyle name="Separador de milhares 2 4 2 4 6" xfId="18080"/>
    <cellStyle name="Separador de milhares 2 4 2 4 6 2" xfId="49375"/>
    <cellStyle name="Separador de milhares 2 4 2 4 7" xfId="11492"/>
    <cellStyle name="Separador de milhares 2 4 2 4 7 2" xfId="42787"/>
    <cellStyle name="Separador de milhares 2 4 2 4 8" xfId="27963"/>
    <cellStyle name="Separador de milhares 2 4 2 4 8 2" xfId="32905"/>
    <cellStyle name="Separador de milhares 2 4 2 4 9" xfId="29610"/>
    <cellStyle name="Separador de milhares 2 4 2 5" xfId="1576"/>
    <cellStyle name="Separador de milhares 2 4 2 5 2" xfId="3259"/>
    <cellStyle name="Separador de milhares 2 4 2 5 2 2" xfId="6553"/>
    <cellStyle name="Separador de milhares 2 4 2 5 2 2 2" xfId="23023"/>
    <cellStyle name="Separador de milhares 2 4 2 5 2 2 2 2" xfId="54318"/>
    <cellStyle name="Separador de milhares 2 4 2 5 2 2 3" xfId="16435"/>
    <cellStyle name="Separador de milhares 2 4 2 5 2 2 3 2" xfId="47730"/>
    <cellStyle name="Separador de milhares 2 4 2 5 2 2 4" xfId="37848"/>
    <cellStyle name="Separador de milhares 2 4 2 5 2 3" xfId="9847"/>
    <cellStyle name="Separador de milhares 2 4 2 5 2 3 2" xfId="26317"/>
    <cellStyle name="Separador de milhares 2 4 2 5 2 3 2 2" xfId="57612"/>
    <cellStyle name="Separador de milhares 2 4 2 5 2 3 3" xfId="41142"/>
    <cellStyle name="Separador de milhares 2 4 2 5 2 4" xfId="19729"/>
    <cellStyle name="Separador de milhares 2 4 2 5 2 4 2" xfId="51024"/>
    <cellStyle name="Separador de milhares 2 4 2 5 2 5" xfId="13141"/>
    <cellStyle name="Separador de milhares 2 4 2 5 2 5 2" xfId="44436"/>
    <cellStyle name="Separador de milhares 2 4 2 5 2 6" xfId="34554"/>
    <cellStyle name="Separador de milhares 2 4 2 5 2 7" xfId="31259"/>
    <cellStyle name="Separador de milhares 2 4 2 5 3" xfId="4906"/>
    <cellStyle name="Separador de milhares 2 4 2 5 3 2" xfId="21376"/>
    <cellStyle name="Separador de milhares 2 4 2 5 3 2 2" xfId="52671"/>
    <cellStyle name="Separador de milhares 2 4 2 5 3 3" xfId="14788"/>
    <cellStyle name="Separador de milhares 2 4 2 5 3 3 2" xfId="46083"/>
    <cellStyle name="Separador de milhares 2 4 2 5 3 4" xfId="36201"/>
    <cellStyle name="Separador de milhares 2 4 2 5 4" xfId="8200"/>
    <cellStyle name="Separador de milhares 2 4 2 5 4 2" xfId="24670"/>
    <cellStyle name="Separador de milhares 2 4 2 5 4 2 2" xfId="55965"/>
    <cellStyle name="Separador de milhares 2 4 2 5 4 3" xfId="39495"/>
    <cellStyle name="Separador de milhares 2 4 2 5 5" xfId="18082"/>
    <cellStyle name="Separador de milhares 2 4 2 5 5 2" xfId="49377"/>
    <cellStyle name="Separador de milhares 2 4 2 5 6" xfId="11494"/>
    <cellStyle name="Separador de milhares 2 4 2 5 6 2" xfId="42789"/>
    <cellStyle name="Separador de milhares 2 4 2 5 7" xfId="27965"/>
    <cellStyle name="Separador de milhares 2 4 2 5 7 2" xfId="32907"/>
    <cellStyle name="Separador de milhares 2 4 2 5 8" xfId="29612"/>
    <cellStyle name="Separador de milhares 2 4 2 6" xfId="1577"/>
    <cellStyle name="Separador de milhares 2 4 2 6 2" xfId="3260"/>
    <cellStyle name="Separador de milhares 2 4 2 6 2 2" xfId="6554"/>
    <cellStyle name="Separador de milhares 2 4 2 6 2 2 2" xfId="23024"/>
    <cellStyle name="Separador de milhares 2 4 2 6 2 2 2 2" xfId="54319"/>
    <cellStyle name="Separador de milhares 2 4 2 6 2 2 3" xfId="16436"/>
    <cellStyle name="Separador de milhares 2 4 2 6 2 2 3 2" xfId="47731"/>
    <cellStyle name="Separador de milhares 2 4 2 6 2 2 4" xfId="37849"/>
    <cellStyle name="Separador de milhares 2 4 2 6 2 3" xfId="9848"/>
    <cellStyle name="Separador de milhares 2 4 2 6 2 3 2" xfId="26318"/>
    <cellStyle name="Separador de milhares 2 4 2 6 2 3 2 2" xfId="57613"/>
    <cellStyle name="Separador de milhares 2 4 2 6 2 3 3" xfId="41143"/>
    <cellStyle name="Separador de milhares 2 4 2 6 2 4" xfId="19730"/>
    <cellStyle name="Separador de milhares 2 4 2 6 2 4 2" xfId="51025"/>
    <cellStyle name="Separador de milhares 2 4 2 6 2 5" xfId="13142"/>
    <cellStyle name="Separador de milhares 2 4 2 6 2 5 2" xfId="44437"/>
    <cellStyle name="Separador de milhares 2 4 2 6 2 6" xfId="34555"/>
    <cellStyle name="Separador de milhares 2 4 2 6 2 7" xfId="31260"/>
    <cellStyle name="Separador de milhares 2 4 2 6 3" xfId="4907"/>
    <cellStyle name="Separador de milhares 2 4 2 6 3 2" xfId="21377"/>
    <cellStyle name="Separador de milhares 2 4 2 6 3 2 2" xfId="52672"/>
    <cellStyle name="Separador de milhares 2 4 2 6 3 3" xfId="14789"/>
    <cellStyle name="Separador de milhares 2 4 2 6 3 3 2" xfId="46084"/>
    <cellStyle name="Separador de milhares 2 4 2 6 3 4" xfId="36202"/>
    <cellStyle name="Separador de milhares 2 4 2 6 4" xfId="8201"/>
    <cellStyle name="Separador de milhares 2 4 2 6 4 2" xfId="24671"/>
    <cellStyle name="Separador de milhares 2 4 2 6 4 2 2" xfId="55966"/>
    <cellStyle name="Separador de milhares 2 4 2 6 4 3" xfId="39496"/>
    <cellStyle name="Separador de milhares 2 4 2 6 5" xfId="18083"/>
    <cellStyle name="Separador de milhares 2 4 2 6 5 2" xfId="49378"/>
    <cellStyle name="Separador de milhares 2 4 2 6 6" xfId="11495"/>
    <cellStyle name="Separador de milhares 2 4 2 6 6 2" xfId="42790"/>
    <cellStyle name="Separador de milhares 2 4 2 6 7" xfId="27966"/>
    <cellStyle name="Separador de milhares 2 4 2 6 7 2" xfId="32908"/>
    <cellStyle name="Separador de milhares 2 4 2 6 8" xfId="29613"/>
    <cellStyle name="Separador de milhares 2 4 2 7" xfId="3247"/>
    <cellStyle name="Separador de milhares 2 4 2 7 2" xfId="6541"/>
    <cellStyle name="Separador de milhares 2 4 2 7 2 2" xfId="23011"/>
    <cellStyle name="Separador de milhares 2 4 2 7 2 2 2" xfId="54306"/>
    <cellStyle name="Separador de milhares 2 4 2 7 2 3" xfId="16423"/>
    <cellStyle name="Separador de milhares 2 4 2 7 2 3 2" xfId="47718"/>
    <cellStyle name="Separador de milhares 2 4 2 7 2 4" xfId="37836"/>
    <cellStyle name="Separador de milhares 2 4 2 7 3" xfId="9835"/>
    <cellStyle name="Separador de milhares 2 4 2 7 3 2" xfId="26305"/>
    <cellStyle name="Separador de milhares 2 4 2 7 3 2 2" xfId="57600"/>
    <cellStyle name="Separador de milhares 2 4 2 7 3 3" xfId="41130"/>
    <cellStyle name="Separador de milhares 2 4 2 7 4" xfId="19717"/>
    <cellStyle name="Separador de milhares 2 4 2 7 4 2" xfId="51012"/>
    <cellStyle name="Separador de milhares 2 4 2 7 5" xfId="13129"/>
    <cellStyle name="Separador de milhares 2 4 2 7 5 2" xfId="44424"/>
    <cellStyle name="Separador de milhares 2 4 2 7 6" xfId="34542"/>
    <cellStyle name="Separador de milhares 2 4 2 7 7" xfId="31247"/>
    <cellStyle name="Separador de milhares 2 4 2 8" xfId="4894"/>
    <cellStyle name="Separador de milhares 2 4 2 8 2" xfId="21364"/>
    <cellStyle name="Separador de milhares 2 4 2 8 2 2" xfId="52659"/>
    <cellStyle name="Separador de milhares 2 4 2 8 3" xfId="14776"/>
    <cellStyle name="Separador de milhares 2 4 2 8 3 2" xfId="46071"/>
    <cellStyle name="Separador de milhares 2 4 2 8 4" xfId="36189"/>
    <cellStyle name="Separador de milhares 2 4 2 9" xfId="8188"/>
    <cellStyle name="Separador de milhares 2 4 2 9 2" xfId="24658"/>
    <cellStyle name="Separador de milhares 2 4 2 9 2 2" xfId="55953"/>
    <cellStyle name="Separador de milhares 2 4 2 9 3" xfId="39483"/>
    <cellStyle name="Separador de milhares 2 4 3" xfId="1578"/>
    <cellStyle name="Separador de milhares 2 4 3 2" xfId="1579"/>
    <cellStyle name="Separador de milhares 2 4 3 2 2" xfId="3262"/>
    <cellStyle name="Separador de milhares 2 4 3 2 2 2" xfId="6556"/>
    <cellStyle name="Separador de milhares 2 4 3 2 2 2 2" xfId="23026"/>
    <cellStyle name="Separador de milhares 2 4 3 2 2 2 2 2" xfId="54321"/>
    <cellStyle name="Separador de milhares 2 4 3 2 2 2 3" xfId="16438"/>
    <cellStyle name="Separador de milhares 2 4 3 2 2 2 3 2" xfId="47733"/>
    <cellStyle name="Separador de milhares 2 4 3 2 2 2 4" xfId="37851"/>
    <cellStyle name="Separador de milhares 2 4 3 2 2 3" xfId="9850"/>
    <cellStyle name="Separador de milhares 2 4 3 2 2 3 2" xfId="26320"/>
    <cellStyle name="Separador de milhares 2 4 3 2 2 3 2 2" xfId="57615"/>
    <cellStyle name="Separador de milhares 2 4 3 2 2 3 3" xfId="41145"/>
    <cellStyle name="Separador de milhares 2 4 3 2 2 4" xfId="19732"/>
    <cellStyle name="Separador de milhares 2 4 3 2 2 4 2" xfId="51027"/>
    <cellStyle name="Separador de milhares 2 4 3 2 2 5" xfId="13144"/>
    <cellStyle name="Separador de milhares 2 4 3 2 2 5 2" xfId="44439"/>
    <cellStyle name="Separador de milhares 2 4 3 2 2 6" xfId="34557"/>
    <cellStyle name="Separador de milhares 2 4 3 2 2 7" xfId="31262"/>
    <cellStyle name="Separador de milhares 2 4 3 2 3" xfId="4909"/>
    <cellStyle name="Separador de milhares 2 4 3 2 3 2" xfId="21379"/>
    <cellStyle name="Separador de milhares 2 4 3 2 3 2 2" xfId="52674"/>
    <cellStyle name="Separador de milhares 2 4 3 2 3 3" xfId="14791"/>
    <cellStyle name="Separador de milhares 2 4 3 2 3 3 2" xfId="46086"/>
    <cellStyle name="Separador de milhares 2 4 3 2 3 4" xfId="36204"/>
    <cellStyle name="Separador de milhares 2 4 3 2 4" xfId="8203"/>
    <cellStyle name="Separador de milhares 2 4 3 2 4 2" xfId="24673"/>
    <cellStyle name="Separador de milhares 2 4 3 2 4 2 2" xfId="55968"/>
    <cellStyle name="Separador de milhares 2 4 3 2 4 3" xfId="39498"/>
    <cellStyle name="Separador de milhares 2 4 3 2 5" xfId="18085"/>
    <cellStyle name="Separador de milhares 2 4 3 2 5 2" xfId="49380"/>
    <cellStyle name="Separador de milhares 2 4 3 2 6" xfId="11497"/>
    <cellStyle name="Separador de milhares 2 4 3 2 6 2" xfId="42792"/>
    <cellStyle name="Separador de milhares 2 4 3 2 7" xfId="27968"/>
    <cellStyle name="Separador de milhares 2 4 3 2 7 2" xfId="32910"/>
    <cellStyle name="Separador de milhares 2 4 3 2 8" xfId="29615"/>
    <cellStyle name="Separador de milhares 2 4 3 3" xfId="3261"/>
    <cellStyle name="Separador de milhares 2 4 3 3 2" xfId="6555"/>
    <cellStyle name="Separador de milhares 2 4 3 3 2 2" xfId="23025"/>
    <cellStyle name="Separador de milhares 2 4 3 3 2 2 2" xfId="54320"/>
    <cellStyle name="Separador de milhares 2 4 3 3 2 3" xfId="16437"/>
    <cellStyle name="Separador de milhares 2 4 3 3 2 3 2" xfId="47732"/>
    <cellStyle name="Separador de milhares 2 4 3 3 2 4" xfId="37850"/>
    <cellStyle name="Separador de milhares 2 4 3 3 3" xfId="9849"/>
    <cellStyle name="Separador de milhares 2 4 3 3 3 2" xfId="26319"/>
    <cellStyle name="Separador de milhares 2 4 3 3 3 2 2" xfId="57614"/>
    <cellStyle name="Separador de milhares 2 4 3 3 3 3" xfId="41144"/>
    <cellStyle name="Separador de milhares 2 4 3 3 4" xfId="19731"/>
    <cellStyle name="Separador de milhares 2 4 3 3 4 2" xfId="51026"/>
    <cellStyle name="Separador de milhares 2 4 3 3 5" xfId="13143"/>
    <cellStyle name="Separador de milhares 2 4 3 3 5 2" xfId="44438"/>
    <cellStyle name="Separador de milhares 2 4 3 3 6" xfId="34556"/>
    <cellStyle name="Separador de milhares 2 4 3 3 7" xfId="31261"/>
    <cellStyle name="Separador de milhares 2 4 3 4" xfId="4908"/>
    <cellStyle name="Separador de milhares 2 4 3 4 2" xfId="21378"/>
    <cellStyle name="Separador de milhares 2 4 3 4 2 2" xfId="52673"/>
    <cellStyle name="Separador de milhares 2 4 3 4 3" xfId="14790"/>
    <cellStyle name="Separador de milhares 2 4 3 4 3 2" xfId="46085"/>
    <cellStyle name="Separador de milhares 2 4 3 4 4" xfId="36203"/>
    <cellStyle name="Separador de milhares 2 4 3 5" xfId="8202"/>
    <cellStyle name="Separador de milhares 2 4 3 5 2" xfId="24672"/>
    <cellStyle name="Separador de milhares 2 4 3 5 2 2" xfId="55967"/>
    <cellStyle name="Separador de milhares 2 4 3 5 3" xfId="39497"/>
    <cellStyle name="Separador de milhares 2 4 3 6" xfId="18084"/>
    <cellStyle name="Separador de milhares 2 4 3 6 2" xfId="49379"/>
    <cellStyle name="Separador de milhares 2 4 3 7" xfId="11496"/>
    <cellStyle name="Separador de milhares 2 4 3 7 2" xfId="42791"/>
    <cellStyle name="Separador de milhares 2 4 3 8" xfId="27967"/>
    <cellStyle name="Separador de milhares 2 4 3 8 2" xfId="32909"/>
    <cellStyle name="Separador de milhares 2 4 3 9" xfId="29614"/>
    <cellStyle name="Separador de milhares 2 4 4" xfId="1580"/>
    <cellStyle name="Separador de milhares 2 4 4 2" xfId="1581"/>
    <cellStyle name="Separador de milhares 2 4 4 2 2" xfId="3264"/>
    <cellStyle name="Separador de milhares 2 4 4 2 2 2" xfId="6558"/>
    <cellStyle name="Separador de milhares 2 4 4 2 2 2 2" xfId="23028"/>
    <cellStyle name="Separador de milhares 2 4 4 2 2 2 2 2" xfId="54323"/>
    <cellStyle name="Separador de milhares 2 4 4 2 2 2 3" xfId="16440"/>
    <cellStyle name="Separador de milhares 2 4 4 2 2 2 3 2" xfId="47735"/>
    <cellStyle name="Separador de milhares 2 4 4 2 2 2 4" xfId="37853"/>
    <cellStyle name="Separador de milhares 2 4 4 2 2 3" xfId="9852"/>
    <cellStyle name="Separador de milhares 2 4 4 2 2 3 2" xfId="26322"/>
    <cellStyle name="Separador de milhares 2 4 4 2 2 3 2 2" xfId="57617"/>
    <cellStyle name="Separador de milhares 2 4 4 2 2 3 3" xfId="41147"/>
    <cellStyle name="Separador de milhares 2 4 4 2 2 4" xfId="19734"/>
    <cellStyle name="Separador de milhares 2 4 4 2 2 4 2" xfId="51029"/>
    <cellStyle name="Separador de milhares 2 4 4 2 2 5" xfId="13146"/>
    <cellStyle name="Separador de milhares 2 4 4 2 2 5 2" xfId="44441"/>
    <cellStyle name="Separador de milhares 2 4 4 2 2 6" xfId="34559"/>
    <cellStyle name="Separador de milhares 2 4 4 2 2 7" xfId="31264"/>
    <cellStyle name="Separador de milhares 2 4 4 2 3" xfId="4911"/>
    <cellStyle name="Separador de milhares 2 4 4 2 3 2" xfId="21381"/>
    <cellStyle name="Separador de milhares 2 4 4 2 3 2 2" xfId="52676"/>
    <cellStyle name="Separador de milhares 2 4 4 2 3 3" xfId="14793"/>
    <cellStyle name="Separador de milhares 2 4 4 2 3 3 2" xfId="46088"/>
    <cellStyle name="Separador de milhares 2 4 4 2 3 4" xfId="36206"/>
    <cellStyle name="Separador de milhares 2 4 4 2 4" xfId="8205"/>
    <cellStyle name="Separador de milhares 2 4 4 2 4 2" xfId="24675"/>
    <cellStyle name="Separador de milhares 2 4 4 2 4 2 2" xfId="55970"/>
    <cellStyle name="Separador de milhares 2 4 4 2 4 3" xfId="39500"/>
    <cellStyle name="Separador de milhares 2 4 4 2 5" xfId="18087"/>
    <cellStyle name="Separador de milhares 2 4 4 2 5 2" xfId="49382"/>
    <cellStyle name="Separador de milhares 2 4 4 2 6" xfId="11499"/>
    <cellStyle name="Separador de milhares 2 4 4 2 6 2" xfId="42794"/>
    <cellStyle name="Separador de milhares 2 4 4 2 7" xfId="27970"/>
    <cellStyle name="Separador de milhares 2 4 4 2 7 2" xfId="32912"/>
    <cellStyle name="Separador de milhares 2 4 4 2 8" xfId="29617"/>
    <cellStyle name="Separador de milhares 2 4 4 3" xfId="3263"/>
    <cellStyle name="Separador de milhares 2 4 4 3 2" xfId="6557"/>
    <cellStyle name="Separador de milhares 2 4 4 3 2 2" xfId="23027"/>
    <cellStyle name="Separador de milhares 2 4 4 3 2 2 2" xfId="54322"/>
    <cellStyle name="Separador de milhares 2 4 4 3 2 3" xfId="16439"/>
    <cellStyle name="Separador de milhares 2 4 4 3 2 3 2" xfId="47734"/>
    <cellStyle name="Separador de milhares 2 4 4 3 2 4" xfId="37852"/>
    <cellStyle name="Separador de milhares 2 4 4 3 3" xfId="9851"/>
    <cellStyle name="Separador de milhares 2 4 4 3 3 2" xfId="26321"/>
    <cellStyle name="Separador de milhares 2 4 4 3 3 2 2" xfId="57616"/>
    <cellStyle name="Separador de milhares 2 4 4 3 3 3" xfId="41146"/>
    <cellStyle name="Separador de milhares 2 4 4 3 4" xfId="19733"/>
    <cellStyle name="Separador de milhares 2 4 4 3 4 2" xfId="51028"/>
    <cellStyle name="Separador de milhares 2 4 4 3 5" xfId="13145"/>
    <cellStyle name="Separador de milhares 2 4 4 3 5 2" xfId="44440"/>
    <cellStyle name="Separador de milhares 2 4 4 3 6" xfId="34558"/>
    <cellStyle name="Separador de milhares 2 4 4 3 7" xfId="31263"/>
    <cellStyle name="Separador de milhares 2 4 4 4" xfId="4910"/>
    <cellStyle name="Separador de milhares 2 4 4 4 2" xfId="21380"/>
    <cellStyle name="Separador de milhares 2 4 4 4 2 2" xfId="52675"/>
    <cellStyle name="Separador de milhares 2 4 4 4 3" xfId="14792"/>
    <cellStyle name="Separador de milhares 2 4 4 4 3 2" xfId="46087"/>
    <cellStyle name="Separador de milhares 2 4 4 4 4" xfId="36205"/>
    <cellStyle name="Separador de milhares 2 4 4 5" xfId="8204"/>
    <cellStyle name="Separador de milhares 2 4 4 5 2" xfId="24674"/>
    <cellStyle name="Separador de milhares 2 4 4 5 2 2" xfId="55969"/>
    <cellStyle name="Separador de milhares 2 4 4 5 3" xfId="39499"/>
    <cellStyle name="Separador de milhares 2 4 4 6" xfId="18086"/>
    <cellStyle name="Separador de milhares 2 4 4 6 2" xfId="49381"/>
    <cellStyle name="Separador de milhares 2 4 4 7" xfId="11498"/>
    <cellStyle name="Separador de milhares 2 4 4 7 2" xfId="42793"/>
    <cellStyle name="Separador de milhares 2 4 4 8" xfId="27969"/>
    <cellStyle name="Separador de milhares 2 4 4 8 2" xfId="32911"/>
    <cellStyle name="Separador de milhares 2 4 4 9" xfId="29616"/>
    <cellStyle name="Separador de milhares 2 4 5" xfId="1582"/>
    <cellStyle name="Separador de milhares 2 4 5 2" xfId="3265"/>
    <cellStyle name="Separador de milhares 2 4 5 2 2" xfId="6559"/>
    <cellStyle name="Separador de milhares 2 4 5 2 2 2" xfId="23029"/>
    <cellStyle name="Separador de milhares 2 4 5 2 2 2 2" xfId="54324"/>
    <cellStyle name="Separador de milhares 2 4 5 2 2 3" xfId="16441"/>
    <cellStyle name="Separador de milhares 2 4 5 2 2 3 2" xfId="47736"/>
    <cellStyle name="Separador de milhares 2 4 5 2 2 4" xfId="37854"/>
    <cellStyle name="Separador de milhares 2 4 5 2 3" xfId="9853"/>
    <cellStyle name="Separador de milhares 2 4 5 2 3 2" xfId="26323"/>
    <cellStyle name="Separador de milhares 2 4 5 2 3 2 2" xfId="57618"/>
    <cellStyle name="Separador de milhares 2 4 5 2 3 3" xfId="41148"/>
    <cellStyle name="Separador de milhares 2 4 5 2 4" xfId="19735"/>
    <cellStyle name="Separador de milhares 2 4 5 2 4 2" xfId="51030"/>
    <cellStyle name="Separador de milhares 2 4 5 2 5" xfId="13147"/>
    <cellStyle name="Separador de milhares 2 4 5 2 5 2" xfId="44442"/>
    <cellStyle name="Separador de milhares 2 4 5 2 6" xfId="34560"/>
    <cellStyle name="Separador de milhares 2 4 5 2 7" xfId="31265"/>
    <cellStyle name="Separador de milhares 2 4 5 3" xfId="4912"/>
    <cellStyle name="Separador de milhares 2 4 5 3 2" xfId="21382"/>
    <cellStyle name="Separador de milhares 2 4 5 3 2 2" xfId="52677"/>
    <cellStyle name="Separador de milhares 2 4 5 3 3" xfId="14794"/>
    <cellStyle name="Separador de milhares 2 4 5 3 3 2" xfId="46089"/>
    <cellStyle name="Separador de milhares 2 4 5 3 4" xfId="36207"/>
    <cellStyle name="Separador de milhares 2 4 5 4" xfId="8206"/>
    <cellStyle name="Separador de milhares 2 4 5 4 2" xfId="24676"/>
    <cellStyle name="Separador de milhares 2 4 5 4 2 2" xfId="55971"/>
    <cellStyle name="Separador de milhares 2 4 5 4 3" xfId="39501"/>
    <cellStyle name="Separador de milhares 2 4 5 5" xfId="18088"/>
    <cellStyle name="Separador de milhares 2 4 5 5 2" xfId="49383"/>
    <cellStyle name="Separador de milhares 2 4 5 6" xfId="11500"/>
    <cellStyle name="Separador de milhares 2 4 5 6 2" xfId="42795"/>
    <cellStyle name="Separador de milhares 2 4 5 7" xfId="27971"/>
    <cellStyle name="Separador de milhares 2 4 5 7 2" xfId="32913"/>
    <cellStyle name="Separador de milhares 2 4 5 8" xfId="29618"/>
    <cellStyle name="Separador de milhares 2 4 6" xfId="3246"/>
    <cellStyle name="Separador de milhares 2 4 6 2" xfId="6540"/>
    <cellStyle name="Separador de milhares 2 4 6 2 2" xfId="23010"/>
    <cellStyle name="Separador de milhares 2 4 6 2 2 2" xfId="54305"/>
    <cellStyle name="Separador de milhares 2 4 6 2 3" xfId="16422"/>
    <cellStyle name="Separador de milhares 2 4 6 2 3 2" xfId="47717"/>
    <cellStyle name="Separador de milhares 2 4 6 2 4" xfId="37835"/>
    <cellStyle name="Separador de milhares 2 4 6 3" xfId="9834"/>
    <cellStyle name="Separador de milhares 2 4 6 3 2" xfId="26304"/>
    <cellStyle name="Separador de milhares 2 4 6 3 2 2" xfId="57599"/>
    <cellStyle name="Separador de milhares 2 4 6 3 3" xfId="41129"/>
    <cellStyle name="Separador de milhares 2 4 6 4" xfId="19716"/>
    <cellStyle name="Separador de milhares 2 4 6 4 2" xfId="51011"/>
    <cellStyle name="Separador de milhares 2 4 6 5" xfId="13128"/>
    <cellStyle name="Separador de milhares 2 4 6 5 2" xfId="44423"/>
    <cellStyle name="Separador de milhares 2 4 6 6" xfId="34541"/>
    <cellStyle name="Separador de milhares 2 4 6 7" xfId="31246"/>
    <cellStyle name="Separador de milhares 2 4 7" xfId="4893"/>
    <cellStyle name="Separador de milhares 2 4 7 2" xfId="21363"/>
    <cellStyle name="Separador de milhares 2 4 7 2 2" xfId="52658"/>
    <cellStyle name="Separador de milhares 2 4 7 3" xfId="14775"/>
    <cellStyle name="Separador de milhares 2 4 7 3 2" xfId="46070"/>
    <cellStyle name="Separador de milhares 2 4 7 4" xfId="36188"/>
    <cellStyle name="Separador de milhares 2 4 8" xfId="8187"/>
    <cellStyle name="Separador de milhares 2 4 8 2" xfId="24657"/>
    <cellStyle name="Separador de milhares 2 4 8 2 2" xfId="55952"/>
    <cellStyle name="Separador de milhares 2 4 8 3" xfId="39482"/>
    <cellStyle name="Separador de milhares 2 4 9" xfId="18069"/>
    <cellStyle name="Separador de milhares 2 4 9 2" xfId="49364"/>
    <cellStyle name="Separador de milhares 2 5" xfId="1583"/>
    <cellStyle name="Separador de milhares 2 5 10" xfId="11501"/>
    <cellStyle name="Separador de milhares 2 5 10 2" xfId="42796"/>
    <cellStyle name="Separador de milhares 2 5 11" xfId="27972"/>
    <cellStyle name="Separador de milhares 2 5 11 2" xfId="32914"/>
    <cellStyle name="Separador de milhares 2 5 12" xfId="29619"/>
    <cellStyle name="Separador de milhares 2 5 2" xfId="1584"/>
    <cellStyle name="Separador de milhares 2 5 2 2" xfId="1585"/>
    <cellStyle name="Separador de milhares 2 5 2 2 2" xfId="3268"/>
    <cellStyle name="Separador de milhares 2 5 2 2 2 2" xfId="6562"/>
    <cellStyle name="Separador de milhares 2 5 2 2 2 2 2" xfId="23032"/>
    <cellStyle name="Separador de milhares 2 5 2 2 2 2 2 2" xfId="54327"/>
    <cellStyle name="Separador de milhares 2 5 2 2 2 2 3" xfId="16444"/>
    <cellStyle name="Separador de milhares 2 5 2 2 2 2 3 2" xfId="47739"/>
    <cellStyle name="Separador de milhares 2 5 2 2 2 2 4" xfId="37857"/>
    <cellStyle name="Separador de milhares 2 5 2 2 2 3" xfId="9856"/>
    <cellStyle name="Separador de milhares 2 5 2 2 2 3 2" xfId="26326"/>
    <cellStyle name="Separador de milhares 2 5 2 2 2 3 2 2" xfId="57621"/>
    <cellStyle name="Separador de milhares 2 5 2 2 2 3 3" xfId="41151"/>
    <cellStyle name="Separador de milhares 2 5 2 2 2 4" xfId="19738"/>
    <cellStyle name="Separador de milhares 2 5 2 2 2 4 2" xfId="51033"/>
    <cellStyle name="Separador de milhares 2 5 2 2 2 5" xfId="13150"/>
    <cellStyle name="Separador de milhares 2 5 2 2 2 5 2" xfId="44445"/>
    <cellStyle name="Separador de milhares 2 5 2 2 2 6" xfId="34563"/>
    <cellStyle name="Separador de milhares 2 5 2 2 2 7" xfId="31268"/>
    <cellStyle name="Separador de milhares 2 5 2 2 3" xfId="4915"/>
    <cellStyle name="Separador de milhares 2 5 2 2 3 2" xfId="21385"/>
    <cellStyle name="Separador de milhares 2 5 2 2 3 2 2" xfId="52680"/>
    <cellStyle name="Separador de milhares 2 5 2 2 3 3" xfId="14797"/>
    <cellStyle name="Separador de milhares 2 5 2 2 3 3 2" xfId="46092"/>
    <cellStyle name="Separador de milhares 2 5 2 2 3 4" xfId="36210"/>
    <cellStyle name="Separador de milhares 2 5 2 2 4" xfId="8209"/>
    <cellStyle name="Separador de milhares 2 5 2 2 4 2" xfId="24679"/>
    <cellStyle name="Separador de milhares 2 5 2 2 4 2 2" xfId="55974"/>
    <cellStyle name="Separador de milhares 2 5 2 2 4 3" xfId="39504"/>
    <cellStyle name="Separador de milhares 2 5 2 2 5" xfId="18091"/>
    <cellStyle name="Separador de milhares 2 5 2 2 5 2" xfId="49386"/>
    <cellStyle name="Separador de milhares 2 5 2 2 6" xfId="11503"/>
    <cellStyle name="Separador de milhares 2 5 2 2 6 2" xfId="42798"/>
    <cellStyle name="Separador de milhares 2 5 2 2 7" xfId="27974"/>
    <cellStyle name="Separador de milhares 2 5 2 2 7 2" xfId="32916"/>
    <cellStyle name="Separador de milhares 2 5 2 2 8" xfId="29621"/>
    <cellStyle name="Separador de milhares 2 5 2 3" xfId="3267"/>
    <cellStyle name="Separador de milhares 2 5 2 3 2" xfId="6561"/>
    <cellStyle name="Separador de milhares 2 5 2 3 2 2" xfId="23031"/>
    <cellStyle name="Separador de milhares 2 5 2 3 2 2 2" xfId="54326"/>
    <cellStyle name="Separador de milhares 2 5 2 3 2 3" xfId="16443"/>
    <cellStyle name="Separador de milhares 2 5 2 3 2 3 2" xfId="47738"/>
    <cellStyle name="Separador de milhares 2 5 2 3 2 4" xfId="37856"/>
    <cellStyle name="Separador de milhares 2 5 2 3 3" xfId="9855"/>
    <cellStyle name="Separador de milhares 2 5 2 3 3 2" xfId="26325"/>
    <cellStyle name="Separador de milhares 2 5 2 3 3 2 2" xfId="57620"/>
    <cellStyle name="Separador de milhares 2 5 2 3 3 3" xfId="41150"/>
    <cellStyle name="Separador de milhares 2 5 2 3 4" xfId="19737"/>
    <cellStyle name="Separador de milhares 2 5 2 3 4 2" xfId="51032"/>
    <cellStyle name="Separador de milhares 2 5 2 3 5" xfId="13149"/>
    <cellStyle name="Separador de milhares 2 5 2 3 5 2" xfId="44444"/>
    <cellStyle name="Separador de milhares 2 5 2 3 6" xfId="34562"/>
    <cellStyle name="Separador de milhares 2 5 2 3 7" xfId="31267"/>
    <cellStyle name="Separador de milhares 2 5 2 4" xfId="4914"/>
    <cellStyle name="Separador de milhares 2 5 2 4 2" xfId="21384"/>
    <cellStyle name="Separador de milhares 2 5 2 4 2 2" xfId="52679"/>
    <cellStyle name="Separador de milhares 2 5 2 4 3" xfId="14796"/>
    <cellStyle name="Separador de milhares 2 5 2 4 3 2" xfId="46091"/>
    <cellStyle name="Separador de milhares 2 5 2 4 4" xfId="36209"/>
    <cellStyle name="Separador de milhares 2 5 2 5" xfId="8208"/>
    <cellStyle name="Separador de milhares 2 5 2 5 2" xfId="24678"/>
    <cellStyle name="Separador de milhares 2 5 2 5 2 2" xfId="55973"/>
    <cellStyle name="Separador de milhares 2 5 2 5 3" xfId="39503"/>
    <cellStyle name="Separador de milhares 2 5 2 6" xfId="18090"/>
    <cellStyle name="Separador de milhares 2 5 2 6 2" xfId="49385"/>
    <cellStyle name="Separador de milhares 2 5 2 7" xfId="11502"/>
    <cellStyle name="Separador de milhares 2 5 2 7 2" xfId="42797"/>
    <cellStyle name="Separador de milhares 2 5 2 8" xfId="27973"/>
    <cellStyle name="Separador de milhares 2 5 2 8 2" xfId="32915"/>
    <cellStyle name="Separador de milhares 2 5 2 9" xfId="29620"/>
    <cellStyle name="Separador de milhares 2 5 3" xfId="1586"/>
    <cellStyle name="Separador de milhares 2 5 3 2" xfId="1587"/>
    <cellStyle name="Separador de milhares 2 5 3 2 2" xfId="3270"/>
    <cellStyle name="Separador de milhares 2 5 3 2 2 2" xfId="6564"/>
    <cellStyle name="Separador de milhares 2 5 3 2 2 2 2" xfId="23034"/>
    <cellStyle name="Separador de milhares 2 5 3 2 2 2 2 2" xfId="54329"/>
    <cellStyle name="Separador de milhares 2 5 3 2 2 2 3" xfId="16446"/>
    <cellStyle name="Separador de milhares 2 5 3 2 2 2 3 2" xfId="47741"/>
    <cellStyle name="Separador de milhares 2 5 3 2 2 2 4" xfId="37859"/>
    <cellStyle name="Separador de milhares 2 5 3 2 2 3" xfId="9858"/>
    <cellStyle name="Separador de milhares 2 5 3 2 2 3 2" xfId="26328"/>
    <cellStyle name="Separador de milhares 2 5 3 2 2 3 2 2" xfId="57623"/>
    <cellStyle name="Separador de milhares 2 5 3 2 2 3 3" xfId="41153"/>
    <cellStyle name="Separador de milhares 2 5 3 2 2 4" xfId="19740"/>
    <cellStyle name="Separador de milhares 2 5 3 2 2 4 2" xfId="51035"/>
    <cellStyle name="Separador de milhares 2 5 3 2 2 5" xfId="13152"/>
    <cellStyle name="Separador de milhares 2 5 3 2 2 5 2" xfId="44447"/>
    <cellStyle name="Separador de milhares 2 5 3 2 2 6" xfId="34565"/>
    <cellStyle name="Separador de milhares 2 5 3 2 2 7" xfId="31270"/>
    <cellStyle name="Separador de milhares 2 5 3 2 3" xfId="4917"/>
    <cellStyle name="Separador de milhares 2 5 3 2 3 2" xfId="21387"/>
    <cellStyle name="Separador de milhares 2 5 3 2 3 2 2" xfId="52682"/>
    <cellStyle name="Separador de milhares 2 5 3 2 3 3" xfId="14799"/>
    <cellStyle name="Separador de milhares 2 5 3 2 3 3 2" xfId="46094"/>
    <cellStyle name="Separador de milhares 2 5 3 2 3 4" xfId="36212"/>
    <cellStyle name="Separador de milhares 2 5 3 2 4" xfId="8211"/>
    <cellStyle name="Separador de milhares 2 5 3 2 4 2" xfId="24681"/>
    <cellStyle name="Separador de milhares 2 5 3 2 4 2 2" xfId="55976"/>
    <cellStyle name="Separador de milhares 2 5 3 2 4 3" xfId="39506"/>
    <cellStyle name="Separador de milhares 2 5 3 2 5" xfId="18093"/>
    <cellStyle name="Separador de milhares 2 5 3 2 5 2" xfId="49388"/>
    <cellStyle name="Separador de milhares 2 5 3 2 6" xfId="11505"/>
    <cellStyle name="Separador de milhares 2 5 3 2 6 2" xfId="42800"/>
    <cellStyle name="Separador de milhares 2 5 3 2 7" xfId="27976"/>
    <cellStyle name="Separador de milhares 2 5 3 2 7 2" xfId="32918"/>
    <cellStyle name="Separador de milhares 2 5 3 2 8" xfId="29623"/>
    <cellStyle name="Separador de milhares 2 5 3 3" xfId="3269"/>
    <cellStyle name="Separador de milhares 2 5 3 3 2" xfId="6563"/>
    <cellStyle name="Separador de milhares 2 5 3 3 2 2" xfId="23033"/>
    <cellStyle name="Separador de milhares 2 5 3 3 2 2 2" xfId="54328"/>
    <cellStyle name="Separador de milhares 2 5 3 3 2 3" xfId="16445"/>
    <cellStyle name="Separador de milhares 2 5 3 3 2 3 2" xfId="47740"/>
    <cellStyle name="Separador de milhares 2 5 3 3 2 4" xfId="37858"/>
    <cellStyle name="Separador de milhares 2 5 3 3 3" xfId="9857"/>
    <cellStyle name="Separador de milhares 2 5 3 3 3 2" xfId="26327"/>
    <cellStyle name="Separador de milhares 2 5 3 3 3 2 2" xfId="57622"/>
    <cellStyle name="Separador de milhares 2 5 3 3 3 3" xfId="41152"/>
    <cellStyle name="Separador de milhares 2 5 3 3 4" xfId="19739"/>
    <cellStyle name="Separador de milhares 2 5 3 3 4 2" xfId="51034"/>
    <cellStyle name="Separador de milhares 2 5 3 3 5" xfId="13151"/>
    <cellStyle name="Separador de milhares 2 5 3 3 5 2" xfId="44446"/>
    <cellStyle name="Separador de milhares 2 5 3 3 6" xfId="34564"/>
    <cellStyle name="Separador de milhares 2 5 3 3 7" xfId="31269"/>
    <cellStyle name="Separador de milhares 2 5 3 4" xfId="4916"/>
    <cellStyle name="Separador de milhares 2 5 3 4 2" xfId="21386"/>
    <cellStyle name="Separador de milhares 2 5 3 4 2 2" xfId="52681"/>
    <cellStyle name="Separador de milhares 2 5 3 4 3" xfId="14798"/>
    <cellStyle name="Separador de milhares 2 5 3 4 3 2" xfId="46093"/>
    <cellStyle name="Separador de milhares 2 5 3 4 4" xfId="36211"/>
    <cellStyle name="Separador de milhares 2 5 3 5" xfId="8210"/>
    <cellStyle name="Separador de milhares 2 5 3 5 2" xfId="24680"/>
    <cellStyle name="Separador de milhares 2 5 3 5 2 2" xfId="55975"/>
    <cellStyle name="Separador de milhares 2 5 3 5 3" xfId="39505"/>
    <cellStyle name="Separador de milhares 2 5 3 6" xfId="18092"/>
    <cellStyle name="Separador de milhares 2 5 3 6 2" xfId="49387"/>
    <cellStyle name="Separador de milhares 2 5 3 7" xfId="11504"/>
    <cellStyle name="Separador de milhares 2 5 3 7 2" xfId="42799"/>
    <cellStyle name="Separador de milhares 2 5 3 8" xfId="27975"/>
    <cellStyle name="Separador de milhares 2 5 3 8 2" xfId="32917"/>
    <cellStyle name="Separador de milhares 2 5 3 9" xfId="29622"/>
    <cellStyle name="Separador de milhares 2 5 4" xfId="1588"/>
    <cellStyle name="Separador de milhares 2 5 4 2" xfId="3271"/>
    <cellStyle name="Separador de milhares 2 5 4 2 2" xfId="6565"/>
    <cellStyle name="Separador de milhares 2 5 4 2 2 2" xfId="23035"/>
    <cellStyle name="Separador de milhares 2 5 4 2 2 2 2" xfId="54330"/>
    <cellStyle name="Separador de milhares 2 5 4 2 2 3" xfId="16447"/>
    <cellStyle name="Separador de milhares 2 5 4 2 2 3 2" xfId="47742"/>
    <cellStyle name="Separador de milhares 2 5 4 2 2 4" xfId="37860"/>
    <cellStyle name="Separador de milhares 2 5 4 2 3" xfId="9859"/>
    <cellStyle name="Separador de milhares 2 5 4 2 3 2" xfId="26329"/>
    <cellStyle name="Separador de milhares 2 5 4 2 3 2 2" xfId="57624"/>
    <cellStyle name="Separador de milhares 2 5 4 2 3 3" xfId="41154"/>
    <cellStyle name="Separador de milhares 2 5 4 2 4" xfId="19741"/>
    <cellStyle name="Separador de milhares 2 5 4 2 4 2" xfId="51036"/>
    <cellStyle name="Separador de milhares 2 5 4 2 5" xfId="13153"/>
    <cellStyle name="Separador de milhares 2 5 4 2 5 2" xfId="44448"/>
    <cellStyle name="Separador de milhares 2 5 4 2 6" xfId="34566"/>
    <cellStyle name="Separador de milhares 2 5 4 2 7" xfId="31271"/>
    <cellStyle name="Separador de milhares 2 5 4 3" xfId="4918"/>
    <cellStyle name="Separador de milhares 2 5 4 3 2" xfId="21388"/>
    <cellStyle name="Separador de milhares 2 5 4 3 2 2" xfId="52683"/>
    <cellStyle name="Separador de milhares 2 5 4 3 3" xfId="14800"/>
    <cellStyle name="Separador de milhares 2 5 4 3 3 2" xfId="46095"/>
    <cellStyle name="Separador de milhares 2 5 4 3 4" xfId="36213"/>
    <cellStyle name="Separador de milhares 2 5 4 4" xfId="8212"/>
    <cellStyle name="Separador de milhares 2 5 4 4 2" xfId="24682"/>
    <cellStyle name="Separador de milhares 2 5 4 4 2 2" xfId="55977"/>
    <cellStyle name="Separador de milhares 2 5 4 4 3" xfId="39507"/>
    <cellStyle name="Separador de milhares 2 5 4 5" xfId="18094"/>
    <cellStyle name="Separador de milhares 2 5 4 5 2" xfId="49389"/>
    <cellStyle name="Separador de milhares 2 5 4 6" xfId="11506"/>
    <cellStyle name="Separador de milhares 2 5 4 6 2" xfId="42801"/>
    <cellStyle name="Separador de milhares 2 5 4 7" xfId="27977"/>
    <cellStyle name="Separador de milhares 2 5 4 7 2" xfId="32919"/>
    <cellStyle name="Separador de milhares 2 5 4 8" xfId="29624"/>
    <cellStyle name="Separador de milhares 2 5 5" xfId="1589"/>
    <cellStyle name="Separador de milhares 2 5 5 2" xfId="3272"/>
    <cellStyle name="Separador de milhares 2 5 5 2 2" xfId="6566"/>
    <cellStyle name="Separador de milhares 2 5 5 2 2 2" xfId="23036"/>
    <cellStyle name="Separador de milhares 2 5 5 2 2 2 2" xfId="54331"/>
    <cellStyle name="Separador de milhares 2 5 5 2 2 3" xfId="16448"/>
    <cellStyle name="Separador de milhares 2 5 5 2 2 3 2" xfId="47743"/>
    <cellStyle name="Separador de milhares 2 5 5 2 2 4" xfId="37861"/>
    <cellStyle name="Separador de milhares 2 5 5 2 3" xfId="9860"/>
    <cellStyle name="Separador de milhares 2 5 5 2 3 2" xfId="26330"/>
    <cellStyle name="Separador de milhares 2 5 5 2 3 2 2" xfId="57625"/>
    <cellStyle name="Separador de milhares 2 5 5 2 3 3" xfId="41155"/>
    <cellStyle name="Separador de milhares 2 5 5 2 4" xfId="19742"/>
    <cellStyle name="Separador de milhares 2 5 5 2 4 2" xfId="51037"/>
    <cellStyle name="Separador de milhares 2 5 5 2 5" xfId="13154"/>
    <cellStyle name="Separador de milhares 2 5 5 2 5 2" xfId="44449"/>
    <cellStyle name="Separador de milhares 2 5 5 2 6" xfId="34567"/>
    <cellStyle name="Separador de milhares 2 5 5 2 7" xfId="31272"/>
    <cellStyle name="Separador de milhares 2 5 5 3" xfId="4919"/>
    <cellStyle name="Separador de milhares 2 5 5 3 2" xfId="21389"/>
    <cellStyle name="Separador de milhares 2 5 5 3 2 2" xfId="52684"/>
    <cellStyle name="Separador de milhares 2 5 5 3 3" xfId="14801"/>
    <cellStyle name="Separador de milhares 2 5 5 3 3 2" xfId="46096"/>
    <cellStyle name="Separador de milhares 2 5 5 3 4" xfId="36214"/>
    <cellStyle name="Separador de milhares 2 5 5 4" xfId="8213"/>
    <cellStyle name="Separador de milhares 2 5 5 4 2" xfId="24683"/>
    <cellStyle name="Separador de milhares 2 5 5 4 2 2" xfId="55978"/>
    <cellStyle name="Separador de milhares 2 5 5 4 3" xfId="39508"/>
    <cellStyle name="Separador de milhares 2 5 5 5" xfId="18095"/>
    <cellStyle name="Separador de milhares 2 5 5 5 2" xfId="49390"/>
    <cellStyle name="Separador de milhares 2 5 5 6" xfId="11507"/>
    <cellStyle name="Separador de milhares 2 5 5 6 2" xfId="42802"/>
    <cellStyle name="Separador de milhares 2 5 5 7" xfId="27978"/>
    <cellStyle name="Separador de milhares 2 5 5 7 2" xfId="32920"/>
    <cellStyle name="Separador de milhares 2 5 5 8" xfId="29625"/>
    <cellStyle name="Separador de milhares 2 5 6" xfId="3266"/>
    <cellStyle name="Separador de milhares 2 5 6 2" xfId="6560"/>
    <cellStyle name="Separador de milhares 2 5 6 2 2" xfId="23030"/>
    <cellStyle name="Separador de milhares 2 5 6 2 2 2" xfId="54325"/>
    <cellStyle name="Separador de milhares 2 5 6 2 3" xfId="16442"/>
    <cellStyle name="Separador de milhares 2 5 6 2 3 2" xfId="47737"/>
    <cellStyle name="Separador de milhares 2 5 6 2 4" xfId="37855"/>
    <cellStyle name="Separador de milhares 2 5 6 3" xfId="9854"/>
    <cellStyle name="Separador de milhares 2 5 6 3 2" xfId="26324"/>
    <cellStyle name="Separador de milhares 2 5 6 3 2 2" xfId="57619"/>
    <cellStyle name="Separador de milhares 2 5 6 3 3" xfId="41149"/>
    <cellStyle name="Separador de milhares 2 5 6 4" xfId="19736"/>
    <cellStyle name="Separador de milhares 2 5 6 4 2" xfId="51031"/>
    <cellStyle name="Separador de milhares 2 5 6 5" xfId="13148"/>
    <cellStyle name="Separador de milhares 2 5 6 5 2" xfId="44443"/>
    <cellStyle name="Separador de milhares 2 5 6 6" xfId="34561"/>
    <cellStyle name="Separador de milhares 2 5 6 7" xfId="31266"/>
    <cellStyle name="Separador de milhares 2 5 7" xfId="4913"/>
    <cellStyle name="Separador de milhares 2 5 7 2" xfId="21383"/>
    <cellStyle name="Separador de milhares 2 5 7 2 2" xfId="52678"/>
    <cellStyle name="Separador de milhares 2 5 7 3" xfId="14795"/>
    <cellStyle name="Separador de milhares 2 5 7 3 2" xfId="46090"/>
    <cellStyle name="Separador de milhares 2 5 7 4" xfId="36208"/>
    <cellStyle name="Separador de milhares 2 5 8" xfId="8207"/>
    <cellStyle name="Separador de milhares 2 5 8 2" xfId="24677"/>
    <cellStyle name="Separador de milhares 2 5 8 2 2" xfId="55972"/>
    <cellStyle name="Separador de milhares 2 5 8 3" xfId="39502"/>
    <cellStyle name="Separador de milhares 2 5 9" xfId="18089"/>
    <cellStyle name="Separador de milhares 2 5 9 2" xfId="49384"/>
    <cellStyle name="Separador de milhares 2 6" xfId="1590"/>
    <cellStyle name="Separador de milhares 2 6 2" xfId="1591"/>
    <cellStyle name="Separador de milhares 2 6 2 2" xfId="3274"/>
    <cellStyle name="Separador de milhares 2 6 2 2 2" xfId="6568"/>
    <cellStyle name="Separador de milhares 2 6 2 2 2 2" xfId="23038"/>
    <cellStyle name="Separador de milhares 2 6 2 2 2 2 2" xfId="54333"/>
    <cellStyle name="Separador de milhares 2 6 2 2 2 3" xfId="16450"/>
    <cellStyle name="Separador de milhares 2 6 2 2 2 3 2" xfId="47745"/>
    <cellStyle name="Separador de milhares 2 6 2 2 2 4" xfId="37863"/>
    <cellStyle name="Separador de milhares 2 6 2 2 3" xfId="9862"/>
    <cellStyle name="Separador de milhares 2 6 2 2 3 2" xfId="26332"/>
    <cellStyle name="Separador de milhares 2 6 2 2 3 2 2" xfId="57627"/>
    <cellStyle name="Separador de milhares 2 6 2 2 3 3" xfId="41157"/>
    <cellStyle name="Separador de milhares 2 6 2 2 4" xfId="19744"/>
    <cellStyle name="Separador de milhares 2 6 2 2 4 2" xfId="51039"/>
    <cellStyle name="Separador de milhares 2 6 2 2 5" xfId="13156"/>
    <cellStyle name="Separador de milhares 2 6 2 2 5 2" xfId="44451"/>
    <cellStyle name="Separador de milhares 2 6 2 2 6" xfId="34569"/>
    <cellStyle name="Separador de milhares 2 6 2 2 7" xfId="31274"/>
    <cellStyle name="Separador de milhares 2 6 2 3" xfId="4921"/>
    <cellStyle name="Separador de milhares 2 6 2 3 2" xfId="21391"/>
    <cellStyle name="Separador de milhares 2 6 2 3 2 2" xfId="52686"/>
    <cellStyle name="Separador de milhares 2 6 2 3 3" xfId="14803"/>
    <cellStyle name="Separador de milhares 2 6 2 3 3 2" xfId="46098"/>
    <cellStyle name="Separador de milhares 2 6 2 3 4" xfId="36216"/>
    <cellStyle name="Separador de milhares 2 6 2 4" xfId="8215"/>
    <cellStyle name="Separador de milhares 2 6 2 4 2" xfId="24685"/>
    <cellStyle name="Separador de milhares 2 6 2 4 2 2" xfId="55980"/>
    <cellStyle name="Separador de milhares 2 6 2 4 3" xfId="39510"/>
    <cellStyle name="Separador de milhares 2 6 2 5" xfId="18097"/>
    <cellStyle name="Separador de milhares 2 6 2 5 2" xfId="49392"/>
    <cellStyle name="Separador de milhares 2 6 2 6" xfId="11509"/>
    <cellStyle name="Separador de milhares 2 6 2 6 2" xfId="42804"/>
    <cellStyle name="Separador de milhares 2 6 2 7" xfId="27980"/>
    <cellStyle name="Separador de milhares 2 6 2 7 2" xfId="32922"/>
    <cellStyle name="Separador de milhares 2 6 2 8" xfId="29627"/>
    <cellStyle name="Separador de milhares 2 6 3" xfId="3273"/>
    <cellStyle name="Separador de milhares 2 6 3 2" xfId="6567"/>
    <cellStyle name="Separador de milhares 2 6 3 2 2" xfId="23037"/>
    <cellStyle name="Separador de milhares 2 6 3 2 2 2" xfId="54332"/>
    <cellStyle name="Separador de milhares 2 6 3 2 3" xfId="16449"/>
    <cellStyle name="Separador de milhares 2 6 3 2 3 2" xfId="47744"/>
    <cellStyle name="Separador de milhares 2 6 3 2 4" xfId="37862"/>
    <cellStyle name="Separador de milhares 2 6 3 3" xfId="9861"/>
    <cellStyle name="Separador de milhares 2 6 3 3 2" xfId="26331"/>
    <cellStyle name="Separador de milhares 2 6 3 3 2 2" xfId="57626"/>
    <cellStyle name="Separador de milhares 2 6 3 3 3" xfId="41156"/>
    <cellStyle name="Separador de milhares 2 6 3 4" xfId="19743"/>
    <cellStyle name="Separador de milhares 2 6 3 4 2" xfId="51038"/>
    <cellStyle name="Separador de milhares 2 6 3 5" xfId="13155"/>
    <cellStyle name="Separador de milhares 2 6 3 5 2" xfId="44450"/>
    <cellStyle name="Separador de milhares 2 6 3 6" xfId="34568"/>
    <cellStyle name="Separador de milhares 2 6 3 7" xfId="31273"/>
    <cellStyle name="Separador de milhares 2 6 4" xfId="4920"/>
    <cellStyle name="Separador de milhares 2 6 4 2" xfId="21390"/>
    <cellStyle name="Separador de milhares 2 6 4 2 2" xfId="52685"/>
    <cellStyle name="Separador de milhares 2 6 4 3" xfId="14802"/>
    <cellStyle name="Separador de milhares 2 6 4 3 2" xfId="46097"/>
    <cellStyle name="Separador de milhares 2 6 4 4" xfId="36215"/>
    <cellStyle name="Separador de milhares 2 6 5" xfId="8214"/>
    <cellStyle name="Separador de milhares 2 6 5 2" xfId="24684"/>
    <cellStyle name="Separador de milhares 2 6 5 2 2" xfId="55979"/>
    <cellStyle name="Separador de milhares 2 6 5 3" xfId="39509"/>
    <cellStyle name="Separador de milhares 2 6 6" xfId="18096"/>
    <cellStyle name="Separador de milhares 2 6 6 2" xfId="49391"/>
    <cellStyle name="Separador de milhares 2 6 7" xfId="11508"/>
    <cellStyle name="Separador de milhares 2 6 7 2" xfId="42803"/>
    <cellStyle name="Separador de milhares 2 6 8" xfId="27979"/>
    <cellStyle name="Separador de milhares 2 6 8 2" xfId="32921"/>
    <cellStyle name="Separador de milhares 2 6 9" xfId="29626"/>
    <cellStyle name="Separador de milhares 2 7" xfId="1592"/>
    <cellStyle name="Separador de milhares 2 7 2" xfId="1593"/>
    <cellStyle name="Separador de milhares 2 7 2 2" xfId="3276"/>
    <cellStyle name="Separador de milhares 2 7 2 2 2" xfId="6570"/>
    <cellStyle name="Separador de milhares 2 7 2 2 2 2" xfId="23040"/>
    <cellStyle name="Separador de milhares 2 7 2 2 2 2 2" xfId="54335"/>
    <cellStyle name="Separador de milhares 2 7 2 2 2 3" xfId="16452"/>
    <cellStyle name="Separador de milhares 2 7 2 2 2 3 2" xfId="47747"/>
    <cellStyle name="Separador de milhares 2 7 2 2 2 4" xfId="37865"/>
    <cellStyle name="Separador de milhares 2 7 2 2 3" xfId="9864"/>
    <cellStyle name="Separador de milhares 2 7 2 2 3 2" xfId="26334"/>
    <cellStyle name="Separador de milhares 2 7 2 2 3 2 2" xfId="57629"/>
    <cellStyle name="Separador de milhares 2 7 2 2 3 3" xfId="41159"/>
    <cellStyle name="Separador de milhares 2 7 2 2 4" xfId="19746"/>
    <cellStyle name="Separador de milhares 2 7 2 2 4 2" xfId="51041"/>
    <cellStyle name="Separador de milhares 2 7 2 2 5" xfId="13158"/>
    <cellStyle name="Separador de milhares 2 7 2 2 5 2" xfId="44453"/>
    <cellStyle name="Separador de milhares 2 7 2 2 6" xfId="34571"/>
    <cellStyle name="Separador de milhares 2 7 2 2 7" xfId="31276"/>
    <cellStyle name="Separador de milhares 2 7 2 3" xfId="4923"/>
    <cellStyle name="Separador de milhares 2 7 2 3 2" xfId="21393"/>
    <cellStyle name="Separador de milhares 2 7 2 3 2 2" xfId="52688"/>
    <cellStyle name="Separador de milhares 2 7 2 3 3" xfId="14805"/>
    <cellStyle name="Separador de milhares 2 7 2 3 3 2" xfId="46100"/>
    <cellStyle name="Separador de milhares 2 7 2 3 4" xfId="36218"/>
    <cellStyle name="Separador de milhares 2 7 2 4" xfId="8217"/>
    <cellStyle name="Separador de milhares 2 7 2 4 2" xfId="24687"/>
    <cellStyle name="Separador de milhares 2 7 2 4 2 2" xfId="55982"/>
    <cellStyle name="Separador de milhares 2 7 2 4 3" xfId="39512"/>
    <cellStyle name="Separador de milhares 2 7 2 5" xfId="18099"/>
    <cellStyle name="Separador de milhares 2 7 2 5 2" xfId="49394"/>
    <cellStyle name="Separador de milhares 2 7 2 6" xfId="11511"/>
    <cellStyle name="Separador de milhares 2 7 2 6 2" xfId="42806"/>
    <cellStyle name="Separador de milhares 2 7 2 7" xfId="27982"/>
    <cellStyle name="Separador de milhares 2 7 2 7 2" xfId="32924"/>
    <cellStyle name="Separador de milhares 2 7 2 8" xfId="29629"/>
    <cellStyle name="Separador de milhares 2 7 3" xfId="3275"/>
    <cellStyle name="Separador de milhares 2 7 3 2" xfId="6569"/>
    <cellStyle name="Separador de milhares 2 7 3 2 2" xfId="23039"/>
    <cellStyle name="Separador de milhares 2 7 3 2 2 2" xfId="54334"/>
    <cellStyle name="Separador de milhares 2 7 3 2 3" xfId="16451"/>
    <cellStyle name="Separador de milhares 2 7 3 2 3 2" xfId="47746"/>
    <cellStyle name="Separador de milhares 2 7 3 2 4" xfId="37864"/>
    <cellStyle name="Separador de milhares 2 7 3 3" xfId="9863"/>
    <cellStyle name="Separador de milhares 2 7 3 3 2" xfId="26333"/>
    <cellStyle name="Separador de milhares 2 7 3 3 2 2" xfId="57628"/>
    <cellStyle name="Separador de milhares 2 7 3 3 3" xfId="41158"/>
    <cellStyle name="Separador de milhares 2 7 3 4" xfId="19745"/>
    <cellStyle name="Separador de milhares 2 7 3 4 2" xfId="51040"/>
    <cellStyle name="Separador de milhares 2 7 3 5" xfId="13157"/>
    <cellStyle name="Separador de milhares 2 7 3 5 2" xfId="44452"/>
    <cellStyle name="Separador de milhares 2 7 3 6" xfId="34570"/>
    <cellStyle name="Separador de milhares 2 7 3 7" xfId="31275"/>
    <cellStyle name="Separador de milhares 2 7 4" xfId="4922"/>
    <cellStyle name="Separador de milhares 2 7 4 2" xfId="21392"/>
    <cellStyle name="Separador de milhares 2 7 4 2 2" xfId="52687"/>
    <cellStyle name="Separador de milhares 2 7 4 3" xfId="14804"/>
    <cellStyle name="Separador de milhares 2 7 4 3 2" xfId="46099"/>
    <cellStyle name="Separador de milhares 2 7 4 4" xfId="36217"/>
    <cellStyle name="Separador de milhares 2 7 5" xfId="8216"/>
    <cellStyle name="Separador de milhares 2 7 5 2" xfId="24686"/>
    <cellStyle name="Separador de milhares 2 7 5 2 2" xfId="55981"/>
    <cellStyle name="Separador de milhares 2 7 5 3" xfId="39511"/>
    <cellStyle name="Separador de milhares 2 7 6" xfId="18098"/>
    <cellStyle name="Separador de milhares 2 7 6 2" xfId="49393"/>
    <cellStyle name="Separador de milhares 2 7 7" xfId="11510"/>
    <cellStyle name="Separador de milhares 2 7 7 2" xfId="42805"/>
    <cellStyle name="Separador de milhares 2 7 8" xfId="27981"/>
    <cellStyle name="Separador de milhares 2 7 8 2" xfId="32923"/>
    <cellStyle name="Separador de milhares 2 7 9" xfId="29628"/>
    <cellStyle name="Separador de milhares 2 8" xfId="1594"/>
    <cellStyle name="Separador de milhares 2 8 2" xfId="3277"/>
    <cellStyle name="Separador de milhares 2 8 2 2" xfId="6571"/>
    <cellStyle name="Separador de milhares 2 8 2 2 2" xfId="23041"/>
    <cellStyle name="Separador de milhares 2 8 2 2 2 2" xfId="54336"/>
    <cellStyle name="Separador de milhares 2 8 2 2 3" xfId="16453"/>
    <cellStyle name="Separador de milhares 2 8 2 2 3 2" xfId="47748"/>
    <cellStyle name="Separador de milhares 2 8 2 2 4" xfId="37866"/>
    <cellStyle name="Separador de milhares 2 8 2 3" xfId="9865"/>
    <cellStyle name="Separador de milhares 2 8 2 3 2" xfId="26335"/>
    <cellStyle name="Separador de milhares 2 8 2 3 2 2" xfId="57630"/>
    <cellStyle name="Separador de milhares 2 8 2 3 3" xfId="41160"/>
    <cellStyle name="Separador de milhares 2 8 2 4" xfId="19747"/>
    <cellStyle name="Separador de milhares 2 8 2 4 2" xfId="51042"/>
    <cellStyle name="Separador de milhares 2 8 2 5" xfId="13159"/>
    <cellStyle name="Separador de milhares 2 8 2 5 2" xfId="44454"/>
    <cellStyle name="Separador de milhares 2 8 2 6" xfId="34572"/>
    <cellStyle name="Separador de milhares 2 8 2 7" xfId="31277"/>
    <cellStyle name="Separador de milhares 2 8 3" xfId="4924"/>
    <cellStyle name="Separador de milhares 2 8 3 2" xfId="21394"/>
    <cellStyle name="Separador de milhares 2 8 3 2 2" xfId="52689"/>
    <cellStyle name="Separador de milhares 2 8 3 3" xfId="14806"/>
    <cellStyle name="Separador de milhares 2 8 3 3 2" xfId="46101"/>
    <cellStyle name="Separador de milhares 2 8 3 4" xfId="36219"/>
    <cellStyle name="Separador de milhares 2 8 4" xfId="8218"/>
    <cellStyle name="Separador de milhares 2 8 4 2" xfId="24688"/>
    <cellStyle name="Separador de milhares 2 8 4 2 2" xfId="55983"/>
    <cellStyle name="Separador de milhares 2 8 4 3" xfId="39513"/>
    <cellStyle name="Separador de milhares 2 8 5" xfId="18100"/>
    <cellStyle name="Separador de milhares 2 8 5 2" xfId="49395"/>
    <cellStyle name="Separador de milhares 2 8 6" xfId="11512"/>
    <cellStyle name="Separador de milhares 2 8 6 2" xfId="42807"/>
    <cellStyle name="Separador de milhares 2 8 7" xfId="27983"/>
    <cellStyle name="Separador de milhares 2 8 7 2" xfId="32925"/>
    <cellStyle name="Separador de milhares 2 8 8" xfId="29630"/>
    <cellStyle name="Separador de milhares 2 9" xfId="2993"/>
    <cellStyle name="Separador de milhares 2 9 2" xfId="6287"/>
    <cellStyle name="Separador de milhares 2 9 2 2" xfId="22757"/>
    <cellStyle name="Separador de milhares 2 9 2 2 2" xfId="54052"/>
    <cellStyle name="Separador de milhares 2 9 2 3" xfId="16169"/>
    <cellStyle name="Separador de milhares 2 9 2 3 2" xfId="47464"/>
    <cellStyle name="Separador de milhares 2 9 2 4" xfId="37582"/>
    <cellStyle name="Separador de milhares 2 9 3" xfId="9581"/>
    <cellStyle name="Separador de milhares 2 9 3 2" xfId="26051"/>
    <cellStyle name="Separador de milhares 2 9 3 2 2" xfId="57346"/>
    <cellStyle name="Separador de milhares 2 9 3 3" xfId="40876"/>
    <cellStyle name="Separador de milhares 2 9 4" xfId="19463"/>
    <cellStyle name="Separador de milhares 2 9 4 2" xfId="50758"/>
    <cellStyle name="Separador de milhares 2 9 5" xfId="12875"/>
    <cellStyle name="Separador de milhares 2 9 5 2" xfId="44170"/>
    <cellStyle name="Separador de milhares 2 9 6" xfId="34288"/>
    <cellStyle name="Separador de milhares 2 9 7" xfId="30993"/>
    <cellStyle name="Separador de milhares 3" xfId="1595"/>
    <cellStyle name="Separador de milhares 3 10" xfId="11513"/>
    <cellStyle name="Separador de milhares 3 10 2" xfId="42808"/>
    <cellStyle name="Separador de milhares 3 11" xfId="27984"/>
    <cellStyle name="Separador de milhares 3 11 2" xfId="32926"/>
    <cellStyle name="Separador de milhares 3 12" xfId="29631"/>
    <cellStyle name="Separador de milhares 3 2" xfId="1596"/>
    <cellStyle name="Separador de milhares 3 2 10" xfId="1597"/>
    <cellStyle name="Separador de milhares 3 2 10 2" xfId="3280"/>
    <cellStyle name="Separador de milhares 3 2 10 2 2" xfId="6574"/>
    <cellStyle name="Separador de milhares 3 2 10 2 2 2" xfId="23044"/>
    <cellStyle name="Separador de milhares 3 2 10 2 2 2 2" xfId="54339"/>
    <cellStyle name="Separador de milhares 3 2 10 2 2 3" xfId="16456"/>
    <cellStyle name="Separador de milhares 3 2 10 2 2 3 2" xfId="47751"/>
    <cellStyle name="Separador de milhares 3 2 10 2 2 4" xfId="37869"/>
    <cellStyle name="Separador de milhares 3 2 10 2 3" xfId="9868"/>
    <cellStyle name="Separador de milhares 3 2 10 2 3 2" xfId="26338"/>
    <cellStyle name="Separador de milhares 3 2 10 2 3 2 2" xfId="57633"/>
    <cellStyle name="Separador de milhares 3 2 10 2 3 3" xfId="41163"/>
    <cellStyle name="Separador de milhares 3 2 10 2 4" xfId="19750"/>
    <cellStyle name="Separador de milhares 3 2 10 2 4 2" xfId="51045"/>
    <cellStyle name="Separador de milhares 3 2 10 2 5" xfId="13162"/>
    <cellStyle name="Separador de milhares 3 2 10 2 5 2" xfId="44457"/>
    <cellStyle name="Separador de milhares 3 2 10 2 6" xfId="34575"/>
    <cellStyle name="Separador de milhares 3 2 10 2 7" xfId="31280"/>
    <cellStyle name="Separador de milhares 3 2 10 3" xfId="4927"/>
    <cellStyle name="Separador de milhares 3 2 10 3 2" xfId="21397"/>
    <cellStyle name="Separador de milhares 3 2 10 3 2 2" xfId="52692"/>
    <cellStyle name="Separador de milhares 3 2 10 3 3" xfId="14809"/>
    <cellStyle name="Separador de milhares 3 2 10 3 3 2" xfId="46104"/>
    <cellStyle name="Separador de milhares 3 2 10 3 4" xfId="36222"/>
    <cellStyle name="Separador de milhares 3 2 10 4" xfId="8221"/>
    <cellStyle name="Separador de milhares 3 2 10 4 2" xfId="24691"/>
    <cellStyle name="Separador de milhares 3 2 10 4 2 2" xfId="55986"/>
    <cellStyle name="Separador de milhares 3 2 10 4 3" xfId="39516"/>
    <cellStyle name="Separador de milhares 3 2 10 5" xfId="18103"/>
    <cellStyle name="Separador de milhares 3 2 10 5 2" xfId="49398"/>
    <cellStyle name="Separador de milhares 3 2 10 6" xfId="11515"/>
    <cellStyle name="Separador de milhares 3 2 10 6 2" xfId="42810"/>
    <cellStyle name="Separador de milhares 3 2 10 7" xfId="27986"/>
    <cellStyle name="Separador de milhares 3 2 10 7 2" xfId="32928"/>
    <cellStyle name="Separador de milhares 3 2 10 8" xfId="29633"/>
    <cellStyle name="Separador de milhares 3 2 11" xfId="3279"/>
    <cellStyle name="Separador de milhares 3 2 11 2" xfId="6573"/>
    <cellStyle name="Separador de milhares 3 2 11 2 2" xfId="23043"/>
    <cellStyle name="Separador de milhares 3 2 11 2 2 2" xfId="54338"/>
    <cellStyle name="Separador de milhares 3 2 11 2 3" xfId="16455"/>
    <cellStyle name="Separador de milhares 3 2 11 2 3 2" xfId="47750"/>
    <cellStyle name="Separador de milhares 3 2 11 2 4" xfId="37868"/>
    <cellStyle name="Separador de milhares 3 2 11 3" xfId="9867"/>
    <cellStyle name="Separador de milhares 3 2 11 3 2" xfId="26337"/>
    <cellStyle name="Separador de milhares 3 2 11 3 2 2" xfId="57632"/>
    <cellStyle name="Separador de milhares 3 2 11 3 3" xfId="41162"/>
    <cellStyle name="Separador de milhares 3 2 11 4" xfId="19749"/>
    <cellStyle name="Separador de milhares 3 2 11 4 2" xfId="51044"/>
    <cellStyle name="Separador de milhares 3 2 11 5" xfId="13161"/>
    <cellStyle name="Separador de milhares 3 2 11 5 2" xfId="44456"/>
    <cellStyle name="Separador de milhares 3 2 11 6" xfId="34574"/>
    <cellStyle name="Separador de milhares 3 2 11 7" xfId="31279"/>
    <cellStyle name="Separador de milhares 3 2 12" xfId="4926"/>
    <cellStyle name="Separador de milhares 3 2 12 2" xfId="21396"/>
    <cellStyle name="Separador de milhares 3 2 12 2 2" xfId="52691"/>
    <cellStyle name="Separador de milhares 3 2 12 3" xfId="14808"/>
    <cellStyle name="Separador de milhares 3 2 12 3 2" xfId="46103"/>
    <cellStyle name="Separador de milhares 3 2 12 4" xfId="36221"/>
    <cellStyle name="Separador de milhares 3 2 13" xfId="8220"/>
    <cellStyle name="Separador de milhares 3 2 13 2" xfId="24690"/>
    <cellStyle name="Separador de milhares 3 2 13 2 2" xfId="55985"/>
    <cellStyle name="Separador de milhares 3 2 13 3" xfId="39515"/>
    <cellStyle name="Separador de milhares 3 2 14" xfId="18102"/>
    <cellStyle name="Separador de milhares 3 2 14 2" xfId="49397"/>
    <cellStyle name="Separador de milhares 3 2 15" xfId="11514"/>
    <cellStyle name="Separador de milhares 3 2 15 2" xfId="42809"/>
    <cellStyle name="Separador de milhares 3 2 16" xfId="27985"/>
    <cellStyle name="Separador de milhares 3 2 16 2" xfId="32927"/>
    <cellStyle name="Separador de milhares 3 2 17" xfId="29632"/>
    <cellStyle name="Separador de milhares 3 2 2" xfId="1598"/>
    <cellStyle name="Separador de milhares 3 2 2 10" xfId="4928"/>
    <cellStyle name="Separador de milhares 3 2 2 10 2" xfId="21398"/>
    <cellStyle name="Separador de milhares 3 2 2 10 2 2" xfId="52693"/>
    <cellStyle name="Separador de milhares 3 2 2 10 3" xfId="14810"/>
    <cellStyle name="Separador de milhares 3 2 2 10 3 2" xfId="46105"/>
    <cellStyle name="Separador de milhares 3 2 2 10 4" xfId="36223"/>
    <cellStyle name="Separador de milhares 3 2 2 11" xfId="8222"/>
    <cellStyle name="Separador de milhares 3 2 2 11 2" xfId="24692"/>
    <cellStyle name="Separador de milhares 3 2 2 11 2 2" xfId="55987"/>
    <cellStyle name="Separador de milhares 3 2 2 11 3" xfId="39517"/>
    <cellStyle name="Separador de milhares 3 2 2 12" xfId="18104"/>
    <cellStyle name="Separador de milhares 3 2 2 12 2" xfId="49399"/>
    <cellStyle name="Separador de milhares 3 2 2 13" xfId="11516"/>
    <cellStyle name="Separador de milhares 3 2 2 13 2" xfId="42811"/>
    <cellStyle name="Separador de milhares 3 2 2 14" xfId="27987"/>
    <cellStyle name="Separador de milhares 3 2 2 14 2" xfId="32929"/>
    <cellStyle name="Separador de milhares 3 2 2 15" xfId="29634"/>
    <cellStyle name="Separador de milhares 3 2 2 2" xfId="1599"/>
    <cellStyle name="Separador de milhares 3 2 2 2 10" xfId="8223"/>
    <cellStyle name="Separador de milhares 3 2 2 2 10 2" xfId="24693"/>
    <cellStyle name="Separador de milhares 3 2 2 2 10 2 2" xfId="55988"/>
    <cellStyle name="Separador de milhares 3 2 2 2 10 3" xfId="39518"/>
    <cellStyle name="Separador de milhares 3 2 2 2 11" xfId="18105"/>
    <cellStyle name="Separador de milhares 3 2 2 2 11 2" xfId="49400"/>
    <cellStyle name="Separador de milhares 3 2 2 2 12" xfId="11517"/>
    <cellStyle name="Separador de milhares 3 2 2 2 12 2" xfId="42812"/>
    <cellStyle name="Separador de milhares 3 2 2 2 13" xfId="27988"/>
    <cellStyle name="Separador de milhares 3 2 2 2 13 2" xfId="32930"/>
    <cellStyle name="Separador de milhares 3 2 2 2 14" xfId="29635"/>
    <cellStyle name="Separador de milhares 3 2 2 2 2" xfId="1600"/>
    <cellStyle name="Separador de milhares 3 2 2 2 2 10" xfId="11518"/>
    <cellStyle name="Separador de milhares 3 2 2 2 2 10 2" xfId="42813"/>
    <cellStyle name="Separador de milhares 3 2 2 2 2 11" xfId="27989"/>
    <cellStyle name="Separador de milhares 3 2 2 2 2 11 2" xfId="32931"/>
    <cellStyle name="Separador de milhares 3 2 2 2 2 12" xfId="29636"/>
    <cellStyle name="Separador de milhares 3 2 2 2 2 2" xfId="1601"/>
    <cellStyle name="Separador de milhares 3 2 2 2 2 2 2" xfId="1602"/>
    <cellStyle name="Separador de milhares 3 2 2 2 2 2 2 2" xfId="3285"/>
    <cellStyle name="Separador de milhares 3 2 2 2 2 2 2 2 2" xfId="6579"/>
    <cellStyle name="Separador de milhares 3 2 2 2 2 2 2 2 2 2" xfId="23049"/>
    <cellStyle name="Separador de milhares 3 2 2 2 2 2 2 2 2 2 2" xfId="54344"/>
    <cellStyle name="Separador de milhares 3 2 2 2 2 2 2 2 2 3" xfId="16461"/>
    <cellStyle name="Separador de milhares 3 2 2 2 2 2 2 2 2 3 2" xfId="47756"/>
    <cellStyle name="Separador de milhares 3 2 2 2 2 2 2 2 2 4" xfId="37874"/>
    <cellStyle name="Separador de milhares 3 2 2 2 2 2 2 2 3" xfId="9873"/>
    <cellStyle name="Separador de milhares 3 2 2 2 2 2 2 2 3 2" xfId="26343"/>
    <cellStyle name="Separador de milhares 3 2 2 2 2 2 2 2 3 2 2" xfId="57638"/>
    <cellStyle name="Separador de milhares 3 2 2 2 2 2 2 2 3 3" xfId="41168"/>
    <cellStyle name="Separador de milhares 3 2 2 2 2 2 2 2 4" xfId="19755"/>
    <cellStyle name="Separador de milhares 3 2 2 2 2 2 2 2 4 2" xfId="51050"/>
    <cellStyle name="Separador de milhares 3 2 2 2 2 2 2 2 5" xfId="13167"/>
    <cellStyle name="Separador de milhares 3 2 2 2 2 2 2 2 5 2" xfId="44462"/>
    <cellStyle name="Separador de milhares 3 2 2 2 2 2 2 2 6" xfId="34580"/>
    <cellStyle name="Separador de milhares 3 2 2 2 2 2 2 2 7" xfId="31285"/>
    <cellStyle name="Separador de milhares 3 2 2 2 2 2 2 3" xfId="4932"/>
    <cellStyle name="Separador de milhares 3 2 2 2 2 2 2 3 2" xfId="21402"/>
    <cellStyle name="Separador de milhares 3 2 2 2 2 2 2 3 2 2" xfId="52697"/>
    <cellStyle name="Separador de milhares 3 2 2 2 2 2 2 3 3" xfId="14814"/>
    <cellStyle name="Separador de milhares 3 2 2 2 2 2 2 3 3 2" xfId="46109"/>
    <cellStyle name="Separador de milhares 3 2 2 2 2 2 2 3 4" xfId="36227"/>
    <cellStyle name="Separador de milhares 3 2 2 2 2 2 2 4" xfId="8226"/>
    <cellStyle name="Separador de milhares 3 2 2 2 2 2 2 4 2" xfId="24696"/>
    <cellStyle name="Separador de milhares 3 2 2 2 2 2 2 4 2 2" xfId="55991"/>
    <cellStyle name="Separador de milhares 3 2 2 2 2 2 2 4 3" xfId="39521"/>
    <cellStyle name="Separador de milhares 3 2 2 2 2 2 2 5" xfId="18108"/>
    <cellStyle name="Separador de milhares 3 2 2 2 2 2 2 5 2" xfId="49403"/>
    <cellStyle name="Separador de milhares 3 2 2 2 2 2 2 6" xfId="11520"/>
    <cellStyle name="Separador de milhares 3 2 2 2 2 2 2 6 2" xfId="42815"/>
    <cellStyle name="Separador de milhares 3 2 2 2 2 2 2 7" xfId="27991"/>
    <cellStyle name="Separador de milhares 3 2 2 2 2 2 2 7 2" xfId="32933"/>
    <cellStyle name="Separador de milhares 3 2 2 2 2 2 2 8" xfId="29638"/>
    <cellStyle name="Separador de milhares 3 2 2 2 2 2 3" xfId="3284"/>
    <cellStyle name="Separador de milhares 3 2 2 2 2 2 3 2" xfId="6578"/>
    <cellStyle name="Separador de milhares 3 2 2 2 2 2 3 2 2" xfId="23048"/>
    <cellStyle name="Separador de milhares 3 2 2 2 2 2 3 2 2 2" xfId="54343"/>
    <cellStyle name="Separador de milhares 3 2 2 2 2 2 3 2 3" xfId="16460"/>
    <cellStyle name="Separador de milhares 3 2 2 2 2 2 3 2 3 2" xfId="47755"/>
    <cellStyle name="Separador de milhares 3 2 2 2 2 2 3 2 4" xfId="37873"/>
    <cellStyle name="Separador de milhares 3 2 2 2 2 2 3 3" xfId="9872"/>
    <cellStyle name="Separador de milhares 3 2 2 2 2 2 3 3 2" xfId="26342"/>
    <cellStyle name="Separador de milhares 3 2 2 2 2 2 3 3 2 2" xfId="57637"/>
    <cellStyle name="Separador de milhares 3 2 2 2 2 2 3 3 3" xfId="41167"/>
    <cellStyle name="Separador de milhares 3 2 2 2 2 2 3 4" xfId="19754"/>
    <cellStyle name="Separador de milhares 3 2 2 2 2 2 3 4 2" xfId="51049"/>
    <cellStyle name="Separador de milhares 3 2 2 2 2 2 3 5" xfId="13166"/>
    <cellStyle name="Separador de milhares 3 2 2 2 2 2 3 5 2" xfId="44461"/>
    <cellStyle name="Separador de milhares 3 2 2 2 2 2 3 6" xfId="34579"/>
    <cellStyle name="Separador de milhares 3 2 2 2 2 2 3 7" xfId="31284"/>
    <cellStyle name="Separador de milhares 3 2 2 2 2 2 4" xfId="4931"/>
    <cellStyle name="Separador de milhares 3 2 2 2 2 2 4 2" xfId="21401"/>
    <cellStyle name="Separador de milhares 3 2 2 2 2 2 4 2 2" xfId="52696"/>
    <cellStyle name="Separador de milhares 3 2 2 2 2 2 4 3" xfId="14813"/>
    <cellStyle name="Separador de milhares 3 2 2 2 2 2 4 3 2" xfId="46108"/>
    <cellStyle name="Separador de milhares 3 2 2 2 2 2 4 4" xfId="36226"/>
    <cellStyle name="Separador de milhares 3 2 2 2 2 2 5" xfId="8225"/>
    <cellStyle name="Separador de milhares 3 2 2 2 2 2 5 2" xfId="24695"/>
    <cellStyle name="Separador de milhares 3 2 2 2 2 2 5 2 2" xfId="55990"/>
    <cellStyle name="Separador de milhares 3 2 2 2 2 2 5 3" xfId="39520"/>
    <cellStyle name="Separador de milhares 3 2 2 2 2 2 6" xfId="18107"/>
    <cellStyle name="Separador de milhares 3 2 2 2 2 2 6 2" xfId="49402"/>
    <cellStyle name="Separador de milhares 3 2 2 2 2 2 7" xfId="11519"/>
    <cellStyle name="Separador de milhares 3 2 2 2 2 2 7 2" xfId="42814"/>
    <cellStyle name="Separador de milhares 3 2 2 2 2 2 8" xfId="27990"/>
    <cellStyle name="Separador de milhares 3 2 2 2 2 2 8 2" xfId="32932"/>
    <cellStyle name="Separador de milhares 3 2 2 2 2 2 9" xfId="29637"/>
    <cellStyle name="Separador de milhares 3 2 2 2 2 3" xfId="1603"/>
    <cellStyle name="Separador de milhares 3 2 2 2 2 3 2" xfId="1604"/>
    <cellStyle name="Separador de milhares 3 2 2 2 2 3 2 2" xfId="3287"/>
    <cellStyle name="Separador de milhares 3 2 2 2 2 3 2 2 2" xfId="6581"/>
    <cellStyle name="Separador de milhares 3 2 2 2 2 3 2 2 2 2" xfId="23051"/>
    <cellStyle name="Separador de milhares 3 2 2 2 2 3 2 2 2 2 2" xfId="54346"/>
    <cellStyle name="Separador de milhares 3 2 2 2 2 3 2 2 2 3" xfId="16463"/>
    <cellStyle name="Separador de milhares 3 2 2 2 2 3 2 2 2 3 2" xfId="47758"/>
    <cellStyle name="Separador de milhares 3 2 2 2 2 3 2 2 2 4" xfId="37876"/>
    <cellStyle name="Separador de milhares 3 2 2 2 2 3 2 2 3" xfId="9875"/>
    <cellStyle name="Separador de milhares 3 2 2 2 2 3 2 2 3 2" xfId="26345"/>
    <cellStyle name="Separador de milhares 3 2 2 2 2 3 2 2 3 2 2" xfId="57640"/>
    <cellStyle name="Separador de milhares 3 2 2 2 2 3 2 2 3 3" xfId="41170"/>
    <cellStyle name="Separador de milhares 3 2 2 2 2 3 2 2 4" xfId="19757"/>
    <cellStyle name="Separador de milhares 3 2 2 2 2 3 2 2 4 2" xfId="51052"/>
    <cellStyle name="Separador de milhares 3 2 2 2 2 3 2 2 5" xfId="13169"/>
    <cellStyle name="Separador de milhares 3 2 2 2 2 3 2 2 5 2" xfId="44464"/>
    <cellStyle name="Separador de milhares 3 2 2 2 2 3 2 2 6" xfId="34582"/>
    <cellStyle name="Separador de milhares 3 2 2 2 2 3 2 2 7" xfId="31287"/>
    <cellStyle name="Separador de milhares 3 2 2 2 2 3 2 3" xfId="4934"/>
    <cellStyle name="Separador de milhares 3 2 2 2 2 3 2 3 2" xfId="21404"/>
    <cellStyle name="Separador de milhares 3 2 2 2 2 3 2 3 2 2" xfId="52699"/>
    <cellStyle name="Separador de milhares 3 2 2 2 2 3 2 3 3" xfId="14816"/>
    <cellStyle name="Separador de milhares 3 2 2 2 2 3 2 3 3 2" xfId="46111"/>
    <cellStyle name="Separador de milhares 3 2 2 2 2 3 2 3 4" xfId="36229"/>
    <cellStyle name="Separador de milhares 3 2 2 2 2 3 2 4" xfId="8228"/>
    <cellStyle name="Separador de milhares 3 2 2 2 2 3 2 4 2" xfId="24698"/>
    <cellStyle name="Separador de milhares 3 2 2 2 2 3 2 4 2 2" xfId="55993"/>
    <cellStyle name="Separador de milhares 3 2 2 2 2 3 2 4 3" xfId="39523"/>
    <cellStyle name="Separador de milhares 3 2 2 2 2 3 2 5" xfId="18110"/>
    <cellStyle name="Separador de milhares 3 2 2 2 2 3 2 5 2" xfId="49405"/>
    <cellStyle name="Separador de milhares 3 2 2 2 2 3 2 6" xfId="11522"/>
    <cellStyle name="Separador de milhares 3 2 2 2 2 3 2 6 2" xfId="42817"/>
    <cellStyle name="Separador de milhares 3 2 2 2 2 3 2 7" xfId="27993"/>
    <cellStyle name="Separador de milhares 3 2 2 2 2 3 2 7 2" xfId="32935"/>
    <cellStyle name="Separador de milhares 3 2 2 2 2 3 2 8" xfId="29640"/>
    <cellStyle name="Separador de milhares 3 2 2 2 2 3 3" xfId="3286"/>
    <cellStyle name="Separador de milhares 3 2 2 2 2 3 3 2" xfId="6580"/>
    <cellStyle name="Separador de milhares 3 2 2 2 2 3 3 2 2" xfId="23050"/>
    <cellStyle name="Separador de milhares 3 2 2 2 2 3 3 2 2 2" xfId="54345"/>
    <cellStyle name="Separador de milhares 3 2 2 2 2 3 3 2 3" xfId="16462"/>
    <cellStyle name="Separador de milhares 3 2 2 2 2 3 3 2 3 2" xfId="47757"/>
    <cellStyle name="Separador de milhares 3 2 2 2 2 3 3 2 4" xfId="37875"/>
    <cellStyle name="Separador de milhares 3 2 2 2 2 3 3 3" xfId="9874"/>
    <cellStyle name="Separador de milhares 3 2 2 2 2 3 3 3 2" xfId="26344"/>
    <cellStyle name="Separador de milhares 3 2 2 2 2 3 3 3 2 2" xfId="57639"/>
    <cellStyle name="Separador de milhares 3 2 2 2 2 3 3 3 3" xfId="41169"/>
    <cellStyle name="Separador de milhares 3 2 2 2 2 3 3 4" xfId="19756"/>
    <cellStyle name="Separador de milhares 3 2 2 2 2 3 3 4 2" xfId="51051"/>
    <cellStyle name="Separador de milhares 3 2 2 2 2 3 3 5" xfId="13168"/>
    <cellStyle name="Separador de milhares 3 2 2 2 2 3 3 5 2" xfId="44463"/>
    <cellStyle name="Separador de milhares 3 2 2 2 2 3 3 6" xfId="34581"/>
    <cellStyle name="Separador de milhares 3 2 2 2 2 3 3 7" xfId="31286"/>
    <cellStyle name="Separador de milhares 3 2 2 2 2 3 4" xfId="4933"/>
    <cellStyle name="Separador de milhares 3 2 2 2 2 3 4 2" xfId="21403"/>
    <cellStyle name="Separador de milhares 3 2 2 2 2 3 4 2 2" xfId="52698"/>
    <cellStyle name="Separador de milhares 3 2 2 2 2 3 4 3" xfId="14815"/>
    <cellStyle name="Separador de milhares 3 2 2 2 2 3 4 3 2" xfId="46110"/>
    <cellStyle name="Separador de milhares 3 2 2 2 2 3 4 4" xfId="36228"/>
    <cellStyle name="Separador de milhares 3 2 2 2 2 3 5" xfId="8227"/>
    <cellStyle name="Separador de milhares 3 2 2 2 2 3 5 2" xfId="24697"/>
    <cellStyle name="Separador de milhares 3 2 2 2 2 3 5 2 2" xfId="55992"/>
    <cellStyle name="Separador de milhares 3 2 2 2 2 3 5 3" xfId="39522"/>
    <cellStyle name="Separador de milhares 3 2 2 2 2 3 6" xfId="18109"/>
    <cellStyle name="Separador de milhares 3 2 2 2 2 3 6 2" xfId="49404"/>
    <cellStyle name="Separador de milhares 3 2 2 2 2 3 7" xfId="11521"/>
    <cellStyle name="Separador de milhares 3 2 2 2 2 3 7 2" xfId="42816"/>
    <cellStyle name="Separador de milhares 3 2 2 2 2 3 8" xfId="27992"/>
    <cellStyle name="Separador de milhares 3 2 2 2 2 3 8 2" xfId="32934"/>
    <cellStyle name="Separador de milhares 3 2 2 2 2 3 9" xfId="29639"/>
    <cellStyle name="Separador de milhares 3 2 2 2 2 4" xfId="1605"/>
    <cellStyle name="Separador de milhares 3 2 2 2 2 4 2" xfId="3288"/>
    <cellStyle name="Separador de milhares 3 2 2 2 2 4 2 2" xfId="6582"/>
    <cellStyle name="Separador de milhares 3 2 2 2 2 4 2 2 2" xfId="23052"/>
    <cellStyle name="Separador de milhares 3 2 2 2 2 4 2 2 2 2" xfId="54347"/>
    <cellStyle name="Separador de milhares 3 2 2 2 2 4 2 2 3" xfId="16464"/>
    <cellStyle name="Separador de milhares 3 2 2 2 2 4 2 2 3 2" xfId="47759"/>
    <cellStyle name="Separador de milhares 3 2 2 2 2 4 2 2 4" xfId="37877"/>
    <cellStyle name="Separador de milhares 3 2 2 2 2 4 2 3" xfId="9876"/>
    <cellStyle name="Separador de milhares 3 2 2 2 2 4 2 3 2" xfId="26346"/>
    <cellStyle name="Separador de milhares 3 2 2 2 2 4 2 3 2 2" xfId="57641"/>
    <cellStyle name="Separador de milhares 3 2 2 2 2 4 2 3 3" xfId="41171"/>
    <cellStyle name="Separador de milhares 3 2 2 2 2 4 2 4" xfId="19758"/>
    <cellStyle name="Separador de milhares 3 2 2 2 2 4 2 4 2" xfId="51053"/>
    <cellStyle name="Separador de milhares 3 2 2 2 2 4 2 5" xfId="13170"/>
    <cellStyle name="Separador de milhares 3 2 2 2 2 4 2 5 2" xfId="44465"/>
    <cellStyle name="Separador de milhares 3 2 2 2 2 4 2 6" xfId="34583"/>
    <cellStyle name="Separador de milhares 3 2 2 2 2 4 2 7" xfId="31288"/>
    <cellStyle name="Separador de milhares 3 2 2 2 2 4 3" xfId="4935"/>
    <cellStyle name="Separador de milhares 3 2 2 2 2 4 3 2" xfId="21405"/>
    <cellStyle name="Separador de milhares 3 2 2 2 2 4 3 2 2" xfId="52700"/>
    <cellStyle name="Separador de milhares 3 2 2 2 2 4 3 3" xfId="14817"/>
    <cellStyle name="Separador de milhares 3 2 2 2 2 4 3 3 2" xfId="46112"/>
    <cellStyle name="Separador de milhares 3 2 2 2 2 4 3 4" xfId="36230"/>
    <cellStyle name="Separador de milhares 3 2 2 2 2 4 4" xfId="8229"/>
    <cellStyle name="Separador de milhares 3 2 2 2 2 4 4 2" xfId="24699"/>
    <cellStyle name="Separador de milhares 3 2 2 2 2 4 4 2 2" xfId="55994"/>
    <cellStyle name="Separador de milhares 3 2 2 2 2 4 4 3" xfId="39524"/>
    <cellStyle name="Separador de milhares 3 2 2 2 2 4 5" xfId="18111"/>
    <cellStyle name="Separador de milhares 3 2 2 2 2 4 5 2" xfId="49406"/>
    <cellStyle name="Separador de milhares 3 2 2 2 2 4 6" xfId="11523"/>
    <cellStyle name="Separador de milhares 3 2 2 2 2 4 6 2" xfId="42818"/>
    <cellStyle name="Separador de milhares 3 2 2 2 2 4 7" xfId="27994"/>
    <cellStyle name="Separador de milhares 3 2 2 2 2 4 7 2" xfId="32936"/>
    <cellStyle name="Separador de milhares 3 2 2 2 2 4 8" xfId="29641"/>
    <cellStyle name="Separador de milhares 3 2 2 2 2 5" xfId="1606"/>
    <cellStyle name="Separador de milhares 3 2 2 2 2 5 2" xfId="3289"/>
    <cellStyle name="Separador de milhares 3 2 2 2 2 5 2 2" xfId="6583"/>
    <cellStyle name="Separador de milhares 3 2 2 2 2 5 2 2 2" xfId="23053"/>
    <cellStyle name="Separador de milhares 3 2 2 2 2 5 2 2 2 2" xfId="54348"/>
    <cellStyle name="Separador de milhares 3 2 2 2 2 5 2 2 3" xfId="16465"/>
    <cellStyle name="Separador de milhares 3 2 2 2 2 5 2 2 3 2" xfId="47760"/>
    <cellStyle name="Separador de milhares 3 2 2 2 2 5 2 2 4" xfId="37878"/>
    <cellStyle name="Separador de milhares 3 2 2 2 2 5 2 3" xfId="9877"/>
    <cellStyle name="Separador de milhares 3 2 2 2 2 5 2 3 2" xfId="26347"/>
    <cellStyle name="Separador de milhares 3 2 2 2 2 5 2 3 2 2" xfId="57642"/>
    <cellStyle name="Separador de milhares 3 2 2 2 2 5 2 3 3" xfId="41172"/>
    <cellStyle name="Separador de milhares 3 2 2 2 2 5 2 4" xfId="19759"/>
    <cellStyle name="Separador de milhares 3 2 2 2 2 5 2 4 2" xfId="51054"/>
    <cellStyle name="Separador de milhares 3 2 2 2 2 5 2 5" xfId="13171"/>
    <cellStyle name="Separador de milhares 3 2 2 2 2 5 2 5 2" xfId="44466"/>
    <cellStyle name="Separador de milhares 3 2 2 2 2 5 2 6" xfId="34584"/>
    <cellStyle name="Separador de milhares 3 2 2 2 2 5 2 7" xfId="31289"/>
    <cellStyle name="Separador de milhares 3 2 2 2 2 5 3" xfId="4936"/>
    <cellStyle name="Separador de milhares 3 2 2 2 2 5 3 2" xfId="21406"/>
    <cellStyle name="Separador de milhares 3 2 2 2 2 5 3 2 2" xfId="52701"/>
    <cellStyle name="Separador de milhares 3 2 2 2 2 5 3 3" xfId="14818"/>
    <cellStyle name="Separador de milhares 3 2 2 2 2 5 3 3 2" xfId="46113"/>
    <cellStyle name="Separador de milhares 3 2 2 2 2 5 3 4" xfId="36231"/>
    <cellStyle name="Separador de milhares 3 2 2 2 2 5 4" xfId="8230"/>
    <cellStyle name="Separador de milhares 3 2 2 2 2 5 4 2" xfId="24700"/>
    <cellStyle name="Separador de milhares 3 2 2 2 2 5 4 2 2" xfId="55995"/>
    <cellStyle name="Separador de milhares 3 2 2 2 2 5 4 3" xfId="39525"/>
    <cellStyle name="Separador de milhares 3 2 2 2 2 5 5" xfId="18112"/>
    <cellStyle name="Separador de milhares 3 2 2 2 2 5 5 2" xfId="49407"/>
    <cellStyle name="Separador de milhares 3 2 2 2 2 5 6" xfId="11524"/>
    <cellStyle name="Separador de milhares 3 2 2 2 2 5 6 2" xfId="42819"/>
    <cellStyle name="Separador de milhares 3 2 2 2 2 5 7" xfId="27995"/>
    <cellStyle name="Separador de milhares 3 2 2 2 2 5 7 2" xfId="32937"/>
    <cellStyle name="Separador de milhares 3 2 2 2 2 5 8" xfId="29642"/>
    <cellStyle name="Separador de milhares 3 2 2 2 2 6" xfId="3283"/>
    <cellStyle name="Separador de milhares 3 2 2 2 2 6 2" xfId="6577"/>
    <cellStyle name="Separador de milhares 3 2 2 2 2 6 2 2" xfId="23047"/>
    <cellStyle name="Separador de milhares 3 2 2 2 2 6 2 2 2" xfId="54342"/>
    <cellStyle name="Separador de milhares 3 2 2 2 2 6 2 3" xfId="16459"/>
    <cellStyle name="Separador de milhares 3 2 2 2 2 6 2 3 2" xfId="47754"/>
    <cellStyle name="Separador de milhares 3 2 2 2 2 6 2 4" xfId="37872"/>
    <cellStyle name="Separador de milhares 3 2 2 2 2 6 3" xfId="9871"/>
    <cellStyle name="Separador de milhares 3 2 2 2 2 6 3 2" xfId="26341"/>
    <cellStyle name="Separador de milhares 3 2 2 2 2 6 3 2 2" xfId="57636"/>
    <cellStyle name="Separador de milhares 3 2 2 2 2 6 3 3" xfId="41166"/>
    <cellStyle name="Separador de milhares 3 2 2 2 2 6 4" xfId="19753"/>
    <cellStyle name="Separador de milhares 3 2 2 2 2 6 4 2" xfId="51048"/>
    <cellStyle name="Separador de milhares 3 2 2 2 2 6 5" xfId="13165"/>
    <cellStyle name="Separador de milhares 3 2 2 2 2 6 5 2" xfId="44460"/>
    <cellStyle name="Separador de milhares 3 2 2 2 2 6 6" xfId="34578"/>
    <cellStyle name="Separador de milhares 3 2 2 2 2 6 7" xfId="31283"/>
    <cellStyle name="Separador de milhares 3 2 2 2 2 7" xfId="4930"/>
    <cellStyle name="Separador de milhares 3 2 2 2 2 7 2" xfId="21400"/>
    <cellStyle name="Separador de milhares 3 2 2 2 2 7 2 2" xfId="52695"/>
    <cellStyle name="Separador de milhares 3 2 2 2 2 7 3" xfId="14812"/>
    <cellStyle name="Separador de milhares 3 2 2 2 2 7 3 2" xfId="46107"/>
    <cellStyle name="Separador de milhares 3 2 2 2 2 7 4" xfId="36225"/>
    <cellStyle name="Separador de milhares 3 2 2 2 2 8" xfId="8224"/>
    <cellStyle name="Separador de milhares 3 2 2 2 2 8 2" xfId="24694"/>
    <cellStyle name="Separador de milhares 3 2 2 2 2 8 2 2" xfId="55989"/>
    <cellStyle name="Separador de milhares 3 2 2 2 2 8 3" xfId="39519"/>
    <cellStyle name="Separador de milhares 3 2 2 2 2 9" xfId="18106"/>
    <cellStyle name="Separador de milhares 3 2 2 2 2 9 2" xfId="49401"/>
    <cellStyle name="Separador de milhares 3 2 2 2 3" xfId="1607"/>
    <cellStyle name="Separador de milhares 3 2 2 2 3 10" xfId="11525"/>
    <cellStyle name="Separador de milhares 3 2 2 2 3 10 2" xfId="42820"/>
    <cellStyle name="Separador de milhares 3 2 2 2 3 11" xfId="27996"/>
    <cellStyle name="Separador de milhares 3 2 2 2 3 11 2" xfId="32938"/>
    <cellStyle name="Separador de milhares 3 2 2 2 3 12" xfId="29643"/>
    <cellStyle name="Separador de milhares 3 2 2 2 3 2" xfId="1608"/>
    <cellStyle name="Separador de milhares 3 2 2 2 3 2 2" xfId="1609"/>
    <cellStyle name="Separador de milhares 3 2 2 2 3 2 2 2" xfId="3292"/>
    <cellStyle name="Separador de milhares 3 2 2 2 3 2 2 2 2" xfId="6586"/>
    <cellStyle name="Separador de milhares 3 2 2 2 3 2 2 2 2 2" xfId="23056"/>
    <cellStyle name="Separador de milhares 3 2 2 2 3 2 2 2 2 2 2" xfId="54351"/>
    <cellStyle name="Separador de milhares 3 2 2 2 3 2 2 2 2 3" xfId="16468"/>
    <cellStyle name="Separador de milhares 3 2 2 2 3 2 2 2 2 3 2" xfId="47763"/>
    <cellStyle name="Separador de milhares 3 2 2 2 3 2 2 2 2 4" xfId="37881"/>
    <cellStyle name="Separador de milhares 3 2 2 2 3 2 2 2 3" xfId="9880"/>
    <cellStyle name="Separador de milhares 3 2 2 2 3 2 2 2 3 2" xfId="26350"/>
    <cellStyle name="Separador de milhares 3 2 2 2 3 2 2 2 3 2 2" xfId="57645"/>
    <cellStyle name="Separador de milhares 3 2 2 2 3 2 2 2 3 3" xfId="41175"/>
    <cellStyle name="Separador de milhares 3 2 2 2 3 2 2 2 4" xfId="19762"/>
    <cellStyle name="Separador de milhares 3 2 2 2 3 2 2 2 4 2" xfId="51057"/>
    <cellStyle name="Separador de milhares 3 2 2 2 3 2 2 2 5" xfId="13174"/>
    <cellStyle name="Separador de milhares 3 2 2 2 3 2 2 2 5 2" xfId="44469"/>
    <cellStyle name="Separador de milhares 3 2 2 2 3 2 2 2 6" xfId="34587"/>
    <cellStyle name="Separador de milhares 3 2 2 2 3 2 2 2 7" xfId="31292"/>
    <cellStyle name="Separador de milhares 3 2 2 2 3 2 2 3" xfId="4939"/>
    <cellStyle name="Separador de milhares 3 2 2 2 3 2 2 3 2" xfId="21409"/>
    <cellStyle name="Separador de milhares 3 2 2 2 3 2 2 3 2 2" xfId="52704"/>
    <cellStyle name="Separador de milhares 3 2 2 2 3 2 2 3 3" xfId="14821"/>
    <cellStyle name="Separador de milhares 3 2 2 2 3 2 2 3 3 2" xfId="46116"/>
    <cellStyle name="Separador de milhares 3 2 2 2 3 2 2 3 4" xfId="36234"/>
    <cellStyle name="Separador de milhares 3 2 2 2 3 2 2 4" xfId="8233"/>
    <cellStyle name="Separador de milhares 3 2 2 2 3 2 2 4 2" xfId="24703"/>
    <cellStyle name="Separador de milhares 3 2 2 2 3 2 2 4 2 2" xfId="55998"/>
    <cellStyle name="Separador de milhares 3 2 2 2 3 2 2 4 3" xfId="39528"/>
    <cellStyle name="Separador de milhares 3 2 2 2 3 2 2 5" xfId="18115"/>
    <cellStyle name="Separador de milhares 3 2 2 2 3 2 2 5 2" xfId="49410"/>
    <cellStyle name="Separador de milhares 3 2 2 2 3 2 2 6" xfId="11527"/>
    <cellStyle name="Separador de milhares 3 2 2 2 3 2 2 6 2" xfId="42822"/>
    <cellStyle name="Separador de milhares 3 2 2 2 3 2 2 7" xfId="27998"/>
    <cellStyle name="Separador de milhares 3 2 2 2 3 2 2 7 2" xfId="32940"/>
    <cellStyle name="Separador de milhares 3 2 2 2 3 2 2 8" xfId="29645"/>
    <cellStyle name="Separador de milhares 3 2 2 2 3 2 3" xfId="3291"/>
    <cellStyle name="Separador de milhares 3 2 2 2 3 2 3 2" xfId="6585"/>
    <cellStyle name="Separador de milhares 3 2 2 2 3 2 3 2 2" xfId="23055"/>
    <cellStyle name="Separador de milhares 3 2 2 2 3 2 3 2 2 2" xfId="54350"/>
    <cellStyle name="Separador de milhares 3 2 2 2 3 2 3 2 3" xfId="16467"/>
    <cellStyle name="Separador de milhares 3 2 2 2 3 2 3 2 3 2" xfId="47762"/>
    <cellStyle name="Separador de milhares 3 2 2 2 3 2 3 2 4" xfId="37880"/>
    <cellStyle name="Separador de milhares 3 2 2 2 3 2 3 3" xfId="9879"/>
    <cellStyle name="Separador de milhares 3 2 2 2 3 2 3 3 2" xfId="26349"/>
    <cellStyle name="Separador de milhares 3 2 2 2 3 2 3 3 2 2" xfId="57644"/>
    <cellStyle name="Separador de milhares 3 2 2 2 3 2 3 3 3" xfId="41174"/>
    <cellStyle name="Separador de milhares 3 2 2 2 3 2 3 4" xfId="19761"/>
    <cellStyle name="Separador de milhares 3 2 2 2 3 2 3 4 2" xfId="51056"/>
    <cellStyle name="Separador de milhares 3 2 2 2 3 2 3 5" xfId="13173"/>
    <cellStyle name="Separador de milhares 3 2 2 2 3 2 3 5 2" xfId="44468"/>
    <cellStyle name="Separador de milhares 3 2 2 2 3 2 3 6" xfId="34586"/>
    <cellStyle name="Separador de milhares 3 2 2 2 3 2 3 7" xfId="31291"/>
    <cellStyle name="Separador de milhares 3 2 2 2 3 2 4" xfId="4938"/>
    <cellStyle name="Separador de milhares 3 2 2 2 3 2 4 2" xfId="21408"/>
    <cellStyle name="Separador de milhares 3 2 2 2 3 2 4 2 2" xfId="52703"/>
    <cellStyle name="Separador de milhares 3 2 2 2 3 2 4 3" xfId="14820"/>
    <cellStyle name="Separador de milhares 3 2 2 2 3 2 4 3 2" xfId="46115"/>
    <cellStyle name="Separador de milhares 3 2 2 2 3 2 4 4" xfId="36233"/>
    <cellStyle name="Separador de milhares 3 2 2 2 3 2 5" xfId="8232"/>
    <cellStyle name="Separador de milhares 3 2 2 2 3 2 5 2" xfId="24702"/>
    <cellStyle name="Separador de milhares 3 2 2 2 3 2 5 2 2" xfId="55997"/>
    <cellStyle name="Separador de milhares 3 2 2 2 3 2 5 3" xfId="39527"/>
    <cellStyle name="Separador de milhares 3 2 2 2 3 2 6" xfId="18114"/>
    <cellStyle name="Separador de milhares 3 2 2 2 3 2 6 2" xfId="49409"/>
    <cellStyle name="Separador de milhares 3 2 2 2 3 2 7" xfId="11526"/>
    <cellStyle name="Separador de milhares 3 2 2 2 3 2 7 2" xfId="42821"/>
    <cellStyle name="Separador de milhares 3 2 2 2 3 2 8" xfId="27997"/>
    <cellStyle name="Separador de milhares 3 2 2 2 3 2 8 2" xfId="32939"/>
    <cellStyle name="Separador de milhares 3 2 2 2 3 2 9" xfId="29644"/>
    <cellStyle name="Separador de milhares 3 2 2 2 3 3" xfId="1610"/>
    <cellStyle name="Separador de milhares 3 2 2 2 3 3 2" xfId="1611"/>
    <cellStyle name="Separador de milhares 3 2 2 2 3 3 2 2" xfId="3294"/>
    <cellStyle name="Separador de milhares 3 2 2 2 3 3 2 2 2" xfId="6588"/>
    <cellStyle name="Separador de milhares 3 2 2 2 3 3 2 2 2 2" xfId="23058"/>
    <cellStyle name="Separador de milhares 3 2 2 2 3 3 2 2 2 2 2" xfId="54353"/>
    <cellStyle name="Separador de milhares 3 2 2 2 3 3 2 2 2 3" xfId="16470"/>
    <cellStyle name="Separador de milhares 3 2 2 2 3 3 2 2 2 3 2" xfId="47765"/>
    <cellStyle name="Separador de milhares 3 2 2 2 3 3 2 2 2 4" xfId="37883"/>
    <cellStyle name="Separador de milhares 3 2 2 2 3 3 2 2 3" xfId="9882"/>
    <cellStyle name="Separador de milhares 3 2 2 2 3 3 2 2 3 2" xfId="26352"/>
    <cellStyle name="Separador de milhares 3 2 2 2 3 3 2 2 3 2 2" xfId="57647"/>
    <cellStyle name="Separador de milhares 3 2 2 2 3 3 2 2 3 3" xfId="41177"/>
    <cellStyle name="Separador de milhares 3 2 2 2 3 3 2 2 4" xfId="19764"/>
    <cellStyle name="Separador de milhares 3 2 2 2 3 3 2 2 4 2" xfId="51059"/>
    <cellStyle name="Separador de milhares 3 2 2 2 3 3 2 2 5" xfId="13176"/>
    <cellStyle name="Separador de milhares 3 2 2 2 3 3 2 2 5 2" xfId="44471"/>
    <cellStyle name="Separador de milhares 3 2 2 2 3 3 2 2 6" xfId="34589"/>
    <cellStyle name="Separador de milhares 3 2 2 2 3 3 2 2 7" xfId="31294"/>
    <cellStyle name="Separador de milhares 3 2 2 2 3 3 2 3" xfId="4941"/>
    <cellStyle name="Separador de milhares 3 2 2 2 3 3 2 3 2" xfId="21411"/>
    <cellStyle name="Separador de milhares 3 2 2 2 3 3 2 3 2 2" xfId="52706"/>
    <cellStyle name="Separador de milhares 3 2 2 2 3 3 2 3 3" xfId="14823"/>
    <cellStyle name="Separador de milhares 3 2 2 2 3 3 2 3 3 2" xfId="46118"/>
    <cellStyle name="Separador de milhares 3 2 2 2 3 3 2 3 4" xfId="36236"/>
    <cellStyle name="Separador de milhares 3 2 2 2 3 3 2 4" xfId="8235"/>
    <cellStyle name="Separador de milhares 3 2 2 2 3 3 2 4 2" xfId="24705"/>
    <cellStyle name="Separador de milhares 3 2 2 2 3 3 2 4 2 2" xfId="56000"/>
    <cellStyle name="Separador de milhares 3 2 2 2 3 3 2 4 3" xfId="39530"/>
    <cellStyle name="Separador de milhares 3 2 2 2 3 3 2 5" xfId="18117"/>
    <cellStyle name="Separador de milhares 3 2 2 2 3 3 2 5 2" xfId="49412"/>
    <cellStyle name="Separador de milhares 3 2 2 2 3 3 2 6" xfId="11529"/>
    <cellStyle name="Separador de milhares 3 2 2 2 3 3 2 6 2" xfId="42824"/>
    <cellStyle name="Separador de milhares 3 2 2 2 3 3 2 7" xfId="28000"/>
    <cellStyle name="Separador de milhares 3 2 2 2 3 3 2 7 2" xfId="32942"/>
    <cellStyle name="Separador de milhares 3 2 2 2 3 3 2 8" xfId="29647"/>
    <cellStyle name="Separador de milhares 3 2 2 2 3 3 3" xfId="3293"/>
    <cellStyle name="Separador de milhares 3 2 2 2 3 3 3 2" xfId="6587"/>
    <cellStyle name="Separador de milhares 3 2 2 2 3 3 3 2 2" xfId="23057"/>
    <cellStyle name="Separador de milhares 3 2 2 2 3 3 3 2 2 2" xfId="54352"/>
    <cellStyle name="Separador de milhares 3 2 2 2 3 3 3 2 3" xfId="16469"/>
    <cellStyle name="Separador de milhares 3 2 2 2 3 3 3 2 3 2" xfId="47764"/>
    <cellStyle name="Separador de milhares 3 2 2 2 3 3 3 2 4" xfId="37882"/>
    <cellStyle name="Separador de milhares 3 2 2 2 3 3 3 3" xfId="9881"/>
    <cellStyle name="Separador de milhares 3 2 2 2 3 3 3 3 2" xfId="26351"/>
    <cellStyle name="Separador de milhares 3 2 2 2 3 3 3 3 2 2" xfId="57646"/>
    <cellStyle name="Separador de milhares 3 2 2 2 3 3 3 3 3" xfId="41176"/>
    <cellStyle name="Separador de milhares 3 2 2 2 3 3 3 4" xfId="19763"/>
    <cellStyle name="Separador de milhares 3 2 2 2 3 3 3 4 2" xfId="51058"/>
    <cellStyle name="Separador de milhares 3 2 2 2 3 3 3 5" xfId="13175"/>
    <cellStyle name="Separador de milhares 3 2 2 2 3 3 3 5 2" xfId="44470"/>
    <cellStyle name="Separador de milhares 3 2 2 2 3 3 3 6" xfId="34588"/>
    <cellStyle name="Separador de milhares 3 2 2 2 3 3 3 7" xfId="31293"/>
    <cellStyle name="Separador de milhares 3 2 2 2 3 3 4" xfId="4940"/>
    <cellStyle name="Separador de milhares 3 2 2 2 3 3 4 2" xfId="21410"/>
    <cellStyle name="Separador de milhares 3 2 2 2 3 3 4 2 2" xfId="52705"/>
    <cellStyle name="Separador de milhares 3 2 2 2 3 3 4 3" xfId="14822"/>
    <cellStyle name="Separador de milhares 3 2 2 2 3 3 4 3 2" xfId="46117"/>
    <cellStyle name="Separador de milhares 3 2 2 2 3 3 4 4" xfId="36235"/>
    <cellStyle name="Separador de milhares 3 2 2 2 3 3 5" xfId="8234"/>
    <cellStyle name="Separador de milhares 3 2 2 2 3 3 5 2" xfId="24704"/>
    <cellStyle name="Separador de milhares 3 2 2 2 3 3 5 2 2" xfId="55999"/>
    <cellStyle name="Separador de milhares 3 2 2 2 3 3 5 3" xfId="39529"/>
    <cellStyle name="Separador de milhares 3 2 2 2 3 3 6" xfId="18116"/>
    <cellStyle name="Separador de milhares 3 2 2 2 3 3 6 2" xfId="49411"/>
    <cellStyle name="Separador de milhares 3 2 2 2 3 3 7" xfId="11528"/>
    <cellStyle name="Separador de milhares 3 2 2 2 3 3 7 2" xfId="42823"/>
    <cellStyle name="Separador de milhares 3 2 2 2 3 3 8" xfId="27999"/>
    <cellStyle name="Separador de milhares 3 2 2 2 3 3 8 2" xfId="32941"/>
    <cellStyle name="Separador de milhares 3 2 2 2 3 3 9" xfId="29646"/>
    <cellStyle name="Separador de milhares 3 2 2 2 3 4" xfId="1612"/>
    <cellStyle name="Separador de milhares 3 2 2 2 3 4 2" xfId="3295"/>
    <cellStyle name="Separador de milhares 3 2 2 2 3 4 2 2" xfId="6589"/>
    <cellStyle name="Separador de milhares 3 2 2 2 3 4 2 2 2" xfId="23059"/>
    <cellStyle name="Separador de milhares 3 2 2 2 3 4 2 2 2 2" xfId="54354"/>
    <cellStyle name="Separador de milhares 3 2 2 2 3 4 2 2 3" xfId="16471"/>
    <cellStyle name="Separador de milhares 3 2 2 2 3 4 2 2 3 2" xfId="47766"/>
    <cellStyle name="Separador de milhares 3 2 2 2 3 4 2 2 4" xfId="37884"/>
    <cellStyle name="Separador de milhares 3 2 2 2 3 4 2 3" xfId="9883"/>
    <cellStyle name="Separador de milhares 3 2 2 2 3 4 2 3 2" xfId="26353"/>
    <cellStyle name="Separador de milhares 3 2 2 2 3 4 2 3 2 2" xfId="57648"/>
    <cellStyle name="Separador de milhares 3 2 2 2 3 4 2 3 3" xfId="41178"/>
    <cellStyle name="Separador de milhares 3 2 2 2 3 4 2 4" xfId="19765"/>
    <cellStyle name="Separador de milhares 3 2 2 2 3 4 2 4 2" xfId="51060"/>
    <cellStyle name="Separador de milhares 3 2 2 2 3 4 2 5" xfId="13177"/>
    <cellStyle name="Separador de milhares 3 2 2 2 3 4 2 5 2" xfId="44472"/>
    <cellStyle name="Separador de milhares 3 2 2 2 3 4 2 6" xfId="34590"/>
    <cellStyle name="Separador de milhares 3 2 2 2 3 4 2 7" xfId="31295"/>
    <cellStyle name="Separador de milhares 3 2 2 2 3 4 3" xfId="4942"/>
    <cellStyle name="Separador de milhares 3 2 2 2 3 4 3 2" xfId="21412"/>
    <cellStyle name="Separador de milhares 3 2 2 2 3 4 3 2 2" xfId="52707"/>
    <cellStyle name="Separador de milhares 3 2 2 2 3 4 3 3" xfId="14824"/>
    <cellStyle name="Separador de milhares 3 2 2 2 3 4 3 3 2" xfId="46119"/>
    <cellStyle name="Separador de milhares 3 2 2 2 3 4 3 4" xfId="36237"/>
    <cellStyle name="Separador de milhares 3 2 2 2 3 4 4" xfId="8236"/>
    <cellStyle name="Separador de milhares 3 2 2 2 3 4 4 2" xfId="24706"/>
    <cellStyle name="Separador de milhares 3 2 2 2 3 4 4 2 2" xfId="56001"/>
    <cellStyle name="Separador de milhares 3 2 2 2 3 4 4 3" xfId="39531"/>
    <cellStyle name="Separador de milhares 3 2 2 2 3 4 5" xfId="18118"/>
    <cellStyle name="Separador de milhares 3 2 2 2 3 4 5 2" xfId="49413"/>
    <cellStyle name="Separador de milhares 3 2 2 2 3 4 6" xfId="11530"/>
    <cellStyle name="Separador de milhares 3 2 2 2 3 4 6 2" xfId="42825"/>
    <cellStyle name="Separador de milhares 3 2 2 2 3 4 7" xfId="28001"/>
    <cellStyle name="Separador de milhares 3 2 2 2 3 4 7 2" xfId="32943"/>
    <cellStyle name="Separador de milhares 3 2 2 2 3 4 8" xfId="29648"/>
    <cellStyle name="Separador de milhares 3 2 2 2 3 5" xfId="1613"/>
    <cellStyle name="Separador de milhares 3 2 2 2 3 5 2" xfId="3296"/>
    <cellStyle name="Separador de milhares 3 2 2 2 3 5 2 2" xfId="6590"/>
    <cellStyle name="Separador de milhares 3 2 2 2 3 5 2 2 2" xfId="23060"/>
    <cellStyle name="Separador de milhares 3 2 2 2 3 5 2 2 2 2" xfId="54355"/>
    <cellStyle name="Separador de milhares 3 2 2 2 3 5 2 2 3" xfId="16472"/>
    <cellStyle name="Separador de milhares 3 2 2 2 3 5 2 2 3 2" xfId="47767"/>
    <cellStyle name="Separador de milhares 3 2 2 2 3 5 2 2 4" xfId="37885"/>
    <cellStyle name="Separador de milhares 3 2 2 2 3 5 2 3" xfId="9884"/>
    <cellStyle name="Separador de milhares 3 2 2 2 3 5 2 3 2" xfId="26354"/>
    <cellStyle name="Separador de milhares 3 2 2 2 3 5 2 3 2 2" xfId="57649"/>
    <cellStyle name="Separador de milhares 3 2 2 2 3 5 2 3 3" xfId="41179"/>
    <cellStyle name="Separador de milhares 3 2 2 2 3 5 2 4" xfId="19766"/>
    <cellStyle name="Separador de milhares 3 2 2 2 3 5 2 4 2" xfId="51061"/>
    <cellStyle name="Separador de milhares 3 2 2 2 3 5 2 5" xfId="13178"/>
    <cellStyle name="Separador de milhares 3 2 2 2 3 5 2 5 2" xfId="44473"/>
    <cellStyle name="Separador de milhares 3 2 2 2 3 5 2 6" xfId="34591"/>
    <cellStyle name="Separador de milhares 3 2 2 2 3 5 2 7" xfId="31296"/>
    <cellStyle name="Separador de milhares 3 2 2 2 3 5 3" xfId="4943"/>
    <cellStyle name="Separador de milhares 3 2 2 2 3 5 3 2" xfId="21413"/>
    <cellStyle name="Separador de milhares 3 2 2 2 3 5 3 2 2" xfId="52708"/>
    <cellStyle name="Separador de milhares 3 2 2 2 3 5 3 3" xfId="14825"/>
    <cellStyle name="Separador de milhares 3 2 2 2 3 5 3 3 2" xfId="46120"/>
    <cellStyle name="Separador de milhares 3 2 2 2 3 5 3 4" xfId="36238"/>
    <cellStyle name="Separador de milhares 3 2 2 2 3 5 4" xfId="8237"/>
    <cellStyle name="Separador de milhares 3 2 2 2 3 5 4 2" xfId="24707"/>
    <cellStyle name="Separador de milhares 3 2 2 2 3 5 4 2 2" xfId="56002"/>
    <cellStyle name="Separador de milhares 3 2 2 2 3 5 4 3" xfId="39532"/>
    <cellStyle name="Separador de milhares 3 2 2 2 3 5 5" xfId="18119"/>
    <cellStyle name="Separador de milhares 3 2 2 2 3 5 5 2" xfId="49414"/>
    <cellStyle name="Separador de milhares 3 2 2 2 3 5 6" xfId="11531"/>
    <cellStyle name="Separador de milhares 3 2 2 2 3 5 6 2" xfId="42826"/>
    <cellStyle name="Separador de milhares 3 2 2 2 3 5 7" xfId="28002"/>
    <cellStyle name="Separador de milhares 3 2 2 2 3 5 7 2" xfId="32944"/>
    <cellStyle name="Separador de milhares 3 2 2 2 3 5 8" xfId="29649"/>
    <cellStyle name="Separador de milhares 3 2 2 2 3 6" xfId="3290"/>
    <cellStyle name="Separador de milhares 3 2 2 2 3 6 2" xfId="6584"/>
    <cellStyle name="Separador de milhares 3 2 2 2 3 6 2 2" xfId="23054"/>
    <cellStyle name="Separador de milhares 3 2 2 2 3 6 2 2 2" xfId="54349"/>
    <cellStyle name="Separador de milhares 3 2 2 2 3 6 2 3" xfId="16466"/>
    <cellStyle name="Separador de milhares 3 2 2 2 3 6 2 3 2" xfId="47761"/>
    <cellStyle name="Separador de milhares 3 2 2 2 3 6 2 4" xfId="37879"/>
    <cellStyle name="Separador de milhares 3 2 2 2 3 6 3" xfId="9878"/>
    <cellStyle name="Separador de milhares 3 2 2 2 3 6 3 2" xfId="26348"/>
    <cellStyle name="Separador de milhares 3 2 2 2 3 6 3 2 2" xfId="57643"/>
    <cellStyle name="Separador de milhares 3 2 2 2 3 6 3 3" xfId="41173"/>
    <cellStyle name="Separador de milhares 3 2 2 2 3 6 4" xfId="19760"/>
    <cellStyle name="Separador de milhares 3 2 2 2 3 6 4 2" xfId="51055"/>
    <cellStyle name="Separador de milhares 3 2 2 2 3 6 5" xfId="13172"/>
    <cellStyle name="Separador de milhares 3 2 2 2 3 6 5 2" xfId="44467"/>
    <cellStyle name="Separador de milhares 3 2 2 2 3 6 6" xfId="34585"/>
    <cellStyle name="Separador de milhares 3 2 2 2 3 6 7" xfId="31290"/>
    <cellStyle name="Separador de milhares 3 2 2 2 3 7" xfId="4937"/>
    <cellStyle name="Separador de milhares 3 2 2 2 3 7 2" xfId="21407"/>
    <cellStyle name="Separador de milhares 3 2 2 2 3 7 2 2" xfId="52702"/>
    <cellStyle name="Separador de milhares 3 2 2 2 3 7 3" xfId="14819"/>
    <cellStyle name="Separador de milhares 3 2 2 2 3 7 3 2" xfId="46114"/>
    <cellStyle name="Separador de milhares 3 2 2 2 3 7 4" xfId="36232"/>
    <cellStyle name="Separador de milhares 3 2 2 2 3 8" xfId="8231"/>
    <cellStyle name="Separador de milhares 3 2 2 2 3 8 2" xfId="24701"/>
    <cellStyle name="Separador de milhares 3 2 2 2 3 8 2 2" xfId="55996"/>
    <cellStyle name="Separador de milhares 3 2 2 2 3 8 3" xfId="39526"/>
    <cellStyle name="Separador de milhares 3 2 2 2 3 9" xfId="18113"/>
    <cellStyle name="Separador de milhares 3 2 2 2 3 9 2" xfId="49408"/>
    <cellStyle name="Separador de milhares 3 2 2 2 4" xfId="1614"/>
    <cellStyle name="Separador de milhares 3 2 2 2 4 2" xfId="1615"/>
    <cellStyle name="Separador de milhares 3 2 2 2 4 2 2" xfId="3298"/>
    <cellStyle name="Separador de milhares 3 2 2 2 4 2 2 2" xfId="6592"/>
    <cellStyle name="Separador de milhares 3 2 2 2 4 2 2 2 2" xfId="23062"/>
    <cellStyle name="Separador de milhares 3 2 2 2 4 2 2 2 2 2" xfId="54357"/>
    <cellStyle name="Separador de milhares 3 2 2 2 4 2 2 2 3" xfId="16474"/>
    <cellStyle name="Separador de milhares 3 2 2 2 4 2 2 2 3 2" xfId="47769"/>
    <cellStyle name="Separador de milhares 3 2 2 2 4 2 2 2 4" xfId="37887"/>
    <cellStyle name="Separador de milhares 3 2 2 2 4 2 2 3" xfId="9886"/>
    <cellStyle name="Separador de milhares 3 2 2 2 4 2 2 3 2" xfId="26356"/>
    <cellStyle name="Separador de milhares 3 2 2 2 4 2 2 3 2 2" xfId="57651"/>
    <cellStyle name="Separador de milhares 3 2 2 2 4 2 2 3 3" xfId="41181"/>
    <cellStyle name="Separador de milhares 3 2 2 2 4 2 2 4" xfId="19768"/>
    <cellStyle name="Separador de milhares 3 2 2 2 4 2 2 4 2" xfId="51063"/>
    <cellStyle name="Separador de milhares 3 2 2 2 4 2 2 5" xfId="13180"/>
    <cellStyle name="Separador de milhares 3 2 2 2 4 2 2 5 2" xfId="44475"/>
    <cellStyle name="Separador de milhares 3 2 2 2 4 2 2 6" xfId="34593"/>
    <cellStyle name="Separador de milhares 3 2 2 2 4 2 2 7" xfId="31298"/>
    <cellStyle name="Separador de milhares 3 2 2 2 4 2 3" xfId="4945"/>
    <cellStyle name="Separador de milhares 3 2 2 2 4 2 3 2" xfId="21415"/>
    <cellStyle name="Separador de milhares 3 2 2 2 4 2 3 2 2" xfId="52710"/>
    <cellStyle name="Separador de milhares 3 2 2 2 4 2 3 3" xfId="14827"/>
    <cellStyle name="Separador de milhares 3 2 2 2 4 2 3 3 2" xfId="46122"/>
    <cellStyle name="Separador de milhares 3 2 2 2 4 2 3 4" xfId="36240"/>
    <cellStyle name="Separador de milhares 3 2 2 2 4 2 4" xfId="8239"/>
    <cellStyle name="Separador de milhares 3 2 2 2 4 2 4 2" xfId="24709"/>
    <cellStyle name="Separador de milhares 3 2 2 2 4 2 4 2 2" xfId="56004"/>
    <cellStyle name="Separador de milhares 3 2 2 2 4 2 4 3" xfId="39534"/>
    <cellStyle name="Separador de milhares 3 2 2 2 4 2 5" xfId="18121"/>
    <cellStyle name="Separador de milhares 3 2 2 2 4 2 5 2" xfId="49416"/>
    <cellStyle name="Separador de milhares 3 2 2 2 4 2 6" xfId="11533"/>
    <cellStyle name="Separador de milhares 3 2 2 2 4 2 6 2" xfId="42828"/>
    <cellStyle name="Separador de milhares 3 2 2 2 4 2 7" xfId="28004"/>
    <cellStyle name="Separador de milhares 3 2 2 2 4 2 7 2" xfId="32946"/>
    <cellStyle name="Separador de milhares 3 2 2 2 4 2 8" xfId="29651"/>
    <cellStyle name="Separador de milhares 3 2 2 2 4 3" xfId="3297"/>
    <cellStyle name="Separador de milhares 3 2 2 2 4 3 2" xfId="6591"/>
    <cellStyle name="Separador de milhares 3 2 2 2 4 3 2 2" xfId="23061"/>
    <cellStyle name="Separador de milhares 3 2 2 2 4 3 2 2 2" xfId="54356"/>
    <cellStyle name="Separador de milhares 3 2 2 2 4 3 2 3" xfId="16473"/>
    <cellStyle name="Separador de milhares 3 2 2 2 4 3 2 3 2" xfId="47768"/>
    <cellStyle name="Separador de milhares 3 2 2 2 4 3 2 4" xfId="37886"/>
    <cellStyle name="Separador de milhares 3 2 2 2 4 3 3" xfId="9885"/>
    <cellStyle name="Separador de milhares 3 2 2 2 4 3 3 2" xfId="26355"/>
    <cellStyle name="Separador de milhares 3 2 2 2 4 3 3 2 2" xfId="57650"/>
    <cellStyle name="Separador de milhares 3 2 2 2 4 3 3 3" xfId="41180"/>
    <cellStyle name="Separador de milhares 3 2 2 2 4 3 4" xfId="19767"/>
    <cellStyle name="Separador de milhares 3 2 2 2 4 3 4 2" xfId="51062"/>
    <cellStyle name="Separador de milhares 3 2 2 2 4 3 5" xfId="13179"/>
    <cellStyle name="Separador de milhares 3 2 2 2 4 3 5 2" xfId="44474"/>
    <cellStyle name="Separador de milhares 3 2 2 2 4 3 6" xfId="34592"/>
    <cellStyle name="Separador de milhares 3 2 2 2 4 3 7" xfId="31297"/>
    <cellStyle name="Separador de milhares 3 2 2 2 4 4" xfId="4944"/>
    <cellStyle name="Separador de milhares 3 2 2 2 4 4 2" xfId="21414"/>
    <cellStyle name="Separador de milhares 3 2 2 2 4 4 2 2" xfId="52709"/>
    <cellStyle name="Separador de milhares 3 2 2 2 4 4 3" xfId="14826"/>
    <cellStyle name="Separador de milhares 3 2 2 2 4 4 3 2" xfId="46121"/>
    <cellStyle name="Separador de milhares 3 2 2 2 4 4 4" xfId="36239"/>
    <cellStyle name="Separador de milhares 3 2 2 2 4 5" xfId="8238"/>
    <cellStyle name="Separador de milhares 3 2 2 2 4 5 2" xfId="24708"/>
    <cellStyle name="Separador de milhares 3 2 2 2 4 5 2 2" xfId="56003"/>
    <cellStyle name="Separador de milhares 3 2 2 2 4 5 3" xfId="39533"/>
    <cellStyle name="Separador de milhares 3 2 2 2 4 6" xfId="18120"/>
    <cellStyle name="Separador de milhares 3 2 2 2 4 6 2" xfId="49415"/>
    <cellStyle name="Separador de milhares 3 2 2 2 4 7" xfId="11532"/>
    <cellStyle name="Separador de milhares 3 2 2 2 4 7 2" xfId="42827"/>
    <cellStyle name="Separador de milhares 3 2 2 2 4 8" xfId="28003"/>
    <cellStyle name="Separador de milhares 3 2 2 2 4 8 2" xfId="32945"/>
    <cellStyle name="Separador de milhares 3 2 2 2 4 9" xfId="29650"/>
    <cellStyle name="Separador de milhares 3 2 2 2 5" xfId="1616"/>
    <cellStyle name="Separador de milhares 3 2 2 2 5 2" xfId="1617"/>
    <cellStyle name="Separador de milhares 3 2 2 2 5 2 2" xfId="3300"/>
    <cellStyle name="Separador de milhares 3 2 2 2 5 2 2 2" xfId="6594"/>
    <cellStyle name="Separador de milhares 3 2 2 2 5 2 2 2 2" xfId="23064"/>
    <cellStyle name="Separador de milhares 3 2 2 2 5 2 2 2 2 2" xfId="54359"/>
    <cellStyle name="Separador de milhares 3 2 2 2 5 2 2 2 3" xfId="16476"/>
    <cellStyle name="Separador de milhares 3 2 2 2 5 2 2 2 3 2" xfId="47771"/>
    <cellStyle name="Separador de milhares 3 2 2 2 5 2 2 2 4" xfId="37889"/>
    <cellStyle name="Separador de milhares 3 2 2 2 5 2 2 3" xfId="9888"/>
    <cellStyle name="Separador de milhares 3 2 2 2 5 2 2 3 2" xfId="26358"/>
    <cellStyle name="Separador de milhares 3 2 2 2 5 2 2 3 2 2" xfId="57653"/>
    <cellStyle name="Separador de milhares 3 2 2 2 5 2 2 3 3" xfId="41183"/>
    <cellStyle name="Separador de milhares 3 2 2 2 5 2 2 4" xfId="19770"/>
    <cellStyle name="Separador de milhares 3 2 2 2 5 2 2 4 2" xfId="51065"/>
    <cellStyle name="Separador de milhares 3 2 2 2 5 2 2 5" xfId="13182"/>
    <cellStyle name="Separador de milhares 3 2 2 2 5 2 2 5 2" xfId="44477"/>
    <cellStyle name="Separador de milhares 3 2 2 2 5 2 2 6" xfId="34595"/>
    <cellStyle name="Separador de milhares 3 2 2 2 5 2 2 7" xfId="31300"/>
    <cellStyle name="Separador de milhares 3 2 2 2 5 2 3" xfId="4947"/>
    <cellStyle name="Separador de milhares 3 2 2 2 5 2 3 2" xfId="21417"/>
    <cellStyle name="Separador de milhares 3 2 2 2 5 2 3 2 2" xfId="52712"/>
    <cellStyle name="Separador de milhares 3 2 2 2 5 2 3 3" xfId="14829"/>
    <cellStyle name="Separador de milhares 3 2 2 2 5 2 3 3 2" xfId="46124"/>
    <cellStyle name="Separador de milhares 3 2 2 2 5 2 3 4" xfId="36242"/>
    <cellStyle name="Separador de milhares 3 2 2 2 5 2 4" xfId="8241"/>
    <cellStyle name="Separador de milhares 3 2 2 2 5 2 4 2" xfId="24711"/>
    <cellStyle name="Separador de milhares 3 2 2 2 5 2 4 2 2" xfId="56006"/>
    <cellStyle name="Separador de milhares 3 2 2 2 5 2 4 3" xfId="39536"/>
    <cellStyle name="Separador de milhares 3 2 2 2 5 2 5" xfId="18123"/>
    <cellStyle name="Separador de milhares 3 2 2 2 5 2 5 2" xfId="49418"/>
    <cellStyle name="Separador de milhares 3 2 2 2 5 2 6" xfId="11535"/>
    <cellStyle name="Separador de milhares 3 2 2 2 5 2 6 2" xfId="42830"/>
    <cellStyle name="Separador de milhares 3 2 2 2 5 2 7" xfId="28006"/>
    <cellStyle name="Separador de milhares 3 2 2 2 5 2 7 2" xfId="32948"/>
    <cellStyle name="Separador de milhares 3 2 2 2 5 2 8" xfId="29653"/>
    <cellStyle name="Separador de milhares 3 2 2 2 5 3" xfId="3299"/>
    <cellStyle name="Separador de milhares 3 2 2 2 5 3 2" xfId="6593"/>
    <cellStyle name="Separador de milhares 3 2 2 2 5 3 2 2" xfId="23063"/>
    <cellStyle name="Separador de milhares 3 2 2 2 5 3 2 2 2" xfId="54358"/>
    <cellStyle name="Separador de milhares 3 2 2 2 5 3 2 3" xfId="16475"/>
    <cellStyle name="Separador de milhares 3 2 2 2 5 3 2 3 2" xfId="47770"/>
    <cellStyle name="Separador de milhares 3 2 2 2 5 3 2 4" xfId="37888"/>
    <cellStyle name="Separador de milhares 3 2 2 2 5 3 3" xfId="9887"/>
    <cellStyle name="Separador de milhares 3 2 2 2 5 3 3 2" xfId="26357"/>
    <cellStyle name="Separador de milhares 3 2 2 2 5 3 3 2 2" xfId="57652"/>
    <cellStyle name="Separador de milhares 3 2 2 2 5 3 3 3" xfId="41182"/>
    <cellStyle name="Separador de milhares 3 2 2 2 5 3 4" xfId="19769"/>
    <cellStyle name="Separador de milhares 3 2 2 2 5 3 4 2" xfId="51064"/>
    <cellStyle name="Separador de milhares 3 2 2 2 5 3 5" xfId="13181"/>
    <cellStyle name="Separador de milhares 3 2 2 2 5 3 5 2" xfId="44476"/>
    <cellStyle name="Separador de milhares 3 2 2 2 5 3 6" xfId="34594"/>
    <cellStyle name="Separador de milhares 3 2 2 2 5 3 7" xfId="31299"/>
    <cellStyle name="Separador de milhares 3 2 2 2 5 4" xfId="4946"/>
    <cellStyle name="Separador de milhares 3 2 2 2 5 4 2" xfId="21416"/>
    <cellStyle name="Separador de milhares 3 2 2 2 5 4 2 2" xfId="52711"/>
    <cellStyle name="Separador de milhares 3 2 2 2 5 4 3" xfId="14828"/>
    <cellStyle name="Separador de milhares 3 2 2 2 5 4 3 2" xfId="46123"/>
    <cellStyle name="Separador de milhares 3 2 2 2 5 4 4" xfId="36241"/>
    <cellStyle name="Separador de milhares 3 2 2 2 5 5" xfId="8240"/>
    <cellStyle name="Separador de milhares 3 2 2 2 5 5 2" xfId="24710"/>
    <cellStyle name="Separador de milhares 3 2 2 2 5 5 2 2" xfId="56005"/>
    <cellStyle name="Separador de milhares 3 2 2 2 5 5 3" xfId="39535"/>
    <cellStyle name="Separador de milhares 3 2 2 2 5 6" xfId="18122"/>
    <cellStyle name="Separador de milhares 3 2 2 2 5 6 2" xfId="49417"/>
    <cellStyle name="Separador de milhares 3 2 2 2 5 7" xfId="11534"/>
    <cellStyle name="Separador de milhares 3 2 2 2 5 7 2" xfId="42829"/>
    <cellStyle name="Separador de milhares 3 2 2 2 5 8" xfId="28005"/>
    <cellStyle name="Separador de milhares 3 2 2 2 5 8 2" xfId="32947"/>
    <cellStyle name="Separador de milhares 3 2 2 2 5 9" xfId="29652"/>
    <cellStyle name="Separador de milhares 3 2 2 2 6" xfId="1618"/>
    <cellStyle name="Separador de milhares 3 2 2 2 6 2" xfId="3301"/>
    <cellStyle name="Separador de milhares 3 2 2 2 6 2 2" xfId="6595"/>
    <cellStyle name="Separador de milhares 3 2 2 2 6 2 2 2" xfId="23065"/>
    <cellStyle name="Separador de milhares 3 2 2 2 6 2 2 2 2" xfId="54360"/>
    <cellStyle name="Separador de milhares 3 2 2 2 6 2 2 3" xfId="16477"/>
    <cellStyle name="Separador de milhares 3 2 2 2 6 2 2 3 2" xfId="47772"/>
    <cellStyle name="Separador de milhares 3 2 2 2 6 2 2 4" xfId="37890"/>
    <cellStyle name="Separador de milhares 3 2 2 2 6 2 3" xfId="9889"/>
    <cellStyle name="Separador de milhares 3 2 2 2 6 2 3 2" xfId="26359"/>
    <cellStyle name="Separador de milhares 3 2 2 2 6 2 3 2 2" xfId="57654"/>
    <cellStyle name="Separador de milhares 3 2 2 2 6 2 3 3" xfId="41184"/>
    <cellStyle name="Separador de milhares 3 2 2 2 6 2 4" xfId="19771"/>
    <cellStyle name="Separador de milhares 3 2 2 2 6 2 4 2" xfId="51066"/>
    <cellStyle name="Separador de milhares 3 2 2 2 6 2 5" xfId="13183"/>
    <cellStyle name="Separador de milhares 3 2 2 2 6 2 5 2" xfId="44478"/>
    <cellStyle name="Separador de milhares 3 2 2 2 6 2 6" xfId="34596"/>
    <cellStyle name="Separador de milhares 3 2 2 2 6 2 7" xfId="31301"/>
    <cellStyle name="Separador de milhares 3 2 2 2 6 3" xfId="4948"/>
    <cellStyle name="Separador de milhares 3 2 2 2 6 3 2" xfId="21418"/>
    <cellStyle name="Separador de milhares 3 2 2 2 6 3 2 2" xfId="52713"/>
    <cellStyle name="Separador de milhares 3 2 2 2 6 3 3" xfId="14830"/>
    <cellStyle name="Separador de milhares 3 2 2 2 6 3 3 2" xfId="46125"/>
    <cellStyle name="Separador de milhares 3 2 2 2 6 3 4" xfId="36243"/>
    <cellStyle name="Separador de milhares 3 2 2 2 6 4" xfId="8242"/>
    <cellStyle name="Separador de milhares 3 2 2 2 6 4 2" xfId="24712"/>
    <cellStyle name="Separador de milhares 3 2 2 2 6 4 2 2" xfId="56007"/>
    <cellStyle name="Separador de milhares 3 2 2 2 6 4 3" xfId="39537"/>
    <cellStyle name="Separador de milhares 3 2 2 2 6 5" xfId="18124"/>
    <cellStyle name="Separador de milhares 3 2 2 2 6 5 2" xfId="49419"/>
    <cellStyle name="Separador de milhares 3 2 2 2 6 6" xfId="11536"/>
    <cellStyle name="Separador de milhares 3 2 2 2 6 6 2" xfId="42831"/>
    <cellStyle name="Separador de milhares 3 2 2 2 6 7" xfId="28007"/>
    <cellStyle name="Separador de milhares 3 2 2 2 6 7 2" xfId="32949"/>
    <cellStyle name="Separador de milhares 3 2 2 2 6 8" xfId="29654"/>
    <cellStyle name="Separador de milhares 3 2 2 2 7" xfId="1619"/>
    <cellStyle name="Separador de milhares 3 2 2 2 7 2" xfId="3302"/>
    <cellStyle name="Separador de milhares 3 2 2 2 7 2 2" xfId="6596"/>
    <cellStyle name="Separador de milhares 3 2 2 2 7 2 2 2" xfId="23066"/>
    <cellStyle name="Separador de milhares 3 2 2 2 7 2 2 2 2" xfId="54361"/>
    <cellStyle name="Separador de milhares 3 2 2 2 7 2 2 3" xfId="16478"/>
    <cellStyle name="Separador de milhares 3 2 2 2 7 2 2 3 2" xfId="47773"/>
    <cellStyle name="Separador de milhares 3 2 2 2 7 2 2 4" xfId="37891"/>
    <cellStyle name="Separador de milhares 3 2 2 2 7 2 3" xfId="9890"/>
    <cellStyle name="Separador de milhares 3 2 2 2 7 2 3 2" xfId="26360"/>
    <cellStyle name="Separador de milhares 3 2 2 2 7 2 3 2 2" xfId="57655"/>
    <cellStyle name="Separador de milhares 3 2 2 2 7 2 3 3" xfId="41185"/>
    <cellStyle name="Separador de milhares 3 2 2 2 7 2 4" xfId="19772"/>
    <cellStyle name="Separador de milhares 3 2 2 2 7 2 4 2" xfId="51067"/>
    <cellStyle name="Separador de milhares 3 2 2 2 7 2 5" xfId="13184"/>
    <cellStyle name="Separador de milhares 3 2 2 2 7 2 5 2" xfId="44479"/>
    <cellStyle name="Separador de milhares 3 2 2 2 7 2 6" xfId="34597"/>
    <cellStyle name="Separador de milhares 3 2 2 2 7 2 7" xfId="31302"/>
    <cellStyle name="Separador de milhares 3 2 2 2 7 3" xfId="4949"/>
    <cellStyle name="Separador de milhares 3 2 2 2 7 3 2" xfId="21419"/>
    <cellStyle name="Separador de milhares 3 2 2 2 7 3 2 2" xfId="52714"/>
    <cellStyle name="Separador de milhares 3 2 2 2 7 3 3" xfId="14831"/>
    <cellStyle name="Separador de milhares 3 2 2 2 7 3 3 2" xfId="46126"/>
    <cellStyle name="Separador de milhares 3 2 2 2 7 3 4" xfId="36244"/>
    <cellStyle name="Separador de milhares 3 2 2 2 7 4" xfId="8243"/>
    <cellStyle name="Separador de milhares 3 2 2 2 7 4 2" xfId="24713"/>
    <cellStyle name="Separador de milhares 3 2 2 2 7 4 2 2" xfId="56008"/>
    <cellStyle name="Separador de milhares 3 2 2 2 7 4 3" xfId="39538"/>
    <cellStyle name="Separador de milhares 3 2 2 2 7 5" xfId="18125"/>
    <cellStyle name="Separador de milhares 3 2 2 2 7 5 2" xfId="49420"/>
    <cellStyle name="Separador de milhares 3 2 2 2 7 6" xfId="11537"/>
    <cellStyle name="Separador de milhares 3 2 2 2 7 6 2" xfId="42832"/>
    <cellStyle name="Separador de milhares 3 2 2 2 7 7" xfId="28008"/>
    <cellStyle name="Separador de milhares 3 2 2 2 7 7 2" xfId="32950"/>
    <cellStyle name="Separador de milhares 3 2 2 2 7 8" xfId="29655"/>
    <cellStyle name="Separador de milhares 3 2 2 2 8" xfId="3282"/>
    <cellStyle name="Separador de milhares 3 2 2 2 8 2" xfId="6576"/>
    <cellStyle name="Separador de milhares 3 2 2 2 8 2 2" xfId="23046"/>
    <cellStyle name="Separador de milhares 3 2 2 2 8 2 2 2" xfId="54341"/>
    <cellStyle name="Separador de milhares 3 2 2 2 8 2 3" xfId="16458"/>
    <cellStyle name="Separador de milhares 3 2 2 2 8 2 3 2" xfId="47753"/>
    <cellStyle name="Separador de milhares 3 2 2 2 8 2 4" xfId="37871"/>
    <cellStyle name="Separador de milhares 3 2 2 2 8 3" xfId="9870"/>
    <cellStyle name="Separador de milhares 3 2 2 2 8 3 2" xfId="26340"/>
    <cellStyle name="Separador de milhares 3 2 2 2 8 3 2 2" xfId="57635"/>
    <cellStyle name="Separador de milhares 3 2 2 2 8 3 3" xfId="41165"/>
    <cellStyle name="Separador de milhares 3 2 2 2 8 4" xfId="19752"/>
    <cellStyle name="Separador de milhares 3 2 2 2 8 4 2" xfId="51047"/>
    <cellStyle name="Separador de milhares 3 2 2 2 8 5" xfId="13164"/>
    <cellStyle name="Separador de milhares 3 2 2 2 8 5 2" xfId="44459"/>
    <cellStyle name="Separador de milhares 3 2 2 2 8 6" xfId="34577"/>
    <cellStyle name="Separador de milhares 3 2 2 2 8 7" xfId="31282"/>
    <cellStyle name="Separador de milhares 3 2 2 2 9" xfId="4929"/>
    <cellStyle name="Separador de milhares 3 2 2 2 9 2" xfId="21399"/>
    <cellStyle name="Separador de milhares 3 2 2 2 9 2 2" xfId="52694"/>
    <cellStyle name="Separador de milhares 3 2 2 2 9 3" xfId="14811"/>
    <cellStyle name="Separador de milhares 3 2 2 2 9 3 2" xfId="46106"/>
    <cellStyle name="Separador de milhares 3 2 2 2 9 4" xfId="36224"/>
    <cellStyle name="Separador de milhares 3 2 2 3" xfId="1620"/>
    <cellStyle name="Separador de milhares 3 2 2 3 10" xfId="11538"/>
    <cellStyle name="Separador de milhares 3 2 2 3 10 2" xfId="42833"/>
    <cellStyle name="Separador de milhares 3 2 2 3 11" xfId="28009"/>
    <cellStyle name="Separador de milhares 3 2 2 3 11 2" xfId="32951"/>
    <cellStyle name="Separador de milhares 3 2 2 3 12" xfId="29656"/>
    <cellStyle name="Separador de milhares 3 2 2 3 2" xfId="1621"/>
    <cellStyle name="Separador de milhares 3 2 2 3 2 2" xfId="1622"/>
    <cellStyle name="Separador de milhares 3 2 2 3 2 2 2" xfId="3305"/>
    <cellStyle name="Separador de milhares 3 2 2 3 2 2 2 2" xfId="6599"/>
    <cellStyle name="Separador de milhares 3 2 2 3 2 2 2 2 2" xfId="23069"/>
    <cellStyle name="Separador de milhares 3 2 2 3 2 2 2 2 2 2" xfId="54364"/>
    <cellStyle name="Separador de milhares 3 2 2 3 2 2 2 2 3" xfId="16481"/>
    <cellStyle name="Separador de milhares 3 2 2 3 2 2 2 2 3 2" xfId="47776"/>
    <cellStyle name="Separador de milhares 3 2 2 3 2 2 2 2 4" xfId="37894"/>
    <cellStyle name="Separador de milhares 3 2 2 3 2 2 2 3" xfId="9893"/>
    <cellStyle name="Separador de milhares 3 2 2 3 2 2 2 3 2" xfId="26363"/>
    <cellStyle name="Separador de milhares 3 2 2 3 2 2 2 3 2 2" xfId="57658"/>
    <cellStyle name="Separador de milhares 3 2 2 3 2 2 2 3 3" xfId="41188"/>
    <cellStyle name="Separador de milhares 3 2 2 3 2 2 2 4" xfId="19775"/>
    <cellStyle name="Separador de milhares 3 2 2 3 2 2 2 4 2" xfId="51070"/>
    <cellStyle name="Separador de milhares 3 2 2 3 2 2 2 5" xfId="13187"/>
    <cellStyle name="Separador de milhares 3 2 2 3 2 2 2 5 2" xfId="44482"/>
    <cellStyle name="Separador de milhares 3 2 2 3 2 2 2 6" xfId="34600"/>
    <cellStyle name="Separador de milhares 3 2 2 3 2 2 2 7" xfId="31305"/>
    <cellStyle name="Separador de milhares 3 2 2 3 2 2 3" xfId="4952"/>
    <cellStyle name="Separador de milhares 3 2 2 3 2 2 3 2" xfId="21422"/>
    <cellStyle name="Separador de milhares 3 2 2 3 2 2 3 2 2" xfId="52717"/>
    <cellStyle name="Separador de milhares 3 2 2 3 2 2 3 3" xfId="14834"/>
    <cellStyle name="Separador de milhares 3 2 2 3 2 2 3 3 2" xfId="46129"/>
    <cellStyle name="Separador de milhares 3 2 2 3 2 2 3 4" xfId="36247"/>
    <cellStyle name="Separador de milhares 3 2 2 3 2 2 4" xfId="8246"/>
    <cellStyle name="Separador de milhares 3 2 2 3 2 2 4 2" xfId="24716"/>
    <cellStyle name="Separador de milhares 3 2 2 3 2 2 4 2 2" xfId="56011"/>
    <cellStyle name="Separador de milhares 3 2 2 3 2 2 4 3" xfId="39541"/>
    <cellStyle name="Separador de milhares 3 2 2 3 2 2 5" xfId="18128"/>
    <cellStyle name="Separador de milhares 3 2 2 3 2 2 5 2" xfId="49423"/>
    <cellStyle name="Separador de milhares 3 2 2 3 2 2 6" xfId="11540"/>
    <cellStyle name="Separador de milhares 3 2 2 3 2 2 6 2" xfId="42835"/>
    <cellStyle name="Separador de milhares 3 2 2 3 2 2 7" xfId="28011"/>
    <cellStyle name="Separador de milhares 3 2 2 3 2 2 7 2" xfId="32953"/>
    <cellStyle name="Separador de milhares 3 2 2 3 2 2 8" xfId="29658"/>
    <cellStyle name="Separador de milhares 3 2 2 3 2 3" xfId="3304"/>
    <cellStyle name="Separador de milhares 3 2 2 3 2 3 2" xfId="6598"/>
    <cellStyle name="Separador de milhares 3 2 2 3 2 3 2 2" xfId="23068"/>
    <cellStyle name="Separador de milhares 3 2 2 3 2 3 2 2 2" xfId="54363"/>
    <cellStyle name="Separador de milhares 3 2 2 3 2 3 2 3" xfId="16480"/>
    <cellStyle name="Separador de milhares 3 2 2 3 2 3 2 3 2" xfId="47775"/>
    <cellStyle name="Separador de milhares 3 2 2 3 2 3 2 4" xfId="37893"/>
    <cellStyle name="Separador de milhares 3 2 2 3 2 3 3" xfId="9892"/>
    <cellStyle name="Separador de milhares 3 2 2 3 2 3 3 2" xfId="26362"/>
    <cellStyle name="Separador de milhares 3 2 2 3 2 3 3 2 2" xfId="57657"/>
    <cellStyle name="Separador de milhares 3 2 2 3 2 3 3 3" xfId="41187"/>
    <cellStyle name="Separador de milhares 3 2 2 3 2 3 4" xfId="19774"/>
    <cellStyle name="Separador de milhares 3 2 2 3 2 3 4 2" xfId="51069"/>
    <cellStyle name="Separador de milhares 3 2 2 3 2 3 5" xfId="13186"/>
    <cellStyle name="Separador de milhares 3 2 2 3 2 3 5 2" xfId="44481"/>
    <cellStyle name="Separador de milhares 3 2 2 3 2 3 6" xfId="34599"/>
    <cellStyle name="Separador de milhares 3 2 2 3 2 3 7" xfId="31304"/>
    <cellStyle name="Separador de milhares 3 2 2 3 2 4" xfId="4951"/>
    <cellStyle name="Separador de milhares 3 2 2 3 2 4 2" xfId="21421"/>
    <cellStyle name="Separador de milhares 3 2 2 3 2 4 2 2" xfId="52716"/>
    <cellStyle name="Separador de milhares 3 2 2 3 2 4 3" xfId="14833"/>
    <cellStyle name="Separador de milhares 3 2 2 3 2 4 3 2" xfId="46128"/>
    <cellStyle name="Separador de milhares 3 2 2 3 2 4 4" xfId="36246"/>
    <cellStyle name="Separador de milhares 3 2 2 3 2 5" xfId="8245"/>
    <cellStyle name="Separador de milhares 3 2 2 3 2 5 2" xfId="24715"/>
    <cellStyle name="Separador de milhares 3 2 2 3 2 5 2 2" xfId="56010"/>
    <cellStyle name="Separador de milhares 3 2 2 3 2 5 3" xfId="39540"/>
    <cellStyle name="Separador de milhares 3 2 2 3 2 6" xfId="18127"/>
    <cellStyle name="Separador de milhares 3 2 2 3 2 6 2" xfId="49422"/>
    <cellStyle name="Separador de milhares 3 2 2 3 2 7" xfId="11539"/>
    <cellStyle name="Separador de milhares 3 2 2 3 2 7 2" xfId="42834"/>
    <cellStyle name="Separador de milhares 3 2 2 3 2 8" xfId="28010"/>
    <cellStyle name="Separador de milhares 3 2 2 3 2 8 2" xfId="32952"/>
    <cellStyle name="Separador de milhares 3 2 2 3 2 9" xfId="29657"/>
    <cellStyle name="Separador de milhares 3 2 2 3 3" xfId="1623"/>
    <cellStyle name="Separador de milhares 3 2 2 3 3 2" xfId="1624"/>
    <cellStyle name="Separador de milhares 3 2 2 3 3 2 2" xfId="3307"/>
    <cellStyle name="Separador de milhares 3 2 2 3 3 2 2 2" xfId="6601"/>
    <cellStyle name="Separador de milhares 3 2 2 3 3 2 2 2 2" xfId="23071"/>
    <cellStyle name="Separador de milhares 3 2 2 3 3 2 2 2 2 2" xfId="54366"/>
    <cellStyle name="Separador de milhares 3 2 2 3 3 2 2 2 3" xfId="16483"/>
    <cellStyle name="Separador de milhares 3 2 2 3 3 2 2 2 3 2" xfId="47778"/>
    <cellStyle name="Separador de milhares 3 2 2 3 3 2 2 2 4" xfId="37896"/>
    <cellStyle name="Separador de milhares 3 2 2 3 3 2 2 3" xfId="9895"/>
    <cellStyle name="Separador de milhares 3 2 2 3 3 2 2 3 2" xfId="26365"/>
    <cellStyle name="Separador de milhares 3 2 2 3 3 2 2 3 2 2" xfId="57660"/>
    <cellStyle name="Separador de milhares 3 2 2 3 3 2 2 3 3" xfId="41190"/>
    <cellStyle name="Separador de milhares 3 2 2 3 3 2 2 4" xfId="19777"/>
    <cellStyle name="Separador de milhares 3 2 2 3 3 2 2 4 2" xfId="51072"/>
    <cellStyle name="Separador de milhares 3 2 2 3 3 2 2 5" xfId="13189"/>
    <cellStyle name="Separador de milhares 3 2 2 3 3 2 2 5 2" xfId="44484"/>
    <cellStyle name="Separador de milhares 3 2 2 3 3 2 2 6" xfId="34602"/>
    <cellStyle name="Separador de milhares 3 2 2 3 3 2 2 7" xfId="31307"/>
    <cellStyle name="Separador de milhares 3 2 2 3 3 2 3" xfId="4954"/>
    <cellStyle name="Separador de milhares 3 2 2 3 3 2 3 2" xfId="21424"/>
    <cellStyle name="Separador de milhares 3 2 2 3 3 2 3 2 2" xfId="52719"/>
    <cellStyle name="Separador de milhares 3 2 2 3 3 2 3 3" xfId="14836"/>
    <cellStyle name="Separador de milhares 3 2 2 3 3 2 3 3 2" xfId="46131"/>
    <cellStyle name="Separador de milhares 3 2 2 3 3 2 3 4" xfId="36249"/>
    <cellStyle name="Separador de milhares 3 2 2 3 3 2 4" xfId="8248"/>
    <cellStyle name="Separador de milhares 3 2 2 3 3 2 4 2" xfId="24718"/>
    <cellStyle name="Separador de milhares 3 2 2 3 3 2 4 2 2" xfId="56013"/>
    <cellStyle name="Separador de milhares 3 2 2 3 3 2 4 3" xfId="39543"/>
    <cellStyle name="Separador de milhares 3 2 2 3 3 2 5" xfId="18130"/>
    <cellStyle name="Separador de milhares 3 2 2 3 3 2 5 2" xfId="49425"/>
    <cellStyle name="Separador de milhares 3 2 2 3 3 2 6" xfId="11542"/>
    <cellStyle name="Separador de milhares 3 2 2 3 3 2 6 2" xfId="42837"/>
    <cellStyle name="Separador de milhares 3 2 2 3 3 2 7" xfId="28013"/>
    <cellStyle name="Separador de milhares 3 2 2 3 3 2 7 2" xfId="32955"/>
    <cellStyle name="Separador de milhares 3 2 2 3 3 2 8" xfId="29660"/>
    <cellStyle name="Separador de milhares 3 2 2 3 3 3" xfId="3306"/>
    <cellStyle name="Separador de milhares 3 2 2 3 3 3 2" xfId="6600"/>
    <cellStyle name="Separador de milhares 3 2 2 3 3 3 2 2" xfId="23070"/>
    <cellStyle name="Separador de milhares 3 2 2 3 3 3 2 2 2" xfId="54365"/>
    <cellStyle name="Separador de milhares 3 2 2 3 3 3 2 3" xfId="16482"/>
    <cellStyle name="Separador de milhares 3 2 2 3 3 3 2 3 2" xfId="47777"/>
    <cellStyle name="Separador de milhares 3 2 2 3 3 3 2 4" xfId="37895"/>
    <cellStyle name="Separador de milhares 3 2 2 3 3 3 3" xfId="9894"/>
    <cellStyle name="Separador de milhares 3 2 2 3 3 3 3 2" xfId="26364"/>
    <cellStyle name="Separador de milhares 3 2 2 3 3 3 3 2 2" xfId="57659"/>
    <cellStyle name="Separador de milhares 3 2 2 3 3 3 3 3" xfId="41189"/>
    <cellStyle name="Separador de milhares 3 2 2 3 3 3 4" xfId="19776"/>
    <cellStyle name="Separador de milhares 3 2 2 3 3 3 4 2" xfId="51071"/>
    <cellStyle name="Separador de milhares 3 2 2 3 3 3 5" xfId="13188"/>
    <cellStyle name="Separador de milhares 3 2 2 3 3 3 5 2" xfId="44483"/>
    <cellStyle name="Separador de milhares 3 2 2 3 3 3 6" xfId="34601"/>
    <cellStyle name="Separador de milhares 3 2 2 3 3 3 7" xfId="31306"/>
    <cellStyle name="Separador de milhares 3 2 2 3 3 4" xfId="4953"/>
    <cellStyle name="Separador de milhares 3 2 2 3 3 4 2" xfId="21423"/>
    <cellStyle name="Separador de milhares 3 2 2 3 3 4 2 2" xfId="52718"/>
    <cellStyle name="Separador de milhares 3 2 2 3 3 4 3" xfId="14835"/>
    <cellStyle name="Separador de milhares 3 2 2 3 3 4 3 2" xfId="46130"/>
    <cellStyle name="Separador de milhares 3 2 2 3 3 4 4" xfId="36248"/>
    <cellStyle name="Separador de milhares 3 2 2 3 3 5" xfId="8247"/>
    <cellStyle name="Separador de milhares 3 2 2 3 3 5 2" xfId="24717"/>
    <cellStyle name="Separador de milhares 3 2 2 3 3 5 2 2" xfId="56012"/>
    <cellStyle name="Separador de milhares 3 2 2 3 3 5 3" xfId="39542"/>
    <cellStyle name="Separador de milhares 3 2 2 3 3 6" xfId="18129"/>
    <cellStyle name="Separador de milhares 3 2 2 3 3 6 2" xfId="49424"/>
    <cellStyle name="Separador de milhares 3 2 2 3 3 7" xfId="11541"/>
    <cellStyle name="Separador de milhares 3 2 2 3 3 7 2" xfId="42836"/>
    <cellStyle name="Separador de milhares 3 2 2 3 3 8" xfId="28012"/>
    <cellStyle name="Separador de milhares 3 2 2 3 3 8 2" xfId="32954"/>
    <cellStyle name="Separador de milhares 3 2 2 3 3 9" xfId="29659"/>
    <cellStyle name="Separador de milhares 3 2 2 3 4" xfId="1625"/>
    <cellStyle name="Separador de milhares 3 2 2 3 4 2" xfId="3308"/>
    <cellStyle name="Separador de milhares 3 2 2 3 4 2 2" xfId="6602"/>
    <cellStyle name="Separador de milhares 3 2 2 3 4 2 2 2" xfId="23072"/>
    <cellStyle name="Separador de milhares 3 2 2 3 4 2 2 2 2" xfId="54367"/>
    <cellStyle name="Separador de milhares 3 2 2 3 4 2 2 3" xfId="16484"/>
    <cellStyle name="Separador de milhares 3 2 2 3 4 2 2 3 2" xfId="47779"/>
    <cellStyle name="Separador de milhares 3 2 2 3 4 2 2 4" xfId="37897"/>
    <cellStyle name="Separador de milhares 3 2 2 3 4 2 3" xfId="9896"/>
    <cellStyle name="Separador de milhares 3 2 2 3 4 2 3 2" xfId="26366"/>
    <cellStyle name="Separador de milhares 3 2 2 3 4 2 3 2 2" xfId="57661"/>
    <cellStyle name="Separador de milhares 3 2 2 3 4 2 3 3" xfId="41191"/>
    <cellStyle name="Separador de milhares 3 2 2 3 4 2 4" xfId="19778"/>
    <cellStyle name="Separador de milhares 3 2 2 3 4 2 4 2" xfId="51073"/>
    <cellStyle name="Separador de milhares 3 2 2 3 4 2 5" xfId="13190"/>
    <cellStyle name="Separador de milhares 3 2 2 3 4 2 5 2" xfId="44485"/>
    <cellStyle name="Separador de milhares 3 2 2 3 4 2 6" xfId="34603"/>
    <cellStyle name="Separador de milhares 3 2 2 3 4 2 7" xfId="31308"/>
    <cellStyle name="Separador de milhares 3 2 2 3 4 3" xfId="4955"/>
    <cellStyle name="Separador de milhares 3 2 2 3 4 3 2" xfId="21425"/>
    <cellStyle name="Separador de milhares 3 2 2 3 4 3 2 2" xfId="52720"/>
    <cellStyle name="Separador de milhares 3 2 2 3 4 3 3" xfId="14837"/>
    <cellStyle name="Separador de milhares 3 2 2 3 4 3 3 2" xfId="46132"/>
    <cellStyle name="Separador de milhares 3 2 2 3 4 3 4" xfId="36250"/>
    <cellStyle name="Separador de milhares 3 2 2 3 4 4" xfId="8249"/>
    <cellStyle name="Separador de milhares 3 2 2 3 4 4 2" xfId="24719"/>
    <cellStyle name="Separador de milhares 3 2 2 3 4 4 2 2" xfId="56014"/>
    <cellStyle name="Separador de milhares 3 2 2 3 4 4 3" xfId="39544"/>
    <cellStyle name="Separador de milhares 3 2 2 3 4 5" xfId="18131"/>
    <cellStyle name="Separador de milhares 3 2 2 3 4 5 2" xfId="49426"/>
    <cellStyle name="Separador de milhares 3 2 2 3 4 6" xfId="11543"/>
    <cellStyle name="Separador de milhares 3 2 2 3 4 6 2" xfId="42838"/>
    <cellStyle name="Separador de milhares 3 2 2 3 4 7" xfId="28014"/>
    <cellStyle name="Separador de milhares 3 2 2 3 4 7 2" xfId="32956"/>
    <cellStyle name="Separador de milhares 3 2 2 3 4 8" xfId="29661"/>
    <cellStyle name="Separador de milhares 3 2 2 3 5" xfId="1626"/>
    <cellStyle name="Separador de milhares 3 2 2 3 5 2" xfId="3309"/>
    <cellStyle name="Separador de milhares 3 2 2 3 5 2 2" xfId="6603"/>
    <cellStyle name="Separador de milhares 3 2 2 3 5 2 2 2" xfId="23073"/>
    <cellStyle name="Separador de milhares 3 2 2 3 5 2 2 2 2" xfId="54368"/>
    <cellStyle name="Separador de milhares 3 2 2 3 5 2 2 3" xfId="16485"/>
    <cellStyle name="Separador de milhares 3 2 2 3 5 2 2 3 2" xfId="47780"/>
    <cellStyle name="Separador de milhares 3 2 2 3 5 2 2 4" xfId="37898"/>
    <cellStyle name="Separador de milhares 3 2 2 3 5 2 3" xfId="9897"/>
    <cellStyle name="Separador de milhares 3 2 2 3 5 2 3 2" xfId="26367"/>
    <cellStyle name="Separador de milhares 3 2 2 3 5 2 3 2 2" xfId="57662"/>
    <cellStyle name="Separador de milhares 3 2 2 3 5 2 3 3" xfId="41192"/>
    <cellStyle name="Separador de milhares 3 2 2 3 5 2 4" xfId="19779"/>
    <cellStyle name="Separador de milhares 3 2 2 3 5 2 4 2" xfId="51074"/>
    <cellStyle name="Separador de milhares 3 2 2 3 5 2 5" xfId="13191"/>
    <cellStyle name="Separador de milhares 3 2 2 3 5 2 5 2" xfId="44486"/>
    <cellStyle name="Separador de milhares 3 2 2 3 5 2 6" xfId="34604"/>
    <cellStyle name="Separador de milhares 3 2 2 3 5 2 7" xfId="31309"/>
    <cellStyle name="Separador de milhares 3 2 2 3 5 3" xfId="4956"/>
    <cellStyle name="Separador de milhares 3 2 2 3 5 3 2" xfId="21426"/>
    <cellStyle name="Separador de milhares 3 2 2 3 5 3 2 2" xfId="52721"/>
    <cellStyle name="Separador de milhares 3 2 2 3 5 3 3" xfId="14838"/>
    <cellStyle name="Separador de milhares 3 2 2 3 5 3 3 2" xfId="46133"/>
    <cellStyle name="Separador de milhares 3 2 2 3 5 3 4" xfId="36251"/>
    <cellStyle name="Separador de milhares 3 2 2 3 5 4" xfId="8250"/>
    <cellStyle name="Separador de milhares 3 2 2 3 5 4 2" xfId="24720"/>
    <cellStyle name="Separador de milhares 3 2 2 3 5 4 2 2" xfId="56015"/>
    <cellStyle name="Separador de milhares 3 2 2 3 5 4 3" xfId="39545"/>
    <cellStyle name="Separador de milhares 3 2 2 3 5 5" xfId="18132"/>
    <cellStyle name="Separador de milhares 3 2 2 3 5 5 2" xfId="49427"/>
    <cellStyle name="Separador de milhares 3 2 2 3 5 6" xfId="11544"/>
    <cellStyle name="Separador de milhares 3 2 2 3 5 6 2" xfId="42839"/>
    <cellStyle name="Separador de milhares 3 2 2 3 5 7" xfId="28015"/>
    <cellStyle name="Separador de milhares 3 2 2 3 5 7 2" xfId="32957"/>
    <cellStyle name="Separador de milhares 3 2 2 3 5 8" xfId="29662"/>
    <cellStyle name="Separador de milhares 3 2 2 3 6" xfId="3303"/>
    <cellStyle name="Separador de milhares 3 2 2 3 6 2" xfId="6597"/>
    <cellStyle name="Separador de milhares 3 2 2 3 6 2 2" xfId="23067"/>
    <cellStyle name="Separador de milhares 3 2 2 3 6 2 2 2" xfId="54362"/>
    <cellStyle name="Separador de milhares 3 2 2 3 6 2 3" xfId="16479"/>
    <cellStyle name="Separador de milhares 3 2 2 3 6 2 3 2" xfId="47774"/>
    <cellStyle name="Separador de milhares 3 2 2 3 6 2 4" xfId="37892"/>
    <cellStyle name="Separador de milhares 3 2 2 3 6 3" xfId="9891"/>
    <cellStyle name="Separador de milhares 3 2 2 3 6 3 2" xfId="26361"/>
    <cellStyle name="Separador de milhares 3 2 2 3 6 3 2 2" xfId="57656"/>
    <cellStyle name="Separador de milhares 3 2 2 3 6 3 3" xfId="41186"/>
    <cellStyle name="Separador de milhares 3 2 2 3 6 4" xfId="19773"/>
    <cellStyle name="Separador de milhares 3 2 2 3 6 4 2" xfId="51068"/>
    <cellStyle name="Separador de milhares 3 2 2 3 6 5" xfId="13185"/>
    <cellStyle name="Separador de milhares 3 2 2 3 6 5 2" xfId="44480"/>
    <cellStyle name="Separador de milhares 3 2 2 3 6 6" xfId="34598"/>
    <cellStyle name="Separador de milhares 3 2 2 3 6 7" xfId="31303"/>
    <cellStyle name="Separador de milhares 3 2 2 3 7" xfId="4950"/>
    <cellStyle name="Separador de milhares 3 2 2 3 7 2" xfId="21420"/>
    <cellStyle name="Separador de milhares 3 2 2 3 7 2 2" xfId="52715"/>
    <cellStyle name="Separador de milhares 3 2 2 3 7 3" xfId="14832"/>
    <cellStyle name="Separador de milhares 3 2 2 3 7 3 2" xfId="46127"/>
    <cellStyle name="Separador de milhares 3 2 2 3 7 4" xfId="36245"/>
    <cellStyle name="Separador de milhares 3 2 2 3 8" xfId="8244"/>
    <cellStyle name="Separador de milhares 3 2 2 3 8 2" xfId="24714"/>
    <cellStyle name="Separador de milhares 3 2 2 3 8 2 2" xfId="56009"/>
    <cellStyle name="Separador de milhares 3 2 2 3 8 3" xfId="39539"/>
    <cellStyle name="Separador de milhares 3 2 2 3 9" xfId="18126"/>
    <cellStyle name="Separador de milhares 3 2 2 3 9 2" xfId="49421"/>
    <cellStyle name="Separador de milhares 3 2 2 4" xfId="1627"/>
    <cellStyle name="Separador de milhares 3 2 2 4 10" xfId="11545"/>
    <cellStyle name="Separador de milhares 3 2 2 4 10 2" xfId="42840"/>
    <cellStyle name="Separador de milhares 3 2 2 4 11" xfId="28016"/>
    <cellStyle name="Separador de milhares 3 2 2 4 11 2" xfId="32958"/>
    <cellStyle name="Separador de milhares 3 2 2 4 12" xfId="29663"/>
    <cellStyle name="Separador de milhares 3 2 2 4 2" xfId="1628"/>
    <cellStyle name="Separador de milhares 3 2 2 4 2 2" xfId="1629"/>
    <cellStyle name="Separador de milhares 3 2 2 4 2 2 2" xfId="3312"/>
    <cellStyle name="Separador de milhares 3 2 2 4 2 2 2 2" xfId="6606"/>
    <cellStyle name="Separador de milhares 3 2 2 4 2 2 2 2 2" xfId="23076"/>
    <cellStyle name="Separador de milhares 3 2 2 4 2 2 2 2 2 2" xfId="54371"/>
    <cellStyle name="Separador de milhares 3 2 2 4 2 2 2 2 3" xfId="16488"/>
    <cellStyle name="Separador de milhares 3 2 2 4 2 2 2 2 3 2" xfId="47783"/>
    <cellStyle name="Separador de milhares 3 2 2 4 2 2 2 2 4" xfId="37901"/>
    <cellStyle name="Separador de milhares 3 2 2 4 2 2 2 3" xfId="9900"/>
    <cellStyle name="Separador de milhares 3 2 2 4 2 2 2 3 2" xfId="26370"/>
    <cellStyle name="Separador de milhares 3 2 2 4 2 2 2 3 2 2" xfId="57665"/>
    <cellStyle name="Separador de milhares 3 2 2 4 2 2 2 3 3" xfId="41195"/>
    <cellStyle name="Separador de milhares 3 2 2 4 2 2 2 4" xfId="19782"/>
    <cellStyle name="Separador de milhares 3 2 2 4 2 2 2 4 2" xfId="51077"/>
    <cellStyle name="Separador de milhares 3 2 2 4 2 2 2 5" xfId="13194"/>
    <cellStyle name="Separador de milhares 3 2 2 4 2 2 2 5 2" xfId="44489"/>
    <cellStyle name="Separador de milhares 3 2 2 4 2 2 2 6" xfId="34607"/>
    <cellStyle name="Separador de milhares 3 2 2 4 2 2 2 7" xfId="31312"/>
    <cellStyle name="Separador de milhares 3 2 2 4 2 2 3" xfId="4959"/>
    <cellStyle name="Separador de milhares 3 2 2 4 2 2 3 2" xfId="21429"/>
    <cellStyle name="Separador de milhares 3 2 2 4 2 2 3 2 2" xfId="52724"/>
    <cellStyle name="Separador de milhares 3 2 2 4 2 2 3 3" xfId="14841"/>
    <cellStyle name="Separador de milhares 3 2 2 4 2 2 3 3 2" xfId="46136"/>
    <cellStyle name="Separador de milhares 3 2 2 4 2 2 3 4" xfId="36254"/>
    <cellStyle name="Separador de milhares 3 2 2 4 2 2 4" xfId="8253"/>
    <cellStyle name="Separador de milhares 3 2 2 4 2 2 4 2" xfId="24723"/>
    <cellStyle name="Separador de milhares 3 2 2 4 2 2 4 2 2" xfId="56018"/>
    <cellStyle name="Separador de milhares 3 2 2 4 2 2 4 3" xfId="39548"/>
    <cellStyle name="Separador de milhares 3 2 2 4 2 2 5" xfId="18135"/>
    <cellStyle name="Separador de milhares 3 2 2 4 2 2 5 2" xfId="49430"/>
    <cellStyle name="Separador de milhares 3 2 2 4 2 2 6" xfId="11547"/>
    <cellStyle name="Separador de milhares 3 2 2 4 2 2 6 2" xfId="42842"/>
    <cellStyle name="Separador de milhares 3 2 2 4 2 2 7" xfId="28018"/>
    <cellStyle name="Separador de milhares 3 2 2 4 2 2 7 2" xfId="32960"/>
    <cellStyle name="Separador de milhares 3 2 2 4 2 2 8" xfId="29665"/>
    <cellStyle name="Separador de milhares 3 2 2 4 2 3" xfId="3311"/>
    <cellStyle name="Separador de milhares 3 2 2 4 2 3 2" xfId="6605"/>
    <cellStyle name="Separador de milhares 3 2 2 4 2 3 2 2" xfId="23075"/>
    <cellStyle name="Separador de milhares 3 2 2 4 2 3 2 2 2" xfId="54370"/>
    <cellStyle name="Separador de milhares 3 2 2 4 2 3 2 3" xfId="16487"/>
    <cellStyle name="Separador de milhares 3 2 2 4 2 3 2 3 2" xfId="47782"/>
    <cellStyle name="Separador de milhares 3 2 2 4 2 3 2 4" xfId="37900"/>
    <cellStyle name="Separador de milhares 3 2 2 4 2 3 3" xfId="9899"/>
    <cellStyle name="Separador de milhares 3 2 2 4 2 3 3 2" xfId="26369"/>
    <cellStyle name="Separador de milhares 3 2 2 4 2 3 3 2 2" xfId="57664"/>
    <cellStyle name="Separador de milhares 3 2 2 4 2 3 3 3" xfId="41194"/>
    <cellStyle name="Separador de milhares 3 2 2 4 2 3 4" xfId="19781"/>
    <cellStyle name="Separador de milhares 3 2 2 4 2 3 4 2" xfId="51076"/>
    <cellStyle name="Separador de milhares 3 2 2 4 2 3 5" xfId="13193"/>
    <cellStyle name="Separador de milhares 3 2 2 4 2 3 5 2" xfId="44488"/>
    <cellStyle name="Separador de milhares 3 2 2 4 2 3 6" xfId="34606"/>
    <cellStyle name="Separador de milhares 3 2 2 4 2 3 7" xfId="31311"/>
    <cellStyle name="Separador de milhares 3 2 2 4 2 4" xfId="4958"/>
    <cellStyle name="Separador de milhares 3 2 2 4 2 4 2" xfId="21428"/>
    <cellStyle name="Separador de milhares 3 2 2 4 2 4 2 2" xfId="52723"/>
    <cellStyle name="Separador de milhares 3 2 2 4 2 4 3" xfId="14840"/>
    <cellStyle name="Separador de milhares 3 2 2 4 2 4 3 2" xfId="46135"/>
    <cellStyle name="Separador de milhares 3 2 2 4 2 4 4" xfId="36253"/>
    <cellStyle name="Separador de milhares 3 2 2 4 2 5" xfId="8252"/>
    <cellStyle name="Separador de milhares 3 2 2 4 2 5 2" xfId="24722"/>
    <cellStyle name="Separador de milhares 3 2 2 4 2 5 2 2" xfId="56017"/>
    <cellStyle name="Separador de milhares 3 2 2 4 2 5 3" xfId="39547"/>
    <cellStyle name="Separador de milhares 3 2 2 4 2 6" xfId="18134"/>
    <cellStyle name="Separador de milhares 3 2 2 4 2 6 2" xfId="49429"/>
    <cellStyle name="Separador de milhares 3 2 2 4 2 7" xfId="11546"/>
    <cellStyle name="Separador de milhares 3 2 2 4 2 7 2" xfId="42841"/>
    <cellStyle name="Separador de milhares 3 2 2 4 2 8" xfId="28017"/>
    <cellStyle name="Separador de milhares 3 2 2 4 2 8 2" xfId="32959"/>
    <cellStyle name="Separador de milhares 3 2 2 4 2 9" xfId="29664"/>
    <cellStyle name="Separador de milhares 3 2 2 4 3" xfId="1630"/>
    <cellStyle name="Separador de milhares 3 2 2 4 3 2" xfId="1631"/>
    <cellStyle name="Separador de milhares 3 2 2 4 3 2 2" xfId="3314"/>
    <cellStyle name="Separador de milhares 3 2 2 4 3 2 2 2" xfId="6608"/>
    <cellStyle name="Separador de milhares 3 2 2 4 3 2 2 2 2" xfId="23078"/>
    <cellStyle name="Separador de milhares 3 2 2 4 3 2 2 2 2 2" xfId="54373"/>
    <cellStyle name="Separador de milhares 3 2 2 4 3 2 2 2 3" xfId="16490"/>
    <cellStyle name="Separador de milhares 3 2 2 4 3 2 2 2 3 2" xfId="47785"/>
    <cellStyle name="Separador de milhares 3 2 2 4 3 2 2 2 4" xfId="37903"/>
    <cellStyle name="Separador de milhares 3 2 2 4 3 2 2 3" xfId="9902"/>
    <cellStyle name="Separador de milhares 3 2 2 4 3 2 2 3 2" xfId="26372"/>
    <cellStyle name="Separador de milhares 3 2 2 4 3 2 2 3 2 2" xfId="57667"/>
    <cellStyle name="Separador de milhares 3 2 2 4 3 2 2 3 3" xfId="41197"/>
    <cellStyle name="Separador de milhares 3 2 2 4 3 2 2 4" xfId="19784"/>
    <cellStyle name="Separador de milhares 3 2 2 4 3 2 2 4 2" xfId="51079"/>
    <cellStyle name="Separador de milhares 3 2 2 4 3 2 2 5" xfId="13196"/>
    <cellStyle name="Separador de milhares 3 2 2 4 3 2 2 5 2" xfId="44491"/>
    <cellStyle name="Separador de milhares 3 2 2 4 3 2 2 6" xfId="34609"/>
    <cellStyle name="Separador de milhares 3 2 2 4 3 2 2 7" xfId="31314"/>
    <cellStyle name="Separador de milhares 3 2 2 4 3 2 3" xfId="4961"/>
    <cellStyle name="Separador de milhares 3 2 2 4 3 2 3 2" xfId="21431"/>
    <cellStyle name="Separador de milhares 3 2 2 4 3 2 3 2 2" xfId="52726"/>
    <cellStyle name="Separador de milhares 3 2 2 4 3 2 3 3" xfId="14843"/>
    <cellStyle name="Separador de milhares 3 2 2 4 3 2 3 3 2" xfId="46138"/>
    <cellStyle name="Separador de milhares 3 2 2 4 3 2 3 4" xfId="36256"/>
    <cellStyle name="Separador de milhares 3 2 2 4 3 2 4" xfId="8255"/>
    <cellStyle name="Separador de milhares 3 2 2 4 3 2 4 2" xfId="24725"/>
    <cellStyle name="Separador de milhares 3 2 2 4 3 2 4 2 2" xfId="56020"/>
    <cellStyle name="Separador de milhares 3 2 2 4 3 2 4 3" xfId="39550"/>
    <cellStyle name="Separador de milhares 3 2 2 4 3 2 5" xfId="18137"/>
    <cellStyle name="Separador de milhares 3 2 2 4 3 2 5 2" xfId="49432"/>
    <cellStyle name="Separador de milhares 3 2 2 4 3 2 6" xfId="11549"/>
    <cellStyle name="Separador de milhares 3 2 2 4 3 2 6 2" xfId="42844"/>
    <cellStyle name="Separador de milhares 3 2 2 4 3 2 7" xfId="28020"/>
    <cellStyle name="Separador de milhares 3 2 2 4 3 2 7 2" xfId="32962"/>
    <cellStyle name="Separador de milhares 3 2 2 4 3 2 8" xfId="29667"/>
    <cellStyle name="Separador de milhares 3 2 2 4 3 3" xfId="3313"/>
    <cellStyle name="Separador de milhares 3 2 2 4 3 3 2" xfId="6607"/>
    <cellStyle name="Separador de milhares 3 2 2 4 3 3 2 2" xfId="23077"/>
    <cellStyle name="Separador de milhares 3 2 2 4 3 3 2 2 2" xfId="54372"/>
    <cellStyle name="Separador de milhares 3 2 2 4 3 3 2 3" xfId="16489"/>
    <cellStyle name="Separador de milhares 3 2 2 4 3 3 2 3 2" xfId="47784"/>
    <cellStyle name="Separador de milhares 3 2 2 4 3 3 2 4" xfId="37902"/>
    <cellStyle name="Separador de milhares 3 2 2 4 3 3 3" xfId="9901"/>
    <cellStyle name="Separador de milhares 3 2 2 4 3 3 3 2" xfId="26371"/>
    <cellStyle name="Separador de milhares 3 2 2 4 3 3 3 2 2" xfId="57666"/>
    <cellStyle name="Separador de milhares 3 2 2 4 3 3 3 3" xfId="41196"/>
    <cellStyle name="Separador de milhares 3 2 2 4 3 3 4" xfId="19783"/>
    <cellStyle name="Separador de milhares 3 2 2 4 3 3 4 2" xfId="51078"/>
    <cellStyle name="Separador de milhares 3 2 2 4 3 3 5" xfId="13195"/>
    <cellStyle name="Separador de milhares 3 2 2 4 3 3 5 2" xfId="44490"/>
    <cellStyle name="Separador de milhares 3 2 2 4 3 3 6" xfId="34608"/>
    <cellStyle name="Separador de milhares 3 2 2 4 3 3 7" xfId="31313"/>
    <cellStyle name="Separador de milhares 3 2 2 4 3 4" xfId="4960"/>
    <cellStyle name="Separador de milhares 3 2 2 4 3 4 2" xfId="21430"/>
    <cellStyle name="Separador de milhares 3 2 2 4 3 4 2 2" xfId="52725"/>
    <cellStyle name="Separador de milhares 3 2 2 4 3 4 3" xfId="14842"/>
    <cellStyle name="Separador de milhares 3 2 2 4 3 4 3 2" xfId="46137"/>
    <cellStyle name="Separador de milhares 3 2 2 4 3 4 4" xfId="36255"/>
    <cellStyle name="Separador de milhares 3 2 2 4 3 5" xfId="8254"/>
    <cellStyle name="Separador de milhares 3 2 2 4 3 5 2" xfId="24724"/>
    <cellStyle name="Separador de milhares 3 2 2 4 3 5 2 2" xfId="56019"/>
    <cellStyle name="Separador de milhares 3 2 2 4 3 5 3" xfId="39549"/>
    <cellStyle name="Separador de milhares 3 2 2 4 3 6" xfId="18136"/>
    <cellStyle name="Separador de milhares 3 2 2 4 3 6 2" xfId="49431"/>
    <cellStyle name="Separador de milhares 3 2 2 4 3 7" xfId="11548"/>
    <cellStyle name="Separador de milhares 3 2 2 4 3 7 2" xfId="42843"/>
    <cellStyle name="Separador de milhares 3 2 2 4 3 8" xfId="28019"/>
    <cellStyle name="Separador de milhares 3 2 2 4 3 8 2" xfId="32961"/>
    <cellStyle name="Separador de milhares 3 2 2 4 3 9" xfId="29666"/>
    <cellStyle name="Separador de milhares 3 2 2 4 4" xfId="1632"/>
    <cellStyle name="Separador de milhares 3 2 2 4 4 2" xfId="3315"/>
    <cellStyle name="Separador de milhares 3 2 2 4 4 2 2" xfId="6609"/>
    <cellStyle name="Separador de milhares 3 2 2 4 4 2 2 2" xfId="23079"/>
    <cellStyle name="Separador de milhares 3 2 2 4 4 2 2 2 2" xfId="54374"/>
    <cellStyle name="Separador de milhares 3 2 2 4 4 2 2 3" xfId="16491"/>
    <cellStyle name="Separador de milhares 3 2 2 4 4 2 2 3 2" xfId="47786"/>
    <cellStyle name="Separador de milhares 3 2 2 4 4 2 2 4" xfId="37904"/>
    <cellStyle name="Separador de milhares 3 2 2 4 4 2 3" xfId="9903"/>
    <cellStyle name="Separador de milhares 3 2 2 4 4 2 3 2" xfId="26373"/>
    <cellStyle name="Separador de milhares 3 2 2 4 4 2 3 2 2" xfId="57668"/>
    <cellStyle name="Separador de milhares 3 2 2 4 4 2 3 3" xfId="41198"/>
    <cellStyle name="Separador de milhares 3 2 2 4 4 2 4" xfId="19785"/>
    <cellStyle name="Separador de milhares 3 2 2 4 4 2 4 2" xfId="51080"/>
    <cellStyle name="Separador de milhares 3 2 2 4 4 2 5" xfId="13197"/>
    <cellStyle name="Separador de milhares 3 2 2 4 4 2 5 2" xfId="44492"/>
    <cellStyle name="Separador de milhares 3 2 2 4 4 2 6" xfId="34610"/>
    <cellStyle name="Separador de milhares 3 2 2 4 4 2 7" xfId="31315"/>
    <cellStyle name="Separador de milhares 3 2 2 4 4 3" xfId="4962"/>
    <cellStyle name="Separador de milhares 3 2 2 4 4 3 2" xfId="21432"/>
    <cellStyle name="Separador de milhares 3 2 2 4 4 3 2 2" xfId="52727"/>
    <cellStyle name="Separador de milhares 3 2 2 4 4 3 3" xfId="14844"/>
    <cellStyle name="Separador de milhares 3 2 2 4 4 3 3 2" xfId="46139"/>
    <cellStyle name="Separador de milhares 3 2 2 4 4 3 4" xfId="36257"/>
    <cellStyle name="Separador de milhares 3 2 2 4 4 4" xfId="8256"/>
    <cellStyle name="Separador de milhares 3 2 2 4 4 4 2" xfId="24726"/>
    <cellStyle name="Separador de milhares 3 2 2 4 4 4 2 2" xfId="56021"/>
    <cellStyle name="Separador de milhares 3 2 2 4 4 4 3" xfId="39551"/>
    <cellStyle name="Separador de milhares 3 2 2 4 4 5" xfId="18138"/>
    <cellStyle name="Separador de milhares 3 2 2 4 4 5 2" xfId="49433"/>
    <cellStyle name="Separador de milhares 3 2 2 4 4 6" xfId="11550"/>
    <cellStyle name="Separador de milhares 3 2 2 4 4 6 2" xfId="42845"/>
    <cellStyle name="Separador de milhares 3 2 2 4 4 7" xfId="28021"/>
    <cellStyle name="Separador de milhares 3 2 2 4 4 7 2" xfId="32963"/>
    <cellStyle name="Separador de milhares 3 2 2 4 4 8" xfId="29668"/>
    <cellStyle name="Separador de milhares 3 2 2 4 5" xfId="1633"/>
    <cellStyle name="Separador de milhares 3 2 2 4 5 2" xfId="3316"/>
    <cellStyle name="Separador de milhares 3 2 2 4 5 2 2" xfId="6610"/>
    <cellStyle name="Separador de milhares 3 2 2 4 5 2 2 2" xfId="23080"/>
    <cellStyle name="Separador de milhares 3 2 2 4 5 2 2 2 2" xfId="54375"/>
    <cellStyle name="Separador de milhares 3 2 2 4 5 2 2 3" xfId="16492"/>
    <cellStyle name="Separador de milhares 3 2 2 4 5 2 2 3 2" xfId="47787"/>
    <cellStyle name="Separador de milhares 3 2 2 4 5 2 2 4" xfId="37905"/>
    <cellStyle name="Separador de milhares 3 2 2 4 5 2 3" xfId="9904"/>
    <cellStyle name="Separador de milhares 3 2 2 4 5 2 3 2" xfId="26374"/>
    <cellStyle name="Separador de milhares 3 2 2 4 5 2 3 2 2" xfId="57669"/>
    <cellStyle name="Separador de milhares 3 2 2 4 5 2 3 3" xfId="41199"/>
    <cellStyle name="Separador de milhares 3 2 2 4 5 2 4" xfId="19786"/>
    <cellStyle name="Separador de milhares 3 2 2 4 5 2 4 2" xfId="51081"/>
    <cellStyle name="Separador de milhares 3 2 2 4 5 2 5" xfId="13198"/>
    <cellStyle name="Separador de milhares 3 2 2 4 5 2 5 2" xfId="44493"/>
    <cellStyle name="Separador de milhares 3 2 2 4 5 2 6" xfId="34611"/>
    <cellStyle name="Separador de milhares 3 2 2 4 5 2 7" xfId="31316"/>
    <cellStyle name="Separador de milhares 3 2 2 4 5 3" xfId="4963"/>
    <cellStyle name="Separador de milhares 3 2 2 4 5 3 2" xfId="21433"/>
    <cellStyle name="Separador de milhares 3 2 2 4 5 3 2 2" xfId="52728"/>
    <cellStyle name="Separador de milhares 3 2 2 4 5 3 3" xfId="14845"/>
    <cellStyle name="Separador de milhares 3 2 2 4 5 3 3 2" xfId="46140"/>
    <cellStyle name="Separador de milhares 3 2 2 4 5 3 4" xfId="36258"/>
    <cellStyle name="Separador de milhares 3 2 2 4 5 4" xfId="8257"/>
    <cellStyle name="Separador de milhares 3 2 2 4 5 4 2" xfId="24727"/>
    <cellStyle name="Separador de milhares 3 2 2 4 5 4 2 2" xfId="56022"/>
    <cellStyle name="Separador de milhares 3 2 2 4 5 4 3" xfId="39552"/>
    <cellStyle name="Separador de milhares 3 2 2 4 5 5" xfId="18139"/>
    <cellStyle name="Separador de milhares 3 2 2 4 5 5 2" xfId="49434"/>
    <cellStyle name="Separador de milhares 3 2 2 4 5 6" xfId="11551"/>
    <cellStyle name="Separador de milhares 3 2 2 4 5 6 2" xfId="42846"/>
    <cellStyle name="Separador de milhares 3 2 2 4 5 7" xfId="28022"/>
    <cellStyle name="Separador de milhares 3 2 2 4 5 7 2" xfId="32964"/>
    <cellStyle name="Separador de milhares 3 2 2 4 5 8" xfId="29669"/>
    <cellStyle name="Separador de milhares 3 2 2 4 6" xfId="3310"/>
    <cellStyle name="Separador de milhares 3 2 2 4 6 2" xfId="6604"/>
    <cellStyle name="Separador de milhares 3 2 2 4 6 2 2" xfId="23074"/>
    <cellStyle name="Separador de milhares 3 2 2 4 6 2 2 2" xfId="54369"/>
    <cellStyle name="Separador de milhares 3 2 2 4 6 2 3" xfId="16486"/>
    <cellStyle name="Separador de milhares 3 2 2 4 6 2 3 2" xfId="47781"/>
    <cellStyle name="Separador de milhares 3 2 2 4 6 2 4" xfId="37899"/>
    <cellStyle name="Separador de milhares 3 2 2 4 6 3" xfId="9898"/>
    <cellStyle name="Separador de milhares 3 2 2 4 6 3 2" xfId="26368"/>
    <cellStyle name="Separador de milhares 3 2 2 4 6 3 2 2" xfId="57663"/>
    <cellStyle name="Separador de milhares 3 2 2 4 6 3 3" xfId="41193"/>
    <cellStyle name="Separador de milhares 3 2 2 4 6 4" xfId="19780"/>
    <cellStyle name="Separador de milhares 3 2 2 4 6 4 2" xfId="51075"/>
    <cellStyle name="Separador de milhares 3 2 2 4 6 5" xfId="13192"/>
    <cellStyle name="Separador de milhares 3 2 2 4 6 5 2" xfId="44487"/>
    <cellStyle name="Separador de milhares 3 2 2 4 6 6" xfId="34605"/>
    <cellStyle name="Separador de milhares 3 2 2 4 6 7" xfId="31310"/>
    <cellStyle name="Separador de milhares 3 2 2 4 7" xfId="4957"/>
    <cellStyle name="Separador de milhares 3 2 2 4 7 2" xfId="21427"/>
    <cellStyle name="Separador de milhares 3 2 2 4 7 2 2" xfId="52722"/>
    <cellStyle name="Separador de milhares 3 2 2 4 7 3" xfId="14839"/>
    <cellStyle name="Separador de milhares 3 2 2 4 7 3 2" xfId="46134"/>
    <cellStyle name="Separador de milhares 3 2 2 4 7 4" xfId="36252"/>
    <cellStyle name="Separador de milhares 3 2 2 4 8" xfId="8251"/>
    <cellStyle name="Separador de milhares 3 2 2 4 8 2" xfId="24721"/>
    <cellStyle name="Separador de milhares 3 2 2 4 8 2 2" xfId="56016"/>
    <cellStyle name="Separador de milhares 3 2 2 4 8 3" xfId="39546"/>
    <cellStyle name="Separador de milhares 3 2 2 4 9" xfId="18133"/>
    <cellStyle name="Separador de milhares 3 2 2 4 9 2" xfId="49428"/>
    <cellStyle name="Separador de milhares 3 2 2 5" xfId="1634"/>
    <cellStyle name="Separador de milhares 3 2 2 5 2" xfId="1635"/>
    <cellStyle name="Separador de milhares 3 2 2 5 2 2" xfId="3318"/>
    <cellStyle name="Separador de milhares 3 2 2 5 2 2 2" xfId="6612"/>
    <cellStyle name="Separador de milhares 3 2 2 5 2 2 2 2" xfId="23082"/>
    <cellStyle name="Separador de milhares 3 2 2 5 2 2 2 2 2" xfId="54377"/>
    <cellStyle name="Separador de milhares 3 2 2 5 2 2 2 3" xfId="16494"/>
    <cellStyle name="Separador de milhares 3 2 2 5 2 2 2 3 2" xfId="47789"/>
    <cellStyle name="Separador de milhares 3 2 2 5 2 2 2 4" xfId="37907"/>
    <cellStyle name="Separador de milhares 3 2 2 5 2 2 3" xfId="9906"/>
    <cellStyle name="Separador de milhares 3 2 2 5 2 2 3 2" xfId="26376"/>
    <cellStyle name="Separador de milhares 3 2 2 5 2 2 3 2 2" xfId="57671"/>
    <cellStyle name="Separador de milhares 3 2 2 5 2 2 3 3" xfId="41201"/>
    <cellStyle name="Separador de milhares 3 2 2 5 2 2 4" xfId="19788"/>
    <cellStyle name="Separador de milhares 3 2 2 5 2 2 4 2" xfId="51083"/>
    <cellStyle name="Separador de milhares 3 2 2 5 2 2 5" xfId="13200"/>
    <cellStyle name="Separador de milhares 3 2 2 5 2 2 5 2" xfId="44495"/>
    <cellStyle name="Separador de milhares 3 2 2 5 2 2 6" xfId="34613"/>
    <cellStyle name="Separador de milhares 3 2 2 5 2 2 7" xfId="31318"/>
    <cellStyle name="Separador de milhares 3 2 2 5 2 3" xfId="4965"/>
    <cellStyle name="Separador de milhares 3 2 2 5 2 3 2" xfId="21435"/>
    <cellStyle name="Separador de milhares 3 2 2 5 2 3 2 2" xfId="52730"/>
    <cellStyle name="Separador de milhares 3 2 2 5 2 3 3" xfId="14847"/>
    <cellStyle name="Separador de milhares 3 2 2 5 2 3 3 2" xfId="46142"/>
    <cellStyle name="Separador de milhares 3 2 2 5 2 3 4" xfId="36260"/>
    <cellStyle name="Separador de milhares 3 2 2 5 2 4" xfId="8259"/>
    <cellStyle name="Separador de milhares 3 2 2 5 2 4 2" xfId="24729"/>
    <cellStyle name="Separador de milhares 3 2 2 5 2 4 2 2" xfId="56024"/>
    <cellStyle name="Separador de milhares 3 2 2 5 2 4 3" xfId="39554"/>
    <cellStyle name="Separador de milhares 3 2 2 5 2 5" xfId="18141"/>
    <cellStyle name="Separador de milhares 3 2 2 5 2 5 2" xfId="49436"/>
    <cellStyle name="Separador de milhares 3 2 2 5 2 6" xfId="11553"/>
    <cellStyle name="Separador de milhares 3 2 2 5 2 6 2" xfId="42848"/>
    <cellStyle name="Separador de milhares 3 2 2 5 2 7" xfId="28024"/>
    <cellStyle name="Separador de milhares 3 2 2 5 2 7 2" xfId="32966"/>
    <cellStyle name="Separador de milhares 3 2 2 5 2 8" xfId="29671"/>
    <cellStyle name="Separador de milhares 3 2 2 5 3" xfId="3317"/>
    <cellStyle name="Separador de milhares 3 2 2 5 3 2" xfId="6611"/>
    <cellStyle name="Separador de milhares 3 2 2 5 3 2 2" xfId="23081"/>
    <cellStyle name="Separador de milhares 3 2 2 5 3 2 2 2" xfId="54376"/>
    <cellStyle name="Separador de milhares 3 2 2 5 3 2 3" xfId="16493"/>
    <cellStyle name="Separador de milhares 3 2 2 5 3 2 3 2" xfId="47788"/>
    <cellStyle name="Separador de milhares 3 2 2 5 3 2 4" xfId="37906"/>
    <cellStyle name="Separador de milhares 3 2 2 5 3 3" xfId="9905"/>
    <cellStyle name="Separador de milhares 3 2 2 5 3 3 2" xfId="26375"/>
    <cellStyle name="Separador de milhares 3 2 2 5 3 3 2 2" xfId="57670"/>
    <cellStyle name="Separador de milhares 3 2 2 5 3 3 3" xfId="41200"/>
    <cellStyle name="Separador de milhares 3 2 2 5 3 4" xfId="19787"/>
    <cellStyle name="Separador de milhares 3 2 2 5 3 4 2" xfId="51082"/>
    <cellStyle name="Separador de milhares 3 2 2 5 3 5" xfId="13199"/>
    <cellStyle name="Separador de milhares 3 2 2 5 3 5 2" xfId="44494"/>
    <cellStyle name="Separador de milhares 3 2 2 5 3 6" xfId="34612"/>
    <cellStyle name="Separador de milhares 3 2 2 5 3 7" xfId="31317"/>
    <cellStyle name="Separador de milhares 3 2 2 5 4" xfId="4964"/>
    <cellStyle name="Separador de milhares 3 2 2 5 4 2" xfId="21434"/>
    <cellStyle name="Separador de milhares 3 2 2 5 4 2 2" xfId="52729"/>
    <cellStyle name="Separador de milhares 3 2 2 5 4 3" xfId="14846"/>
    <cellStyle name="Separador de milhares 3 2 2 5 4 3 2" xfId="46141"/>
    <cellStyle name="Separador de milhares 3 2 2 5 4 4" xfId="36259"/>
    <cellStyle name="Separador de milhares 3 2 2 5 5" xfId="8258"/>
    <cellStyle name="Separador de milhares 3 2 2 5 5 2" xfId="24728"/>
    <cellStyle name="Separador de milhares 3 2 2 5 5 2 2" xfId="56023"/>
    <cellStyle name="Separador de milhares 3 2 2 5 5 3" xfId="39553"/>
    <cellStyle name="Separador de milhares 3 2 2 5 6" xfId="18140"/>
    <cellStyle name="Separador de milhares 3 2 2 5 6 2" xfId="49435"/>
    <cellStyle name="Separador de milhares 3 2 2 5 7" xfId="11552"/>
    <cellStyle name="Separador de milhares 3 2 2 5 7 2" xfId="42847"/>
    <cellStyle name="Separador de milhares 3 2 2 5 8" xfId="28023"/>
    <cellStyle name="Separador de milhares 3 2 2 5 8 2" xfId="32965"/>
    <cellStyle name="Separador de milhares 3 2 2 5 9" xfId="29670"/>
    <cellStyle name="Separador de milhares 3 2 2 6" xfId="1636"/>
    <cellStyle name="Separador de milhares 3 2 2 6 2" xfId="1637"/>
    <cellStyle name="Separador de milhares 3 2 2 6 2 2" xfId="3320"/>
    <cellStyle name="Separador de milhares 3 2 2 6 2 2 2" xfId="6614"/>
    <cellStyle name="Separador de milhares 3 2 2 6 2 2 2 2" xfId="23084"/>
    <cellStyle name="Separador de milhares 3 2 2 6 2 2 2 2 2" xfId="54379"/>
    <cellStyle name="Separador de milhares 3 2 2 6 2 2 2 3" xfId="16496"/>
    <cellStyle name="Separador de milhares 3 2 2 6 2 2 2 3 2" xfId="47791"/>
    <cellStyle name="Separador de milhares 3 2 2 6 2 2 2 4" xfId="37909"/>
    <cellStyle name="Separador de milhares 3 2 2 6 2 2 3" xfId="9908"/>
    <cellStyle name="Separador de milhares 3 2 2 6 2 2 3 2" xfId="26378"/>
    <cellStyle name="Separador de milhares 3 2 2 6 2 2 3 2 2" xfId="57673"/>
    <cellStyle name="Separador de milhares 3 2 2 6 2 2 3 3" xfId="41203"/>
    <cellStyle name="Separador de milhares 3 2 2 6 2 2 4" xfId="19790"/>
    <cellStyle name="Separador de milhares 3 2 2 6 2 2 4 2" xfId="51085"/>
    <cellStyle name="Separador de milhares 3 2 2 6 2 2 5" xfId="13202"/>
    <cellStyle name="Separador de milhares 3 2 2 6 2 2 5 2" xfId="44497"/>
    <cellStyle name="Separador de milhares 3 2 2 6 2 2 6" xfId="34615"/>
    <cellStyle name="Separador de milhares 3 2 2 6 2 2 7" xfId="31320"/>
    <cellStyle name="Separador de milhares 3 2 2 6 2 3" xfId="4967"/>
    <cellStyle name="Separador de milhares 3 2 2 6 2 3 2" xfId="21437"/>
    <cellStyle name="Separador de milhares 3 2 2 6 2 3 2 2" xfId="52732"/>
    <cellStyle name="Separador de milhares 3 2 2 6 2 3 3" xfId="14849"/>
    <cellStyle name="Separador de milhares 3 2 2 6 2 3 3 2" xfId="46144"/>
    <cellStyle name="Separador de milhares 3 2 2 6 2 3 4" xfId="36262"/>
    <cellStyle name="Separador de milhares 3 2 2 6 2 4" xfId="8261"/>
    <cellStyle name="Separador de milhares 3 2 2 6 2 4 2" xfId="24731"/>
    <cellStyle name="Separador de milhares 3 2 2 6 2 4 2 2" xfId="56026"/>
    <cellStyle name="Separador de milhares 3 2 2 6 2 4 3" xfId="39556"/>
    <cellStyle name="Separador de milhares 3 2 2 6 2 5" xfId="18143"/>
    <cellStyle name="Separador de milhares 3 2 2 6 2 5 2" xfId="49438"/>
    <cellStyle name="Separador de milhares 3 2 2 6 2 6" xfId="11555"/>
    <cellStyle name="Separador de milhares 3 2 2 6 2 6 2" xfId="42850"/>
    <cellStyle name="Separador de milhares 3 2 2 6 2 7" xfId="28026"/>
    <cellStyle name="Separador de milhares 3 2 2 6 2 7 2" xfId="32968"/>
    <cellStyle name="Separador de milhares 3 2 2 6 2 8" xfId="29673"/>
    <cellStyle name="Separador de milhares 3 2 2 6 3" xfId="3319"/>
    <cellStyle name="Separador de milhares 3 2 2 6 3 2" xfId="6613"/>
    <cellStyle name="Separador de milhares 3 2 2 6 3 2 2" xfId="23083"/>
    <cellStyle name="Separador de milhares 3 2 2 6 3 2 2 2" xfId="54378"/>
    <cellStyle name="Separador de milhares 3 2 2 6 3 2 3" xfId="16495"/>
    <cellStyle name="Separador de milhares 3 2 2 6 3 2 3 2" xfId="47790"/>
    <cellStyle name="Separador de milhares 3 2 2 6 3 2 4" xfId="37908"/>
    <cellStyle name="Separador de milhares 3 2 2 6 3 3" xfId="9907"/>
    <cellStyle name="Separador de milhares 3 2 2 6 3 3 2" xfId="26377"/>
    <cellStyle name="Separador de milhares 3 2 2 6 3 3 2 2" xfId="57672"/>
    <cellStyle name="Separador de milhares 3 2 2 6 3 3 3" xfId="41202"/>
    <cellStyle name="Separador de milhares 3 2 2 6 3 4" xfId="19789"/>
    <cellStyle name="Separador de milhares 3 2 2 6 3 4 2" xfId="51084"/>
    <cellStyle name="Separador de milhares 3 2 2 6 3 5" xfId="13201"/>
    <cellStyle name="Separador de milhares 3 2 2 6 3 5 2" xfId="44496"/>
    <cellStyle name="Separador de milhares 3 2 2 6 3 6" xfId="34614"/>
    <cellStyle name="Separador de milhares 3 2 2 6 3 7" xfId="31319"/>
    <cellStyle name="Separador de milhares 3 2 2 6 4" xfId="4966"/>
    <cellStyle name="Separador de milhares 3 2 2 6 4 2" xfId="21436"/>
    <cellStyle name="Separador de milhares 3 2 2 6 4 2 2" xfId="52731"/>
    <cellStyle name="Separador de milhares 3 2 2 6 4 3" xfId="14848"/>
    <cellStyle name="Separador de milhares 3 2 2 6 4 3 2" xfId="46143"/>
    <cellStyle name="Separador de milhares 3 2 2 6 4 4" xfId="36261"/>
    <cellStyle name="Separador de milhares 3 2 2 6 5" xfId="8260"/>
    <cellStyle name="Separador de milhares 3 2 2 6 5 2" xfId="24730"/>
    <cellStyle name="Separador de milhares 3 2 2 6 5 2 2" xfId="56025"/>
    <cellStyle name="Separador de milhares 3 2 2 6 5 3" xfId="39555"/>
    <cellStyle name="Separador de milhares 3 2 2 6 6" xfId="18142"/>
    <cellStyle name="Separador de milhares 3 2 2 6 6 2" xfId="49437"/>
    <cellStyle name="Separador de milhares 3 2 2 6 7" xfId="11554"/>
    <cellStyle name="Separador de milhares 3 2 2 6 7 2" xfId="42849"/>
    <cellStyle name="Separador de milhares 3 2 2 6 8" xfId="28025"/>
    <cellStyle name="Separador de milhares 3 2 2 6 8 2" xfId="32967"/>
    <cellStyle name="Separador de milhares 3 2 2 6 9" xfId="29672"/>
    <cellStyle name="Separador de milhares 3 2 2 7" xfId="1638"/>
    <cellStyle name="Separador de milhares 3 2 2 7 2" xfId="3321"/>
    <cellStyle name="Separador de milhares 3 2 2 7 2 2" xfId="6615"/>
    <cellStyle name="Separador de milhares 3 2 2 7 2 2 2" xfId="23085"/>
    <cellStyle name="Separador de milhares 3 2 2 7 2 2 2 2" xfId="54380"/>
    <cellStyle name="Separador de milhares 3 2 2 7 2 2 3" xfId="16497"/>
    <cellStyle name="Separador de milhares 3 2 2 7 2 2 3 2" xfId="47792"/>
    <cellStyle name="Separador de milhares 3 2 2 7 2 2 4" xfId="37910"/>
    <cellStyle name="Separador de milhares 3 2 2 7 2 3" xfId="9909"/>
    <cellStyle name="Separador de milhares 3 2 2 7 2 3 2" xfId="26379"/>
    <cellStyle name="Separador de milhares 3 2 2 7 2 3 2 2" xfId="57674"/>
    <cellStyle name="Separador de milhares 3 2 2 7 2 3 3" xfId="41204"/>
    <cellStyle name="Separador de milhares 3 2 2 7 2 4" xfId="19791"/>
    <cellStyle name="Separador de milhares 3 2 2 7 2 4 2" xfId="51086"/>
    <cellStyle name="Separador de milhares 3 2 2 7 2 5" xfId="13203"/>
    <cellStyle name="Separador de milhares 3 2 2 7 2 5 2" xfId="44498"/>
    <cellStyle name="Separador de milhares 3 2 2 7 2 6" xfId="34616"/>
    <cellStyle name="Separador de milhares 3 2 2 7 2 7" xfId="31321"/>
    <cellStyle name="Separador de milhares 3 2 2 7 3" xfId="4968"/>
    <cellStyle name="Separador de milhares 3 2 2 7 3 2" xfId="21438"/>
    <cellStyle name="Separador de milhares 3 2 2 7 3 2 2" xfId="52733"/>
    <cellStyle name="Separador de milhares 3 2 2 7 3 3" xfId="14850"/>
    <cellStyle name="Separador de milhares 3 2 2 7 3 3 2" xfId="46145"/>
    <cellStyle name="Separador de milhares 3 2 2 7 3 4" xfId="36263"/>
    <cellStyle name="Separador de milhares 3 2 2 7 4" xfId="8262"/>
    <cellStyle name="Separador de milhares 3 2 2 7 4 2" xfId="24732"/>
    <cellStyle name="Separador de milhares 3 2 2 7 4 2 2" xfId="56027"/>
    <cellStyle name="Separador de milhares 3 2 2 7 4 3" xfId="39557"/>
    <cellStyle name="Separador de milhares 3 2 2 7 5" xfId="18144"/>
    <cellStyle name="Separador de milhares 3 2 2 7 5 2" xfId="49439"/>
    <cellStyle name="Separador de milhares 3 2 2 7 6" xfId="11556"/>
    <cellStyle name="Separador de milhares 3 2 2 7 6 2" xfId="42851"/>
    <cellStyle name="Separador de milhares 3 2 2 7 7" xfId="28027"/>
    <cellStyle name="Separador de milhares 3 2 2 7 7 2" xfId="32969"/>
    <cellStyle name="Separador de milhares 3 2 2 7 8" xfId="29674"/>
    <cellStyle name="Separador de milhares 3 2 2 8" xfId="1639"/>
    <cellStyle name="Separador de milhares 3 2 2 8 2" xfId="3322"/>
    <cellStyle name="Separador de milhares 3 2 2 8 2 2" xfId="6616"/>
    <cellStyle name="Separador de milhares 3 2 2 8 2 2 2" xfId="23086"/>
    <cellStyle name="Separador de milhares 3 2 2 8 2 2 2 2" xfId="54381"/>
    <cellStyle name="Separador de milhares 3 2 2 8 2 2 3" xfId="16498"/>
    <cellStyle name="Separador de milhares 3 2 2 8 2 2 3 2" xfId="47793"/>
    <cellStyle name="Separador de milhares 3 2 2 8 2 2 4" xfId="37911"/>
    <cellStyle name="Separador de milhares 3 2 2 8 2 3" xfId="9910"/>
    <cellStyle name="Separador de milhares 3 2 2 8 2 3 2" xfId="26380"/>
    <cellStyle name="Separador de milhares 3 2 2 8 2 3 2 2" xfId="57675"/>
    <cellStyle name="Separador de milhares 3 2 2 8 2 3 3" xfId="41205"/>
    <cellStyle name="Separador de milhares 3 2 2 8 2 4" xfId="19792"/>
    <cellStyle name="Separador de milhares 3 2 2 8 2 4 2" xfId="51087"/>
    <cellStyle name="Separador de milhares 3 2 2 8 2 5" xfId="13204"/>
    <cellStyle name="Separador de milhares 3 2 2 8 2 5 2" xfId="44499"/>
    <cellStyle name="Separador de milhares 3 2 2 8 2 6" xfId="34617"/>
    <cellStyle name="Separador de milhares 3 2 2 8 2 7" xfId="31322"/>
    <cellStyle name="Separador de milhares 3 2 2 8 3" xfId="4969"/>
    <cellStyle name="Separador de milhares 3 2 2 8 3 2" xfId="21439"/>
    <cellStyle name="Separador de milhares 3 2 2 8 3 2 2" xfId="52734"/>
    <cellStyle name="Separador de milhares 3 2 2 8 3 3" xfId="14851"/>
    <cellStyle name="Separador de milhares 3 2 2 8 3 3 2" xfId="46146"/>
    <cellStyle name="Separador de milhares 3 2 2 8 3 4" xfId="36264"/>
    <cellStyle name="Separador de milhares 3 2 2 8 4" xfId="8263"/>
    <cellStyle name="Separador de milhares 3 2 2 8 4 2" xfId="24733"/>
    <cellStyle name="Separador de milhares 3 2 2 8 4 2 2" xfId="56028"/>
    <cellStyle name="Separador de milhares 3 2 2 8 4 3" xfId="39558"/>
    <cellStyle name="Separador de milhares 3 2 2 8 5" xfId="18145"/>
    <cellStyle name="Separador de milhares 3 2 2 8 5 2" xfId="49440"/>
    <cellStyle name="Separador de milhares 3 2 2 8 6" xfId="11557"/>
    <cellStyle name="Separador de milhares 3 2 2 8 6 2" xfId="42852"/>
    <cellStyle name="Separador de milhares 3 2 2 8 7" xfId="28028"/>
    <cellStyle name="Separador de milhares 3 2 2 8 7 2" xfId="32970"/>
    <cellStyle name="Separador de milhares 3 2 2 8 8" xfId="29675"/>
    <cellStyle name="Separador de milhares 3 2 2 9" xfId="3281"/>
    <cellStyle name="Separador de milhares 3 2 2 9 2" xfId="6575"/>
    <cellStyle name="Separador de milhares 3 2 2 9 2 2" xfId="23045"/>
    <cellStyle name="Separador de milhares 3 2 2 9 2 2 2" xfId="54340"/>
    <cellStyle name="Separador de milhares 3 2 2 9 2 3" xfId="16457"/>
    <cellStyle name="Separador de milhares 3 2 2 9 2 3 2" xfId="47752"/>
    <cellStyle name="Separador de milhares 3 2 2 9 2 4" xfId="37870"/>
    <cellStyle name="Separador de milhares 3 2 2 9 3" xfId="9869"/>
    <cellStyle name="Separador de milhares 3 2 2 9 3 2" xfId="26339"/>
    <cellStyle name="Separador de milhares 3 2 2 9 3 2 2" xfId="57634"/>
    <cellStyle name="Separador de milhares 3 2 2 9 3 3" xfId="41164"/>
    <cellStyle name="Separador de milhares 3 2 2 9 4" xfId="19751"/>
    <cellStyle name="Separador de milhares 3 2 2 9 4 2" xfId="51046"/>
    <cellStyle name="Separador de milhares 3 2 2 9 5" xfId="13163"/>
    <cellStyle name="Separador de milhares 3 2 2 9 5 2" xfId="44458"/>
    <cellStyle name="Separador de milhares 3 2 2 9 6" xfId="34576"/>
    <cellStyle name="Separador de milhares 3 2 2 9 7" xfId="31281"/>
    <cellStyle name="Separador de milhares 3 2 3" xfId="1640"/>
    <cellStyle name="Separador de milhares 3 2 3 10" xfId="8264"/>
    <cellStyle name="Separador de milhares 3 2 3 10 2" xfId="24734"/>
    <cellStyle name="Separador de milhares 3 2 3 10 2 2" xfId="56029"/>
    <cellStyle name="Separador de milhares 3 2 3 10 3" xfId="39559"/>
    <cellStyle name="Separador de milhares 3 2 3 11" xfId="18146"/>
    <cellStyle name="Separador de milhares 3 2 3 11 2" xfId="49441"/>
    <cellStyle name="Separador de milhares 3 2 3 12" xfId="11558"/>
    <cellStyle name="Separador de milhares 3 2 3 12 2" xfId="42853"/>
    <cellStyle name="Separador de milhares 3 2 3 13" xfId="28029"/>
    <cellStyle name="Separador de milhares 3 2 3 13 2" xfId="32971"/>
    <cellStyle name="Separador de milhares 3 2 3 14" xfId="29676"/>
    <cellStyle name="Separador de milhares 3 2 3 2" xfId="1641"/>
    <cellStyle name="Separador de milhares 3 2 3 2 10" xfId="11559"/>
    <cellStyle name="Separador de milhares 3 2 3 2 10 2" xfId="42854"/>
    <cellStyle name="Separador de milhares 3 2 3 2 11" xfId="28030"/>
    <cellStyle name="Separador de milhares 3 2 3 2 11 2" xfId="32972"/>
    <cellStyle name="Separador de milhares 3 2 3 2 12" xfId="29677"/>
    <cellStyle name="Separador de milhares 3 2 3 2 2" xfId="1642"/>
    <cellStyle name="Separador de milhares 3 2 3 2 2 2" xfId="1643"/>
    <cellStyle name="Separador de milhares 3 2 3 2 2 2 2" xfId="3326"/>
    <cellStyle name="Separador de milhares 3 2 3 2 2 2 2 2" xfId="6620"/>
    <cellStyle name="Separador de milhares 3 2 3 2 2 2 2 2 2" xfId="23090"/>
    <cellStyle name="Separador de milhares 3 2 3 2 2 2 2 2 2 2" xfId="54385"/>
    <cellStyle name="Separador de milhares 3 2 3 2 2 2 2 2 3" xfId="16502"/>
    <cellStyle name="Separador de milhares 3 2 3 2 2 2 2 2 3 2" xfId="47797"/>
    <cellStyle name="Separador de milhares 3 2 3 2 2 2 2 2 4" xfId="37915"/>
    <cellStyle name="Separador de milhares 3 2 3 2 2 2 2 3" xfId="9914"/>
    <cellStyle name="Separador de milhares 3 2 3 2 2 2 2 3 2" xfId="26384"/>
    <cellStyle name="Separador de milhares 3 2 3 2 2 2 2 3 2 2" xfId="57679"/>
    <cellStyle name="Separador de milhares 3 2 3 2 2 2 2 3 3" xfId="41209"/>
    <cellStyle name="Separador de milhares 3 2 3 2 2 2 2 4" xfId="19796"/>
    <cellStyle name="Separador de milhares 3 2 3 2 2 2 2 4 2" xfId="51091"/>
    <cellStyle name="Separador de milhares 3 2 3 2 2 2 2 5" xfId="13208"/>
    <cellStyle name="Separador de milhares 3 2 3 2 2 2 2 5 2" xfId="44503"/>
    <cellStyle name="Separador de milhares 3 2 3 2 2 2 2 6" xfId="34621"/>
    <cellStyle name="Separador de milhares 3 2 3 2 2 2 2 7" xfId="31326"/>
    <cellStyle name="Separador de milhares 3 2 3 2 2 2 3" xfId="4973"/>
    <cellStyle name="Separador de milhares 3 2 3 2 2 2 3 2" xfId="21443"/>
    <cellStyle name="Separador de milhares 3 2 3 2 2 2 3 2 2" xfId="52738"/>
    <cellStyle name="Separador de milhares 3 2 3 2 2 2 3 3" xfId="14855"/>
    <cellStyle name="Separador de milhares 3 2 3 2 2 2 3 3 2" xfId="46150"/>
    <cellStyle name="Separador de milhares 3 2 3 2 2 2 3 4" xfId="36268"/>
    <cellStyle name="Separador de milhares 3 2 3 2 2 2 4" xfId="8267"/>
    <cellStyle name="Separador de milhares 3 2 3 2 2 2 4 2" xfId="24737"/>
    <cellStyle name="Separador de milhares 3 2 3 2 2 2 4 2 2" xfId="56032"/>
    <cellStyle name="Separador de milhares 3 2 3 2 2 2 4 3" xfId="39562"/>
    <cellStyle name="Separador de milhares 3 2 3 2 2 2 5" xfId="18149"/>
    <cellStyle name="Separador de milhares 3 2 3 2 2 2 5 2" xfId="49444"/>
    <cellStyle name="Separador de milhares 3 2 3 2 2 2 6" xfId="11561"/>
    <cellStyle name="Separador de milhares 3 2 3 2 2 2 6 2" xfId="42856"/>
    <cellStyle name="Separador de milhares 3 2 3 2 2 2 7" xfId="28032"/>
    <cellStyle name="Separador de milhares 3 2 3 2 2 2 7 2" xfId="32974"/>
    <cellStyle name="Separador de milhares 3 2 3 2 2 2 8" xfId="29679"/>
    <cellStyle name="Separador de milhares 3 2 3 2 2 3" xfId="3325"/>
    <cellStyle name="Separador de milhares 3 2 3 2 2 3 2" xfId="6619"/>
    <cellStyle name="Separador de milhares 3 2 3 2 2 3 2 2" xfId="23089"/>
    <cellStyle name="Separador de milhares 3 2 3 2 2 3 2 2 2" xfId="54384"/>
    <cellStyle name="Separador de milhares 3 2 3 2 2 3 2 3" xfId="16501"/>
    <cellStyle name="Separador de milhares 3 2 3 2 2 3 2 3 2" xfId="47796"/>
    <cellStyle name="Separador de milhares 3 2 3 2 2 3 2 4" xfId="37914"/>
    <cellStyle name="Separador de milhares 3 2 3 2 2 3 3" xfId="9913"/>
    <cellStyle name="Separador de milhares 3 2 3 2 2 3 3 2" xfId="26383"/>
    <cellStyle name="Separador de milhares 3 2 3 2 2 3 3 2 2" xfId="57678"/>
    <cellStyle name="Separador de milhares 3 2 3 2 2 3 3 3" xfId="41208"/>
    <cellStyle name="Separador de milhares 3 2 3 2 2 3 4" xfId="19795"/>
    <cellStyle name="Separador de milhares 3 2 3 2 2 3 4 2" xfId="51090"/>
    <cellStyle name="Separador de milhares 3 2 3 2 2 3 5" xfId="13207"/>
    <cellStyle name="Separador de milhares 3 2 3 2 2 3 5 2" xfId="44502"/>
    <cellStyle name="Separador de milhares 3 2 3 2 2 3 6" xfId="34620"/>
    <cellStyle name="Separador de milhares 3 2 3 2 2 3 7" xfId="31325"/>
    <cellStyle name="Separador de milhares 3 2 3 2 2 4" xfId="4972"/>
    <cellStyle name="Separador de milhares 3 2 3 2 2 4 2" xfId="21442"/>
    <cellStyle name="Separador de milhares 3 2 3 2 2 4 2 2" xfId="52737"/>
    <cellStyle name="Separador de milhares 3 2 3 2 2 4 3" xfId="14854"/>
    <cellStyle name="Separador de milhares 3 2 3 2 2 4 3 2" xfId="46149"/>
    <cellStyle name="Separador de milhares 3 2 3 2 2 4 4" xfId="36267"/>
    <cellStyle name="Separador de milhares 3 2 3 2 2 5" xfId="8266"/>
    <cellStyle name="Separador de milhares 3 2 3 2 2 5 2" xfId="24736"/>
    <cellStyle name="Separador de milhares 3 2 3 2 2 5 2 2" xfId="56031"/>
    <cellStyle name="Separador de milhares 3 2 3 2 2 5 3" xfId="39561"/>
    <cellStyle name="Separador de milhares 3 2 3 2 2 6" xfId="18148"/>
    <cellStyle name="Separador de milhares 3 2 3 2 2 6 2" xfId="49443"/>
    <cellStyle name="Separador de milhares 3 2 3 2 2 7" xfId="11560"/>
    <cellStyle name="Separador de milhares 3 2 3 2 2 7 2" xfId="42855"/>
    <cellStyle name="Separador de milhares 3 2 3 2 2 8" xfId="28031"/>
    <cellStyle name="Separador de milhares 3 2 3 2 2 8 2" xfId="32973"/>
    <cellStyle name="Separador de milhares 3 2 3 2 2 9" xfId="29678"/>
    <cellStyle name="Separador de milhares 3 2 3 2 3" xfId="1644"/>
    <cellStyle name="Separador de milhares 3 2 3 2 3 2" xfId="1645"/>
    <cellStyle name="Separador de milhares 3 2 3 2 3 2 2" xfId="3328"/>
    <cellStyle name="Separador de milhares 3 2 3 2 3 2 2 2" xfId="6622"/>
    <cellStyle name="Separador de milhares 3 2 3 2 3 2 2 2 2" xfId="23092"/>
    <cellStyle name="Separador de milhares 3 2 3 2 3 2 2 2 2 2" xfId="54387"/>
    <cellStyle name="Separador de milhares 3 2 3 2 3 2 2 2 3" xfId="16504"/>
    <cellStyle name="Separador de milhares 3 2 3 2 3 2 2 2 3 2" xfId="47799"/>
    <cellStyle name="Separador de milhares 3 2 3 2 3 2 2 2 4" xfId="37917"/>
    <cellStyle name="Separador de milhares 3 2 3 2 3 2 2 3" xfId="9916"/>
    <cellStyle name="Separador de milhares 3 2 3 2 3 2 2 3 2" xfId="26386"/>
    <cellStyle name="Separador de milhares 3 2 3 2 3 2 2 3 2 2" xfId="57681"/>
    <cellStyle name="Separador de milhares 3 2 3 2 3 2 2 3 3" xfId="41211"/>
    <cellStyle name="Separador de milhares 3 2 3 2 3 2 2 4" xfId="19798"/>
    <cellStyle name="Separador de milhares 3 2 3 2 3 2 2 4 2" xfId="51093"/>
    <cellStyle name="Separador de milhares 3 2 3 2 3 2 2 5" xfId="13210"/>
    <cellStyle name="Separador de milhares 3 2 3 2 3 2 2 5 2" xfId="44505"/>
    <cellStyle name="Separador de milhares 3 2 3 2 3 2 2 6" xfId="34623"/>
    <cellStyle name="Separador de milhares 3 2 3 2 3 2 2 7" xfId="31328"/>
    <cellStyle name="Separador de milhares 3 2 3 2 3 2 3" xfId="4975"/>
    <cellStyle name="Separador de milhares 3 2 3 2 3 2 3 2" xfId="21445"/>
    <cellStyle name="Separador de milhares 3 2 3 2 3 2 3 2 2" xfId="52740"/>
    <cellStyle name="Separador de milhares 3 2 3 2 3 2 3 3" xfId="14857"/>
    <cellStyle name="Separador de milhares 3 2 3 2 3 2 3 3 2" xfId="46152"/>
    <cellStyle name="Separador de milhares 3 2 3 2 3 2 3 4" xfId="36270"/>
    <cellStyle name="Separador de milhares 3 2 3 2 3 2 4" xfId="8269"/>
    <cellStyle name="Separador de milhares 3 2 3 2 3 2 4 2" xfId="24739"/>
    <cellStyle name="Separador de milhares 3 2 3 2 3 2 4 2 2" xfId="56034"/>
    <cellStyle name="Separador de milhares 3 2 3 2 3 2 4 3" xfId="39564"/>
    <cellStyle name="Separador de milhares 3 2 3 2 3 2 5" xfId="18151"/>
    <cellStyle name="Separador de milhares 3 2 3 2 3 2 5 2" xfId="49446"/>
    <cellStyle name="Separador de milhares 3 2 3 2 3 2 6" xfId="11563"/>
    <cellStyle name="Separador de milhares 3 2 3 2 3 2 6 2" xfId="42858"/>
    <cellStyle name="Separador de milhares 3 2 3 2 3 2 7" xfId="28034"/>
    <cellStyle name="Separador de milhares 3 2 3 2 3 2 7 2" xfId="32976"/>
    <cellStyle name="Separador de milhares 3 2 3 2 3 2 8" xfId="29681"/>
    <cellStyle name="Separador de milhares 3 2 3 2 3 3" xfId="3327"/>
    <cellStyle name="Separador de milhares 3 2 3 2 3 3 2" xfId="6621"/>
    <cellStyle name="Separador de milhares 3 2 3 2 3 3 2 2" xfId="23091"/>
    <cellStyle name="Separador de milhares 3 2 3 2 3 3 2 2 2" xfId="54386"/>
    <cellStyle name="Separador de milhares 3 2 3 2 3 3 2 3" xfId="16503"/>
    <cellStyle name="Separador de milhares 3 2 3 2 3 3 2 3 2" xfId="47798"/>
    <cellStyle name="Separador de milhares 3 2 3 2 3 3 2 4" xfId="37916"/>
    <cellStyle name="Separador de milhares 3 2 3 2 3 3 3" xfId="9915"/>
    <cellStyle name="Separador de milhares 3 2 3 2 3 3 3 2" xfId="26385"/>
    <cellStyle name="Separador de milhares 3 2 3 2 3 3 3 2 2" xfId="57680"/>
    <cellStyle name="Separador de milhares 3 2 3 2 3 3 3 3" xfId="41210"/>
    <cellStyle name="Separador de milhares 3 2 3 2 3 3 4" xfId="19797"/>
    <cellStyle name="Separador de milhares 3 2 3 2 3 3 4 2" xfId="51092"/>
    <cellStyle name="Separador de milhares 3 2 3 2 3 3 5" xfId="13209"/>
    <cellStyle name="Separador de milhares 3 2 3 2 3 3 5 2" xfId="44504"/>
    <cellStyle name="Separador de milhares 3 2 3 2 3 3 6" xfId="34622"/>
    <cellStyle name="Separador de milhares 3 2 3 2 3 3 7" xfId="31327"/>
    <cellStyle name="Separador de milhares 3 2 3 2 3 4" xfId="4974"/>
    <cellStyle name="Separador de milhares 3 2 3 2 3 4 2" xfId="21444"/>
    <cellStyle name="Separador de milhares 3 2 3 2 3 4 2 2" xfId="52739"/>
    <cellStyle name="Separador de milhares 3 2 3 2 3 4 3" xfId="14856"/>
    <cellStyle name="Separador de milhares 3 2 3 2 3 4 3 2" xfId="46151"/>
    <cellStyle name="Separador de milhares 3 2 3 2 3 4 4" xfId="36269"/>
    <cellStyle name="Separador de milhares 3 2 3 2 3 5" xfId="8268"/>
    <cellStyle name="Separador de milhares 3 2 3 2 3 5 2" xfId="24738"/>
    <cellStyle name="Separador de milhares 3 2 3 2 3 5 2 2" xfId="56033"/>
    <cellStyle name="Separador de milhares 3 2 3 2 3 5 3" xfId="39563"/>
    <cellStyle name="Separador de milhares 3 2 3 2 3 6" xfId="18150"/>
    <cellStyle name="Separador de milhares 3 2 3 2 3 6 2" xfId="49445"/>
    <cellStyle name="Separador de milhares 3 2 3 2 3 7" xfId="11562"/>
    <cellStyle name="Separador de milhares 3 2 3 2 3 7 2" xfId="42857"/>
    <cellStyle name="Separador de milhares 3 2 3 2 3 8" xfId="28033"/>
    <cellStyle name="Separador de milhares 3 2 3 2 3 8 2" xfId="32975"/>
    <cellStyle name="Separador de milhares 3 2 3 2 3 9" xfId="29680"/>
    <cellStyle name="Separador de milhares 3 2 3 2 4" xfId="1646"/>
    <cellStyle name="Separador de milhares 3 2 3 2 4 2" xfId="3329"/>
    <cellStyle name="Separador de milhares 3 2 3 2 4 2 2" xfId="6623"/>
    <cellStyle name="Separador de milhares 3 2 3 2 4 2 2 2" xfId="23093"/>
    <cellStyle name="Separador de milhares 3 2 3 2 4 2 2 2 2" xfId="54388"/>
    <cellStyle name="Separador de milhares 3 2 3 2 4 2 2 3" xfId="16505"/>
    <cellStyle name="Separador de milhares 3 2 3 2 4 2 2 3 2" xfId="47800"/>
    <cellStyle name="Separador de milhares 3 2 3 2 4 2 2 4" xfId="37918"/>
    <cellStyle name="Separador de milhares 3 2 3 2 4 2 3" xfId="9917"/>
    <cellStyle name="Separador de milhares 3 2 3 2 4 2 3 2" xfId="26387"/>
    <cellStyle name="Separador de milhares 3 2 3 2 4 2 3 2 2" xfId="57682"/>
    <cellStyle name="Separador de milhares 3 2 3 2 4 2 3 3" xfId="41212"/>
    <cellStyle name="Separador de milhares 3 2 3 2 4 2 4" xfId="19799"/>
    <cellStyle name="Separador de milhares 3 2 3 2 4 2 4 2" xfId="51094"/>
    <cellStyle name="Separador de milhares 3 2 3 2 4 2 5" xfId="13211"/>
    <cellStyle name="Separador de milhares 3 2 3 2 4 2 5 2" xfId="44506"/>
    <cellStyle name="Separador de milhares 3 2 3 2 4 2 6" xfId="34624"/>
    <cellStyle name="Separador de milhares 3 2 3 2 4 2 7" xfId="31329"/>
    <cellStyle name="Separador de milhares 3 2 3 2 4 3" xfId="4976"/>
    <cellStyle name="Separador de milhares 3 2 3 2 4 3 2" xfId="21446"/>
    <cellStyle name="Separador de milhares 3 2 3 2 4 3 2 2" xfId="52741"/>
    <cellStyle name="Separador de milhares 3 2 3 2 4 3 3" xfId="14858"/>
    <cellStyle name="Separador de milhares 3 2 3 2 4 3 3 2" xfId="46153"/>
    <cellStyle name="Separador de milhares 3 2 3 2 4 3 4" xfId="36271"/>
    <cellStyle name="Separador de milhares 3 2 3 2 4 4" xfId="8270"/>
    <cellStyle name="Separador de milhares 3 2 3 2 4 4 2" xfId="24740"/>
    <cellStyle name="Separador de milhares 3 2 3 2 4 4 2 2" xfId="56035"/>
    <cellStyle name="Separador de milhares 3 2 3 2 4 4 3" xfId="39565"/>
    <cellStyle name="Separador de milhares 3 2 3 2 4 5" xfId="18152"/>
    <cellStyle name="Separador de milhares 3 2 3 2 4 5 2" xfId="49447"/>
    <cellStyle name="Separador de milhares 3 2 3 2 4 6" xfId="11564"/>
    <cellStyle name="Separador de milhares 3 2 3 2 4 6 2" xfId="42859"/>
    <cellStyle name="Separador de milhares 3 2 3 2 4 7" xfId="28035"/>
    <cellStyle name="Separador de milhares 3 2 3 2 4 7 2" xfId="32977"/>
    <cellStyle name="Separador de milhares 3 2 3 2 4 8" xfId="29682"/>
    <cellStyle name="Separador de milhares 3 2 3 2 5" xfId="1647"/>
    <cellStyle name="Separador de milhares 3 2 3 2 5 2" xfId="3330"/>
    <cellStyle name="Separador de milhares 3 2 3 2 5 2 2" xfId="6624"/>
    <cellStyle name="Separador de milhares 3 2 3 2 5 2 2 2" xfId="23094"/>
    <cellStyle name="Separador de milhares 3 2 3 2 5 2 2 2 2" xfId="54389"/>
    <cellStyle name="Separador de milhares 3 2 3 2 5 2 2 3" xfId="16506"/>
    <cellStyle name="Separador de milhares 3 2 3 2 5 2 2 3 2" xfId="47801"/>
    <cellStyle name="Separador de milhares 3 2 3 2 5 2 2 4" xfId="37919"/>
    <cellStyle name="Separador de milhares 3 2 3 2 5 2 3" xfId="9918"/>
    <cellStyle name="Separador de milhares 3 2 3 2 5 2 3 2" xfId="26388"/>
    <cellStyle name="Separador de milhares 3 2 3 2 5 2 3 2 2" xfId="57683"/>
    <cellStyle name="Separador de milhares 3 2 3 2 5 2 3 3" xfId="41213"/>
    <cellStyle name="Separador de milhares 3 2 3 2 5 2 4" xfId="19800"/>
    <cellStyle name="Separador de milhares 3 2 3 2 5 2 4 2" xfId="51095"/>
    <cellStyle name="Separador de milhares 3 2 3 2 5 2 5" xfId="13212"/>
    <cellStyle name="Separador de milhares 3 2 3 2 5 2 5 2" xfId="44507"/>
    <cellStyle name="Separador de milhares 3 2 3 2 5 2 6" xfId="34625"/>
    <cellStyle name="Separador de milhares 3 2 3 2 5 2 7" xfId="31330"/>
    <cellStyle name="Separador de milhares 3 2 3 2 5 3" xfId="4977"/>
    <cellStyle name="Separador de milhares 3 2 3 2 5 3 2" xfId="21447"/>
    <cellStyle name="Separador de milhares 3 2 3 2 5 3 2 2" xfId="52742"/>
    <cellStyle name="Separador de milhares 3 2 3 2 5 3 3" xfId="14859"/>
    <cellStyle name="Separador de milhares 3 2 3 2 5 3 3 2" xfId="46154"/>
    <cellStyle name="Separador de milhares 3 2 3 2 5 3 4" xfId="36272"/>
    <cellStyle name="Separador de milhares 3 2 3 2 5 4" xfId="8271"/>
    <cellStyle name="Separador de milhares 3 2 3 2 5 4 2" xfId="24741"/>
    <cellStyle name="Separador de milhares 3 2 3 2 5 4 2 2" xfId="56036"/>
    <cellStyle name="Separador de milhares 3 2 3 2 5 4 3" xfId="39566"/>
    <cellStyle name="Separador de milhares 3 2 3 2 5 5" xfId="18153"/>
    <cellStyle name="Separador de milhares 3 2 3 2 5 5 2" xfId="49448"/>
    <cellStyle name="Separador de milhares 3 2 3 2 5 6" xfId="11565"/>
    <cellStyle name="Separador de milhares 3 2 3 2 5 6 2" xfId="42860"/>
    <cellStyle name="Separador de milhares 3 2 3 2 5 7" xfId="28036"/>
    <cellStyle name="Separador de milhares 3 2 3 2 5 7 2" xfId="32978"/>
    <cellStyle name="Separador de milhares 3 2 3 2 5 8" xfId="29683"/>
    <cellStyle name="Separador de milhares 3 2 3 2 6" xfId="3324"/>
    <cellStyle name="Separador de milhares 3 2 3 2 6 2" xfId="6618"/>
    <cellStyle name="Separador de milhares 3 2 3 2 6 2 2" xfId="23088"/>
    <cellStyle name="Separador de milhares 3 2 3 2 6 2 2 2" xfId="54383"/>
    <cellStyle name="Separador de milhares 3 2 3 2 6 2 3" xfId="16500"/>
    <cellStyle name="Separador de milhares 3 2 3 2 6 2 3 2" xfId="47795"/>
    <cellStyle name="Separador de milhares 3 2 3 2 6 2 4" xfId="37913"/>
    <cellStyle name="Separador de milhares 3 2 3 2 6 3" xfId="9912"/>
    <cellStyle name="Separador de milhares 3 2 3 2 6 3 2" xfId="26382"/>
    <cellStyle name="Separador de milhares 3 2 3 2 6 3 2 2" xfId="57677"/>
    <cellStyle name="Separador de milhares 3 2 3 2 6 3 3" xfId="41207"/>
    <cellStyle name="Separador de milhares 3 2 3 2 6 4" xfId="19794"/>
    <cellStyle name="Separador de milhares 3 2 3 2 6 4 2" xfId="51089"/>
    <cellStyle name="Separador de milhares 3 2 3 2 6 5" xfId="13206"/>
    <cellStyle name="Separador de milhares 3 2 3 2 6 5 2" xfId="44501"/>
    <cellStyle name="Separador de milhares 3 2 3 2 6 6" xfId="34619"/>
    <cellStyle name="Separador de milhares 3 2 3 2 6 7" xfId="31324"/>
    <cellStyle name="Separador de milhares 3 2 3 2 7" xfId="4971"/>
    <cellStyle name="Separador de milhares 3 2 3 2 7 2" xfId="21441"/>
    <cellStyle name="Separador de milhares 3 2 3 2 7 2 2" xfId="52736"/>
    <cellStyle name="Separador de milhares 3 2 3 2 7 3" xfId="14853"/>
    <cellStyle name="Separador de milhares 3 2 3 2 7 3 2" xfId="46148"/>
    <cellStyle name="Separador de milhares 3 2 3 2 7 4" xfId="36266"/>
    <cellStyle name="Separador de milhares 3 2 3 2 8" xfId="8265"/>
    <cellStyle name="Separador de milhares 3 2 3 2 8 2" xfId="24735"/>
    <cellStyle name="Separador de milhares 3 2 3 2 8 2 2" xfId="56030"/>
    <cellStyle name="Separador de milhares 3 2 3 2 8 3" xfId="39560"/>
    <cellStyle name="Separador de milhares 3 2 3 2 9" xfId="18147"/>
    <cellStyle name="Separador de milhares 3 2 3 2 9 2" xfId="49442"/>
    <cellStyle name="Separador de milhares 3 2 3 3" xfId="1648"/>
    <cellStyle name="Separador de milhares 3 2 3 3 10" xfId="11566"/>
    <cellStyle name="Separador de milhares 3 2 3 3 10 2" xfId="42861"/>
    <cellStyle name="Separador de milhares 3 2 3 3 11" xfId="28037"/>
    <cellStyle name="Separador de milhares 3 2 3 3 11 2" xfId="32979"/>
    <cellStyle name="Separador de milhares 3 2 3 3 12" xfId="29684"/>
    <cellStyle name="Separador de milhares 3 2 3 3 2" xfId="1649"/>
    <cellStyle name="Separador de milhares 3 2 3 3 2 2" xfId="1650"/>
    <cellStyle name="Separador de milhares 3 2 3 3 2 2 2" xfId="3333"/>
    <cellStyle name="Separador de milhares 3 2 3 3 2 2 2 2" xfId="6627"/>
    <cellStyle name="Separador de milhares 3 2 3 3 2 2 2 2 2" xfId="23097"/>
    <cellStyle name="Separador de milhares 3 2 3 3 2 2 2 2 2 2" xfId="54392"/>
    <cellStyle name="Separador de milhares 3 2 3 3 2 2 2 2 3" xfId="16509"/>
    <cellStyle name="Separador de milhares 3 2 3 3 2 2 2 2 3 2" xfId="47804"/>
    <cellStyle name="Separador de milhares 3 2 3 3 2 2 2 2 4" xfId="37922"/>
    <cellStyle name="Separador de milhares 3 2 3 3 2 2 2 3" xfId="9921"/>
    <cellStyle name="Separador de milhares 3 2 3 3 2 2 2 3 2" xfId="26391"/>
    <cellStyle name="Separador de milhares 3 2 3 3 2 2 2 3 2 2" xfId="57686"/>
    <cellStyle name="Separador de milhares 3 2 3 3 2 2 2 3 3" xfId="41216"/>
    <cellStyle name="Separador de milhares 3 2 3 3 2 2 2 4" xfId="19803"/>
    <cellStyle name="Separador de milhares 3 2 3 3 2 2 2 4 2" xfId="51098"/>
    <cellStyle name="Separador de milhares 3 2 3 3 2 2 2 5" xfId="13215"/>
    <cellStyle name="Separador de milhares 3 2 3 3 2 2 2 5 2" xfId="44510"/>
    <cellStyle name="Separador de milhares 3 2 3 3 2 2 2 6" xfId="34628"/>
    <cellStyle name="Separador de milhares 3 2 3 3 2 2 2 7" xfId="31333"/>
    <cellStyle name="Separador de milhares 3 2 3 3 2 2 3" xfId="4980"/>
    <cellStyle name="Separador de milhares 3 2 3 3 2 2 3 2" xfId="21450"/>
    <cellStyle name="Separador de milhares 3 2 3 3 2 2 3 2 2" xfId="52745"/>
    <cellStyle name="Separador de milhares 3 2 3 3 2 2 3 3" xfId="14862"/>
    <cellStyle name="Separador de milhares 3 2 3 3 2 2 3 3 2" xfId="46157"/>
    <cellStyle name="Separador de milhares 3 2 3 3 2 2 3 4" xfId="36275"/>
    <cellStyle name="Separador de milhares 3 2 3 3 2 2 4" xfId="8274"/>
    <cellStyle name="Separador de milhares 3 2 3 3 2 2 4 2" xfId="24744"/>
    <cellStyle name="Separador de milhares 3 2 3 3 2 2 4 2 2" xfId="56039"/>
    <cellStyle name="Separador de milhares 3 2 3 3 2 2 4 3" xfId="39569"/>
    <cellStyle name="Separador de milhares 3 2 3 3 2 2 5" xfId="18156"/>
    <cellStyle name="Separador de milhares 3 2 3 3 2 2 5 2" xfId="49451"/>
    <cellStyle name="Separador de milhares 3 2 3 3 2 2 6" xfId="11568"/>
    <cellStyle name="Separador de milhares 3 2 3 3 2 2 6 2" xfId="42863"/>
    <cellStyle name="Separador de milhares 3 2 3 3 2 2 7" xfId="28039"/>
    <cellStyle name="Separador de milhares 3 2 3 3 2 2 7 2" xfId="32981"/>
    <cellStyle name="Separador de milhares 3 2 3 3 2 2 8" xfId="29686"/>
    <cellStyle name="Separador de milhares 3 2 3 3 2 3" xfId="3332"/>
    <cellStyle name="Separador de milhares 3 2 3 3 2 3 2" xfId="6626"/>
    <cellStyle name="Separador de milhares 3 2 3 3 2 3 2 2" xfId="23096"/>
    <cellStyle name="Separador de milhares 3 2 3 3 2 3 2 2 2" xfId="54391"/>
    <cellStyle name="Separador de milhares 3 2 3 3 2 3 2 3" xfId="16508"/>
    <cellStyle name="Separador de milhares 3 2 3 3 2 3 2 3 2" xfId="47803"/>
    <cellStyle name="Separador de milhares 3 2 3 3 2 3 2 4" xfId="37921"/>
    <cellStyle name="Separador de milhares 3 2 3 3 2 3 3" xfId="9920"/>
    <cellStyle name="Separador de milhares 3 2 3 3 2 3 3 2" xfId="26390"/>
    <cellStyle name="Separador de milhares 3 2 3 3 2 3 3 2 2" xfId="57685"/>
    <cellStyle name="Separador de milhares 3 2 3 3 2 3 3 3" xfId="41215"/>
    <cellStyle name="Separador de milhares 3 2 3 3 2 3 4" xfId="19802"/>
    <cellStyle name="Separador de milhares 3 2 3 3 2 3 4 2" xfId="51097"/>
    <cellStyle name="Separador de milhares 3 2 3 3 2 3 5" xfId="13214"/>
    <cellStyle name="Separador de milhares 3 2 3 3 2 3 5 2" xfId="44509"/>
    <cellStyle name="Separador de milhares 3 2 3 3 2 3 6" xfId="34627"/>
    <cellStyle name="Separador de milhares 3 2 3 3 2 3 7" xfId="31332"/>
    <cellStyle name="Separador de milhares 3 2 3 3 2 4" xfId="4979"/>
    <cellStyle name="Separador de milhares 3 2 3 3 2 4 2" xfId="21449"/>
    <cellStyle name="Separador de milhares 3 2 3 3 2 4 2 2" xfId="52744"/>
    <cellStyle name="Separador de milhares 3 2 3 3 2 4 3" xfId="14861"/>
    <cellStyle name="Separador de milhares 3 2 3 3 2 4 3 2" xfId="46156"/>
    <cellStyle name="Separador de milhares 3 2 3 3 2 4 4" xfId="36274"/>
    <cellStyle name="Separador de milhares 3 2 3 3 2 5" xfId="8273"/>
    <cellStyle name="Separador de milhares 3 2 3 3 2 5 2" xfId="24743"/>
    <cellStyle name="Separador de milhares 3 2 3 3 2 5 2 2" xfId="56038"/>
    <cellStyle name="Separador de milhares 3 2 3 3 2 5 3" xfId="39568"/>
    <cellStyle name="Separador de milhares 3 2 3 3 2 6" xfId="18155"/>
    <cellStyle name="Separador de milhares 3 2 3 3 2 6 2" xfId="49450"/>
    <cellStyle name="Separador de milhares 3 2 3 3 2 7" xfId="11567"/>
    <cellStyle name="Separador de milhares 3 2 3 3 2 7 2" xfId="42862"/>
    <cellStyle name="Separador de milhares 3 2 3 3 2 8" xfId="28038"/>
    <cellStyle name="Separador de milhares 3 2 3 3 2 8 2" xfId="32980"/>
    <cellStyle name="Separador de milhares 3 2 3 3 2 9" xfId="29685"/>
    <cellStyle name="Separador de milhares 3 2 3 3 3" xfId="1651"/>
    <cellStyle name="Separador de milhares 3 2 3 3 3 2" xfId="1652"/>
    <cellStyle name="Separador de milhares 3 2 3 3 3 2 2" xfId="3335"/>
    <cellStyle name="Separador de milhares 3 2 3 3 3 2 2 2" xfId="6629"/>
    <cellStyle name="Separador de milhares 3 2 3 3 3 2 2 2 2" xfId="23099"/>
    <cellStyle name="Separador de milhares 3 2 3 3 3 2 2 2 2 2" xfId="54394"/>
    <cellStyle name="Separador de milhares 3 2 3 3 3 2 2 2 3" xfId="16511"/>
    <cellStyle name="Separador de milhares 3 2 3 3 3 2 2 2 3 2" xfId="47806"/>
    <cellStyle name="Separador de milhares 3 2 3 3 3 2 2 2 4" xfId="37924"/>
    <cellStyle name="Separador de milhares 3 2 3 3 3 2 2 3" xfId="9923"/>
    <cellStyle name="Separador de milhares 3 2 3 3 3 2 2 3 2" xfId="26393"/>
    <cellStyle name="Separador de milhares 3 2 3 3 3 2 2 3 2 2" xfId="57688"/>
    <cellStyle name="Separador de milhares 3 2 3 3 3 2 2 3 3" xfId="41218"/>
    <cellStyle name="Separador de milhares 3 2 3 3 3 2 2 4" xfId="19805"/>
    <cellStyle name="Separador de milhares 3 2 3 3 3 2 2 4 2" xfId="51100"/>
    <cellStyle name="Separador de milhares 3 2 3 3 3 2 2 5" xfId="13217"/>
    <cellStyle name="Separador de milhares 3 2 3 3 3 2 2 5 2" xfId="44512"/>
    <cellStyle name="Separador de milhares 3 2 3 3 3 2 2 6" xfId="34630"/>
    <cellStyle name="Separador de milhares 3 2 3 3 3 2 2 7" xfId="31335"/>
    <cellStyle name="Separador de milhares 3 2 3 3 3 2 3" xfId="4982"/>
    <cellStyle name="Separador de milhares 3 2 3 3 3 2 3 2" xfId="21452"/>
    <cellStyle name="Separador de milhares 3 2 3 3 3 2 3 2 2" xfId="52747"/>
    <cellStyle name="Separador de milhares 3 2 3 3 3 2 3 3" xfId="14864"/>
    <cellStyle name="Separador de milhares 3 2 3 3 3 2 3 3 2" xfId="46159"/>
    <cellStyle name="Separador de milhares 3 2 3 3 3 2 3 4" xfId="36277"/>
    <cellStyle name="Separador de milhares 3 2 3 3 3 2 4" xfId="8276"/>
    <cellStyle name="Separador de milhares 3 2 3 3 3 2 4 2" xfId="24746"/>
    <cellStyle name="Separador de milhares 3 2 3 3 3 2 4 2 2" xfId="56041"/>
    <cellStyle name="Separador de milhares 3 2 3 3 3 2 4 3" xfId="39571"/>
    <cellStyle name="Separador de milhares 3 2 3 3 3 2 5" xfId="18158"/>
    <cellStyle name="Separador de milhares 3 2 3 3 3 2 5 2" xfId="49453"/>
    <cellStyle name="Separador de milhares 3 2 3 3 3 2 6" xfId="11570"/>
    <cellStyle name="Separador de milhares 3 2 3 3 3 2 6 2" xfId="42865"/>
    <cellStyle name="Separador de milhares 3 2 3 3 3 2 7" xfId="28041"/>
    <cellStyle name="Separador de milhares 3 2 3 3 3 2 7 2" xfId="32983"/>
    <cellStyle name="Separador de milhares 3 2 3 3 3 2 8" xfId="29688"/>
    <cellStyle name="Separador de milhares 3 2 3 3 3 3" xfId="3334"/>
    <cellStyle name="Separador de milhares 3 2 3 3 3 3 2" xfId="6628"/>
    <cellStyle name="Separador de milhares 3 2 3 3 3 3 2 2" xfId="23098"/>
    <cellStyle name="Separador de milhares 3 2 3 3 3 3 2 2 2" xfId="54393"/>
    <cellStyle name="Separador de milhares 3 2 3 3 3 3 2 3" xfId="16510"/>
    <cellStyle name="Separador de milhares 3 2 3 3 3 3 2 3 2" xfId="47805"/>
    <cellStyle name="Separador de milhares 3 2 3 3 3 3 2 4" xfId="37923"/>
    <cellStyle name="Separador de milhares 3 2 3 3 3 3 3" xfId="9922"/>
    <cellStyle name="Separador de milhares 3 2 3 3 3 3 3 2" xfId="26392"/>
    <cellStyle name="Separador de milhares 3 2 3 3 3 3 3 2 2" xfId="57687"/>
    <cellStyle name="Separador de milhares 3 2 3 3 3 3 3 3" xfId="41217"/>
    <cellStyle name="Separador de milhares 3 2 3 3 3 3 4" xfId="19804"/>
    <cellStyle name="Separador de milhares 3 2 3 3 3 3 4 2" xfId="51099"/>
    <cellStyle name="Separador de milhares 3 2 3 3 3 3 5" xfId="13216"/>
    <cellStyle name="Separador de milhares 3 2 3 3 3 3 5 2" xfId="44511"/>
    <cellStyle name="Separador de milhares 3 2 3 3 3 3 6" xfId="34629"/>
    <cellStyle name="Separador de milhares 3 2 3 3 3 3 7" xfId="31334"/>
    <cellStyle name="Separador de milhares 3 2 3 3 3 4" xfId="4981"/>
    <cellStyle name="Separador de milhares 3 2 3 3 3 4 2" xfId="21451"/>
    <cellStyle name="Separador de milhares 3 2 3 3 3 4 2 2" xfId="52746"/>
    <cellStyle name="Separador de milhares 3 2 3 3 3 4 3" xfId="14863"/>
    <cellStyle name="Separador de milhares 3 2 3 3 3 4 3 2" xfId="46158"/>
    <cellStyle name="Separador de milhares 3 2 3 3 3 4 4" xfId="36276"/>
    <cellStyle name="Separador de milhares 3 2 3 3 3 5" xfId="8275"/>
    <cellStyle name="Separador de milhares 3 2 3 3 3 5 2" xfId="24745"/>
    <cellStyle name="Separador de milhares 3 2 3 3 3 5 2 2" xfId="56040"/>
    <cellStyle name="Separador de milhares 3 2 3 3 3 5 3" xfId="39570"/>
    <cellStyle name="Separador de milhares 3 2 3 3 3 6" xfId="18157"/>
    <cellStyle name="Separador de milhares 3 2 3 3 3 6 2" xfId="49452"/>
    <cellStyle name="Separador de milhares 3 2 3 3 3 7" xfId="11569"/>
    <cellStyle name="Separador de milhares 3 2 3 3 3 7 2" xfId="42864"/>
    <cellStyle name="Separador de milhares 3 2 3 3 3 8" xfId="28040"/>
    <cellStyle name="Separador de milhares 3 2 3 3 3 8 2" xfId="32982"/>
    <cellStyle name="Separador de milhares 3 2 3 3 3 9" xfId="29687"/>
    <cellStyle name="Separador de milhares 3 2 3 3 4" xfId="1653"/>
    <cellStyle name="Separador de milhares 3 2 3 3 4 2" xfId="3336"/>
    <cellStyle name="Separador de milhares 3 2 3 3 4 2 2" xfId="6630"/>
    <cellStyle name="Separador de milhares 3 2 3 3 4 2 2 2" xfId="23100"/>
    <cellStyle name="Separador de milhares 3 2 3 3 4 2 2 2 2" xfId="54395"/>
    <cellStyle name="Separador de milhares 3 2 3 3 4 2 2 3" xfId="16512"/>
    <cellStyle name="Separador de milhares 3 2 3 3 4 2 2 3 2" xfId="47807"/>
    <cellStyle name="Separador de milhares 3 2 3 3 4 2 2 4" xfId="37925"/>
    <cellStyle name="Separador de milhares 3 2 3 3 4 2 3" xfId="9924"/>
    <cellStyle name="Separador de milhares 3 2 3 3 4 2 3 2" xfId="26394"/>
    <cellStyle name="Separador de milhares 3 2 3 3 4 2 3 2 2" xfId="57689"/>
    <cellStyle name="Separador de milhares 3 2 3 3 4 2 3 3" xfId="41219"/>
    <cellStyle name="Separador de milhares 3 2 3 3 4 2 4" xfId="19806"/>
    <cellStyle name="Separador de milhares 3 2 3 3 4 2 4 2" xfId="51101"/>
    <cellStyle name="Separador de milhares 3 2 3 3 4 2 5" xfId="13218"/>
    <cellStyle name="Separador de milhares 3 2 3 3 4 2 5 2" xfId="44513"/>
    <cellStyle name="Separador de milhares 3 2 3 3 4 2 6" xfId="34631"/>
    <cellStyle name="Separador de milhares 3 2 3 3 4 2 7" xfId="31336"/>
    <cellStyle name="Separador de milhares 3 2 3 3 4 3" xfId="4983"/>
    <cellStyle name="Separador de milhares 3 2 3 3 4 3 2" xfId="21453"/>
    <cellStyle name="Separador de milhares 3 2 3 3 4 3 2 2" xfId="52748"/>
    <cellStyle name="Separador de milhares 3 2 3 3 4 3 3" xfId="14865"/>
    <cellStyle name="Separador de milhares 3 2 3 3 4 3 3 2" xfId="46160"/>
    <cellStyle name="Separador de milhares 3 2 3 3 4 3 4" xfId="36278"/>
    <cellStyle name="Separador de milhares 3 2 3 3 4 4" xfId="8277"/>
    <cellStyle name="Separador de milhares 3 2 3 3 4 4 2" xfId="24747"/>
    <cellStyle name="Separador de milhares 3 2 3 3 4 4 2 2" xfId="56042"/>
    <cellStyle name="Separador de milhares 3 2 3 3 4 4 3" xfId="39572"/>
    <cellStyle name="Separador de milhares 3 2 3 3 4 5" xfId="18159"/>
    <cellStyle name="Separador de milhares 3 2 3 3 4 5 2" xfId="49454"/>
    <cellStyle name="Separador de milhares 3 2 3 3 4 6" xfId="11571"/>
    <cellStyle name="Separador de milhares 3 2 3 3 4 6 2" xfId="42866"/>
    <cellStyle name="Separador de milhares 3 2 3 3 4 7" xfId="28042"/>
    <cellStyle name="Separador de milhares 3 2 3 3 4 7 2" xfId="32984"/>
    <cellStyle name="Separador de milhares 3 2 3 3 4 8" xfId="29689"/>
    <cellStyle name="Separador de milhares 3 2 3 3 5" xfId="1654"/>
    <cellStyle name="Separador de milhares 3 2 3 3 5 2" xfId="3337"/>
    <cellStyle name="Separador de milhares 3 2 3 3 5 2 2" xfId="6631"/>
    <cellStyle name="Separador de milhares 3 2 3 3 5 2 2 2" xfId="23101"/>
    <cellStyle name="Separador de milhares 3 2 3 3 5 2 2 2 2" xfId="54396"/>
    <cellStyle name="Separador de milhares 3 2 3 3 5 2 2 3" xfId="16513"/>
    <cellStyle name="Separador de milhares 3 2 3 3 5 2 2 3 2" xfId="47808"/>
    <cellStyle name="Separador de milhares 3 2 3 3 5 2 2 4" xfId="37926"/>
    <cellStyle name="Separador de milhares 3 2 3 3 5 2 3" xfId="9925"/>
    <cellStyle name="Separador de milhares 3 2 3 3 5 2 3 2" xfId="26395"/>
    <cellStyle name="Separador de milhares 3 2 3 3 5 2 3 2 2" xfId="57690"/>
    <cellStyle name="Separador de milhares 3 2 3 3 5 2 3 3" xfId="41220"/>
    <cellStyle name="Separador de milhares 3 2 3 3 5 2 4" xfId="19807"/>
    <cellStyle name="Separador de milhares 3 2 3 3 5 2 4 2" xfId="51102"/>
    <cellStyle name="Separador de milhares 3 2 3 3 5 2 5" xfId="13219"/>
    <cellStyle name="Separador de milhares 3 2 3 3 5 2 5 2" xfId="44514"/>
    <cellStyle name="Separador de milhares 3 2 3 3 5 2 6" xfId="34632"/>
    <cellStyle name="Separador de milhares 3 2 3 3 5 2 7" xfId="31337"/>
    <cellStyle name="Separador de milhares 3 2 3 3 5 3" xfId="4984"/>
    <cellStyle name="Separador de milhares 3 2 3 3 5 3 2" xfId="21454"/>
    <cellStyle name="Separador de milhares 3 2 3 3 5 3 2 2" xfId="52749"/>
    <cellStyle name="Separador de milhares 3 2 3 3 5 3 3" xfId="14866"/>
    <cellStyle name="Separador de milhares 3 2 3 3 5 3 3 2" xfId="46161"/>
    <cellStyle name="Separador de milhares 3 2 3 3 5 3 4" xfId="36279"/>
    <cellStyle name="Separador de milhares 3 2 3 3 5 4" xfId="8278"/>
    <cellStyle name="Separador de milhares 3 2 3 3 5 4 2" xfId="24748"/>
    <cellStyle name="Separador de milhares 3 2 3 3 5 4 2 2" xfId="56043"/>
    <cellStyle name="Separador de milhares 3 2 3 3 5 4 3" xfId="39573"/>
    <cellStyle name="Separador de milhares 3 2 3 3 5 5" xfId="18160"/>
    <cellStyle name="Separador de milhares 3 2 3 3 5 5 2" xfId="49455"/>
    <cellStyle name="Separador de milhares 3 2 3 3 5 6" xfId="11572"/>
    <cellStyle name="Separador de milhares 3 2 3 3 5 6 2" xfId="42867"/>
    <cellStyle name="Separador de milhares 3 2 3 3 5 7" xfId="28043"/>
    <cellStyle name="Separador de milhares 3 2 3 3 5 7 2" xfId="32985"/>
    <cellStyle name="Separador de milhares 3 2 3 3 5 8" xfId="29690"/>
    <cellStyle name="Separador de milhares 3 2 3 3 6" xfId="3331"/>
    <cellStyle name="Separador de milhares 3 2 3 3 6 2" xfId="6625"/>
    <cellStyle name="Separador de milhares 3 2 3 3 6 2 2" xfId="23095"/>
    <cellStyle name="Separador de milhares 3 2 3 3 6 2 2 2" xfId="54390"/>
    <cellStyle name="Separador de milhares 3 2 3 3 6 2 3" xfId="16507"/>
    <cellStyle name="Separador de milhares 3 2 3 3 6 2 3 2" xfId="47802"/>
    <cellStyle name="Separador de milhares 3 2 3 3 6 2 4" xfId="37920"/>
    <cellStyle name="Separador de milhares 3 2 3 3 6 3" xfId="9919"/>
    <cellStyle name="Separador de milhares 3 2 3 3 6 3 2" xfId="26389"/>
    <cellStyle name="Separador de milhares 3 2 3 3 6 3 2 2" xfId="57684"/>
    <cellStyle name="Separador de milhares 3 2 3 3 6 3 3" xfId="41214"/>
    <cellStyle name="Separador de milhares 3 2 3 3 6 4" xfId="19801"/>
    <cellStyle name="Separador de milhares 3 2 3 3 6 4 2" xfId="51096"/>
    <cellStyle name="Separador de milhares 3 2 3 3 6 5" xfId="13213"/>
    <cellStyle name="Separador de milhares 3 2 3 3 6 5 2" xfId="44508"/>
    <cellStyle name="Separador de milhares 3 2 3 3 6 6" xfId="34626"/>
    <cellStyle name="Separador de milhares 3 2 3 3 6 7" xfId="31331"/>
    <cellStyle name="Separador de milhares 3 2 3 3 7" xfId="4978"/>
    <cellStyle name="Separador de milhares 3 2 3 3 7 2" xfId="21448"/>
    <cellStyle name="Separador de milhares 3 2 3 3 7 2 2" xfId="52743"/>
    <cellStyle name="Separador de milhares 3 2 3 3 7 3" xfId="14860"/>
    <cellStyle name="Separador de milhares 3 2 3 3 7 3 2" xfId="46155"/>
    <cellStyle name="Separador de milhares 3 2 3 3 7 4" xfId="36273"/>
    <cellStyle name="Separador de milhares 3 2 3 3 8" xfId="8272"/>
    <cellStyle name="Separador de milhares 3 2 3 3 8 2" xfId="24742"/>
    <cellStyle name="Separador de milhares 3 2 3 3 8 2 2" xfId="56037"/>
    <cellStyle name="Separador de milhares 3 2 3 3 8 3" xfId="39567"/>
    <cellStyle name="Separador de milhares 3 2 3 3 9" xfId="18154"/>
    <cellStyle name="Separador de milhares 3 2 3 3 9 2" xfId="49449"/>
    <cellStyle name="Separador de milhares 3 2 3 4" xfId="1655"/>
    <cellStyle name="Separador de milhares 3 2 3 4 2" xfId="1656"/>
    <cellStyle name="Separador de milhares 3 2 3 4 2 2" xfId="3339"/>
    <cellStyle name="Separador de milhares 3 2 3 4 2 2 2" xfId="6633"/>
    <cellStyle name="Separador de milhares 3 2 3 4 2 2 2 2" xfId="23103"/>
    <cellStyle name="Separador de milhares 3 2 3 4 2 2 2 2 2" xfId="54398"/>
    <cellStyle name="Separador de milhares 3 2 3 4 2 2 2 3" xfId="16515"/>
    <cellStyle name="Separador de milhares 3 2 3 4 2 2 2 3 2" xfId="47810"/>
    <cellStyle name="Separador de milhares 3 2 3 4 2 2 2 4" xfId="37928"/>
    <cellStyle name="Separador de milhares 3 2 3 4 2 2 3" xfId="9927"/>
    <cellStyle name="Separador de milhares 3 2 3 4 2 2 3 2" xfId="26397"/>
    <cellStyle name="Separador de milhares 3 2 3 4 2 2 3 2 2" xfId="57692"/>
    <cellStyle name="Separador de milhares 3 2 3 4 2 2 3 3" xfId="41222"/>
    <cellStyle name="Separador de milhares 3 2 3 4 2 2 4" xfId="19809"/>
    <cellStyle name="Separador de milhares 3 2 3 4 2 2 4 2" xfId="51104"/>
    <cellStyle name="Separador de milhares 3 2 3 4 2 2 5" xfId="13221"/>
    <cellStyle name="Separador de milhares 3 2 3 4 2 2 5 2" xfId="44516"/>
    <cellStyle name="Separador de milhares 3 2 3 4 2 2 6" xfId="34634"/>
    <cellStyle name="Separador de milhares 3 2 3 4 2 2 7" xfId="31339"/>
    <cellStyle name="Separador de milhares 3 2 3 4 2 3" xfId="4986"/>
    <cellStyle name="Separador de milhares 3 2 3 4 2 3 2" xfId="21456"/>
    <cellStyle name="Separador de milhares 3 2 3 4 2 3 2 2" xfId="52751"/>
    <cellStyle name="Separador de milhares 3 2 3 4 2 3 3" xfId="14868"/>
    <cellStyle name="Separador de milhares 3 2 3 4 2 3 3 2" xfId="46163"/>
    <cellStyle name="Separador de milhares 3 2 3 4 2 3 4" xfId="36281"/>
    <cellStyle name="Separador de milhares 3 2 3 4 2 4" xfId="8280"/>
    <cellStyle name="Separador de milhares 3 2 3 4 2 4 2" xfId="24750"/>
    <cellStyle name="Separador de milhares 3 2 3 4 2 4 2 2" xfId="56045"/>
    <cellStyle name="Separador de milhares 3 2 3 4 2 4 3" xfId="39575"/>
    <cellStyle name="Separador de milhares 3 2 3 4 2 5" xfId="18162"/>
    <cellStyle name="Separador de milhares 3 2 3 4 2 5 2" xfId="49457"/>
    <cellStyle name="Separador de milhares 3 2 3 4 2 6" xfId="11574"/>
    <cellStyle name="Separador de milhares 3 2 3 4 2 6 2" xfId="42869"/>
    <cellStyle name="Separador de milhares 3 2 3 4 2 7" xfId="28045"/>
    <cellStyle name="Separador de milhares 3 2 3 4 2 7 2" xfId="32987"/>
    <cellStyle name="Separador de milhares 3 2 3 4 2 8" xfId="29692"/>
    <cellStyle name="Separador de milhares 3 2 3 4 3" xfId="3338"/>
    <cellStyle name="Separador de milhares 3 2 3 4 3 2" xfId="6632"/>
    <cellStyle name="Separador de milhares 3 2 3 4 3 2 2" xfId="23102"/>
    <cellStyle name="Separador de milhares 3 2 3 4 3 2 2 2" xfId="54397"/>
    <cellStyle name="Separador de milhares 3 2 3 4 3 2 3" xfId="16514"/>
    <cellStyle name="Separador de milhares 3 2 3 4 3 2 3 2" xfId="47809"/>
    <cellStyle name="Separador de milhares 3 2 3 4 3 2 4" xfId="37927"/>
    <cellStyle name="Separador de milhares 3 2 3 4 3 3" xfId="9926"/>
    <cellStyle name="Separador de milhares 3 2 3 4 3 3 2" xfId="26396"/>
    <cellStyle name="Separador de milhares 3 2 3 4 3 3 2 2" xfId="57691"/>
    <cellStyle name="Separador de milhares 3 2 3 4 3 3 3" xfId="41221"/>
    <cellStyle name="Separador de milhares 3 2 3 4 3 4" xfId="19808"/>
    <cellStyle name="Separador de milhares 3 2 3 4 3 4 2" xfId="51103"/>
    <cellStyle name="Separador de milhares 3 2 3 4 3 5" xfId="13220"/>
    <cellStyle name="Separador de milhares 3 2 3 4 3 5 2" xfId="44515"/>
    <cellStyle name="Separador de milhares 3 2 3 4 3 6" xfId="34633"/>
    <cellStyle name="Separador de milhares 3 2 3 4 3 7" xfId="31338"/>
    <cellStyle name="Separador de milhares 3 2 3 4 4" xfId="4985"/>
    <cellStyle name="Separador de milhares 3 2 3 4 4 2" xfId="21455"/>
    <cellStyle name="Separador de milhares 3 2 3 4 4 2 2" xfId="52750"/>
    <cellStyle name="Separador de milhares 3 2 3 4 4 3" xfId="14867"/>
    <cellStyle name="Separador de milhares 3 2 3 4 4 3 2" xfId="46162"/>
    <cellStyle name="Separador de milhares 3 2 3 4 4 4" xfId="36280"/>
    <cellStyle name="Separador de milhares 3 2 3 4 5" xfId="8279"/>
    <cellStyle name="Separador de milhares 3 2 3 4 5 2" xfId="24749"/>
    <cellStyle name="Separador de milhares 3 2 3 4 5 2 2" xfId="56044"/>
    <cellStyle name="Separador de milhares 3 2 3 4 5 3" xfId="39574"/>
    <cellStyle name="Separador de milhares 3 2 3 4 6" xfId="18161"/>
    <cellStyle name="Separador de milhares 3 2 3 4 6 2" xfId="49456"/>
    <cellStyle name="Separador de milhares 3 2 3 4 7" xfId="11573"/>
    <cellStyle name="Separador de milhares 3 2 3 4 7 2" xfId="42868"/>
    <cellStyle name="Separador de milhares 3 2 3 4 8" xfId="28044"/>
    <cellStyle name="Separador de milhares 3 2 3 4 8 2" xfId="32986"/>
    <cellStyle name="Separador de milhares 3 2 3 4 9" xfId="29691"/>
    <cellStyle name="Separador de milhares 3 2 3 5" xfId="1657"/>
    <cellStyle name="Separador de milhares 3 2 3 5 2" xfId="1658"/>
    <cellStyle name="Separador de milhares 3 2 3 5 2 2" xfId="3341"/>
    <cellStyle name="Separador de milhares 3 2 3 5 2 2 2" xfId="6635"/>
    <cellStyle name="Separador de milhares 3 2 3 5 2 2 2 2" xfId="23105"/>
    <cellStyle name="Separador de milhares 3 2 3 5 2 2 2 2 2" xfId="54400"/>
    <cellStyle name="Separador de milhares 3 2 3 5 2 2 2 3" xfId="16517"/>
    <cellStyle name="Separador de milhares 3 2 3 5 2 2 2 3 2" xfId="47812"/>
    <cellStyle name="Separador de milhares 3 2 3 5 2 2 2 4" xfId="37930"/>
    <cellStyle name="Separador de milhares 3 2 3 5 2 2 3" xfId="9929"/>
    <cellStyle name="Separador de milhares 3 2 3 5 2 2 3 2" xfId="26399"/>
    <cellStyle name="Separador de milhares 3 2 3 5 2 2 3 2 2" xfId="57694"/>
    <cellStyle name="Separador de milhares 3 2 3 5 2 2 3 3" xfId="41224"/>
    <cellStyle name="Separador de milhares 3 2 3 5 2 2 4" xfId="19811"/>
    <cellStyle name="Separador de milhares 3 2 3 5 2 2 4 2" xfId="51106"/>
    <cellStyle name="Separador de milhares 3 2 3 5 2 2 5" xfId="13223"/>
    <cellStyle name="Separador de milhares 3 2 3 5 2 2 5 2" xfId="44518"/>
    <cellStyle name="Separador de milhares 3 2 3 5 2 2 6" xfId="34636"/>
    <cellStyle name="Separador de milhares 3 2 3 5 2 2 7" xfId="31341"/>
    <cellStyle name="Separador de milhares 3 2 3 5 2 3" xfId="4988"/>
    <cellStyle name="Separador de milhares 3 2 3 5 2 3 2" xfId="21458"/>
    <cellStyle name="Separador de milhares 3 2 3 5 2 3 2 2" xfId="52753"/>
    <cellStyle name="Separador de milhares 3 2 3 5 2 3 3" xfId="14870"/>
    <cellStyle name="Separador de milhares 3 2 3 5 2 3 3 2" xfId="46165"/>
    <cellStyle name="Separador de milhares 3 2 3 5 2 3 4" xfId="36283"/>
    <cellStyle name="Separador de milhares 3 2 3 5 2 4" xfId="8282"/>
    <cellStyle name="Separador de milhares 3 2 3 5 2 4 2" xfId="24752"/>
    <cellStyle name="Separador de milhares 3 2 3 5 2 4 2 2" xfId="56047"/>
    <cellStyle name="Separador de milhares 3 2 3 5 2 4 3" xfId="39577"/>
    <cellStyle name="Separador de milhares 3 2 3 5 2 5" xfId="18164"/>
    <cellStyle name="Separador de milhares 3 2 3 5 2 5 2" xfId="49459"/>
    <cellStyle name="Separador de milhares 3 2 3 5 2 6" xfId="11576"/>
    <cellStyle name="Separador de milhares 3 2 3 5 2 6 2" xfId="42871"/>
    <cellStyle name="Separador de milhares 3 2 3 5 2 7" xfId="28047"/>
    <cellStyle name="Separador de milhares 3 2 3 5 2 7 2" xfId="32989"/>
    <cellStyle name="Separador de milhares 3 2 3 5 2 8" xfId="29694"/>
    <cellStyle name="Separador de milhares 3 2 3 5 3" xfId="3340"/>
    <cellStyle name="Separador de milhares 3 2 3 5 3 2" xfId="6634"/>
    <cellStyle name="Separador de milhares 3 2 3 5 3 2 2" xfId="23104"/>
    <cellStyle name="Separador de milhares 3 2 3 5 3 2 2 2" xfId="54399"/>
    <cellStyle name="Separador de milhares 3 2 3 5 3 2 3" xfId="16516"/>
    <cellStyle name="Separador de milhares 3 2 3 5 3 2 3 2" xfId="47811"/>
    <cellStyle name="Separador de milhares 3 2 3 5 3 2 4" xfId="37929"/>
    <cellStyle name="Separador de milhares 3 2 3 5 3 3" xfId="9928"/>
    <cellStyle name="Separador de milhares 3 2 3 5 3 3 2" xfId="26398"/>
    <cellStyle name="Separador de milhares 3 2 3 5 3 3 2 2" xfId="57693"/>
    <cellStyle name="Separador de milhares 3 2 3 5 3 3 3" xfId="41223"/>
    <cellStyle name="Separador de milhares 3 2 3 5 3 4" xfId="19810"/>
    <cellStyle name="Separador de milhares 3 2 3 5 3 4 2" xfId="51105"/>
    <cellStyle name="Separador de milhares 3 2 3 5 3 5" xfId="13222"/>
    <cellStyle name="Separador de milhares 3 2 3 5 3 5 2" xfId="44517"/>
    <cellStyle name="Separador de milhares 3 2 3 5 3 6" xfId="34635"/>
    <cellStyle name="Separador de milhares 3 2 3 5 3 7" xfId="31340"/>
    <cellStyle name="Separador de milhares 3 2 3 5 4" xfId="4987"/>
    <cellStyle name="Separador de milhares 3 2 3 5 4 2" xfId="21457"/>
    <cellStyle name="Separador de milhares 3 2 3 5 4 2 2" xfId="52752"/>
    <cellStyle name="Separador de milhares 3 2 3 5 4 3" xfId="14869"/>
    <cellStyle name="Separador de milhares 3 2 3 5 4 3 2" xfId="46164"/>
    <cellStyle name="Separador de milhares 3 2 3 5 4 4" xfId="36282"/>
    <cellStyle name="Separador de milhares 3 2 3 5 5" xfId="8281"/>
    <cellStyle name="Separador de milhares 3 2 3 5 5 2" xfId="24751"/>
    <cellStyle name="Separador de milhares 3 2 3 5 5 2 2" xfId="56046"/>
    <cellStyle name="Separador de milhares 3 2 3 5 5 3" xfId="39576"/>
    <cellStyle name="Separador de milhares 3 2 3 5 6" xfId="18163"/>
    <cellStyle name="Separador de milhares 3 2 3 5 6 2" xfId="49458"/>
    <cellStyle name="Separador de milhares 3 2 3 5 7" xfId="11575"/>
    <cellStyle name="Separador de milhares 3 2 3 5 7 2" xfId="42870"/>
    <cellStyle name="Separador de milhares 3 2 3 5 8" xfId="28046"/>
    <cellStyle name="Separador de milhares 3 2 3 5 8 2" xfId="32988"/>
    <cellStyle name="Separador de milhares 3 2 3 5 9" xfId="29693"/>
    <cellStyle name="Separador de milhares 3 2 3 6" xfId="1659"/>
    <cellStyle name="Separador de milhares 3 2 3 6 2" xfId="3342"/>
    <cellStyle name="Separador de milhares 3 2 3 6 2 2" xfId="6636"/>
    <cellStyle name="Separador de milhares 3 2 3 6 2 2 2" xfId="23106"/>
    <cellStyle name="Separador de milhares 3 2 3 6 2 2 2 2" xfId="54401"/>
    <cellStyle name="Separador de milhares 3 2 3 6 2 2 3" xfId="16518"/>
    <cellStyle name="Separador de milhares 3 2 3 6 2 2 3 2" xfId="47813"/>
    <cellStyle name="Separador de milhares 3 2 3 6 2 2 4" xfId="37931"/>
    <cellStyle name="Separador de milhares 3 2 3 6 2 3" xfId="9930"/>
    <cellStyle name="Separador de milhares 3 2 3 6 2 3 2" xfId="26400"/>
    <cellStyle name="Separador de milhares 3 2 3 6 2 3 2 2" xfId="57695"/>
    <cellStyle name="Separador de milhares 3 2 3 6 2 3 3" xfId="41225"/>
    <cellStyle name="Separador de milhares 3 2 3 6 2 4" xfId="19812"/>
    <cellStyle name="Separador de milhares 3 2 3 6 2 4 2" xfId="51107"/>
    <cellStyle name="Separador de milhares 3 2 3 6 2 5" xfId="13224"/>
    <cellStyle name="Separador de milhares 3 2 3 6 2 5 2" xfId="44519"/>
    <cellStyle name="Separador de milhares 3 2 3 6 2 6" xfId="34637"/>
    <cellStyle name="Separador de milhares 3 2 3 6 2 7" xfId="31342"/>
    <cellStyle name="Separador de milhares 3 2 3 6 3" xfId="4989"/>
    <cellStyle name="Separador de milhares 3 2 3 6 3 2" xfId="21459"/>
    <cellStyle name="Separador de milhares 3 2 3 6 3 2 2" xfId="52754"/>
    <cellStyle name="Separador de milhares 3 2 3 6 3 3" xfId="14871"/>
    <cellStyle name="Separador de milhares 3 2 3 6 3 3 2" xfId="46166"/>
    <cellStyle name="Separador de milhares 3 2 3 6 3 4" xfId="36284"/>
    <cellStyle name="Separador de milhares 3 2 3 6 4" xfId="8283"/>
    <cellStyle name="Separador de milhares 3 2 3 6 4 2" xfId="24753"/>
    <cellStyle name="Separador de milhares 3 2 3 6 4 2 2" xfId="56048"/>
    <cellStyle name="Separador de milhares 3 2 3 6 4 3" xfId="39578"/>
    <cellStyle name="Separador de milhares 3 2 3 6 5" xfId="18165"/>
    <cellStyle name="Separador de milhares 3 2 3 6 5 2" xfId="49460"/>
    <cellStyle name="Separador de milhares 3 2 3 6 6" xfId="11577"/>
    <cellStyle name="Separador de milhares 3 2 3 6 6 2" xfId="42872"/>
    <cellStyle name="Separador de milhares 3 2 3 6 7" xfId="28048"/>
    <cellStyle name="Separador de milhares 3 2 3 6 7 2" xfId="32990"/>
    <cellStyle name="Separador de milhares 3 2 3 6 8" xfId="29695"/>
    <cellStyle name="Separador de milhares 3 2 3 7" xfId="1660"/>
    <cellStyle name="Separador de milhares 3 2 3 7 2" xfId="3343"/>
    <cellStyle name="Separador de milhares 3 2 3 7 2 2" xfId="6637"/>
    <cellStyle name="Separador de milhares 3 2 3 7 2 2 2" xfId="23107"/>
    <cellStyle name="Separador de milhares 3 2 3 7 2 2 2 2" xfId="54402"/>
    <cellStyle name="Separador de milhares 3 2 3 7 2 2 3" xfId="16519"/>
    <cellStyle name="Separador de milhares 3 2 3 7 2 2 3 2" xfId="47814"/>
    <cellStyle name="Separador de milhares 3 2 3 7 2 2 4" xfId="37932"/>
    <cellStyle name="Separador de milhares 3 2 3 7 2 3" xfId="9931"/>
    <cellStyle name="Separador de milhares 3 2 3 7 2 3 2" xfId="26401"/>
    <cellStyle name="Separador de milhares 3 2 3 7 2 3 2 2" xfId="57696"/>
    <cellStyle name="Separador de milhares 3 2 3 7 2 3 3" xfId="41226"/>
    <cellStyle name="Separador de milhares 3 2 3 7 2 4" xfId="19813"/>
    <cellStyle name="Separador de milhares 3 2 3 7 2 4 2" xfId="51108"/>
    <cellStyle name="Separador de milhares 3 2 3 7 2 5" xfId="13225"/>
    <cellStyle name="Separador de milhares 3 2 3 7 2 5 2" xfId="44520"/>
    <cellStyle name="Separador de milhares 3 2 3 7 2 6" xfId="34638"/>
    <cellStyle name="Separador de milhares 3 2 3 7 2 7" xfId="31343"/>
    <cellStyle name="Separador de milhares 3 2 3 7 3" xfId="4990"/>
    <cellStyle name="Separador de milhares 3 2 3 7 3 2" xfId="21460"/>
    <cellStyle name="Separador de milhares 3 2 3 7 3 2 2" xfId="52755"/>
    <cellStyle name="Separador de milhares 3 2 3 7 3 3" xfId="14872"/>
    <cellStyle name="Separador de milhares 3 2 3 7 3 3 2" xfId="46167"/>
    <cellStyle name="Separador de milhares 3 2 3 7 3 4" xfId="36285"/>
    <cellStyle name="Separador de milhares 3 2 3 7 4" xfId="8284"/>
    <cellStyle name="Separador de milhares 3 2 3 7 4 2" xfId="24754"/>
    <cellStyle name="Separador de milhares 3 2 3 7 4 2 2" xfId="56049"/>
    <cellStyle name="Separador de milhares 3 2 3 7 4 3" xfId="39579"/>
    <cellStyle name="Separador de milhares 3 2 3 7 5" xfId="18166"/>
    <cellStyle name="Separador de milhares 3 2 3 7 5 2" xfId="49461"/>
    <cellStyle name="Separador de milhares 3 2 3 7 6" xfId="11578"/>
    <cellStyle name="Separador de milhares 3 2 3 7 6 2" xfId="42873"/>
    <cellStyle name="Separador de milhares 3 2 3 7 7" xfId="28049"/>
    <cellStyle name="Separador de milhares 3 2 3 7 7 2" xfId="32991"/>
    <cellStyle name="Separador de milhares 3 2 3 7 8" xfId="29696"/>
    <cellStyle name="Separador de milhares 3 2 3 8" xfId="3323"/>
    <cellStyle name="Separador de milhares 3 2 3 8 2" xfId="6617"/>
    <cellStyle name="Separador de milhares 3 2 3 8 2 2" xfId="23087"/>
    <cellStyle name="Separador de milhares 3 2 3 8 2 2 2" xfId="54382"/>
    <cellStyle name="Separador de milhares 3 2 3 8 2 3" xfId="16499"/>
    <cellStyle name="Separador de milhares 3 2 3 8 2 3 2" xfId="47794"/>
    <cellStyle name="Separador de milhares 3 2 3 8 2 4" xfId="37912"/>
    <cellStyle name="Separador de milhares 3 2 3 8 3" xfId="9911"/>
    <cellStyle name="Separador de milhares 3 2 3 8 3 2" xfId="26381"/>
    <cellStyle name="Separador de milhares 3 2 3 8 3 2 2" xfId="57676"/>
    <cellStyle name="Separador de milhares 3 2 3 8 3 3" xfId="41206"/>
    <cellStyle name="Separador de milhares 3 2 3 8 4" xfId="19793"/>
    <cellStyle name="Separador de milhares 3 2 3 8 4 2" xfId="51088"/>
    <cellStyle name="Separador de milhares 3 2 3 8 5" xfId="13205"/>
    <cellStyle name="Separador de milhares 3 2 3 8 5 2" xfId="44500"/>
    <cellStyle name="Separador de milhares 3 2 3 8 6" xfId="34618"/>
    <cellStyle name="Separador de milhares 3 2 3 8 7" xfId="31323"/>
    <cellStyle name="Separador de milhares 3 2 3 9" xfId="4970"/>
    <cellStyle name="Separador de milhares 3 2 3 9 2" xfId="21440"/>
    <cellStyle name="Separador de milhares 3 2 3 9 2 2" xfId="52735"/>
    <cellStyle name="Separador de milhares 3 2 3 9 3" xfId="14852"/>
    <cellStyle name="Separador de milhares 3 2 3 9 3 2" xfId="46147"/>
    <cellStyle name="Separador de milhares 3 2 3 9 4" xfId="36265"/>
    <cellStyle name="Separador de milhares 3 2 4" xfId="1661"/>
    <cellStyle name="Separador de milhares 3 2 4 10" xfId="11579"/>
    <cellStyle name="Separador de milhares 3 2 4 10 2" xfId="42874"/>
    <cellStyle name="Separador de milhares 3 2 4 11" xfId="28050"/>
    <cellStyle name="Separador de milhares 3 2 4 11 2" xfId="32992"/>
    <cellStyle name="Separador de milhares 3 2 4 12" xfId="29697"/>
    <cellStyle name="Separador de milhares 3 2 4 2" xfId="1662"/>
    <cellStyle name="Separador de milhares 3 2 4 2 2" xfId="1663"/>
    <cellStyle name="Separador de milhares 3 2 4 2 2 2" xfId="3346"/>
    <cellStyle name="Separador de milhares 3 2 4 2 2 2 2" xfId="6640"/>
    <cellStyle name="Separador de milhares 3 2 4 2 2 2 2 2" xfId="23110"/>
    <cellStyle name="Separador de milhares 3 2 4 2 2 2 2 2 2" xfId="54405"/>
    <cellStyle name="Separador de milhares 3 2 4 2 2 2 2 3" xfId="16522"/>
    <cellStyle name="Separador de milhares 3 2 4 2 2 2 2 3 2" xfId="47817"/>
    <cellStyle name="Separador de milhares 3 2 4 2 2 2 2 4" xfId="37935"/>
    <cellStyle name="Separador de milhares 3 2 4 2 2 2 3" xfId="9934"/>
    <cellStyle name="Separador de milhares 3 2 4 2 2 2 3 2" xfId="26404"/>
    <cellStyle name="Separador de milhares 3 2 4 2 2 2 3 2 2" xfId="57699"/>
    <cellStyle name="Separador de milhares 3 2 4 2 2 2 3 3" xfId="41229"/>
    <cellStyle name="Separador de milhares 3 2 4 2 2 2 4" xfId="19816"/>
    <cellStyle name="Separador de milhares 3 2 4 2 2 2 4 2" xfId="51111"/>
    <cellStyle name="Separador de milhares 3 2 4 2 2 2 5" xfId="13228"/>
    <cellStyle name="Separador de milhares 3 2 4 2 2 2 5 2" xfId="44523"/>
    <cellStyle name="Separador de milhares 3 2 4 2 2 2 6" xfId="34641"/>
    <cellStyle name="Separador de milhares 3 2 4 2 2 2 7" xfId="31346"/>
    <cellStyle name="Separador de milhares 3 2 4 2 2 3" xfId="4993"/>
    <cellStyle name="Separador de milhares 3 2 4 2 2 3 2" xfId="21463"/>
    <cellStyle name="Separador de milhares 3 2 4 2 2 3 2 2" xfId="52758"/>
    <cellStyle name="Separador de milhares 3 2 4 2 2 3 3" xfId="14875"/>
    <cellStyle name="Separador de milhares 3 2 4 2 2 3 3 2" xfId="46170"/>
    <cellStyle name="Separador de milhares 3 2 4 2 2 3 4" xfId="36288"/>
    <cellStyle name="Separador de milhares 3 2 4 2 2 4" xfId="8287"/>
    <cellStyle name="Separador de milhares 3 2 4 2 2 4 2" xfId="24757"/>
    <cellStyle name="Separador de milhares 3 2 4 2 2 4 2 2" xfId="56052"/>
    <cellStyle name="Separador de milhares 3 2 4 2 2 4 3" xfId="39582"/>
    <cellStyle name="Separador de milhares 3 2 4 2 2 5" xfId="18169"/>
    <cellStyle name="Separador de milhares 3 2 4 2 2 5 2" xfId="49464"/>
    <cellStyle name="Separador de milhares 3 2 4 2 2 6" xfId="11581"/>
    <cellStyle name="Separador de milhares 3 2 4 2 2 6 2" xfId="42876"/>
    <cellStyle name="Separador de milhares 3 2 4 2 2 7" xfId="28052"/>
    <cellStyle name="Separador de milhares 3 2 4 2 2 7 2" xfId="32994"/>
    <cellStyle name="Separador de milhares 3 2 4 2 2 8" xfId="29699"/>
    <cellStyle name="Separador de milhares 3 2 4 2 3" xfId="3345"/>
    <cellStyle name="Separador de milhares 3 2 4 2 3 2" xfId="6639"/>
    <cellStyle name="Separador de milhares 3 2 4 2 3 2 2" xfId="23109"/>
    <cellStyle name="Separador de milhares 3 2 4 2 3 2 2 2" xfId="54404"/>
    <cellStyle name="Separador de milhares 3 2 4 2 3 2 3" xfId="16521"/>
    <cellStyle name="Separador de milhares 3 2 4 2 3 2 3 2" xfId="47816"/>
    <cellStyle name="Separador de milhares 3 2 4 2 3 2 4" xfId="37934"/>
    <cellStyle name="Separador de milhares 3 2 4 2 3 3" xfId="9933"/>
    <cellStyle name="Separador de milhares 3 2 4 2 3 3 2" xfId="26403"/>
    <cellStyle name="Separador de milhares 3 2 4 2 3 3 2 2" xfId="57698"/>
    <cellStyle name="Separador de milhares 3 2 4 2 3 3 3" xfId="41228"/>
    <cellStyle name="Separador de milhares 3 2 4 2 3 4" xfId="19815"/>
    <cellStyle name="Separador de milhares 3 2 4 2 3 4 2" xfId="51110"/>
    <cellStyle name="Separador de milhares 3 2 4 2 3 5" xfId="13227"/>
    <cellStyle name="Separador de milhares 3 2 4 2 3 5 2" xfId="44522"/>
    <cellStyle name="Separador de milhares 3 2 4 2 3 6" xfId="34640"/>
    <cellStyle name="Separador de milhares 3 2 4 2 3 7" xfId="31345"/>
    <cellStyle name="Separador de milhares 3 2 4 2 4" xfId="4992"/>
    <cellStyle name="Separador de milhares 3 2 4 2 4 2" xfId="21462"/>
    <cellStyle name="Separador de milhares 3 2 4 2 4 2 2" xfId="52757"/>
    <cellStyle name="Separador de milhares 3 2 4 2 4 3" xfId="14874"/>
    <cellStyle name="Separador de milhares 3 2 4 2 4 3 2" xfId="46169"/>
    <cellStyle name="Separador de milhares 3 2 4 2 4 4" xfId="36287"/>
    <cellStyle name="Separador de milhares 3 2 4 2 5" xfId="8286"/>
    <cellStyle name="Separador de milhares 3 2 4 2 5 2" xfId="24756"/>
    <cellStyle name="Separador de milhares 3 2 4 2 5 2 2" xfId="56051"/>
    <cellStyle name="Separador de milhares 3 2 4 2 5 3" xfId="39581"/>
    <cellStyle name="Separador de milhares 3 2 4 2 6" xfId="18168"/>
    <cellStyle name="Separador de milhares 3 2 4 2 6 2" xfId="49463"/>
    <cellStyle name="Separador de milhares 3 2 4 2 7" xfId="11580"/>
    <cellStyle name="Separador de milhares 3 2 4 2 7 2" xfId="42875"/>
    <cellStyle name="Separador de milhares 3 2 4 2 8" xfId="28051"/>
    <cellStyle name="Separador de milhares 3 2 4 2 8 2" xfId="32993"/>
    <cellStyle name="Separador de milhares 3 2 4 2 9" xfId="29698"/>
    <cellStyle name="Separador de milhares 3 2 4 3" xfId="1664"/>
    <cellStyle name="Separador de milhares 3 2 4 3 2" xfId="1665"/>
    <cellStyle name="Separador de milhares 3 2 4 3 2 2" xfId="3348"/>
    <cellStyle name="Separador de milhares 3 2 4 3 2 2 2" xfId="6642"/>
    <cellStyle name="Separador de milhares 3 2 4 3 2 2 2 2" xfId="23112"/>
    <cellStyle name="Separador de milhares 3 2 4 3 2 2 2 2 2" xfId="54407"/>
    <cellStyle name="Separador de milhares 3 2 4 3 2 2 2 3" xfId="16524"/>
    <cellStyle name="Separador de milhares 3 2 4 3 2 2 2 3 2" xfId="47819"/>
    <cellStyle name="Separador de milhares 3 2 4 3 2 2 2 4" xfId="37937"/>
    <cellStyle name="Separador de milhares 3 2 4 3 2 2 3" xfId="9936"/>
    <cellStyle name="Separador de milhares 3 2 4 3 2 2 3 2" xfId="26406"/>
    <cellStyle name="Separador de milhares 3 2 4 3 2 2 3 2 2" xfId="57701"/>
    <cellStyle name="Separador de milhares 3 2 4 3 2 2 3 3" xfId="41231"/>
    <cellStyle name="Separador de milhares 3 2 4 3 2 2 4" xfId="19818"/>
    <cellStyle name="Separador de milhares 3 2 4 3 2 2 4 2" xfId="51113"/>
    <cellStyle name="Separador de milhares 3 2 4 3 2 2 5" xfId="13230"/>
    <cellStyle name="Separador de milhares 3 2 4 3 2 2 5 2" xfId="44525"/>
    <cellStyle name="Separador de milhares 3 2 4 3 2 2 6" xfId="34643"/>
    <cellStyle name="Separador de milhares 3 2 4 3 2 2 7" xfId="31348"/>
    <cellStyle name="Separador de milhares 3 2 4 3 2 3" xfId="4995"/>
    <cellStyle name="Separador de milhares 3 2 4 3 2 3 2" xfId="21465"/>
    <cellStyle name="Separador de milhares 3 2 4 3 2 3 2 2" xfId="52760"/>
    <cellStyle name="Separador de milhares 3 2 4 3 2 3 3" xfId="14877"/>
    <cellStyle name="Separador de milhares 3 2 4 3 2 3 3 2" xfId="46172"/>
    <cellStyle name="Separador de milhares 3 2 4 3 2 3 4" xfId="36290"/>
    <cellStyle name="Separador de milhares 3 2 4 3 2 4" xfId="8289"/>
    <cellStyle name="Separador de milhares 3 2 4 3 2 4 2" xfId="24759"/>
    <cellStyle name="Separador de milhares 3 2 4 3 2 4 2 2" xfId="56054"/>
    <cellStyle name="Separador de milhares 3 2 4 3 2 4 3" xfId="39584"/>
    <cellStyle name="Separador de milhares 3 2 4 3 2 5" xfId="18171"/>
    <cellStyle name="Separador de milhares 3 2 4 3 2 5 2" xfId="49466"/>
    <cellStyle name="Separador de milhares 3 2 4 3 2 6" xfId="11583"/>
    <cellStyle name="Separador de milhares 3 2 4 3 2 6 2" xfId="42878"/>
    <cellStyle name="Separador de milhares 3 2 4 3 2 7" xfId="28054"/>
    <cellStyle name="Separador de milhares 3 2 4 3 2 7 2" xfId="32996"/>
    <cellStyle name="Separador de milhares 3 2 4 3 2 8" xfId="29701"/>
    <cellStyle name="Separador de milhares 3 2 4 3 3" xfId="3347"/>
    <cellStyle name="Separador de milhares 3 2 4 3 3 2" xfId="6641"/>
    <cellStyle name="Separador de milhares 3 2 4 3 3 2 2" xfId="23111"/>
    <cellStyle name="Separador de milhares 3 2 4 3 3 2 2 2" xfId="54406"/>
    <cellStyle name="Separador de milhares 3 2 4 3 3 2 3" xfId="16523"/>
    <cellStyle name="Separador de milhares 3 2 4 3 3 2 3 2" xfId="47818"/>
    <cellStyle name="Separador de milhares 3 2 4 3 3 2 4" xfId="37936"/>
    <cellStyle name="Separador de milhares 3 2 4 3 3 3" xfId="9935"/>
    <cellStyle name="Separador de milhares 3 2 4 3 3 3 2" xfId="26405"/>
    <cellStyle name="Separador de milhares 3 2 4 3 3 3 2 2" xfId="57700"/>
    <cellStyle name="Separador de milhares 3 2 4 3 3 3 3" xfId="41230"/>
    <cellStyle name="Separador de milhares 3 2 4 3 3 4" xfId="19817"/>
    <cellStyle name="Separador de milhares 3 2 4 3 3 4 2" xfId="51112"/>
    <cellStyle name="Separador de milhares 3 2 4 3 3 5" xfId="13229"/>
    <cellStyle name="Separador de milhares 3 2 4 3 3 5 2" xfId="44524"/>
    <cellStyle name="Separador de milhares 3 2 4 3 3 6" xfId="34642"/>
    <cellStyle name="Separador de milhares 3 2 4 3 3 7" xfId="31347"/>
    <cellStyle name="Separador de milhares 3 2 4 3 4" xfId="4994"/>
    <cellStyle name="Separador de milhares 3 2 4 3 4 2" xfId="21464"/>
    <cellStyle name="Separador de milhares 3 2 4 3 4 2 2" xfId="52759"/>
    <cellStyle name="Separador de milhares 3 2 4 3 4 3" xfId="14876"/>
    <cellStyle name="Separador de milhares 3 2 4 3 4 3 2" xfId="46171"/>
    <cellStyle name="Separador de milhares 3 2 4 3 4 4" xfId="36289"/>
    <cellStyle name="Separador de milhares 3 2 4 3 5" xfId="8288"/>
    <cellStyle name="Separador de milhares 3 2 4 3 5 2" xfId="24758"/>
    <cellStyle name="Separador de milhares 3 2 4 3 5 2 2" xfId="56053"/>
    <cellStyle name="Separador de milhares 3 2 4 3 5 3" xfId="39583"/>
    <cellStyle name="Separador de milhares 3 2 4 3 6" xfId="18170"/>
    <cellStyle name="Separador de milhares 3 2 4 3 6 2" xfId="49465"/>
    <cellStyle name="Separador de milhares 3 2 4 3 7" xfId="11582"/>
    <cellStyle name="Separador de milhares 3 2 4 3 7 2" xfId="42877"/>
    <cellStyle name="Separador de milhares 3 2 4 3 8" xfId="28053"/>
    <cellStyle name="Separador de milhares 3 2 4 3 8 2" xfId="32995"/>
    <cellStyle name="Separador de milhares 3 2 4 3 9" xfId="29700"/>
    <cellStyle name="Separador de milhares 3 2 4 4" xfId="1666"/>
    <cellStyle name="Separador de milhares 3 2 4 4 2" xfId="3349"/>
    <cellStyle name="Separador de milhares 3 2 4 4 2 2" xfId="6643"/>
    <cellStyle name="Separador de milhares 3 2 4 4 2 2 2" xfId="23113"/>
    <cellStyle name="Separador de milhares 3 2 4 4 2 2 2 2" xfId="54408"/>
    <cellStyle name="Separador de milhares 3 2 4 4 2 2 3" xfId="16525"/>
    <cellStyle name="Separador de milhares 3 2 4 4 2 2 3 2" xfId="47820"/>
    <cellStyle name="Separador de milhares 3 2 4 4 2 2 4" xfId="37938"/>
    <cellStyle name="Separador de milhares 3 2 4 4 2 3" xfId="9937"/>
    <cellStyle name="Separador de milhares 3 2 4 4 2 3 2" xfId="26407"/>
    <cellStyle name="Separador de milhares 3 2 4 4 2 3 2 2" xfId="57702"/>
    <cellStyle name="Separador de milhares 3 2 4 4 2 3 3" xfId="41232"/>
    <cellStyle name="Separador de milhares 3 2 4 4 2 4" xfId="19819"/>
    <cellStyle name="Separador de milhares 3 2 4 4 2 4 2" xfId="51114"/>
    <cellStyle name="Separador de milhares 3 2 4 4 2 5" xfId="13231"/>
    <cellStyle name="Separador de milhares 3 2 4 4 2 5 2" xfId="44526"/>
    <cellStyle name="Separador de milhares 3 2 4 4 2 6" xfId="34644"/>
    <cellStyle name="Separador de milhares 3 2 4 4 2 7" xfId="31349"/>
    <cellStyle name="Separador de milhares 3 2 4 4 3" xfId="4996"/>
    <cellStyle name="Separador de milhares 3 2 4 4 3 2" xfId="21466"/>
    <cellStyle name="Separador de milhares 3 2 4 4 3 2 2" xfId="52761"/>
    <cellStyle name="Separador de milhares 3 2 4 4 3 3" xfId="14878"/>
    <cellStyle name="Separador de milhares 3 2 4 4 3 3 2" xfId="46173"/>
    <cellStyle name="Separador de milhares 3 2 4 4 3 4" xfId="36291"/>
    <cellStyle name="Separador de milhares 3 2 4 4 4" xfId="8290"/>
    <cellStyle name="Separador de milhares 3 2 4 4 4 2" xfId="24760"/>
    <cellStyle name="Separador de milhares 3 2 4 4 4 2 2" xfId="56055"/>
    <cellStyle name="Separador de milhares 3 2 4 4 4 3" xfId="39585"/>
    <cellStyle name="Separador de milhares 3 2 4 4 5" xfId="18172"/>
    <cellStyle name="Separador de milhares 3 2 4 4 5 2" xfId="49467"/>
    <cellStyle name="Separador de milhares 3 2 4 4 6" xfId="11584"/>
    <cellStyle name="Separador de milhares 3 2 4 4 6 2" xfId="42879"/>
    <cellStyle name="Separador de milhares 3 2 4 4 7" xfId="28055"/>
    <cellStyle name="Separador de milhares 3 2 4 4 7 2" xfId="32997"/>
    <cellStyle name="Separador de milhares 3 2 4 4 8" xfId="29702"/>
    <cellStyle name="Separador de milhares 3 2 4 5" xfId="1667"/>
    <cellStyle name="Separador de milhares 3 2 4 5 2" xfId="3350"/>
    <cellStyle name="Separador de milhares 3 2 4 5 2 2" xfId="6644"/>
    <cellStyle name="Separador de milhares 3 2 4 5 2 2 2" xfId="23114"/>
    <cellStyle name="Separador de milhares 3 2 4 5 2 2 2 2" xfId="54409"/>
    <cellStyle name="Separador de milhares 3 2 4 5 2 2 3" xfId="16526"/>
    <cellStyle name="Separador de milhares 3 2 4 5 2 2 3 2" xfId="47821"/>
    <cellStyle name="Separador de milhares 3 2 4 5 2 2 4" xfId="37939"/>
    <cellStyle name="Separador de milhares 3 2 4 5 2 3" xfId="9938"/>
    <cellStyle name="Separador de milhares 3 2 4 5 2 3 2" xfId="26408"/>
    <cellStyle name="Separador de milhares 3 2 4 5 2 3 2 2" xfId="57703"/>
    <cellStyle name="Separador de milhares 3 2 4 5 2 3 3" xfId="41233"/>
    <cellStyle name="Separador de milhares 3 2 4 5 2 4" xfId="19820"/>
    <cellStyle name="Separador de milhares 3 2 4 5 2 4 2" xfId="51115"/>
    <cellStyle name="Separador de milhares 3 2 4 5 2 5" xfId="13232"/>
    <cellStyle name="Separador de milhares 3 2 4 5 2 5 2" xfId="44527"/>
    <cellStyle name="Separador de milhares 3 2 4 5 2 6" xfId="34645"/>
    <cellStyle name="Separador de milhares 3 2 4 5 2 7" xfId="31350"/>
    <cellStyle name="Separador de milhares 3 2 4 5 3" xfId="4997"/>
    <cellStyle name="Separador de milhares 3 2 4 5 3 2" xfId="21467"/>
    <cellStyle name="Separador de milhares 3 2 4 5 3 2 2" xfId="52762"/>
    <cellStyle name="Separador de milhares 3 2 4 5 3 3" xfId="14879"/>
    <cellStyle name="Separador de milhares 3 2 4 5 3 3 2" xfId="46174"/>
    <cellStyle name="Separador de milhares 3 2 4 5 3 4" xfId="36292"/>
    <cellStyle name="Separador de milhares 3 2 4 5 4" xfId="8291"/>
    <cellStyle name="Separador de milhares 3 2 4 5 4 2" xfId="24761"/>
    <cellStyle name="Separador de milhares 3 2 4 5 4 2 2" xfId="56056"/>
    <cellStyle name="Separador de milhares 3 2 4 5 4 3" xfId="39586"/>
    <cellStyle name="Separador de milhares 3 2 4 5 5" xfId="18173"/>
    <cellStyle name="Separador de milhares 3 2 4 5 5 2" xfId="49468"/>
    <cellStyle name="Separador de milhares 3 2 4 5 6" xfId="11585"/>
    <cellStyle name="Separador de milhares 3 2 4 5 6 2" xfId="42880"/>
    <cellStyle name="Separador de milhares 3 2 4 5 7" xfId="28056"/>
    <cellStyle name="Separador de milhares 3 2 4 5 7 2" xfId="32998"/>
    <cellStyle name="Separador de milhares 3 2 4 5 8" xfId="29703"/>
    <cellStyle name="Separador de milhares 3 2 4 6" xfId="3344"/>
    <cellStyle name="Separador de milhares 3 2 4 6 2" xfId="6638"/>
    <cellStyle name="Separador de milhares 3 2 4 6 2 2" xfId="23108"/>
    <cellStyle name="Separador de milhares 3 2 4 6 2 2 2" xfId="54403"/>
    <cellStyle name="Separador de milhares 3 2 4 6 2 3" xfId="16520"/>
    <cellStyle name="Separador de milhares 3 2 4 6 2 3 2" xfId="47815"/>
    <cellStyle name="Separador de milhares 3 2 4 6 2 4" xfId="37933"/>
    <cellStyle name="Separador de milhares 3 2 4 6 3" xfId="9932"/>
    <cellStyle name="Separador de milhares 3 2 4 6 3 2" xfId="26402"/>
    <cellStyle name="Separador de milhares 3 2 4 6 3 2 2" xfId="57697"/>
    <cellStyle name="Separador de milhares 3 2 4 6 3 3" xfId="41227"/>
    <cellStyle name="Separador de milhares 3 2 4 6 4" xfId="19814"/>
    <cellStyle name="Separador de milhares 3 2 4 6 4 2" xfId="51109"/>
    <cellStyle name="Separador de milhares 3 2 4 6 5" xfId="13226"/>
    <cellStyle name="Separador de milhares 3 2 4 6 5 2" xfId="44521"/>
    <cellStyle name="Separador de milhares 3 2 4 6 6" xfId="34639"/>
    <cellStyle name="Separador de milhares 3 2 4 6 7" xfId="31344"/>
    <cellStyle name="Separador de milhares 3 2 4 7" xfId="4991"/>
    <cellStyle name="Separador de milhares 3 2 4 7 2" xfId="21461"/>
    <cellStyle name="Separador de milhares 3 2 4 7 2 2" xfId="52756"/>
    <cellStyle name="Separador de milhares 3 2 4 7 3" xfId="14873"/>
    <cellStyle name="Separador de milhares 3 2 4 7 3 2" xfId="46168"/>
    <cellStyle name="Separador de milhares 3 2 4 7 4" xfId="36286"/>
    <cellStyle name="Separador de milhares 3 2 4 8" xfId="8285"/>
    <cellStyle name="Separador de milhares 3 2 4 8 2" xfId="24755"/>
    <cellStyle name="Separador de milhares 3 2 4 8 2 2" xfId="56050"/>
    <cellStyle name="Separador de milhares 3 2 4 8 3" xfId="39580"/>
    <cellStyle name="Separador de milhares 3 2 4 9" xfId="18167"/>
    <cellStyle name="Separador de milhares 3 2 4 9 2" xfId="49462"/>
    <cellStyle name="Separador de milhares 3 2 5" xfId="1668"/>
    <cellStyle name="Separador de milhares 3 2 5 10" xfId="11586"/>
    <cellStyle name="Separador de milhares 3 2 5 10 2" xfId="42881"/>
    <cellStyle name="Separador de milhares 3 2 5 11" xfId="28057"/>
    <cellStyle name="Separador de milhares 3 2 5 11 2" xfId="32999"/>
    <cellStyle name="Separador de milhares 3 2 5 12" xfId="29704"/>
    <cellStyle name="Separador de milhares 3 2 5 2" xfId="1669"/>
    <cellStyle name="Separador de milhares 3 2 5 2 2" xfId="1670"/>
    <cellStyle name="Separador de milhares 3 2 5 2 2 2" xfId="3353"/>
    <cellStyle name="Separador de milhares 3 2 5 2 2 2 2" xfId="6647"/>
    <cellStyle name="Separador de milhares 3 2 5 2 2 2 2 2" xfId="23117"/>
    <cellStyle name="Separador de milhares 3 2 5 2 2 2 2 2 2" xfId="54412"/>
    <cellStyle name="Separador de milhares 3 2 5 2 2 2 2 3" xfId="16529"/>
    <cellStyle name="Separador de milhares 3 2 5 2 2 2 2 3 2" xfId="47824"/>
    <cellStyle name="Separador de milhares 3 2 5 2 2 2 2 4" xfId="37942"/>
    <cellStyle name="Separador de milhares 3 2 5 2 2 2 3" xfId="9941"/>
    <cellStyle name="Separador de milhares 3 2 5 2 2 2 3 2" xfId="26411"/>
    <cellStyle name="Separador de milhares 3 2 5 2 2 2 3 2 2" xfId="57706"/>
    <cellStyle name="Separador de milhares 3 2 5 2 2 2 3 3" xfId="41236"/>
    <cellStyle name="Separador de milhares 3 2 5 2 2 2 4" xfId="19823"/>
    <cellStyle name="Separador de milhares 3 2 5 2 2 2 4 2" xfId="51118"/>
    <cellStyle name="Separador de milhares 3 2 5 2 2 2 5" xfId="13235"/>
    <cellStyle name="Separador de milhares 3 2 5 2 2 2 5 2" xfId="44530"/>
    <cellStyle name="Separador de milhares 3 2 5 2 2 2 6" xfId="34648"/>
    <cellStyle name="Separador de milhares 3 2 5 2 2 2 7" xfId="31353"/>
    <cellStyle name="Separador de milhares 3 2 5 2 2 3" xfId="5000"/>
    <cellStyle name="Separador de milhares 3 2 5 2 2 3 2" xfId="21470"/>
    <cellStyle name="Separador de milhares 3 2 5 2 2 3 2 2" xfId="52765"/>
    <cellStyle name="Separador de milhares 3 2 5 2 2 3 3" xfId="14882"/>
    <cellStyle name="Separador de milhares 3 2 5 2 2 3 3 2" xfId="46177"/>
    <cellStyle name="Separador de milhares 3 2 5 2 2 3 4" xfId="36295"/>
    <cellStyle name="Separador de milhares 3 2 5 2 2 4" xfId="8294"/>
    <cellStyle name="Separador de milhares 3 2 5 2 2 4 2" xfId="24764"/>
    <cellStyle name="Separador de milhares 3 2 5 2 2 4 2 2" xfId="56059"/>
    <cellStyle name="Separador de milhares 3 2 5 2 2 4 3" xfId="39589"/>
    <cellStyle name="Separador de milhares 3 2 5 2 2 5" xfId="18176"/>
    <cellStyle name="Separador de milhares 3 2 5 2 2 5 2" xfId="49471"/>
    <cellStyle name="Separador de milhares 3 2 5 2 2 6" xfId="11588"/>
    <cellStyle name="Separador de milhares 3 2 5 2 2 6 2" xfId="42883"/>
    <cellStyle name="Separador de milhares 3 2 5 2 2 7" xfId="28059"/>
    <cellStyle name="Separador de milhares 3 2 5 2 2 7 2" xfId="33001"/>
    <cellStyle name="Separador de milhares 3 2 5 2 2 8" xfId="29706"/>
    <cellStyle name="Separador de milhares 3 2 5 2 3" xfId="3352"/>
    <cellStyle name="Separador de milhares 3 2 5 2 3 2" xfId="6646"/>
    <cellStyle name="Separador de milhares 3 2 5 2 3 2 2" xfId="23116"/>
    <cellStyle name="Separador de milhares 3 2 5 2 3 2 2 2" xfId="54411"/>
    <cellStyle name="Separador de milhares 3 2 5 2 3 2 3" xfId="16528"/>
    <cellStyle name="Separador de milhares 3 2 5 2 3 2 3 2" xfId="47823"/>
    <cellStyle name="Separador de milhares 3 2 5 2 3 2 4" xfId="37941"/>
    <cellStyle name="Separador de milhares 3 2 5 2 3 3" xfId="9940"/>
    <cellStyle name="Separador de milhares 3 2 5 2 3 3 2" xfId="26410"/>
    <cellStyle name="Separador de milhares 3 2 5 2 3 3 2 2" xfId="57705"/>
    <cellStyle name="Separador de milhares 3 2 5 2 3 3 3" xfId="41235"/>
    <cellStyle name="Separador de milhares 3 2 5 2 3 4" xfId="19822"/>
    <cellStyle name="Separador de milhares 3 2 5 2 3 4 2" xfId="51117"/>
    <cellStyle name="Separador de milhares 3 2 5 2 3 5" xfId="13234"/>
    <cellStyle name="Separador de milhares 3 2 5 2 3 5 2" xfId="44529"/>
    <cellStyle name="Separador de milhares 3 2 5 2 3 6" xfId="34647"/>
    <cellStyle name="Separador de milhares 3 2 5 2 3 7" xfId="31352"/>
    <cellStyle name="Separador de milhares 3 2 5 2 4" xfId="4999"/>
    <cellStyle name="Separador de milhares 3 2 5 2 4 2" xfId="21469"/>
    <cellStyle name="Separador de milhares 3 2 5 2 4 2 2" xfId="52764"/>
    <cellStyle name="Separador de milhares 3 2 5 2 4 3" xfId="14881"/>
    <cellStyle name="Separador de milhares 3 2 5 2 4 3 2" xfId="46176"/>
    <cellStyle name="Separador de milhares 3 2 5 2 4 4" xfId="36294"/>
    <cellStyle name="Separador de milhares 3 2 5 2 5" xfId="8293"/>
    <cellStyle name="Separador de milhares 3 2 5 2 5 2" xfId="24763"/>
    <cellStyle name="Separador de milhares 3 2 5 2 5 2 2" xfId="56058"/>
    <cellStyle name="Separador de milhares 3 2 5 2 5 3" xfId="39588"/>
    <cellStyle name="Separador de milhares 3 2 5 2 6" xfId="18175"/>
    <cellStyle name="Separador de milhares 3 2 5 2 6 2" xfId="49470"/>
    <cellStyle name="Separador de milhares 3 2 5 2 7" xfId="11587"/>
    <cellStyle name="Separador de milhares 3 2 5 2 7 2" xfId="42882"/>
    <cellStyle name="Separador de milhares 3 2 5 2 8" xfId="28058"/>
    <cellStyle name="Separador de milhares 3 2 5 2 8 2" xfId="33000"/>
    <cellStyle name="Separador de milhares 3 2 5 2 9" xfId="29705"/>
    <cellStyle name="Separador de milhares 3 2 5 3" xfId="1671"/>
    <cellStyle name="Separador de milhares 3 2 5 3 2" xfId="1672"/>
    <cellStyle name="Separador de milhares 3 2 5 3 2 2" xfId="3355"/>
    <cellStyle name="Separador de milhares 3 2 5 3 2 2 2" xfId="6649"/>
    <cellStyle name="Separador de milhares 3 2 5 3 2 2 2 2" xfId="23119"/>
    <cellStyle name="Separador de milhares 3 2 5 3 2 2 2 2 2" xfId="54414"/>
    <cellStyle name="Separador de milhares 3 2 5 3 2 2 2 3" xfId="16531"/>
    <cellStyle name="Separador de milhares 3 2 5 3 2 2 2 3 2" xfId="47826"/>
    <cellStyle name="Separador de milhares 3 2 5 3 2 2 2 4" xfId="37944"/>
    <cellStyle name="Separador de milhares 3 2 5 3 2 2 3" xfId="9943"/>
    <cellStyle name="Separador de milhares 3 2 5 3 2 2 3 2" xfId="26413"/>
    <cellStyle name="Separador de milhares 3 2 5 3 2 2 3 2 2" xfId="57708"/>
    <cellStyle name="Separador de milhares 3 2 5 3 2 2 3 3" xfId="41238"/>
    <cellStyle name="Separador de milhares 3 2 5 3 2 2 4" xfId="19825"/>
    <cellStyle name="Separador de milhares 3 2 5 3 2 2 4 2" xfId="51120"/>
    <cellStyle name="Separador de milhares 3 2 5 3 2 2 5" xfId="13237"/>
    <cellStyle name="Separador de milhares 3 2 5 3 2 2 5 2" xfId="44532"/>
    <cellStyle name="Separador de milhares 3 2 5 3 2 2 6" xfId="34650"/>
    <cellStyle name="Separador de milhares 3 2 5 3 2 2 7" xfId="31355"/>
    <cellStyle name="Separador de milhares 3 2 5 3 2 3" xfId="5002"/>
    <cellStyle name="Separador de milhares 3 2 5 3 2 3 2" xfId="21472"/>
    <cellStyle name="Separador de milhares 3 2 5 3 2 3 2 2" xfId="52767"/>
    <cellStyle name="Separador de milhares 3 2 5 3 2 3 3" xfId="14884"/>
    <cellStyle name="Separador de milhares 3 2 5 3 2 3 3 2" xfId="46179"/>
    <cellStyle name="Separador de milhares 3 2 5 3 2 3 4" xfId="36297"/>
    <cellStyle name="Separador de milhares 3 2 5 3 2 4" xfId="8296"/>
    <cellStyle name="Separador de milhares 3 2 5 3 2 4 2" xfId="24766"/>
    <cellStyle name="Separador de milhares 3 2 5 3 2 4 2 2" xfId="56061"/>
    <cellStyle name="Separador de milhares 3 2 5 3 2 4 3" xfId="39591"/>
    <cellStyle name="Separador de milhares 3 2 5 3 2 5" xfId="18178"/>
    <cellStyle name="Separador de milhares 3 2 5 3 2 5 2" xfId="49473"/>
    <cellStyle name="Separador de milhares 3 2 5 3 2 6" xfId="11590"/>
    <cellStyle name="Separador de milhares 3 2 5 3 2 6 2" xfId="42885"/>
    <cellStyle name="Separador de milhares 3 2 5 3 2 7" xfId="28061"/>
    <cellStyle name="Separador de milhares 3 2 5 3 2 7 2" xfId="33003"/>
    <cellStyle name="Separador de milhares 3 2 5 3 2 8" xfId="29708"/>
    <cellStyle name="Separador de milhares 3 2 5 3 3" xfId="3354"/>
    <cellStyle name="Separador de milhares 3 2 5 3 3 2" xfId="6648"/>
    <cellStyle name="Separador de milhares 3 2 5 3 3 2 2" xfId="23118"/>
    <cellStyle name="Separador de milhares 3 2 5 3 3 2 2 2" xfId="54413"/>
    <cellStyle name="Separador de milhares 3 2 5 3 3 2 3" xfId="16530"/>
    <cellStyle name="Separador de milhares 3 2 5 3 3 2 3 2" xfId="47825"/>
    <cellStyle name="Separador de milhares 3 2 5 3 3 2 4" xfId="37943"/>
    <cellStyle name="Separador de milhares 3 2 5 3 3 3" xfId="9942"/>
    <cellStyle name="Separador de milhares 3 2 5 3 3 3 2" xfId="26412"/>
    <cellStyle name="Separador de milhares 3 2 5 3 3 3 2 2" xfId="57707"/>
    <cellStyle name="Separador de milhares 3 2 5 3 3 3 3" xfId="41237"/>
    <cellStyle name="Separador de milhares 3 2 5 3 3 4" xfId="19824"/>
    <cellStyle name="Separador de milhares 3 2 5 3 3 4 2" xfId="51119"/>
    <cellStyle name="Separador de milhares 3 2 5 3 3 5" xfId="13236"/>
    <cellStyle name="Separador de milhares 3 2 5 3 3 5 2" xfId="44531"/>
    <cellStyle name="Separador de milhares 3 2 5 3 3 6" xfId="34649"/>
    <cellStyle name="Separador de milhares 3 2 5 3 3 7" xfId="31354"/>
    <cellStyle name="Separador de milhares 3 2 5 3 4" xfId="5001"/>
    <cellStyle name="Separador de milhares 3 2 5 3 4 2" xfId="21471"/>
    <cellStyle name="Separador de milhares 3 2 5 3 4 2 2" xfId="52766"/>
    <cellStyle name="Separador de milhares 3 2 5 3 4 3" xfId="14883"/>
    <cellStyle name="Separador de milhares 3 2 5 3 4 3 2" xfId="46178"/>
    <cellStyle name="Separador de milhares 3 2 5 3 4 4" xfId="36296"/>
    <cellStyle name="Separador de milhares 3 2 5 3 5" xfId="8295"/>
    <cellStyle name="Separador de milhares 3 2 5 3 5 2" xfId="24765"/>
    <cellStyle name="Separador de milhares 3 2 5 3 5 2 2" xfId="56060"/>
    <cellStyle name="Separador de milhares 3 2 5 3 5 3" xfId="39590"/>
    <cellStyle name="Separador de milhares 3 2 5 3 6" xfId="18177"/>
    <cellStyle name="Separador de milhares 3 2 5 3 6 2" xfId="49472"/>
    <cellStyle name="Separador de milhares 3 2 5 3 7" xfId="11589"/>
    <cellStyle name="Separador de milhares 3 2 5 3 7 2" xfId="42884"/>
    <cellStyle name="Separador de milhares 3 2 5 3 8" xfId="28060"/>
    <cellStyle name="Separador de milhares 3 2 5 3 8 2" xfId="33002"/>
    <cellStyle name="Separador de milhares 3 2 5 3 9" xfId="29707"/>
    <cellStyle name="Separador de milhares 3 2 5 4" xfId="1673"/>
    <cellStyle name="Separador de milhares 3 2 5 4 2" xfId="3356"/>
    <cellStyle name="Separador de milhares 3 2 5 4 2 2" xfId="6650"/>
    <cellStyle name="Separador de milhares 3 2 5 4 2 2 2" xfId="23120"/>
    <cellStyle name="Separador de milhares 3 2 5 4 2 2 2 2" xfId="54415"/>
    <cellStyle name="Separador de milhares 3 2 5 4 2 2 3" xfId="16532"/>
    <cellStyle name="Separador de milhares 3 2 5 4 2 2 3 2" xfId="47827"/>
    <cellStyle name="Separador de milhares 3 2 5 4 2 2 4" xfId="37945"/>
    <cellStyle name="Separador de milhares 3 2 5 4 2 3" xfId="9944"/>
    <cellStyle name="Separador de milhares 3 2 5 4 2 3 2" xfId="26414"/>
    <cellStyle name="Separador de milhares 3 2 5 4 2 3 2 2" xfId="57709"/>
    <cellStyle name="Separador de milhares 3 2 5 4 2 3 3" xfId="41239"/>
    <cellStyle name="Separador de milhares 3 2 5 4 2 4" xfId="19826"/>
    <cellStyle name="Separador de milhares 3 2 5 4 2 4 2" xfId="51121"/>
    <cellStyle name="Separador de milhares 3 2 5 4 2 5" xfId="13238"/>
    <cellStyle name="Separador de milhares 3 2 5 4 2 5 2" xfId="44533"/>
    <cellStyle name="Separador de milhares 3 2 5 4 2 6" xfId="34651"/>
    <cellStyle name="Separador de milhares 3 2 5 4 2 7" xfId="31356"/>
    <cellStyle name="Separador de milhares 3 2 5 4 3" xfId="5003"/>
    <cellStyle name="Separador de milhares 3 2 5 4 3 2" xfId="21473"/>
    <cellStyle name="Separador de milhares 3 2 5 4 3 2 2" xfId="52768"/>
    <cellStyle name="Separador de milhares 3 2 5 4 3 3" xfId="14885"/>
    <cellStyle name="Separador de milhares 3 2 5 4 3 3 2" xfId="46180"/>
    <cellStyle name="Separador de milhares 3 2 5 4 3 4" xfId="36298"/>
    <cellStyle name="Separador de milhares 3 2 5 4 4" xfId="8297"/>
    <cellStyle name="Separador de milhares 3 2 5 4 4 2" xfId="24767"/>
    <cellStyle name="Separador de milhares 3 2 5 4 4 2 2" xfId="56062"/>
    <cellStyle name="Separador de milhares 3 2 5 4 4 3" xfId="39592"/>
    <cellStyle name="Separador de milhares 3 2 5 4 5" xfId="18179"/>
    <cellStyle name="Separador de milhares 3 2 5 4 5 2" xfId="49474"/>
    <cellStyle name="Separador de milhares 3 2 5 4 6" xfId="11591"/>
    <cellStyle name="Separador de milhares 3 2 5 4 6 2" xfId="42886"/>
    <cellStyle name="Separador de milhares 3 2 5 4 7" xfId="28062"/>
    <cellStyle name="Separador de milhares 3 2 5 4 7 2" xfId="33004"/>
    <cellStyle name="Separador de milhares 3 2 5 4 8" xfId="29709"/>
    <cellStyle name="Separador de milhares 3 2 5 5" xfId="1674"/>
    <cellStyle name="Separador de milhares 3 2 5 5 2" xfId="3357"/>
    <cellStyle name="Separador de milhares 3 2 5 5 2 2" xfId="6651"/>
    <cellStyle name="Separador de milhares 3 2 5 5 2 2 2" xfId="23121"/>
    <cellStyle name="Separador de milhares 3 2 5 5 2 2 2 2" xfId="54416"/>
    <cellStyle name="Separador de milhares 3 2 5 5 2 2 3" xfId="16533"/>
    <cellStyle name="Separador de milhares 3 2 5 5 2 2 3 2" xfId="47828"/>
    <cellStyle name="Separador de milhares 3 2 5 5 2 2 4" xfId="37946"/>
    <cellStyle name="Separador de milhares 3 2 5 5 2 3" xfId="9945"/>
    <cellStyle name="Separador de milhares 3 2 5 5 2 3 2" xfId="26415"/>
    <cellStyle name="Separador de milhares 3 2 5 5 2 3 2 2" xfId="57710"/>
    <cellStyle name="Separador de milhares 3 2 5 5 2 3 3" xfId="41240"/>
    <cellStyle name="Separador de milhares 3 2 5 5 2 4" xfId="19827"/>
    <cellStyle name="Separador de milhares 3 2 5 5 2 4 2" xfId="51122"/>
    <cellStyle name="Separador de milhares 3 2 5 5 2 5" xfId="13239"/>
    <cellStyle name="Separador de milhares 3 2 5 5 2 5 2" xfId="44534"/>
    <cellStyle name="Separador de milhares 3 2 5 5 2 6" xfId="34652"/>
    <cellStyle name="Separador de milhares 3 2 5 5 2 7" xfId="31357"/>
    <cellStyle name="Separador de milhares 3 2 5 5 3" xfId="5004"/>
    <cellStyle name="Separador de milhares 3 2 5 5 3 2" xfId="21474"/>
    <cellStyle name="Separador de milhares 3 2 5 5 3 2 2" xfId="52769"/>
    <cellStyle name="Separador de milhares 3 2 5 5 3 3" xfId="14886"/>
    <cellStyle name="Separador de milhares 3 2 5 5 3 3 2" xfId="46181"/>
    <cellStyle name="Separador de milhares 3 2 5 5 3 4" xfId="36299"/>
    <cellStyle name="Separador de milhares 3 2 5 5 4" xfId="8298"/>
    <cellStyle name="Separador de milhares 3 2 5 5 4 2" xfId="24768"/>
    <cellStyle name="Separador de milhares 3 2 5 5 4 2 2" xfId="56063"/>
    <cellStyle name="Separador de milhares 3 2 5 5 4 3" xfId="39593"/>
    <cellStyle name="Separador de milhares 3 2 5 5 5" xfId="18180"/>
    <cellStyle name="Separador de milhares 3 2 5 5 5 2" xfId="49475"/>
    <cellStyle name="Separador de milhares 3 2 5 5 6" xfId="11592"/>
    <cellStyle name="Separador de milhares 3 2 5 5 6 2" xfId="42887"/>
    <cellStyle name="Separador de milhares 3 2 5 5 7" xfId="28063"/>
    <cellStyle name="Separador de milhares 3 2 5 5 7 2" xfId="33005"/>
    <cellStyle name="Separador de milhares 3 2 5 5 8" xfId="29710"/>
    <cellStyle name="Separador de milhares 3 2 5 6" xfId="3351"/>
    <cellStyle name="Separador de milhares 3 2 5 6 2" xfId="6645"/>
    <cellStyle name="Separador de milhares 3 2 5 6 2 2" xfId="23115"/>
    <cellStyle name="Separador de milhares 3 2 5 6 2 2 2" xfId="54410"/>
    <cellStyle name="Separador de milhares 3 2 5 6 2 3" xfId="16527"/>
    <cellStyle name="Separador de milhares 3 2 5 6 2 3 2" xfId="47822"/>
    <cellStyle name="Separador de milhares 3 2 5 6 2 4" xfId="37940"/>
    <cellStyle name="Separador de milhares 3 2 5 6 3" xfId="9939"/>
    <cellStyle name="Separador de milhares 3 2 5 6 3 2" xfId="26409"/>
    <cellStyle name="Separador de milhares 3 2 5 6 3 2 2" xfId="57704"/>
    <cellStyle name="Separador de milhares 3 2 5 6 3 3" xfId="41234"/>
    <cellStyle name="Separador de milhares 3 2 5 6 4" xfId="19821"/>
    <cellStyle name="Separador de milhares 3 2 5 6 4 2" xfId="51116"/>
    <cellStyle name="Separador de milhares 3 2 5 6 5" xfId="13233"/>
    <cellStyle name="Separador de milhares 3 2 5 6 5 2" xfId="44528"/>
    <cellStyle name="Separador de milhares 3 2 5 6 6" xfId="34646"/>
    <cellStyle name="Separador de milhares 3 2 5 6 7" xfId="31351"/>
    <cellStyle name="Separador de milhares 3 2 5 7" xfId="4998"/>
    <cellStyle name="Separador de milhares 3 2 5 7 2" xfId="21468"/>
    <cellStyle name="Separador de milhares 3 2 5 7 2 2" xfId="52763"/>
    <cellStyle name="Separador de milhares 3 2 5 7 3" xfId="14880"/>
    <cellStyle name="Separador de milhares 3 2 5 7 3 2" xfId="46175"/>
    <cellStyle name="Separador de milhares 3 2 5 7 4" xfId="36293"/>
    <cellStyle name="Separador de milhares 3 2 5 8" xfId="8292"/>
    <cellStyle name="Separador de milhares 3 2 5 8 2" xfId="24762"/>
    <cellStyle name="Separador de milhares 3 2 5 8 2 2" xfId="56057"/>
    <cellStyle name="Separador de milhares 3 2 5 8 3" xfId="39587"/>
    <cellStyle name="Separador de milhares 3 2 5 9" xfId="18174"/>
    <cellStyle name="Separador de milhares 3 2 5 9 2" xfId="49469"/>
    <cellStyle name="Separador de milhares 3 2 6" xfId="1675"/>
    <cellStyle name="Separador de milhares 3 2 6 10" xfId="28064"/>
    <cellStyle name="Separador de milhares 3 2 6 10 2" xfId="33006"/>
    <cellStyle name="Separador de milhares 3 2 6 11" xfId="29711"/>
    <cellStyle name="Separador de milhares 3 2 6 2" xfId="1676"/>
    <cellStyle name="Separador de milhares 3 2 6 2 2" xfId="1677"/>
    <cellStyle name="Separador de milhares 3 2 6 2 2 2" xfId="3360"/>
    <cellStyle name="Separador de milhares 3 2 6 2 2 2 2" xfId="6654"/>
    <cellStyle name="Separador de milhares 3 2 6 2 2 2 2 2" xfId="23124"/>
    <cellStyle name="Separador de milhares 3 2 6 2 2 2 2 2 2" xfId="54419"/>
    <cellStyle name="Separador de milhares 3 2 6 2 2 2 2 3" xfId="16536"/>
    <cellStyle name="Separador de milhares 3 2 6 2 2 2 2 3 2" xfId="47831"/>
    <cellStyle name="Separador de milhares 3 2 6 2 2 2 2 4" xfId="37949"/>
    <cellStyle name="Separador de milhares 3 2 6 2 2 2 3" xfId="9948"/>
    <cellStyle name="Separador de milhares 3 2 6 2 2 2 3 2" xfId="26418"/>
    <cellStyle name="Separador de milhares 3 2 6 2 2 2 3 2 2" xfId="57713"/>
    <cellStyle name="Separador de milhares 3 2 6 2 2 2 3 3" xfId="41243"/>
    <cellStyle name="Separador de milhares 3 2 6 2 2 2 4" xfId="19830"/>
    <cellStyle name="Separador de milhares 3 2 6 2 2 2 4 2" xfId="51125"/>
    <cellStyle name="Separador de milhares 3 2 6 2 2 2 5" xfId="13242"/>
    <cellStyle name="Separador de milhares 3 2 6 2 2 2 5 2" xfId="44537"/>
    <cellStyle name="Separador de milhares 3 2 6 2 2 2 6" xfId="34655"/>
    <cellStyle name="Separador de milhares 3 2 6 2 2 2 7" xfId="31360"/>
    <cellStyle name="Separador de milhares 3 2 6 2 2 3" xfId="5007"/>
    <cellStyle name="Separador de milhares 3 2 6 2 2 3 2" xfId="21477"/>
    <cellStyle name="Separador de milhares 3 2 6 2 2 3 2 2" xfId="52772"/>
    <cellStyle name="Separador de milhares 3 2 6 2 2 3 3" xfId="14889"/>
    <cellStyle name="Separador de milhares 3 2 6 2 2 3 3 2" xfId="46184"/>
    <cellStyle name="Separador de milhares 3 2 6 2 2 3 4" xfId="36302"/>
    <cellStyle name="Separador de milhares 3 2 6 2 2 4" xfId="8301"/>
    <cellStyle name="Separador de milhares 3 2 6 2 2 4 2" xfId="24771"/>
    <cellStyle name="Separador de milhares 3 2 6 2 2 4 2 2" xfId="56066"/>
    <cellStyle name="Separador de milhares 3 2 6 2 2 4 3" xfId="39596"/>
    <cellStyle name="Separador de milhares 3 2 6 2 2 5" xfId="18183"/>
    <cellStyle name="Separador de milhares 3 2 6 2 2 5 2" xfId="49478"/>
    <cellStyle name="Separador de milhares 3 2 6 2 2 6" xfId="11595"/>
    <cellStyle name="Separador de milhares 3 2 6 2 2 6 2" xfId="42890"/>
    <cellStyle name="Separador de milhares 3 2 6 2 2 7" xfId="28066"/>
    <cellStyle name="Separador de milhares 3 2 6 2 2 7 2" xfId="33008"/>
    <cellStyle name="Separador de milhares 3 2 6 2 2 8" xfId="29713"/>
    <cellStyle name="Separador de milhares 3 2 6 2 3" xfId="3359"/>
    <cellStyle name="Separador de milhares 3 2 6 2 3 2" xfId="6653"/>
    <cellStyle name="Separador de milhares 3 2 6 2 3 2 2" xfId="23123"/>
    <cellStyle name="Separador de milhares 3 2 6 2 3 2 2 2" xfId="54418"/>
    <cellStyle name="Separador de milhares 3 2 6 2 3 2 3" xfId="16535"/>
    <cellStyle name="Separador de milhares 3 2 6 2 3 2 3 2" xfId="47830"/>
    <cellStyle name="Separador de milhares 3 2 6 2 3 2 4" xfId="37948"/>
    <cellStyle name="Separador de milhares 3 2 6 2 3 3" xfId="9947"/>
    <cellStyle name="Separador de milhares 3 2 6 2 3 3 2" xfId="26417"/>
    <cellStyle name="Separador de milhares 3 2 6 2 3 3 2 2" xfId="57712"/>
    <cellStyle name="Separador de milhares 3 2 6 2 3 3 3" xfId="41242"/>
    <cellStyle name="Separador de milhares 3 2 6 2 3 4" xfId="19829"/>
    <cellStyle name="Separador de milhares 3 2 6 2 3 4 2" xfId="51124"/>
    <cellStyle name="Separador de milhares 3 2 6 2 3 5" xfId="13241"/>
    <cellStyle name="Separador de milhares 3 2 6 2 3 5 2" xfId="44536"/>
    <cellStyle name="Separador de milhares 3 2 6 2 3 6" xfId="34654"/>
    <cellStyle name="Separador de milhares 3 2 6 2 3 7" xfId="31359"/>
    <cellStyle name="Separador de milhares 3 2 6 2 4" xfId="5006"/>
    <cellStyle name="Separador de milhares 3 2 6 2 4 2" xfId="21476"/>
    <cellStyle name="Separador de milhares 3 2 6 2 4 2 2" xfId="52771"/>
    <cellStyle name="Separador de milhares 3 2 6 2 4 3" xfId="14888"/>
    <cellStyle name="Separador de milhares 3 2 6 2 4 3 2" xfId="46183"/>
    <cellStyle name="Separador de milhares 3 2 6 2 4 4" xfId="36301"/>
    <cellStyle name="Separador de milhares 3 2 6 2 5" xfId="8300"/>
    <cellStyle name="Separador de milhares 3 2 6 2 5 2" xfId="24770"/>
    <cellStyle name="Separador de milhares 3 2 6 2 5 2 2" xfId="56065"/>
    <cellStyle name="Separador de milhares 3 2 6 2 5 3" xfId="39595"/>
    <cellStyle name="Separador de milhares 3 2 6 2 6" xfId="18182"/>
    <cellStyle name="Separador de milhares 3 2 6 2 6 2" xfId="49477"/>
    <cellStyle name="Separador de milhares 3 2 6 2 7" xfId="11594"/>
    <cellStyle name="Separador de milhares 3 2 6 2 7 2" xfId="42889"/>
    <cellStyle name="Separador de milhares 3 2 6 2 8" xfId="28065"/>
    <cellStyle name="Separador de milhares 3 2 6 2 8 2" xfId="33007"/>
    <cellStyle name="Separador de milhares 3 2 6 2 9" xfId="29712"/>
    <cellStyle name="Separador de milhares 3 2 6 3" xfId="1678"/>
    <cellStyle name="Separador de milhares 3 2 6 3 2" xfId="1679"/>
    <cellStyle name="Separador de milhares 3 2 6 3 2 2" xfId="3362"/>
    <cellStyle name="Separador de milhares 3 2 6 3 2 2 2" xfId="6656"/>
    <cellStyle name="Separador de milhares 3 2 6 3 2 2 2 2" xfId="23126"/>
    <cellStyle name="Separador de milhares 3 2 6 3 2 2 2 2 2" xfId="54421"/>
    <cellStyle name="Separador de milhares 3 2 6 3 2 2 2 3" xfId="16538"/>
    <cellStyle name="Separador de milhares 3 2 6 3 2 2 2 3 2" xfId="47833"/>
    <cellStyle name="Separador de milhares 3 2 6 3 2 2 2 4" xfId="37951"/>
    <cellStyle name="Separador de milhares 3 2 6 3 2 2 3" xfId="9950"/>
    <cellStyle name="Separador de milhares 3 2 6 3 2 2 3 2" xfId="26420"/>
    <cellStyle name="Separador de milhares 3 2 6 3 2 2 3 2 2" xfId="57715"/>
    <cellStyle name="Separador de milhares 3 2 6 3 2 2 3 3" xfId="41245"/>
    <cellStyle name="Separador de milhares 3 2 6 3 2 2 4" xfId="19832"/>
    <cellStyle name="Separador de milhares 3 2 6 3 2 2 4 2" xfId="51127"/>
    <cellStyle name="Separador de milhares 3 2 6 3 2 2 5" xfId="13244"/>
    <cellStyle name="Separador de milhares 3 2 6 3 2 2 5 2" xfId="44539"/>
    <cellStyle name="Separador de milhares 3 2 6 3 2 2 6" xfId="34657"/>
    <cellStyle name="Separador de milhares 3 2 6 3 2 2 7" xfId="31362"/>
    <cellStyle name="Separador de milhares 3 2 6 3 2 3" xfId="5009"/>
    <cellStyle name="Separador de milhares 3 2 6 3 2 3 2" xfId="21479"/>
    <cellStyle name="Separador de milhares 3 2 6 3 2 3 2 2" xfId="52774"/>
    <cellStyle name="Separador de milhares 3 2 6 3 2 3 3" xfId="14891"/>
    <cellStyle name="Separador de milhares 3 2 6 3 2 3 3 2" xfId="46186"/>
    <cellStyle name="Separador de milhares 3 2 6 3 2 3 4" xfId="36304"/>
    <cellStyle name="Separador de milhares 3 2 6 3 2 4" xfId="8303"/>
    <cellStyle name="Separador de milhares 3 2 6 3 2 4 2" xfId="24773"/>
    <cellStyle name="Separador de milhares 3 2 6 3 2 4 2 2" xfId="56068"/>
    <cellStyle name="Separador de milhares 3 2 6 3 2 4 3" xfId="39598"/>
    <cellStyle name="Separador de milhares 3 2 6 3 2 5" xfId="18185"/>
    <cellStyle name="Separador de milhares 3 2 6 3 2 5 2" xfId="49480"/>
    <cellStyle name="Separador de milhares 3 2 6 3 2 6" xfId="11597"/>
    <cellStyle name="Separador de milhares 3 2 6 3 2 6 2" xfId="42892"/>
    <cellStyle name="Separador de milhares 3 2 6 3 2 7" xfId="28068"/>
    <cellStyle name="Separador de milhares 3 2 6 3 2 7 2" xfId="33010"/>
    <cellStyle name="Separador de milhares 3 2 6 3 2 8" xfId="29715"/>
    <cellStyle name="Separador de milhares 3 2 6 3 3" xfId="3361"/>
    <cellStyle name="Separador de milhares 3 2 6 3 3 2" xfId="6655"/>
    <cellStyle name="Separador de milhares 3 2 6 3 3 2 2" xfId="23125"/>
    <cellStyle name="Separador de milhares 3 2 6 3 3 2 2 2" xfId="54420"/>
    <cellStyle name="Separador de milhares 3 2 6 3 3 2 3" xfId="16537"/>
    <cellStyle name="Separador de milhares 3 2 6 3 3 2 3 2" xfId="47832"/>
    <cellStyle name="Separador de milhares 3 2 6 3 3 2 4" xfId="37950"/>
    <cellStyle name="Separador de milhares 3 2 6 3 3 3" xfId="9949"/>
    <cellStyle name="Separador de milhares 3 2 6 3 3 3 2" xfId="26419"/>
    <cellStyle name="Separador de milhares 3 2 6 3 3 3 2 2" xfId="57714"/>
    <cellStyle name="Separador de milhares 3 2 6 3 3 3 3" xfId="41244"/>
    <cellStyle name="Separador de milhares 3 2 6 3 3 4" xfId="19831"/>
    <cellStyle name="Separador de milhares 3 2 6 3 3 4 2" xfId="51126"/>
    <cellStyle name="Separador de milhares 3 2 6 3 3 5" xfId="13243"/>
    <cellStyle name="Separador de milhares 3 2 6 3 3 5 2" xfId="44538"/>
    <cellStyle name="Separador de milhares 3 2 6 3 3 6" xfId="34656"/>
    <cellStyle name="Separador de milhares 3 2 6 3 3 7" xfId="31361"/>
    <cellStyle name="Separador de milhares 3 2 6 3 4" xfId="5008"/>
    <cellStyle name="Separador de milhares 3 2 6 3 4 2" xfId="21478"/>
    <cellStyle name="Separador de milhares 3 2 6 3 4 2 2" xfId="52773"/>
    <cellStyle name="Separador de milhares 3 2 6 3 4 3" xfId="14890"/>
    <cellStyle name="Separador de milhares 3 2 6 3 4 3 2" xfId="46185"/>
    <cellStyle name="Separador de milhares 3 2 6 3 4 4" xfId="36303"/>
    <cellStyle name="Separador de milhares 3 2 6 3 5" xfId="8302"/>
    <cellStyle name="Separador de milhares 3 2 6 3 5 2" xfId="24772"/>
    <cellStyle name="Separador de milhares 3 2 6 3 5 2 2" xfId="56067"/>
    <cellStyle name="Separador de milhares 3 2 6 3 5 3" xfId="39597"/>
    <cellStyle name="Separador de milhares 3 2 6 3 6" xfId="18184"/>
    <cellStyle name="Separador de milhares 3 2 6 3 6 2" xfId="49479"/>
    <cellStyle name="Separador de milhares 3 2 6 3 7" xfId="11596"/>
    <cellStyle name="Separador de milhares 3 2 6 3 7 2" xfId="42891"/>
    <cellStyle name="Separador de milhares 3 2 6 3 8" xfId="28067"/>
    <cellStyle name="Separador de milhares 3 2 6 3 8 2" xfId="33009"/>
    <cellStyle name="Separador de milhares 3 2 6 3 9" xfId="29714"/>
    <cellStyle name="Separador de milhares 3 2 6 4" xfId="1680"/>
    <cellStyle name="Separador de milhares 3 2 6 4 2" xfId="3363"/>
    <cellStyle name="Separador de milhares 3 2 6 4 2 2" xfId="6657"/>
    <cellStyle name="Separador de milhares 3 2 6 4 2 2 2" xfId="23127"/>
    <cellStyle name="Separador de milhares 3 2 6 4 2 2 2 2" xfId="54422"/>
    <cellStyle name="Separador de milhares 3 2 6 4 2 2 3" xfId="16539"/>
    <cellStyle name="Separador de milhares 3 2 6 4 2 2 3 2" xfId="47834"/>
    <cellStyle name="Separador de milhares 3 2 6 4 2 2 4" xfId="37952"/>
    <cellStyle name="Separador de milhares 3 2 6 4 2 3" xfId="9951"/>
    <cellStyle name="Separador de milhares 3 2 6 4 2 3 2" xfId="26421"/>
    <cellStyle name="Separador de milhares 3 2 6 4 2 3 2 2" xfId="57716"/>
    <cellStyle name="Separador de milhares 3 2 6 4 2 3 3" xfId="41246"/>
    <cellStyle name="Separador de milhares 3 2 6 4 2 4" xfId="19833"/>
    <cellStyle name="Separador de milhares 3 2 6 4 2 4 2" xfId="51128"/>
    <cellStyle name="Separador de milhares 3 2 6 4 2 5" xfId="13245"/>
    <cellStyle name="Separador de milhares 3 2 6 4 2 5 2" xfId="44540"/>
    <cellStyle name="Separador de milhares 3 2 6 4 2 6" xfId="34658"/>
    <cellStyle name="Separador de milhares 3 2 6 4 2 7" xfId="31363"/>
    <cellStyle name="Separador de milhares 3 2 6 4 3" xfId="5010"/>
    <cellStyle name="Separador de milhares 3 2 6 4 3 2" xfId="21480"/>
    <cellStyle name="Separador de milhares 3 2 6 4 3 2 2" xfId="52775"/>
    <cellStyle name="Separador de milhares 3 2 6 4 3 3" xfId="14892"/>
    <cellStyle name="Separador de milhares 3 2 6 4 3 3 2" xfId="46187"/>
    <cellStyle name="Separador de milhares 3 2 6 4 3 4" xfId="36305"/>
    <cellStyle name="Separador de milhares 3 2 6 4 4" xfId="8304"/>
    <cellStyle name="Separador de milhares 3 2 6 4 4 2" xfId="24774"/>
    <cellStyle name="Separador de milhares 3 2 6 4 4 2 2" xfId="56069"/>
    <cellStyle name="Separador de milhares 3 2 6 4 4 3" xfId="39599"/>
    <cellStyle name="Separador de milhares 3 2 6 4 5" xfId="18186"/>
    <cellStyle name="Separador de milhares 3 2 6 4 5 2" xfId="49481"/>
    <cellStyle name="Separador de milhares 3 2 6 4 6" xfId="11598"/>
    <cellStyle name="Separador de milhares 3 2 6 4 6 2" xfId="42893"/>
    <cellStyle name="Separador de milhares 3 2 6 4 7" xfId="28069"/>
    <cellStyle name="Separador de milhares 3 2 6 4 7 2" xfId="33011"/>
    <cellStyle name="Separador de milhares 3 2 6 4 8" xfId="29716"/>
    <cellStyle name="Separador de milhares 3 2 6 5" xfId="3358"/>
    <cellStyle name="Separador de milhares 3 2 6 5 2" xfId="6652"/>
    <cellStyle name="Separador de milhares 3 2 6 5 2 2" xfId="23122"/>
    <cellStyle name="Separador de milhares 3 2 6 5 2 2 2" xfId="54417"/>
    <cellStyle name="Separador de milhares 3 2 6 5 2 3" xfId="16534"/>
    <cellStyle name="Separador de milhares 3 2 6 5 2 3 2" xfId="47829"/>
    <cellStyle name="Separador de milhares 3 2 6 5 2 4" xfId="37947"/>
    <cellStyle name="Separador de milhares 3 2 6 5 3" xfId="9946"/>
    <cellStyle name="Separador de milhares 3 2 6 5 3 2" xfId="26416"/>
    <cellStyle name="Separador de milhares 3 2 6 5 3 2 2" xfId="57711"/>
    <cellStyle name="Separador de milhares 3 2 6 5 3 3" xfId="41241"/>
    <cellStyle name="Separador de milhares 3 2 6 5 4" xfId="19828"/>
    <cellStyle name="Separador de milhares 3 2 6 5 4 2" xfId="51123"/>
    <cellStyle name="Separador de milhares 3 2 6 5 5" xfId="13240"/>
    <cellStyle name="Separador de milhares 3 2 6 5 5 2" xfId="44535"/>
    <cellStyle name="Separador de milhares 3 2 6 5 6" xfId="34653"/>
    <cellStyle name="Separador de milhares 3 2 6 5 7" xfId="31358"/>
    <cellStyle name="Separador de milhares 3 2 6 6" xfId="5005"/>
    <cellStyle name="Separador de milhares 3 2 6 6 2" xfId="21475"/>
    <cellStyle name="Separador de milhares 3 2 6 6 2 2" xfId="52770"/>
    <cellStyle name="Separador de milhares 3 2 6 6 3" xfId="14887"/>
    <cellStyle name="Separador de milhares 3 2 6 6 3 2" xfId="46182"/>
    <cellStyle name="Separador de milhares 3 2 6 6 4" xfId="36300"/>
    <cellStyle name="Separador de milhares 3 2 6 7" xfId="8299"/>
    <cellStyle name="Separador de milhares 3 2 6 7 2" xfId="24769"/>
    <cellStyle name="Separador de milhares 3 2 6 7 2 2" xfId="56064"/>
    <cellStyle name="Separador de milhares 3 2 6 7 3" xfId="39594"/>
    <cellStyle name="Separador de milhares 3 2 6 8" xfId="18181"/>
    <cellStyle name="Separador de milhares 3 2 6 8 2" xfId="49476"/>
    <cellStyle name="Separador de milhares 3 2 6 9" xfId="11593"/>
    <cellStyle name="Separador de milhares 3 2 6 9 2" xfId="42888"/>
    <cellStyle name="Separador de milhares 3 2 7" xfId="1681"/>
    <cellStyle name="Separador de milhares 3 2 7 10" xfId="29717"/>
    <cellStyle name="Separador de milhares 3 2 7 2" xfId="1682"/>
    <cellStyle name="Separador de milhares 3 2 7 2 2" xfId="3365"/>
    <cellStyle name="Separador de milhares 3 2 7 2 2 2" xfId="6659"/>
    <cellStyle name="Separador de milhares 3 2 7 2 2 2 2" xfId="23129"/>
    <cellStyle name="Separador de milhares 3 2 7 2 2 2 2 2" xfId="54424"/>
    <cellStyle name="Separador de milhares 3 2 7 2 2 2 3" xfId="16541"/>
    <cellStyle name="Separador de milhares 3 2 7 2 2 2 3 2" xfId="47836"/>
    <cellStyle name="Separador de milhares 3 2 7 2 2 2 4" xfId="37954"/>
    <cellStyle name="Separador de milhares 3 2 7 2 2 3" xfId="9953"/>
    <cellStyle name="Separador de milhares 3 2 7 2 2 3 2" xfId="26423"/>
    <cellStyle name="Separador de milhares 3 2 7 2 2 3 2 2" xfId="57718"/>
    <cellStyle name="Separador de milhares 3 2 7 2 2 3 3" xfId="41248"/>
    <cellStyle name="Separador de milhares 3 2 7 2 2 4" xfId="19835"/>
    <cellStyle name="Separador de milhares 3 2 7 2 2 4 2" xfId="51130"/>
    <cellStyle name="Separador de milhares 3 2 7 2 2 5" xfId="13247"/>
    <cellStyle name="Separador de milhares 3 2 7 2 2 5 2" xfId="44542"/>
    <cellStyle name="Separador de milhares 3 2 7 2 2 6" xfId="34660"/>
    <cellStyle name="Separador de milhares 3 2 7 2 2 7" xfId="31365"/>
    <cellStyle name="Separador de milhares 3 2 7 2 3" xfId="5012"/>
    <cellStyle name="Separador de milhares 3 2 7 2 3 2" xfId="21482"/>
    <cellStyle name="Separador de milhares 3 2 7 2 3 2 2" xfId="52777"/>
    <cellStyle name="Separador de milhares 3 2 7 2 3 3" xfId="14894"/>
    <cellStyle name="Separador de milhares 3 2 7 2 3 3 2" xfId="46189"/>
    <cellStyle name="Separador de milhares 3 2 7 2 3 4" xfId="36307"/>
    <cellStyle name="Separador de milhares 3 2 7 2 4" xfId="8306"/>
    <cellStyle name="Separador de milhares 3 2 7 2 4 2" xfId="24776"/>
    <cellStyle name="Separador de milhares 3 2 7 2 4 2 2" xfId="56071"/>
    <cellStyle name="Separador de milhares 3 2 7 2 4 3" xfId="39601"/>
    <cellStyle name="Separador de milhares 3 2 7 2 5" xfId="18188"/>
    <cellStyle name="Separador de milhares 3 2 7 2 5 2" xfId="49483"/>
    <cellStyle name="Separador de milhares 3 2 7 2 6" xfId="11600"/>
    <cellStyle name="Separador de milhares 3 2 7 2 6 2" xfId="42895"/>
    <cellStyle name="Separador de milhares 3 2 7 2 7" xfId="28071"/>
    <cellStyle name="Separador de milhares 3 2 7 2 7 2" xfId="33013"/>
    <cellStyle name="Separador de milhares 3 2 7 2 8" xfId="29718"/>
    <cellStyle name="Separador de milhares 3 2 7 3" xfId="1683"/>
    <cellStyle name="Separador de milhares 3 2 7 3 2" xfId="3366"/>
    <cellStyle name="Separador de milhares 3 2 7 3 2 2" xfId="6660"/>
    <cellStyle name="Separador de milhares 3 2 7 3 2 2 2" xfId="23130"/>
    <cellStyle name="Separador de milhares 3 2 7 3 2 2 2 2" xfId="54425"/>
    <cellStyle name="Separador de milhares 3 2 7 3 2 2 3" xfId="16542"/>
    <cellStyle name="Separador de milhares 3 2 7 3 2 2 3 2" xfId="47837"/>
    <cellStyle name="Separador de milhares 3 2 7 3 2 2 4" xfId="37955"/>
    <cellStyle name="Separador de milhares 3 2 7 3 2 3" xfId="9954"/>
    <cellStyle name="Separador de milhares 3 2 7 3 2 3 2" xfId="26424"/>
    <cellStyle name="Separador de milhares 3 2 7 3 2 3 2 2" xfId="57719"/>
    <cellStyle name="Separador de milhares 3 2 7 3 2 3 3" xfId="41249"/>
    <cellStyle name="Separador de milhares 3 2 7 3 2 4" xfId="19836"/>
    <cellStyle name="Separador de milhares 3 2 7 3 2 4 2" xfId="51131"/>
    <cellStyle name="Separador de milhares 3 2 7 3 2 5" xfId="13248"/>
    <cellStyle name="Separador de milhares 3 2 7 3 2 5 2" xfId="44543"/>
    <cellStyle name="Separador de milhares 3 2 7 3 2 6" xfId="34661"/>
    <cellStyle name="Separador de milhares 3 2 7 3 2 7" xfId="31366"/>
    <cellStyle name="Separador de milhares 3 2 7 3 3" xfId="5013"/>
    <cellStyle name="Separador de milhares 3 2 7 3 3 2" xfId="21483"/>
    <cellStyle name="Separador de milhares 3 2 7 3 3 2 2" xfId="52778"/>
    <cellStyle name="Separador de milhares 3 2 7 3 3 3" xfId="14895"/>
    <cellStyle name="Separador de milhares 3 2 7 3 3 3 2" xfId="46190"/>
    <cellStyle name="Separador de milhares 3 2 7 3 3 4" xfId="36308"/>
    <cellStyle name="Separador de milhares 3 2 7 3 4" xfId="8307"/>
    <cellStyle name="Separador de milhares 3 2 7 3 4 2" xfId="24777"/>
    <cellStyle name="Separador de milhares 3 2 7 3 4 2 2" xfId="56072"/>
    <cellStyle name="Separador de milhares 3 2 7 3 4 3" xfId="39602"/>
    <cellStyle name="Separador de milhares 3 2 7 3 5" xfId="18189"/>
    <cellStyle name="Separador de milhares 3 2 7 3 5 2" xfId="49484"/>
    <cellStyle name="Separador de milhares 3 2 7 3 6" xfId="11601"/>
    <cellStyle name="Separador de milhares 3 2 7 3 6 2" xfId="42896"/>
    <cellStyle name="Separador de milhares 3 2 7 3 7" xfId="28072"/>
    <cellStyle name="Separador de milhares 3 2 7 3 7 2" xfId="33014"/>
    <cellStyle name="Separador de milhares 3 2 7 3 8" xfId="29719"/>
    <cellStyle name="Separador de milhares 3 2 7 4" xfId="3364"/>
    <cellStyle name="Separador de milhares 3 2 7 4 2" xfId="6658"/>
    <cellStyle name="Separador de milhares 3 2 7 4 2 2" xfId="23128"/>
    <cellStyle name="Separador de milhares 3 2 7 4 2 2 2" xfId="54423"/>
    <cellStyle name="Separador de milhares 3 2 7 4 2 3" xfId="16540"/>
    <cellStyle name="Separador de milhares 3 2 7 4 2 3 2" xfId="47835"/>
    <cellStyle name="Separador de milhares 3 2 7 4 2 4" xfId="37953"/>
    <cellStyle name="Separador de milhares 3 2 7 4 3" xfId="9952"/>
    <cellStyle name="Separador de milhares 3 2 7 4 3 2" xfId="26422"/>
    <cellStyle name="Separador de milhares 3 2 7 4 3 2 2" xfId="57717"/>
    <cellStyle name="Separador de milhares 3 2 7 4 3 3" xfId="41247"/>
    <cellStyle name="Separador de milhares 3 2 7 4 4" xfId="19834"/>
    <cellStyle name="Separador de milhares 3 2 7 4 4 2" xfId="51129"/>
    <cellStyle name="Separador de milhares 3 2 7 4 5" xfId="13246"/>
    <cellStyle name="Separador de milhares 3 2 7 4 5 2" xfId="44541"/>
    <cellStyle name="Separador de milhares 3 2 7 4 6" xfId="34659"/>
    <cellStyle name="Separador de milhares 3 2 7 4 7" xfId="31364"/>
    <cellStyle name="Separador de milhares 3 2 7 5" xfId="5011"/>
    <cellStyle name="Separador de milhares 3 2 7 5 2" xfId="21481"/>
    <cellStyle name="Separador de milhares 3 2 7 5 2 2" xfId="52776"/>
    <cellStyle name="Separador de milhares 3 2 7 5 3" xfId="14893"/>
    <cellStyle name="Separador de milhares 3 2 7 5 3 2" xfId="46188"/>
    <cellStyle name="Separador de milhares 3 2 7 5 4" xfId="36306"/>
    <cellStyle name="Separador de milhares 3 2 7 6" xfId="8305"/>
    <cellStyle name="Separador de milhares 3 2 7 6 2" xfId="24775"/>
    <cellStyle name="Separador de milhares 3 2 7 6 2 2" xfId="56070"/>
    <cellStyle name="Separador de milhares 3 2 7 6 3" xfId="39600"/>
    <cellStyle name="Separador de milhares 3 2 7 7" xfId="18187"/>
    <cellStyle name="Separador de milhares 3 2 7 7 2" xfId="49482"/>
    <cellStyle name="Separador de milhares 3 2 7 8" xfId="11599"/>
    <cellStyle name="Separador de milhares 3 2 7 8 2" xfId="42894"/>
    <cellStyle name="Separador de milhares 3 2 7 9" xfId="28070"/>
    <cellStyle name="Separador de milhares 3 2 7 9 2" xfId="33012"/>
    <cellStyle name="Separador de milhares 3 2 8" xfId="1684"/>
    <cellStyle name="Separador de milhares 3 2 8 2" xfId="1685"/>
    <cellStyle name="Separador de milhares 3 2 8 2 2" xfId="3368"/>
    <cellStyle name="Separador de milhares 3 2 8 2 2 2" xfId="6662"/>
    <cellStyle name="Separador de milhares 3 2 8 2 2 2 2" xfId="23132"/>
    <cellStyle name="Separador de milhares 3 2 8 2 2 2 2 2" xfId="54427"/>
    <cellStyle name="Separador de milhares 3 2 8 2 2 2 3" xfId="16544"/>
    <cellStyle name="Separador de milhares 3 2 8 2 2 2 3 2" xfId="47839"/>
    <cellStyle name="Separador de milhares 3 2 8 2 2 2 4" xfId="37957"/>
    <cellStyle name="Separador de milhares 3 2 8 2 2 3" xfId="9956"/>
    <cellStyle name="Separador de milhares 3 2 8 2 2 3 2" xfId="26426"/>
    <cellStyle name="Separador de milhares 3 2 8 2 2 3 2 2" xfId="57721"/>
    <cellStyle name="Separador de milhares 3 2 8 2 2 3 3" xfId="41251"/>
    <cellStyle name="Separador de milhares 3 2 8 2 2 4" xfId="19838"/>
    <cellStyle name="Separador de milhares 3 2 8 2 2 4 2" xfId="51133"/>
    <cellStyle name="Separador de milhares 3 2 8 2 2 5" xfId="13250"/>
    <cellStyle name="Separador de milhares 3 2 8 2 2 5 2" xfId="44545"/>
    <cellStyle name="Separador de milhares 3 2 8 2 2 6" xfId="34663"/>
    <cellStyle name="Separador de milhares 3 2 8 2 2 7" xfId="31368"/>
    <cellStyle name="Separador de milhares 3 2 8 2 3" xfId="5015"/>
    <cellStyle name="Separador de milhares 3 2 8 2 3 2" xfId="21485"/>
    <cellStyle name="Separador de milhares 3 2 8 2 3 2 2" xfId="52780"/>
    <cellStyle name="Separador de milhares 3 2 8 2 3 3" xfId="14897"/>
    <cellStyle name="Separador de milhares 3 2 8 2 3 3 2" xfId="46192"/>
    <cellStyle name="Separador de milhares 3 2 8 2 3 4" xfId="36310"/>
    <cellStyle name="Separador de milhares 3 2 8 2 4" xfId="8309"/>
    <cellStyle name="Separador de milhares 3 2 8 2 4 2" xfId="24779"/>
    <cellStyle name="Separador de milhares 3 2 8 2 4 2 2" xfId="56074"/>
    <cellStyle name="Separador de milhares 3 2 8 2 4 3" xfId="39604"/>
    <cellStyle name="Separador de milhares 3 2 8 2 5" xfId="18191"/>
    <cellStyle name="Separador de milhares 3 2 8 2 5 2" xfId="49486"/>
    <cellStyle name="Separador de milhares 3 2 8 2 6" xfId="11603"/>
    <cellStyle name="Separador de milhares 3 2 8 2 6 2" xfId="42898"/>
    <cellStyle name="Separador de milhares 3 2 8 2 7" xfId="28074"/>
    <cellStyle name="Separador de milhares 3 2 8 2 7 2" xfId="33016"/>
    <cellStyle name="Separador de milhares 3 2 8 2 8" xfId="29721"/>
    <cellStyle name="Separador de milhares 3 2 8 3" xfId="3367"/>
    <cellStyle name="Separador de milhares 3 2 8 3 2" xfId="6661"/>
    <cellStyle name="Separador de milhares 3 2 8 3 2 2" xfId="23131"/>
    <cellStyle name="Separador de milhares 3 2 8 3 2 2 2" xfId="54426"/>
    <cellStyle name="Separador de milhares 3 2 8 3 2 3" xfId="16543"/>
    <cellStyle name="Separador de milhares 3 2 8 3 2 3 2" xfId="47838"/>
    <cellStyle name="Separador de milhares 3 2 8 3 2 4" xfId="37956"/>
    <cellStyle name="Separador de milhares 3 2 8 3 3" xfId="9955"/>
    <cellStyle name="Separador de milhares 3 2 8 3 3 2" xfId="26425"/>
    <cellStyle name="Separador de milhares 3 2 8 3 3 2 2" xfId="57720"/>
    <cellStyle name="Separador de milhares 3 2 8 3 3 3" xfId="41250"/>
    <cellStyle name="Separador de milhares 3 2 8 3 4" xfId="19837"/>
    <cellStyle name="Separador de milhares 3 2 8 3 4 2" xfId="51132"/>
    <cellStyle name="Separador de milhares 3 2 8 3 5" xfId="13249"/>
    <cellStyle name="Separador de milhares 3 2 8 3 5 2" xfId="44544"/>
    <cellStyle name="Separador de milhares 3 2 8 3 6" xfId="34662"/>
    <cellStyle name="Separador de milhares 3 2 8 3 7" xfId="31367"/>
    <cellStyle name="Separador de milhares 3 2 8 4" xfId="5014"/>
    <cellStyle name="Separador de milhares 3 2 8 4 2" xfId="21484"/>
    <cellStyle name="Separador de milhares 3 2 8 4 2 2" xfId="52779"/>
    <cellStyle name="Separador de milhares 3 2 8 4 3" xfId="14896"/>
    <cellStyle name="Separador de milhares 3 2 8 4 3 2" xfId="46191"/>
    <cellStyle name="Separador de milhares 3 2 8 4 4" xfId="36309"/>
    <cellStyle name="Separador de milhares 3 2 8 5" xfId="8308"/>
    <cellStyle name="Separador de milhares 3 2 8 5 2" xfId="24778"/>
    <cellStyle name="Separador de milhares 3 2 8 5 2 2" xfId="56073"/>
    <cellStyle name="Separador de milhares 3 2 8 5 3" xfId="39603"/>
    <cellStyle name="Separador de milhares 3 2 8 6" xfId="18190"/>
    <cellStyle name="Separador de milhares 3 2 8 6 2" xfId="49485"/>
    <cellStyle name="Separador de milhares 3 2 8 7" xfId="11602"/>
    <cellStyle name="Separador de milhares 3 2 8 7 2" xfId="42897"/>
    <cellStyle name="Separador de milhares 3 2 8 8" xfId="28073"/>
    <cellStyle name="Separador de milhares 3 2 8 8 2" xfId="33015"/>
    <cellStyle name="Separador de milhares 3 2 8 9" xfId="29720"/>
    <cellStyle name="Separador de milhares 3 2 9" xfId="1686"/>
    <cellStyle name="Separador de milhares 3 2 9 2" xfId="3369"/>
    <cellStyle name="Separador de milhares 3 2 9 2 2" xfId="6663"/>
    <cellStyle name="Separador de milhares 3 2 9 2 2 2" xfId="23133"/>
    <cellStyle name="Separador de milhares 3 2 9 2 2 2 2" xfId="54428"/>
    <cellStyle name="Separador de milhares 3 2 9 2 2 3" xfId="16545"/>
    <cellStyle name="Separador de milhares 3 2 9 2 2 3 2" xfId="47840"/>
    <cellStyle name="Separador de milhares 3 2 9 2 2 4" xfId="37958"/>
    <cellStyle name="Separador de milhares 3 2 9 2 3" xfId="9957"/>
    <cellStyle name="Separador de milhares 3 2 9 2 3 2" xfId="26427"/>
    <cellStyle name="Separador de milhares 3 2 9 2 3 2 2" xfId="57722"/>
    <cellStyle name="Separador de milhares 3 2 9 2 3 3" xfId="41252"/>
    <cellStyle name="Separador de milhares 3 2 9 2 4" xfId="19839"/>
    <cellStyle name="Separador de milhares 3 2 9 2 4 2" xfId="51134"/>
    <cellStyle name="Separador de milhares 3 2 9 2 5" xfId="13251"/>
    <cellStyle name="Separador de milhares 3 2 9 2 5 2" xfId="44546"/>
    <cellStyle name="Separador de milhares 3 2 9 2 6" xfId="34664"/>
    <cellStyle name="Separador de milhares 3 2 9 2 7" xfId="31369"/>
    <cellStyle name="Separador de milhares 3 2 9 3" xfId="5016"/>
    <cellStyle name="Separador de milhares 3 2 9 3 2" xfId="21486"/>
    <cellStyle name="Separador de milhares 3 2 9 3 2 2" xfId="52781"/>
    <cellStyle name="Separador de milhares 3 2 9 3 3" xfId="14898"/>
    <cellStyle name="Separador de milhares 3 2 9 3 3 2" xfId="46193"/>
    <cellStyle name="Separador de milhares 3 2 9 3 4" xfId="36311"/>
    <cellStyle name="Separador de milhares 3 2 9 4" xfId="8310"/>
    <cellStyle name="Separador de milhares 3 2 9 4 2" xfId="24780"/>
    <cellStyle name="Separador de milhares 3 2 9 4 2 2" xfId="56075"/>
    <cellStyle name="Separador de milhares 3 2 9 4 3" xfId="39605"/>
    <cellStyle name="Separador de milhares 3 2 9 5" xfId="18192"/>
    <cellStyle name="Separador de milhares 3 2 9 5 2" xfId="49487"/>
    <cellStyle name="Separador de milhares 3 2 9 6" xfId="11604"/>
    <cellStyle name="Separador de milhares 3 2 9 6 2" xfId="42899"/>
    <cellStyle name="Separador de milhares 3 2 9 7" xfId="28075"/>
    <cellStyle name="Separador de milhares 3 2 9 7 2" xfId="33017"/>
    <cellStyle name="Separador de milhares 3 2 9 8" xfId="29722"/>
    <cellStyle name="Separador de milhares 3 3" xfId="1687"/>
    <cellStyle name="Separador de milhares 3 3 2" xfId="1688"/>
    <cellStyle name="Separador de milhares 3 3 2 2" xfId="3371"/>
    <cellStyle name="Separador de milhares 3 3 2 2 2" xfId="6665"/>
    <cellStyle name="Separador de milhares 3 3 2 2 2 2" xfId="23135"/>
    <cellStyle name="Separador de milhares 3 3 2 2 2 2 2" xfId="54430"/>
    <cellStyle name="Separador de milhares 3 3 2 2 2 3" xfId="16547"/>
    <cellStyle name="Separador de milhares 3 3 2 2 2 3 2" xfId="47842"/>
    <cellStyle name="Separador de milhares 3 3 2 2 2 4" xfId="37960"/>
    <cellStyle name="Separador de milhares 3 3 2 2 3" xfId="9959"/>
    <cellStyle name="Separador de milhares 3 3 2 2 3 2" xfId="26429"/>
    <cellStyle name="Separador de milhares 3 3 2 2 3 2 2" xfId="57724"/>
    <cellStyle name="Separador de milhares 3 3 2 2 3 3" xfId="41254"/>
    <cellStyle name="Separador de milhares 3 3 2 2 4" xfId="19841"/>
    <cellStyle name="Separador de milhares 3 3 2 2 4 2" xfId="51136"/>
    <cellStyle name="Separador de milhares 3 3 2 2 5" xfId="13253"/>
    <cellStyle name="Separador de milhares 3 3 2 2 5 2" xfId="44548"/>
    <cellStyle name="Separador de milhares 3 3 2 2 6" xfId="34666"/>
    <cellStyle name="Separador de milhares 3 3 2 2 7" xfId="31371"/>
    <cellStyle name="Separador de milhares 3 3 2 3" xfId="5018"/>
    <cellStyle name="Separador de milhares 3 3 2 3 2" xfId="21488"/>
    <cellStyle name="Separador de milhares 3 3 2 3 2 2" xfId="52783"/>
    <cellStyle name="Separador de milhares 3 3 2 3 3" xfId="14900"/>
    <cellStyle name="Separador de milhares 3 3 2 3 3 2" xfId="46195"/>
    <cellStyle name="Separador de milhares 3 3 2 3 4" xfId="36313"/>
    <cellStyle name="Separador de milhares 3 3 2 4" xfId="8312"/>
    <cellStyle name="Separador de milhares 3 3 2 4 2" xfId="24782"/>
    <cellStyle name="Separador de milhares 3 3 2 4 2 2" xfId="56077"/>
    <cellStyle name="Separador de milhares 3 3 2 4 3" xfId="39607"/>
    <cellStyle name="Separador de milhares 3 3 2 5" xfId="18194"/>
    <cellStyle name="Separador de milhares 3 3 2 5 2" xfId="49489"/>
    <cellStyle name="Separador de milhares 3 3 2 6" xfId="11606"/>
    <cellStyle name="Separador de milhares 3 3 2 6 2" xfId="42901"/>
    <cellStyle name="Separador de milhares 3 3 2 7" xfId="28077"/>
    <cellStyle name="Separador de milhares 3 3 2 7 2" xfId="33019"/>
    <cellStyle name="Separador de milhares 3 3 2 8" xfId="29724"/>
    <cellStyle name="Separador de milhares 3 3 3" xfId="3370"/>
    <cellStyle name="Separador de milhares 3 3 3 2" xfId="6664"/>
    <cellStyle name="Separador de milhares 3 3 3 2 2" xfId="23134"/>
    <cellStyle name="Separador de milhares 3 3 3 2 2 2" xfId="54429"/>
    <cellStyle name="Separador de milhares 3 3 3 2 3" xfId="16546"/>
    <cellStyle name="Separador de milhares 3 3 3 2 3 2" xfId="47841"/>
    <cellStyle name="Separador de milhares 3 3 3 2 4" xfId="37959"/>
    <cellStyle name="Separador de milhares 3 3 3 3" xfId="9958"/>
    <cellStyle name="Separador de milhares 3 3 3 3 2" xfId="26428"/>
    <cellStyle name="Separador de milhares 3 3 3 3 2 2" xfId="57723"/>
    <cellStyle name="Separador de milhares 3 3 3 3 3" xfId="41253"/>
    <cellStyle name="Separador de milhares 3 3 3 4" xfId="19840"/>
    <cellStyle name="Separador de milhares 3 3 3 4 2" xfId="51135"/>
    <cellStyle name="Separador de milhares 3 3 3 5" xfId="13252"/>
    <cellStyle name="Separador de milhares 3 3 3 5 2" xfId="44547"/>
    <cellStyle name="Separador de milhares 3 3 3 6" xfId="34665"/>
    <cellStyle name="Separador de milhares 3 3 3 7" xfId="31370"/>
    <cellStyle name="Separador de milhares 3 3 4" xfId="5017"/>
    <cellStyle name="Separador de milhares 3 3 4 2" xfId="21487"/>
    <cellStyle name="Separador de milhares 3 3 4 2 2" xfId="52782"/>
    <cellStyle name="Separador de milhares 3 3 4 3" xfId="14899"/>
    <cellStyle name="Separador de milhares 3 3 4 3 2" xfId="46194"/>
    <cellStyle name="Separador de milhares 3 3 4 4" xfId="36312"/>
    <cellStyle name="Separador de milhares 3 3 5" xfId="8311"/>
    <cellStyle name="Separador de milhares 3 3 5 2" xfId="24781"/>
    <cellStyle name="Separador de milhares 3 3 5 2 2" xfId="56076"/>
    <cellStyle name="Separador de milhares 3 3 5 3" xfId="39606"/>
    <cellStyle name="Separador de milhares 3 3 6" xfId="18193"/>
    <cellStyle name="Separador de milhares 3 3 6 2" xfId="49488"/>
    <cellStyle name="Separador de milhares 3 3 7" xfId="11605"/>
    <cellStyle name="Separador de milhares 3 3 7 2" xfId="42900"/>
    <cellStyle name="Separador de milhares 3 3 8" xfId="28076"/>
    <cellStyle name="Separador de milhares 3 3 8 2" xfId="33018"/>
    <cellStyle name="Separador de milhares 3 3 9" xfId="29723"/>
    <cellStyle name="Separador de milhares 3 4" xfId="1689"/>
    <cellStyle name="Separador de milhares 3 4 2" xfId="1690"/>
    <cellStyle name="Separador de milhares 3 4 2 2" xfId="3373"/>
    <cellStyle name="Separador de milhares 3 4 2 2 2" xfId="6667"/>
    <cellStyle name="Separador de milhares 3 4 2 2 2 2" xfId="23137"/>
    <cellStyle name="Separador de milhares 3 4 2 2 2 2 2" xfId="54432"/>
    <cellStyle name="Separador de milhares 3 4 2 2 2 3" xfId="16549"/>
    <cellStyle name="Separador de milhares 3 4 2 2 2 3 2" xfId="47844"/>
    <cellStyle name="Separador de milhares 3 4 2 2 2 4" xfId="37962"/>
    <cellStyle name="Separador de milhares 3 4 2 2 3" xfId="9961"/>
    <cellStyle name="Separador de milhares 3 4 2 2 3 2" xfId="26431"/>
    <cellStyle name="Separador de milhares 3 4 2 2 3 2 2" xfId="57726"/>
    <cellStyle name="Separador de milhares 3 4 2 2 3 3" xfId="41256"/>
    <cellStyle name="Separador de milhares 3 4 2 2 4" xfId="19843"/>
    <cellStyle name="Separador de milhares 3 4 2 2 4 2" xfId="51138"/>
    <cellStyle name="Separador de milhares 3 4 2 2 5" xfId="13255"/>
    <cellStyle name="Separador de milhares 3 4 2 2 5 2" xfId="44550"/>
    <cellStyle name="Separador de milhares 3 4 2 2 6" xfId="34668"/>
    <cellStyle name="Separador de milhares 3 4 2 2 7" xfId="31373"/>
    <cellStyle name="Separador de milhares 3 4 2 3" xfId="5020"/>
    <cellStyle name="Separador de milhares 3 4 2 3 2" xfId="21490"/>
    <cellStyle name="Separador de milhares 3 4 2 3 2 2" xfId="52785"/>
    <cellStyle name="Separador de milhares 3 4 2 3 3" xfId="14902"/>
    <cellStyle name="Separador de milhares 3 4 2 3 3 2" xfId="46197"/>
    <cellStyle name="Separador de milhares 3 4 2 3 4" xfId="36315"/>
    <cellStyle name="Separador de milhares 3 4 2 4" xfId="8314"/>
    <cellStyle name="Separador de milhares 3 4 2 4 2" xfId="24784"/>
    <cellStyle name="Separador de milhares 3 4 2 4 2 2" xfId="56079"/>
    <cellStyle name="Separador de milhares 3 4 2 4 3" xfId="39609"/>
    <cellStyle name="Separador de milhares 3 4 2 5" xfId="18196"/>
    <cellStyle name="Separador de milhares 3 4 2 5 2" xfId="49491"/>
    <cellStyle name="Separador de milhares 3 4 2 6" xfId="11608"/>
    <cellStyle name="Separador de milhares 3 4 2 6 2" xfId="42903"/>
    <cellStyle name="Separador de milhares 3 4 2 7" xfId="28079"/>
    <cellStyle name="Separador de milhares 3 4 2 7 2" xfId="33021"/>
    <cellStyle name="Separador de milhares 3 4 2 8" xfId="29726"/>
    <cellStyle name="Separador de milhares 3 4 3" xfId="3372"/>
    <cellStyle name="Separador de milhares 3 4 3 2" xfId="6666"/>
    <cellStyle name="Separador de milhares 3 4 3 2 2" xfId="23136"/>
    <cellStyle name="Separador de milhares 3 4 3 2 2 2" xfId="54431"/>
    <cellStyle name="Separador de milhares 3 4 3 2 3" xfId="16548"/>
    <cellStyle name="Separador de milhares 3 4 3 2 3 2" xfId="47843"/>
    <cellStyle name="Separador de milhares 3 4 3 2 4" xfId="37961"/>
    <cellStyle name="Separador de milhares 3 4 3 3" xfId="9960"/>
    <cellStyle name="Separador de milhares 3 4 3 3 2" xfId="26430"/>
    <cellStyle name="Separador de milhares 3 4 3 3 2 2" xfId="57725"/>
    <cellStyle name="Separador de milhares 3 4 3 3 3" xfId="41255"/>
    <cellStyle name="Separador de milhares 3 4 3 4" xfId="19842"/>
    <cellStyle name="Separador de milhares 3 4 3 4 2" xfId="51137"/>
    <cellStyle name="Separador de milhares 3 4 3 5" xfId="13254"/>
    <cellStyle name="Separador de milhares 3 4 3 5 2" xfId="44549"/>
    <cellStyle name="Separador de milhares 3 4 3 6" xfId="34667"/>
    <cellStyle name="Separador de milhares 3 4 3 7" xfId="31372"/>
    <cellStyle name="Separador de milhares 3 4 4" xfId="5019"/>
    <cellStyle name="Separador de milhares 3 4 4 2" xfId="21489"/>
    <cellStyle name="Separador de milhares 3 4 4 2 2" xfId="52784"/>
    <cellStyle name="Separador de milhares 3 4 4 3" xfId="14901"/>
    <cellStyle name="Separador de milhares 3 4 4 3 2" xfId="46196"/>
    <cellStyle name="Separador de milhares 3 4 4 4" xfId="36314"/>
    <cellStyle name="Separador de milhares 3 4 5" xfId="8313"/>
    <cellStyle name="Separador de milhares 3 4 5 2" xfId="24783"/>
    <cellStyle name="Separador de milhares 3 4 5 2 2" xfId="56078"/>
    <cellStyle name="Separador de milhares 3 4 5 3" xfId="39608"/>
    <cellStyle name="Separador de milhares 3 4 6" xfId="18195"/>
    <cellStyle name="Separador de milhares 3 4 6 2" xfId="49490"/>
    <cellStyle name="Separador de milhares 3 4 7" xfId="11607"/>
    <cellStyle name="Separador de milhares 3 4 7 2" xfId="42902"/>
    <cellStyle name="Separador de milhares 3 4 8" xfId="28078"/>
    <cellStyle name="Separador de milhares 3 4 8 2" xfId="33020"/>
    <cellStyle name="Separador de milhares 3 4 9" xfId="29725"/>
    <cellStyle name="Separador de milhares 3 5" xfId="1691"/>
    <cellStyle name="Separador de milhares 3 5 2" xfId="3374"/>
    <cellStyle name="Separador de milhares 3 5 2 2" xfId="6668"/>
    <cellStyle name="Separador de milhares 3 5 2 2 2" xfId="23138"/>
    <cellStyle name="Separador de milhares 3 5 2 2 2 2" xfId="54433"/>
    <cellStyle name="Separador de milhares 3 5 2 2 3" xfId="16550"/>
    <cellStyle name="Separador de milhares 3 5 2 2 3 2" xfId="47845"/>
    <cellStyle name="Separador de milhares 3 5 2 2 4" xfId="37963"/>
    <cellStyle name="Separador de milhares 3 5 2 3" xfId="9962"/>
    <cellStyle name="Separador de milhares 3 5 2 3 2" xfId="26432"/>
    <cellStyle name="Separador de milhares 3 5 2 3 2 2" xfId="57727"/>
    <cellStyle name="Separador de milhares 3 5 2 3 3" xfId="41257"/>
    <cellStyle name="Separador de milhares 3 5 2 4" xfId="19844"/>
    <cellStyle name="Separador de milhares 3 5 2 4 2" xfId="51139"/>
    <cellStyle name="Separador de milhares 3 5 2 5" xfId="13256"/>
    <cellStyle name="Separador de milhares 3 5 2 5 2" xfId="44551"/>
    <cellStyle name="Separador de milhares 3 5 2 6" xfId="34669"/>
    <cellStyle name="Separador de milhares 3 5 2 7" xfId="31374"/>
    <cellStyle name="Separador de milhares 3 5 3" xfId="5021"/>
    <cellStyle name="Separador de milhares 3 5 3 2" xfId="21491"/>
    <cellStyle name="Separador de milhares 3 5 3 2 2" xfId="52786"/>
    <cellStyle name="Separador de milhares 3 5 3 3" xfId="14903"/>
    <cellStyle name="Separador de milhares 3 5 3 3 2" xfId="46198"/>
    <cellStyle name="Separador de milhares 3 5 3 4" xfId="36316"/>
    <cellStyle name="Separador de milhares 3 5 4" xfId="8315"/>
    <cellStyle name="Separador de milhares 3 5 4 2" xfId="24785"/>
    <cellStyle name="Separador de milhares 3 5 4 2 2" xfId="56080"/>
    <cellStyle name="Separador de milhares 3 5 4 3" xfId="39610"/>
    <cellStyle name="Separador de milhares 3 5 5" xfId="18197"/>
    <cellStyle name="Separador de milhares 3 5 5 2" xfId="49492"/>
    <cellStyle name="Separador de milhares 3 5 6" xfId="11609"/>
    <cellStyle name="Separador de milhares 3 5 6 2" xfId="42904"/>
    <cellStyle name="Separador de milhares 3 5 7" xfId="28080"/>
    <cellStyle name="Separador de milhares 3 5 7 2" xfId="33022"/>
    <cellStyle name="Separador de milhares 3 5 8" xfId="29727"/>
    <cellStyle name="Separador de milhares 3 6" xfId="3278"/>
    <cellStyle name="Separador de milhares 3 6 2" xfId="6572"/>
    <cellStyle name="Separador de milhares 3 6 2 2" xfId="23042"/>
    <cellStyle name="Separador de milhares 3 6 2 2 2" xfId="54337"/>
    <cellStyle name="Separador de milhares 3 6 2 3" xfId="16454"/>
    <cellStyle name="Separador de milhares 3 6 2 3 2" xfId="47749"/>
    <cellStyle name="Separador de milhares 3 6 2 4" xfId="37867"/>
    <cellStyle name="Separador de milhares 3 6 3" xfId="9866"/>
    <cellStyle name="Separador de milhares 3 6 3 2" xfId="26336"/>
    <cellStyle name="Separador de milhares 3 6 3 2 2" xfId="57631"/>
    <cellStyle name="Separador de milhares 3 6 3 3" xfId="41161"/>
    <cellStyle name="Separador de milhares 3 6 4" xfId="19748"/>
    <cellStyle name="Separador de milhares 3 6 4 2" xfId="51043"/>
    <cellStyle name="Separador de milhares 3 6 5" xfId="13160"/>
    <cellStyle name="Separador de milhares 3 6 5 2" xfId="44455"/>
    <cellStyle name="Separador de milhares 3 6 6" xfId="34573"/>
    <cellStyle name="Separador de milhares 3 6 7" xfId="31278"/>
    <cellStyle name="Separador de milhares 3 7" xfId="4925"/>
    <cellStyle name="Separador de milhares 3 7 2" xfId="21395"/>
    <cellStyle name="Separador de milhares 3 7 2 2" xfId="52690"/>
    <cellStyle name="Separador de milhares 3 7 3" xfId="14807"/>
    <cellStyle name="Separador de milhares 3 7 3 2" xfId="46102"/>
    <cellStyle name="Separador de milhares 3 7 4" xfId="36220"/>
    <cellStyle name="Separador de milhares 3 8" xfId="8219"/>
    <cellStyle name="Separador de milhares 3 8 2" xfId="24689"/>
    <cellStyle name="Separador de milhares 3 8 2 2" xfId="55984"/>
    <cellStyle name="Separador de milhares 3 8 3" xfId="39514"/>
    <cellStyle name="Separador de milhares 3 9" xfId="18101"/>
    <cellStyle name="Separador de milhares 3 9 2" xfId="49396"/>
    <cellStyle name="Separador de milhares 4" xfId="1692"/>
    <cellStyle name="Separador de milhares 4 10" xfId="11610"/>
    <cellStyle name="Separador de milhares 4 10 2" xfId="42905"/>
    <cellStyle name="Separador de milhares 4 11" xfId="28081"/>
    <cellStyle name="Separador de milhares 4 11 2" xfId="33023"/>
    <cellStyle name="Separador de milhares 4 12" xfId="29728"/>
    <cellStyle name="Separador de milhares 4 2" xfId="1693"/>
    <cellStyle name="Separador de milhares 4 2 10" xfId="3376"/>
    <cellStyle name="Separador de milhares 4 2 10 2" xfId="6670"/>
    <cellStyle name="Separador de milhares 4 2 10 2 2" xfId="23140"/>
    <cellStyle name="Separador de milhares 4 2 10 2 2 2" xfId="54435"/>
    <cellStyle name="Separador de milhares 4 2 10 2 3" xfId="16552"/>
    <cellStyle name="Separador de milhares 4 2 10 2 3 2" xfId="47847"/>
    <cellStyle name="Separador de milhares 4 2 10 2 4" xfId="37965"/>
    <cellStyle name="Separador de milhares 4 2 10 3" xfId="9964"/>
    <cellStyle name="Separador de milhares 4 2 10 3 2" xfId="26434"/>
    <cellStyle name="Separador de milhares 4 2 10 3 2 2" xfId="57729"/>
    <cellStyle name="Separador de milhares 4 2 10 3 3" xfId="41259"/>
    <cellStyle name="Separador de milhares 4 2 10 4" xfId="19846"/>
    <cellStyle name="Separador de milhares 4 2 10 4 2" xfId="51141"/>
    <cellStyle name="Separador de milhares 4 2 10 5" xfId="13258"/>
    <cellStyle name="Separador de milhares 4 2 10 5 2" xfId="44553"/>
    <cellStyle name="Separador de milhares 4 2 10 6" xfId="34671"/>
    <cellStyle name="Separador de milhares 4 2 10 7" xfId="31376"/>
    <cellStyle name="Separador de milhares 4 2 11" xfId="5023"/>
    <cellStyle name="Separador de milhares 4 2 11 2" xfId="21493"/>
    <cellStyle name="Separador de milhares 4 2 11 2 2" xfId="52788"/>
    <cellStyle name="Separador de milhares 4 2 11 3" xfId="14905"/>
    <cellStyle name="Separador de milhares 4 2 11 3 2" xfId="46200"/>
    <cellStyle name="Separador de milhares 4 2 11 4" xfId="36318"/>
    <cellStyle name="Separador de milhares 4 2 12" xfId="8317"/>
    <cellStyle name="Separador de milhares 4 2 12 2" xfId="24787"/>
    <cellStyle name="Separador de milhares 4 2 12 2 2" xfId="56082"/>
    <cellStyle name="Separador de milhares 4 2 12 3" xfId="39612"/>
    <cellStyle name="Separador de milhares 4 2 13" xfId="18199"/>
    <cellStyle name="Separador de milhares 4 2 13 2" xfId="49494"/>
    <cellStyle name="Separador de milhares 4 2 14" xfId="11611"/>
    <cellStyle name="Separador de milhares 4 2 14 2" xfId="42906"/>
    <cellStyle name="Separador de milhares 4 2 15" xfId="28082"/>
    <cellStyle name="Separador de milhares 4 2 15 2" xfId="33024"/>
    <cellStyle name="Separador de milhares 4 2 16" xfId="29729"/>
    <cellStyle name="Separador de milhares 4 2 2" xfId="1694"/>
    <cellStyle name="Separador de milhares 4 2 2 10" xfId="5024"/>
    <cellStyle name="Separador de milhares 4 2 2 10 2" xfId="21494"/>
    <cellStyle name="Separador de milhares 4 2 2 10 2 2" xfId="52789"/>
    <cellStyle name="Separador de milhares 4 2 2 10 3" xfId="14906"/>
    <cellStyle name="Separador de milhares 4 2 2 10 3 2" xfId="46201"/>
    <cellStyle name="Separador de milhares 4 2 2 10 4" xfId="36319"/>
    <cellStyle name="Separador de milhares 4 2 2 11" xfId="8318"/>
    <cellStyle name="Separador de milhares 4 2 2 11 2" xfId="24788"/>
    <cellStyle name="Separador de milhares 4 2 2 11 2 2" xfId="56083"/>
    <cellStyle name="Separador de milhares 4 2 2 11 3" xfId="39613"/>
    <cellStyle name="Separador de milhares 4 2 2 12" xfId="18200"/>
    <cellStyle name="Separador de milhares 4 2 2 12 2" xfId="49495"/>
    <cellStyle name="Separador de milhares 4 2 2 13" xfId="11612"/>
    <cellStyle name="Separador de milhares 4 2 2 13 2" xfId="42907"/>
    <cellStyle name="Separador de milhares 4 2 2 14" xfId="28083"/>
    <cellStyle name="Separador de milhares 4 2 2 14 2" xfId="33025"/>
    <cellStyle name="Separador de milhares 4 2 2 15" xfId="29730"/>
    <cellStyle name="Separador de milhares 4 2 2 2" xfId="1695"/>
    <cellStyle name="Separador de milhares 4 2 2 2 10" xfId="8319"/>
    <cellStyle name="Separador de milhares 4 2 2 2 10 2" xfId="24789"/>
    <cellStyle name="Separador de milhares 4 2 2 2 10 2 2" xfId="56084"/>
    <cellStyle name="Separador de milhares 4 2 2 2 10 3" xfId="39614"/>
    <cellStyle name="Separador de milhares 4 2 2 2 11" xfId="18201"/>
    <cellStyle name="Separador de milhares 4 2 2 2 11 2" xfId="49496"/>
    <cellStyle name="Separador de milhares 4 2 2 2 12" xfId="11613"/>
    <cellStyle name="Separador de milhares 4 2 2 2 12 2" xfId="42908"/>
    <cellStyle name="Separador de milhares 4 2 2 2 13" xfId="28084"/>
    <cellStyle name="Separador de milhares 4 2 2 2 13 2" xfId="33026"/>
    <cellStyle name="Separador de milhares 4 2 2 2 14" xfId="29731"/>
    <cellStyle name="Separador de milhares 4 2 2 2 2" xfId="1696"/>
    <cellStyle name="Separador de milhares 4 2 2 2 2 10" xfId="11614"/>
    <cellStyle name="Separador de milhares 4 2 2 2 2 10 2" xfId="42909"/>
    <cellStyle name="Separador de milhares 4 2 2 2 2 11" xfId="28085"/>
    <cellStyle name="Separador de milhares 4 2 2 2 2 11 2" xfId="33027"/>
    <cellStyle name="Separador de milhares 4 2 2 2 2 12" xfId="29732"/>
    <cellStyle name="Separador de milhares 4 2 2 2 2 2" xfId="1697"/>
    <cellStyle name="Separador de milhares 4 2 2 2 2 2 2" xfId="1698"/>
    <cellStyle name="Separador de milhares 4 2 2 2 2 2 2 2" xfId="3381"/>
    <cellStyle name="Separador de milhares 4 2 2 2 2 2 2 2 2" xfId="6675"/>
    <cellStyle name="Separador de milhares 4 2 2 2 2 2 2 2 2 2" xfId="23145"/>
    <cellStyle name="Separador de milhares 4 2 2 2 2 2 2 2 2 2 2" xfId="54440"/>
    <cellStyle name="Separador de milhares 4 2 2 2 2 2 2 2 2 3" xfId="16557"/>
    <cellStyle name="Separador de milhares 4 2 2 2 2 2 2 2 2 3 2" xfId="47852"/>
    <cellStyle name="Separador de milhares 4 2 2 2 2 2 2 2 2 4" xfId="37970"/>
    <cellStyle name="Separador de milhares 4 2 2 2 2 2 2 2 3" xfId="9969"/>
    <cellStyle name="Separador de milhares 4 2 2 2 2 2 2 2 3 2" xfId="26439"/>
    <cellStyle name="Separador de milhares 4 2 2 2 2 2 2 2 3 2 2" xfId="57734"/>
    <cellStyle name="Separador de milhares 4 2 2 2 2 2 2 2 3 3" xfId="41264"/>
    <cellStyle name="Separador de milhares 4 2 2 2 2 2 2 2 4" xfId="19851"/>
    <cellStyle name="Separador de milhares 4 2 2 2 2 2 2 2 4 2" xfId="51146"/>
    <cellStyle name="Separador de milhares 4 2 2 2 2 2 2 2 5" xfId="13263"/>
    <cellStyle name="Separador de milhares 4 2 2 2 2 2 2 2 5 2" xfId="44558"/>
    <cellStyle name="Separador de milhares 4 2 2 2 2 2 2 2 6" xfId="34676"/>
    <cellStyle name="Separador de milhares 4 2 2 2 2 2 2 2 7" xfId="31381"/>
    <cellStyle name="Separador de milhares 4 2 2 2 2 2 2 3" xfId="5028"/>
    <cellStyle name="Separador de milhares 4 2 2 2 2 2 2 3 2" xfId="21498"/>
    <cellStyle name="Separador de milhares 4 2 2 2 2 2 2 3 2 2" xfId="52793"/>
    <cellStyle name="Separador de milhares 4 2 2 2 2 2 2 3 3" xfId="14910"/>
    <cellStyle name="Separador de milhares 4 2 2 2 2 2 2 3 3 2" xfId="46205"/>
    <cellStyle name="Separador de milhares 4 2 2 2 2 2 2 3 4" xfId="36323"/>
    <cellStyle name="Separador de milhares 4 2 2 2 2 2 2 4" xfId="8322"/>
    <cellStyle name="Separador de milhares 4 2 2 2 2 2 2 4 2" xfId="24792"/>
    <cellStyle name="Separador de milhares 4 2 2 2 2 2 2 4 2 2" xfId="56087"/>
    <cellStyle name="Separador de milhares 4 2 2 2 2 2 2 4 3" xfId="39617"/>
    <cellStyle name="Separador de milhares 4 2 2 2 2 2 2 5" xfId="18204"/>
    <cellStyle name="Separador de milhares 4 2 2 2 2 2 2 5 2" xfId="49499"/>
    <cellStyle name="Separador de milhares 4 2 2 2 2 2 2 6" xfId="11616"/>
    <cellStyle name="Separador de milhares 4 2 2 2 2 2 2 6 2" xfId="42911"/>
    <cellStyle name="Separador de milhares 4 2 2 2 2 2 2 7" xfId="28087"/>
    <cellStyle name="Separador de milhares 4 2 2 2 2 2 2 7 2" xfId="33029"/>
    <cellStyle name="Separador de milhares 4 2 2 2 2 2 2 8" xfId="29734"/>
    <cellStyle name="Separador de milhares 4 2 2 2 2 2 3" xfId="3380"/>
    <cellStyle name="Separador de milhares 4 2 2 2 2 2 3 2" xfId="6674"/>
    <cellStyle name="Separador de milhares 4 2 2 2 2 2 3 2 2" xfId="23144"/>
    <cellStyle name="Separador de milhares 4 2 2 2 2 2 3 2 2 2" xfId="54439"/>
    <cellStyle name="Separador de milhares 4 2 2 2 2 2 3 2 3" xfId="16556"/>
    <cellStyle name="Separador de milhares 4 2 2 2 2 2 3 2 3 2" xfId="47851"/>
    <cellStyle name="Separador de milhares 4 2 2 2 2 2 3 2 4" xfId="37969"/>
    <cellStyle name="Separador de milhares 4 2 2 2 2 2 3 3" xfId="9968"/>
    <cellStyle name="Separador de milhares 4 2 2 2 2 2 3 3 2" xfId="26438"/>
    <cellStyle name="Separador de milhares 4 2 2 2 2 2 3 3 2 2" xfId="57733"/>
    <cellStyle name="Separador de milhares 4 2 2 2 2 2 3 3 3" xfId="41263"/>
    <cellStyle name="Separador de milhares 4 2 2 2 2 2 3 4" xfId="19850"/>
    <cellStyle name="Separador de milhares 4 2 2 2 2 2 3 4 2" xfId="51145"/>
    <cellStyle name="Separador de milhares 4 2 2 2 2 2 3 5" xfId="13262"/>
    <cellStyle name="Separador de milhares 4 2 2 2 2 2 3 5 2" xfId="44557"/>
    <cellStyle name="Separador de milhares 4 2 2 2 2 2 3 6" xfId="34675"/>
    <cellStyle name="Separador de milhares 4 2 2 2 2 2 3 7" xfId="31380"/>
    <cellStyle name="Separador de milhares 4 2 2 2 2 2 4" xfId="5027"/>
    <cellStyle name="Separador de milhares 4 2 2 2 2 2 4 2" xfId="21497"/>
    <cellStyle name="Separador de milhares 4 2 2 2 2 2 4 2 2" xfId="52792"/>
    <cellStyle name="Separador de milhares 4 2 2 2 2 2 4 3" xfId="14909"/>
    <cellStyle name="Separador de milhares 4 2 2 2 2 2 4 3 2" xfId="46204"/>
    <cellStyle name="Separador de milhares 4 2 2 2 2 2 4 4" xfId="36322"/>
    <cellStyle name="Separador de milhares 4 2 2 2 2 2 5" xfId="8321"/>
    <cellStyle name="Separador de milhares 4 2 2 2 2 2 5 2" xfId="24791"/>
    <cellStyle name="Separador de milhares 4 2 2 2 2 2 5 2 2" xfId="56086"/>
    <cellStyle name="Separador de milhares 4 2 2 2 2 2 5 3" xfId="39616"/>
    <cellStyle name="Separador de milhares 4 2 2 2 2 2 6" xfId="18203"/>
    <cellStyle name="Separador de milhares 4 2 2 2 2 2 6 2" xfId="49498"/>
    <cellStyle name="Separador de milhares 4 2 2 2 2 2 7" xfId="11615"/>
    <cellStyle name="Separador de milhares 4 2 2 2 2 2 7 2" xfId="42910"/>
    <cellStyle name="Separador de milhares 4 2 2 2 2 2 8" xfId="28086"/>
    <cellStyle name="Separador de milhares 4 2 2 2 2 2 8 2" xfId="33028"/>
    <cellStyle name="Separador de milhares 4 2 2 2 2 2 9" xfId="29733"/>
    <cellStyle name="Separador de milhares 4 2 2 2 2 3" xfId="1699"/>
    <cellStyle name="Separador de milhares 4 2 2 2 2 3 2" xfId="1700"/>
    <cellStyle name="Separador de milhares 4 2 2 2 2 3 2 2" xfId="3383"/>
    <cellStyle name="Separador de milhares 4 2 2 2 2 3 2 2 2" xfId="6677"/>
    <cellStyle name="Separador de milhares 4 2 2 2 2 3 2 2 2 2" xfId="23147"/>
    <cellStyle name="Separador de milhares 4 2 2 2 2 3 2 2 2 2 2" xfId="54442"/>
    <cellStyle name="Separador de milhares 4 2 2 2 2 3 2 2 2 3" xfId="16559"/>
    <cellStyle name="Separador de milhares 4 2 2 2 2 3 2 2 2 3 2" xfId="47854"/>
    <cellStyle name="Separador de milhares 4 2 2 2 2 3 2 2 2 4" xfId="37972"/>
    <cellStyle name="Separador de milhares 4 2 2 2 2 3 2 2 3" xfId="9971"/>
    <cellStyle name="Separador de milhares 4 2 2 2 2 3 2 2 3 2" xfId="26441"/>
    <cellStyle name="Separador de milhares 4 2 2 2 2 3 2 2 3 2 2" xfId="57736"/>
    <cellStyle name="Separador de milhares 4 2 2 2 2 3 2 2 3 3" xfId="41266"/>
    <cellStyle name="Separador de milhares 4 2 2 2 2 3 2 2 4" xfId="19853"/>
    <cellStyle name="Separador de milhares 4 2 2 2 2 3 2 2 4 2" xfId="51148"/>
    <cellStyle name="Separador de milhares 4 2 2 2 2 3 2 2 5" xfId="13265"/>
    <cellStyle name="Separador de milhares 4 2 2 2 2 3 2 2 5 2" xfId="44560"/>
    <cellStyle name="Separador de milhares 4 2 2 2 2 3 2 2 6" xfId="34678"/>
    <cellStyle name="Separador de milhares 4 2 2 2 2 3 2 2 7" xfId="31383"/>
    <cellStyle name="Separador de milhares 4 2 2 2 2 3 2 3" xfId="5030"/>
    <cellStyle name="Separador de milhares 4 2 2 2 2 3 2 3 2" xfId="21500"/>
    <cellStyle name="Separador de milhares 4 2 2 2 2 3 2 3 2 2" xfId="52795"/>
    <cellStyle name="Separador de milhares 4 2 2 2 2 3 2 3 3" xfId="14912"/>
    <cellStyle name="Separador de milhares 4 2 2 2 2 3 2 3 3 2" xfId="46207"/>
    <cellStyle name="Separador de milhares 4 2 2 2 2 3 2 3 4" xfId="36325"/>
    <cellStyle name="Separador de milhares 4 2 2 2 2 3 2 4" xfId="8324"/>
    <cellStyle name="Separador de milhares 4 2 2 2 2 3 2 4 2" xfId="24794"/>
    <cellStyle name="Separador de milhares 4 2 2 2 2 3 2 4 2 2" xfId="56089"/>
    <cellStyle name="Separador de milhares 4 2 2 2 2 3 2 4 3" xfId="39619"/>
    <cellStyle name="Separador de milhares 4 2 2 2 2 3 2 5" xfId="18206"/>
    <cellStyle name="Separador de milhares 4 2 2 2 2 3 2 5 2" xfId="49501"/>
    <cellStyle name="Separador de milhares 4 2 2 2 2 3 2 6" xfId="11618"/>
    <cellStyle name="Separador de milhares 4 2 2 2 2 3 2 6 2" xfId="42913"/>
    <cellStyle name="Separador de milhares 4 2 2 2 2 3 2 7" xfId="28089"/>
    <cellStyle name="Separador de milhares 4 2 2 2 2 3 2 7 2" xfId="33031"/>
    <cellStyle name="Separador de milhares 4 2 2 2 2 3 2 8" xfId="29736"/>
    <cellStyle name="Separador de milhares 4 2 2 2 2 3 3" xfId="3382"/>
    <cellStyle name="Separador de milhares 4 2 2 2 2 3 3 2" xfId="6676"/>
    <cellStyle name="Separador de milhares 4 2 2 2 2 3 3 2 2" xfId="23146"/>
    <cellStyle name="Separador de milhares 4 2 2 2 2 3 3 2 2 2" xfId="54441"/>
    <cellStyle name="Separador de milhares 4 2 2 2 2 3 3 2 3" xfId="16558"/>
    <cellStyle name="Separador de milhares 4 2 2 2 2 3 3 2 3 2" xfId="47853"/>
    <cellStyle name="Separador de milhares 4 2 2 2 2 3 3 2 4" xfId="37971"/>
    <cellStyle name="Separador de milhares 4 2 2 2 2 3 3 3" xfId="9970"/>
    <cellStyle name="Separador de milhares 4 2 2 2 2 3 3 3 2" xfId="26440"/>
    <cellStyle name="Separador de milhares 4 2 2 2 2 3 3 3 2 2" xfId="57735"/>
    <cellStyle name="Separador de milhares 4 2 2 2 2 3 3 3 3" xfId="41265"/>
    <cellStyle name="Separador de milhares 4 2 2 2 2 3 3 4" xfId="19852"/>
    <cellStyle name="Separador de milhares 4 2 2 2 2 3 3 4 2" xfId="51147"/>
    <cellStyle name="Separador de milhares 4 2 2 2 2 3 3 5" xfId="13264"/>
    <cellStyle name="Separador de milhares 4 2 2 2 2 3 3 5 2" xfId="44559"/>
    <cellStyle name="Separador de milhares 4 2 2 2 2 3 3 6" xfId="34677"/>
    <cellStyle name="Separador de milhares 4 2 2 2 2 3 3 7" xfId="31382"/>
    <cellStyle name="Separador de milhares 4 2 2 2 2 3 4" xfId="5029"/>
    <cellStyle name="Separador de milhares 4 2 2 2 2 3 4 2" xfId="21499"/>
    <cellStyle name="Separador de milhares 4 2 2 2 2 3 4 2 2" xfId="52794"/>
    <cellStyle name="Separador de milhares 4 2 2 2 2 3 4 3" xfId="14911"/>
    <cellStyle name="Separador de milhares 4 2 2 2 2 3 4 3 2" xfId="46206"/>
    <cellStyle name="Separador de milhares 4 2 2 2 2 3 4 4" xfId="36324"/>
    <cellStyle name="Separador de milhares 4 2 2 2 2 3 5" xfId="8323"/>
    <cellStyle name="Separador de milhares 4 2 2 2 2 3 5 2" xfId="24793"/>
    <cellStyle name="Separador de milhares 4 2 2 2 2 3 5 2 2" xfId="56088"/>
    <cellStyle name="Separador de milhares 4 2 2 2 2 3 5 3" xfId="39618"/>
    <cellStyle name="Separador de milhares 4 2 2 2 2 3 6" xfId="18205"/>
    <cellStyle name="Separador de milhares 4 2 2 2 2 3 6 2" xfId="49500"/>
    <cellStyle name="Separador de milhares 4 2 2 2 2 3 7" xfId="11617"/>
    <cellStyle name="Separador de milhares 4 2 2 2 2 3 7 2" xfId="42912"/>
    <cellStyle name="Separador de milhares 4 2 2 2 2 3 8" xfId="28088"/>
    <cellStyle name="Separador de milhares 4 2 2 2 2 3 8 2" xfId="33030"/>
    <cellStyle name="Separador de milhares 4 2 2 2 2 3 9" xfId="29735"/>
    <cellStyle name="Separador de milhares 4 2 2 2 2 4" xfId="1701"/>
    <cellStyle name="Separador de milhares 4 2 2 2 2 4 2" xfId="3384"/>
    <cellStyle name="Separador de milhares 4 2 2 2 2 4 2 2" xfId="6678"/>
    <cellStyle name="Separador de milhares 4 2 2 2 2 4 2 2 2" xfId="23148"/>
    <cellStyle name="Separador de milhares 4 2 2 2 2 4 2 2 2 2" xfId="54443"/>
    <cellStyle name="Separador de milhares 4 2 2 2 2 4 2 2 3" xfId="16560"/>
    <cellStyle name="Separador de milhares 4 2 2 2 2 4 2 2 3 2" xfId="47855"/>
    <cellStyle name="Separador de milhares 4 2 2 2 2 4 2 2 4" xfId="37973"/>
    <cellStyle name="Separador de milhares 4 2 2 2 2 4 2 3" xfId="9972"/>
    <cellStyle name="Separador de milhares 4 2 2 2 2 4 2 3 2" xfId="26442"/>
    <cellStyle name="Separador de milhares 4 2 2 2 2 4 2 3 2 2" xfId="57737"/>
    <cellStyle name="Separador de milhares 4 2 2 2 2 4 2 3 3" xfId="41267"/>
    <cellStyle name="Separador de milhares 4 2 2 2 2 4 2 4" xfId="19854"/>
    <cellStyle name="Separador de milhares 4 2 2 2 2 4 2 4 2" xfId="51149"/>
    <cellStyle name="Separador de milhares 4 2 2 2 2 4 2 5" xfId="13266"/>
    <cellStyle name="Separador de milhares 4 2 2 2 2 4 2 5 2" xfId="44561"/>
    <cellStyle name="Separador de milhares 4 2 2 2 2 4 2 6" xfId="34679"/>
    <cellStyle name="Separador de milhares 4 2 2 2 2 4 2 7" xfId="31384"/>
    <cellStyle name="Separador de milhares 4 2 2 2 2 4 3" xfId="5031"/>
    <cellStyle name="Separador de milhares 4 2 2 2 2 4 3 2" xfId="21501"/>
    <cellStyle name="Separador de milhares 4 2 2 2 2 4 3 2 2" xfId="52796"/>
    <cellStyle name="Separador de milhares 4 2 2 2 2 4 3 3" xfId="14913"/>
    <cellStyle name="Separador de milhares 4 2 2 2 2 4 3 3 2" xfId="46208"/>
    <cellStyle name="Separador de milhares 4 2 2 2 2 4 3 4" xfId="36326"/>
    <cellStyle name="Separador de milhares 4 2 2 2 2 4 4" xfId="8325"/>
    <cellStyle name="Separador de milhares 4 2 2 2 2 4 4 2" xfId="24795"/>
    <cellStyle name="Separador de milhares 4 2 2 2 2 4 4 2 2" xfId="56090"/>
    <cellStyle name="Separador de milhares 4 2 2 2 2 4 4 3" xfId="39620"/>
    <cellStyle name="Separador de milhares 4 2 2 2 2 4 5" xfId="18207"/>
    <cellStyle name="Separador de milhares 4 2 2 2 2 4 5 2" xfId="49502"/>
    <cellStyle name="Separador de milhares 4 2 2 2 2 4 6" xfId="11619"/>
    <cellStyle name="Separador de milhares 4 2 2 2 2 4 6 2" xfId="42914"/>
    <cellStyle name="Separador de milhares 4 2 2 2 2 4 7" xfId="28090"/>
    <cellStyle name="Separador de milhares 4 2 2 2 2 4 7 2" xfId="33032"/>
    <cellStyle name="Separador de milhares 4 2 2 2 2 4 8" xfId="29737"/>
    <cellStyle name="Separador de milhares 4 2 2 2 2 5" xfId="1702"/>
    <cellStyle name="Separador de milhares 4 2 2 2 2 5 2" xfId="3385"/>
    <cellStyle name="Separador de milhares 4 2 2 2 2 5 2 2" xfId="6679"/>
    <cellStyle name="Separador de milhares 4 2 2 2 2 5 2 2 2" xfId="23149"/>
    <cellStyle name="Separador de milhares 4 2 2 2 2 5 2 2 2 2" xfId="54444"/>
    <cellStyle name="Separador de milhares 4 2 2 2 2 5 2 2 3" xfId="16561"/>
    <cellStyle name="Separador de milhares 4 2 2 2 2 5 2 2 3 2" xfId="47856"/>
    <cellStyle name="Separador de milhares 4 2 2 2 2 5 2 2 4" xfId="37974"/>
    <cellStyle name="Separador de milhares 4 2 2 2 2 5 2 3" xfId="9973"/>
    <cellStyle name="Separador de milhares 4 2 2 2 2 5 2 3 2" xfId="26443"/>
    <cellStyle name="Separador de milhares 4 2 2 2 2 5 2 3 2 2" xfId="57738"/>
    <cellStyle name="Separador de milhares 4 2 2 2 2 5 2 3 3" xfId="41268"/>
    <cellStyle name="Separador de milhares 4 2 2 2 2 5 2 4" xfId="19855"/>
    <cellStyle name="Separador de milhares 4 2 2 2 2 5 2 4 2" xfId="51150"/>
    <cellStyle name="Separador de milhares 4 2 2 2 2 5 2 5" xfId="13267"/>
    <cellStyle name="Separador de milhares 4 2 2 2 2 5 2 5 2" xfId="44562"/>
    <cellStyle name="Separador de milhares 4 2 2 2 2 5 2 6" xfId="34680"/>
    <cellStyle name="Separador de milhares 4 2 2 2 2 5 2 7" xfId="31385"/>
    <cellStyle name="Separador de milhares 4 2 2 2 2 5 3" xfId="5032"/>
    <cellStyle name="Separador de milhares 4 2 2 2 2 5 3 2" xfId="21502"/>
    <cellStyle name="Separador de milhares 4 2 2 2 2 5 3 2 2" xfId="52797"/>
    <cellStyle name="Separador de milhares 4 2 2 2 2 5 3 3" xfId="14914"/>
    <cellStyle name="Separador de milhares 4 2 2 2 2 5 3 3 2" xfId="46209"/>
    <cellStyle name="Separador de milhares 4 2 2 2 2 5 3 4" xfId="36327"/>
    <cellStyle name="Separador de milhares 4 2 2 2 2 5 4" xfId="8326"/>
    <cellStyle name="Separador de milhares 4 2 2 2 2 5 4 2" xfId="24796"/>
    <cellStyle name="Separador de milhares 4 2 2 2 2 5 4 2 2" xfId="56091"/>
    <cellStyle name="Separador de milhares 4 2 2 2 2 5 4 3" xfId="39621"/>
    <cellStyle name="Separador de milhares 4 2 2 2 2 5 5" xfId="18208"/>
    <cellStyle name="Separador de milhares 4 2 2 2 2 5 5 2" xfId="49503"/>
    <cellStyle name="Separador de milhares 4 2 2 2 2 5 6" xfId="11620"/>
    <cellStyle name="Separador de milhares 4 2 2 2 2 5 6 2" xfId="42915"/>
    <cellStyle name="Separador de milhares 4 2 2 2 2 5 7" xfId="28091"/>
    <cellStyle name="Separador de milhares 4 2 2 2 2 5 7 2" xfId="33033"/>
    <cellStyle name="Separador de milhares 4 2 2 2 2 5 8" xfId="29738"/>
    <cellStyle name="Separador de milhares 4 2 2 2 2 6" xfId="3379"/>
    <cellStyle name="Separador de milhares 4 2 2 2 2 6 2" xfId="6673"/>
    <cellStyle name="Separador de milhares 4 2 2 2 2 6 2 2" xfId="23143"/>
    <cellStyle name="Separador de milhares 4 2 2 2 2 6 2 2 2" xfId="54438"/>
    <cellStyle name="Separador de milhares 4 2 2 2 2 6 2 3" xfId="16555"/>
    <cellStyle name="Separador de milhares 4 2 2 2 2 6 2 3 2" xfId="47850"/>
    <cellStyle name="Separador de milhares 4 2 2 2 2 6 2 4" xfId="37968"/>
    <cellStyle name="Separador de milhares 4 2 2 2 2 6 3" xfId="9967"/>
    <cellStyle name="Separador de milhares 4 2 2 2 2 6 3 2" xfId="26437"/>
    <cellStyle name="Separador de milhares 4 2 2 2 2 6 3 2 2" xfId="57732"/>
    <cellStyle name="Separador de milhares 4 2 2 2 2 6 3 3" xfId="41262"/>
    <cellStyle name="Separador de milhares 4 2 2 2 2 6 4" xfId="19849"/>
    <cellStyle name="Separador de milhares 4 2 2 2 2 6 4 2" xfId="51144"/>
    <cellStyle name="Separador de milhares 4 2 2 2 2 6 5" xfId="13261"/>
    <cellStyle name="Separador de milhares 4 2 2 2 2 6 5 2" xfId="44556"/>
    <cellStyle name="Separador de milhares 4 2 2 2 2 6 6" xfId="34674"/>
    <cellStyle name="Separador de milhares 4 2 2 2 2 6 7" xfId="31379"/>
    <cellStyle name="Separador de milhares 4 2 2 2 2 7" xfId="5026"/>
    <cellStyle name="Separador de milhares 4 2 2 2 2 7 2" xfId="21496"/>
    <cellStyle name="Separador de milhares 4 2 2 2 2 7 2 2" xfId="52791"/>
    <cellStyle name="Separador de milhares 4 2 2 2 2 7 3" xfId="14908"/>
    <cellStyle name="Separador de milhares 4 2 2 2 2 7 3 2" xfId="46203"/>
    <cellStyle name="Separador de milhares 4 2 2 2 2 7 4" xfId="36321"/>
    <cellStyle name="Separador de milhares 4 2 2 2 2 8" xfId="8320"/>
    <cellStyle name="Separador de milhares 4 2 2 2 2 8 2" xfId="24790"/>
    <cellStyle name="Separador de milhares 4 2 2 2 2 8 2 2" xfId="56085"/>
    <cellStyle name="Separador de milhares 4 2 2 2 2 8 3" xfId="39615"/>
    <cellStyle name="Separador de milhares 4 2 2 2 2 9" xfId="18202"/>
    <cellStyle name="Separador de milhares 4 2 2 2 2 9 2" xfId="49497"/>
    <cellStyle name="Separador de milhares 4 2 2 2 3" xfId="1703"/>
    <cellStyle name="Separador de milhares 4 2 2 2 3 10" xfId="11621"/>
    <cellStyle name="Separador de milhares 4 2 2 2 3 10 2" xfId="42916"/>
    <cellStyle name="Separador de milhares 4 2 2 2 3 11" xfId="28092"/>
    <cellStyle name="Separador de milhares 4 2 2 2 3 11 2" xfId="33034"/>
    <cellStyle name="Separador de milhares 4 2 2 2 3 12" xfId="29739"/>
    <cellStyle name="Separador de milhares 4 2 2 2 3 2" xfId="1704"/>
    <cellStyle name="Separador de milhares 4 2 2 2 3 2 2" xfId="1705"/>
    <cellStyle name="Separador de milhares 4 2 2 2 3 2 2 2" xfId="3388"/>
    <cellStyle name="Separador de milhares 4 2 2 2 3 2 2 2 2" xfId="6682"/>
    <cellStyle name="Separador de milhares 4 2 2 2 3 2 2 2 2 2" xfId="23152"/>
    <cellStyle name="Separador de milhares 4 2 2 2 3 2 2 2 2 2 2" xfId="54447"/>
    <cellStyle name="Separador de milhares 4 2 2 2 3 2 2 2 2 3" xfId="16564"/>
    <cellStyle name="Separador de milhares 4 2 2 2 3 2 2 2 2 3 2" xfId="47859"/>
    <cellStyle name="Separador de milhares 4 2 2 2 3 2 2 2 2 4" xfId="37977"/>
    <cellStyle name="Separador de milhares 4 2 2 2 3 2 2 2 3" xfId="9976"/>
    <cellStyle name="Separador de milhares 4 2 2 2 3 2 2 2 3 2" xfId="26446"/>
    <cellStyle name="Separador de milhares 4 2 2 2 3 2 2 2 3 2 2" xfId="57741"/>
    <cellStyle name="Separador de milhares 4 2 2 2 3 2 2 2 3 3" xfId="41271"/>
    <cellStyle name="Separador de milhares 4 2 2 2 3 2 2 2 4" xfId="19858"/>
    <cellStyle name="Separador de milhares 4 2 2 2 3 2 2 2 4 2" xfId="51153"/>
    <cellStyle name="Separador de milhares 4 2 2 2 3 2 2 2 5" xfId="13270"/>
    <cellStyle name="Separador de milhares 4 2 2 2 3 2 2 2 5 2" xfId="44565"/>
    <cellStyle name="Separador de milhares 4 2 2 2 3 2 2 2 6" xfId="34683"/>
    <cellStyle name="Separador de milhares 4 2 2 2 3 2 2 2 7" xfId="31388"/>
    <cellStyle name="Separador de milhares 4 2 2 2 3 2 2 3" xfId="5035"/>
    <cellStyle name="Separador de milhares 4 2 2 2 3 2 2 3 2" xfId="21505"/>
    <cellStyle name="Separador de milhares 4 2 2 2 3 2 2 3 2 2" xfId="52800"/>
    <cellStyle name="Separador de milhares 4 2 2 2 3 2 2 3 3" xfId="14917"/>
    <cellStyle name="Separador de milhares 4 2 2 2 3 2 2 3 3 2" xfId="46212"/>
    <cellStyle name="Separador de milhares 4 2 2 2 3 2 2 3 4" xfId="36330"/>
    <cellStyle name="Separador de milhares 4 2 2 2 3 2 2 4" xfId="8329"/>
    <cellStyle name="Separador de milhares 4 2 2 2 3 2 2 4 2" xfId="24799"/>
    <cellStyle name="Separador de milhares 4 2 2 2 3 2 2 4 2 2" xfId="56094"/>
    <cellStyle name="Separador de milhares 4 2 2 2 3 2 2 4 3" xfId="39624"/>
    <cellStyle name="Separador de milhares 4 2 2 2 3 2 2 5" xfId="18211"/>
    <cellStyle name="Separador de milhares 4 2 2 2 3 2 2 5 2" xfId="49506"/>
    <cellStyle name="Separador de milhares 4 2 2 2 3 2 2 6" xfId="11623"/>
    <cellStyle name="Separador de milhares 4 2 2 2 3 2 2 6 2" xfId="42918"/>
    <cellStyle name="Separador de milhares 4 2 2 2 3 2 2 7" xfId="28094"/>
    <cellStyle name="Separador de milhares 4 2 2 2 3 2 2 7 2" xfId="33036"/>
    <cellStyle name="Separador de milhares 4 2 2 2 3 2 2 8" xfId="29741"/>
    <cellStyle name="Separador de milhares 4 2 2 2 3 2 3" xfId="3387"/>
    <cellStyle name="Separador de milhares 4 2 2 2 3 2 3 2" xfId="6681"/>
    <cellStyle name="Separador de milhares 4 2 2 2 3 2 3 2 2" xfId="23151"/>
    <cellStyle name="Separador de milhares 4 2 2 2 3 2 3 2 2 2" xfId="54446"/>
    <cellStyle name="Separador de milhares 4 2 2 2 3 2 3 2 3" xfId="16563"/>
    <cellStyle name="Separador de milhares 4 2 2 2 3 2 3 2 3 2" xfId="47858"/>
    <cellStyle name="Separador de milhares 4 2 2 2 3 2 3 2 4" xfId="37976"/>
    <cellStyle name="Separador de milhares 4 2 2 2 3 2 3 3" xfId="9975"/>
    <cellStyle name="Separador de milhares 4 2 2 2 3 2 3 3 2" xfId="26445"/>
    <cellStyle name="Separador de milhares 4 2 2 2 3 2 3 3 2 2" xfId="57740"/>
    <cellStyle name="Separador de milhares 4 2 2 2 3 2 3 3 3" xfId="41270"/>
    <cellStyle name="Separador de milhares 4 2 2 2 3 2 3 4" xfId="19857"/>
    <cellStyle name="Separador de milhares 4 2 2 2 3 2 3 4 2" xfId="51152"/>
    <cellStyle name="Separador de milhares 4 2 2 2 3 2 3 5" xfId="13269"/>
    <cellStyle name="Separador de milhares 4 2 2 2 3 2 3 5 2" xfId="44564"/>
    <cellStyle name="Separador de milhares 4 2 2 2 3 2 3 6" xfId="34682"/>
    <cellStyle name="Separador de milhares 4 2 2 2 3 2 3 7" xfId="31387"/>
    <cellStyle name="Separador de milhares 4 2 2 2 3 2 4" xfId="5034"/>
    <cellStyle name="Separador de milhares 4 2 2 2 3 2 4 2" xfId="21504"/>
    <cellStyle name="Separador de milhares 4 2 2 2 3 2 4 2 2" xfId="52799"/>
    <cellStyle name="Separador de milhares 4 2 2 2 3 2 4 3" xfId="14916"/>
    <cellStyle name="Separador de milhares 4 2 2 2 3 2 4 3 2" xfId="46211"/>
    <cellStyle name="Separador de milhares 4 2 2 2 3 2 4 4" xfId="36329"/>
    <cellStyle name="Separador de milhares 4 2 2 2 3 2 5" xfId="8328"/>
    <cellStyle name="Separador de milhares 4 2 2 2 3 2 5 2" xfId="24798"/>
    <cellStyle name="Separador de milhares 4 2 2 2 3 2 5 2 2" xfId="56093"/>
    <cellStyle name="Separador de milhares 4 2 2 2 3 2 5 3" xfId="39623"/>
    <cellStyle name="Separador de milhares 4 2 2 2 3 2 6" xfId="18210"/>
    <cellStyle name="Separador de milhares 4 2 2 2 3 2 6 2" xfId="49505"/>
    <cellStyle name="Separador de milhares 4 2 2 2 3 2 7" xfId="11622"/>
    <cellStyle name="Separador de milhares 4 2 2 2 3 2 7 2" xfId="42917"/>
    <cellStyle name="Separador de milhares 4 2 2 2 3 2 8" xfId="28093"/>
    <cellStyle name="Separador de milhares 4 2 2 2 3 2 8 2" xfId="33035"/>
    <cellStyle name="Separador de milhares 4 2 2 2 3 2 9" xfId="29740"/>
    <cellStyle name="Separador de milhares 4 2 2 2 3 3" xfId="1706"/>
    <cellStyle name="Separador de milhares 4 2 2 2 3 3 2" xfId="1707"/>
    <cellStyle name="Separador de milhares 4 2 2 2 3 3 2 2" xfId="3390"/>
    <cellStyle name="Separador de milhares 4 2 2 2 3 3 2 2 2" xfId="6684"/>
    <cellStyle name="Separador de milhares 4 2 2 2 3 3 2 2 2 2" xfId="23154"/>
    <cellStyle name="Separador de milhares 4 2 2 2 3 3 2 2 2 2 2" xfId="54449"/>
    <cellStyle name="Separador de milhares 4 2 2 2 3 3 2 2 2 3" xfId="16566"/>
    <cellStyle name="Separador de milhares 4 2 2 2 3 3 2 2 2 3 2" xfId="47861"/>
    <cellStyle name="Separador de milhares 4 2 2 2 3 3 2 2 2 4" xfId="37979"/>
    <cellStyle name="Separador de milhares 4 2 2 2 3 3 2 2 3" xfId="9978"/>
    <cellStyle name="Separador de milhares 4 2 2 2 3 3 2 2 3 2" xfId="26448"/>
    <cellStyle name="Separador de milhares 4 2 2 2 3 3 2 2 3 2 2" xfId="57743"/>
    <cellStyle name="Separador de milhares 4 2 2 2 3 3 2 2 3 3" xfId="41273"/>
    <cellStyle name="Separador de milhares 4 2 2 2 3 3 2 2 4" xfId="19860"/>
    <cellStyle name="Separador de milhares 4 2 2 2 3 3 2 2 4 2" xfId="51155"/>
    <cellStyle name="Separador de milhares 4 2 2 2 3 3 2 2 5" xfId="13272"/>
    <cellStyle name="Separador de milhares 4 2 2 2 3 3 2 2 5 2" xfId="44567"/>
    <cellStyle name="Separador de milhares 4 2 2 2 3 3 2 2 6" xfId="34685"/>
    <cellStyle name="Separador de milhares 4 2 2 2 3 3 2 2 7" xfId="31390"/>
    <cellStyle name="Separador de milhares 4 2 2 2 3 3 2 3" xfId="5037"/>
    <cellStyle name="Separador de milhares 4 2 2 2 3 3 2 3 2" xfId="21507"/>
    <cellStyle name="Separador de milhares 4 2 2 2 3 3 2 3 2 2" xfId="52802"/>
    <cellStyle name="Separador de milhares 4 2 2 2 3 3 2 3 3" xfId="14919"/>
    <cellStyle name="Separador de milhares 4 2 2 2 3 3 2 3 3 2" xfId="46214"/>
    <cellStyle name="Separador de milhares 4 2 2 2 3 3 2 3 4" xfId="36332"/>
    <cellStyle name="Separador de milhares 4 2 2 2 3 3 2 4" xfId="8331"/>
    <cellStyle name="Separador de milhares 4 2 2 2 3 3 2 4 2" xfId="24801"/>
    <cellStyle name="Separador de milhares 4 2 2 2 3 3 2 4 2 2" xfId="56096"/>
    <cellStyle name="Separador de milhares 4 2 2 2 3 3 2 4 3" xfId="39626"/>
    <cellStyle name="Separador de milhares 4 2 2 2 3 3 2 5" xfId="18213"/>
    <cellStyle name="Separador de milhares 4 2 2 2 3 3 2 5 2" xfId="49508"/>
    <cellStyle name="Separador de milhares 4 2 2 2 3 3 2 6" xfId="11625"/>
    <cellStyle name="Separador de milhares 4 2 2 2 3 3 2 6 2" xfId="42920"/>
    <cellStyle name="Separador de milhares 4 2 2 2 3 3 2 7" xfId="28096"/>
    <cellStyle name="Separador de milhares 4 2 2 2 3 3 2 7 2" xfId="33038"/>
    <cellStyle name="Separador de milhares 4 2 2 2 3 3 2 8" xfId="29743"/>
    <cellStyle name="Separador de milhares 4 2 2 2 3 3 3" xfId="3389"/>
    <cellStyle name="Separador de milhares 4 2 2 2 3 3 3 2" xfId="6683"/>
    <cellStyle name="Separador de milhares 4 2 2 2 3 3 3 2 2" xfId="23153"/>
    <cellStyle name="Separador de milhares 4 2 2 2 3 3 3 2 2 2" xfId="54448"/>
    <cellStyle name="Separador de milhares 4 2 2 2 3 3 3 2 3" xfId="16565"/>
    <cellStyle name="Separador de milhares 4 2 2 2 3 3 3 2 3 2" xfId="47860"/>
    <cellStyle name="Separador de milhares 4 2 2 2 3 3 3 2 4" xfId="37978"/>
    <cellStyle name="Separador de milhares 4 2 2 2 3 3 3 3" xfId="9977"/>
    <cellStyle name="Separador de milhares 4 2 2 2 3 3 3 3 2" xfId="26447"/>
    <cellStyle name="Separador de milhares 4 2 2 2 3 3 3 3 2 2" xfId="57742"/>
    <cellStyle name="Separador de milhares 4 2 2 2 3 3 3 3 3" xfId="41272"/>
    <cellStyle name="Separador de milhares 4 2 2 2 3 3 3 4" xfId="19859"/>
    <cellStyle name="Separador de milhares 4 2 2 2 3 3 3 4 2" xfId="51154"/>
    <cellStyle name="Separador de milhares 4 2 2 2 3 3 3 5" xfId="13271"/>
    <cellStyle name="Separador de milhares 4 2 2 2 3 3 3 5 2" xfId="44566"/>
    <cellStyle name="Separador de milhares 4 2 2 2 3 3 3 6" xfId="34684"/>
    <cellStyle name="Separador de milhares 4 2 2 2 3 3 3 7" xfId="31389"/>
    <cellStyle name="Separador de milhares 4 2 2 2 3 3 4" xfId="5036"/>
    <cellStyle name="Separador de milhares 4 2 2 2 3 3 4 2" xfId="21506"/>
    <cellStyle name="Separador de milhares 4 2 2 2 3 3 4 2 2" xfId="52801"/>
    <cellStyle name="Separador de milhares 4 2 2 2 3 3 4 3" xfId="14918"/>
    <cellStyle name="Separador de milhares 4 2 2 2 3 3 4 3 2" xfId="46213"/>
    <cellStyle name="Separador de milhares 4 2 2 2 3 3 4 4" xfId="36331"/>
    <cellStyle name="Separador de milhares 4 2 2 2 3 3 5" xfId="8330"/>
    <cellStyle name="Separador de milhares 4 2 2 2 3 3 5 2" xfId="24800"/>
    <cellStyle name="Separador de milhares 4 2 2 2 3 3 5 2 2" xfId="56095"/>
    <cellStyle name="Separador de milhares 4 2 2 2 3 3 5 3" xfId="39625"/>
    <cellStyle name="Separador de milhares 4 2 2 2 3 3 6" xfId="18212"/>
    <cellStyle name="Separador de milhares 4 2 2 2 3 3 6 2" xfId="49507"/>
    <cellStyle name="Separador de milhares 4 2 2 2 3 3 7" xfId="11624"/>
    <cellStyle name="Separador de milhares 4 2 2 2 3 3 7 2" xfId="42919"/>
    <cellStyle name="Separador de milhares 4 2 2 2 3 3 8" xfId="28095"/>
    <cellStyle name="Separador de milhares 4 2 2 2 3 3 8 2" xfId="33037"/>
    <cellStyle name="Separador de milhares 4 2 2 2 3 3 9" xfId="29742"/>
    <cellStyle name="Separador de milhares 4 2 2 2 3 4" xfId="1708"/>
    <cellStyle name="Separador de milhares 4 2 2 2 3 4 2" xfId="3391"/>
    <cellStyle name="Separador de milhares 4 2 2 2 3 4 2 2" xfId="6685"/>
    <cellStyle name="Separador de milhares 4 2 2 2 3 4 2 2 2" xfId="23155"/>
    <cellStyle name="Separador de milhares 4 2 2 2 3 4 2 2 2 2" xfId="54450"/>
    <cellStyle name="Separador de milhares 4 2 2 2 3 4 2 2 3" xfId="16567"/>
    <cellStyle name="Separador de milhares 4 2 2 2 3 4 2 2 3 2" xfId="47862"/>
    <cellStyle name="Separador de milhares 4 2 2 2 3 4 2 2 4" xfId="37980"/>
    <cellStyle name="Separador de milhares 4 2 2 2 3 4 2 3" xfId="9979"/>
    <cellStyle name="Separador de milhares 4 2 2 2 3 4 2 3 2" xfId="26449"/>
    <cellStyle name="Separador de milhares 4 2 2 2 3 4 2 3 2 2" xfId="57744"/>
    <cellStyle name="Separador de milhares 4 2 2 2 3 4 2 3 3" xfId="41274"/>
    <cellStyle name="Separador de milhares 4 2 2 2 3 4 2 4" xfId="19861"/>
    <cellStyle name="Separador de milhares 4 2 2 2 3 4 2 4 2" xfId="51156"/>
    <cellStyle name="Separador de milhares 4 2 2 2 3 4 2 5" xfId="13273"/>
    <cellStyle name="Separador de milhares 4 2 2 2 3 4 2 5 2" xfId="44568"/>
    <cellStyle name="Separador de milhares 4 2 2 2 3 4 2 6" xfId="34686"/>
    <cellStyle name="Separador de milhares 4 2 2 2 3 4 2 7" xfId="31391"/>
    <cellStyle name="Separador de milhares 4 2 2 2 3 4 3" xfId="5038"/>
    <cellStyle name="Separador de milhares 4 2 2 2 3 4 3 2" xfId="21508"/>
    <cellStyle name="Separador de milhares 4 2 2 2 3 4 3 2 2" xfId="52803"/>
    <cellStyle name="Separador de milhares 4 2 2 2 3 4 3 3" xfId="14920"/>
    <cellStyle name="Separador de milhares 4 2 2 2 3 4 3 3 2" xfId="46215"/>
    <cellStyle name="Separador de milhares 4 2 2 2 3 4 3 4" xfId="36333"/>
    <cellStyle name="Separador de milhares 4 2 2 2 3 4 4" xfId="8332"/>
    <cellStyle name="Separador de milhares 4 2 2 2 3 4 4 2" xfId="24802"/>
    <cellStyle name="Separador de milhares 4 2 2 2 3 4 4 2 2" xfId="56097"/>
    <cellStyle name="Separador de milhares 4 2 2 2 3 4 4 3" xfId="39627"/>
    <cellStyle name="Separador de milhares 4 2 2 2 3 4 5" xfId="18214"/>
    <cellStyle name="Separador de milhares 4 2 2 2 3 4 5 2" xfId="49509"/>
    <cellStyle name="Separador de milhares 4 2 2 2 3 4 6" xfId="11626"/>
    <cellStyle name="Separador de milhares 4 2 2 2 3 4 6 2" xfId="42921"/>
    <cellStyle name="Separador de milhares 4 2 2 2 3 4 7" xfId="28097"/>
    <cellStyle name="Separador de milhares 4 2 2 2 3 4 7 2" xfId="33039"/>
    <cellStyle name="Separador de milhares 4 2 2 2 3 4 8" xfId="29744"/>
    <cellStyle name="Separador de milhares 4 2 2 2 3 5" xfId="1709"/>
    <cellStyle name="Separador de milhares 4 2 2 2 3 5 2" xfId="3392"/>
    <cellStyle name="Separador de milhares 4 2 2 2 3 5 2 2" xfId="6686"/>
    <cellStyle name="Separador de milhares 4 2 2 2 3 5 2 2 2" xfId="23156"/>
    <cellStyle name="Separador de milhares 4 2 2 2 3 5 2 2 2 2" xfId="54451"/>
    <cellStyle name="Separador de milhares 4 2 2 2 3 5 2 2 3" xfId="16568"/>
    <cellStyle name="Separador de milhares 4 2 2 2 3 5 2 2 3 2" xfId="47863"/>
    <cellStyle name="Separador de milhares 4 2 2 2 3 5 2 2 4" xfId="37981"/>
    <cellStyle name="Separador de milhares 4 2 2 2 3 5 2 3" xfId="9980"/>
    <cellStyle name="Separador de milhares 4 2 2 2 3 5 2 3 2" xfId="26450"/>
    <cellStyle name="Separador de milhares 4 2 2 2 3 5 2 3 2 2" xfId="57745"/>
    <cellStyle name="Separador de milhares 4 2 2 2 3 5 2 3 3" xfId="41275"/>
    <cellStyle name="Separador de milhares 4 2 2 2 3 5 2 4" xfId="19862"/>
    <cellStyle name="Separador de milhares 4 2 2 2 3 5 2 4 2" xfId="51157"/>
    <cellStyle name="Separador de milhares 4 2 2 2 3 5 2 5" xfId="13274"/>
    <cellStyle name="Separador de milhares 4 2 2 2 3 5 2 5 2" xfId="44569"/>
    <cellStyle name="Separador de milhares 4 2 2 2 3 5 2 6" xfId="34687"/>
    <cellStyle name="Separador de milhares 4 2 2 2 3 5 2 7" xfId="31392"/>
    <cellStyle name="Separador de milhares 4 2 2 2 3 5 3" xfId="5039"/>
    <cellStyle name="Separador de milhares 4 2 2 2 3 5 3 2" xfId="21509"/>
    <cellStyle name="Separador de milhares 4 2 2 2 3 5 3 2 2" xfId="52804"/>
    <cellStyle name="Separador de milhares 4 2 2 2 3 5 3 3" xfId="14921"/>
    <cellStyle name="Separador de milhares 4 2 2 2 3 5 3 3 2" xfId="46216"/>
    <cellStyle name="Separador de milhares 4 2 2 2 3 5 3 4" xfId="36334"/>
    <cellStyle name="Separador de milhares 4 2 2 2 3 5 4" xfId="8333"/>
    <cellStyle name="Separador de milhares 4 2 2 2 3 5 4 2" xfId="24803"/>
    <cellStyle name="Separador de milhares 4 2 2 2 3 5 4 2 2" xfId="56098"/>
    <cellStyle name="Separador de milhares 4 2 2 2 3 5 4 3" xfId="39628"/>
    <cellStyle name="Separador de milhares 4 2 2 2 3 5 5" xfId="18215"/>
    <cellStyle name="Separador de milhares 4 2 2 2 3 5 5 2" xfId="49510"/>
    <cellStyle name="Separador de milhares 4 2 2 2 3 5 6" xfId="11627"/>
    <cellStyle name="Separador de milhares 4 2 2 2 3 5 6 2" xfId="42922"/>
    <cellStyle name="Separador de milhares 4 2 2 2 3 5 7" xfId="28098"/>
    <cellStyle name="Separador de milhares 4 2 2 2 3 5 7 2" xfId="33040"/>
    <cellStyle name="Separador de milhares 4 2 2 2 3 5 8" xfId="29745"/>
    <cellStyle name="Separador de milhares 4 2 2 2 3 6" xfId="3386"/>
    <cellStyle name="Separador de milhares 4 2 2 2 3 6 2" xfId="6680"/>
    <cellStyle name="Separador de milhares 4 2 2 2 3 6 2 2" xfId="23150"/>
    <cellStyle name="Separador de milhares 4 2 2 2 3 6 2 2 2" xfId="54445"/>
    <cellStyle name="Separador de milhares 4 2 2 2 3 6 2 3" xfId="16562"/>
    <cellStyle name="Separador de milhares 4 2 2 2 3 6 2 3 2" xfId="47857"/>
    <cellStyle name="Separador de milhares 4 2 2 2 3 6 2 4" xfId="37975"/>
    <cellStyle name="Separador de milhares 4 2 2 2 3 6 3" xfId="9974"/>
    <cellStyle name="Separador de milhares 4 2 2 2 3 6 3 2" xfId="26444"/>
    <cellStyle name="Separador de milhares 4 2 2 2 3 6 3 2 2" xfId="57739"/>
    <cellStyle name="Separador de milhares 4 2 2 2 3 6 3 3" xfId="41269"/>
    <cellStyle name="Separador de milhares 4 2 2 2 3 6 4" xfId="19856"/>
    <cellStyle name="Separador de milhares 4 2 2 2 3 6 4 2" xfId="51151"/>
    <cellStyle name="Separador de milhares 4 2 2 2 3 6 5" xfId="13268"/>
    <cellStyle name="Separador de milhares 4 2 2 2 3 6 5 2" xfId="44563"/>
    <cellStyle name="Separador de milhares 4 2 2 2 3 6 6" xfId="34681"/>
    <cellStyle name="Separador de milhares 4 2 2 2 3 6 7" xfId="31386"/>
    <cellStyle name="Separador de milhares 4 2 2 2 3 7" xfId="5033"/>
    <cellStyle name="Separador de milhares 4 2 2 2 3 7 2" xfId="21503"/>
    <cellStyle name="Separador de milhares 4 2 2 2 3 7 2 2" xfId="52798"/>
    <cellStyle name="Separador de milhares 4 2 2 2 3 7 3" xfId="14915"/>
    <cellStyle name="Separador de milhares 4 2 2 2 3 7 3 2" xfId="46210"/>
    <cellStyle name="Separador de milhares 4 2 2 2 3 7 4" xfId="36328"/>
    <cellStyle name="Separador de milhares 4 2 2 2 3 8" xfId="8327"/>
    <cellStyle name="Separador de milhares 4 2 2 2 3 8 2" xfId="24797"/>
    <cellStyle name="Separador de milhares 4 2 2 2 3 8 2 2" xfId="56092"/>
    <cellStyle name="Separador de milhares 4 2 2 2 3 8 3" xfId="39622"/>
    <cellStyle name="Separador de milhares 4 2 2 2 3 9" xfId="18209"/>
    <cellStyle name="Separador de milhares 4 2 2 2 3 9 2" xfId="49504"/>
    <cellStyle name="Separador de milhares 4 2 2 2 4" xfId="1710"/>
    <cellStyle name="Separador de milhares 4 2 2 2 4 2" xfId="1711"/>
    <cellStyle name="Separador de milhares 4 2 2 2 4 2 2" xfId="3394"/>
    <cellStyle name="Separador de milhares 4 2 2 2 4 2 2 2" xfId="6688"/>
    <cellStyle name="Separador de milhares 4 2 2 2 4 2 2 2 2" xfId="23158"/>
    <cellStyle name="Separador de milhares 4 2 2 2 4 2 2 2 2 2" xfId="54453"/>
    <cellStyle name="Separador de milhares 4 2 2 2 4 2 2 2 3" xfId="16570"/>
    <cellStyle name="Separador de milhares 4 2 2 2 4 2 2 2 3 2" xfId="47865"/>
    <cellStyle name="Separador de milhares 4 2 2 2 4 2 2 2 4" xfId="37983"/>
    <cellStyle name="Separador de milhares 4 2 2 2 4 2 2 3" xfId="9982"/>
    <cellStyle name="Separador de milhares 4 2 2 2 4 2 2 3 2" xfId="26452"/>
    <cellStyle name="Separador de milhares 4 2 2 2 4 2 2 3 2 2" xfId="57747"/>
    <cellStyle name="Separador de milhares 4 2 2 2 4 2 2 3 3" xfId="41277"/>
    <cellStyle name="Separador de milhares 4 2 2 2 4 2 2 4" xfId="19864"/>
    <cellStyle name="Separador de milhares 4 2 2 2 4 2 2 4 2" xfId="51159"/>
    <cellStyle name="Separador de milhares 4 2 2 2 4 2 2 5" xfId="13276"/>
    <cellStyle name="Separador de milhares 4 2 2 2 4 2 2 5 2" xfId="44571"/>
    <cellStyle name="Separador de milhares 4 2 2 2 4 2 2 6" xfId="34689"/>
    <cellStyle name="Separador de milhares 4 2 2 2 4 2 2 7" xfId="31394"/>
    <cellStyle name="Separador de milhares 4 2 2 2 4 2 3" xfId="5041"/>
    <cellStyle name="Separador de milhares 4 2 2 2 4 2 3 2" xfId="21511"/>
    <cellStyle name="Separador de milhares 4 2 2 2 4 2 3 2 2" xfId="52806"/>
    <cellStyle name="Separador de milhares 4 2 2 2 4 2 3 3" xfId="14923"/>
    <cellStyle name="Separador de milhares 4 2 2 2 4 2 3 3 2" xfId="46218"/>
    <cellStyle name="Separador de milhares 4 2 2 2 4 2 3 4" xfId="36336"/>
    <cellStyle name="Separador de milhares 4 2 2 2 4 2 4" xfId="8335"/>
    <cellStyle name="Separador de milhares 4 2 2 2 4 2 4 2" xfId="24805"/>
    <cellStyle name="Separador de milhares 4 2 2 2 4 2 4 2 2" xfId="56100"/>
    <cellStyle name="Separador de milhares 4 2 2 2 4 2 4 3" xfId="39630"/>
    <cellStyle name="Separador de milhares 4 2 2 2 4 2 5" xfId="18217"/>
    <cellStyle name="Separador de milhares 4 2 2 2 4 2 5 2" xfId="49512"/>
    <cellStyle name="Separador de milhares 4 2 2 2 4 2 6" xfId="11629"/>
    <cellStyle name="Separador de milhares 4 2 2 2 4 2 6 2" xfId="42924"/>
    <cellStyle name="Separador de milhares 4 2 2 2 4 2 7" xfId="28100"/>
    <cellStyle name="Separador de milhares 4 2 2 2 4 2 7 2" xfId="33042"/>
    <cellStyle name="Separador de milhares 4 2 2 2 4 2 8" xfId="29747"/>
    <cellStyle name="Separador de milhares 4 2 2 2 4 3" xfId="3393"/>
    <cellStyle name="Separador de milhares 4 2 2 2 4 3 2" xfId="6687"/>
    <cellStyle name="Separador de milhares 4 2 2 2 4 3 2 2" xfId="23157"/>
    <cellStyle name="Separador de milhares 4 2 2 2 4 3 2 2 2" xfId="54452"/>
    <cellStyle name="Separador de milhares 4 2 2 2 4 3 2 3" xfId="16569"/>
    <cellStyle name="Separador de milhares 4 2 2 2 4 3 2 3 2" xfId="47864"/>
    <cellStyle name="Separador de milhares 4 2 2 2 4 3 2 4" xfId="37982"/>
    <cellStyle name="Separador de milhares 4 2 2 2 4 3 3" xfId="9981"/>
    <cellStyle name="Separador de milhares 4 2 2 2 4 3 3 2" xfId="26451"/>
    <cellStyle name="Separador de milhares 4 2 2 2 4 3 3 2 2" xfId="57746"/>
    <cellStyle name="Separador de milhares 4 2 2 2 4 3 3 3" xfId="41276"/>
    <cellStyle name="Separador de milhares 4 2 2 2 4 3 4" xfId="19863"/>
    <cellStyle name="Separador de milhares 4 2 2 2 4 3 4 2" xfId="51158"/>
    <cellStyle name="Separador de milhares 4 2 2 2 4 3 5" xfId="13275"/>
    <cellStyle name="Separador de milhares 4 2 2 2 4 3 5 2" xfId="44570"/>
    <cellStyle name="Separador de milhares 4 2 2 2 4 3 6" xfId="34688"/>
    <cellStyle name="Separador de milhares 4 2 2 2 4 3 7" xfId="31393"/>
    <cellStyle name="Separador de milhares 4 2 2 2 4 4" xfId="5040"/>
    <cellStyle name="Separador de milhares 4 2 2 2 4 4 2" xfId="21510"/>
    <cellStyle name="Separador de milhares 4 2 2 2 4 4 2 2" xfId="52805"/>
    <cellStyle name="Separador de milhares 4 2 2 2 4 4 3" xfId="14922"/>
    <cellStyle name="Separador de milhares 4 2 2 2 4 4 3 2" xfId="46217"/>
    <cellStyle name="Separador de milhares 4 2 2 2 4 4 4" xfId="36335"/>
    <cellStyle name="Separador de milhares 4 2 2 2 4 5" xfId="8334"/>
    <cellStyle name="Separador de milhares 4 2 2 2 4 5 2" xfId="24804"/>
    <cellStyle name="Separador de milhares 4 2 2 2 4 5 2 2" xfId="56099"/>
    <cellStyle name="Separador de milhares 4 2 2 2 4 5 3" xfId="39629"/>
    <cellStyle name="Separador de milhares 4 2 2 2 4 6" xfId="18216"/>
    <cellStyle name="Separador de milhares 4 2 2 2 4 6 2" xfId="49511"/>
    <cellStyle name="Separador de milhares 4 2 2 2 4 7" xfId="11628"/>
    <cellStyle name="Separador de milhares 4 2 2 2 4 7 2" xfId="42923"/>
    <cellStyle name="Separador de milhares 4 2 2 2 4 8" xfId="28099"/>
    <cellStyle name="Separador de milhares 4 2 2 2 4 8 2" xfId="33041"/>
    <cellStyle name="Separador de milhares 4 2 2 2 4 9" xfId="29746"/>
    <cellStyle name="Separador de milhares 4 2 2 2 5" xfId="1712"/>
    <cellStyle name="Separador de milhares 4 2 2 2 5 2" xfId="1713"/>
    <cellStyle name="Separador de milhares 4 2 2 2 5 2 2" xfId="3396"/>
    <cellStyle name="Separador de milhares 4 2 2 2 5 2 2 2" xfId="6690"/>
    <cellStyle name="Separador de milhares 4 2 2 2 5 2 2 2 2" xfId="23160"/>
    <cellStyle name="Separador de milhares 4 2 2 2 5 2 2 2 2 2" xfId="54455"/>
    <cellStyle name="Separador de milhares 4 2 2 2 5 2 2 2 3" xfId="16572"/>
    <cellStyle name="Separador de milhares 4 2 2 2 5 2 2 2 3 2" xfId="47867"/>
    <cellStyle name="Separador de milhares 4 2 2 2 5 2 2 2 4" xfId="37985"/>
    <cellStyle name="Separador de milhares 4 2 2 2 5 2 2 3" xfId="9984"/>
    <cellStyle name="Separador de milhares 4 2 2 2 5 2 2 3 2" xfId="26454"/>
    <cellStyle name="Separador de milhares 4 2 2 2 5 2 2 3 2 2" xfId="57749"/>
    <cellStyle name="Separador de milhares 4 2 2 2 5 2 2 3 3" xfId="41279"/>
    <cellStyle name="Separador de milhares 4 2 2 2 5 2 2 4" xfId="19866"/>
    <cellStyle name="Separador de milhares 4 2 2 2 5 2 2 4 2" xfId="51161"/>
    <cellStyle name="Separador de milhares 4 2 2 2 5 2 2 5" xfId="13278"/>
    <cellStyle name="Separador de milhares 4 2 2 2 5 2 2 5 2" xfId="44573"/>
    <cellStyle name="Separador de milhares 4 2 2 2 5 2 2 6" xfId="34691"/>
    <cellStyle name="Separador de milhares 4 2 2 2 5 2 2 7" xfId="31396"/>
    <cellStyle name="Separador de milhares 4 2 2 2 5 2 3" xfId="5043"/>
    <cellStyle name="Separador de milhares 4 2 2 2 5 2 3 2" xfId="21513"/>
    <cellStyle name="Separador de milhares 4 2 2 2 5 2 3 2 2" xfId="52808"/>
    <cellStyle name="Separador de milhares 4 2 2 2 5 2 3 3" xfId="14925"/>
    <cellStyle name="Separador de milhares 4 2 2 2 5 2 3 3 2" xfId="46220"/>
    <cellStyle name="Separador de milhares 4 2 2 2 5 2 3 4" xfId="36338"/>
    <cellStyle name="Separador de milhares 4 2 2 2 5 2 4" xfId="8337"/>
    <cellStyle name="Separador de milhares 4 2 2 2 5 2 4 2" xfId="24807"/>
    <cellStyle name="Separador de milhares 4 2 2 2 5 2 4 2 2" xfId="56102"/>
    <cellStyle name="Separador de milhares 4 2 2 2 5 2 4 3" xfId="39632"/>
    <cellStyle name="Separador de milhares 4 2 2 2 5 2 5" xfId="18219"/>
    <cellStyle name="Separador de milhares 4 2 2 2 5 2 5 2" xfId="49514"/>
    <cellStyle name="Separador de milhares 4 2 2 2 5 2 6" xfId="11631"/>
    <cellStyle name="Separador de milhares 4 2 2 2 5 2 6 2" xfId="42926"/>
    <cellStyle name="Separador de milhares 4 2 2 2 5 2 7" xfId="28102"/>
    <cellStyle name="Separador de milhares 4 2 2 2 5 2 7 2" xfId="33044"/>
    <cellStyle name="Separador de milhares 4 2 2 2 5 2 8" xfId="29749"/>
    <cellStyle name="Separador de milhares 4 2 2 2 5 3" xfId="3395"/>
    <cellStyle name="Separador de milhares 4 2 2 2 5 3 2" xfId="6689"/>
    <cellStyle name="Separador de milhares 4 2 2 2 5 3 2 2" xfId="23159"/>
    <cellStyle name="Separador de milhares 4 2 2 2 5 3 2 2 2" xfId="54454"/>
    <cellStyle name="Separador de milhares 4 2 2 2 5 3 2 3" xfId="16571"/>
    <cellStyle name="Separador de milhares 4 2 2 2 5 3 2 3 2" xfId="47866"/>
    <cellStyle name="Separador de milhares 4 2 2 2 5 3 2 4" xfId="37984"/>
    <cellStyle name="Separador de milhares 4 2 2 2 5 3 3" xfId="9983"/>
    <cellStyle name="Separador de milhares 4 2 2 2 5 3 3 2" xfId="26453"/>
    <cellStyle name="Separador de milhares 4 2 2 2 5 3 3 2 2" xfId="57748"/>
    <cellStyle name="Separador de milhares 4 2 2 2 5 3 3 3" xfId="41278"/>
    <cellStyle name="Separador de milhares 4 2 2 2 5 3 4" xfId="19865"/>
    <cellStyle name="Separador de milhares 4 2 2 2 5 3 4 2" xfId="51160"/>
    <cellStyle name="Separador de milhares 4 2 2 2 5 3 5" xfId="13277"/>
    <cellStyle name="Separador de milhares 4 2 2 2 5 3 5 2" xfId="44572"/>
    <cellStyle name="Separador de milhares 4 2 2 2 5 3 6" xfId="34690"/>
    <cellStyle name="Separador de milhares 4 2 2 2 5 3 7" xfId="31395"/>
    <cellStyle name="Separador de milhares 4 2 2 2 5 4" xfId="5042"/>
    <cellStyle name="Separador de milhares 4 2 2 2 5 4 2" xfId="21512"/>
    <cellStyle name="Separador de milhares 4 2 2 2 5 4 2 2" xfId="52807"/>
    <cellStyle name="Separador de milhares 4 2 2 2 5 4 3" xfId="14924"/>
    <cellStyle name="Separador de milhares 4 2 2 2 5 4 3 2" xfId="46219"/>
    <cellStyle name="Separador de milhares 4 2 2 2 5 4 4" xfId="36337"/>
    <cellStyle name="Separador de milhares 4 2 2 2 5 5" xfId="8336"/>
    <cellStyle name="Separador de milhares 4 2 2 2 5 5 2" xfId="24806"/>
    <cellStyle name="Separador de milhares 4 2 2 2 5 5 2 2" xfId="56101"/>
    <cellStyle name="Separador de milhares 4 2 2 2 5 5 3" xfId="39631"/>
    <cellStyle name="Separador de milhares 4 2 2 2 5 6" xfId="18218"/>
    <cellStyle name="Separador de milhares 4 2 2 2 5 6 2" xfId="49513"/>
    <cellStyle name="Separador de milhares 4 2 2 2 5 7" xfId="11630"/>
    <cellStyle name="Separador de milhares 4 2 2 2 5 7 2" xfId="42925"/>
    <cellStyle name="Separador de milhares 4 2 2 2 5 8" xfId="28101"/>
    <cellStyle name="Separador de milhares 4 2 2 2 5 8 2" xfId="33043"/>
    <cellStyle name="Separador de milhares 4 2 2 2 5 9" xfId="29748"/>
    <cellStyle name="Separador de milhares 4 2 2 2 6" xfId="1714"/>
    <cellStyle name="Separador de milhares 4 2 2 2 6 2" xfId="3397"/>
    <cellStyle name="Separador de milhares 4 2 2 2 6 2 2" xfId="6691"/>
    <cellStyle name="Separador de milhares 4 2 2 2 6 2 2 2" xfId="23161"/>
    <cellStyle name="Separador de milhares 4 2 2 2 6 2 2 2 2" xfId="54456"/>
    <cellStyle name="Separador de milhares 4 2 2 2 6 2 2 3" xfId="16573"/>
    <cellStyle name="Separador de milhares 4 2 2 2 6 2 2 3 2" xfId="47868"/>
    <cellStyle name="Separador de milhares 4 2 2 2 6 2 2 4" xfId="37986"/>
    <cellStyle name="Separador de milhares 4 2 2 2 6 2 3" xfId="9985"/>
    <cellStyle name="Separador de milhares 4 2 2 2 6 2 3 2" xfId="26455"/>
    <cellStyle name="Separador de milhares 4 2 2 2 6 2 3 2 2" xfId="57750"/>
    <cellStyle name="Separador de milhares 4 2 2 2 6 2 3 3" xfId="41280"/>
    <cellStyle name="Separador de milhares 4 2 2 2 6 2 4" xfId="19867"/>
    <cellStyle name="Separador de milhares 4 2 2 2 6 2 4 2" xfId="51162"/>
    <cellStyle name="Separador de milhares 4 2 2 2 6 2 5" xfId="13279"/>
    <cellStyle name="Separador de milhares 4 2 2 2 6 2 5 2" xfId="44574"/>
    <cellStyle name="Separador de milhares 4 2 2 2 6 2 6" xfId="34692"/>
    <cellStyle name="Separador de milhares 4 2 2 2 6 2 7" xfId="31397"/>
    <cellStyle name="Separador de milhares 4 2 2 2 6 3" xfId="5044"/>
    <cellStyle name="Separador de milhares 4 2 2 2 6 3 2" xfId="21514"/>
    <cellStyle name="Separador de milhares 4 2 2 2 6 3 2 2" xfId="52809"/>
    <cellStyle name="Separador de milhares 4 2 2 2 6 3 3" xfId="14926"/>
    <cellStyle name="Separador de milhares 4 2 2 2 6 3 3 2" xfId="46221"/>
    <cellStyle name="Separador de milhares 4 2 2 2 6 3 4" xfId="36339"/>
    <cellStyle name="Separador de milhares 4 2 2 2 6 4" xfId="8338"/>
    <cellStyle name="Separador de milhares 4 2 2 2 6 4 2" xfId="24808"/>
    <cellStyle name="Separador de milhares 4 2 2 2 6 4 2 2" xfId="56103"/>
    <cellStyle name="Separador de milhares 4 2 2 2 6 4 3" xfId="39633"/>
    <cellStyle name="Separador de milhares 4 2 2 2 6 5" xfId="18220"/>
    <cellStyle name="Separador de milhares 4 2 2 2 6 5 2" xfId="49515"/>
    <cellStyle name="Separador de milhares 4 2 2 2 6 6" xfId="11632"/>
    <cellStyle name="Separador de milhares 4 2 2 2 6 6 2" xfId="42927"/>
    <cellStyle name="Separador de milhares 4 2 2 2 6 7" xfId="28103"/>
    <cellStyle name="Separador de milhares 4 2 2 2 6 7 2" xfId="33045"/>
    <cellStyle name="Separador de milhares 4 2 2 2 6 8" xfId="29750"/>
    <cellStyle name="Separador de milhares 4 2 2 2 7" xfId="1715"/>
    <cellStyle name="Separador de milhares 4 2 2 2 7 2" xfId="3398"/>
    <cellStyle name="Separador de milhares 4 2 2 2 7 2 2" xfId="6692"/>
    <cellStyle name="Separador de milhares 4 2 2 2 7 2 2 2" xfId="23162"/>
    <cellStyle name="Separador de milhares 4 2 2 2 7 2 2 2 2" xfId="54457"/>
    <cellStyle name="Separador de milhares 4 2 2 2 7 2 2 3" xfId="16574"/>
    <cellStyle name="Separador de milhares 4 2 2 2 7 2 2 3 2" xfId="47869"/>
    <cellStyle name="Separador de milhares 4 2 2 2 7 2 2 4" xfId="37987"/>
    <cellStyle name="Separador de milhares 4 2 2 2 7 2 3" xfId="9986"/>
    <cellStyle name="Separador de milhares 4 2 2 2 7 2 3 2" xfId="26456"/>
    <cellStyle name="Separador de milhares 4 2 2 2 7 2 3 2 2" xfId="57751"/>
    <cellStyle name="Separador de milhares 4 2 2 2 7 2 3 3" xfId="41281"/>
    <cellStyle name="Separador de milhares 4 2 2 2 7 2 4" xfId="19868"/>
    <cellStyle name="Separador de milhares 4 2 2 2 7 2 4 2" xfId="51163"/>
    <cellStyle name="Separador de milhares 4 2 2 2 7 2 5" xfId="13280"/>
    <cellStyle name="Separador de milhares 4 2 2 2 7 2 5 2" xfId="44575"/>
    <cellStyle name="Separador de milhares 4 2 2 2 7 2 6" xfId="34693"/>
    <cellStyle name="Separador de milhares 4 2 2 2 7 2 7" xfId="31398"/>
    <cellStyle name="Separador de milhares 4 2 2 2 7 3" xfId="5045"/>
    <cellStyle name="Separador de milhares 4 2 2 2 7 3 2" xfId="21515"/>
    <cellStyle name="Separador de milhares 4 2 2 2 7 3 2 2" xfId="52810"/>
    <cellStyle name="Separador de milhares 4 2 2 2 7 3 3" xfId="14927"/>
    <cellStyle name="Separador de milhares 4 2 2 2 7 3 3 2" xfId="46222"/>
    <cellStyle name="Separador de milhares 4 2 2 2 7 3 4" xfId="36340"/>
    <cellStyle name="Separador de milhares 4 2 2 2 7 4" xfId="8339"/>
    <cellStyle name="Separador de milhares 4 2 2 2 7 4 2" xfId="24809"/>
    <cellStyle name="Separador de milhares 4 2 2 2 7 4 2 2" xfId="56104"/>
    <cellStyle name="Separador de milhares 4 2 2 2 7 4 3" xfId="39634"/>
    <cellStyle name="Separador de milhares 4 2 2 2 7 5" xfId="18221"/>
    <cellStyle name="Separador de milhares 4 2 2 2 7 5 2" xfId="49516"/>
    <cellStyle name="Separador de milhares 4 2 2 2 7 6" xfId="11633"/>
    <cellStyle name="Separador de milhares 4 2 2 2 7 6 2" xfId="42928"/>
    <cellStyle name="Separador de milhares 4 2 2 2 7 7" xfId="28104"/>
    <cellStyle name="Separador de milhares 4 2 2 2 7 7 2" xfId="33046"/>
    <cellStyle name="Separador de milhares 4 2 2 2 7 8" xfId="29751"/>
    <cellStyle name="Separador de milhares 4 2 2 2 8" xfId="3378"/>
    <cellStyle name="Separador de milhares 4 2 2 2 8 2" xfId="6672"/>
    <cellStyle name="Separador de milhares 4 2 2 2 8 2 2" xfId="23142"/>
    <cellStyle name="Separador de milhares 4 2 2 2 8 2 2 2" xfId="54437"/>
    <cellStyle name="Separador de milhares 4 2 2 2 8 2 3" xfId="16554"/>
    <cellStyle name="Separador de milhares 4 2 2 2 8 2 3 2" xfId="47849"/>
    <cellStyle name="Separador de milhares 4 2 2 2 8 2 4" xfId="37967"/>
    <cellStyle name="Separador de milhares 4 2 2 2 8 3" xfId="9966"/>
    <cellStyle name="Separador de milhares 4 2 2 2 8 3 2" xfId="26436"/>
    <cellStyle name="Separador de milhares 4 2 2 2 8 3 2 2" xfId="57731"/>
    <cellStyle name="Separador de milhares 4 2 2 2 8 3 3" xfId="41261"/>
    <cellStyle name="Separador de milhares 4 2 2 2 8 4" xfId="19848"/>
    <cellStyle name="Separador de milhares 4 2 2 2 8 4 2" xfId="51143"/>
    <cellStyle name="Separador de milhares 4 2 2 2 8 5" xfId="13260"/>
    <cellStyle name="Separador de milhares 4 2 2 2 8 5 2" xfId="44555"/>
    <cellStyle name="Separador de milhares 4 2 2 2 8 6" xfId="34673"/>
    <cellStyle name="Separador de milhares 4 2 2 2 8 7" xfId="31378"/>
    <cellStyle name="Separador de milhares 4 2 2 2 9" xfId="5025"/>
    <cellStyle name="Separador de milhares 4 2 2 2 9 2" xfId="21495"/>
    <cellStyle name="Separador de milhares 4 2 2 2 9 2 2" xfId="52790"/>
    <cellStyle name="Separador de milhares 4 2 2 2 9 3" xfId="14907"/>
    <cellStyle name="Separador de milhares 4 2 2 2 9 3 2" xfId="46202"/>
    <cellStyle name="Separador de milhares 4 2 2 2 9 4" xfId="36320"/>
    <cellStyle name="Separador de milhares 4 2 2 3" xfId="1716"/>
    <cellStyle name="Separador de milhares 4 2 2 3 10" xfId="11634"/>
    <cellStyle name="Separador de milhares 4 2 2 3 10 2" xfId="42929"/>
    <cellStyle name="Separador de milhares 4 2 2 3 11" xfId="28105"/>
    <cellStyle name="Separador de milhares 4 2 2 3 11 2" xfId="33047"/>
    <cellStyle name="Separador de milhares 4 2 2 3 12" xfId="29752"/>
    <cellStyle name="Separador de milhares 4 2 2 3 2" xfId="1717"/>
    <cellStyle name="Separador de milhares 4 2 2 3 2 2" xfId="1718"/>
    <cellStyle name="Separador de milhares 4 2 2 3 2 2 2" xfId="3401"/>
    <cellStyle name="Separador de milhares 4 2 2 3 2 2 2 2" xfId="6695"/>
    <cellStyle name="Separador de milhares 4 2 2 3 2 2 2 2 2" xfId="23165"/>
    <cellStyle name="Separador de milhares 4 2 2 3 2 2 2 2 2 2" xfId="54460"/>
    <cellStyle name="Separador de milhares 4 2 2 3 2 2 2 2 3" xfId="16577"/>
    <cellStyle name="Separador de milhares 4 2 2 3 2 2 2 2 3 2" xfId="47872"/>
    <cellStyle name="Separador de milhares 4 2 2 3 2 2 2 2 4" xfId="37990"/>
    <cellStyle name="Separador de milhares 4 2 2 3 2 2 2 3" xfId="9989"/>
    <cellStyle name="Separador de milhares 4 2 2 3 2 2 2 3 2" xfId="26459"/>
    <cellStyle name="Separador de milhares 4 2 2 3 2 2 2 3 2 2" xfId="57754"/>
    <cellStyle name="Separador de milhares 4 2 2 3 2 2 2 3 3" xfId="41284"/>
    <cellStyle name="Separador de milhares 4 2 2 3 2 2 2 4" xfId="19871"/>
    <cellStyle name="Separador de milhares 4 2 2 3 2 2 2 4 2" xfId="51166"/>
    <cellStyle name="Separador de milhares 4 2 2 3 2 2 2 5" xfId="13283"/>
    <cellStyle name="Separador de milhares 4 2 2 3 2 2 2 5 2" xfId="44578"/>
    <cellStyle name="Separador de milhares 4 2 2 3 2 2 2 6" xfId="34696"/>
    <cellStyle name="Separador de milhares 4 2 2 3 2 2 2 7" xfId="31401"/>
    <cellStyle name="Separador de milhares 4 2 2 3 2 2 3" xfId="5048"/>
    <cellStyle name="Separador de milhares 4 2 2 3 2 2 3 2" xfId="21518"/>
    <cellStyle name="Separador de milhares 4 2 2 3 2 2 3 2 2" xfId="52813"/>
    <cellStyle name="Separador de milhares 4 2 2 3 2 2 3 3" xfId="14930"/>
    <cellStyle name="Separador de milhares 4 2 2 3 2 2 3 3 2" xfId="46225"/>
    <cellStyle name="Separador de milhares 4 2 2 3 2 2 3 4" xfId="36343"/>
    <cellStyle name="Separador de milhares 4 2 2 3 2 2 4" xfId="8342"/>
    <cellStyle name="Separador de milhares 4 2 2 3 2 2 4 2" xfId="24812"/>
    <cellStyle name="Separador de milhares 4 2 2 3 2 2 4 2 2" xfId="56107"/>
    <cellStyle name="Separador de milhares 4 2 2 3 2 2 4 3" xfId="39637"/>
    <cellStyle name="Separador de milhares 4 2 2 3 2 2 5" xfId="18224"/>
    <cellStyle name="Separador de milhares 4 2 2 3 2 2 5 2" xfId="49519"/>
    <cellStyle name="Separador de milhares 4 2 2 3 2 2 6" xfId="11636"/>
    <cellStyle name="Separador de milhares 4 2 2 3 2 2 6 2" xfId="42931"/>
    <cellStyle name="Separador de milhares 4 2 2 3 2 2 7" xfId="28107"/>
    <cellStyle name="Separador de milhares 4 2 2 3 2 2 7 2" xfId="33049"/>
    <cellStyle name="Separador de milhares 4 2 2 3 2 2 8" xfId="29754"/>
    <cellStyle name="Separador de milhares 4 2 2 3 2 3" xfId="3400"/>
    <cellStyle name="Separador de milhares 4 2 2 3 2 3 2" xfId="6694"/>
    <cellStyle name="Separador de milhares 4 2 2 3 2 3 2 2" xfId="23164"/>
    <cellStyle name="Separador de milhares 4 2 2 3 2 3 2 2 2" xfId="54459"/>
    <cellStyle name="Separador de milhares 4 2 2 3 2 3 2 3" xfId="16576"/>
    <cellStyle name="Separador de milhares 4 2 2 3 2 3 2 3 2" xfId="47871"/>
    <cellStyle name="Separador de milhares 4 2 2 3 2 3 2 4" xfId="37989"/>
    <cellStyle name="Separador de milhares 4 2 2 3 2 3 3" xfId="9988"/>
    <cellStyle name="Separador de milhares 4 2 2 3 2 3 3 2" xfId="26458"/>
    <cellStyle name="Separador de milhares 4 2 2 3 2 3 3 2 2" xfId="57753"/>
    <cellStyle name="Separador de milhares 4 2 2 3 2 3 3 3" xfId="41283"/>
    <cellStyle name="Separador de milhares 4 2 2 3 2 3 4" xfId="19870"/>
    <cellStyle name="Separador de milhares 4 2 2 3 2 3 4 2" xfId="51165"/>
    <cellStyle name="Separador de milhares 4 2 2 3 2 3 5" xfId="13282"/>
    <cellStyle name="Separador de milhares 4 2 2 3 2 3 5 2" xfId="44577"/>
    <cellStyle name="Separador de milhares 4 2 2 3 2 3 6" xfId="34695"/>
    <cellStyle name="Separador de milhares 4 2 2 3 2 3 7" xfId="31400"/>
    <cellStyle name="Separador de milhares 4 2 2 3 2 4" xfId="5047"/>
    <cellStyle name="Separador de milhares 4 2 2 3 2 4 2" xfId="21517"/>
    <cellStyle name="Separador de milhares 4 2 2 3 2 4 2 2" xfId="52812"/>
    <cellStyle name="Separador de milhares 4 2 2 3 2 4 3" xfId="14929"/>
    <cellStyle name="Separador de milhares 4 2 2 3 2 4 3 2" xfId="46224"/>
    <cellStyle name="Separador de milhares 4 2 2 3 2 4 4" xfId="36342"/>
    <cellStyle name="Separador de milhares 4 2 2 3 2 5" xfId="8341"/>
    <cellStyle name="Separador de milhares 4 2 2 3 2 5 2" xfId="24811"/>
    <cellStyle name="Separador de milhares 4 2 2 3 2 5 2 2" xfId="56106"/>
    <cellStyle name="Separador de milhares 4 2 2 3 2 5 3" xfId="39636"/>
    <cellStyle name="Separador de milhares 4 2 2 3 2 6" xfId="18223"/>
    <cellStyle name="Separador de milhares 4 2 2 3 2 6 2" xfId="49518"/>
    <cellStyle name="Separador de milhares 4 2 2 3 2 7" xfId="11635"/>
    <cellStyle name="Separador de milhares 4 2 2 3 2 7 2" xfId="42930"/>
    <cellStyle name="Separador de milhares 4 2 2 3 2 8" xfId="28106"/>
    <cellStyle name="Separador de milhares 4 2 2 3 2 8 2" xfId="33048"/>
    <cellStyle name="Separador de milhares 4 2 2 3 2 9" xfId="29753"/>
    <cellStyle name="Separador de milhares 4 2 2 3 3" xfId="1719"/>
    <cellStyle name="Separador de milhares 4 2 2 3 3 2" xfId="1720"/>
    <cellStyle name="Separador de milhares 4 2 2 3 3 2 2" xfId="3403"/>
    <cellStyle name="Separador de milhares 4 2 2 3 3 2 2 2" xfId="6697"/>
    <cellStyle name="Separador de milhares 4 2 2 3 3 2 2 2 2" xfId="23167"/>
    <cellStyle name="Separador de milhares 4 2 2 3 3 2 2 2 2 2" xfId="54462"/>
    <cellStyle name="Separador de milhares 4 2 2 3 3 2 2 2 3" xfId="16579"/>
    <cellStyle name="Separador de milhares 4 2 2 3 3 2 2 2 3 2" xfId="47874"/>
    <cellStyle name="Separador de milhares 4 2 2 3 3 2 2 2 4" xfId="37992"/>
    <cellStyle name="Separador de milhares 4 2 2 3 3 2 2 3" xfId="9991"/>
    <cellStyle name="Separador de milhares 4 2 2 3 3 2 2 3 2" xfId="26461"/>
    <cellStyle name="Separador de milhares 4 2 2 3 3 2 2 3 2 2" xfId="57756"/>
    <cellStyle name="Separador de milhares 4 2 2 3 3 2 2 3 3" xfId="41286"/>
    <cellStyle name="Separador de milhares 4 2 2 3 3 2 2 4" xfId="19873"/>
    <cellStyle name="Separador de milhares 4 2 2 3 3 2 2 4 2" xfId="51168"/>
    <cellStyle name="Separador de milhares 4 2 2 3 3 2 2 5" xfId="13285"/>
    <cellStyle name="Separador de milhares 4 2 2 3 3 2 2 5 2" xfId="44580"/>
    <cellStyle name="Separador de milhares 4 2 2 3 3 2 2 6" xfId="34698"/>
    <cellStyle name="Separador de milhares 4 2 2 3 3 2 2 7" xfId="31403"/>
    <cellStyle name="Separador de milhares 4 2 2 3 3 2 3" xfId="5050"/>
    <cellStyle name="Separador de milhares 4 2 2 3 3 2 3 2" xfId="21520"/>
    <cellStyle name="Separador de milhares 4 2 2 3 3 2 3 2 2" xfId="52815"/>
    <cellStyle name="Separador de milhares 4 2 2 3 3 2 3 3" xfId="14932"/>
    <cellStyle name="Separador de milhares 4 2 2 3 3 2 3 3 2" xfId="46227"/>
    <cellStyle name="Separador de milhares 4 2 2 3 3 2 3 4" xfId="36345"/>
    <cellStyle name="Separador de milhares 4 2 2 3 3 2 4" xfId="8344"/>
    <cellStyle name="Separador de milhares 4 2 2 3 3 2 4 2" xfId="24814"/>
    <cellStyle name="Separador de milhares 4 2 2 3 3 2 4 2 2" xfId="56109"/>
    <cellStyle name="Separador de milhares 4 2 2 3 3 2 4 3" xfId="39639"/>
    <cellStyle name="Separador de milhares 4 2 2 3 3 2 5" xfId="18226"/>
    <cellStyle name="Separador de milhares 4 2 2 3 3 2 5 2" xfId="49521"/>
    <cellStyle name="Separador de milhares 4 2 2 3 3 2 6" xfId="11638"/>
    <cellStyle name="Separador de milhares 4 2 2 3 3 2 6 2" xfId="42933"/>
    <cellStyle name="Separador de milhares 4 2 2 3 3 2 7" xfId="28109"/>
    <cellStyle name="Separador de milhares 4 2 2 3 3 2 7 2" xfId="33051"/>
    <cellStyle name="Separador de milhares 4 2 2 3 3 2 8" xfId="29756"/>
    <cellStyle name="Separador de milhares 4 2 2 3 3 3" xfId="3402"/>
    <cellStyle name="Separador de milhares 4 2 2 3 3 3 2" xfId="6696"/>
    <cellStyle name="Separador de milhares 4 2 2 3 3 3 2 2" xfId="23166"/>
    <cellStyle name="Separador de milhares 4 2 2 3 3 3 2 2 2" xfId="54461"/>
    <cellStyle name="Separador de milhares 4 2 2 3 3 3 2 3" xfId="16578"/>
    <cellStyle name="Separador de milhares 4 2 2 3 3 3 2 3 2" xfId="47873"/>
    <cellStyle name="Separador de milhares 4 2 2 3 3 3 2 4" xfId="37991"/>
    <cellStyle name="Separador de milhares 4 2 2 3 3 3 3" xfId="9990"/>
    <cellStyle name="Separador de milhares 4 2 2 3 3 3 3 2" xfId="26460"/>
    <cellStyle name="Separador de milhares 4 2 2 3 3 3 3 2 2" xfId="57755"/>
    <cellStyle name="Separador de milhares 4 2 2 3 3 3 3 3" xfId="41285"/>
    <cellStyle name="Separador de milhares 4 2 2 3 3 3 4" xfId="19872"/>
    <cellStyle name="Separador de milhares 4 2 2 3 3 3 4 2" xfId="51167"/>
    <cellStyle name="Separador de milhares 4 2 2 3 3 3 5" xfId="13284"/>
    <cellStyle name="Separador de milhares 4 2 2 3 3 3 5 2" xfId="44579"/>
    <cellStyle name="Separador de milhares 4 2 2 3 3 3 6" xfId="34697"/>
    <cellStyle name="Separador de milhares 4 2 2 3 3 3 7" xfId="31402"/>
    <cellStyle name="Separador de milhares 4 2 2 3 3 4" xfId="5049"/>
    <cellStyle name="Separador de milhares 4 2 2 3 3 4 2" xfId="21519"/>
    <cellStyle name="Separador de milhares 4 2 2 3 3 4 2 2" xfId="52814"/>
    <cellStyle name="Separador de milhares 4 2 2 3 3 4 3" xfId="14931"/>
    <cellStyle name="Separador de milhares 4 2 2 3 3 4 3 2" xfId="46226"/>
    <cellStyle name="Separador de milhares 4 2 2 3 3 4 4" xfId="36344"/>
    <cellStyle name="Separador de milhares 4 2 2 3 3 5" xfId="8343"/>
    <cellStyle name="Separador de milhares 4 2 2 3 3 5 2" xfId="24813"/>
    <cellStyle name="Separador de milhares 4 2 2 3 3 5 2 2" xfId="56108"/>
    <cellStyle name="Separador de milhares 4 2 2 3 3 5 3" xfId="39638"/>
    <cellStyle name="Separador de milhares 4 2 2 3 3 6" xfId="18225"/>
    <cellStyle name="Separador de milhares 4 2 2 3 3 6 2" xfId="49520"/>
    <cellStyle name="Separador de milhares 4 2 2 3 3 7" xfId="11637"/>
    <cellStyle name="Separador de milhares 4 2 2 3 3 7 2" xfId="42932"/>
    <cellStyle name="Separador de milhares 4 2 2 3 3 8" xfId="28108"/>
    <cellStyle name="Separador de milhares 4 2 2 3 3 8 2" xfId="33050"/>
    <cellStyle name="Separador de milhares 4 2 2 3 3 9" xfId="29755"/>
    <cellStyle name="Separador de milhares 4 2 2 3 4" xfId="1721"/>
    <cellStyle name="Separador de milhares 4 2 2 3 4 2" xfId="3404"/>
    <cellStyle name="Separador de milhares 4 2 2 3 4 2 2" xfId="6698"/>
    <cellStyle name="Separador de milhares 4 2 2 3 4 2 2 2" xfId="23168"/>
    <cellStyle name="Separador de milhares 4 2 2 3 4 2 2 2 2" xfId="54463"/>
    <cellStyle name="Separador de milhares 4 2 2 3 4 2 2 3" xfId="16580"/>
    <cellStyle name="Separador de milhares 4 2 2 3 4 2 2 3 2" xfId="47875"/>
    <cellStyle name="Separador de milhares 4 2 2 3 4 2 2 4" xfId="37993"/>
    <cellStyle name="Separador de milhares 4 2 2 3 4 2 3" xfId="9992"/>
    <cellStyle name="Separador de milhares 4 2 2 3 4 2 3 2" xfId="26462"/>
    <cellStyle name="Separador de milhares 4 2 2 3 4 2 3 2 2" xfId="57757"/>
    <cellStyle name="Separador de milhares 4 2 2 3 4 2 3 3" xfId="41287"/>
    <cellStyle name="Separador de milhares 4 2 2 3 4 2 4" xfId="19874"/>
    <cellStyle name="Separador de milhares 4 2 2 3 4 2 4 2" xfId="51169"/>
    <cellStyle name="Separador de milhares 4 2 2 3 4 2 5" xfId="13286"/>
    <cellStyle name="Separador de milhares 4 2 2 3 4 2 5 2" xfId="44581"/>
    <cellStyle name="Separador de milhares 4 2 2 3 4 2 6" xfId="34699"/>
    <cellStyle name="Separador de milhares 4 2 2 3 4 2 7" xfId="31404"/>
    <cellStyle name="Separador de milhares 4 2 2 3 4 3" xfId="5051"/>
    <cellStyle name="Separador de milhares 4 2 2 3 4 3 2" xfId="21521"/>
    <cellStyle name="Separador de milhares 4 2 2 3 4 3 2 2" xfId="52816"/>
    <cellStyle name="Separador de milhares 4 2 2 3 4 3 3" xfId="14933"/>
    <cellStyle name="Separador de milhares 4 2 2 3 4 3 3 2" xfId="46228"/>
    <cellStyle name="Separador de milhares 4 2 2 3 4 3 4" xfId="36346"/>
    <cellStyle name="Separador de milhares 4 2 2 3 4 4" xfId="8345"/>
    <cellStyle name="Separador de milhares 4 2 2 3 4 4 2" xfId="24815"/>
    <cellStyle name="Separador de milhares 4 2 2 3 4 4 2 2" xfId="56110"/>
    <cellStyle name="Separador de milhares 4 2 2 3 4 4 3" xfId="39640"/>
    <cellStyle name="Separador de milhares 4 2 2 3 4 5" xfId="18227"/>
    <cellStyle name="Separador de milhares 4 2 2 3 4 5 2" xfId="49522"/>
    <cellStyle name="Separador de milhares 4 2 2 3 4 6" xfId="11639"/>
    <cellStyle name="Separador de milhares 4 2 2 3 4 6 2" xfId="42934"/>
    <cellStyle name="Separador de milhares 4 2 2 3 4 7" xfId="28110"/>
    <cellStyle name="Separador de milhares 4 2 2 3 4 7 2" xfId="33052"/>
    <cellStyle name="Separador de milhares 4 2 2 3 4 8" xfId="29757"/>
    <cellStyle name="Separador de milhares 4 2 2 3 5" xfId="1722"/>
    <cellStyle name="Separador de milhares 4 2 2 3 5 2" xfId="3405"/>
    <cellStyle name="Separador de milhares 4 2 2 3 5 2 2" xfId="6699"/>
    <cellStyle name="Separador de milhares 4 2 2 3 5 2 2 2" xfId="23169"/>
    <cellStyle name="Separador de milhares 4 2 2 3 5 2 2 2 2" xfId="54464"/>
    <cellStyle name="Separador de milhares 4 2 2 3 5 2 2 3" xfId="16581"/>
    <cellStyle name="Separador de milhares 4 2 2 3 5 2 2 3 2" xfId="47876"/>
    <cellStyle name="Separador de milhares 4 2 2 3 5 2 2 4" xfId="37994"/>
    <cellStyle name="Separador de milhares 4 2 2 3 5 2 3" xfId="9993"/>
    <cellStyle name="Separador de milhares 4 2 2 3 5 2 3 2" xfId="26463"/>
    <cellStyle name="Separador de milhares 4 2 2 3 5 2 3 2 2" xfId="57758"/>
    <cellStyle name="Separador de milhares 4 2 2 3 5 2 3 3" xfId="41288"/>
    <cellStyle name="Separador de milhares 4 2 2 3 5 2 4" xfId="19875"/>
    <cellStyle name="Separador de milhares 4 2 2 3 5 2 4 2" xfId="51170"/>
    <cellStyle name="Separador de milhares 4 2 2 3 5 2 5" xfId="13287"/>
    <cellStyle name="Separador de milhares 4 2 2 3 5 2 5 2" xfId="44582"/>
    <cellStyle name="Separador de milhares 4 2 2 3 5 2 6" xfId="34700"/>
    <cellStyle name="Separador de milhares 4 2 2 3 5 2 7" xfId="31405"/>
    <cellStyle name="Separador de milhares 4 2 2 3 5 3" xfId="5052"/>
    <cellStyle name="Separador de milhares 4 2 2 3 5 3 2" xfId="21522"/>
    <cellStyle name="Separador de milhares 4 2 2 3 5 3 2 2" xfId="52817"/>
    <cellStyle name="Separador de milhares 4 2 2 3 5 3 3" xfId="14934"/>
    <cellStyle name="Separador de milhares 4 2 2 3 5 3 3 2" xfId="46229"/>
    <cellStyle name="Separador de milhares 4 2 2 3 5 3 4" xfId="36347"/>
    <cellStyle name="Separador de milhares 4 2 2 3 5 4" xfId="8346"/>
    <cellStyle name="Separador de milhares 4 2 2 3 5 4 2" xfId="24816"/>
    <cellStyle name="Separador de milhares 4 2 2 3 5 4 2 2" xfId="56111"/>
    <cellStyle name="Separador de milhares 4 2 2 3 5 4 3" xfId="39641"/>
    <cellStyle name="Separador de milhares 4 2 2 3 5 5" xfId="18228"/>
    <cellStyle name="Separador de milhares 4 2 2 3 5 5 2" xfId="49523"/>
    <cellStyle name="Separador de milhares 4 2 2 3 5 6" xfId="11640"/>
    <cellStyle name="Separador de milhares 4 2 2 3 5 6 2" xfId="42935"/>
    <cellStyle name="Separador de milhares 4 2 2 3 5 7" xfId="28111"/>
    <cellStyle name="Separador de milhares 4 2 2 3 5 7 2" xfId="33053"/>
    <cellStyle name="Separador de milhares 4 2 2 3 5 8" xfId="29758"/>
    <cellStyle name="Separador de milhares 4 2 2 3 6" xfId="3399"/>
    <cellStyle name="Separador de milhares 4 2 2 3 6 2" xfId="6693"/>
    <cellStyle name="Separador de milhares 4 2 2 3 6 2 2" xfId="23163"/>
    <cellStyle name="Separador de milhares 4 2 2 3 6 2 2 2" xfId="54458"/>
    <cellStyle name="Separador de milhares 4 2 2 3 6 2 3" xfId="16575"/>
    <cellStyle name="Separador de milhares 4 2 2 3 6 2 3 2" xfId="47870"/>
    <cellStyle name="Separador de milhares 4 2 2 3 6 2 4" xfId="37988"/>
    <cellStyle name="Separador de milhares 4 2 2 3 6 3" xfId="9987"/>
    <cellStyle name="Separador de milhares 4 2 2 3 6 3 2" xfId="26457"/>
    <cellStyle name="Separador de milhares 4 2 2 3 6 3 2 2" xfId="57752"/>
    <cellStyle name="Separador de milhares 4 2 2 3 6 3 3" xfId="41282"/>
    <cellStyle name="Separador de milhares 4 2 2 3 6 4" xfId="19869"/>
    <cellStyle name="Separador de milhares 4 2 2 3 6 4 2" xfId="51164"/>
    <cellStyle name="Separador de milhares 4 2 2 3 6 5" xfId="13281"/>
    <cellStyle name="Separador de milhares 4 2 2 3 6 5 2" xfId="44576"/>
    <cellStyle name="Separador de milhares 4 2 2 3 6 6" xfId="34694"/>
    <cellStyle name="Separador de milhares 4 2 2 3 6 7" xfId="31399"/>
    <cellStyle name="Separador de milhares 4 2 2 3 7" xfId="5046"/>
    <cellStyle name="Separador de milhares 4 2 2 3 7 2" xfId="21516"/>
    <cellStyle name="Separador de milhares 4 2 2 3 7 2 2" xfId="52811"/>
    <cellStyle name="Separador de milhares 4 2 2 3 7 3" xfId="14928"/>
    <cellStyle name="Separador de milhares 4 2 2 3 7 3 2" xfId="46223"/>
    <cellStyle name="Separador de milhares 4 2 2 3 7 4" xfId="36341"/>
    <cellStyle name="Separador de milhares 4 2 2 3 8" xfId="8340"/>
    <cellStyle name="Separador de milhares 4 2 2 3 8 2" xfId="24810"/>
    <cellStyle name="Separador de milhares 4 2 2 3 8 2 2" xfId="56105"/>
    <cellStyle name="Separador de milhares 4 2 2 3 8 3" xfId="39635"/>
    <cellStyle name="Separador de milhares 4 2 2 3 9" xfId="18222"/>
    <cellStyle name="Separador de milhares 4 2 2 3 9 2" xfId="49517"/>
    <cellStyle name="Separador de milhares 4 2 2 4" xfId="1723"/>
    <cellStyle name="Separador de milhares 4 2 2 4 10" xfId="11641"/>
    <cellStyle name="Separador de milhares 4 2 2 4 10 2" xfId="42936"/>
    <cellStyle name="Separador de milhares 4 2 2 4 11" xfId="28112"/>
    <cellStyle name="Separador de milhares 4 2 2 4 11 2" xfId="33054"/>
    <cellStyle name="Separador de milhares 4 2 2 4 12" xfId="29759"/>
    <cellStyle name="Separador de milhares 4 2 2 4 2" xfId="1724"/>
    <cellStyle name="Separador de milhares 4 2 2 4 2 2" xfId="1725"/>
    <cellStyle name="Separador de milhares 4 2 2 4 2 2 2" xfId="3408"/>
    <cellStyle name="Separador de milhares 4 2 2 4 2 2 2 2" xfId="6702"/>
    <cellStyle name="Separador de milhares 4 2 2 4 2 2 2 2 2" xfId="23172"/>
    <cellStyle name="Separador de milhares 4 2 2 4 2 2 2 2 2 2" xfId="54467"/>
    <cellStyle name="Separador de milhares 4 2 2 4 2 2 2 2 3" xfId="16584"/>
    <cellStyle name="Separador de milhares 4 2 2 4 2 2 2 2 3 2" xfId="47879"/>
    <cellStyle name="Separador de milhares 4 2 2 4 2 2 2 2 4" xfId="37997"/>
    <cellStyle name="Separador de milhares 4 2 2 4 2 2 2 3" xfId="9996"/>
    <cellStyle name="Separador de milhares 4 2 2 4 2 2 2 3 2" xfId="26466"/>
    <cellStyle name="Separador de milhares 4 2 2 4 2 2 2 3 2 2" xfId="57761"/>
    <cellStyle name="Separador de milhares 4 2 2 4 2 2 2 3 3" xfId="41291"/>
    <cellStyle name="Separador de milhares 4 2 2 4 2 2 2 4" xfId="19878"/>
    <cellStyle name="Separador de milhares 4 2 2 4 2 2 2 4 2" xfId="51173"/>
    <cellStyle name="Separador de milhares 4 2 2 4 2 2 2 5" xfId="13290"/>
    <cellStyle name="Separador de milhares 4 2 2 4 2 2 2 5 2" xfId="44585"/>
    <cellStyle name="Separador de milhares 4 2 2 4 2 2 2 6" xfId="34703"/>
    <cellStyle name="Separador de milhares 4 2 2 4 2 2 2 7" xfId="31408"/>
    <cellStyle name="Separador de milhares 4 2 2 4 2 2 3" xfId="5055"/>
    <cellStyle name="Separador de milhares 4 2 2 4 2 2 3 2" xfId="21525"/>
    <cellStyle name="Separador de milhares 4 2 2 4 2 2 3 2 2" xfId="52820"/>
    <cellStyle name="Separador de milhares 4 2 2 4 2 2 3 3" xfId="14937"/>
    <cellStyle name="Separador de milhares 4 2 2 4 2 2 3 3 2" xfId="46232"/>
    <cellStyle name="Separador de milhares 4 2 2 4 2 2 3 4" xfId="36350"/>
    <cellStyle name="Separador de milhares 4 2 2 4 2 2 4" xfId="8349"/>
    <cellStyle name="Separador de milhares 4 2 2 4 2 2 4 2" xfId="24819"/>
    <cellStyle name="Separador de milhares 4 2 2 4 2 2 4 2 2" xfId="56114"/>
    <cellStyle name="Separador de milhares 4 2 2 4 2 2 4 3" xfId="39644"/>
    <cellStyle name="Separador de milhares 4 2 2 4 2 2 5" xfId="18231"/>
    <cellStyle name="Separador de milhares 4 2 2 4 2 2 5 2" xfId="49526"/>
    <cellStyle name="Separador de milhares 4 2 2 4 2 2 6" xfId="11643"/>
    <cellStyle name="Separador de milhares 4 2 2 4 2 2 6 2" xfId="42938"/>
    <cellStyle name="Separador de milhares 4 2 2 4 2 2 7" xfId="28114"/>
    <cellStyle name="Separador de milhares 4 2 2 4 2 2 7 2" xfId="33056"/>
    <cellStyle name="Separador de milhares 4 2 2 4 2 2 8" xfId="29761"/>
    <cellStyle name="Separador de milhares 4 2 2 4 2 3" xfId="3407"/>
    <cellStyle name="Separador de milhares 4 2 2 4 2 3 2" xfId="6701"/>
    <cellStyle name="Separador de milhares 4 2 2 4 2 3 2 2" xfId="23171"/>
    <cellStyle name="Separador de milhares 4 2 2 4 2 3 2 2 2" xfId="54466"/>
    <cellStyle name="Separador de milhares 4 2 2 4 2 3 2 3" xfId="16583"/>
    <cellStyle name="Separador de milhares 4 2 2 4 2 3 2 3 2" xfId="47878"/>
    <cellStyle name="Separador de milhares 4 2 2 4 2 3 2 4" xfId="37996"/>
    <cellStyle name="Separador de milhares 4 2 2 4 2 3 3" xfId="9995"/>
    <cellStyle name="Separador de milhares 4 2 2 4 2 3 3 2" xfId="26465"/>
    <cellStyle name="Separador de milhares 4 2 2 4 2 3 3 2 2" xfId="57760"/>
    <cellStyle name="Separador de milhares 4 2 2 4 2 3 3 3" xfId="41290"/>
    <cellStyle name="Separador de milhares 4 2 2 4 2 3 4" xfId="19877"/>
    <cellStyle name="Separador de milhares 4 2 2 4 2 3 4 2" xfId="51172"/>
    <cellStyle name="Separador de milhares 4 2 2 4 2 3 5" xfId="13289"/>
    <cellStyle name="Separador de milhares 4 2 2 4 2 3 5 2" xfId="44584"/>
    <cellStyle name="Separador de milhares 4 2 2 4 2 3 6" xfId="34702"/>
    <cellStyle name="Separador de milhares 4 2 2 4 2 3 7" xfId="31407"/>
    <cellStyle name="Separador de milhares 4 2 2 4 2 4" xfId="5054"/>
    <cellStyle name="Separador de milhares 4 2 2 4 2 4 2" xfId="21524"/>
    <cellStyle name="Separador de milhares 4 2 2 4 2 4 2 2" xfId="52819"/>
    <cellStyle name="Separador de milhares 4 2 2 4 2 4 3" xfId="14936"/>
    <cellStyle name="Separador de milhares 4 2 2 4 2 4 3 2" xfId="46231"/>
    <cellStyle name="Separador de milhares 4 2 2 4 2 4 4" xfId="36349"/>
    <cellStyle name="Separador de milhares 4 2 2 4 2 5" xfId="8348"/>
    <cellStyle name="Separador de milhares 4 2 2 4 2 5 2" xfId="24818"/>
    <cellStyle name="Separador de milhares 4 2 2 4 2 5 2 2" xfId="56113"/>
    <cellStyle name="Separador de milhares 4 2 2 4 2 5 3" xfId="39643"/>
    <cellStyle name="Separador de milhares 4 2 2 4 2 6" xfId="18230"/>
    <cellStyle name="Separador de milhares 4 2 2 4 2 6 2" xfId="49525"/>
    <cellStyle name="Separador de milhares 4 2 2 4 2 7" xfId="11642"/>
    <cellStyle name="Separador de milhares 4 2 2 4 2 7 2" xfId="42937"/>
    <cellStyle name="Separador de milhares 4 2 2 4 2 8" xfId="28113"/>
    <cellStyle name="Separador de milhares 4 2 2 4 2 8 2" xfId="33055"/>
    <cellStyle name="Separador de milhares 4 2 2 4 2 9" xfId="29760"/>
    <cellStyle name="Separador de milhares 4 2 2 4 3" xfId="1726"/>
    <cellStyle name="Separador de milhares 4 2 2 4 3 2" xfId="1727"/>
    <cellStyle name="Separador de milhares 4 2 2 4 3 2 2" xfId="3410"/>
    <cellStyle name="Separador de milhares 4 2 2 4 3 2 2 2" xfId="6704"/>
    <cellStyle name="Separador de milhares 4 2 2 4 3 2 2 2 2" xfId="23174"/>
    <cellStyle name="Separador de milhares 4 2 2 4 3 2 2 2 2 2" xfId="54469"/>
    <cellStyle name="Separador de milhares 4 2 2 4 3 2 2 2 3" xfId="16586"/>
    <cellStyle name="Separador de milhares 4 2 2 4 3 2 2 2 3 2" xfId="47881"/>
    <cellStyle name="Separador de milhares 4 2 2 4 3 2 2 2 4" xfId="37999"/>
    <cellStyle name="Separador de milhares 4 2 2 4 3 2 2 3" xfId="9998"/>
    <cellStyle name="Separador de milhares 4 2 2 4 3 2 2 3 2" xfId="26468"/>
    <cellStyle name="Separador de milhares 4 2 2 4 3 2 2 3 2 2" xfId="57763"/>
    <cellStyle name="Separador de milhares 4 2 2 4 3 2 2 3 3" xfId="41293"/>
    <cellStyle name="Separador de milhares 4 2 2 4 3 2 2 4" xfId="19880"/>
    <cellStyle name="Separador de milhares 4 2 2 4 3 2 2 4 2" xfId="51175"/>
    <cellStyle name="Separador de milhares 4 2 2 4 3 2 2 5" xfId="13292"/>
    <cellStyle name="Separador de milhares 4 2 2 4 3 2 2 5 2" xfId="44587"/>
    <cellStyle name="Separador de milhares 4 2 2 4 3 2 2 6" xfId="34705"/>
    <cellStyle name="Separador de milhares 4 2 2 4 3 2 2 7" xfId="31410"/>
    <cellStyle name="Separador de milhares 4 2 2 4 3 2 3" xfId="5057"/>
    <cellStyle name="Separador de milhares 4 2 2 4 3 2 3 2" xfId="21527"/>
    <cellStyle name="Separador de milhares 4 2 2 4 3 2 3 2 2" xfId="52822"/>
    <cellStyle name="Separador de milhares 4 2 2 4 3 2 3 3" xfId="14939"/>
    <cellStyle name="Separador de milhares 4 2 2 4 3 2 3 3 2" xfId="46234"/>
    <cellStyle name="Separador de milhares 4 2 2 4 3 2 3 4" xfId="36352"/>
    <cellStyle name="Separador de milhares 4 2 2 4 3 2 4" xfId="8351"/>
    <cellStyle name="Separador de milhares 4 2 2 4 3 2 4 2" xfId="24821"/>
    <cellStyle name="Separador de milhares 4 2 2 4 3 2 4 2 2" xfId="56116"/>
    <cellStyle name="Separador de milhares 4 2 2 4 3 2 4 3" xfId="39646"/>
    <cellStyle name="Separador de milhares 4 2 2 4 3 2 5" xfId="18233"/>
    <cellStyle name="Separador de milhares 4 2 2 4 3 2 5 2" xfId="49528"/>
    <cellStyle name="Separador de milhares 4 2 2 4 3 2 6" xfId="11645"/>
    <cellStyle name="Separador de milhares 4 2 2 4 3 2 6 2" xfId="42940"/>
    <cellStyle name="Separador de milhares 4 2 2 4 3 2 7" xfId="28116"/>
    <cellStyle name="Separador de milhares 4 2 2 4 3 2 7 2" xfId="33058"/>
    <cellStyle name="Separador de milhares 4 2 2 4 3 2 8" xfId="29763"/>
    <cellStyle name="Separador de milhares 4 2 2 4 3 3" xfId="3409"/>
    <cellStyle name="Separador de milhares 4 2 2 4 3 3 2" xfId="6703"/>
    <cellStyle name="Separador de milhares 4 2 2 4 3 3 2 2" xfId="23173"/>
    <cellStyle name="Separador de milhares 4 2 2 4 3 3 2 2 2" xfId="54468"/>
    <cellStyle name="Separador de milhares 4 2 2 4 3 3 2 3" xfId="16585"/>
    <cellStyle name="Separador de milhares 4 2 2 4 3 3 2 3 2" xfId="47880"/>
    <cellStyle name="Separador de milhares 4 2 2 4 3 3 2 4" xfId="37998"/>
    <cellStyle name="Separador de milhares 4 2 2 4 3 3 3" xfId="9997"/>
    <cellStyle name="Separador de milhares 4 2 2 4 3 3 3 2" xfId="26467"/>
    <cellStyle name="Separador de milhares 4 2 2 4 3 3 3 2 2" xfId="57762"/>
    <cellStyle name="Separador de milhares 4 2 2 4 3 3 3 3" xfId="41292"/>
    <cellStyle name="Separador de milhares 4 2 2 4 3 3 4" xfId="19879"/>
    <cellStyle name="Separador de milhares 4 2 2 4 3 3 4 2" xfId="51174"/>
    <cellStyle name="Separador de milhares 4 2 2 4 3 3 5" xfId="13291"/>
    <cellStyle name="Separador de milhares 4 2 2 4 3 3 5 2" xfId="44586"/>
    <cellStyle name="Separador de milhares 4 2 2 4 3 3 6" xfId="34704"/>
    <cellStyle name="Separador de milhares 4 2 2 4 3 3 7" xfId="31409"/>
    <cellStyle name="Separador de milhares 4 2 2 4 3 4" xfId="5056"/>
    <cellStyle name="Separador de milhares 4 2 2 4 3 4 2" xfId="21526"/>
    <cellStyle name="Separador de milhares 4 2 2 4 3 4 2 2" xfId="52821"/>
    <cellStyle name="Separador de milhares 4 2 2 4 3 4 3" xfId="14938"/>
    <cellStyle name="Separador de milhares 4 2 2 4 3 4 3 2" xfId="46233"/>
    <cellStyle name="Separador de milhares 4 2 2 4 3 4 4" xfId="36351"/>
    <cellStyle name="Separador de milhares 4 2 2 4 3 5" xfId="8350"/>
    <cellStyle name="Separador de milhares 4 2 2 4 3 5 2" xfId="24820"/>
    <cellStyle name="Separador de milhares 4 2 2 4 3 5 2 2" xfId="56115"/>
    <cellStyle name="Separador de milhares 4 2 2 4 3 5 3" xfId="39645"/>
    <cellStyle name="Separador de milhares 4 2 2 4 3 6" xfId="18232"/>
    <cellStyle name="Separador de milhares 4 2 2 4 3 6 2" xfId="49527"/>
    <cellStyle name="Separador de milhares 4 2 2 4 3 7" xfId="11644"/>
    <cellStyle name="Separador de milhares 4 2 2 4 3 7 2" xfId="42939"/>
    <cellStyle name="Separador de milhares 4 2 2 4 3 8" xfId="28115"/>
    <cellStyle name="Separador de milhares 4 2 2 4 3 8 2" xfId="33057"/>
    <cellStyle name="Separador de milhares 4 2 2 4 3 9" xfId="29762"/>
    <cellStyle name="Separador de milhares 4 2 2 4 4" xfId="1728"/>
    <cellStyle name="Separador de milhares 4 2 2 4 4 2" xfId="3411"/>
    <cellStyle name="Separador de milhares 4 2 2 4 4 2 2" xfId="6705"/>
    <cellStyle name="Separador de milhares 4 2 2 4 4 2 2 2" xfId="23175"/>
    <cellStyle name="Separador de milhares 4 2 2 4 4 2 2 2 2" xfId="54470"/>
    <cellStyle name="Separador de milhares 4 2 2 4 4 2 2 3" xfId="16587"/>
    <cellStyle name="Separador de milhares 4 2 2 4 4 2 2 3 2" xfId="47882"/>
    <cellStyle name="Separador de milhares 4 2 2 4 4 2 2 4" xfId="38000"/>
    <cellStyle name="Separador de milhares 4 2 2 4 4 2 3" xfId="9999"/>
    <cellStyle name="Separador de milhares 4 2 2 4 4 2 3 2" xfId="26469"/>
    <cellStyle name="Separador de milhares 4 2 2 4 4 2 3 2 2" xfId="57764"/>
    <cellStyle name="Separador de milhares 4 2 2 4 4 2 3 3" xfId="41294"/>
    <cellStyle name="Separador de milhares 4 2 2 4 4 2 4" xfId="19881"/>
    <cellStyle name="Separador de milhares 4 2 2 4 4 2 4 2" xfId="51176"/>
    <cellStyle name="Separador de milhares 4 2 2 4 4 2 5" xfId="13293"/>
    <cellStyle name="Separador de milhares 4 2 2 4 4 2 5 2" xfId="44588"/>
    <cellStyle name="Separador de milhares 4 2 2 4 4 2 6" xfId="34706"/>
    <cellStyle name="Separador de milhares 4 2 2 4 4 2 7" xfId="31411"/>
    <cellStyle name="Separador de milhares 4 2 2 4 4 3" xfId="5058"/>
    <cellStyle name="Separador de milhares 4 2 2 4 4 3 2" xfId="21528"/>
    <cellStyle name="Separador de milhares 4 2 2 4 4 3 2 2" xfId="52823"/>
    <cellStyle name="Separador de milhares 4 2 2 4 4 3 3" xfId="14940"/>
    <cellStyle name="Separador de milhares 4 2 2 4 4 3 3 2" xfId="46235"/>
    <cellStyle name="Separador de milhares 4 2 2 4 4 3 4" xfId="36353"/>
    <cellStyle name="Separador de milhares 4 2 2 4 4 4" xfId="8352"/>
    <cellStyle name="Separador de milhares 4 2 2 4 4 4 2" xfId="24822"/>
    <cellStyle name="Separador de milhares 4 2 2 4 4 4 2 2" xfId="56117"/>
    <cellStyle name="Separador de milhares 4 2 2 4 4 4 3" xfId="39647"/>
    <cellStyle name="Separador de milhares 4 2 2 4 4 5" xfId="18234"/>
    <cellStyle name="Separador de milhares 4 2 2 4 4 5 2" xfId="49529"/>
    <cellStyle name="Separador de milhares 4 2 2 4 4 6" xfId="11646"/>
    <cellStyle name="Separador de milhares 4 2 2 4 4 6 2" xfId="42941"/>
    <cellStyle name="Separador de milhares 4 2 2 4 4 7" xfId="28117"/>
    <cellStyle name="Separador de milhares 4 2 2 4 4 7 2" xfId="33059"/>
    <cellStyle name="Separador de milhares 4 2 2 4 4 8" xfId="29764"/>
    <cellStyle name="Separador de milhares 4 2 2 4 5" xfId="1729"/>
    <cellStyle name="Separador de milhares 4 2 2 4 5 2" xfId="3412"/>
    <cellStyle name="Separador de milhares 4 2 2 4 5 2 2" xfId="6706"/>
    <cellStyle name="Separador de milhares 4 2 2 4 5 2 2 2" xfId="23176"/>
    <cellStyle name="Separador de milhares 4 2 2 4 5 2 2 2 2" xfId="54471"/>
    <cellStyle name="Separador de milhares 4 2 2 4 5 2 2 3" xfId="16588"/>
    <cellStyle name="Separador de milhares 4 2 2 4 5 2 2 3 2" xfId="47883"/>
    <cellStyle name="Separador de milhares 4 2 2 4 5 2 2 4" xfId="38001"/>
    <cellStyle name="Separador de milhares 4 2 2 4 5 2 3" xfId="10000"/>
    <cellStyle name="Separador de milhares 4 2 2 4 5 2 3 2" xfId="26470"/>
    <cellStyle name="Separador de milhares 4 2 2 4 5 2 3 2 2" xfId="57765"/>
    <cellStyle name="Separador de milhares 4 2 2 4 5 2 3 3" xfId="41295"/>
    <cellStyle name="Separador de milhares 4 2 2 4 5 2 4" xfId="19882"/>
    <cellStyle name="Separador de milhares 4 2 2 4 5 2 4 2" xfId="51177"/>
    <cellStyle name="Separador de milhares 4 2 2 4 5 2 5" xfId="13294"/>
    <cellStyle name="Separador de milhares 4 2 2 4 5 2 5 2" xfId="44589"/>
    <cellStyle name="Separador de milhares 4 2 2 4 5 2 6" xfId="34707"/>
    <cellStyle name="Separador de milhares 4 2 2 4 5 2 7" xfId="31412"/>
    <cellStyle name="Separador de milhares 4 2 2 4 5 3" xfId="5059"/>
    <cellStyle name="Separador de milhares 4 2 2 4 5 3 2" xfId="21529"/>
    <cellStyle name="Separador de milhares 4 2 2 4 5 3 2 2" xfId="52824"/>
    <cellStyle name="Separador de milhares 4 2 2 4 5 3 3" xfId="14941"/>
    <cellStyle name="Separador de milhares 4 2 2 4 5 3 3 2" xfId="46236"/>
    <cellStyle name="Separador de milhares 4 2 2 4 5 3 4" xfId="36354"/>
    <cellStyle name="Separador de milhares 4 2 2 4 5 4" xfId="8353"/>
    <cellStyle name="Separador de milhares 4 2 2 4 5 4 2" xfId="24823"/>
    <cellStyle name="Separador de milhares 4 2 2 4 5 4 2 2" xfId="56118"/>
    <cellStyle name="Separador de milhares 4 2 2 4 5 4 3" xfId="39648"/>
    <cellStyle name="Separador de milhares 4 2 2 4 5 5" xfId="18235"/>
    <cellStyle name="Separador de milhares 4 2 2 4 5 5 2" xfId="49530"/>
    <cellStyle name="Separador de milhares 4 2 2 4 5 6" xfId="11647"/>
    <cellStyle name="Separador de milhares 4 2 2 4 5 6 2" xfId="42942"/>
    <cellStyle name="Separador de milhares 4 2 2 4 5 7" xfId="28118"/>
    <cellStyle name="Separador de milhares 4 2 2 4 5 7 2" xfId="33060"/>
    <cellStyle name="Separador de milhares 4 2 2 4 5 8" xfId="29765"/>
    <cellStyle name="Separador de milhares 4 2 2 4 6" xfId="3406"/>
    <cellStyle name="Separador de milhares 4 2 2 4 6 2" xfId="6700"/>
    <cellStyle name="Separador de milhares 4 2 2 4 6 2 2" xfId="23170"/>
    <cellStyle name="Separador de milhares 4 2 2 4 6 2 2 2" xfId="54465"/>
    <cellStyle name="Separador de milhares 4 2 2 4 6 2 3" xfId="16582"/>
    <cellStyle name="Separador de milhares 4 2 2 4 6 2 3 2" xfId="47877"/>
    <cellStyle name="Separador de milhares 4 2 2 4 6 2 4" xfId="37995"/>
    <cellStyle name="Separador de milhares 4 2 2 4 6 3" xfId="9994"/>
    <cellStyle name="Separador de milhares 4 2 2 4 6 3 2" xfId="26464"/>
    <cellStyle name="Separador de milhares 4 2 2 4 6 3 2 2" xfId="57759"/>
    <cellStyle name="Separador de milhares 4 2 2 4 6 3 3" xfId="41289"/>
    <cellStyle name="Separador de milhares 4 2 2 4 6 4" xfId="19876"/>
    <cellStyle name="Separador de milhares 4 2 2 4 6 4 2" xfId="51171"/>
    <cellStyle name="Separador de milhares 4 2 2 4 6 5" xfId="13288"/>
    <cellStyle name="Separador de milhares 4 2 2 4 6 5 2" xfId="44583"/>
    <cellStyle name="Separador de milhares 4 2 2 4 6 6" xfId="34701"/>
    <cellStyle name="Separador de milhares 4 2 2 4 6 7" xfId="31406"/>
    <cellStyle name="Separador de milhares 4 2 2 4 7" xfId="5053"/>
    <cellStyle name="Separador de milhares 4 2 2 4 7 2" xfId="21523"/>
    <cellStyle name="Separador de milhares 4 2 2 4 7 2 2" xfId="52818"/>
    <cellStyle name="Separador de milhares 4 2 2 4 7 3" xfId="14935"/>
    <cellStyle name="Separador de milhares 4 2 2 4 7 3 2" xfId="46230"/>
    <cellStyle name="Separador de milhares 4 2 2 4 7 4" xfId="36348"/>
    <cellStyle name="Separador de milhares 4 2 2 4 8" xfId="8347"/>
    <cellStyle name="Separador de milhares 4 2 2 4 8 2" xfId="24817"/>
    <cellStyle name="Separador de milhares 4 2 2 4 8 2 2" xfId="56112"/>
    <cellStyle name="Separador de milhares 4 2 2 4 8 3" xfId="39642"/>
    <cellStyle name="Separador de milhares 4 2 2 4 9" xfId="18229"/>
    <cellStyle name="Separador de milhares 4 2 2 4 9 2" xfId="49524"/>
    <cellStyle name="Separador de milhares 4 2 2 5" xfId="1730"/>
    <cellStyle name="Separador de milhares 4 2 2 5 2" xfId="1731"/>
    <cellStyle name="Separador de milhares 4 2 2 5 2 2" xfId="3414"/>
    <cellStyle name="Separador de milhares 4 2 2 5 2 2 2" xfId="6708"/>
    <cellStyle name="Separador de milhares 4 2 2 5 2 2 2 2" xfId="23178"/>
    <cellStyle name="Separador de milhares 4 2 2 5 2 2 2 2 2" xfId="54473"/>
    <cellStyle name="Separador de milhares 4 2 2 5 2 2 2 3" xfId="16590"/>
    <cellStyle name="Separador de milhares 4 2 2 5 2 2 2 3 2" xfId="47885"/>
    <cellStyle name="Separador de milhares 4 2 2 5 2 2 2 4" xfId="38003"/>
    <cellStyle name="Separador de milhares 4 2 2 5 2 2 3" xfId="10002"/>
    <cellStyle name="Separador de milhares 4 2 2 5 2 2 3 2" xfId="26472"/>
    <cellStyle name="Separador de milhares 4 2 2 5 2 2 3 2 2" xfId="57767"/>
    <cellStyle name="Separador de milhares 4 2 2 5 2 2 3 3" xfId="41297"/>
    <cellStyle name="Separador de milhares 4 2 2 5 2 2 4" xfId="19884"/>
    <cellStyle name="Separador de milhares 4 2 2 5 2 2 4 2" xfId="51179"/>
    <cellStyle name="Separador de milhares 4 2 2 5 2 2 5" xfId="13296"/>
    <cellStyle name="Separador de milhares 4 2 2 5 2 2 5 2" xfId="44591"/>
    <cellStyle name="Separador de milhares 4 2 2 5 2 2 6" xfId="34709"/>
    <cellStyle name="Separador de milhares 4 2 2 5 2 2 7" xfId="31414"/>
    <cellStyle name="Separador de milhares 4 2 2 5 2 3" xfId="5061"/>
    <cellStyle name="Separador de milhares 4 2 2 5 2 3 2" xfId="21531"/>
    <cellStyle name="Separador de milhares 4 2 2 5 2 3 2 2" xfId="52826"/>
    <cellStyle name="Separador de milhares 4 2 2 5 2 3 3" xfId="14943"/>
    <cellStyle name="Separador de milhares 4 2 2 5 2 3 3 2" xfId="46238"/>
    <cellStyle name="Separador de milhares 4 2 2 5 2 3 4" xfId="36356"/>
    <cellStyle name="Separador de milhares 4 2 2 5 2 4" xfId="8355"/>
    <cellStyle name="Separador de milhares 4 2 2 5 2 4 2" xfId="24825"/>
    <cellStyle name="Separador de milhares 4 2 2 5 2 4 2 2" xfId="56120"/>
    <cellStyle name="Separador de milhares 4 2 2 5 2 4 3" xfId="39650"/>
    <cellStyle name="Separador de milhares 4 2 2 5 2 5" xfId="18237"/>
    <cellStyle name="Separador de milhares 4 2 2 5 2 5 2" xfId="49532"/>
    <cellStyle name="Separador de milhares 4 2 2 5 2 6" xfId="11649"/>
    <cellStyle name="Separador de milhares 4 2 2 5 2 6 2" xfId="42944"/>
    <cellStyle name="Separador de milhares 4 2 2 5 2 7" xfId="28120"/>
    <cellStyle name="Separador de milhares 4 2 2 5 2 7 2" xfId="33062"/>
    <cellStyle name="Separador de milhares 4 2 2 5 2 8" xfId="29767"/>
    <cellStyle name="Separador de milhares 4 2 2 5 3" xfId="3413"/>
    <cellStyle name="Separador de milhares 4 2 2 5 3 2" xfId="6707"/>
    <cellStyle name="Separador de milhares 4 2 2 5 3 2 2" xfId="23177"/>
    <cellStyle name="Separador de milhares 4 2 2 5 3 2 2 2" xfId="54472"/>
    <cellStyle name="Separador de milhares 4 2 2 5 3 2 3" xfId="16589"/>
    <cellStyle name="Separador de milhares 4 2 2 5 3 2 3 2" xfId="47884"/>
    <cellStyle name="Separador de milhares 4 2 2 5 3 2 4" xfId="38002"/>
    <cellStyle name="Separador de milhares 4 2 2 5 3 3" xfId="10001"/>
    <cellStyle name="Separador de milhares 4 2 2 5 3 3 2" xfId="26471"/>
    <cellStyle name="Separador de milhares 4 2 2 5 3 3 2 2" xfId="57766"/>
    <cellStyle name="Separador de milhares 4 2 2 5 3 3 3" xfId="41296"/>
    <cellStyle name="Separador de milhares 4 2 2 5 3 4" xfId="19883"/>
    <cellStyle name="Separador de milhares 4 2 2 5 3 4 2" xfId="51178"/>
    <cellStyle name="Separador de milhares 4 2 2 5 3 5" xfId="13295"/>
    <cellStyle name="Separador de milhares 4 2 2 5 3 5 2" xfId="44590"/>
    <cellStyle name="Separador de milhares 4 2 2 5 3 6" xfId="34708"/>
    <cellStyle name="Separador de milhares 4 2 2 5 3 7" xfId="31413"/>
    <cellStyle name="Separador de milhares 4 2 2 5 4" xfId="5060"/>
    <cellStyle name="Separador de milhares 4 2 2 5 4 2" xfId="21530"/>
    <cellStyle name="Separador de milhares 4 2 2 5 4 2 2" xfId="52825"/>
    <cellStyle name="Separador de milhares 4 2 2 5 4 3" xfId="14942"/>
    <cellStyle name="Separador de milhares 4 2 2 5 4 3 2" xfId="46237"/>
    <cellStyle name="Separador de milhares 4 2 2 5 4 4" xfId="36355"/>
    <cellStyle name="Separador de milhares 4 2 2 5 5" xfId="8354"/>
    <cellStyle name="Separador de milhares 4 2 2 5 5 2" xfId="24824"/>
    <cellStyle name="Separador de milhares 4 2 2 5 5 2 2" xfId="56119"/>
    <cellStyle name="Separador de milhares 4 2 2 5 5 3" xfId="39649"/>
    <cellStyle name="Separador de milhares 4 2 2 5 6" xfId="18236"/>
    <cellStyle name="Separador de milhares 4 2 2 5 6 2" xfId="49531"/>
    <cellStyle name="Separador de milhares 4 2 2 5 7" xfId="11648"/>
    <cellStyle name="Separador de milhares 4 2 2 5 7 2" xfId="42943"/>
    <cellStyle name="Separador de milhares 4 2 2 5 8" xfId="28119"/>
    <cellStyle name="Separador de milhares 4 2 2 5 8 2" xfId="33061"/>
    <cellStyle name="Separador de milhares 4 2 2 5 9" xfId="29766"/>
    <cellStyle name="Separador de milhares 4 2 2 6" xfId="1732"/>
    <cellStyle name="Separador de milhares 4 2 2 6 2" xfId="1733"/>
    <cellStyle name="Separador de milhares 4 2 2 6 2 2" xfId="3416"/>
    <cellStyle name="Separador de milhares 4 2 2 6 2 2 2" xfId="6710"/>
    <cellStyle name="Separador de milhares 4 2 2 6 2 2 2 2" xfId="23180"/>
    <cellStyle name="Separador de milhares 4 2 2 6 2 2 2 2 2" xfId="54475"/>
    <cellStyle name="Separador de milhares 4 2 2 6 2 2 2 3" xfId="16592"/>
    <cellStyle name="Separador de milhares 4 2 2 6 2 2 2 3 2" xfId="47887"/>
    <cellStyle name="Separador de milhares 4 2 2 6 2 2 2 4" xfId="38005"/>
    <cellStyle name="Separador de milhares 4 2 2 6 2 2 3" xfId="10004"/>
    <cellStyle name="Separador de milhares 4 2 2 6 2 2 3 2" xfId="26474"/>
    <cellStyle name="Separador de milhares 4 2 2 6 2 2 3 2 2" xfId="57769"/>
    <cellStyle name="Separador de milhares 4 2 2 6 2 2 3 3" xfId="41299"/>
    <cellStyle name="Separador de milhares 4 2 2 6 2 2 4" xfId="19886"/>
    <cellStyle name="Separador de milhares 4 2 2 6 2 2 4 2" xfId="51181"/>
    <cellStyle name="Separador de milhares 4 2 2 6 2 2 5" xfId="13298"/>
    <cellStyle name="Separador de milhares 4 2 2 6 2 2 5 2" xfId="44593"/>
    <cellStyle name="Separador de milhares 4 2 2 6 2 2 6" xfId="34711"/>
    <cellStyle name="Separador de milhares 4 2 2 6 2 2 7" xfId="31416"/>
    <cellStyle name="Separador de milhares 4 2 2 6 2 3" xfId="5063"/>
    <cellStyle name="Separador de milhares 4 2 2 6 2 3 2" xfId="21533"/>
    <cellStyle name="Separador de milhares 4 2 2 6 2 3 2 2" xfId="52828"/>
    <cellStyle name="Separador de milhares 4 2 2 6 2 3 3" xfId="14945"/>
    <cellStyle name="Separador de milhares 4 2 2 6 2 3 3 2" xfId="46240"/>
    <cellStyle name="Separador de milhares 4 2 2 6 2 3 4" xfId="36358"/>
    <cellStyle name="Separador de milhares 4 2 2 6 2 4" xfId="8357"/>
    <cellStyle name="Separador de milhares 4 2 2 6 2 4 2" xfId="24827"/>
    <cellStyle name="Separador de milhares 4 2 2 6 2 4 2 2" xfId="56122"/>
    <cellStyle name="Separador de milhares 4 2 2 6 2 4 3" xfId="39652"/>
    <cellStyle name="Separador de milhares 4 2 2 6 2 5" xfId="18239"/>
    <cellStyle name="Separador de milhares 4 2 2 6 2 5 2" xfId="49534"/>
    <cellStyle name="Separador de milhares 4 2 2 6 2 6" xfId="11651"/>
    <cellStyle name="Separador de milhares 4 2 2 6 2 6 2" xfId="42946"/>
    <cellStyle name="Separador de milhares 4 2 2 6 2 7" xfId="28122"/>
    <cellStyle name="Separador de milhares 4 2 2 6 2 7 2" xfId="33064"/>
    <cellStyle name="Separador de milhares 4 2 2 6 2 8" xfId="29769"/>
    <cellStyle name="Separador de milhares 4 2 2 6 3" xfId="3415"/>
    <cellStyle name="Separador de milhares 4 2 2 6 3 2" xfId="6709"/>
    <cellStyle name="Separador de milhares 4 2 2 6 3 2 2" xfId="23179"/>
    <cellStyle name="Separador de milhares 4 2 2 6 3 2 2 2" xfId="54474"/>
    <cellStyle name="Separador de milhares 4 2 2 6 3 2 3" xfId="16591"/>
    <cellStyle name="Separador de milhares 4 2 2 6 3 2 3 2" xfId="47886"/>
    <cellStyle name="Separador de milhares 4 2 2 6 3 2 4" xfId="38004"/>
    <cellStyle name="Separador de milhares 4 2 2 6 3 3" xfId="10003"/>
    <cellStyle name="Separador de milhares 4 2 2 6 3 3 2" xfId="26473"/>
    <cellStyle name="Separador de milhares 4 2 2 6 3 3 2 2" xfId="57768"/>
    <cellStyle name="Separador de milhares 4 2 2 6 3 3 3" xfId="41298"/>
    <cellStyle name="Separador de milhares 4 2 2 6 3 4" xfId="19885"/>
    <cellStyle name="Separador de milhares 4 2 2 6 3 4 2" xfId="51180"/>
    <cellStyle name="Separador de milhares 4 2 2 6 3 5" xfId="13297"/>
    <cellStyle name="Separador de milhares 4 2 2 6 3 5 2" xfId="44592"/>
    <cellStyle name="Separador de milhares 4 2 2 6 3 6" xfId="34710"/>
    <cellStyle name="Separador de milhares 4 2 2 6 3 7" xfId="31415"/>
    <cellStyle name="Separador de milhares 4 2 2 6 4" xfId="5062"/>
    <cellStyle name="Separador de milhares 4 2 2 6 4 2" xfId="21532"/>
    <cellStyle name="Separador de milhares 4 2 2 6 4 2 2" xfId="52827"/>
    <cellStyle name="Separador de milhares 4 2 2 6 4 3" xfId="14944"/>
    <cellStyle name="Separador de milhares 4 2 2 6 4 3 2" xfId="46239"/>
    <cellStyle name="Separador de milhares 4 2 2 6 4 4" xfId="36357"/>
    <cellStyle name="Separador de milhares 4 2 2 6 5" xfId="8356"/>
    <cellStyle name="Separador de milhares 4 2 2 6 5 2" xfId="24826"/>
    <cellStyle name="Separador de milhares 4 2 2 6 5 2 2" xfId="56121"/>
    <cellStyle name="Separador de milhares 4 2 2 6 5 3" xfId="39651"/>
    <cellStyle name="Separador de milhares 4 2 2 6 6" xfId="18238"/>
    <cellStyle name="Separador de milhares 4 2 2 6 6 2" xfId="49533"/>
    <cellStyle name="Separador de milhares 4 2 2 6 7" xfId="11650"/>
    <cellStyle name="Separador de milhares 4 2 2 6 7 2" xfId="42945"/>
    <cellStyle name="Separador de milhares 4 2 2 6 8" xfId="28121"/>
    <cellStyle name="Separador de milhares 4 2 2 6 8 2" xfId="33063"/>
    <cellStyle name="Separador de milhares 4 2 2 6 9" xfId="29768"/>
    <cellStyle name="Separador de milhares 4 2 2 7" xfId="1734"/>
    <cellStyle name="Separador de milhares 4 2 2 7 2" xfId="3417"/>
    <cellStyle name="Separador de milhares 4 2 2 7 2 2" xfId="6711"/>
    <cellStyle name="Separador de milhares 4 2 2 7 2 2 2" xfId="23181"/>
    <cellStyle name="Separador de milhares 4 2 2 7 2 2 2 2" xfId="54476"/>
    <cellStyle name="Separador de milhares 4 2 2 7 2 2 3" xfId="16593"/>
    <cellStyle name="Separador de milhares 4 2 2 7 2 2 3 2" xfId="47888"/>
    <cellStyle name="Separador de milhares 4 2 2 7 2 2 4" xfId="38006"/>
    <cellStyle name="Separador de milhares 4 2 2 7 2 3" xfId="10005"/>
    <cellStyle name="Separador de milhares 4 2 2 7 2 3 2" xfId="26475"/>
    <cellStyle name="Separador de milhares 4 2 2 7 2 3 2 2" xfId="57770"/>
    <cellStyle name="Separador de milhares 4 2 2 7 2 3 3" xfId="41300"/>
    <cellStyle name="Separador de milhares 4 2 2 7 2 4" xfId="19887"/>
    <cellStyle name="Separador de milhares 4 2 2 7 2 4 2" xfId="51182"/>
    <cellStyle name="Separador de milhares 4 2 2 7 2 5" xfId="13299"/>
    <cellStyle name="Separador de milhares 4 2 2 7 2 5 2" xfId="44594"/>
    <cellStyle name="Separador de milhares 4 2 2 7 2 6" xfId="34712"/>
    <cellStyle name="Separador de milhares 4 2 2 7 2 7" xfId="31417"/>
    <cellStyle name="Separador de milhares 4 2 2 7 3" xfId="5064"/>
    <cellStyle name="Separador de milhares 4 2 2 7 3 2" xfId="21534"/>
    <cellStyle name="Separador de milhares 4 2 2 7 3 2 2" xfId="52829"/>
    <cellStyle name="Separador de milhares 4 2 2 7 3 3" xfId="14946"/>
    <cellStyle name="Separador de milhares 4 2 2 7 3 3 2" xfId="46241"/>
    <cellStyle name="Separador de milhares 4 2 2 7 3 4" xfId="36359"/>
    <cellStyle name="Separador de milhares 4 2 2 7 4" xfId="8358"/>
    <cellStyle name="Separador de milhares 4 2 2 7 4 2" xfId="24828"/>
    <cellStyle name="Separador de milhares 4 2 2 7 4 2 2" xfId="56123"/>
    <cellStyle name="Separador de milhares 4 2 2 7 4 3" xfId="39653"/>
    <cellStyle name="Separador de milhares 4 2 2 7 5" xfId="18240"/>
    <cellStyle name="Separador de milhares 4 2 2 7 5 2" xfId="49535"/>
    <cellStyle name="Separador de milhares 4 2 2 7 6" xfId="11652"/>
    <cellStyle name="Separador de milhares 4 2 2 7 6 2" xfId="42947"/>
    <cellStyle name="Separador de milhares 4 2 2 7 7" xfId="28123"/>
    <cellStyle name="Separador de milhares 4 2 2 7 7 2" xfId="33065"/>
    <cellStyle name="Separador de milhares 4 2 2 7 8" xfId="29770"/>
    <cellStyle name="Separador de milhares 4 2 2 8" xfId="1735"/>
    <cellStyle name="Separador de milhares 4 2 2 8 2" xfId="3418"/>
    <cellStyle name="Separador de milhares 4 2 2 8 2 2" xfId="6712"/>
    <cellStyle name="Separador de milhares 4 2 2 8 2 2 2" xfId="23182"/>
    <cellStyle name="Separador de milhares 4 2 2 8 2 2 2 2" xfId="54477"/>
    <cellStyle name="Separador de milhares 4 2 2 8 2 2 3" xfId="16594"/>
    <cellStyle name="Separador de milhares 4 2 2 8 2 2 3 2" xfId="47889"/>
    <cellStyle name="Separador de milhares 4 2 2 8 2 2 4" xfId="38007"/>
    <cellStyle name="Separador de milhares 4 2 2 8 2 3" xfId="10006"/>
    <cellStyle name="Separador de milhares 4 2 2 8 2 3 2" xfId="26476"/>
    <cellStyle name="Separador de milhares 4 2 2 8 2 3 2 2" xfId="57771"/>
    <cellStyle name="Separador de milhares 4 2 2 8 2 3 3" xfId="41301"/>
    <cellStyle name="Separador de milhares 4 2 2 8 2 4" xfId="19888"/>
    <cellStyle name="Separador de milhares 4 2 2 8 2 4 2" xfId="51183"/>
    <cellStyle name="Separador de milhares 4 2 2 8 2 5" xfId="13300"/>
    <cellStyle name="Separador de milhares 4 2 2 8 2 5 2" xfId="44595"/>
    <cellStyle name="Separador de milhares 4 2 2 8 2 6" xfId="34713"/>
    <cellStyle name="Separador de milhares 4 2 2 8 2 7" xfId="31418"/>
    <cellStyle name="Separador de milhares 4 2 2 8 3" xfId="5065"/>
    <cellStyle name="Separador de milhares 4 2 2 8 3 2" xfId="21535"/>
    <cellStyle name="Separador de milhares 4 2 2 8 3 2 2" xfId="52830"/>
    <cellStyle name="Separador de milhares 4 2 2 8 3 3" xfId="14947"/>
    <cellStyle name="Separador de milhares 4 2 2 8 3 3 2" xfId="46242"/>
    <cellStyle name="Separador de milhares 4 2 2 8 3 4" xfId="36360"/>
    <cellStyle name="Separador de milhares 4 2 2 8 4" xfId="8359"/>
    <cellStyle name="Separador de milhares 4 2 2 8 4 2" xfId="24829"/>
    <cellStyle name="Separador de milhares 4 2 2 8 4 2 2" xfId="56124"/>
    <cellStyle name="Separador de milhares 4 2 2 8 4 3" xfId="39654"/>
    <cellStyle name="Separador de milhares 4 2 2 8 5" xfId="18241"/>
    <cellStyle name="Separador de milhares 4 2 2 8 5 2" xfId="49536"/>
    <cellStyle name="Separador de milhares 4 2 2 8 6" xfId="11653"/>
    <cellStyle name="Separador de milhares 4 2 2 8 6 2" xfId="42948"/>
    <cellStyle name="Separador de milhares 4 2 2 8 7" xfId="28124"/>
    <cellStyle name="Separador de milhares 4 2 2 8 7 2" xfId="33066"/>
    <cellStyle name="Separador de milhares 4 2 2 8 8" xfId="29771"/>
    <cellStyle name="Separador de milhares 4 2 2 9" xfId="3377"/>
    <cellStyle name="Separador de milhares 4 2 2 9 2" xfId="6671"/>
    <cellStyle name="Separador de milhares 4 2 2 9 2 2" xfId="23141"/>
    <cellStyle name="Separador de milhares 4 2 2 9 2 2 2" xfId="54436"/>
    <cellStyle name="Separador de milhares 4 2 2 9 2 3" xfId="16553"/>
    <cellStyle name="Separador de milhares 4 2 2 9 2 3 2" xfId="47848"/>
    <cellStyle name="Separador de milhares 4 2 2 9 2 4" xfId="37966"/>
    <cellStyle name="Separador de milhares 4 2 2 9 3" xfId="9965"/>
    <cellStyle name="Separador de milhares 4 2 2 9 3 2" xfId="26435"/>
    <cellStyle name="Separador de milhares 4 2 2 9 3 2 2" xfId="57730"/>
    <cellStyle name="Separador de milhares 4 2 2 9 3 3" xfId="41260"/>
    <cellStyle name="Separador de milhares 4 2 2 9 4" xfId="19847"/>
    <cellStyle name="Separador de milhares 4 2 2 9 4 2" xfId="51142"/>
    <cellStyle name="Separador de milhares 4 2 2 9 5" xfId="13259"/>
    <cellStyle name="Separador de milhares 4 2 2 9 5 2" xfId="44554"/>
    <cellStyle name="Separador de milhares 4 2 2 9 6" xfId="34672"/>
    <cellStyle name="Separador de milhares 4 2 2 9 7" xfId="31377"/>
    <cellStyle name="Separador de milhares 4 2 3" xfId="1736"/>
    <cellStyle name="Separador de milhares 4 2 3 10" xfId="8360"/>
    <cellStyle name="Separador de milhares 4 2 3 10 2" xfId="24830"/>
    <cellStyle name="Separador de milhares 4 2 3 10 2 2" xfId="56125"/>
    <cellStyle name="Separador de milhares 4 2 3 10 3" xfId="39655"/>
    <cellStyle name="Separador de milhares 4 2 3 11" xfId="18242"/>
    <cellStyle name="Separador de milhares 4 2 3 11 2" xfId="49537"/>
    <cellStyle name="Separador de milhares 4 2 3 12" xfId="11654"/>
    <cellStyle name="Separador de milhares 4 2 3 12 2" xfId="42949"/>
    <cellStyle name="Separador de milhares 4 2 3 13" xfId="28125"/>
    <cellStyle name="Separador de milhares 4 2 3 13 2" xfId="33067"/>
    <cellStyle name="Separador de milhares 4 2 3 14" xfId="29772"/>
    <cellStyle name="Separador de milhares 4 2 3 2" xfId="1737"/>
    <cellStyle name="Separador de milhares 4 2 3 2 10" xfId="11655"/>
    <cellStyle name="Separador de milhares 4 2 3 2 10 2" xfId="42950"/>
    <cellStyle name="Separador de milhares 4 2 3 2 11" xfId="28126"/>
    <cellStyle name="Separador de milhares 4 2 3 2 11 2" xfId="33068"/>
    <cellStyle name="Separador de milhares 4 2 3 2 12" xfId="29773"/>
    <cellStyle name="Separador de milhares 4 2 3 2 2" xfId="1738"/>
    <cellStyle name="Separador de milhares 4 2 3 2 2 2" xfId="1739"/>
    <cellStyle name="Separador de milhares 4 2 3 2 2 2 2" xfId="3422"/>
    <cellStyle name="Separador de milhares 4 2 3 2 2 2 2 2" xfId="6716"/>
    <cellStyle name="Separador de milhares 4 2 3 2 2 2 2 2 2" xfId="23186"/>
    <cellStyle name="Separador de milhares 4 2 3 2 2 2 2 2 2 2" xfId="54481"/>
    <cellStyle name="Separador de milhares 4 2 3 2 2 2 2 2 3" xfId="16598"/>
    <cellStyle name="Separador de milhares 4 2 3 2 2 2 2 2 3 2" xfId="47893"/>
    <cellStyle name="Separador de milhares 4 2 3 2 2 2 2 2 4" xfId="38011"/>
    <cellStyle name="Separador de milhares 4 2 3 2 2 2 2 3" xfId="10010"/>
    <cellStyle name="Separador de milhares 4 2 3 2 2 2 2 3 2" xfId="26480"/>
    <cellStyle name="Separador de milhares 4 2 3 2 2 2 2 3 2 2" xfId="57775"/>
    <cellStyle name="Separador de milhares 4 2 3 2 2 2 2 3 3" xfId="41305"/>
    <cellStyle name="Separador de milhares 4 2 3 2 2 2 2 4" xfId="19892"/>
    <cellStyle name="Separador de milhares 4 2 3 2 2 2 2 4 2" xfId="51187"/>
    <cellStyle name="Separador de milhares 4 2 3 2 2 2 2 5" xfId="13304"/>
    <cellStyle name="Separador de milhares 4 2 3 2 2 2 2 5 2" xfId="44599"/>
    <cellStyle name="Separador de milhares 4 2 3 2 2 2 2 6" xfId="34717"/>
    <cellStyle name="Separador de milhares 4 2 3 2 2 2 2 7" xfId="31422"/>
    <cellStyle name="Separador de milhares 4 2 3 2 2 2 3" xfId="5069"/>
    <cellStyle name="Separador de milhares 4 2 3 2 2 2 3 2" xfId="21539"/>
    <cellStyle name="Separador de milhares 4 2 3 2 2 2 3 2 2" xfId="52834"/>
    <cellStyle name="Separador de milhares 4 2 3 2 2 2 3 3" xfId="14951"/>
    <cellStyle name="Separador de milhares 4 2 3 2 2 2 3 3 2" xfId="46246"/>
    <cellStyle name="Separador de milhares 4 2 3 2 2 2 3 4" xfId="36364"/>
    <cellStyle name="Separador de milhares 4 2 3 2 2 2 4" xfId="8363"/>
    <cellStyle name="Separador de milhares 4 2 3 2 2 2 4 2" xfId="24833"/>
    <cellStyle name="Separador de milhares 4 2 3 2 2 2 4 2 2" xfId="56128"/>
    <cellStyle name="Separador de milhares 4 2 3 2 2 2 4 3" xfId="39658"/>
    <cellStyle name="Separador de milhares 4 2 3 2 2 2 5" xfId="18245"/>
    <cellStyle name="Separador de milhares 4 2 3 2 2 2 5 2" xfId="49540"/>
    <cellStyle name="Separador de milhares 4 2 3 2 2 2 6" xfId="11657"/>
    <cellStyle name="Separador de milhares 4 2 3 2 2 2 6 2" xfId="42952"/>
    <cellStyle name="Separador de milhares 4 2 3 2 2 2 7" xfId="28128"/>
    <cellStyle name="Separador de milhares 4 2 3 2 2 2 7 2" xfId="33070"/>
    <cellStyle name="Separador de milhares 4 2 3 2 2 2 8" xfId="29775"/>
    <cellStyle name="Separador de milhares 4 2 3 2 2 3" xfId="3421"/>
    <cellStyle name="Separador de milhares 4 2 3 2 2 3 2" xfId="6715"/>
    <cellStyle name="Separador de milhares 4 2 3 2 2 3 2 2" xfId="23185"/>
    <cellStyle name="Separador de milhares 4 2 3 2 2 3 2 2 2" xfId="54480"/>
    <cellStyle name="Separador de milhares 4 2 3 2 2 3 2 3" xfId="16597"/>
    <cellStyle name="Separador de milhares 4 2 3 2 2 3 2 3 2" xfId="47892"/>
    <cellStyle name="Separador de milhares 4 2 3 2 2 3 2 4" xfId="38010"/>
    <cellStyle name="Separador de milhares 4 2 3 2 2 3 3" xfId="10009"/>
    <cellStyle name="Separador de milhares 4 2 3 2 2 3 3 2" xfId="26479"/>
    <cellStyle name="Separador de milhares 4 2 3 2 2 3 3 2 2" xfId="57774"/>
    <cellStyle name="Separador de milhares 4 2 3 2 2 3 3 3" xfId="41304"/>
    <cellStyle name="Separador de milhares 4 2 3 2 2 3 4" xfId="19891"/>
    <cellStyle name="Separador de milhares 4 2 3 2 2 3 4 2" xfId="51186"/>
    <cellStyle name="Separador de milhares 4 2 3 2 2 3 5" xfId="13303"/>
    <cellStyle name="Separador de milhares 4 2 3 2 2 3 5 2" xfId="44598"/>
    <cellStyle name="Separador de milhares 4 2 3 2 2 3 6" xfId="34716"/>
    <cellStyle name="Separador de milhares 4 2 3 2 2 3 7" xfId="31421"/>
    <cellStyle name="Separador de milhares 4 2 3 2 2 4" xfId="5068"/>
    <cellStyle name="Separador de milhares 4 2 3 2 2 4 2" xfId="21538"/>
    <cellStyle name="Separador de milhares 4 2 3 2 2 4 2 2" xfId="52833"/>
    <cellStyle name="Separador de milhares 4 2 3 2 2 4 3" xfId="14950"/>
    <cellStyle name="Separador de milhares 4 2 3 2 2 4 3 2" xfId="46245"/>
    <cellStyle name="Separador de milhares 4 2 3 2 2 4 4" xfId="36363"/>
    <cellStyle name="Separador de milhares 4 2 3 2 2 5" xfId="8362"/>
    <cellStyle name="Separador de milhares 4 2 3 2 2 5 2" xfId="24832"/>
    <cellStyle name="Separador de milhares 4 2 3 2 2 5 2 2" xfId="56127"/>
    <cellStyle name="Separador de milhares 4 2 3 2 2 5 3" xfId="39657"/>
    <cellStyle name="Separador de milhares 4 2 3 2 2 6" xfId="18244"/>
    <cellStyle name="Separador de milhares 4 2 3 2 2 6 2" xfId="49539"/>
    <cellStyle name="Separador de milhares 4 2 3 2 2 7" xfId="11656"/>
    <cellStyle name="Separador de milhares 4 2 3 2 2 7 2" xfId="42951"/>
    <cellStyle name="Separador de milhares 4 2 3 2 2 8" xfId="28127"/>
    <cellStyle name="Separador de milhares 4 2 3 2 2 8 2" xfId="33069"/>
    <cellStyle name="Separador de milhares 4 2 3 2 2 9" xfId="29774"/>
    <cellStyle name="Separador de milhares 4 2 3 2 3" xfId="1740"/>
    <cellStyle name="Separador de milhares 4 2 3 2 3 2" xfId="1741"/>
    <cellStyle name="Separador de milhares 4 2 3 2 3 2 2" xfId="3424"/>
    <cellStyle name="Separador de milhares 4 2 3 2 3 2 2 2" xfId="6718"/>
    <cellStyle name="Separador de milhares 4 2 3 2 3 2 2 2 2" xfId="23188"/>
    <cellStyle name="Separador de milhares 4 2 3 2 3 2 2 2 2 2" xfId="54483"/>
    <cellStyle name="Separador de milhares 4 2 3 2 3 2 2 2 3" xfId="16600"/>
    <cellStyle name="Separador de milhares 4 2 3 2 3 2 2 2 3 2" xfId="47895"/>
    <cellStyle name="Separador de milhares 4 2 3 2 3 2 2 2 4" xfId="38013"/>
    <cellStyle name="Separador de milhares 4 2 3 2 3 2 2 3" xfId="10012"/>
    <cellStyle name="Separador de milhares 4 2 3 2 3 2 2 3 2" xfId="26482"/>
    <cellStyle name="Separador de milhares 4 2 3 2 3 2 2 3 2 2" xfId="57777"/>
    <cellStyle name="Separador de milhares 4 2 3 2 3 2 2 3 3" xfId="41307"/>
    <cellStyle name="Separador de milhares 4 2 3 2 3 2 2 4" xfId="19894"/>
    <cellStyle name="Separador de milhares 4 2 3 2 3 2 2 4 2" xfId="51189"/>
    <cellStyle name="Separador de milhares 4 2 3 2 3 2 2 5" xfId="13306"/>
    <cellStyle name="Separador de milhares 4 2 3 2 3 2 2 5 2" xfId="44601"/>
    <cellStyle name="Separador de milhares 4 2 3 2 3 2 2 6" xfId="34719"/>
    <cellStyle name="Separador de milhares 4 2 3 2 3 2 2 7" xfId="31424"/>
    <cellStyle name="Separador de milhares 4 2 3 2 3 2 3" xfId="5071"/>
    <cellStyle name="Separador de milhares 4 2 3 2 3 2 3 2" xfId="21541"/>
    <cellStyle name="Separador de milhares 4 2 3 2 3 2 3 2 2" xfId="52836"/>
    <cellStyle name="Separador de milhares 4 2 3 2 3 2 3 3" xfId="14953"/>
    <cellStyle name="Separador de milhares 4 2 3 2 3 2 3 3 2" xfId="46248"/>
    <cellStyle name="Separador de milhares 4 2 3 2 3 2 3 4" xfId="36366"/>
    <cellStyle name="Separador de milhares 4 2 3 2 3 2 4" xfId="8365"/>
    <cellStyle name="Separador de milhares 4 2 3 2 3 2 4 2" xfId="24835"/>
    <cellStyle name="Separador de milhares 4 2 3 2 3 2 4 2 2" xfId="56130"/>
    <cellStyle name="Separador de milhares 4 2 3 2 3 2 4 3" xfId="39660"/>
    <cellStyle name="Separador de milhares 4 2 3 2 3 2 5" xfId="18247"/>
    <cellStyle name="Separador de milhares 4 2 3 2 3 2 5 2" xfId="49542"/>
    <cellStyle name="Separador de milhares 4 2 3 2 3 2 6" xfId="11659"/>
    <cellStyle name="Separador de milhares 4 2 3 2 3 2 6 2" xfId="42954"/>
    <cellStyle name="Separador de milhares 4 2 3 2 3 2 7" xfId="28130"/>
    <cellStyle name="Separador de milhares 4 2 3 2 3 2 7 2" xfId="33072"/>
    <cellStyle name="Separador de milhares 4 2 3 2 3 2 8" xfId="29777"/>
    <cellStyle name="Separador de milhares 4 2 3 2 3 3" xfId="3423"/>
    <cellStyle name="Separador de milhares 4 2 3 2 3 3 2" xfId="6717"/>
    <cellStyle name="Separador de milhares 4 2 3 2 3 3 2 2" xfId="23187"/>
    <cellStyle name="Separador de milhares 4 2 3 2 3 3 2 2 2" xfId="54482"/>
    <cellStyle name="Separador de milhares 4 2 3 2 3 3 2 3" xfId="16599"/>
    <cellStyle name="Separador de milhares 4 2 3 2 3 3 2 3 2" xfId="47894"/>
    <cellStyle name="Separador de milhares 4 2 3 2 3 3 2 4" xfId="38012"/>
    <cellStyle name="Separador de milhares 4 2 3 2 3 3 3" xfId="10011"/>
    <cellStyle name="Separador de milhares 4 2 3 2 3 3 3 2" xfId="26481"/>
    <cellStyle name="Separador de milhares 4 2 3 2 3 3 3 2 2" xfId="57776"/>
    <cellStyle name="Separador de milhares 4 2 3 2 3 3 3 3" xfId="41306"/>
    <cellStyle name="Separador de milhares 4 2 3 2 3 3 4" xfId="19893"/>
    <cellStyle name="Separador de milhares 4 2 3 2 3 3 4 2" xfId="51188"/>
    <cellStyle name="Separador de milhares 4 2 3 2 3 3 5" xfId="13305"/>
    <cellStyle name="Separador de milhares 4 2 3 2 3 3 5 2" xfId="44600"/>
    <cellStyle name="Separador de milhares 4 2 3 2 3 3 6" xfId="34718"/>
    <cellStyle name="Separador de milhares 4 2 3 2 3 3 7" xfId="31423"/>
    <cellStyle name="Separador de milhares 4 2 3 2 3 4" xfId="5070"/>
    <cellStyle name="Separador de milhares 4 2 3 2 3 4 2" xfId="21540"/>
    <cellStyle name="Separador de milhares 4 2 3 2 3 4 2 2" xfId="52835"/>
    <cellStyle name="Separador de milhares 4 2 3 2 3 4 3" xfId="14952"/>
    <cellStyle name="Separador de milhares 4 2 3 2 3 4 3 2" xfId="46247"/>
    <cellStyle name="Separador de milhares 4 2 3 2 3 4 4" xfId="36365"/>
    <cellStyle name="Separador de milhares 4 2 3 2 3 5" xfId="8364"/>
    <cellStyle name="Separador de milhares 4 2 3 2 3 5 2" xfId="24834"/>
    <cellStyle name="Separador de milhares 4 2 3 2 3 5 2 2" xfId="56129"/>
    <cellStyle name="Separador de milhares 4 2 3 2 3 5 3" xfId="39659"/>
    <cellStyle name="Separador de milhares 4 2 3 2 3 6" xfId="18246"/>
    <cellStyle name="Separador de milhares 4 2 3 2 3 6 2" xfId="49541"/>
    <cellStyle name="Separador de milhares 4 2 3 2 3 7" xfId="11658"/>
    <cellStyle name="Separador de milhares 4 2 3 2 3 7 2" xfId="42953"/>
    <cellStyle name="Separador de milhares 4 2 3 2 3 8" xfId="28129"/>
    <cellStyle name="Separador de milhares 4 2 3 2 3 8 2" xfId="33071"/>
    <cellStyle name="Separador de milhares 4 2 3 2 3 9" xfId="29776"/>
    <cellStyle name="Separador de milhares 4 2 3 2 4" xfId="1742"/>
    <cellStyle name="Separador de milhares 4 2 3 2 4 2" xfId="3425"/>
    <cellStyle name="Separador de milhares 4 2 3 2 4 2 2" xfId="6719"/>
    <cellStyle name="Separador de milhares 4 2 3 2 4 2 2 2" xfId="23189"/>
    <cellStyle name="Separador de milhares 4 2 3 2 4 2 2 2 2" xfId="54484"/>
    <cellStyle name="Separador de milhares 4 2 3 2 4 2 2 3" xfId="16601"/>
    <cellStyle name="Separador de milhares 4 2 3 2 4 2 2 3 2" xfId="47896"/>
    <cellStyle name="Separador de milhares 4 2 3 2 4 2 2 4" xfId="38014"/>
    <cellStyle name="Separador de milhares 4 2 3 2 4 2 3" xfId="10013"/>
    <cellStyle name="Separador de milhares 4 2 3 2 4 2 3 2" xfId="26483"/>
    <cellStyle name="Separador de milhares 4 2 3 2 4 2 3 2 2" xfId="57778"/>
    <cellStyle name="Separador de milhares 4 2 3 2 4 2 3 3" xfId="41308"/>
    <cellStyle name="Separador de milhares 4 2 3 2 4 2 4" xfId="19895"/>
    <cellStyle name="Separador de milhares 4 2 3 2 4 2 4 2" xfId="51190"/>
    <cellStyle name="Separador de milhares 4 2 3 2 4 2 5" xfId="13307"/>
    <cellStyle name="Separador de milhares 4 2 3 2 4 2 5 2" xfId="44602"/>
    <cellStyle name="Separador de milhares 4 2 3 2 4 2 6" xfId="34720"/>
    <cellStyle name="Separador de milhares 4 2 3 2 4 2 7" xfId="31425"/>
    <cellStyle name="Separador de milhares 4 2 3 2 4 3" xfId="5072"/>
    <cellStyle name="Separador de milhares 4 2 3 2 4 3 2" xfId="21542"/>
    <cellStyle name="Separador de milhares 4 2 3 2 4 3 2 2" xfId="52837"/>
    <cellStyle name="Separador de milhares 4 2 3 2 4 3 3" xfId="14954"/>
    <cellStyle name="Separador de milhares 4 2 3 2 4 3 3 2" xfId="46249"/>
    <cellStyle name="Separador de milhares 4 2 3 2 4 3 4" xfId="36367"/>
    <cellStyle name="Separador de milhares 4 2 3 2 4 4" xfId="8366"/>
    <cellStyle name="Separador de milhares 4 2 3 2 4 4 2" xfId="24836"/>
    <cellStyle name="Separador de milhares 4 2 3 2 4 4 2 2" xfId="56131"/>
    <cellStyle name="Separador de milhares 4 2 3 2 4 4 3" xfId="39661"/>
    <cellStyle name="Separador de milhares 4 2 3 2 4 5" xfId="18248"/>
    <cellStyle name="Separador de milhares 4 2 3 2 4 5 2" xfId="49543"/>
    <cellStyle name="Separador de milhares 4 2 3 2 4 6" xfId="11660"/>
    <cellStyle name="Separador de milhares 4 2 3 2 4 6 2" xfId="42955"/>
    <cellStyle name="Separador de milhares 4 2 3 2 4 7" xfId="28131"/>
    <cellStyle name="Separador de milhares 4 2 3 2 4 7 2" xfId="33073"/>
    <cellStyle name="Separador de milhares 4 2 3 2 4 8" xfId="29778"/>
    <cellStyle name="Separador de milhares 4 2 3 2 5" xfId="1743"/>
    <cellStyle name="Separador de milhares 4 2 3 2 5 2" xfId="3426"/>
    <cellStyle name="Separador de milhares 4 2 3 2 5 2 2" xfId="6720"/>
    <cellStyle name="Separador de milhares 4 2 3 2 5 2 2 2" xfId="23190"/>
    <cellStyle name="Separador de milhares 4 2 3 2 5 2 2 2 2" xfId="54485"/>
    <cellStyle name="Separador de milhares 4 2 3 2 5 2 2 3" xfId="16602"/>
    <cellStyle name="Separador de milhares 4 2 3 2 5 2 2 3 2" xfId="47897"/>
    <cellStyle name="Separador de milhares 4 2 3 2 5 2 2 4" xfId="38015"/>
    <cellStyle name="Separador de milhares 4 2 3 2 5 2 3" xfId="10014"/>
    <cellStyle name="Separador de milhares 4 2 3 2 5 2 3 2" xfId="26484"/>
    <cellStyle name="Separador de milhares 4 2 3 2 5 2 3 2 2" xfId="57779"/>
    <cellStyle name="Separador de milhares 4 2 3 2 5 2 3 3" xfId="41309"/>
    <cellStyle name="Separador de milhares 4 2 3 2 5 2 4" xfId="19896"/>
    <cellStyle name="Separador de milhares 4 2 3 2 5 2 4 2" xfId="51191"/>
    <cellStyle name="Separador de milhares 4 2 3 2 5 2 5" xfId="13308"/>
    <cellStyle name="Separador de milhares 4 2 3 2 5 2 5 2" xfId="44603"/>
    <cellStyle name="Separador de milhares 4 2 3 2 5 2 6" xfId="34721"/>
    <cellStyle name="Separador de milhares 4 2 3 2 5 2 7" xfId="31426"/>
    <cellStyle name="Separador de milhares 4 2 3 2 5 3" xfId="5073"/>
    <cellStyle name="Separador de milhares 4 2 3 2 5 3 2" xfId="21543"/>
    <cellStyle name="Separador de milhares 4 2 3 2 5 3 2 2" xfId="52838"/>
    <cellStyle name="Separador de milhares 4 2 3 2 5 3 3" xfId="14955"/>
    <cellStyle name="Separador de milhares 4 2 3 2 5 3 3 2" xfId="46250"/>
    <cellStyle name="Separador de milhares 4 2 3 2 5 3 4" xfId="36368"/>
    <cellStyle name="Separador de milhares 4 2 3 2 5 4" xfId="8367"/>
    <cellStyle name="Separador de milhares 4 2 3 2 5 4 2" xfId="24837"/>
    <cellStyle name="Separador de milhares 4 2 3 2 5 4 2 2" xfId="56132"/>
    <cellStyle name="Separador de milhares 4 2 3 2 5 4 3" xfId="39662"/>
    <cellStyle name="Separador de milhares 4 2 3 2 5 5" xfId="18249"/>
    <cellStyle name="Separador de milhares 4 2 3 2 5 5 2" xfId="49544"/>
    <cellStyle name="Separador de milhares 4 2 3 2 5 6" xfId="11661"/>
    <cellStyle name="Separador de milhares 4 2 3 2 5 6 2" xfId="42956"/>
    <cellStyle name="Separador de milhares 4 2 3 2 5 7" xfId="28132"/>
    <cellStyle name="Separador de milhares 4 2 3 2 5 7 2" xfId="33074"/>
    <cellStyle name="Separador de milhares 4 2 3 2 5 8" xfId="29779"/>
    <cellStyle name="Separador de milhares 4 2 3 2 6" xfId="3420"/>
    <cellStyle name="Separador de milhares 4 2 3 2 6 2" xfId="6714"/>
    <cellStyle name="Separador de milhares 4 2 3 2 6 2 2" xfId="23184"/>
    <cellStyle name="Separador de milhares 4 2 3 2 6 2 2 2" xfId="54479"/>
    <cellStyle name="Separador de milhares 4 2 3 2 6 2 3" xfId="16596"/>
    <cellStyle name="Separador de milhares 4 2 3 2 6 2 3 2" xfId="47891"/>
    <cellStyle name="Separador de milhares 4 2 3 2 6 2 4" xfId="38009"/>
    <cellStyle name="Separador de milhares 4 2 3 2 6 3" xfId="10008"/>
    <cellStyle name="Separador de milhares 4 2 3 2 6 3 2" xfId="26478"/>
    <cellStyle name="Separador de milhares 4 2 3 2 6 3 2 2" xfId="57773"/>
    <cellStyle name="Separador de milhares 4 2 3 2 6 3 3" xfId="41303"/>
    <cellStyle name="Separador de milhares 4 2 3 2 6 4" xfId="19890"/>
    <cellStyle name="Separador de milhares 4 2 3 2 6 4 2" xfId="51185"/>
    <cellStyle name="Separador de milhares 4 2 3 2 6 5" xfId="13302"/>
    <cellStyle name="Separador de milhares 4 2 3 2 6 5 2" xfId="44597"/>
    <cellStyle name="Separador de milhares 4 2 3 2 6 6" xfId="34715"/>
    <cellStyle name="Separador de milhares 4 2 3 2 6 7" xfId="31420"/>
    <cellStyle name="Separador de milhares 4 2 3 2 7" xfId="5067"/>
    <cellStyle name="Separador de milhares 4 2 3 2 7 2" xfId="21537"/>
    <cellStyle name="Separador de milhares 4 2 3 2 7 2 2" xfId="52832"/>
    <cellStyle name="Separador de milhares 4 2 3 2 7 3" xfId="14949"/>
    <cellStyle name="Separador de milhares 4 2 3 2 7 3 2" xfId="46244"/>
    <cellStyle name="Separador de milhares 4 2 3 2 7 4" xfId="36362"/>
    <cellStyle name="Separador de milhares 4 2 3 2 8" xfId="8361"/>
    <cellStyle name="Separador de milhares 4 2 3 2 8 2" xfId="24831"/>
    <cellStyle name="Separador de milhares 4 2 3 2 8 2 2" xfId="56126"/>
    <cellStyle name="Separador de milhares 4 2 3 2 8 3" xfId="39656"/>
    <cellStyle name="Separador de milhares 4 2 3 2 9" xfId="18243"/>
    <cellStyle name="Separador de milhares 4 2 3 2 9 2" xfId="49538"/>
    <cellStyle name="Separador de milhares 4 2 3 3" xfId="1744"/>
    <cellStyle name="Separador de milhares 4 2 3 3 10" xfId="11662"/>
    <cellStyle name="Separador de milhares 4 2 3 3 10 2" xfId="42957"/>
    <cellStyle name="Separador de milhares 4 2 3 3 11" xfId="28133"/>
    <cellStyle name="Separador de milhares 4 2 3 3 11 2" xfId="33075"/>
    <cellStyle name="Separador de milhares 4 2 3 3 12" xfId="29780"/>
    <cellStyle name="Separador de milhares 4 2 3 3 2" xfId="1745"/>
    <cellStyle name="Separador de milhares 4 2 3 3 2 2" xfId="1746"/>
    <cellStyle name="Separador de milhares 4 2 3 3 2 2 2" xfId="3429"/>
    <cellStyle name="Separador de milhares 4 2 3 3 2 2 2 2" xfId="6723"/>
    <cellStyle name="Separador de milhares 4 2 3 3 2 2 2 2 2" xfId="23193"/>
    <cellStyle name="Separador de milhares 4 2 3 3 2 2 2 2 2 2" xfId="54488"/>
    <cellStyle name="Separador de milhares 4 2 3 3 2 2 2 2 3" xfId="16605"/>
    <cellStyle name="Separador de milhares 4 2 3 3 2 2 2 2 3 2" xfId="47900"/>
    <cellStyle name="Separador de milhares 4 2 3 3 2 2 2 2 4" xfId="38018"/>
    <cellStyle name="Separador de milhares 4 2 3 3 2 2 2 3" xfId="10017"/>
    <cellStyle name="Separador de milhares 4 2 3 3 2 2 2 3 2" xfId="26487"/>
    <cellStyle name="Separador de milhares 4 2 3 3 2 2 2 3 2 2" xfId="57782"/>
    <cellStyle name="Separador de milhares 4 2 3 3 2 2 2 3 3" xfId="41312"/>
    <cellStyle name="Separador de milhares 4 2 3 3 2 2 2 4" xfId="19899"/>
    <cellStyle name="Separador de milhares 4 2 3 3 2 2 2 4 2" xfId="51194"/>
    <cellStyle name="Separador de milhares 4 2 3 3 2 2 2 5" xfId="13311"/>
    <cellStyle name="Separador de milhares 4 2 3 3 2 2 2 5 2" xfId="44606"/>
    <cellStyle name="Separador de milhares 4 2 3 3 2 2 2 6" xfId="34724"/>
    <cellStyle name="Separador de milhares 4 2 3 3 2 2 2 7" xfId="31429"/>
    <cellStyle name="Separador de milhares 4 2 3 3 2 2 3" xfId="5076"/>
    <cellStyle name="Separador de milhares 4 2 3 3 2 2 3 2" xfId="21546"/>
    <cellStyle name="Separador de milhares 4 2 3 3 2 2 3 2 2" xfId="52841"/>
    <cellStyle name="Separador de milhares 4 2 3 3 2 2 3 3" xfId="14958"/>
    <cellStyle name="Separador de milhares 4 2 3 3 2 2 3 3 2" xfId="46253"/>
    <cellStyle name="Separador de milhares 4 2 3 3 2 2 3 4" xfId="36371"/>
    <cellStyle name="Separador de milhares 4 2 3 3 2 2 4" xfId="8370"/>
    <cellStyle name="Separador de milhares 4 2 3 3 2 2 4 2" xfId="24840"/>
    <cellStyle name="Separador de milhares 4 2 3 3 2 2 4 2 2" xfId="56135"/>
    <cellStyle name="Separador de milhares 4 2 3 3 2 2 4 3" xfId="39665"/>
    <cellStyle name="Separador de milhares 4 2 3 3 2 2 5" xfId="18252"/>
    <cellStyle name="Separador de milhares 4 2 3 3 2 2 5 2" xfId="49547"/>
    <cellStyle name="Separador de milhares 4 2 3 3 2 2 6" xfId="11664"/>
    <cellStyle name="Separador de milhares 4 2 3 3 2 2 6 2" xfId="42959"/>
    <cellStyle name="Separador de milhares 4 2 3 3 2 2 7" xfId="28135"/>
    <cellStyle name="Separador de milhares 4 2 3 3 2 2 7 2" xfId="33077"/>
    <cellStyle name="Separador de milhares 4 2 3 3 2 2 8" xfId="29782"/>
    <cellStyle name="Separador de milhares 4 2 3 3 2 3" xfId="3428"/>
    <cellStyle name="Separador de milhares 4 2 3 3 2 3 2" xfId="6722"/>
    <cellStyle name="Separador de milhares 4 2 3 3 2 3 2 2" xfId="23192"/>
    <cellStyle name="Separador de milhares 4 2 3 3 2 3 2 2 2" xfId="54487"/>
    <cellStyle name="Separador de milhares 4 2 3 3 2 3 2 3" xfId="16604"/>
    <cellStyle name="Separador de milhares 4 2 3 3 2 3 2 3 2" xfId="47899"/>
    <cellStyle name="Separador de milhares 4 2 3 3 2 3 2 4" xfId="38017"/>
    <cellStyle name="Separador de milhares 4 2 3 3 2 3 3" xfId="10016"/>
    <cellStyle name="Separador de milhares 4 2 3 3 2 3 3 2" xfId="26486"/>
    <cellStyle name="Separador de milhares 4 2 3 3 2 3 3 2 2" xfId="57781"/>
    <cellStyle name="Separador de milhares 4 2 3 3 2 3 3 3" xfId="41311"/>
    <cellStyle name="Separador de milhares 4 2 3 3 2 3 4" xfId="19898"/>
    <cellStyle name="Separador de milhares 4 2 3 3 2 3 4 2" xfId="51193"/>
    <cellStyle name="Separador de milhares 4 2 3 3 2 3 5" xfId="13310"/>
    <cellStyle name="Separador de milhares 4 2 3 3 2 3 5 2" xfId="44605"/>
    <cellStyle name="Separador de milhares 4 2 3 3 2 3 6" xfId="34723"/>
    <cellStyle name="Separador de milhares 4 2 3 3 2 3 7" xfId="31428"/>
    <cellStyle name="Separador de milhares 4 2 3 3 2 4" xfId="5075"/>
    <cellStyle name="Separador de milhares 4 2 3 3 2 4 2" xfId="21545"/>
    <cellStyle name="Separador de milhares 4 2 3 3 2 4 2 2" xfId="52840"/>
    <cellStyle name="Separador de milhares 4 2 3 3 2 4 3" xfId="14957"/>
    <cellStyle name="Separador de milhares 4 2 3 3 2 4 3 2" xfId="46252"/>
    <cellStyle name="Separador de milhares 4 2 3 3 2 4 4" xfId="36370"/>
    <cellStyle name="Separador de milhares 4 2 3 3 2 5" xfId="8369"/>
    <cellStyle name="Separador de milhares 4 2 3 3 2 5 2" xfId="24839"/>
    <cellStyle name="Separador de milhares 4 2 3 3 2 5 2 2" xfId="56134"/>
    <cellStyle name="Separador de milhares 4 2 3 3 2 5 3" xfId="39664"/>
    <cellStyle name="Separador de milhares 4 2 3 3 2 6" xfId="18251"/>
    <cellStyle name="Separador de milhares 4 2 3 3 2 6 2" xfId="49546"/>
    <cellStyle name="Separador de milhares 4 2 3 3 2 7" xfId="11663"/>
    <cellStyle name="Separador de milhares 4 2 3 3 2 7 2" xfId="42958"/>
    <cellStyle name="Separador de milhares 4 2 3 3 2 8" xfId="28134"/>
    <cellStyle name="Separador de milhares 4 2 3 3 2 8 2" xfId="33076"/>
    <cellStyle name="Separador de milhares 4 2 3 3 2 9" xfId="29781"/>
    <cellStyle name="Separador de milhares 4 2 3 3 3" xfId="1747"/>
    <cellStyle name="Separador de milhares 4 2 3 3 3 2" xfId="1748"/>
    <cellStyle name="Separador de milhares 4 2 3 3 3 2 2" xfId="3431"/>
    <cellStyle name="Separador de milhares 4 2 3 3 3 2 2 2" xfId="6725"/>
    <cellStyle name="Separador de milhares 4 2 3 3 3 2 2 2 2" xfId="23195"/>
    <cellStyle name="Separador de milhares 4 2 3 3 3 2 2 2 2 2" xfId="54490"/>
    <cellStyle name="Separador de milhares 4 2 3 3 3 2 2 2 3" xfId="16607"/>
    <cellStyle name="Separador de milhares 4 2 3 3 3 2 2 2 3 2" xfId="47902"/>
    <cellStyle name="Separador de milhares 4 2 3 3 3 2 2 2 4" xfId="38020"/>
    <cellStyle name="Separador de milhares 4 2 3 3 3 2 2 3" xfId="10019"/>
    <cellStyle name="Separador de milhares 4 2 3 3 3 2 2 3 2" xfId="26489"/>
    <cellStyle name="Separador de milhares 4 2 3 3 3 2 2 3 2 2" xfId="57784"/>
    <cellStyle name="Separador de milhares 4 2 3 3 3 2 2 3 3" xfId="41314"/>
    <cellStyle name="Separador de milhares 4 2 3 3 3 2 2 4" xfId="19901"/>
    <cellStyle name="Separador de milhares 4 2 3 3 3 2 2 4 2" xfId="51196"/>
    <cellStyle name="Separador de milhares 4 2 3 3 3 2 2 5" xfId="13313"/>
    <cellStyle name="Separador de milhares 4 2 3 3 3 2 2 5 2" xfId="44608"/>
    <cellStyle name="Separador de milhares 4 2 3 3 3 2 2 6" xfId="34726"/>
    <cellStyle name="Separador de milhares 4 2 3 3 3 2 2 7" xfId="31431"/>
    <cellStyle name="Separador de milhares 4 2 3 3 3 2 3" xfId="5078"/>
    <cellStyle name="Separador de milhares 4 2 3 3 3 2 3 2" xfId="21548"/>
    <cellStyle name="Separador de milhares 4 2 3 3 3 2 3 2 2" xfId="52843"/>
    <cellStyle name="Separador de milhares 4 2 3 3 3 2 3 3" xfId="14960"/>
    <cellStyle name="Separador de milhares 4 2 3 3 3 2 3 3 2" xfId="46255"/>
    <cellStyle name="Separador de milhares 4 2 3 3 3 2 3 4" xfId="36373"/>
    <cellStyle name="Separador de milhares 4 2 3 3 3 2 4" xfId="8372"/>
    <cellStyle name="Separador de milhares 4 2 3 3 3 2 4 2" xfId="24842"/>
    <cellStyle name="Separador de milhares 4 2 3 3 3 2 4 2 2" xfId="56137"/>
    <cellStyle name="Separador de milhares 4 2 3 3 3 2 4 3" xfId="39667"/>
    <cellStyle name="Separador de milhares 4 2 3 3 3 2 5" xfId="18254"/>
    <cellStyle name="Separador de milhares 4 2 3 3 3 2 5 2" xfId="49549"/>
    <cellStyle name="Separador de milhares 4 2 3 3 3 2 6" xfId="11666"/>
    <cellStyle name="Separador de milhares 4 2 3 3 3 2 6 2" xfId="42961"/>
    <cellStyle name="Separador de milhares 4 2 3 3 3 2 7" xfId="28137"/>
    <cellStyle name="Separador de milhares 4 2 3 3 3 2 7 2" xfId="33079"/>
    <cellStyle name="Separador de milhares 4 2 3 3 3 2 8" xfId="29784"/>
    <cellStyle name="Separador de milhares 4 2 3 3 3 3" xfId="3430"/>
    <cellStyle name="Separador de milhares 4 2 3 3 3 3 2" xfId="6724"/>
    <cellStyle name="Separador de milhares 4 2 3 3 3 3 2 2" xfId="23194"/>
    <cellStyle name="Separador de milhares 4 2 3 3 3 3 2 2 2" xfId="54489"/>
    <cellStyle name="Separador de milhares 4 2 3 3 3 3 2 3" xfId="16606"/>
    <cellStyle name="Separador de milhares 4 2 3 3 3 3 2 3 2" xfId="47901"/>
    <cellStyle name="Separador de milhares 4 2 3 3 3 3 2 4" xfId="38019"/>
    <cellStyle name="Separador de milhares 4 2 3 3 3 3 3" xfId="10018"/>
    <cellStyle name="Separador de milhares 4 2 3 3 3 3 3 2" xfId="26488"/>
    <cellStyle name="Separador de milhares 4 2 3 3 3 3 3 2 2" xfId="57783"/>
    <cellStyle name="Separador de milhares 4 2 3 3 3 3 3 3" xfId="41313"/>
    <cellStyle name="Separador de milhares 4 2 3 3 3 3 4" xfId="19900"/>
    <cellStyle name="Separador de milhares 4 2 3 3 3 3 4 2" xfId="51195"/>
    <cellStyle name="Separador de milhares 4 2 3 3 3 3 5" xfId="13312"/>
    <cellStyle name="Separador de milhares 4 2 3 3 3 3 5 2" xfId="44607"/>
    <cellStyle name="Separador de milhares 4 2 3 3 3 3 6" xfId="34725"/>
    <cellStyle name="Separador de milhares 4 2 3 3 3 3 7" xfId="31430"/>
    <cellStyle name="Separador de milhares 4 2 3 3 3 4" xfId="5077"/>
    <cellStyle name="Separador de milhares 4 2 3 3 3 4 2" xfId="21547"/>
    <cellStyle name="Separador de milhares 4 2 3 3 3 4 2 2" xfId="52842"/>
    <cellStyle name="Separador de milhares 4 2 3 3 3 4 3" xfId="14959"/>
    <cellStyle name="Separador de milhares 4 2 3 3 3 4 3 2" xfId="46254"/>
    <cellStyle name="Separador de milhares 4 2 3 3 3 4 4" xfId="36372"/>
    <cellStyle name="Separador de milhares 4 2 3 3 3 5" xfId="8371"/>
    <cellStyle name="Separador de milhares 4 2 3 3 3 5 2" xfId="24841"/>
    <cellStyle name="Separador de milhares 4 2 3 3 3 5 2 2" xfId="56136"/>
    <cellStyle name="Separador de milhares 4 2 3 3 3 5 3" xfId="39666"/>
    <cellStyle name="Separador de milhares 4 2 3 3 3 6" xfId="18253"/>
    <cellStyle name="Separador de milhares 4 2 3 3 3 6 2" xfId="49548"/>
    <cellStyle name="Separador de milhares 4 2 3 3 3 7" xfId="11665"/>
    <cellStyle name="Separador de milhares 4 2 3 3 3 7 2" xfId="42960"/>
    <cellStyle name="Separador de milhares 4 2 3 3 3 8" xfId="28136"/>
    <cellStyle name="Separador de milhares 4 2 3 3 3 8 2" xfId="33078"/>
    <cellStyle name="Separador de milhares 4 2 3 3 3 9" xfId="29783"/>
    <cellStyle name="Separador de milhares 4 2 3 3 4" xfId="1749"/>
    <cellStyle name="Separador de milhares 4 2 3 3 4 2" xfId="3432"/>
    <cellStyle name="Separador de milhares 4 2 3 3 4 2 2" xfId="6726"/>
    <cellStyle name="Separador de milhares 4 2 3 3 4 2 2 2" xfId="23196"/>
    <cellStyle name="Separador de milhares 4 2 3 3 4 2 2 2 2" xfId="54491"/>
    <cellStyle name="Separador de milhares 4 2 3 3 4 2 2 3" xfId="16608"/>
    <cellStyle name="Separador de milhares 4 2 3 3 4 2 2 3 2" xfId="47903"/>
    <cellStyle name="Separador de milhares 4 2 3 3 4 2 2 4" xfId="38021"/>
    <cellStyle name="Separador de milhares 4 2 3 3 4 2 3" xfId="10020"/>
    <cellStyle name="Separador de milhares 4 2 3 3 4 2 3 2" xfId="26490"/>
    <cellStyle name="Separador de milhares 4 2 3 3 4 2 3 2 2" xfId="57785"/>
    <cellStyle name="Separador de milhares 4 2 3 3 4 2 3 3" xfId="41315"/>
    <cellStyle name="Separador de milhares 4 2 3 3 4 2 4" xfId="19902"/>
    <cellStyle name="Separador de milhares 4 2 3 3 4 2 4 2" xfId="51197"/>
    <cellStyle name="Separador de milhares 4 2 3 3 4 2 5" xfId="13314"/>
    <cellStyle name="Separador de milhares 4 2 3 3 4 2 5 2" xfId="44609"/>
    <cellStyle name="Separador de milhares 4 2 3 3 4 2 6" xfId="34727"/>
    <cellStyle name="Separador de milhares 4 2 3 3 4 2 7" xfId="31432"/>
    <cellStyle name="Separador de milhares 4 2 3 3 4 3" xfId="5079"/>
    <cellStyle name="Separador de milhares 4 2 3 3 4 3 2" xfId="21549"/>
    <cellStyle name="Separador de milhares 4 2 3 3 4 3 2 2" xfId="52844"/>
    <cellStyle name="Separador de milhares 4 2 3 3 4 3 3" xfId="14961"/>
    <cellStyle name="Separador de milhares 4 2 3 3 4 3 3 2" xfId="46256"/>
    <cellStyle name="Separador de milhares 4 2 3 3 4 3 4" xfId="36374"/>
    <cellStyle name="Separador de milhares 4 2 3 3 4 4" xfId="8373"/>
    <cellStyle name="Separador de milhares 4 2 3 3 4 4 2" xfId="24843"/>
    <cellStyle name="Separador de milhares 4 2 3 3 4 4 2 2" xfId="56138"/>
    <cellStyle name="Separador de milhares 4 2 3 3 4 4 3" xfId="39668"/>
    <cellStyle name="Separador de milhares 4 2 3 3 4 5" xfId="18255"/>
    <cellStyle name="Separador de milhares 4 2 3 3 4 5 2" xfId="49550"/>
    <cellStyle name="Separador de milhares 4 2 3 3 4 6" xfId="11667"/>
    <cellStyle name="Separador de milhares 4 2 3 3 4 6 2" xfId="42962"/>
    <cellStyle name="Separador de milhares 4 2 3 3 4 7" xfId="28138"/>
    <cellStyle name="Separador de milhares 4 2 3 3 4 7 2" xfId="33080"/>
    <cellStyle name="Separador de milhares 4 2 3 3 4 8" xfId="29785"/>
    <cellStyle name="Separador de milhares 4 2 3 3 5" xfId="1750"/>
    <cellStyle name="Separador de milhares 4 2 3 3 5 2" xfId="3433"/>
    <cellStyle name="Separador de milhares 4 2 3 3 5 2 2" xfId="6727"/>
    <cellStyle name="Separador de milhares 4 2 3 3 5 2 2 2" xfId="23197"/>
    <cellStyle name="Separador de milhares 4 2 3 3 5 2 2 2 2" xfId="54492"/>
    <cellStyle name="Separador de milhares 4 2 3 3 5 2 2 3" xfId="16609"/>
    <cellStyle name="Separador de milhares 4 2 3 3 5 2 2 3 2" xfId="47904"/>
    <cellStyle name="Separador de milhares 4 2 3 3 5 2 2 4" xfId="38022"/>
    <cellStyle name="Separador de milhares 4 2 3 3 5 2 3" xfId="10021"/>
    <cellStyle name="Separador de milhares 4 2 3 3 5 2 3 2" xfId="26491"/>
    <cellStyle name="Separador de milhares 4 2 3 3 5 2 3 2 2" xfId="57786"/>
    <cellStyle name="Separador de milhares 4 2 3 3 5 2 3 3" xfId="41316"/>
    <cellStyle name="Separador de milhares 4 2 3 3 5 2 4" xfId="19903"/>
    <cellStyle name="Separador de milhares 4 2 3 3 5 2 4 2" xfId="51198"/>
    <cellStyle name="Separador de milhares 4 2 3 3 5 2 5" xfId="13315"/>
    <cellStyle name="Separador de milhares 4 2 3 3 5 2 5 2" xfId="44610"/>
    <cellStyle name="Separador de milhares 4 2 3 3 5 2 6" xfId="34728"/>
    <cellStyle name="Separador de milhares 4 2 3 3 5 2 7" xfId="31433"/>
    <cellStyle name="Separador de milhares 4 2 3 3 5 3" xfId="5080"/>
    <cellStyle name="Separador de milhares 4 2 3 3 5 3 2" xfId="21550"/>
    <cellStyle name="Separador de milhares 4 2 3 3 5 3 2 2" xfId="52845"/>
    <cellStyle name="Separador de milhares 4 2 3 3 5 3 3" xfId="14962"/>
    <cellStyle name="Separador de milhares 4 2 3 3 5 3 3 2" xfId="46257"/>
    <cellStyle name="Separador de milhares 4 2 3 3 5 3 4" xfId="36375"/>
    <cellStyle name="Separador de milhares 4 2 3 3 5 4" xfId="8374"/>
    <cellStyle name="Separador de milhares 4 2 3 3 5 4 2" xfId="24844"/>
    <cellStyle name="Separador de milhares 4 2 3 3 5 4 2 2" xfId="56139"/>
    <cellStyle name="Separador de milhares 4 2 3 3 5 4 3" xfId="39669"/>
    <cellStyle name="Separador de milhares 4 2 3 3 5 5" xfId="18256"/>
    <cellStyle name="Separador de milhares 4 2 3 3 5 5 2" xfId="49551"/>
    <cellStyle name="Separador de milhares 4 2 3 3 5 6" xfId="11668"/>
    <cellStyle name="Separador de milhares 4 2 3 3 5 6 2" xfId="42963"/>
    <cellStyle name="Separador de milhares 4 2 3 3 5 7" xfId="28139"/>
    <cellStyle name="Separador de milhares 4 2 3 3 5 7 2" xfId="33081"/>
    <cellStyle name="Separador de milhares 4 2 3 3 5 8" xfId="29786"/>
    <cellStyle name="Separador de milhares 4 2 3 3 6" xfId="3427"/>
    <cellStyle name="Separador de milhares 4 2 3 3 6 2" xfId="6721"/>
    <cellStyle name="Separador de milhares 4 2 3 3 6 2 2" xfId="23191"/>
    <cellStyle name="Separador de milhares 4 2 3 3 6 2 2 2" xfId="54486"/>
    <cellStyle name="Separador de milhares 4 2 3 3 6 2 3" xfId="16603"/>
    <cellStyle name="Separador de milhares 4 2 3 3 6 2 3 2" xfId="47898"/>
    <cellStyle name="Separador de milhares 4 2 3 3 6 2 4" xfId="38016"/>
    <cellStyle name="Separador de milhares 4 2 3 3 6 3" xfId="10015"/>
    <cellStyle name="Separador de milhares 4 2 3 3 6 3 2" xfId="26485"/>
    <cellStyle name="Separador de milhares 4 2 3 3 6 3 2 2" xfId="57780"/>
    <cellStyle name="Separador de milhares 4 2 3 3 6 3 3" xfId="41310"/>
    <cellStyle name="Separador de milhares 4 2 3 3 6 4" xfId="19897"/>
    <cellStyle name="Separador de milhares 4 2 3 3 6 4 2" xfId="51192"/>
    <cellStyle name="Separador de milhares 4 2 3 3 6 5" xfId="13309"/>
    <cellStyle name="Separador de milhares 4 2 3 3 6 5 2" xfId="44604"/>
    <cellStyle name="Separador de milhares 4 2 3 3 6 6" xfId="34722"/>
    <cellStyle name="Separador de milhares 4 2 3 3 6 7" xfId="31427"/>
    <cellStyle name="Separador de milhares 4 2 3 3 7" xfId="5074"/>
    <cellStyle name="Separador de milhares 4 2 3 3 7 2" xfId="21544"/>
    <cellStyle name="Separador de milhares 4 2 3 3 7 2 2" xfId="52839"/>
    <cellStyle name="Separador de milhares 4 2 3 3 7 3" xfId="14956"/>
    <cellStyle name="Separador de milhares 4 2 3 3 7 3 2" xfId="46251"/>
    <cellStyle name="Separador de milhares 4 2 3 3 7 4" xfId="36369"/>
    <cellStyle name="Separador de milhares 4 2 3 3 8" xfId="8368"/>
    <cellStyle name="Separador de milhares 4 2 3 3 8 2" xfId="24838"/>
    <cellStyle name="Separador de milhares 4 2 3 3 8 2 2" xfId="56133"/>
    <cellStyle name="Separador de milhares 4 2 3 3 8 3" xfId="39663"/>
    <cellStyle name="Separador de milhares 4 2 3 3 9" xfId="18250"/>
    <cellStyle name="Separador de milhares 4 2 3 3 9 2" xfId="49545"/>
    <cellStyle name="Separador de milhares 4 2 3 4" xfId="1751"/>
    <cellStyle name="Separador de milhares 4 2 3 4 2" xfId="1752"/>
    <cellStyle name="Separador de milhares 4 2 3 4 2 2" xfId="3435"/>
    <cellStyle name="Separador de milhares 4 2 3 4 2 2 2" xfId="6729"/>
    <cellStyle name="Separador de milhares 4 2 3 4 2 2 2 2" xfId="23199"/>
    <cellStyle name="Separador de milhares 4 2 3 4 2 2 2 2 2" xfId="54494"/>
    <cellStyle name="Separador de milhares 4 2 3 4 2 2 2 3" xfId="16611"/>
    <cellStyle name="Separador de milhares 4 2 3 4 2 2 2 3 2" xfId="47906"/>
    <cellStyle name="Separador de milhares 4 2 3 4 2 2 2 4" xfId="38024"/>
    <cellStyle name="Separador de milhares 4 2 3 4 2 2 3" xfId="10023"/>
    <cellStyle name="Separador de milhares 4 2 3 4 2 2 3 2" xfId="26493"/>
    <cellStyle name="Separador de milhares 4 2 3 4 2 2 3 2 2" xfId="57788"/>
    <cellStyle name="Separador de milhares 4 2 3 4 2 2 3 3" xfId="41318"/>
    <cellStyle name="Separador de milhares 4 2 3 4 2 2 4" xfId="19905"/>
    <cellStyle name="Separador de milhares 4 2 3 4 2 2 4 2" xfId="51200"/>
    <cellStyle name="Separador de milhares 4 2 3 4 2 2 5" xfId="13317"/>
    <cellStyle name="Separador de milhares 4 2 3 4 2 2 5 2" xfId="44612"/>
    <cellStyle name="Separador de milhares 4 2 3 4 2 2 6" xfId="34730"/>
    <cellStyle name="Separador de milhares 4 2 3 4 2 2 7" xfId="31435"/>
    <cellStyle name="Separador de milhares 4 2 3 4 2 3" xfId="5082"/>
    <cellStyle name="Separador de milhares 4 2 3 4 2 3 2" xfId="21552"/>
    <cellStyle name="Separador de milhares 4 2 3 4 2 3 2 2" xfId="52847"/>
    <cellStyle name="Separador de milhares 4 2 3 4 2 3 3" xfId="14964"/>
    <cellStyle name="Separador de milhares 4 2 3 4 2 3 3 2" xfId="46259"/>
    <cellStyle name="Separador de milhares 4 2 3 4 2 3 4" xfId="36377"/>
    <cellStyle name="Separador de milhares 4 2 3 4 2 4" xfId="8376"/>
    <cellStyle name="Separador de milhares 4 2 3 4 2 4 2" xfId="24846"/>
    <cellStyle name="Separador de milhares 4 2 3 4 2 4 2 2" xfId="56141"/>
    <cellStyle name="Separador de milhares 4 2 3 4 2 4 3" xfId="39671"/>
    <cellStyle name="Separador de milhares 4 2 3 4 2 5" xfId="18258"/>
    <cellStyle name="Separador de milhares 4 2 3 4 2 5 2" xfId="49553"/>
    <cellStyle name="Separador de milhares 4 2 3 4 2 6" xfId="11670"/>
    <cellStyle name="Separador de milhares 4 2 3 4 2 6 2" xfId="42965"/>
    <cellStyle name="Separador de milhares 4 2 3 4 2 7" xfId="28141"/>
    <cellStyle name="Separador de milhares 4 2 3 4 2 7 2" xfId="33083"/>
    <cellStyle name="Separador de milhares 4 2 3 4 2 8" xfId="29788"/>
    <cellStyle name="Separador de milhares 4 2 3 4 3" xfId="3434"/>
    <cellStyle name="Separador de milhares 4 2 3 4 3 2" xfId="6728"/>
    <cellStyle name="Separador de milhares 4 2 3 4 3 2 2" xfId="23198"/>
    <cellStyle name="Separador de milhares 4 2 3 4 3 2 2 2" xfId="54493"/>
    <cellStyle name="Separador de milhares 4 2 3 4 3 2 3" xfId="16610"/>
    <cellStyle name="Separador de milhares 4 2 3 4 3 2 3 2" xfId="47905"/>
    <cellStyle name="Separador de milhares 4 2 3 4 3 2 4" xfId="38023"/>
    <cellStyle name="Separador de milhares 4 2 3 4 3 3" xfId="10022"/>
    <cellStyle name="Separador de milhares 4 2 3 4 3 3 2" xfId="26492"/>
    <cellStyle name="Separador de milhares 4 2 3 4 3 3 2 2" xfId="57787"/>
    <cellStyle name="Separador de milhares 4 2 3 4 3 3 3" xfId="41317"/>
    <cellStyle name="Separador de milhares 4 2 3 4 3 4" xfId="19904"/>
    <cellStyle name="Separador de milhares 4 2 3 4 3 4 2" xfId="51199"/>
    <cellStyle name="Separador de milhares 4 2 3 4 3 5" xfId="13316"/>
    <cellStyle name="Separador de milhares 4 2 3 4 3 5 2" xfId="44611"/>
    <cellStyle name="Separador de milhares 4 2 3 4 3 6" xfId="34729"/>
    <cellStyle name="Separador de milhares 4 2 3 4 3 7" xfId="31434"/>
    <cellStyle name="Separador de milhares 4 2 3 4 4" xfId="5081"/>
    <cellStyle name="Separador de milhares 4 2 3 4 4 2" xfId="21551"/>
    <cellStyle name="Separador de milhares 4 2 3 4 4 2 2" xfId="52846"/>
    <cellStyle name="Separador de milhares 4 2 3 4 4 3" xfId="14963"/>
    <cellStyle name="Separador de milhares 4 2 3 4 4 3 2" xfId="46258"/>
    <cellStyle name="Separador de milhares 4 2 3 4 4 4" xfId="36376"/>
    <cellStyle name="Separador de milhares 4 2 3 4 5" xfId="8375"/>
    <cellStyle name="Separador de milhares 4 2 3 4 5 2" xfId="24845"/>
    <cellStyle name="Separador de milhares 4 2 3 4 5 2 2" xfId="56140"/>
    <cellStyle name="Separador de milhares 4 2 3 4 5 3" xfId="39670"/>
    <cellStyle name="Separador de milhares 4 2 3 4 6" xfId="18257"/>
    <cellStyle name="Separador de milhares 4 2 3 4 6 2" xfId="49552"/>
    <cellStyle name="Separador de milhares 4 2 3 4 7" xfId="11669"/>
    <cellStyle name="Separador de milhares 4 2 3 4 7 2" xfId="42964"/>
    <cellStyle name="Separador de milhares 4 2 3 4 8" xfId="28140"/>
    <cellStyle name="Separador de milhares 4 2 3 4 8 2" xfId="33082"/>
    <cellStyle name="Separador de milhares 4 2 3 4 9" xfId="29787"/>
    <cellStyle name="Separador de milhares 4 2 3 5" xfId="1753"/>
    <cellStyle name="Separador de milhares 4 2 3 5 2" xfId="1754"/>
    <cellStyle name="Separador de milhares 4 2 3 5 2 2" xfId="3437"/>
    <cellStyle name="Separador de milhares 4 2 3 5 2 2 2" xfId="6731"/>
    <cellStyle name="Separador de milhares 4 2 3 5 2 2 2 2" xfId="23201"/>
    <cellStyle name="Separador de milhares 4 2 3 5 2 2 2 2 2" xfId="54496"/>
    <cellStyle name="Separador de milhares 4 2 3 5 2 2 2 3" xfId="16613"/>
    <cellStyle name="Separador de milhares 4 2 3 5 2 2 2 3 2" xfId="47908"/>
    <cellStyle name="Separador de milhares 4 2 3 5 2 2 2 4" xfId="38026"/>
    <cellStyle name="Separador de milhares 4 2 3 5 2 2 3" xfId="10025"/>
    <cellStyle name="Separador de milhares 4 2 3 5 2 2 3 2" xfId="26495"/>
    <cellStyle name="Separador de milhares 4 2 3 5 2 2 3 2 2" xfId="57790"/>
    <cellStyle name="Separador de milhares 4 2 3 5 2 2 3 3" xfId="41320"/>
    <cellStyle name="Separador de milhares 4 2 3 5 2 2 4" xfId="19907"/>
    <cellStyle name="Separador de milhares 4 2 3 5 2 2 4 2" xfId="51202"/>
    <cellStyle name="Separador de milhares 4 2 3 5 2 2 5" xfId="13319"/>
    <cellStyle name="Separador de milhares 4 2 3 5 2 2 5 2" xfId="44614"/>
    <cellStyle name="Separador de milhares 4 2 3 5 2 2 6" xfId="34732"/>
    <cellStyle name="Separador de milhares 4 2 3 5 2 2 7" xfId="31437"/>
    <cellStyle name="Separador de milhares 4 2 3 5 2 3" xfId="5084"/>
    <cellStyle name="Separador de milhares 4 2 3 5 2 3 2" xfId="21554"/>
    <cellStyle name="Separador de milhares 4 2 3 5 2 3 2 2" xfId="52849"/>
    <cellStyle name="Separador de milhares 4 2 3 5 2 3 3" xfId="14966"/>
    <cellStyle name="Separador de milhares 4 2 3 5 2 3 3 2" xfId="46261"/>
    <cellStyle name="Separador de milhares 4 2 3 5 2 3 4" xfId="36379"/>
    <cellStyle name="Separador de milhares 4 2 3 5 2 4" xfId="8378"/>
    <cellStyle name="Separador de milhares 4 2 3 5 2 4 2" xfId="24848"/>
    <cellStyle name="Separador de milhares 4 2 3 5 2 4 2 2" xfId="56143"/>
    <cellStyle name="Separador de milhares 4 2 3 5 2 4 3" xfId="39673"/>
    <cellStyle name="Separador de milhares 4 2 3 5 2 5" xfId="18260"/>
    <cellStyle name="Separador de milhares 4 2 3 5 2 5 2" xfId="49555"/>
    <cellStyle name="Separador de milhares 4 2 3 5 2 6" xfId="11672"/>
    <cellStyle name="Separador de milhares 4 2 3 5 2 6 2" xfId="42967"/>
    <cellStyle name="Separador de milhares 4 2 3 5 2 7" xfId="28143"/>
    <cellStyle name="Separador de milhares 4 2 3 5 2 7 2" xfId="33085"/>
    <cellStyle name="Separador de milhares 4 2 3 5 2 8" xfId="29790"/>
    <cellStyle name="Separador de milhares 4 2 3 5 3" xfId="3436"/>
    <cellStyle name="Separador de milhares 4 2 3 5 3 2" xfId="6730"/>
    <cellStyle name="Separador de milhares 4 2 3 5 3 2 2" xfId="23200"/>
    <cellStyle name="Separador de milhares 4 2 3 5 3 2 2 2" xfId="54495"/>
    <cellStyle name="Separador de milhares 4 2 3 5 3 2 3" xfId="16612"/>
    <cellStyle name="Separador de milhares 4 2 3 5 3 2 3 2" xfId="47907"/>
    <cellStyle name="Separador de milhares 4 2 3 5 3 2 4" xfId="38025"/>
    <cellStyle name="Separador de milhares 4 2 3 5 3 3" xfId="10024"/>
    <cellStyle name="Separador de milhares 4 2 3 5 3 3 2" xfId="26494"/>
    <cellStyle name="Separador de milhares 4 2 3 5 3 3 2 2" xfId="57789"/>
    <cellStyle name="Separador de milhares 4 2 3 5 3 3 3" xfId="41319"/>
    <cellStyle name="Separador de milhares 4 2 3 5 3 4" xfId="19906"/>
    <cellStyle name="Separador de milhares 4 2 3 5 3 4 2" xfId="51201"/>
    <cellStyle name="Separador de milhares 4 2 3 5 3 5" xfId="13318"/>
    <cellStyle name="Separador de milhares 4 2 3 5 3 5 2" xfId="44613"/>
    <cellStyle name="Separador de milhares 4 2 3 5 3 6" xfId="34731"/>
    <cellStyle name="Separador de milhares 4 2 3 5 3 7" xfId="31436"/>
    <cellStyle name="Separador de milhares 4 2 3 5 4" xfId="5083"/>
    <cellStyle name="Separador de milhares 4 2 3 5 4 2" xfId="21553"/>
    <cellStyle name="Separador de milhares 4 2 3 5 4 2 2" xfId="52848"/>
    <cellStyle name="Separador de milhares 4 2 3 5 4 3" xfId="14965"/>
    <cellStyle name="Separador de milhares 4 2 3 5 4 3 2" xfId="46260"/>
    <cellStyle name="Separador de milhares 4 2 3 5 4 4" xfId="36378"/>
    <cellStyle name="Separador de milhares 4 2 3 5 5" xfId="8377"/>
    <cellStyle name="Separador de milhares 4 2 3 5 5 2" xfId="24847"/>
    <cellStyle name="Separador de milhares 4 2 3 5 5 2 2" xfId="56142"/>
    <cellStyle name="Separador de milhares 4 2 3 5 5 3" xfId="39672"/>
    <cellStyle name="Separador de milhares 4 2 3 5 6" xfId="18259"/>
    <cellStyle name="Separador de milhares 4 2 3 5 6 2" xfId="49554"/>
    <cellStyle name="Separador de milhares 4 2 3 5 7" xfId="11671"/>
    <cellStyle name="Separador de milhares 4 2 3 5 7 2" xfId="42966"/>
    <cellStyle name="Separador de milhares 4 2 3 5 8" xfId="28142"/>
    <cellStyle name="Separador de milhares 4 2 3 5 8 2" xfId="33084"/>
    <cellStyle name="Separador de milhares 4 2 3 5 9" xfId="29789"/>
    <cellStyle name="Separador de milhares 4 2 3 6" xfId="1755"/>
    <cellStyle name="Separador de milhares 4 2 3 6 2" xfId="3438"/>
    <cellStyle name="Separador de milhares 4 2 3 6 2 2" xfId="6732"/>
    <cellStyle name="Separador de milhares 4 2 3 6 2 2 2" xfId="23202"/>
    <cellStyle name="Separador de milhares 4 2 3 6 2 2 2 2" xfId="54497"/>
    <cellStyle name="Separador de milhares 4 2 3 6 2 2 3" xfId="16614"/>
    <cellStyle name="Separador de milhares 4 2 3 6 2 2 3 2" xfId="47909"/>
    <cellStyle name="Separador de milhares 4 2 3 6 2 2 4" xfId="38027"/>
    <cellStyle name="Separador de milhares 4 2 3 6 2 3" xfId="10026"/>
    <cellStyle name="Separador de milhares 4 2 3 6 2 3 2" xfId="26496"/>
    <cellStyle name="Separador de milhares 4 2 3 6 2 3 2 2" xfId="57791"/>
    <cellStyle name="Separador de milhares 4 2 3 6 2 3 3" xfId="41321"/>
    <cellStyle name="Separador de milhares 4 2 3 6 2 4" xfId="19908"/>
    <cellStyle name="Separador de milhares 4 2 3 6 2 4 2" xfId="51203"/>
    <cellStyle name="Separador de milhares 4 2 3 6 2 5" xfId="13320"/>
    <cellStyle name="Separador de milhares 4 2 3 6 2 5 2" xfId="44615"/>
    <cellStyle name="Separador de milhares 4 2 3 6 2 6" xfId="34733"/>
    <cellStyle name="Separador de milhares 4 2 3 6 2 7" xfId="31438"/>
    <cellStyle name="Separador de milhares 4 2 3 6 3" xfId="5085"/>
    <cellStyle name="Separador de milhares 4 2 3 6 3 2" xfId="21555"/>
    <cellStyle name="Separador de milhares 4 2 3 6 3 2 2" xfId="52850"/>
    <cellStyle name="Separador de milhares 4 2 3 6 3 3" xfId="14967"/>
    <cellStyle name="Separador de milhares 4 2 3 6 3 3 2" xfId="46262"/>
    <cellStyle name="Separador de milhares 4 2 3 6 3 4" xfId="36380"/>
    <cellStyle name="Separador de milhares 4 2 3 6 4" xfId="8379"/>
    <cellStyle name="Separador de milhares 4 2 3 6 4 2" xfId="24849"/>
    <cellStyle name="Separador de milhares 4 2 3 6 4 2 2" xfId="56144"/>
    <cellStyle name="Separador de milhares 4 2 3 6 4 3" xfId="39674"/>
    <cellStyle name="Separador de milhares 4 2 3 6 5" xfId="18261"/>
    <cellStyle name="Separador de milhares 4 2 3 6 5 2" xfId="49556"/>
    <cellStyle name="Separador de milhares 4 2 3 6 6" xfId="11673"/>
    <cellStyle name="Separador de milhares 4 2 3 6 6 2" xfId="42968"/>
    <cellStyle name="Separador de milhares 4 2 3 6 7" xfId="28144"/>
    <cellStyle name="Separador de milhares 4 2 3 6 7 2" xfId="33086"/>
    <cellStyle name="Separador de milhares 4 2 3 6 8" xfId="29791"/>
    <cellStyle name="Separador de milhares 4 2 3 7" xfId="1756"/>
    <cellStyle name="Separador de milhares 4 2 3 7 2" xfId="3439"/>
    <cellStyle name="Separador de milhares 4 2 3 7 2 2" xfId="6733"/>
    <cellStyle name="Separador de milhares 4 2 3 7 2 2 2" xfId="23203"/>
    <cellStyle name="Separador de milhares 4 2 3 7 2 2 2 2" xfId="54498"/>
    <cellStyle name="Separador de milhares 4 2 3 7 2 2 3" xfId="16615"/>
    <cellStyle name="Separador de milhares 4 2 3 7 2 2 3 2" xfId="47910"/>
    <cellStyle name="Separador de milhares 4 2 3 7 2 2 4" xfId="38028"/>
    <cellStyle name="Separador de milhares 4 2 3 7 2 3" xfId="10027"/>
    <cellStyle name="Separador de milhares 4 2 3 7 2 3 2" xfId="26497"/>
    <cellStyle name="Separador de milhares 4 2 3 7 2 3 2 2" xfId="57792"/>
    <cellStyle name="Separador de milhares 4 2 3 7 2 3 3" xfId="41322"/>
    <cellStyle name="Separador de milhares 4 2 3 7 2 4" xfId="19909"/>
    <cellStyle name="Separador de milhares 4 2 3 7 2 4 2" xfId="51204"/>
    <cellStyle name="Separador de milhares 4 2 3 7 2 5" xfId="13321"/>
    <cellStyle name="Separador de milhares 4 2 3 7 2 5 2" xfId="44616"/>
    <cellStyle name="Separador de milhares 4 2 3 7 2 6" xfId="34734"/>
    <cellStyle name="Separador de milhares 4 2 3 7 2 7" xfId="31439"/>
    <cellStyle name="Separador de milhares 4 2 3 7 3" xfId="5086"/>
    <cellStyle name="Separador de milhares 4 2 3 7 3 2" xfId="21556"/>
    <cellStyle name="Separador de milhares 4 2 3 7 3 2 2" xfId="52851"/>
    <cellStyle name="Separador de milhares 4 2 3 7 3 3" xfId="14968"/>
    <cellStyle name="Separador de milhares 4 2 3 7 3 3 2" xfId="46263"/>
    <cellStyle name="Separador de milhares 4 2 3 7 3 4" xfId="36381"/>
    <cellStyle name="Separador de milhares 4 2 3 7 4" xfId="8380"/>
    <cellStyle name="Separador de milhares 4 2 3 7 4 2" xfId="24850"/>
    <cellStyle name="Separador de milhares 4 2 3 7 4 2 2" xfId="56145"/>
    <cellStyle name="Separador de milhares 4 2 3 7 4 3" xfId="39675"/>
    <cellStyle name="Separador de milhares 4 2 3 7 5" xfId="18262"/>
    <cellStyle name="Separador de milhares 4 2 3 7 5 2" xfId="49557"/>
    <cellStyle name="Separador de milhares 4 2 3 7 6" xfId="11674"/>
    <cellStyle name="Separador de milhares 4 2 3 7 6 2" xfId="42969"/>
    <cellStyle name="Separador de milhares 4 2 3 7 7" xfId="28145"/>
    <cellStyle name="Separador de milhares 4 2 3 7 7 2" xfId="33087"/>
    <cellStyle name="Separador de milhares 4 2 3 7 8" xfId="29792"/>
    <cellStyle name="Separador de milhares 4 2 3 8" xfId="3419"/>
    <cellStyle name="Separador de milhares 4 2 3 8 2" xfId="6713"/>
    <cellStyle name="Separador de milhares 4 2 3 8 2 2" xfId="23183"/>
    <cellStyle name="Separador de milhares 4 2 3 8 2 2 2" xfId="54478"/>
    <cellStyle name="Separador de milhares 4 2 3 8 2 3" xfId="16595"/>
    <cellStyle name="Separador de milhares 4 2 3 8 2 3 2" xfId="47890"/>
    <cellStyle name="Separador de milhares 4 2 3 8 2 4" xfId="38008"/>
    <cellStyle name="Separador de milhares 4 2 3 8 3" xfId="10007"/>
    <cellStyle name="Separador de milhares 4 2 3 8 3 2" xfId="26477"/>
    <cellStyle name="Separador de milhares 4 2 3 8 3 2 2" xfId="57772"/>
    <cellStyle name="Separador de milhares 4 2 3 8 3 3" xfId="41302"/>
    <cellStyle name="Separador de milhares 4 2 3 8 4" xfId="19889"/>
    <cellStyle name="Separador de milhares 4 2 3 8 4 2" xfId="51184"/>
    <cellStyle name="Separador de milhares 4 2 3 8 5" xfId="13301"/>
    <cellStyle name="Separador de milhares 4 2 3 8 5 2" xfId="44596"/>
    <cellStyle name="Separador de milhares 4 2 3 8 6" xfId="34714"/>
    <cellStyle name="Separador de milhares 4 2 3 8 7" xfId="31419"/>
    <cellStyle name="Separador de milhares 4 2 3 9" xfId="5066"/>
    <cellStyle name="Separador de milhares 4 2 3 9 2" xfId="21536"/>
    <cellStyle name="Separador de milhares 4 2 3 9 2 2" xfId="52831"/>
    <cellStyle name="Separador de milhares 4 2 3 9 3" xfId="14948"/>
    <cellStyle name="Separador de milhares 4 2 3 9 3 2" xfId="46243"/>
    <cellStyle name="Separador de milhares 4 2 3 9 4" xfId="36361"/>
    <cellStyle name="Separador de milhares 4 2 4" xfId="1757"/>
    <cellStyle name="Separador de milhares 4 2 4 10" xfId="11675"/>
    <cellStyle name="Separador de milhares 4 2 4 10 2" xfId="42970"/>
    <cellStyle name="Separador de milhares 4 2 4 11" xfId="28146"/>
    <cellStyle name="Separador de milhares 4 2 4 11 2" xfId="33088"/>
    <cellStyle name="Separador de milhares 4 2 4 12" xfId="29793"/>
    <cellStyle name="Separador de milhares 4 2 4 2" xfId="1758"/>
    <cellStyle name="Separador de milhares 4 2 4 2 2" xfId="1759"/>
    <cellStyle name="Separador de milhares 4 2 4 2 2 2" xfId="3442"/>
    <cellStyle name="Separador de milhares 4 2 4 2 2 2 2" xfId="6736"/>
    <cellStyle name="Separador de milhares 4 2 4 2 2 2 2 2" xfId="23206"/>
    <cellStyle name="Separador de milhares 4 2 4 2 2 2 2 2 2" xfId="54501"/>
    <cellStyle name="Separador de milhares 4 2 4 2 2 2 2 3" xfId="16618"/>
    <cellStyle name="Separador de milhares 4 2 4 2 2 2 2 3 2" xfId="47913"/>
    <cellStyle name="Separador de milhares 4 2 4 2 2 2 2 4" xfId="38031"/>
    <cellStyle name="Separador de milhares 4 2 4 2 2 2 3" xfId="10030"/>
    <cellStyle name="Separador de milhares 4 2 4 2 2 2 3 2" xfId="26500"/>
    <cellStyle name="Separador de milhares 4 2 4 2 2 2 3 2 2" xfId="57795"/>
    <cellStyle name="Separador de milhares 4 2 4 2 2 2 3 3" xfId="41325"/>
    <cellStyle name="Separador de milhares 4 2 4 2 2 2 4" xfId="19912"/>
    <cellStyle name="Separador de milhares 4 2 4 2 2 2 4 2" xfId="51207"/>
    <cellStyle name="Separador de milhares 4 2 4 2 2 2 5" xfId="13324"/>
    <cellStyle name="Separador de milhares 4 2 4 2 2 2 5 2" xfId="44619"/>
    <cellStyle name="Separador de milhares 4 2 4 2 2 2 6" xfId="34737"/>
    <cellStyle name="Separador de milhares 4 2 4 2 2 2 7" xfId="31442"/>
    <cellStyle name="Separador de milhares 4 2 4 2 2 3" xfId="5089"/>
    <cellStyle name="Separador de milhares 4 2 4 2 2 3 2" xfId="21559"/>
    <cellStyle name="Separador de milhares 4 2 4 2 2 3 2 2" xfId="52854"/>
    <cellStyle name="Separador de milhares 4 2 4 2 2 3 3" xfId="14971"/>
    <cellStyle name="Separador de milhares 4 2 4 2 2 3 3 2" xfId="46266"/>
    <cellStyle name="Separador de milhares 4 2 4 2 2 3 4" xfId="36384"/>
    <cellStyle name="Separador de milhares 4 2 4 2 2 4" xfId="8383"/>
    <cellStyle name="Separador de milhares 4 2 4 2 2 4 2" xfId="24853"/>
    <cellStyle name="Separador de milhares 4 2 4 2 2 4 2 2" xfId="56148"/>
    <cellStyle name="Separador de milhares 4 2 4 2 2 4 3" xfId="39678"/>
    <cellStyle name="Separador de milhares 4 2 4 2 2 5" xfId="18265"/>
    <cellStyle name="Separador de milhares 4 2 4 2 2 5 2" xfId="49560"/>
    <cellStyle name="Separador de milhares 4 2 4 2 2 6" xfId="11677"/>
    <cellStyle name="Separador de milhares 4 2 4 2 2 6 2" xfId="42972"/>
    <cellStyle name="Separador de milhares 4 2 4 2 2 7" xfId="28148"/>
    <cellStyle name="Separador de milhares 4 2 4 2 2 7 2" xfId="33090"/>
    <cellStyle name="Separador de milhares 4 2 4 2 2 8" xfId="29795"/>
    <cellStyle name="Separador de milhares 4 2 4 2 3" xfId="3441"/>
    <cellStyle name="Separador de milhares 4 2 4 2 3 2" xfId="6735"/>
    <cellStyle name="Separador de milhares 4 2 4 2 3 2 2" xfId="23205"/>
    <cellStyle name="Separador de milhares 4 2 4 2 3 2 2 2" xfId="54500"/>
    <cellStyle name="Separador de milhares 4 2 4 2 3 2 3" xfId="16617"/>
    <cellStyle name="Separador de milhares 4 2 4 2 3 2 3 2" xfId="47912"/>
    <cellStyle name="Separador de milhares 4 2 4 2 3 2 4" xfId="38030"/>
    <cellStyle name="Separador de milhares 4 2 4 2 3 3" xfId="10029"/>
    <cellStyle name="Separador de milhares 4 2 4 2 3 3 2" xfId="26499"/>
    <cellStyle name="Separador de milhares 4 2 4 2 3 3 2 2" xfId="57794"/>
    <cellStyle name="Separador de milhares 4 2 4 2 3 3 3" xfId="41324"/>
    <cellStyle name="Separador de milhares 4 2 4 2 3 4" xfId="19911"/>
    <cellStyle name="Separador de milhares 4 2 4 2 3 4 2" xfId="51206"/>
    <cellStyle name="Separador de milhares 4 2 4 2 3 5" xfId="13323"/>
    <cellStyle name="Separador de milhares 4 2 4 2 3 5 2" xfId="44618"/>
    <cellStyle name="Separador de milhares 4 2 4 2 3 6" xfId="34736"/>
    <cellStyle name="Separador de milhares 4 2 4 2 3 7" xfId="31441"/>
    <cellStyle name="Separador de milhares 4 2 4 2 4" xfId="5088"/>
    <cellStyle name="Separador de milhares 4 2 4 2 4 2" xfId="21558"/>
    <cellStyle name="Separador de milhares 4 2 4 2 4 2 2" xfId="52853"/>
    <cellStyle name="Separador de milhares 4 2 4 2 4 3" xfId="14970"/>
    <cellStyle name="Separador de milhares 4 2 4 2 4 3 2" xfId="46265"/>
    <cellStyle name="Separador de milhares 4 2 4 2 4 4" xfId="36383"/>
    <cellStyle name="Separador de milhares 4 2 4 2 5" xfId="8382"/>
    <cellStyle name="Separador de milhares 4 2 4 2 5 2" xfId="24852"/>
    <cellStyle name="Separador de milhares 4 2 4 2 5 2 2" xfId="56147"/>
    <cellStyle name="Separador de milhares 4 2 4 2 5 3" xfId="39677"/>
    <cellStyle name="Separador de milhares 4 2 4 2 6" xfId="18264"/>
    <cellStyle name="Separador de milhares 4 2 4 2 6 2" xfId="49559"/>
    <cellStyle name="Separador de milhares 4 2 4 2 7" xfId="11676"/>
    <cellStyle name="Separador de milhares 4 2 4 2 7 2" xfId="42971"/>
    <cellStyle name="Separador de milhares 4 2 4 2 8" xfId="28147"/>
    <cellStyle name="Separador de milhares 4 2 4 2 8 2" xfId="33089"/>
    <cellStyle name="Separador de milhares 4 2 4 2 9" xfId="29794"/>
    <cellStyle name="Separador de milhares 4 2 4 3" xfId="1760"/>
    <cellStyle name="Separador de milhares 4 2 4 3 2" xfId="1761"/>
    <cellStyle name="Separador de milhares 4 2 4 3 2 2" xfId="3444"/>
    <cellStyle name="Separador de milhares 4 2 4 3 2 2 2" xfId="6738"/>
    <cellStyle name="Separador de milhares 4 2 4 3 2 2 2 2" xfId="23208"/>
    <cellStyle name="Separador de milhares 4 2 4 3 2 2 2 2 2" xfId="54503"/>
    <cellStyle name="Separador de milhares 4 2 4 3 2 2 2 3" xfId="16620"/>
    <cellStyle name="Separador de milhares 4 2 4 3 2 2 2 3 2" xfId="47915"/>
    <cellStyle name="Separador de milhares 4 2 4 3 2 2 2 4" xfId="38033"/>
    <cellStyle name="Separador de milhares 4 2 4 3 2 2 3" xfId="10032"/>
    <cellStyle name="Separador de milhares 4 2 4 3 2 2 3 2" xfId="26502"/>
    <cellStyle name="Separador de milhares 4 2 4 3 2 2 3 2 2" xfId="57797"/>
    <cellStyle name="Separador de milhares 4 2 4 3 2 2 3 3" xfId="41327"/>
    <cellStyle name="Separador de milhares 4 2 4 3 2 2 4" xfId="19914"/>
    <cellStyle name="Separador de milhares 4 2 4 3 2 2 4 2" xfId="51209"/>
    <cellStyle name="Separador de milhares 4 2 4 3 2 2 5" xfId="13326"/>
    <cellStyle name="Separador de milhares 4 2 4 3 2 2 5 2" xfId="44621"/>
    <cellStyle name="Separador de milhares 4 2 4 3 2 2 6" xfId="34739"/>
    <cellStyle name="Separador de milhares 4 2 4 3 2 2 7" xfId="31444"/>
    <cellStyle name="Separador de milhares 4 2 4 3 2 3" xfId="5091"/>
    <cellStyle name="Separador de milhares 4 2 4 3 2 3 2" xfId="21561"/>
    <cellStyle name="Separador de milhares 4 2 4 3 2 3 2 2" xfId="52856"/>
    <cellStyle name="Separador de milhares 4 2 4 3 2 3 3" xfId="14973"/>
    <cellStyle name="Separador de milhares 4 2 4 3 2 3 3 2" xfId="46268"/>
    <cellStyle name="Separador de milhares 4 2 4 3 2 3 4" xfId="36386"/>
    <cellStyle name="Separador de milhares 4 2 4 3 2 4" xfId="8385"/>
    <cellStyle name="Separador de milhares 4 2 4 3 2 4 2" xfId="24855"/>
    <cellStyle name="Separador de milhares 4 2 4 3 2 4 2 2" xfId="56150"/>
    <cellStyle name="Separador de milhares 4 2 4 3 2 4 3" xfId="39680"/>
    <cellStyle name="Separador de milhares 4 2 4 3 2 5" xfId="18267"/>
    <cellStyle name="Separador de milhares 4 2 4 3 2 5 2" xfId="49562"/>
    <cellStyle name="Separador de milhares 4 2 4 3 2 6" xfId="11679"/>
    <cellStyle name="Separador de milhares 4 2 4 3 2 6 2" xfId="42974"/>
    <cellStyle name="Separador de milhares 4 2 4 3 2 7" xfId="28150"/>
    <cellStyle name="Separador de milhares 4 2 4 3 2 7 2" xfId="33092"/>
    <cellStyle name="Separador de milhares 4 2 4 3 2 8" xfId="29797"/>
    <cellStyle name="Separador de milhares 4 2 4 3 3" xfId="3443"/>
    <cellStyle name="Separador de milhares 4 2 4 3 3 2" xfId="6737"/>
    <cellStyle name="Separador de milhares 4 2 4 3 3 2 2" xfId="23207"/>
    <cellStyle name="Separador de milhares 4 2 4 3 3 2 2 2" xfId="54502"/>
    <cellStyle name="Separador de milhares 4 2 4 3 3 2 3" xfId="16619"/>
    <cellStyle name="Separador de milhares 4 2 4 3 3 2 3 2" xfId="47914"/>
    <cellStyle name="Separador de milhares 4 2 4 3 3 2 4" xfId="38032"/>
    <cellStyle name="Separador de milhares 4 2 4 3 3 3" xfId="10031"/>
    <cellStyle name="Separador de milhares 4 2 4 3 3 3 2" xfId="26501"/>
    <cellStyle name="Separador de milhares 4 2 4 3 3 3 2 2" xfId="57796"/>
    <cellStyle name="Separador de milhares 4 2 4 3 3 3 3" xfId="41326"/>
    <cellStyle name="Separador de milhares 4 2 4 3 3 4" xfId="19913"/>
    <cellStyle name="Separador de milhares 4 2 4 3 3 4 2" xfId="51208"/>
    <cellStyle name="Separador de milhares 4 2 4 3 3 5" xfId="13325"/>
    <cellStyle name="Separador de milhares 4 2 4 3 3 5 2" xfId="44620"/>
    <cellStyle name="Separador de milhares 4 2 4 3 3 6" xfId="34738"/>
    <cellStyle name="Separador de milhares 4 2 4 3 3 7" xfId="31443"/>
    <cellStyle name="Separador de milhares 4 2 4 3 4" xfId="5090"/>
    <cellStyle name="Separador de milhares 4 2 4 3 4 2" xfId="21560"/>
    <cellStyle name="Separador de milhares 4 2 4 3 4 2 2" xfId="52855"/>
    <cellStyle name="Separador de milhares 4 2 4 3 4 3" xfId="14972"/>
    <cellStyle name="Separador de milhares 4 2 4 3 4 3 2" xfId="46267"/>
    <cellStyle name="Separador de milhares 4 2 4 3 4 4" xfId="36385"/>
    <cellStyle name="Separador de milhares 4 2 4 3 5" xfId="8384"/>
    <cellStyle name="Separador de milhares 4 2 4 3 5 2" xfId="24854"/>
    <cellStyle name="Separador de milhares 4 2 4 3 5 2 2" xfId="56149"/>
    <cellStyle name="Separador de milhares 4 2 4 3 5 3" xfId="39679"/>
    <cellStyle name="Separador de milhares 4 2 4 3 6" xfId="18266"/>
    <cellStyle name="Separador de milhares 4 2 4 3 6 2" xfId="49561"/>
    <cellStyle name="Separador de milhares 4 2 4 3 7" xfId="11678"/>
    <cellStyle name="Separador de milhares 4 2 4 3 7 2" xfId="42973"/>
    <cellStyle name="Separador de milhares 4 2 4 3 8" xfId="28149"/>
    <cellStyle name="Separador de milhares 4 2 4 3 8 2" xfId="33091"/>
    <cellStyle name="Separador de milhares 4 2 4 3 9" xfId="29796"/>
    <cellStyle name="Separador de milhares 4 2 4 4" xfId="1762"/>
    <cellStyle name="Separador de milhares 4 2 4 4 2" xfId="3445"/>
    <cellStyle name="Separador de milhares 4 2 4 4 2 2" xfId="6739"/>
    <cellStyle name="Separador de milhares 4 2 4 4 2 2 2" xfId="23209"/>
    <cellStyle name="Separador de milhares 4 2 4 4 2 2 2 2" xfId="54504"/>
    <cellStyle name="Separador de milhares 4 2 4 4 2 2 3" xfId="16621"/>
    <cellStyle name="Separador de milhares 4 2 4 4 2 2 3 2" xfId="47916"/>
    <cellStyle name="Separador de milhares 4 2 4 4 2 2 4" xfId="38034"/>
    <cellStyle name="Separador de milhares 4 2 4 4 2 3" xfId="10033"/>
    <cellStyle name="Separador de milhares 4 2 4 4 2 3 2" xfId="26503"/>
    <cellStyle name="Separador de milhares 4 2 4 4 2 3 2 2" xfId="57798"/>
    <cellStyle name="Separador de milhares 4 2 4 4 2 3 3" xfId="41328"/>
    <cellStyle name="Separador de milhares 4 2 4 4 2 4" xfId="19915"/>
    <cellStyle name="Separador de milhares 4 2 4 4 2 4 2" xfId="51210"/>
    <cellStyle name="Separador de milhares 4 2 4 4 2 5" xfId="13327"/>
    <cellStyle name="Separador de milhares 4 2 4 4 2 5 2" xfId="44622"/>
    <cellStyle name="Separador de milhares 4 2 4 4 2 6" xfId="34740"/>
    <cellStyle name="Separador de milhares 4 2 4 4 2 7" xfId="31445"/>
    <cellStyle name="Separador de milhares 4 2 4 4 3" xfId="5092"/>
    <cellStyle name="Separador de milhares 4 2 4 4 3 2" xfId="21562"/>
    <cellStyle name="Separador de milhares 4 2 4 4 3 2 2" xfId="52857"/>
    <cellStyle name="Separador de milhares 4 2 4 4 3 3" xfId="14974"/>
    <cellStyle name="Separador de milhares 4 2 4 4 3 3 2" xfId="46269"/>
    <cellStyle name="Separador de milhares 4 2 4 4 3 4" xfId="36387"/>
    <cellStyle name="Separador de milhares 4 2 4 4 4" xfId="8386"/>
    <cellStyle name="Separador de milhares 4 2 4 4 4 2" xfId="24856"/>
    <cellStyle name="Separador de milhares 4 2 4 4 4 2 2" xfId="56151"/>
    <cellStyle name="Separador de milhares 4 2 4 4 4 3" xfId="39681"/>
    <cellStyle name="Separador de milhares 4 2 4 4 5" xfId="18268"/>
    <cellStyle name="Separador de milhares 4 2 4 4 5 2" xfId="49563"/>
    <cellStyle name="Separador de milhares 4 2 4 4 6" xfId="11680"/>
    <cellStyle name="Separador de milhares 4 2 4 4 6 2" xfId="42975"/>
    <cellStyle name="Separador de milhares 4 2 4 4 7" xfId="28151"/>
    <cellStyle name="Separador de milhares 4 2 4 4 7 2" xfId="33093"/>
    <cellStyle name="Separador de milhares 4 2 4 4 8" xfId="29798"/>
    <cellStyle name="Separador de milhares 4 2 4 5" xfId="1763"/>
    <cellStyle name="Separador de milhares 4 2 4 5 2" xfId="3446"/>
    <cellStyle name="Separador de milhares 4 2 4 5 2 2" xfId="6740"/>
    <cellStyle name="Separador de milhares 4 2 4 5 2 2 2" xfId="23210"/>
    <cellStyle name="Separador de milhares 4 2 4 5 2 2 2 2" xfId="54505"/>
    <cellStyle name="Separador de milhares 4 2 4 5 2 2 3" xfId="16622"/>
    <cellStyle name="Separador de milhares 4 2 4 5 2 2 3 2" xfId="47917"/>
    <cellStyle name="Separador de milhares 4 2 4 5 2 2 4" xfId="38035"/>
    <cellStyle name="Separador de milhares 4 2 4 5 2 3" xfId="10034"/>
    <cellStyle name="Separador de milhares 4 2 4 5 2 3 2" xfId="26504"/>
    <cellStyle name="Separador de milhares 4 2 4 5 2 3 2 2" xfId="57799"/>
    <cellStyle name="Separador de milhares 4 2 4 5 2 3 3" xfId="41329"/>
    <cellStyle name="Separador de milhares 4 2 4 5 2 4" xfId="19916"/>
    <cellStyle name="Separador de milhares 4 2 4 5 2 4 2" xfId="51211"/>
    <cellStyle name="Separador de milhares 4 2 4 5 2 5" xfId="13328"/>
    <cellStyle name="Separador de milhares 4 2 4 5 2 5 2" xfId="44623"/>
    <cellStyle name="Separador de milhares 4 2 4 5 2 6" xfId="34741"/>
    <cellStyle name="Separador de milhares 4 2 4 5 2 7" xfId="31446"/>
    <cellStyle name="Separador de milhares 4 2 4 5 3" xfId="5093"/>
    <cellStyle name="Separador de milhares 4 2 4 5 3 2" xfId="21563"/>
    <cellStyle name="Separador de milhares 4 2 4 5 3 2 2" xfId="52858"/>
    <cellStyle name="Separador de milhares 4 2 4 5 3 3" xfId="14975"/>
    <cellStyle name="Separador de milhares 4 2 4 5 3 3 2" xfId="46270"/>
    <cellStyle name="Separador de milhares 4 2 4 5 3 4" xfId="36388"/>
    <cellStyle name="Separador de milhares 4 2 4 5 4" xfId="8387"/>
    <cellStyle name="Separador de milhares 4 2 4 5 4 2" xfId="24857"/>
    <cellStyle name="Separador de milhares 4 2 4 5 4 2 2" xfId="56152"/>
    <cellStyle name="Separador de milhares 4 2 4 5 4 3" xfId="39682"/>
    <cellStyle name="Separador de milhares 4 2 4 5 5" xfId="18269"/>
    <cellStyle name="Separador de milhares 4 2 4 5 5 2" xfId="49564"/>
    <cellStyle name="Separador de milhares 4 2 4 5 6" xfId="11681"/>
    <cellStyle name="Separador de milhares 4 2 4 5 6 2" xfId="42976"/>
    <cellStyle name="Separador de milhares 4 2 4 5 7" xfId="28152"/>
    <cellStyle name="Separador de milhares 4 2 4 5 7 2" xfId="33094"/>
    <cellStyle name="Separador de milhares 4 2 4 5 8" xfId="29799"/>
    <cellStyle name="Separador de milhares 4 2 4 6" xfId="3440"/>
    <cellStyle name="Separador de milhares 4 2 4 6 2" xfId="6734"/>
    <cellStyle name="Separador de milhares 4 2 4 6 2 2" xfId="23204"/>
    <cellStyle name="Separador de milhares 4 2 4 6 2 2 2" xfId="54499"/>
    <cellStyle name="Separador de milhares 4 2 4 6 2 3" xfId="16616"/>
    <cellStyle name="Separador de milhares 4 2 4 6 2 3 2" xfId="47911"/>
    <cellStyle name="Separador de milhares 4 2 4 6 2 4" xfId="38029"/>
    <cellStyle name="Separador de milhares 4 2 4 6 3" xfId="10028"/>
    <cellStyle name="Separador de milhares 4 2 4 6 3 2" xfId="26498"/>
    <cellStyle name="Separador de milhares 4 2 4 6 3 2 2" xfId="57793"/>
    <cellStyle name="Separador de milhares 4 2 4 6 3 3" xfId="41323"/>
    <cellStyle name="Separador de milhares 4 2 4 6 4" xfId="19910"/>
    <cellStyle name="Separador de milhares 4 2 4 6 4 2" xfId="51205"/>
    <cellStyle name="Separador de milhares 4 2 4 6 5" xfId="13322"/>
    <cellStyle name="Separador de milhares 4 2 4 6 5 2" xfId="44617"/>
    <cellStyle name="Separador de milhares 4 2 4 6 6" xfId="34735"/>
    <cellStyle name="Separador de milhares 4 2 4 6 7" xfId="31440"/>
    <cellStyle name="Separador de milhares 4 2 4 7" xfId="5087"/>
    <cellStyle name="Separador de milhares 4 2 4 7 2" xfId="21557"/>
    <cellStyle name="Separador de milhares 4 2 4 7 2 2" xfId="52852"/>
    <cellStyle name="Separador de milhares 4 2 4 7 3" xfId="14969"/>
    <cellStyle name="Separador de milhares 4 2 4 7 3 2" xfId="46264"/>
    <cellStyle name="Separador de milhares 4 2 4 7 4" xfId="36382"/>
    <cellStyle name="Separador de milhares 4 2 4 8" xfId="8381"/>
    <cellStyle name="Separador de milhares 4 2 4 8 2" xfId="24851"/>
    <cellStyle name="Separador de milhares 4 2 4 8 2 2" xfId="56146"/>
    <cellStyle name="Separador de milhares 4 2 4 8 3" xfId="39676"/>
    <cellStyle name="Separador de milhares 4 2 4 9" xfId="18263"/>
    <cellStyle name="Separador de milhares 4 2 4 9 2" xfId="49558"/>
    <cellStyle name="Separador de milhares 4 2 5" xfId="1764"/>
    <cellStyle name="Separador de milhares 4 2 5 10" xfId="11682"/>
    <cellStyle name="Separador de milhares 4 2 5 10 2" xfId="42977"/>
    <cellStyle name="Separador de milhares 4 2 5 11" xfId="28153"/>
    <cellStyle name="Separador de milhares 4 2 5 11 2" xfId="33095"/>
    <cellStyle name="Separador de milhares 4 2 5 12" xfId="29800"/>
    <cellStyle name="Separador de milhares 4 2 5 2" xfId="1765"/>
    <cellStyle name="Separador de milhares 4 2 5 2 2" xfId="1766"/>
    <cellStyle name="Separador de milhares 4 2 5 2 2 2" xfId="3449"/>
    <cellStyle name="Separador de milhares 4 2 5 2 2 2 2" xfId="6743"/>
    <cellStyle name="Separador de milhares 4 2 5 2 2 2 2 2" xfId="23213"/>
    <cellStyle name="Separador de milhares 4 2 5 2 2 2 2 2 2" xfId="54508"/>
    <cellStyle name="Separador de milhares 4 2 5 2 2 2 2 3" xfId="16625"/>
    <cellStyle name="Separador de milhares 4 2 5 2 2 2 2 3 2" xfId="47920"/>
    <cellStyle name="Separador de milhares 4 2 5 2 2 2 2 4" xfId="38038"/>
    <cellStyle name="Separador de milhares 4 2 5 2 2 2 3" xfId="10037"/>
    <cellStyle name="Separador de milhares 4 2 5 2 2 2 3 2" xfId="26507"/>
    <cellStyle name="Separador de milhares 4 2 5 2 2 2 3 2 2" xfId="57802"/>
    <cellStyle name="Separador de milhares 4 2 5 2 2 2 3 3" xfId="41332"/>
    <cellStyle name="Separador de milhares 4 2 5 2 2 2 4" xfId="19919"/>
    <cellStyle name="Separador de milhares 4 2 5 2 2 2 4 2" xfId="51214"/>
    <cellStyle name="Separador de milhares 4 2 5 2 2 2 5" xfId="13331"/>
    <cellStyle name="Separador de milhares 4 2 5 2 2 2 5 2" xfId="44626"/>
    <cellStyle name="Separador de milhares 4 2 5 2 2 2 6" xfId="34744"/>
    <cellStyle name="Separador de milhares 4 2 5 2 2 2 7" xfId="31449"/>
    <cellStyle name="Separador de milhares 4 2 5 2 2 3" xfId="5096"/>
    <cellStyle name="Separador de milhares 4 2 5 2 2 3 2" xfId="21566"/>
    <cellStyle name="Separador de milhares 4 2 5 2 2 3 2 2" xfId="52861"/>
    <cellStyle name="Separador de milhares 4 2 5 2 2 3 3" xfId="14978"/>
    <cellStyle name="Separador de milhares 4 2 5 2 2 3 3 2" xfId="46273"/>
    <cellStyle name="Separador de milhares 4 2 5 2 2 3 4" xfId="36391"/>
    <cellStyle name="Separador de milhares 4 2 5 2 2 4" xfId="8390"/>
    <cellStyle name="Separador de milhares 4 2 5 2 2 4 2" xfId="24860"/>
    <cellStyle name="Separador de milhares 4 2 5 2 2 4 2 2" xfId="56155"/>
    <cellStyle name="Separador de milhares 4 2 5 2 2 4 3" xfId="39685"/>
    <cellStyle name="Separador de milhares 4 2 5 2 2 5" xfId="18272"/>
    <cellStyle name="Separador de milhares 4 2 5 2 2 5 2" xfId="49567"/>
    <cellStyle name="Separador de milhares 4 2 5 2 2 6" xfId="11684"/>
    <cellStyle name="Separador de milhares 4 2 5 2 2 6 2" xfId="42979"/>
    <cellStyle name="Separador de milhares 4 2 5 2 2 7" xfId="28155"/>
    <cellStyle name="Separador de milhares 4 2 5 2 2 7 2" xfId="33097"/>
    <cellStyle name="Separador de milhares 4 2 5 2 2 8" xfId="29802"/>
    <cellStyle name="Separador de milhares 4 2 5 2 3" xfId="3448"/>
    <cellStyle name="Separador de milhares 4 2 5 2 3 2" xfId="6742"/>
    <cellStyle name="Separador de milhares 4 2 5 2 3 2 2" xfId="23212"/>
    <cellStyle name="Separador de milhares 4 2 5 2 3 2 2 2" xfId="54507"/>
    <cellStyle name="Separador de milhares 4 2 5 2 3 2 3" xfId="16624"/>
    <cellStyle name="Separador de milhares 4 2 5 2 3 2 3 2" xfId="47919"/>
    <cellStyle name="Separador de milhares 4 2 5 2 3 2 4" xfId="38037"/>
    <cellStyle name="Separador de milhares 4 2 5 2 3 3" xfId="10036"/>
    <cellStyle name="Separador de milhares 4 2 5 2 3 3 2" xfId="26506"/>
    <cellStyle name="Separador de milhares 4 2 5 2 3 3 2 2" xfId="57801"/>
    <cellStyle name="Separador de milhares 4 2 5 2 3 3 3" xfId="41331"/>
    <cellStyle name="Separador de milhares 4 2 5 2 3 4" xfId="19918"/>
    <cellStyle name="Separador de milhares 4 2 5 2 3 4 2" xfId="51213"/>
    <cellStyle name="Separador de milhares 4 2 5 2 3 5" xfId="13330"/>
    <cellStyle name="Separador de milhares 4 2 5 2 3 5 2" xfId="44625"/>
    <cellStyle name="Separador de milhares 4 2 5 2 3 6" xfId="34743"/>
    <cellStyle name="Separador de milhares 4 2 5 2 3 7" xfId="31448"/>
    <cellStyle name="Separador de milhares 4 2 5 2 4" xfId="5095"/>
    <cellStyle name="Separador de milhares 4 2 5 2 4 2" xfId="21565"/>
    <cellStyle name="Separador de milhares 4 2 5 2 4 2 2" xfId="52860"/>
    <cellStyle name="Separador de milhares 4 2 5 2 4 3" xfId="14977"/>
    <cellStyle name="Separador de milhares 4 2 5 2 4 3 2" xfId="46272"/>
    <cellStyle name="Separador de milhares 4 2 5 2 4 4" xfId="36390"/>
    <cellStyle name="Separador de milhares 4 2 5 2 5" xfId="8389"/>
    <cellStyle name="Separador de milhares 4 2 5 2 5 2" xfId="24859"/>
    <cellStyle name="Separador de milhares 4 2 5 2 5 2 2" xfId="56154"/>
    <cellStyle name="Separador de milhares 4 2 5 2 5 3" xfId="39684"/>
    <cellStyle name="Separador de milhares 4 2 5 2 6" xfId="18271"/>
    <cellStyle name="Separador de milhares 4 2 5 2 6 2" xfId="49566"/>
    <cellStyle name="Separador de milhares 4 2 5 2 7" xfId="11683"/>
    <cellStyle name="Separador de milhares 4 2 5 2 7 2" xfId="42978"/>
    <cellStyle name="Separador de milhares 4 2 5 2 8" xfId="28154"/>
    <cellStyle name="Separador de milhares 4 2 5 2 8 2" xfId="33096"/>
    <cellStyle name="Separador de milhares 4 2 5 2 9" xfId="29801"/>
    <cellStyle name="Separador de milhares 4 2 5 3" xfId="1767"/>
    <cellStyle name="Separador de milhares 4 2 5 3 2" xfId="1768"/>
    <cellStyle name="Separador de milhares 4 2 5 3 2 2" xfId="3451"/>
    <cellStyle name="Separador de milhares 4 2 5 3 2 2 2" xfId="6745"/>
    <cellStyle name="Separador de milhares 4 2 5 3 2 2 2 2" xfId="23215"/>
    <cellStyle name="Separador de milhares 4 2 5 3 2 2 2 2 2" xfId="54510"/>
    <cellStyle name="Separador de milhares 4 2 5 3 2 2 2 3" xfId="16627"/>
    <cellStyle name="Separador de milhares 4 2 5 3 2 2 2 3 2" xfId="47922"/>
    <cellStyle name="Separador de milhares 4 2 5 3 2 2 2 4" xfId="38040"/>
    <cellStyle name="Separador de milhares 4 2 5 3 2 2 3" xfId="10039"/>
    <cellStyle name="Separador de milhares 4 2 5 3 2 2 3 2" xfId="26509"/>
    <cellStyle name="Separador de milhares 4 2 5 3 2 2 3 2 2" xfId="57804"/>
    <cellStyle name="Separador de milhares 4 2 5 3 2 2 3 3" xfId="41334"/>
    <cellStyle name="Separador de milhares 4 2 5 3 2 2 4" xfId="19921"/>
    <cellStyle name="Separador de milhares 4 2 5 3 2 2 4 2" xfId="51216"/>
    <cellStyle name="Separador de milhares 4 2 5 3 2 2 5" xfId="13333"/>
    <cellStyle name="Separador de milhares 4 2 5 3 2 2 5 2" xfId="44628"/>
    <cellStyle name="Separador de milhares 4 2 5 3 2 2 6" xfId="34746"/>
    <cellStyle name="Separador de milhares 4 2 5 3 2 2 7" xfId="31451"/>
    <cellStyle name="Separador de milhares 4 2 5 3 2 3" xfId="5098"/>
    <cellStyle name="Separador de milhares 4 2 5 3 2 3 2" xfId="21568"/>
    <cellStyle name="Separador de milhares 4 2 5 3 2 3 2 2" xfId="52863"/>
    <cellStyle name="Separador de milhares 4 2 5 3 2 3 3" xfId="14980"/>
    <cellStyle name="Separador de milhares 4 2 5 3 2 3 3 2" xfId="46275"/>
    <cellStyle name="Separador de milhares 4 2 5 3 2 3 4" xfId="36393"/>
    <cellStyle name="Separador de milhares 4 2 5 3 2 4" xfId="8392"/>
    <cellStyle name="Separador de milhares 4 2 5 3 2 4 2" xfId="24862"/>
    <cellStyle name="Separador de milhares 4 2 5 3 2 4 2 2" xfId="56157"/>
    <cellStyle name="Separador de milhares 4 2 5 3 2 4 3" xfId="39687"/>
    <cellStyle name="Separador de milhares 4 2 5 3 2 5" xfId="18274"/>
    <cellStyle name="Separador de milhares 4 2 5 3 2 5 2" xfId="49569"/>
    <cellStyle name="Separador de milhares 4 2 5 3 2 6" xfId="11686"/>
    <cellStyle name="Separador de milhares 4 2 5 3 2 6 2" xfId="42981"/>
    <cellStyle name="Separador de milhares 4 2 5 3 2 7" xfId="28157"/>
    <cellStyle name="Separador de milhares 4 2 5 3 2 7 2" xfId="33099"/>
    <cellStyle name="Separador de milhares 4 2 5 3 2 8" xfId="29804"/>
    <cellStyle name="Separador de milhares 4 2 5 3 3" xfId="3450"/>
    <cellStyle name="Separador de milhares 4 2 5 3 3 2" xfId="6744"/>
    <cellStyle name="Separador de milhares 4 2 5 3 3 2 2" xfId="23214"/>
    <cellStyle name="Separador de milhares 4 2 5 3 3 2 2 2" xfId="54509"/>
    <cellStyle name="Separador de milhares 4 2 5 3 3 2 3" xfId="16626"/>
    <cellStyle name="Separador de milhares 4 2 5 3 3 2 3 2" xfId="47921"/>
    <cellStyle name="Separador de milhares 4 2 5 3 3 2 4" xfId="38039"/>
    <cellStyle name="Separador de milhares 4 2 5 3 3 3" xfId="10038"/>
    <cellStyle name="Separador de milhares 4 2 5 3 3 3 2" xfId="26508"/>
    <cellStyle name="Separador de milhares 4 2 5 3 3 3 2 2" xfId="57803"/>
    <cellStyle name="Separador de milhares 4 2 5 3 3 3 3" xfId="41333"/>
    <cellStyle name="Separador de milhares 4 2 5 3 3 4" xfId="19920"/>
    <cellStyle name="Separador de milhares 4 2 5 3 3 4 2" xfId="51215"/>
    <cellStyle name="Separador de milhares 4 2 5 3 3 5" xfId="13332"/>
    <cellStyle name="Separador de milhares 4 2 5 3 3 5 2" xfId="44627"/>
    <cellStyle name="Separador de milhares 4 2 5 3 3 6" xfId="34745"/>
    <cellStyle name="Separador de milhares 4 2 5 3 3 7" xfId="31450"/>
    <cellStyle name="Separador de milhares 4 2 5 3 4" xfId="5097"/>
    <cellStyle name="Separador de milhares 4 2 5 3 4 2" xfId="21567"/>
    <cellStyle name="Separador de milhares 4 2 5 3 4 2 2" xfId="52862"/>
    <cellStyle name="Separador de milhares 4 2 5 3 4 3" xfId="14979"/>
    <cellStyle name="Separador de milhares 4 2 5 3 4 3 2" xfId="46274"/>
    <cellStyle name="Separador de milhares 4 2 5 3 4 4" xfId="36392"/>
    <cellStyle name="Separador de milhares 4 2 5 3 5" xfId="8391"/>
    <cellStyle name="Separador de milhares 4 2 5 3 5 2" xfId="24861"/>
    <cellStyle name="Separador de milhares 4 2 5 3 5 2 2" xfId="56156"/>
    <cellStyle name="Separador de milhares 4 2 5 3 5 3" xfId="39686"/>
    <cellStyle name="Separador de milhares 4 2 5 3 6" xfId="18273"/>
    <cellStyle name="Separador de milhares 4 2 5 3 6 2" xfId="49568"/>
    <cellStyle name="Separador de milhares 4 2 5 3 7" xfId="11685"/>
    <cellStyle name="Separador de milhares 4 2 5 3 7 2" xfId="42980"/>
    <cellStyle name="Separador de milhares 4 2 5 3 8" xfId="28156"/>
    <cellStyle name="Separador de milhares 4 2 5 3 8 2" xfId="33098"/>
    <cellStyle name="Separador de milhares 4 2 5 3 9" xfId="29803"/>
    <cellStyle name="Separador de milhares 4 2 5 4" xfId="1769"/>
    <cellStyle name="Separador de milhares 4 2 5 4 2" xfId="3452"/>
    <cellStyle name="Separador de milhares 4 2 5 4 2 2" xfId="6746"/>
    <cellStyle name="Separador de milhares 4 2 5 4 2 2 2" xfId="23216"/>
    <cellStyle name="Separador de milhares 4 2 5 4 2 2 2 2" xfId="54511"/>
    <cellStyle name="Separador de milhares 4 2 5 4 2 2 3" xfId="16628"/>
    <cellStyle name="Separador de milhares 4 2 5 4 2 2 3 2" xfId="47923"/>
    <cellStyle name="Separador de milhares 4 2 5 4 2 2 4" xfId="38041"/>
    <cellStyle name="Separador de milhares 4 2 5 4 2 3" xfId="10040"/>
    <cellStyle name="Separador de milhares 4 2 5 4 2 3 2" xfId="26510"/>
    <cellStyle name="Separador de milhares 4 2 5 4 2 3 2 2" xfId="57805"/>
    <cellStyle name="Separador de milhares 4 2 5 4 2 3 3" xfId="41335"/>
    <cellStyle name="Separador de milhares 4 2 5 4 2 4" xfId="19922"/>
    <cellStyle name="Separador de milhares 4 2 5 4 2 4 2" xfId="51217"/>
    <cellStyle name="Separador de milhares 4 2 5 4 2 5" xfId="13334"/>
    <cellStyle name="Separador de milhares 4 2 5 4 2 5 2" xfId="44629"/>
    <cellStyle name="Separador de milhares 4 2 5 4 2 6" xfId="34747"/>
    <cellStyle name="Separador de milhares 4 2 5 4 2 7" xfId="31452"/>
    <cellStyle name="Separador de milhares 4 2 5 4 3" xfId="5099"/>
    <cellStyle name="Separador de milhares 4 2 5 4 3 2" xfId="21569"/>
    <cellStyle name="Separador de milhares 4 2 5 4 3 2 2" xfId="52864"/>
    <cellStyle name="Separador de milhares 4 2 5 4 3 3" xfId="14981"/>
    <cellStyle name="Separador de milhares 4 2 5 4 3 3 2" xfId="46276"/>
    <cellStyle name="Separador de milhares 4 2 5 4 3 4" xfId="36394"/>
    <cellStyle name="Separador de milhares 4 2 5 4 4" xfId="8393"/>
    <cellStyle name="Separador de milhares 4 2 5 4 4 2" xfId="24863"/>
    <cellStyle name="Separador de milhares 4 2 5 4 4 2 2" xfId="56158"/>
    <cellStyle name="Separador de milhares 4 2 5 4 4 3" xfId="39688"/>
    <cellStyle name="Separador de milhares 4 2 5 4 5" xfId="18275"/>
    <cellStyle name="Separador de milhares 4 2 5 4 5 2" xfId="49570"/>
    <cellStyle name="Separador de milhares 4 2 5 4 6" xfId="11687"/>
    <cellStyle name="Separador de milhares 4 2 5 4 6 2" xfId="42982"/>
    <cellStyle name="Separador de milhares 4 2 5 4 7" xfId="28158"/>
    <cellStyle name="Separador de milhares 4 2 5 4 7 2" xfId="33100"/>
    <cellStyle name="Separador de milhares 4 2 5 4 8" xfId="29805"/>
    <cellStyle name="Separador de milhares 4 2 5 5" xfId="1770"/>
    <cellStyle name="Separador de milhares 4 2 5 5 2" xfId="3453"/>
    <cellStyle name="Separador de milhares 4 2 5 5 2 2" xfId="6747"/>
    <cellStyle name="Separador de milhares 4 2 5 5 2 2 2" xfId="23217"/>
    <cellStyle name="Separador de milhares 4 2 5 5 2 2 2 2" xfId="54512"/>
    <cellStyle name="Separador de milhares 4 2 5 5 2 2 3" xfId="16629"/>
    <cellStyle name="Separador de milhares 4 2 5 5 2 2 3 2" xfId="47924"/>
    <cellStyle name="Separador de milhares 4 2 5 5 2 2 4" xfId="38042"/>
    <cellStyle name="Separador de milhares 4 2 5 5 2 3" xfId="10041"/>
    <cellStyle name="Separador de milhares 4 2 5 5 2 3 2" xfId="26511"/>
    <cellStyle name="Separador de milhares 4 2 5 5 2 3 2 2" xfId="57806"/>
    <cellStyle name="Separador de milhares 4 2 5 5 2 3 3" xfId="41336"/>
    <cellStyle name="Separador de milhares 4 2 5 5 2 4" xfId="19923"/>
    <cellStyle name="Separador de milhares 4 2 5 5 2 4 2" xfId="51218"/>
    <cellStyle name="Separador de milhares 4 2 5 5 2 5" xfId="13335"/>
    <cellStyle name="Separador de milhares 4 2 5 5 2 5 2" xfId="44630"/>
    <cellStyle name="Separador de milhares 4 2 5 5 2 6" xfId="34748"/>
    <cellStyle name="Separador de milhares 4 2 5 5 2 7" xfId="31453"/>
    <cellStyle name="Separador de milhares 4 2 5 5 3" xfId="5100"/>
    <cellStyle name="Separador de milhares 4 2 5 5 3 2" xfId="21570"/>
    <cellStyle name="Separador de milhares 4 2 5 5 3 2 2" xfId="52865"/>
    <cellStyle name="Separador de milhares 4 2 5 5 3 3" xfId="14982"/>
    <cellStyle name="Separador de milhares 4 2 5 5 3 3 2" xfId="46277"/>
    <cellStyle name="Separador de milhares 4 2 5 5 3 4" xfId="36395"/>
    <cellStyle name="Separador de milhares 4 2 5 5 4" xfId="8394"/>
    <cellStyle name="Separador de milhares 4 2 5 5 4 2" xfId="24864"/>
    <cellStyle name="Separador de milhares 4 2 5 5 4 2 2" xfId="56159"/>
    <cellStyle name="Separador de milhares 4 2 5 5 4 3" xfId="39689"/>
    <cellStyle name="Separador de milhares 4 2 5 5 5" xfId="18276"/>
    <cellStyle name="Separador de milhares 4 2 5 5 5 2" xfId="49571"/>
    <cellStyle name="Separador de milhares 4 2 5 5 6" xfId="11688"/>
    <cellStyle name="Separador de milhares 4 2 5 5 6 2" xfId="42983"/>
    <cellStyle name="Separador de milhares 4 2 5 5 7" xfId="28159"/>
    <cellStyle name="Separador de milhares 4 2 5 5 7 2" xfId="33101"/>
    <cellStyle name="Separador de milhares 4 2 5 5 8" xfId="29806"/>
    <cellStyle name="Separador de milhares 4 2 5 6" xfId="3447"/>
    <cellStyle name="Separador de milhares 4 2 5 6 2" xfId="6741"/>
    <cellStyle name="Separador de milhares 4 2 5 6 2 2" xfId="23211"/>
    <cellStyle name="Separador de milhares 4 2 5 6 2 2 2" xfId="54506"/>
    <cellStyle name="Separador de milhares 4 2 5 6 2 3" xfId="16623"/>
    <cellStyle name="Separador de milhares 4 2 5 6 2 3 2" xfId="47918"/>
    <cellStyle name="Separador de milhares 4 2 5 6 2 4" xfId="38036"/>
    <cellStyle name="Separador de milhares 4 2 5 6 3" xfId="10035"/>
    <cellStyle name="Separador de milhares 4 2 5 6 3 2" xfId="26505"/>
    <cellStyle name="Separador de milhares 4 2 5 6 3 2 2" xfId="57800"/>
    <cellStyle name="Separador de milhares 4 2 5 6 3 3" xfId="41330"/>
    <cellStyle name="Separador de milhares 4 2 5 6 4" xfId="19917"/>
    <cellStyle name="Separador de milhares 4 2 5 6 4 2" xfId="51212"/>
    <cellStyle name="Separador de milhares 4 2 5 6 5" xfId="13329"/>
    <cellStyle name="Separador de milhares 4 2 5 6 5 2" xfId="44624"/>
    <cellStyle name="Separador de milhares 4 2 5 6 6" xfId="34742"/>
    <cellStyle name="Separador de milhares 4 2 5 6 7" xfId="31447"/>
    <cellStyle name="Separador de milhares 4 2 5 7" xfId="5094"/>
    <cellStyle name="Separador de milhares 4 2 5 7 2" xfId="21564"/>
    <cellStyle name="Separador de milhares 4 2 5 7 2 2" xfId="52859"/>
    <cellStyle name="Separador de milhares 4 2 5 7 3" xfId="14976"/>
    <cellStyle name="Separador de milhares 4 2 5 7 3 2" xfId="46271"/>
    <cellStyle name="Separador de milhares 4 2 5 7 4" xfId="36389"/>
    <cellStyle name="Separador de milhares 4 2 5 8" xfId="8388"/>
    <cellStyle name="Separador de milhares 4 2 5 8 2" xfId="24858"/>
    <cellStyle name="Separador de milhares 4 2 5 8 2 2" xfId="56153"/>
    <cellStyle name="Separador de milhares 4 2 5 8 3" xfId="39683"/>
    <cellStyle name="Separador de milhares 4 2 5 9" xfId="18270"/>
    <cellStyle name="Separador de milhares 4 2 5 9 2" xfId="49565"/>
    <cellStyle name="Separador de milhares 4 2 6" xfId="1771"/>
    <cellStyle name="Separador de milhares 4 2 6 2" xfId="1772"/>
    <cellStyle name="Separador de milhares 4 2 6 2 2" xfId="3455"/>
    <cellStyle name="Separador de milhares 4 2 6 2 2 2" xfId="6749"/>
    <cellStyle name="Separador de milhares 4 2 6 2 2 2 2" xfId="23219"/>
    <cellStyle name="Separador de milhares 4 2 6 2 2 2 2 2" xfId="54514"/>
    <cellStyle name="Separador de milhares 4 2 6 2 2 2 3" xfId="16631"/>
    <cellStyle name="Separador de milhares 4 2 6 2 2 2 3 2" xfId="47926"/>
    <cellStyle name="Separador de milhares 4 2 6 2 2 2 4" xfId="38044"/>
    <cellStyle name="Separador de milhares 4 2 6 2 2 3" xfId="10043"/>
    <cellStyle name="Separador de milhares 4 2 6 2 2 3 2" xfId="26513"/>
    <cellStyle name="Separador de milhares 4 2 6 2 2 3 2 2" xfId="57808"/>
    <cellStyle name="Separador de milhares 4 2 6 2 2 3 3" xfId="41338"/>
    <cellStyle name="Separador de milhares 4 2 6 2 2 4" xfId="19925"/>
    <cellStyle name="Separador de milhares 4 2 6 2 2 4 2" xfId="51220"/>
    <cellStyle name="Separador de milhares 4 2 6 2 2 5" xfId="13337"/>
    <cellStyle name="Separador de milhares 4 2 6 2 2 5 2" xfId="44632"/>
    <cellStyle name="Separador de milhares 4 2 6 2 2 6" xfId="34750"/>
    <cellStyle name="Separador de milhares 4 2 6 2 2 7" xfId="31455"/>
    <cellStyle name="Separador de milhares 4 2 6 2 3" xfId="5102"/>
    <cellStyle name="Separador de milhares 4 2 6 2 3 2" xfId="21572"/>
    <cellStyle name="Separador de milhares 4 2 6 2 3 2 2" xfId="52867"/>
    <cellStyle name="Separador de milhares 4 2 6 2 3 3" xfId="14984"/>
    <cellStyle name="Separador de milhares 4 2 6 2 3 3 2" xfId="46279"/>
    <cellStyle name="Separador de milhares 4 2 6 2 3 4" xfId="36397"/>
    <cellStyle name="Separador de milhares 4 2 6 2 4" xfId="8396"/>
    <cellStyle name="Separador de milhares 4 2 6 2 4 2" xfId="24866"/>
    <cellStyle name="Separador de milhares 4 2 6 2 4 2 2" xfId="56161"/>
    <cellStyle name="Separador de milhares 4 2 6 2 4 3" xfId="39691"/>
    <cellStyle name="Separador de milhares 4 2 6 2 5" xfId="18278"/>
    <cellStyle name="Separador de milhares 4 2 6 2 5 2" xfId="49573"/>
    <cellStyle name="Separador de milhares 4 2 6 2 6" xfId="11690"/>
    <cellStyle name="Separador de milhares 4 2 6 2 6 2" xfId="42985"/>
    <cellStyle name="Separador de milhares 4 2 6 2 7" xfId="28161"/>
    <cellStyle name="Separador de milhares 4 2 6 2 7 2" xfId="33103"/>
    <cellStyle name="Separador de milhares 4 2 6 2 8" xfId="29808"/>
    <cellStyle name="Separador de milhares 4 2 6 3" xfId="3454"/>
    <cellStyle name="Separador de milhares 4 2 6 3 2" xfId="6748"/>
    <cellStyle name="Separador de milhares 4 2 6 3 2 2" xfId="23218"/>
    <cellStyle name="Separador de milhares 4 2 6 3 2 2 2" xfId="54513"/>
    <cellStyle name="Separador de milhares 4 2 6 3 2 3" xfId="16630"/>
    <cellStyle name="Separador de milhares 4 2 6 3 2 3 2" xfId="47925"/>
    <cellStyle name="Separador de milhares 4 2 6 3 2 4" xfId="38043"/>
    <cellStyle name="Separador de milhares 4 2 6 3 3" xfId="10042"/>
    <cellStyle name="Separador de milhares 4 2 6 3 3 2" xfId="26512"/>
    <cellStyle name="Separador de milhares 4 2 6 3 3 2 2" xfId="57807"/>
    <cellStyle name="Separador de milhares 4 2 6 3 3 3" xfId="41337"/>
    <cellStyle name="Separador de milhares 4 2 6 3 4" xfId="19924"/>
    <cellStyle name="Separador de milhares 4 2 6 3 4 2" xfId="51219"/>
    <cellStyle name="Separador de milhares 4 2 6 3 5" xfId="13336"/>
    <cellStyle name="Separador de milhares 4 2 6 3 5 2" xfId="44631"/>
    <cellStyle name="Separador de milhares 4 2 6 3 6" xfId="34749"/>
    <cellStyle name="Separador de milhares 4 2 6 3 7" xfId="31454"/>
    <cellStyle name="Separador de milhares 4 2 6 4" xfId="5101"/>
    <cellStyle name="Separador de milhares 4 2 6 4 2" xfId="21571"/>
    <cellStyle name="Separador de milhares 4 2 6 4 2 2" xfId="52866"/>
    <cellStyle name="Separador de milhares 4 2 6 4 3" xfId="14983"/>
    <cellStyle name="Separador de milhares 4 2 6 4 3 2" xfId="46278"/>
    <cellStyle name="Separador de milhares 4 2 6 4 4" xfId="36396"/>
    <cellStyle name="Separador de milhares 4 2 6 5" xfId="8395"/>
    <cellStyle name="Separador de milhares 4 2 6 5 2" xfId="24865"/>
    <cellStyle name="Separador de milhares 4 2 6 5 2 2" xfId="56160"/>
    <cellStyle name="Separador de milhares 4 2 6 5 3" xfId="39690"/>
    <cellStyle name="Separador de milhares 4 2 6 6" xfId="18277"/>
    <cellStyle name="Separador de milhares 4 2 6 6 2" xfId="49572"/>
    <cellStyle name="Separador de milhares 4 2 6 7" xfId="11689"/>
    <cellStyle name="Separador de milhares 4 2 6 7 2" xfId="42984"/>
    <cellStyle name="Separador de milhares 4 2 6 8" xfId="28160"/>
    <cellStyle name="Separador de milhares 4 2 6 8 2" xfId="33102"/>
    <cellStyle name="Separador de milhares 4 2 6 9" xfId="29807"/>
    <cellStyle name="Separador de milhares 4 2 7" xfId="1773"/>
    <cellStyle name="Separador de milhares 4 2 7 2" xfId="1774"/>
    <cellStyle name="Separador de milhares 4 2 7 2 2" xfId="3457"/>
    <cellStyle name="Separador de milhares 4 2 7 2 2 2" xfId="6751"/>
    <cellStyle name="Separador de milhares 4 2 7 2 2 2 2" xfId="23221"/>
    <cellStyle name="Separador de milhares 4 2 7 2 2 2 2 2" xfId="54516"/>
    <cellStyle name="Separador de milhares 4 2 7 2 2 2 3" xfId="16633"/>
    <cellStyle name="Separador de milhares 4 2 7 2 2 2 3 2" xfId="47928"/>
    <cellStyle name="Separador de milhares 4 2 7 2 2 2 4" xfId="38046"/>
    <cellStyle name="Separador de milhares 4 2 7 2 2 3" xfId="10045"/>
    <cellStyle name="Separador de milhares 4 2 7 2 2 3 2" xfId="26515"/>
    <cellStyle name="Separador de milhares 4 2 7 2 2 3 2 2" xfId="57810"/>
    <cellStyle name="Separador de milhares 4 2 7 2 2 3 3" xfId="41340"/>
    <cellStyle name="Separador de milhares 4 2 7 2 2 4" xfId="19927"/>
    <cellStyle name="Separador de milhares 4 2 7 2 2 4 2" xfId="51222"/>
    <cellStyle name="Separador de milhares 4 2 7 2 2 5" xfId="13339"/>
    <cellStyle name="Separador de milhares 4 2 7 2 2 5 2" xfId="44634"/>
    <cellStyle name="Separador de milhares 4 2 7 2 2 6" xfId="34752"/>
    <cellStyle name="Separador de milhares 4 2 7 2 2 7" xfId="31457"/>
    <cellStyle name="Separador de milhares 4 2 7 2 3" xfId="5104"/>
    <cellStyle name="Separador de milhares 4 2 7 2 3 2" xfId="21574"/>
    <cellStyle name="Separador de milhares 4 2 7 2 3 2 2" xfId="52869"/>
    <cellStyle name="Separador de milhares 4 2 7 2 3 3" xfId="14986"/>
    <cellStyle name="Separador de milhares 4 2 7 2 3 3 2" xfId="46281"/>
    <cellStyle name="Separador de milhares 4 2 7 2 3 4" xfId="36399"/>
    <cellStyle name="Separador de milhares 4 2 7 2 4" xfId="8398"/>
    <cellStyle name="Separador de milhares 4 2 7 2 4 2" xfId="24868"/>
    <cellStyle name="Separador de milhares 4 2 7 2 4 2 2" xfId="56163"/>
    <cellStyle name="Separador de milhares 4 2 7 2 4 3" xfId="39693"/>
    <cellStyle name="Separador de milhares 4 2 7 2 5" xfId="18280"/>
    <cellStyle name="Separador de milhares 4 2 7 2 5 2" xfId="49575"/>
    <cellStyle name="Separador de milhares 4 2 7 2 6" xfId="11692"/>
    <cellStyle name="Separador de milhares 4 2 7 2 6 2" xfId="42987"/>
    <cellStyle name="Separador de milhares 4 2 7 2 7" xfId="28163"/>
    <cellStyle name="Separador de milhares 4 2 7 2 7 2" xfId="33105"/>
    <cellStyle name="Separador de milhares 4 2 7 2 8" xfId="29810"/>
    <cellStyle name="Separador de milhares 4 2 7 3" xfId="3456"/>
    <cellStyle name="Separador de milhares 4 2 7 3 2" xfId="6750"/>
    <cellStyle name="Separador de milhares 4 2 7 3 2 2" xfId="23220"/>
    <cellStyle name="Separador de milhares 4 2 7 3 2 2 2" xfId="54515"/>
    <cellStyle name="Separador de milhares 4 2 7 3 2 3" xfId="16632"/>
    <cellStyle name="Separador de milhares 4 2 7 3 2 3 2" xfId="47927"/>
    <cellStyle name="Separador de milhares 4 2 7 3 2 4" xfId="38045"/>
    <cellStyle name="Separador de milhares 4 2 7 3 3" xfId="10044"/>
    <cellStyle name="Separador de milhares 4 2 7 3 3 2" xfId="26514"/>
    <cellStyle name="Separador de milhares 4 2 7 3 3 2 2" xfId="57809"/>
    <cellStyle name="Separador de milhares 4 2 7 3 3 3" xfId="41339"/>
    <cellStyle name="Separador de milhares 4 2 7 3 4" xfId="19926"/>
    <cellStyle name="Separador de milhares 4 2 7 3 4 2" xfId="51221"/>
    <cellStyle name="Separador de milhares 4 2 7 3 5" xfId="13338"/>
    <cellStyle name="Separador de milhares 4 2 7 3 5 2" xfId="44633"/>
    <cellStyle name="Separador de milhares 4 2 7 3 6" xfId="34751"/>
    <cellStyle name="Separador de milhares 4 2 7 3 7" xfId="31456"/>
    <cellStyle name="Separador de milhares 4 2 7 4" xfId="5103"/>
    <cellStyle name="Separador de milhares 4 2 7 4 2" xfId="21573"/>
    <cellStyle name="Separador de milhares 4 2 7 4 2 2" xfId="52868"/>
    <cellStyle name="Separador de milhares 4 2 7 4 3" xfId="14985"/>
    <cellStyle name="Separador de milhares 4 2 7 4 3 2" xfId="46280"/>
    <cellStyle name="Separador de milhares 4 2 7 4 4" xfId="36398"/>
    <cellStyle name="Separador de milhares 4 2 7 5" xfId="8397"/>
    <cellStyle name="Separador de milhares 4 2 7 5 2" xfId="24867"/>
    <cellStyle name="Separador de milhares 4 2 7 5 2 2" xfId="56162"/>
    <cellStyle name="Separador de milhares 4 2 7 5 3" xfId="39692"/>
    <cellStyle name="Separador de milhares 4 2 7 6" xfId="18279"/>
    <cellStyle name="Separador de milhares 4 2 7 6 2" xfId="49574"/>
    <cellStyle name="Separador de milhares 4 2 7 7" xfId="11691"/>
    <cellStyle name="Separador de milhares 4 2 7 7 2" xfId="42986"/>
    <cellStyle name="Separador de milhares 4 2 7 8" xfId="28162"/>
    <cellStyle name="Separador de milhares 4 2 7 8 2" xfId="33104"/>
    <cellStyle name="Separador de milhares 4 2 7 9" xfId="29809"/>
    <cellStyle name="Separador de milhares 4 2 8" xfId="1775"/>
    <cellStyle name="Separador de milhares 4 2 8 2" xfId="3458"/>
    <cellStyle name="Separador de milhares 4 2 8 2 2" xfId="6752"/>
    <cellStyle name="Separador de milhares 4 2 8 2 2 2" xfId="23222"/>
    <cellStyle name="Separador de milhares 4 2 8 2 2 2 2" xfId="54517"/>
    <cellStyle name="Separador de milhares 4 2 8 2 2 3" xfId="16634"/>
    <cellStyle name="Separador de milhares 4 2 8 2 2 3 2" xfId="47929"/>
    <cellStyle name="Separador de milhares 4 2 8 2 2 4" xfId="38047"/>
    <cellStyle name="Separador de milhares 4 2 8 2 3" xfId="10046"/>
    <cellStyle name="Separador de milhares 4 2 8 2 3 2" xfId="26516"/>
    <cellStyle name="Separador de milhares 4 2 8 2 3 2 2" xfId="57811"/>
    <cellStyle name="Separador de milhares 4 2 8 2 3 3" xfId="41341"/>
    <cellStyle name="Separador de milhares 4 2 8 2 4" xfId="19928"/>
    <cellStyle name="Separador de milhares 4 2 8 2 4 2" xfId="51223"/>
    <cellStyle name="Separador de milhares 4 2 8 2 5" xfId="13340"/>
    <cellStyle name="Separador de milhares 4 2 8 2 5 2" xfId="44635"/>
    <cellStyle name="Separador de milhares 4 2 8 2 6" xfId="34753"/>
    <cellStyle name="Separador de milhares 4 2 8 2 7" xfId="31458"/>
    <cellStyle name="Separador de milhares 4 2 8 3" xfId="5105"/>
    <cellStyle name="Separador de milhares 4 2 8 3 2" xfId="21575"/>
    <cellStyle name="Separador de milhares 4 2 8 3 2 2" xfId="52870"/>
    <cellStyle name="Separador de milhares 4 2 8 3 3" xfId="14987"/>
    <cellStyle name="Separador de milhares 4 2 8 3 3 2" xfId="46282"/>
    <cellStyle name="Separador de milhares 4 2 8 3 4" xfId="36400"/>
    <cellStyle name="Separador de milhares 4 2 8 4" xfId="8399"/>
    <cellStyle name="Separador de milhares 4 2 8 4 2" xfId="24869"/>
    <cellStyle name="Separador de milhares 4 2 8 4 2 2" xfId="56164"/>
    <cellStyle name="Separador de milhares 4 2 8 4 3" xfId="39694"/>
    <cellStyle name="Separador de milhares 4 2 8 5" xfId="18281"/>
    <cellStyle name="Separador de milhares 4 2 8 5 2" xfId="49576"/>
    <cellStyle name="Separador de milhares 4 2 8 6" xfId="11693"/>
    <cellStyle name="Separador de milhares 4 2 8 6 2" xfId="42988"/>
    <cellStyle name="Separador de milhares 4 2 8 7" xfId="28164"/>
    <cellStyle name="Separador de milhares 4 2 8 7 2" xfId="33106"/>
    <cellStyle name="Separador de milhares 4 2 8 8" xfId="29811"/>
    <cellStyle name="Separador de milhares 4 2 9" xfId="1776"/>
    <cellStyle name="Separador de milhares 4 2 9 2" xfId="3459"/>
    <cellStyle name="Separador de milhares 4 2 9 2 2" xfId="6753"/>
    <cellStyle name="Separador de milhares 4 2 9 2 2 2" xfId="23223"/>
    <cellStyle name="Separador de milhares 4 2 9 2 2 2 2" xfId="54518"/>
    <cellStyle name="Separador de milhares 4 2 9 2 2 3" xfId="16635"/>
    <cellStyle name="Separador de milhares 4 2 9 2 2 3 2" xfId="47930"/>
    <cellStyle name="Separador de milhares 4 2 9 2 2 4" xfId="38048"/>
    <cellStyle name="Separador de milhares 4 2 9 2 3" xfId="10047"/>
    <cellStyle name="Separador de milhares 4 2 9 2 3 2" xfId="26517"/>
    <cellStyle name="Separador de milhares 4 2 9 2 3 2 2" xfId="57812"/>
    <cellStyle name="Separador de milhares 4 2 9 2 3 3" xfId="41342"/>
    <cellStyle name="Separador de milhares 4 2 9 2 4" xfId="19929"/>
    <cellStyle name="Separador de milhares 4 2 9 2 4 2" xfId="51224"/>
    <cellStyle name="Separador de milhares 4 2 9 2 5" xfId="13341"/>
    <cellStyle name="Separador de milhares 4 2 9 2 5 2" xfId="44636"/>
    <cellStyle name="Separador de milhares 4 2 9 2 6" xfId="34754"/>
    <cellStyle name="Separador de milhares 4 2 9 2 7" xfId="31459"/>
    <cellStyle name="Separador de milhares 4 2 9 3" xfId="5106"/>
    <cellStyle name="Separador de milhares 4 2 9 3 2" xfId="21576"/>
    <cellStyle name="Separador de milhares 4 2 9 3 2 2" xfId="52871"/>
    <cellStyle name="Separador de milhares 4 2 9 3 3" xfId="14988"/>
    <cellStyle name="Separador de milhares 4 2 9 3 3 2" xfId="46283"/>
    <cellStyle name="Separador de milhares 4 2 9 3 4" xfId="36401"/>
    <cellStyle name="Separador de milhares 4 2 9 4" xfId="8400"/>
    <cellStyle name="Separador de milhares 4 2 9 4 2" xfId="24870"/>
    <cellStyle name="Separador de milhares 4 2 9 4 2 2" xfId="56165"/>
    <cellStyle name="Separador de milhares 4 2 9 4 3" xfId="39695"/>
    <cellStyle name="Separador de milhares 4 2 9 5" xfId="18282"/>
    <cellStyle name="Separador de milhares 4 2 9 5 2" xfId="49577"/>
    <cellStyle name="Separador de milhares 4 2 9 6" xfId="11694"/>
    <cellStyle name="Separador de milhares 4 2 9 6 2" xfId="42989"/>
    <cellStyle name="Separador de milhares 4 2 9 7" xfId="28165"/>
    <cellStyle name="Separador de milhares 4 2 9 7 2" xfId="33107"/>
    <cellStyle name="Separador de milhares 4 2 9 8" xfId="29812"/>
    <cellStyle name="Separador de milhares 4 3" xfId="1777"/>
    <cellStyle name="Separador de milhares 4 3 2" xfId="1778"/>
    <cellStyle name="Separador de milhares 4 3 2 2" xfId="3461"/>
    <cellStyle name="Separador de milhares 4 3 2 2 2" xfId="6755"/>
    <cellStyle name="Separador de milhares 4 3 2 2 2 2" xfId="23225"/>
    <cellStyle name="Separador de milhares 4 3 2 2 2 2 2" xfId="54520"/>
    <cellStyle name="Separador de milhares 4 3 2 2 2 3" xfId="16637"/>
    <cellStyle name="Separador de milhares 4 3 2 2 2 3 2" xfId="47932"/>
    <cellStyle name="Separador de milhares 4 3 2 2 2 4" xfId="38050"/>
    <cellStyle name="Separador de milhares 4 3 2 2 3" xfId="10049"/>
    <cellStyle name="Separador de milhares 4 3 2 2 3 2" xfId="26519"/>
    <cellStyle name="Separador de milhares 4 3 2 2 3 2 2" xfId="57814"/>
    <cellStyle name="Separador de milhares 4 3 2 2 3 3" xfId="41344"/>
    <cellStyle name="Separador de milhares 4 3 2 2 4" xfId="19931"/>
    <cellStyle name="Separador de milhares 4 3 2 2 4 2" xfId="51226"/>
    <cellStyle name="Separador de milhares 4 3 2 2 5" xfId="13343"/>
    <cellStyle name="Separador de milhares 4 3 2 2 5 2" xfId="44638"/>
    <cellStyle name="Separador de milhares 4 3 2 2 6" xfId="34756"/>
    <cellStyle name="Separador de milhares 4 3 2 2 7" xfId="31461"/>
    <cellStyle name="Separador de milhares 4 3 2 3" xfId="5108"/>
    <cellStyle name="Separador de milhares 4 3 2 3 2" xfId="21578"/>
    <cellStyle name="Separador de milhares 4 3 2 3 2 2" xfId="52873"/>
    <cellStyle name="Separador de milhares 4 3 2 3 3" xfId="14990"/>
    <cellStyle name="Separador de milhares 4 3 2 3 3 2" xfId="46285"/>
    <cellStyle name="Separador de milhares 4 3 2 3 4" xfId="36403"/>
    <cellStyle name="Separador de milhares 4 3 2 4" xfId="8402"/>
    <cellStyle name="Separador de milhares 4 3 2 4 2" xfId="24872"/>
    <cellStyle name="Separador de milhares 4 3 2 4 2 2" xfId="56167"/>
    <cellStyle name="Separador de milhares 4 3 2 4 3" xfId="39697"/>
    <cellStyle name="Separador de milhares 4 3 2 5" xfId="18284"/>
    <cellStyle name="Separador de milhares 4 3 2 5 2" xfId="49579"/>
    <cellStyle name="Separador de milhares 4 3 2 6" xfId="11696"/>
    <cellStyle name="Separador de milhares 4 3 2 6 2" xfId="42991"/>
    <cellStyle name="Separador de milhares 4 3 2 7" xfId="28167"/>
    <cellStyle name="Separador de milhares 4 3 2 7 2" xfId="33109"/>
    <cellStyle name="Separador de milhares 4 3 2 8" xfId="29814"/>
    <cellStyle name="Separador de milhares 4 3 3" xfId="3460"/>
    <cellStyle name="Separador de milhares 4 3 3 2" xfId="6754"/>
    <cellStyle name="Separador de milhares 4 3 3 2 2" xfId="23224"/>
    <cellStyle name="Separador de milhares 4 3 3 2 2 2" xfId="54519"/>
    <cellStyle name="Separador de milhares 4 3 3 2 3" xfId="16636"/>
    <cellStyle name="Separador de milhares 4 3 3 2 3 2" xfId="47931"/>
    <cellStyle name="Separador de milhares 4 3 3 2 4" xfId="38049"/>
    <cellStyle name="Separador de milhares 4 3 3 3" xfId="10048"/>
    <cellStyle name="Separador de milhares 4 3 3 3 2" xfId="26518"/>
    <cellStyle name="Separador de milhares 4 3 3 3 2 2" xfId="57813"/>
    <cellStyle name="Separador de milhares 4 3 3 3 3" xfId="41343"/>
    <cellStyle name="Separador de milhares 4 3 3 4" xfId="19930"/>
    <cellStyle name="Separador de milhares 4 3 3 4 2" xfId="51225"/>
    <cellStyle name="Separador de milhares 4 3 3 5" xfId="13342"/>
    <cellStyle name="Separador de milhares 4 3 3 5 2" xfId="44637"/>
    <cellStyle name="Separador de milhares 4 3 3 6" xfId="34755"/>
    <cellStyle name="Separador de milhares 4 3 3 7" xfId="31460"/>
    <cellStyle name="Separador de milhares 4 3 4" xfId="5107"/>
    <cellStyle name="Separador de milhares 4 3 4 2" xfId="21577"/>
    <cellStyle name="Separador de milhares 4 3 4 2 2" xfId="52872"/>
    <cellStyle name="Separador de milhares 4 3 4 3" xfId="14989"/>
    <cellStyle name="Separador de milhares 4 3 4 3 2" xfId="46284"/>
    <cellStyle name="Separador de milhares 4 3 4 4" xfId="36402"/>
    <cellStyle name="Separador de milhares 4 3 5" xfId="8401"/>
    <cellStyle name="Separador de milhares 4 3 5 2" xfId="24871"/>
    <cellStyle name="Separador de milhares 4 3 5 2 2" xfId="56166"/>
    <cellStyle name="Separador de milhares 4 3 5 3" xfId="39696"/>
    <cellStyle name="Separador de milhares 4 3 6" xfId="18283"/>
    <cellStyle name="Separador de milhares 4 3 6 2" xfId="49578"/>
    <cellStyle name="Separador de milhares 4 3 7" xfId="11695"/>
    <cellStyle name="Separador de milhares 4 3 7 2" xfId="42990"/>
    <cellStyle name="Separador de milhares 4 3 8" xfId="28166"/>
    <cellStyle name="Separador de milhares 4 3 8 2" xfId="33108"/>
    <cellStyle name="Separador de milhares 4 3 9" xfId="29813"/>
    <cellStyle name="Separador de milhares 4 4" xfId="1779"/>
    <cellStyle name="Separador de milhares 4 4 2" xfId="1780"/>
    <cellStyle name="Separador de milhares 4 4 2 2" xfId="3463"/>
    <cellStyle name="Separador de milhares 4 4 2 2 2" xfId="6757"/>
    <cellStyle name="Separador de milhares 4 4 2 2 2 2" xfId="23227"/>
    <cellStyle name="Separador de milhares 4 4 2 2 2 2 2" xfId="54522"/>
    <cellStyle name="Separador de milhares 4 4 2 2 2 3" xfId="16639"/>
    <cellStyle name="Separador de milhares 4 4 2 2 2 3 2" xfId="47934"/>
    <cellStyle name="Separador de milhares 4 4 2 2 2 4" xfId="38052"/>
    <cellStyle name="Separador de milhares 4 4 2 2 3" xfId="10051"/>
    <cellStyle name="Separador de milhares 4 4 2 2 3 2" xfId="26521"/>
    <cellStyle name="Separador de milhares 4 4 2 2 3 2 2" xfId="57816"/>
    <cellStyle name="Separador de milhares 4 4 2 2 3 3" xfId="41346"/>
    <cellStyle name="Separador de milhares 4 4 2 2 4" xfId="19933"/>
    <cellStyle name="Separador de milhares 4 4 2 2 4 2" xfId="51228"/>
    <cellStyle name="Separador de milhares 4 4 2 2 5" xfId="13345"/>
    <cellStyle name="Separador de milhares 4 4 2 2 5 2" xfId="44640"/>
    <cellStyle name="Separador de milhares 4 4 2 2 6" xfId="34758"/>
    <cellStyle name="Separador de milhares 4 4 2 2 7" xfId="31463"/>
    <cellStyle name="Separador de milhares 4 4 2 3" xfId="5110"/>
    <cellStyle name="Separador de milhares 4 4 2 3 2" xfId="21580"/>
    <cellStyle name="Separador de milhares 4 4 2 3 2 2" xfId="52875"/>
    <cellStyle name="Separador de milhares 4 4 2 3 3" xfId="14992"/>
    <cellStyle name="Separador de milhares 4 4 2 3 3 2" xfId="46287"/>
    <cellStyle name="Separador de milhares 4 4 2 3 4" xfId="36405"/>
    <cellStyle name="Separador de milhares 4 4 2 4" xfId="8404"/>
    <cellStyle name="Separador de milhares 4 4 2 4 2" xfId="24874"/>
    <cellStyle name="Separador de milhares 4 4 2 4 2 2" xfId="56169"/>
    <cellStyle name="Separador de milhares 4 4 2 4 3" xfId="39699"/>
    <cellStyle name="Separador de milhares 4 4 2 5" xfId="18286"/>
    <cellStyle name="Separador de milhares 4 4 2 5 2" xfId="49581"/>
    <cellStyle name="Separador de milhares 4 4 2 6" xfId="11698"/>
    <cellStyle name="Separador de milhares 4 4 2 6 2" xfId="42993"/>
    <cellStyle name="Separador de milhares 4 4 2 7" xfId="28169"/>
    <cellStyle name="Separador de milhares 4 4 2 7 2" xfId="33111"/>
    <cellStyle name="Separador de milhares 4 4 2 8" xfId="29816"/>
    <cellStyle name="Separador de milhares 4 4 3" xfId="3462"/>
    <cellStyle name="Separador de milhares 4 4 3 2" xfId="6756"/>
    <cellStyle name="Separador de milhares 4 4 3 2 2" xfId="23226"/>
    <cellStyle name="Separador de milhares 4 4 3 2 2 2" xfId="54521"/>
    <cellStyle name="Separador de milhares 4 4 3 2 3" xfId="16638"/>
    <cellStyle name="Separador de milhares 4 4 3 2 3 2" xfId="47933"/>
    <cellStyle name="Separador de milhares 4 4 3 2 4" xfId="38051"/>
    <cellStyle name="Separador de milhares 4 4 3 3" xfId="10050"/>
    <cellStyle name="Separador de milhares 4 4 3 3 2" xfId="26520"/>
    <cellStyle name="Separador de milhares 4 4 3 3 2 2" xfId="57815"/>
    <cellStyle name="Separador de milhares 4 4 3 3 3" xfId="41345"/>
    <cellStyle name="Separador de milhares 4 4 3 4" xfId="19932"/>
    <cellStyle name="Separador de milhares 4 4 3 4 2" xfId="51227"/>
    <cellStyle name="Separador de milhares 4 4 3 5" xfId="13344"/>
    <cellStyle name="Separador de milhares 4 4 3 5 2" xfId="44639"/>
    <cellStyle name="Separador de milhares 4 4 3 6" xfId="34757"/>
    <cellStyle name="Separador de milhares 4 4 3 7" xfId="31462"/>
    <cellStyle name="Separador de milhares 4 4 4" xfId="5109"/>
    <cellStyle name="Separador de milhares 4 4 4 2" xfId="21579"/>
    <cellStyle name="Separador de milhares 4 4 4 2 2" xfId="52874"/>
    <cellStyle name="Separador de milhares 4 4 4 3" xfId="14991"/>
    <cellStyle name="Separador de milhares 4 4 4 3 2" xfId="46286"/>
    <cellStyle name="Separador de milhares 4 4 4 4" xfId="36404"/>
    <cellStyle name="Separador de milhares 4 4 5" xfId="8403"/>
    <cellStyle name="Separador de milhares 4 4 5 2" xfId="24873"/>
    <cellStyle name="Separador de milhares 4 4 5 2 2" xfId="56168"/>
    <cellStyle name="Separador de milhares 4 4 5 3" xfId="39698"/>
    <cellStyle name="Separador de milhares 4 4 6" xfId="18285"/>
    <cellStyle name="Separador de milhares 4 4 6 2" xfId="49580"/>
    <cellStyle name="Separador de milhares 4 4 7" xfId="11697"/>
    <cellStyle name="Separador de milhares 4 4 7 2" xfId="42992"/>
    <cellStyle name="Separador de milhares 4 4 8" xfId="28168"/>
    <cellStyle name="Separador de milhares 4 4 8 2" xfId="33110"/>
    <cellStyle name="Separador de milhares 4 4 9" xfId="29815"/>
    <cellStyle name="Separador de milhares 4 5" xfId="1781"/>
    <cellStyle name="Separador de milhares 4 5 2" xfId="3464"/>
    <cellStyle name="Separador de milhares 4 5 2 2" xfId="6758"/>
    <cellStyle name="Separador de milhares 4 5 2 2 2" xfId="23228"/>
    <cellStyle name="Separador de milhares 4 5 2 2 2 2" xfId="54523"/>
    <cellStyle name="Separador de milhares 4 5 2 2 3" xfId="16640"/>
    <cellStyle name="Separador de milhares 4 5 2 2 3 2" xfId="47935"/>
    <cellStyle name="Separador de milhares 4 5 2 2 4" xfId="38053"/>
    <cellStyle name="Separador de milhares 4 5 2 3" xfId="10052"/>
    <cellStyle name="Separador de milhares 4 5 2 3 2" xfId="26522"/>
    <cellStyle name="Separador de milhares 4 5 2 3 2 2" xfId="57817"/>
    <cellStyle name="Separador de milhares 4 5 2 3 3" xfId="41347"/>
    <cellStyle name="Separador de milhares 4 5 2 4" xfId="19934"/>
    <cellStyle name="Separador de milhares 4 5 2 4 2" xfId="51229"/>
    <cellStyle name="Separador de milhares 4 5 2 5" xfId="13346"/>
    <cellStyle name="Separador de milhares 4 5 2 5 2" xfId="44641"/>
    <cellStyle name="Separador de milhares 4 5 2 6" xfId="34759"/>
    <cellStyle name="Separador de milhares 4 5 2 7" xfId="31464"/>
    <cellStyle name="Separador de milhares 4 5 3" xfId="5111"/>
    <cellStyle name="Separador de milhares 4 5 3 2" xfId="21581"/>
    <cellStyle name="Separador de milhares 4 5 3 2 2" xfId="52876"/>
    <cellStyle name="Separador de milhares 4 5 3 3" xfId="14993"/>
    <cellStyle name="Separador de milhares 4 5 3 3 2" xfId="46288"/>
    <cellStyle name="Separador de milhares 4 5 3 4" xfId="36406"/>
    <cellStyle name="Separador de milhares 4 5 4" xfId="8405"/>
    <cellStyle name="Separador de milhares 4 5 4 2" xfId="24875"/>
    <cellStyle name="Separador de milhares 4 5 4 2 2" xfId="56170"/>
    <cellStyle name="Separador de milhares 4 5 4 3" xfId="39700"/>
    <cellStyle name="Separador de milhares 4 5 5" xfId="18287"/>
    <cellStyle name="Separador de milhares 4 5 5 2" xfId="49582"/>
    <cellStyle name="Separador de milhares 4 5 6" xfId="11699"/>
    <cellStyle name="Separador de milhares 4 5 6 2" xfId="42994"/>
    <cellStyle name="Separador de milhares 4 5 7" xfId="28170"/>
    <cellStyle name="Separador de milhares 4 5 7 2" xfId="33112"/>
    <cellStyle name="Separador de milhares 4 5 8" xfId="29817"/>
    <cellStyle name="Separador de milhares 4 6" xfId="3375"/>
    <cellStyle name="Separador de milhares 4 6 2" xfId="6669"/>
    <cellStyle name="Separador de milhares 4 6 2 2" xfId="23139"/>
    <cellStyle name="Separador de milhares 4 6 2 2 2" xfId="54434"/>
    <cellStyle name="Separador de milhares 4 6 2 3" xfId="16551"/>
    <cellStyle name="Separador de milhares 4 6 2 3 2" xfId="47846"/>
    <cellStyle name="Separador de milhares 4 6 2 4" xfId="37964"/>
    <cellStyle name="Separador de milhares 4 6 3" xfId="9963"/>
    <cellStyle name="Separador de milhares 4 6 3 2" xfId="26433"/>
    <cellStyle name="Separador de milhares 4 6 3 2 2" xfId="57728"/>
    <cellStyle name="Separador de milhares 4 6 3 3" xfId="41258"/>
    <cellStyle name="Separador de milhares 4 6 4" xfId="19845"/>
    <cellStyle name="Separador de milhares 4 6 4 2" xfId="51140"/>
    <cellStyle name="Separador de milhares 4 6 5" xfId="13257"/>
    <cellStyle name="Separador de milhares 4 6 5 2" xfId="44552"/>
    <cellStyle name="Separador de milhares 4 6 6" xfId="34670"/>
    <cellStyle name="Separador de milhares 4 6 7" xfId="31375"/>
    <cellStyle name="Separador de milhares 4 7" xfId="5022"/>
    <cellStyle name="Separador de milhares 4 7 2" xfId="21492"/>
    <cellStyle name="Separador de milhares 4 7 2 2" xfId="52787"/>
    <cellStyle name="Separador de milhares 4 7 3" xfId="14904"/>
    <cellStyle name="Separador de milhares 4 7 3 2" xfId="46199"/>
    <cellStyle name="Separador de milhares 4 7 4" xfId="36317"/>
    <cellStyle name="Separador de milhares 4 8" xfId="8316"/>
    <cellStyle name="Separador de milhares 4 8 2" xfId="24786"/>
    <cellStyle name="Separador de milhares 4 8 2 2" xfId="56081"/>
    <cellStyle name="Separador de milhares 4 8 3" xfId="39611"/>
    <cellStyle name="Separador de milhares 4 9" xfId="18198"/>
    <cellStyle name="Separador de milhares 4 9 2" xfId="49493"/>
    <cellStyle name="Separador de milhares 5" xfId="1782"/>
    <cellStyle name="Separador de milhares 5 10" xfId="11700"/>
    <cellStyle name="Separador de milhares 5 10 2" xfId="42995"/>
    <cellStyle name="Separador de milhares 5 11" xfId="28171"/>
    <cellStyle name="Separador de milhares 5 11 2" xfId="33113"/>
    <cellStyle name="Separador de milhares 5 12" xfId="29818"/>
    <cellStyle name="Separador de milhares 5 2" xfId="1783"/>
    <cellStyle name="Separador de milhares 5 2 10" xfId="3466"/>
    <cellStyle name="Separador de milhares 5 2 10 2" xfId="6760"/>
    <cellStyle name="Separador de milhares 5 2 10 2 2" xfId="23230"/>
    <cellStyle name="Separador de milhares 5 2 10 2 2 2" xfId="54525"/>
    <cellStyle name="Separador de milhares 5 2 10 2 3" xfId="16642"/>
    <cellStyle name="Separador de milhares 5 2 10 2 3 2" xfId="47937"/>
    <cellStyle name="Separador de milhares 5 2 10 2 4" xfId="38055"/>
    <cellStyle name="Separador de milhares 5 2 10 3" xfId="10054"/>
    <cellStyle name="Separador de milhares 5 2 10 3 2" xfId="26524"/>
    <cellStyle name="Separador de milhares 5 2 10 3 2 2" xfId="57819"/>
    <cellStyle name="Separador de milhares 5 2 10 3 3" xfId="41349"/>
    <cellStyle name="Separador de milhares 5 2 10 4" xfId="19936"/>
    <cellStyle name="Separador de milhares 5 2 10 4 2" xfId="51231"/>
    <cellStyle name="Separador de milhares 5 2 10 5" xfId="13348"/>
    <cellStyle name="Separador de milhares 5 2 10 5 2" xfId="44643"/>
    <cellStyle name="Separador de milhares 5 2 10 6" xfId="34761"/>
    <cellStyle name="Separador de milhares 5 2 10 7" xfId="31466"/>
    <cellStyle name="Separador de milhares 5 2 11" xfId="5113"/>
    <cellStyle name="Separador de milhares 5 2 11 2" xfId="21583"/>
    <cellStyle name="Separador de milhares 5 2 11 2 2" xfId="52878"/>
    <cellStyle name="Separador de milhares 5 2 11 3" xfId="14995"/>
    <cellStyle name="Separador de milhares 5 2 11 3 2" xfId="46290"/>
    <cellStyle name="Separador de milhares 5 2 11 4" xfId="36408"/>
    <cellStyle name="Separador de milhares 5 2 12" xfId="8407"/>
    <cellStyle name="Separador de milhares 5 2 12 2" xfId="24877"/>
    <cellStyle name="Separador de milhares 5 2 12 2 2" xfId="56172"/>
    <cellStyle name="Separador de milhares 5 2 12 3" xfId="39702"/>
    <cellStyle name="Separador de milhares 5 2 13" xfId="18289"/>
    <cellStyle name="Separador de milhares 5 2 13 2" xfId="49584"/>
    <cellStyle name="Separador de milhares 5 2 14" xfId="11701"/>
    <cellStyle name="Separador de milhares 5 2 14 2" xfId="42996"/>
    <cellStyle name="Separador de milhares 5 2 15" xfId="28172"/>
    <cellStyle name="Separador de milhares 5 2 15 2" xfId="33114"/>
    <cellStyle name="Separador de milhares 5 2 16" xfId="29819"/>
    <cellStyle name="Separador de milhares 5 2 2" xfId="1784"/>
    <cellStyle name="Separador de milhares 5 2 2 10" xfId="5114"/>
    <cellStyle name="Separador de milhares 5 2 2 10 2" xfId="21584"/>
    <cellStyle name="Separador de milhares 5 2 2 10 2 2" xfId="52879"/>
    <cellStyle name="Separador de milhares 5 2 2 10 3" xfId="14996"/>
    <cellStyle name="Separador de milhares 5 2 2 10 3 2" xfId="46291"/>
    <cellStyle name="Separador de milhares 5 2 2 10 4" xfId="36409"/>
    <cellStyle name="Separador de milhares 5 2 2 11" xfId="8408"/>
    <cellStyle name="Separador de milhares 5 2 2 11 2" xfId="24878"/>
    <cellStyle name="Separador de milhares 5 2 2 11 2 2" xfId="56173"/>
    <cellStyle name="Separador de milhares 5 2 2 11 3" xfId="39703"/>
    <cellStyle name="Separador de milhares 5 2 2 12" xfId="18290"/>
    <cellStyle name="Separador de milhares 5 2 2 12 2" xfId="49585"/>
    <cellStyle name="Separador de milhares 5 2 2 13" xfId="11702"/>
    <cellStyle name="Separador de milhares 5 2 2 13 2" xfId="42997"/>
    <cellStyle name="Separador de milhares 5 2 2 14" xfId="28173"/>
    <cellStyle name="Separador de milhares 5 2 2 14 2" xfId="33115"/>
    <cellStyle name="Separador de milhares 5 2 2 15" xfId="29820"/>
    <cellStyle name="Separador de milhares 5 2 2 2" xfId="1785"/>
    <cellStyle name="Separador de milhares 5 2 2 2 10" xfId="8409"/>
    <cellStyle name="Separador de milhares 5 2 2 2 10 2" xfId="24879"/>
    <cellStyle name="Separador de milhares 5 2 2 2 10 2 2" xfId="56174"/>
    <cellStyle name="Separador de milhares 5 2 2 2 10 3" xfId="39704"/>
    <cellStyle name="Separador de milhares 5 2 2 2 11" xfId="18291"/>
    <cellStyle name="Separador de milhares 5 2 2 2 11 2" xfId="49586"/>
    <cellStyle name="Separador de milhares 5 2 2 2 12" xfId="11703"/>
    <cellStyle name="Separador de milhares 5 2 2 2 12 2" xfId="42998"/>
    <cellStyle name="Separador de milhares 5 2 2 2 13" xfId="28174"/>
    <cellStyle name="Separador de milhares 5 2 2 2 13 2" xfId="33116"/>
    <cellStyle name="Separador de milhares 5 2 2 2 14" xfId="29821"/>
    <cellStyle name="Separador de milhares 5 2 2 2 2" xfId="1786"/>
    <cellStyle name="Separador de milhares 5 2 2 2 2 10" xfId="11704"/>
    <cellStyle name="Separador de milhares 5 2 2 2 2 10 2" xfId="42999"/>
    <cellStyle name="Separador de milhares 5 2 2 2 2 11" xfId="28175"/>
    <cellStyle name="Separador de milhares 5 2 2 2 2 11 2" xfId="33117"/>
    <cellStyle name="Separador de milhares 5 2 2 2 2 12" xfId="29822"/>
    <cellStyle name="Separador de milhares 5 2 2 2 2 2" xfId="1787"/>
    <cellStyle name="Separador de milhares 5 2 2 2 2 2 2" xfId="1788"/>
    <cellStyle name="Separador de milhares 5 2 2 2 2 2 2 2" xfId="3471"/>
    <cellStyle name="Separador de milhares 5 2 2 2 2 2 2 2 2" xfId="6765"/>
    <cellStyle name="Separador de milhares 5 2 2 2 2 2 2 2 2 2" xfId="23235"/>
    <cellStyle name="Separador de milhares 5 2 2 2 2 2 2 2 2 2 2" xfId="54530"/>
    <cellStyle name="Separador de milhares 5 2 2 2 2 2 2 2 2 3" xfId="16647"/>
    <cellStyle name="Separador de milhares 5 2 2 2 2 2 2 2 2 3 2" xfId="47942"/>
    <cellStyle name="Separador de milhares 5 2 2 2 2 2 2 2 2 4" xfId="38060"/>
    <cellStyle name="Separador de milhares 5 2 2 2 2 2 2 2 3" xfId="10059"/>
    <cellStyle name="Separador de milhares 5 2 2 2 2 2 2 2 3 2" xfId="26529"/>
    <cellStyle name="Separador de milhares 5 2 2 2 2 2 2 2 3 2 2" xfId="57824"/>
    <cellStyle name="Separador de milhares 5 2 2 2 2 2 2 2 3 3" xfId="41354"/>
    <cellStyle name="Separador de milhares 5 2 2 2 2 2 2 2 4" xfId="19941"/>
    <cellStyle name="Separador de milhares 5 2 2 2 2 2 2 2 4 2" xfId="51236"/>
    <cellStyle name="Separador de milhares 5 2 2 2 2 2 2 2 5" xfId="13353"/>
    <cellStyle name="Separador de milhares 5 2 2 2 2 2 2 2 5 2" xfId="44648"/>
    <cellStyle name="Separador de milhares 5 2 2 2 2 2 2 2 6" xfId="34766"/>
    <cellStyle name="Separador de milhares 5 2 2 2 2 2 2 2 7" xfId="31471"/>
    <cellStyle name="Separador de milhares 5 2 2 2 2 2 2 3" xfId="5118"/>
    <cellStyle name="Separador de milhares 5 2 2 2 2 2 2 3 2" xfId="21588"/>
    <cellStyle name="Separador de milhares 5 2 2 2 2 2 2 3 2 2" xfId="52883"/>
    <cellStyle name="Separador de milhares 5 2 2 2 2 2 2 3 3" xfId="15000"/>
    <cellStyle name="Separador de milhares 5 2 2 2 2 2 2 3 3 2" xfId="46295"/>
    <cellStyle name="Separador de milhares 5 2 2 2 2 2 2 3 4" xfId="36413"/>
    <cellStyle name="Separador de milhares 5 2 2 2 2 2 2 4" xfId="8412"/>
    <cellStyle name="Separador de milhares 5 2 2 2 2 2 2 4 2" xfId="24882"/>
    <cellStyle name="Separador de milhares 5 2 2 2 2 2 2 4 2 2" xfId="56177"/>
    <cellStyle name="Separador de milhares 5 2 2 2 2 2 2 4 3" xfId="39707"/>
    <cellStyle name="Separador de milhares 5 2 2 2 2 2 2 5" xfId="18294"/>
    <cellStyle name="Separador de milhares 5 2 2 2 2 2 2 5 2" xfId="49589"/>
    <cellStyle name="Separador de milhares 5 2 2 2 2 2 2 6" xfId="11706"/>
    <cellStyle name="Separador de milhares 5 2 2 2 2 2 2 6 2" xfId="43001"/>
    <cellStyle name="Separador de milhares 5 2 2 2 2 2 2 7" xfId="28177"/>
    <cellStyle name="Separador de milhares 5 2 2 2 2 2 2 7 2" xfId="33119"/>
    <cellStyle name="Separador de milhares 5 2 2 2 2 2 2 8" xfId="29824"/>
    <cellStyle name="Separador de milhares 5 2 2 2 2 2 3" xfId="3470"/>
    <cellStyle name="Separador de milhares 5 2 2 2 2 2 3 2" xfId="6764"/>
    <cellStyle name="Separador de milhares 5 2 2 2 2 2 3 2 2" xfId="23234"/>
    <cellStyle name="Separador de milhares 5 2 2 2 2 2 3 2 2 2" xfId="54529"/>
    <cellStyle name="Separador de milhares 5 2 2 2 2 2 3 2 3" xfId="16646"/>
    <cellStyle name="Separador de milhares 5 2 2 2 2 2 3 2 3 2" xfId="47941"/>
    <cellStyle name="Separador de milhares 5 2 2 2 2 2 3 2 4" xfId="38059"/>
    <cellStyle name="Separador de milhares 5 2 2 2 2 2 3 3" xfId="10058"/>
    <cellStyle name="Separador de milhares 5 2 2 2 2 2 3 3 2" xfId="26528"/>
    <cellStyle name="Separador de milhares 5 2 2 2 2 2 3 3 2 2" xfId="57823"/>
    <cellStyle name="Separador de milhares 5 2 2 2 2 2 3 3 3" xfId="41353"/>
    <cellStyle name="Separador de milhares 5 2 2 2 2 2 3 4" xfId="19940"/>
    <cellStyle name="Separador de milhares 5 2 2 2 2 2 3 4 2" xfId="51235"/>
    <cellStyle name="Separador de milhares 5 2 2 2 2 2 3 5" xfId="13352"/>
    <cellStyle name="Separador de milhares 5 2 2 2 2 2 3 5 2" xfId="44647"/>
    <cellStyle name="Separador de milhares 5 2 2 2 2 2 3 6" xfId="34765"/>
    <cellStyle name="Separador de milhares 5 2 2 2 2 2 3 7" xfId="31470"/>
    <cellStyle name="Separador de milhares 5 2 2 2 2 2 4" xfId="5117"/>
    <cellStyle name="Separador de milhares 5 2 2 2 2 2 4 2" xfId="21587"/>
    <cellStyle name="Separador de milhares 5 2 2 2 2 2 4 2 2" xfId="52882"/>
    <cellStyle name="Separador de milhares 5 2 2 2 2 2 4 3" xfId="14999"/>
    <cellStyle name="Separador de milhares 5 2 2 2 2 2 4 3 2" xfId="46294"/>
    <cellStyle name="Separador de milhares 5 2 2 2 2 2 4 4" xfId="36412"/>
    <cellStyle name="Separador de milhares 5 2 2 2 2 2 5" xfId="8411"/>
    <cellStyle name="Separador de milhares 5 2 2 2 2 2 5 2" xfId="24881"/>
    <cellStyle name="Separador de milhares 5 2 2 2 2 2 5 2 2" xfId="56176"/>
    <cellStyle name="Separador de milhares 5 2 2 2 2 2 5 3" xfId="39706"/>
    <cellStyle name="Separador de milhares 5 2 2 2 2 2 6" xfId="18293"/>
    <cellStyle name="Separador de milhares 5 2 2 2 2 2 6 2" xfId="49588"/>
    <cellStyle name="Separador de milhares 5 2 2 2 2 2 7" xfId="11705"/>
    <cellStyle name="Separador de milhares 5 2 2 2 2 2 7 2" xfId="43000"/>
    <cellStyle name="Separador de milhares 5 2 2 2 2 2 8" xfId="28176"/>
    <cellStyle name="Separador de milhares 5 2 2 2 2 2 8 2" xfId="33118"/>
    <cellStyle name="Separador de milhares 5 2 2 2 2 2 9" xfId="29823"/>
    <cellStyle name="Separador de milhares 5 2 2 2 2 3" xfId="1789"/>
    <cellStyle name="Separador de milhares 5 2 2 2 2 3 2" xfId="1790"/>
    <cellStyle name="Separador de milhares 5 2 2 2 2 3 2 2" xfId="3473"/>
    <cellStyle name="Separador de milhares 5 2 2 2 2 3 2 2 2" xfId="6767"/>
    <cellStyle name="Separador de milhares 5 2 2 2 2 3 2 2 2 2" xfId="23237"/>
    <cellStyle name="Separador de milhares 5 2 2 2 2 3 2 2 2 2 2" xfId="54532"/>
    <cellStyle name="Separador de milhares 5 2 2 2 2 3 2 2 2 3" xfId="16649"/>
    <cellStyle name="Separador de milhares 5 2 2 2 2 3 2 2 2 3 2" xfId="47944"/>
    <cellStyle name="Separador de milhares 5 2 2 2 2 3 2 2 2 4" xfId="38062"/>
    <cellStyle name="Separador de milhares 5 2 2 2 2 3 2 2 3" xfId="10061"/>
    <cellStyle name="Separador de milhares 5 2 2 2 2 3 2 2 3 2" xfId="26531"/>
    <cellStyle name="Separador de milhares 5 2 2 2 2 3 2 2 3 2 2" xfId="57826"/>
    <cellStyle name="Separador de milhares 5 2 2 2 2 3 2 2 3 3" xfId="41356"/>
    <cellStyle name="Separador de milhares 5 2 2 2 2 3 2 2 4" xfId="19943"/>
    <cellStyle name="Separador de milhares 5 2 2 2 2 3 2 2 4 2" xfId="51238"/>
    <cellStyle name="Separador de milhares 5 2 2 2 2 3 2 2 5" xfId="13355"/>
    <cellStyle name="Separador de milhares 5 2 2 2 2 3 2 2 5 2" xfId="44650"/>
    <cellStyle name="Separador de milhares 5 2 2 2 2 3 2 2 6" xfId="34768"/>
    <cellStyle name="Separador de milhares 5 2 2 2 2 3 2 2 7" xfId="31473"/>
    <cellStyle name="Separador de milhares 5 2 2 2 2 3 2 3" xfId="5120"/>
    <cellStyle name="Separador de milhares 5 2 2 2 2 3 2 3 2" xfId="21590"/>
    <cellStyle name="Separador de milhares 5 2 2 2 2 3 2 3 2 2" xfId="52885"/>
    <cellStyle name="Separador de milhares 5 2 2 2 2 3 2 3 3" xfId="15002"/>
    <cellStyle name="Separador de milhares 5 2 2 2 2 3 2 3 3 2" xfId="46297"/>
    <cellStyle name="Separador de milhares 5 2 2 2 2 3 2 3 4" xfId="36415"/>
    <cellStyle name="Separador de milhares 5 2 2 2 2 3 2 4" xfId="8414"/>
    <cellStyle name="Separador de milhares 5 2 2 2 2 3 2 4 2" xfId="24884"/>
    <cellStyle name="Separador de milhares 5 2 2 2 2 3 2 4 2 2" xfId="56179"/>
    <cellStyle name="Separador de milhares 5 2 2 2 2 3 2 4 3" xfId="39709"/>
    <cellStyle name="Separador de milhares 5 2 2 2 2 3 2 5" xfId="18296"/>
    <cellStyle name="Separador de milhares 5 2 2 2 2 3 2 5 2" xfId="49591"/>
    <cellStyle name="Separador de milhares 5 2 2 2 2 3 2 6" xfId="11708"/>
    <cellStyle name="Separador de milhares 5 2 2 2 2 3 2 6 2" xfId="43003"/>
    <cellStyle name="Separador de milhares 5 2 2 2 2 3 2 7" xfId="28179"/>
    <cellStyle name="Separador de milhares 5 2 2 2 2 3 2 7 2" xfId="33121"/>
    <cellStyle name="Separador de milhares 5 2 2 2 2 3 2 8" xfId="29826"/>
    <cellStyle name="Separador de milhares 5 2 2 2 2 3 3" xfId="3472"/>
    <cellStyle name="Separador de milhares 5 2 2 2 2 3 3 2" xfId="6766"/>
    <cellStyle name="Separador de milhares 5 2 2 2 2 3 3 2 2" xfId="23236"/>
    <cellStyle name="Separador de milhares 5 2 2 2 2 3 3 2 2 2" xfId="54531"/>
    <cellStyle name="Separador de milhares 5 2 2 2 2 3 3 2 3" xfId="16648"/>
    <cellStyle name="Separador de milhares 5 2 2 2 2 3 3 2 3 2" xfId="47943"/>
    <cellStyle name="Separador de milhares 5 2 2 2 2 3 3 2 4" xfId="38061"/>
    <cellStyle name="Separador de milhares 5 2 2 2 2 3 3 3" xfId="10060"/>
    <cellStyle name="Separador de milhares 5 2 2 2 2 3 3 3 2" xfId="26530"/>
    <cellStyle name="Separador de milhares 5 2 2 2 2 3 3 3 2 2" xfId="57825"/>
    <cellStyle name="Separador de milhares 5 2 2 2 2 3 3 3 3" xfId="41355"/>
    <cellStyle name="Separador de milhares 5 2 2 2 2 3 3 4" xfId="19942"/>
    <cellStyle name="Separador de milhares 5 2 2 2 2 3 3 4 2" xfId="51237"/>
    <cellStyle name="Separador de milhares 5 2 2 2 2 3 3 5" xfId="13354"/>
    <cellStyle name="Separador de milhares 5 2 2 2 2 3 3 5 2" xfId="44649"/>
    <cellStyle name="Separador de milhares 5 2 2 2 2 3 3 6" xfId="34767"/>
    <cellStyle name="Separador de milhares 5 2 2 2 2 3 3 7" xfId="31472"/>
    <cellStyle name="Separador de milhares 5 2 2 2 2 3 4" xfId="5119"/>
    <cellStyle name="Separador de milhares 5 2 2 2 2 3 4 2" xfId="21589"/>
    <cellStyle name="Separador de milhares 5 2 2 2 2 3 4 2 2" xfId="52884"/>
    <cellStyle name="Separador de milhares 5 2 2 2 2 3 4 3" xfId="15001"/>
    <cellStyle name="Separador de milhares 5 2 2 2 2 3 4 3 2" xfId="46296"/>
    <cellStyle name="Separador de milhares 5 2 2 2 2 3 4 4" xfId="36414"/>
    <cellStyle name="Separador de milhares 5 2 2 2 2 3 5" xfId="8413"/>
    <cellStyle name="Separador de milhares 5 2 2 2 2 3 5 2" xfId="24883"/>
    <cellStyle name="Separador de milhares 5 2 2 2 2 3 5 2 2" xfId="56178"/>
    <cellStyle name="Separador de milhares 5 2 2 2 2 3 5 3" xfId="39708"/>
    <cellStyle name="Separador de milhares 5 2 2 2 2 3 6" xfId="18295"/>
    <cellStyle name="Separador de milhares 5 2 2 2 2 3 6 2" xfId="49590"/>
    <cellStyle name="Separador de milhares 5 2 2 2 2 3 7" xfId="11707"/>
    <cellStyle name="Separador de milhares 5 2 2 2 2 3 7 2" xfId="43002"/>
    <cellStyle name="Separador de milhares 5 2 2 2 2 3 8" xfId="28178"/>
    <cellStyle name="Separador de milhares 5 2 2 2 2 3 8 2" xfId="33120"/>
    <cellStyle name="Separador de milhares 5 2 2 2 2 3 9" xfId="29825"/>
    <cellStyle name="Separador de milhares 5 2 2 2 2 4" xfId="1791"/>
    <cellStyle name="Separador de milhares 5 2 2 2 2 4 2" xfId="3474"/>
    <cellStyle name="Separador de milhares 5 2 2 2 2 4 2 2" xfId="6768"/>
    <cellStyle name="Separador de milhares 5 2 2 2 2 4 2 2 2" xfId="23238"/>
    <cellStyle name="Separador de milhares 5 2 2 2 2 4 2 2 2 2" xfId="54533"/>
    <cellStyle name="Separador de milhares 5 2 2 2 2 4 2 2 3" xfId="16650"/>
    <cellStyle name="Separador de milhares 5 2 2 2 2 4 2 2 3 2" xfId="47945"/>
    <cellStyle name="Separador de milhares 5 2 2 2 2 4 2 2 4" xfId="38063"/>
    <cellStyle name="Separador de milhares 5 2 2 2 2 4 2 3" xfId="10062"/>
    <cellStyle name="Separador de milhares 5 2 2 2 2 4 2 3 2" xfId="26532"/>
    <cellStyle name="Separador de milhares 5 2 2 2 2 4 2 3 2 2" xfId="57827"/>
    <cellStyle name="Separador de milhares 5 2 2 2 2 4 2 3 3" xfId="41357"/>
    <cellStyle name="Separador de milhares 5 2 2 2 2 4 2 4" xfId="19944"/>
    <cellStyle name="Separador de milhares 5 2 2 2 2 4 2 4 2" xfId="51239"/>
    <cellStyle name="Separador de milhares 5 2 2 2 2 4 2 5" xfId="13356"/>
    <cellStyle name="Separador de milhares 5 2 2 2 2 4 2 5 2" xfId="44651"/>
    <cellStyle name="Separador de milhares 5 2 2 2 2 4 2 6" xfId="34769"/>
    <cellStyle name="Separador de milhares 5 2 2 2 2 4 2 7" xfId="31474"/>
    <cellStyle name="Separador de milhares 5 2 2 2 2 4 3" xfId="5121"/>
    <cellStyle name="Separador de milhares 5 2 2 2 2 4 3 2" xfId="21591"/>
    <cellStyle name="Separador de milhares 5 2 2 2 2 4 3 2 2" xfId="52886"/>
    <cellStyle name="Separador de milhares 5 2 2 2 2 4 3 3" xfId="15003"/>
    <cellStyle name="Separador de milhares 5 2 2 2 2 4 3 3 2" xfId="46298"/>
    <cellStyle name="Separador de milhares 5 2 2 2 2 4 3 4" xfId="36416"/>
    <cellStyle name="Separador de milhares 5 2 2 2 2 4 4" xfId="8415"/>
    <cellStyle name="Separador de milhares 5 2 2 2 2 4 4 2" xfId="24885"/>
    <cellStyle name="Separador de milhares 5 2 2 2 2 4 4 2 2" xfId="56180"/>
    <cellStyle name="Separador de milhares 5 2 2 2 2 4 4 3" xfId="39710"/>
    <cellStyle name="Separador de milhares 5 2 2 2 2 4 5" xfId="18297"/>
    <cellStyle name="Separador de milhares 5 2 2 2 2 4 5 2" xfId="49592"/>
    <cellStyle name="Separador de milhares 5 2 2 2 2 4 6" xfId="11709"/>
    <cellStyle name="Separador de milhares 5 2 2 2 2 4 6 2" xfId="43004"/>
    <cellStyle name="Separador de milhares 5 2 2 2 2 4 7" xfId="28180"/>
    <cellStyle name="Separador de milhares 5 2 2 2 2 4 7 2" xfId="33122"/>
    <cellStyle name="Separador de milhares 5 2 2 2 2 4 8" xfId="29827"/>
    <cellStyle name="Separador de milhares 5 2 2 2 2 5" xfId="1792"/>
    <cellStyle name="Separador de milhares 5 2 2 2 2 5 2" xfId="3475"/>
    <cellStyle name="Separador de milhares 5 2 2 2 2 5 2 2" xfId="6769"/>
    <cellStyle name="Separador de milhares 5 2 2 2 2 5 2 2 2" xfId="23239"/>
    <cellStyle name="Separador de milhares 5 2 2 2 2 5 2 2 2 2" xfId="54534"/>
    <cellStyle name="Separador de milhares 5 2 2 2 2 5 2 2 3" xfId="16651"/>
    <cellStyle name="Separador de milhares 5 2 2 2 2 5 2 2 3 2" xfId="47946"/>
    <cellStyle name="Separador de milhares 5 2 2 2 2 5 2 2 4" xfId="38064"/>
    <cellStyle name="Separador de milhares 5 2 2 2 2 5 2 3" xfId="10063"/>
    <cellStyle name="Separador de milhares 5 2 2 2 2 5 2 3 2" xfId="26533"/>
    <cellStyle name="Separador de milhares 5 2 2 2 2 5 2 3 2 2" xfId="57828"/>
    <cellStyle name="Separador de milhares 5 2 2 2 2 5 2 3 3" xfId="41358"/>
    <cellStyle name="Separador de milhares 5 2 2 2 2 5 2 4" xfId="19945"/>
    <cellStyle name="Separador de milhares 5 2 2 2 2 5 2 4 2" xfId="51240"/>
    <cellStyle name="Separador de milhares 5 2 2 2 2 5 2 5" xfId="13357"/>
    <cellStyle name="Separador de milhares 5 2 2 2 2 5 2 5 2" xfId="44652"/>
    <cellStyle name="Separador de milhares 5 2 2 2 2 5 2 6" xfId="34770"/>
    <cellStyle name="Separador de milhares 5 2 2 2 2 5 2 7" xfId="31475"/>
    <cellStyle name="Separador de milhares 5 2 2 2 2 5 3" xfId="5122"/>
    <cellStyle name="Separador de milhares 5 2 2 2 2 5 3 2" xfId="21592"/>
    <cellStyle name="Separador de milhares 5 2 2 2 2 5 3 2 2" xfId="52887"/>
    <cellStyle name="Separador de milhares 5 2 2 2 2 5 3 3" xfId="15004"/>
    <cellStyle name="Separador de milhares 5 2 2 2 2 5 3 3 2" xfId="46299"/>
    <cellStyle name="Separador de milhares 5 2 2 2 2 5 3 4" xfId="36417"/>
    <cellStyle name="Separador de milhares 5 2 2 2 2 5 4" xfId="8416"/>
    <cellStyle name="Separador de milhares 5 2 2 2 2 5 4 2" xfId="24886"/>
    <cellStyle name="Separador de milhares 5 2 2 2 2 5 4 2 2" xfId="56181"/>
    <cellStyle name="Separador de milhares 5 2 2 2 2 5 4 3" xfId="39711"/>
    <cellStyle name="Separador de milhares 5 2 2 2 2 5 5" xfId="18298"/>
    <cellStyle name="Separador de milhares 5 2 2 2 2 5 5 2" xfId="49593"/>
    <cellStyle name="Separador de milhares 5 2 2 2 2 5 6" xfId="11710"/>
    <cellStyle name="Separador de milhares 5 2 2 2 2 5 6 2" xfId="43005"/>
    <cellStyle name="Separador de milhares 5 2 2 2 2 5 7" xfId="28181"/>
    <cellStyle name="Separador de milhares 5 2 2 2 2 5 7 2" xfId="33123"/>
    <cellStyle name="Separador de milhares 5 2 2 2 2 5 8" xfId="29828"/>
    <cellStyle name="Separador de milhares 5 2 2 2 2 6" xfId="3469"/>
    <cellStyle name="Separador de milhares 5 2 2 2 2 6 2" xfId="6763"/>
    <cellStyle name="Separador de milhares 5 2 2 2 2 6 2 2" xfId="23233"/>
    <cellStyle name="Separador de milhares 5 2 2 2 2 6 2 2 2" xfId="54528"/>
    <cellStyle name="Separador de milhares 5 2 2 2 2 6 2 3" xfId="16645"/>
    <cellStyle name="Separador de milhares 5 2 2 2 2 6 2 3 2" xfId="47940"/>
    <cellStyle name="Separador de milhares 5 2 2 2 2 6 2 4" xfId="38058"/>
    <cellStyle name="Separador de milhares 5 2 2 2 2 6 3" xfId="10057"/>
    <cellStyle name="Separador de milhares 5 2 2 2 2 6 3 2" xfId="26527"/>
    <cellStyle name="Separador de milhares 5 2 2 2 2 6 3 2 2" xfId="57822"/>
    <cellStyle name="Separador de milhares 5 2 2 2 2 6 3 3" xfId="41352"/>
    <cellStyle name="Separador de milhares 5 2 2 2 2 6 4" xfId="19939"/>
    <cellStyle name="Separador de milhares 5 2 2 2 2 6 4 2" xfId="51234"/>
    <cellStyle name="Separador de milhares 5 2 2 2 2 6 5" xfId="13351"/>
    <cellStyle name="Separador de milhares 5 2 2 2 2 6 5 2" xfId="44646"/>
    <cellStyle name="Separador de milhares 5 2 2 2 2 6 6" xfId="34764"/>
    <cellStyle name="Separador de milhares 5 2 2 2 2 6 7" xfId="31469"/>
    <cellStyle name="Separador de milhares 5 2 2 2 2 7" xfId="5116"/>
    <cellStyle name="Separador de milhares 5 2 2 2 2 7 2" xfId="21586"/>
    <cellStyle name="Separador de milhares 5 2 2 2 2 7 2 2" xfId="52881"/>
    <cellStyle name="Separador de milhares 5 2 2 2 2 7 3" xfId="14998"/>
    <cellStyle name="Separador de milhares 5 2 2 2 2 7 3 2" xfId="46293"/>
    <cellStyle name="Separador de milhares 5 2 2 2 2 7 4" xfId="36411"/>
    <cellStyle name="Separador de milhares 5 2 2 2 2 8" xfId="8410"/>
    <cellStyle name="Separador de milhares 5 2 2 2 2 8 2" xfId="24880"/>
    <cellStyle name="Separador de milhares 5 2 2 2 2 8 2 2" xfId="56175"/>
    <cellStyle name="Separador de milhares 5 2 2 2 2 8 3" xfId="39705"/>
    <cellStyle name="Separador de milhares 5 2 2 2 2 9" xfId="18292"/>
    <cellStyle name="Separador de milhares 5 2 2 2 2 9 2" xfId="49587"/>
    <cellStyle name="Separador de milhares 5 2 2 2 3" xfId="1793"/>
    <cellStyle name="Separador de milhares 5 2 2 2 3 10" xfId="11711"/>
    <cellStyle name="Separador de milhares 5 2 2 2 3 10 2" xfId="43006"/>
    <cellStyle name="Separador de milhares 5 2 2 2 3 11" xfId="28182"/>
    <cellStyle name="Separador de milhares 5 2 2 2 3 11 2" xfId="33124"/>
    <cellStyle name="Separador de milhares 5 2 2 2 3 12" xfId="29829"/>
    <cellStyle name="Separador de milhares 5 2 2 2 3 2" xfId="1794"/>
    <cellStyle name="Separador de milhares 5 2 2 2 3 2 2" xfId="1795"/>
    <cellStyle name="Separador de milhares 5 2 2 2 3 2 2 2" xfId="3478"/>
    <cellStyle name="Separador de milhares 5 2 2 2 3 2 2 2 2" xfId="6772"/>
    <cellStyle name="Separador de milhares 5 2 2 2 3 2 2 2 2 2" xfId="23242"/>
    <cellStyle name="Separador de milhares 5 2 2 2 3 2 2 2 2 2 2" xfId="54537"/>
    <cellStyle name="Separador de milhares 5 2 2 2 3 2 2 2 2 3" xfId="16654"/>
    <cellStyle name="Separador de milhares 5 2 2 2 3 2 2 2 2 3 2" xfId="47949"/>
    <cellStyle name="Separador de milhares 5 2 2 2 3 2 2 2 2 4" xfId="38067"/>
    <cellStyle name="Separador de milhares 5 2 2 2 3 2 2 2 3" xfId="10066"/>
    <cellStyle name="Separador de milhares 5 2 2 2 3 2 2 2 3 2" xfId="26536"/>
    <cellStyle name="Separador de milhares 5 2 2 2 3 2 2 2 3 2 2" xfId="57831"/>
    <cellStyle name="Separador de milhares 5 2 2 2 3 2 2 2 3 3" xfId="41361"/>
    <cellStyle name="Separador de milhares 5 2 2 2 3 2 2 2 4" xfId="19948"/>
    <cellStyle name="Separador de milhares 5 2 2 2 3 2 2 2 4 2" xfId="51243"/>
    <cellStyle name="Separador de milhares 5 2 2 2 3 2 2 2 5" xfId="13360"/>
    <cellStyle name="Separador de milhares 5 2 2 2 3 2 2 2 5 2" xfId="44655"/>
    <cellStyle name="Separador de milhares 5 2 2 2 3 2 2 2 6" xfId="34773"/>
    <cellStyle name="Separador de milhares 5 2 2 2 3 2 2 2 7" xfId="31478"/>
    <cellStyle name="Separador de milhares 5 2 2 2 3 2 2 3" xfId="5125"/>
    <cellStyle name="Separador de milhares 5 2 2 2 3 2 2 3 2" xfId="21595"/>
    <cellStyle name="Separador de milhares 5 2 2 2 3 2 2 3 2 2" xfId="52890"/>
    <cellStyle name="Separador de milhares 5 2 2 2 3 2 2 3 3" xfId="15007"/>
    <cellStyle name="Separador de milhares 5 2 2 2 3 2 2 3 3 2" xfId="46302"/>
    <cellStyle name="Separador de milhares 5 2 2 2 3 2 2 3 4" xfId="36420"/>
    <cellStyle name="Separador de milhares 5 2 2 2 3 2 2 4" xfId="8419"/>
    <cellStyle name="Separador de milhares 5 2 2 2 3 2 2 4 2" xfId="24889"/>
    <cellStyle name="Separador de milhares 5 2 2 2 3 2 2 4 2 2" xfId="56184"/>
    <cellStyle name="Separador de milhares 5 2 2 2 3 2 2 4 3" xfId="39714"/>
    <cellStyle name="Separador de milhares 5 2 2 2 3 2 2 5" xfId="18301"/>
    <cellStyle name="Separador de milhares 5 2 2 2 3 2 2 5 2" xfId="49596"/>
    <cellStyle name="Separador de milhares 5 2 2 2 3 2 2 6" xfId="11713"/>
    <cellStyle name="Separador de milhares 5 2 2 2 3 2 2 6 2" xfId="43008"/>
    <cellStyle name="Separador de milhares 5 2 2 2 3 2 2 7" xfId="28184"/>
    <cellStyle name="Separador de milhares 5 2 2 2 3 2 2 7 2" xfId="33126"/>
    <cellStyle name="Separador de milhares 5 2 2 2 3 2 2 8" xfId="29831"/>
    <cellStyle name="Separador de milhares 5 2 2 2 3 2 3" xfId="3477"/>
    <cellStyle name="Separador de milhares 5 2 2 2 3 2 3 2" xfId="6771"/>
    <cellStyle name="Separador de milhares 5 2 2 2 3 2 3 2 2" xfId="23241"/>
    <cellStyle name="Separador de milhares 5 2 2 2 3 2 3 2 2 2" xfId="54536"/>
    <cellStyle name="Separador de milhares 5 2 2 2 3 2 3 2 3" xfId="16653"/>
    <cellStyle name="Separador de milhares 5 2 2 2 3 2 3 2 3 2" xfId="47948"/>
    <cellStyle name="Separador de milhares 5 2 2 2 3 2 3 2 4" xfId="38066"/>
    <cellStyle name="Separador de milhares 5 2 2 2 3 2 3 3" xfId="10065"/>
    <cellStyle name="Separador de milhares 5 2 2 2 3 2 3 3 2" xfId="26535"/>
    <cellStyle name="Separador de milhares 5 2 2 2 3 2 3 3 2 2" xfId="57830"/>
    <cellStyle name="Separador de milhares 5 2 2 2 3 2 3 3 3" xfId="41360"/>
    <cellStyle name="Separador de milhares 5 2 2 2 3 2 3 4" xfId="19947"/>
    <cellStyle name="Separador de milhares 5 2 2 2 3 2 3 4 2" xfId="51242"/>
    <cellStyle name="Separador de milhares 5 2 2 2 3 2 3 5" xfId="13359"/>
    <cellStyle name="Separador de milhares 5 2 2 2 3 2 3 5 2" xfId="44654"/>
    <cellStyle name="Separador de milhares 5 2 2 2 3 2 3 6" xfId="34772"/>
    <cellStyle name="Separador de milhares 5 2 2 2 3 2 3 7" xfId="31477"/>
    <cellStyle name="Separador de milhares 5 2 2 2 3 2 4" xfId="5124"/>
    <cellStyle name="Separador de milhares 5 2 2 2 3 2 4 2" xfId="21594"/>
    <cellStyle name="Separador de milhares 5 2 2 2 3 2 4 2 2" xfId="52889"/>
    <cellStyle name="Separador de milhares 5 2 2 2 3 2 4 3" xfId="15006"/>
    <cellStyle name="Separador de milhares 5 2 2 2 3 2 4 3 2" xfId="46301"/>
    <cellStyle name="Separador de milhares 5 2 2 2 3 2 4 4" xfId="36419"/>
    <cellStyle name="Separador de milhares 5 2 2 2 3 2 5" xfId="8418"/>
    <cellStyle name="Separador de milhares 5 2 2 2 3 2 5 2" xfId="24888"/>
    <cellStyle name="Separador de milhares 5 2 2 2 3 2 5 2 2" xfId="56183"/>
    <cellStyle name="Separador de milhares 5 2 2 2 3 2 5 3" xfId="39713"/>
    <cellStyle name="Separador de milhares 5 2 2 2 3 2 6" xfId="18300"/>
    <cellStyle name="Separador de milhares 5 2 2 2 3 2 6 2" xfId="49595"/>
    <cellStyle name="Separador de milhares 5 2 2 2 3 2 7" xfId="11712"/>
    <cellStyle name="Separador de milhares 5 2 2 2 3 2 7 2" xfId="43007"/>
    <cellStyle name="Separador de milhares 5 2 2 2 3 2 8" xfId="28183"/>
    <cellStyle name="Separador de milhares 5 2 2 2 3 2 8 2" xfId="33125"/>
    <cellStyle name="Separador de milhares 5 2 2 2 3 2 9" xfId="29830"/>
    <cellStyle name="Separador de milhares 5 2 2 2 3 3" xfId="1796"/>
    <cellStyle name="Separador de milhares 5 2 2 2 3 3 2" xfId="1797"/>
    <cellStyle name="Separador de milhares 5 2 2 2 3 3 2 2" xfId="3480"/>
    <cellStyle name="Separador de milhares 5 2 2 2 3 3 2 2 2" xfId="6774"/>
    <cellStyle name="Separador de milhares 5 2 2 2 3 3 2 2 2 2" xfId="23244"/>
    <cellStyle name="Separador de milhares 5 2 2 2 3 3 2 2 2 2 2" xfId="54539"/>
    <cellStyle name="Separador de milhares 5 2 2 2 3 3 2 2 2 3" xfId="16656"/>
    <cellStyle name="Separador de milhares 5 2 2 2 3 3 2 2 2 3 2" xfId="47951"/>
    <cellStyle name="Separador de milhares 5 2 2 2 3 3 2 2 2 4" xfId="38069"/>
    <cellStyle name="Separador de milhares 5 2 2 2 3 3 2 2 3" xfId="10068"/>
    <cellStyle name="Separador de milhares 5 2 2 2 3 3 2 2 3 2" xfId="26538"/>
    <cellStyle name="Separador de milhares 5 2 2 2 3 3 2 2 3 2 2" xfId="57833"/>
    <cellStyle name="Separador de milhares 5 2 2 2 3 3 2 2 3 3" xfId="41363"/>
    <cellStyle name="Separador de milhares 5 2 2 2 3 3 2 2 4" xfId="19950"/>
    <cellStyle name="Separador de milhares 5 2 2 2 3 3 2 2 4 2" xfId="51245"/>
    <cellStyle name="Separador de milhares 5 2 2 2 3 3 2 2 5" xfId="13362"/>
    <cellStyle name="Separador de milhares 5 2 2 2 3 3 2 2 5 2" xfId="44657"/>
    <cellStyle name="Separador de milhares 5 2 2 2 3 3 2 2 6" xfId="34775"/>
    <cellStyle name="Separador de milhares 5 2 2 2 3 3 2 2 7" xfId="31480"/>
    <cellStyle name="Separador de milhares 5 2 2 2 3 3 2 3" xfId="5127"/>
    <cellStyle name="Separador de milhares 5 2 2 2 3 3 2 3 2" xfId="21597"/>
    <cellStyle name="Separador de milhares 5 2 2 2 3 3 2 3 2 2" xfId="52892"/>
    <cellStyle name="Separador de milhares 5 2 2 2 3 3 2 3 3" xfId="15009"/>
    <cellStyle name="Separador de milhares 5 2 2 2 3 3 2 3 3 2" xfId="46304"/>
    <cellStyle name="Separador de milhares 5 2 2 2 3 3 2 3 4" xfId="36422"/>
    <cellStyle name="Separador de milhares 5 2 2 2 3 3 2 4" xfId="8421"/>
    <cellStyle name="Separador de milhares 5 2 2 2 3 3 2 4 2" xfId="24891"/>
    <cellStyle name="Separador de milhares 5 2 2 2 3 3 2 4 2 2" xfId="56186"/>
    <cellStyle name="Separador de milhares 5 2 2 2 3 3 2 4 3" xfId="39716"/>
    <cellStyle name="Separador de milhares 5 2 2 2 3 3 2 5" xfId="18303"/>
    <cellStyle name="Separador de milhares 5 2 2 2 3 3 2 5 2" xfId="49598"/>
    <cellStyle name="Separador de milhares 5 2 2 2 3 3 2 6" xfId="11715"/>
    <cellStyle name="Separador de milhares 5 2 2 2 3 3 2 6 2" xfId="43010"/>
    <cellStyle name="Separador de milhares 5 2 2 2 3 3 2 7" xfId="28186"/>
    <cellStyle name="Separador de milhares 5 2 2 2 3 3 2 7 2" xfId="33128"/>
    <cellStyle name="Separador de milhares 5 2 2 2 3 3 2 8" xfId="29833"/>
    <cellStyle name="Separador de milhares 5 2 2 2 3 3 3" xfId="3479"/>
    <cellStyle name="Separador de milhares 5 2 2 2 3 3 3 2" xfId="6773"/>
    <cellStyle name="Separador de milhares 5 2 2 2 3 3 3 2 2" xfId="23243"/>
    <cellStyle name="Separador de milhares 5 2 2 2 3 3 3 2 2 2" xfId="54538"/>
    <cellStyle name="Separador de milhares 5 2 2 2 3 3 3 2 3" xfId="16655"/>
    <cellStyle name="Separador de milhares 5 2 2 2 3 3 3 2 3 2" xfId="47950"/>
    <cellStyle name="Separador de milhares 5 2 2 2 3 3 3 2 4" xfId="38068"/>
    <cellStyle name="Separador de milhares 5 2 2 2 3 3 3 3" xfId="10067"/>
    <cellStyle name="Separador de milhares 5 2 2 2 3 3 3 3 2" xfId="26537"/>
    <cellStyle name="Separador de milhares 5 2 2 2 3 3 3 3 2 2" xfId="57832"/>
    <cellStyle name="Separador de milhares 5 2 2 2 3 3 3 3 3" xfId="41362"/>
    <cellStyle name="Separador de milhares 5 2 2 2 3 3 3 4" xfId="19949"/>
    <cellStyle name="Separador de milhares 5 2 2 2 3 3 3 4 2" xfId="51244"/>
    <cellStyle name="Separador de milhares 5 2 2 2 3 3 3 5" xfId="13361"/>
    <cellStyle name="Separador de milhares 5 2 2 2 3 3 3 5 2" xfId="44656"/>
    <cellStyle name="Separador de milhares 5 2 2 2 3 3 3 6" xfId="34774"/>
    <cellStyle name="Separador de milhares 5 2 2 2 3 3 3 7" xfId="31479"/>
    <cellStyle name="Separador de milhares 5 2 2 2 3 3 4" xfId="5126"/>
    <cellStyle name="Separador de milhares 5 2 2 2 3 3 4 2" xfId="21596"/>
    <cellStyle name="Separador de milhares 5 2 2 2 3 3 4 2 2" xfId="52891"/>
    <cellStyle name="Separador de milhares 5 2 2 2 3 3 4 3" xfId="15008"/>
    <cellStyle name="Separador de milhares 5 2 2 2 3 3 4 3 2" xfId="46303"/>
    <cellStyle name="Separador de milhares 5 2 2 2 3 3 4 4" xfId="36421"/>
    <cellStyle name="Separador de milhares 5 2 2 2 3 3 5" xfId="8420"/>
    <cellStyle name="Separador de milhares 5 2 2 2 3 3 5 2" xfId="24890"/>
    <cellStyle name="Separador de milhares 5 2 2 2 3 3 5 2 2" xfId="56185"/>
    <cellStyle name="Separador de milhares 5 2 2 2 3 3 5 3" xfId="39715"/>
    <cellStyle name="Separador de milhares 5 2 2 2 3 3 6" xfId="18302"/>
    <cellStyle name="Separador de milhares 5 2 2 2 3 3 6 2" xfId="49597"/>
    <cellStyle name="Separador de milhares 5 2 2 2 3 3 7" xfId="11714"/>
    <cellStyle name="Separador de milhares 5 2 2 2 3 3 7 2" xfId="43009"/>
    <cellStyle name="Separador de milhares 5 2 2 2 3 3 8" xfId="28185"/>
    <cellStyle name="Separador de milhares 5 2 2 2 3 3 8 2" xfId="33127"/>
    <cellStyle name="Separador de milhares 5 2 2 2 3 3 9" xfId="29832"/>
    <cellStyle name="Separador de milhares 5 2 2 2 3 4" xfId="1798"/>
    <cellStyle name="Separador de milhares 5 2 2 2 3 4 2" xfId="3481"/>
    <cellStyle name="Separador de milhares 5 2 2 2 3 4 2 2" xfId="6775"/>
    <cellStyle name="Separador de milhares 5 2 2 2 3 4 2 2 2" xfId="23245"/>
    <cellStyle name="Separador de milhares 5 2 2 2 3 4 2 2 2 2" xfId="54540"/>
    <cellStyle name="Separador de milhares 5 2 2 2 3 4 2 2 3" xfId="16657"/>
    <cellStyle name="Separador de milhares 5 2 2 2 3 4 2 2 3 2" xfId="47952"/>
    <cellStyle name="Separador de milhares 5 2 2 2 3 4 2 2 4" xfId="38070"/>
    <cellStyle name="Separador de milhares 5 2 2 2 3 4 2 3" xfId="10069"/>
    <cellStyle name="Separador de milhares 5 2 2 2 3 4 2 3 2" xfId="26539"/>
    <cellStyle name="Separador de milhares 5 2 2 2 3 4 2 3 2 2" xfId="57834"/>
    <cellStyle name="Separador de milhares 5 2 2 2 3 4 2 3 3" xfId="41364"/>
    <cellStyle name="Separador de milhares 5 2 2 2 3 4 2 4" xfId="19951"/>
    <cellStyle name="Separador de milhares 5 2 2 2 3 4 2 4 2" xfId="51246"/>
    <cellStyle name="Separador de milhares 5 2 2 2 3 4 2 5" xfId="13363"/>
    <cellStyle name="Separador de milhares 5 2 2 2 3 4 2 5 2" xfId="44658"/>
    <cellStyle name="Separador de milhares 5 2 2 2 3 4 2 6" xfId="34776"/>
    <cellStyle name="Separador de milhares 5 2 2 2 3 4 2 7" xfId="31481"/>
    <cellStyle name="Separador de milhares 5 2 2 2 3 4 3" xfId="5128"/>
    <cellStyle name="Separador de milhares 5 2 2 2 3 4 3 2" xfId="21598"/>
    <cellStyle name="Separador de milhares 5 2 2 2 3 4 3 2 2" xfId="52893"/>
    <cellStyle name="Separador de milhares 5 2 2 2 3 4 3 3" xfId="15010"/>
    <cellStyle name="Separador de milhares 5 2 2 2 3 4 3 3 2" xfId="46305"/>
    <cellStyle name="Separador de milhares 5 2 2 2 3 4 3 4" xfId="36423"/>
    <cellStyle name="Separador de milhares 5 2 2 2 3 4 4" xfId="8422"/>
    <cellStyle name="Separador de milhares 5 2 2 2 3 4 4 2" xfId="24892"/>
    <cellStyle name="Separador de milhares 5 2 2 2 3 4 4 2 2" xfId="56187"/>
    <cellStyle name="Separador de milhares 5 2 2 2 3 4 4 3" xfId="39717"/>
    <cellStyle name="Separador de milhares 5 2 2 2 3 4 5" xfId="18304"/>
    <cellStyle name="Separador de milhares 5 2 2 2 3 4 5 2" xfId="49599"/>
    <cellStyle name="Separador de milhares 5 2 2 2 3 4 6" xfId="11716"/>
    <cellStyle name="Separador de milhares 5 2 2 2 3 4 6 2" xfId="43011"/>
    <cellStyle name="Separador de milhares 5 2 2 2 3 4 7" xfId="28187"/>
    <cellStyle name="Separador de milhares 5 2 2 2 3 4 7 2" xfId="33129"/>
    <cellStyle name="Separador de milhares 5 2 2 2 3 4 8" xfId="29834"/>
    <cellStyle name="Separador de milhares 5 2 2 2 3 5" xfId="1799"/>
    <cellStyle name="Separador de milhares 5 2 2 2 3 5 2" xfId="3482"/>
    <cellStyle name="Separador de milhares 5 2 2 2 3 5 2 2" xfId="6776"/>
    <cellStyle name="Separador de milhares 5 2 2 2 3 5 2 2 2" xfId="23246"/>
    <cellStyle name="Separador de milhares 5 2 2 2 3 5 2 2 2 2" xfId="54541"/>
    <cellStyle name="Separador de milhares 5 2 2 2 3 5 2 2 3" xfId="16658"/>
    <cellStyle name="Separador de milhares 5 2 2 2 3 5 2 2 3 2" xfId="47953"/>
    <cellStyle name="Separador de milhares 5 2 2 2 3 5 2 2 4" xfId="38071"/>
    <cellStyle name="Separador de milhares 5 2 2 2 3 5 2 3" xfId="10070"/>
    <cellStyle name="Separador de milhares 5 2 2 2 3 5 2 3 2" xfId="26540"/>
    <cellStyle name="Separador de milhares 5 2 2 2 3 5 2 3 2 2" xfId="57835"/>
    <cellStyle name="Separador de milhares 5 2 2 2 3 5 2 3 3" xfId="41365"/>
    <cellStyle name="Separador de milhares 5 2 2 2 3 5 2 4" xfId="19952"/>
    <cellStyle name="Separador de milhares 5 2 2 2 3 5 2 4 2" xfId="51247"/>
    <cellStyle name="Separador de milhares 5 2 2 2 3 5 2 5" xfId="13364"/>
    <cellStyle name="Separador de milhares 5 2 2 2 3 5 2 5 2" xfId="44659"/>
    <cellStyle name="Separador de milhares 5 2 2 2 3 5 2 6" xfId="34777"/>
    <cellStyle name="Separador de milhares 5 2 2 2 3 5 2 7" xfId="31482"/>
    <cellStyle name="Separador de milhares 5 2 2 2 3 5 3" xfId="5129"/>
    <cellStyle name="Separador de milhares 5 2 2 2 3 5 3 2" xfId="21599"/>
    <cellStyle name="Separador de milhares 5 2 2 2 3 5 3 2 2" xfId="52894"/>
    <cellStyle name="Separador de milhares 5 2 2 2 3 5 3 3" xfId="15011"/>
    <cellStyle name="Separador de milhares 5 2 2 2 3 5 3 3 2" xfId="46306"/>
    <cellStyle name="Separador de milhares 5 2 2 2 3 5 3 4" xfId="36424"/>
    <cellStyle name="Separador de milhares 5 2 2 2 3 5 4" xfId="8423"/>
    <cellStyle name="Separador de milhares 5 2 2 2 3 5 4 2" xfId="24893"/>
    <cellStyle name="Separador de milhares 5 2 2 2 3 5 4 2 2" xfId="56188"/>
    <cellStyle name="Separador de milhares 5 2 2 2 3 5 4 3" xfId="39718"/>
    <cellStyle name="Separador de milhares 5 2 2 2 3 5 5" xfId="18305"/>
    <cellStyle name="Separador de milhares 5 2 2 2 3 5 5 2" xfId="49600"/>
    <cellStyle name="Separador de milhares 5 2 2 2 3 5 6" xfId="11717"/>
    <cellStyle name="Separador de milhares 5 2 2 2 3 5 6 2" xfId="43012"/>
    <cellStyle name="Separador de milhares 5 2 2 2 3 5 7" xfId="28188"/>
    <cellStyle name="Separador de milhares 5 2 2 2 3 5 7 2" xfId="33130"/>
    <cellStyle name="Separador de milhares 5 2 2 2 3 5 8" xfId="29835"/>
    <cellStyle name="Separador de milhares 5 2 2 2 3 6" xfId="3476"/>
    <cellStyle name="Separador de milhares 5 2 2 2 3 6 2" xfId="6770"/>
    <cellStyle name="Separador de milhares 5 2 2 2 3 6 2 2" xfId="23240"/>
    <cellStyle name="Separador de milhares 5 2 2 2 3 6 2 2 2" xfId="54535"/>
    <cellStyle name="Separador de milhares 5 2 2 2 3 6 2 3" xfId="16652"/>
    <cellStyle name="Separador de milhares 5 2 2 2 3 6 2 3 2" xfId="47947"/>
    <cellStyle name="Separador de milhares 5 2 2 2 3 6 2 4" xfId="38065"/>
    <cellStyle name="Separador de milhares 5 2 2 2 3 6 3" xfId="10064"/>
    <cellStyle name="Separador de milhares 5 2 2 2 3 6 3 2" xfId="26534"/>
    <cellStyle name="Separador de milhares 5 2 2 2 3 6 3 2 2" xfId="57829"/>
    <cellStyle name="Separador de milhares 5 2 2 2 3 6 3 3" xfId="41359"/>
    <cellStyle name="Separador de milhares 5 2 2 2 3 6 4" xfId="19946"/>
    <cellStyle name="Separador de milhares 5 2 2 2 3 6 4 2" xfId="51241"/>
    <cellStyle name="Separador de milhares 5 2 2 2 3 6 5" xfId="13358"/>
    <cellStyle name="Separador de milhares 5 2 2 2 3 6 5 2" xfId="44653"/>
    <cellStyle name="Separador de milhares 5 2 2 2 3 6 6" xfId="34771"/>
    <cellStyle name="Separador de milhares 5 2 2 2 3 6 7" xfId="31476"/>
    <cellStyle name="Separador de milhares 5 2 2 2 3 7" xfId="5123"/>
    <cellStyle name="Separador de milhares 5 2 2 2 3 7 2" xfId="21593"/>
    <cellStyle name="Separador de milhares 5 2 2 2 3 7 2 2" xfId="52888"/>
    <cellStyle name="Separador de milhares 5 2 2 2 3 7 3" xfId="15005"/>
    <cellStyle name="Separador de milhares 5 2 2 2 3 7 3 2" xfId="46300"/>
    <cellStyle name="Separador de milhares 5 2 2 2 3 7 4" xfId="36418"/>
    <cellStyle name="Separador de milhares 5 2 2 2 3 8" xfId="8417"/>
    <cellStyle name="Separador de milhares 5 2 2 2 3 8 2" xfId="24887"/>
    <cellStyle name="Separador de milhares 5 2 2 2 3 8 2 2" xfId="56182"/>
    <cellStyle name="Separador de milhares 5 2 2 2 3 8 3" xfId="39712"/>
    <cellStyle name="Separador de milhares 5 2 2 2 3 9" xfId="18299"/>
    <cellStyle name="Separador de milhares 5 2 2 2 3 9 2" xfId="49594"/>
    <cellStyle name="Separador de milhares 5 2 2 2 4" xfId="1800"/>
    <cellStyle name="Separador de milhares 5 2 2 2 4 2" xfId="1801"/>
    <cellStyle name="Separador de milhares 5 2 2 2 4 2 2" xfId="3484"/>
    <cellStyle name="Separador de milhares 5 2 2 2 4 2 2 2" xfId="6778"/>
    <cellStyle name="Separador de milhares 5 2 2 2 4 2 2 2 2" xfId="23248"/>
    <cellStyle name="Separador de milhares 5 2 2 2 4 2 2 2 2 2" xfId="54543"/>
    <cellStyle name="Separador de milhares 5 2 2 2 4 2 2 2 3" xfId="16660"/>
    <cellStyle name="Separador de milhares 5 2 2 2 4 2 2 2 3 2" xfId="47955"/>
    <cellStyle name="Separador de milhares 5 2 2 2 4 2 2 2 4" xfId="38073"/>
    <cellStyle name="Separador de milhares 5 2 2 2 4 2 2 3" xfId="10072"/>
    <cellStyle name="Separador de milhares 5 2 2 2 4 2 2 3 2" xfId="26542"/>
    <cellStyle name="Separador de milhares 5 2 2 2 4 2 2 3 2 2" xfId="57837"/>
    <cellStyle name="Separador de milhares 5 2 2 2 4 2 2 3 3" xfId="41367"/>
    <cellStyle name="Separador de milhares 5 2 2 2 4 2 2 4" xfId="19954"/>
    <cellStyle name="Separador de milhares 5 2 2 2 4 2 2 4 2" xfId="51249"/>
    <cellStyle name="Separador de milhares 5 2 2 2 4 2 2 5" xfId="13366"/>
    <cellStyle name="Separador de milhares 5 2 2 2 4 2 2 5 2" xfId="44661"/>
    <cellStyle name="Separador de milhares 5 2 2 2 4 2 2 6" xfId="34779"/>
    <cellStyle name="Separador de milhares 5 2 2 2 4 2 2 7" xfId="31484"/>
    <cellStyle name="Separador de milhares 5 2 2 2 4 2 3" xfId="5131"/>
    <cellStyle name="Separador de milhares 5 2 2 2 4 2 3 2" xfId="21601"/>
    <cellStyle name="Separador de milhares 5 2 2 2 4 2 3 2 2" xfId="52896"/>
    <cellStyle name="Separador de milhares 5 2 2 2 4 2 3 3" xfId="15013"/>
    <cellStyle name="Separador de milhares 5 2 2 2 4 2 3 3 2" xfId="46308"/>
    <cellStyle name="Separador de milhares 5 2 2 2 4 2 3 4" xfId="36426"/>
    <cellStyle name="Separador de milhares 5 2 2 2 4 2 4" xfId="8425"/>
    <cellStyle name="Separador de milhares 5 2 2 2 4 2 4 2" xfId="24895"/>
    <cellStyle name="Separador de milhares 5 2 2 2 4 2 4 2 2" xfId="56190"/>
    <cellStyle name="Separador de milhares 5 2 2 2 4 2 4 3" xfId="39720"/>
    <cellStyle name="Separador de milhares 5 2 2 2 4 2 5" xfId="18307"/>
    <cellStyle name="Separador de milhares 5 2 2 2 4 2 5 2" xfId="49602"/>
    <cellStyle name="Separador de milhares 5 2 2 2 4 2 6" xfId="11719"/>
    <cellStyle name="Separador de milhares 5 2 2 2 4 2 6 2" xfId="43014"/>
    <cellStyle name="Separador de milhares 5 2 2 2 4 2 7" xfId="28190"/>
    <cellStyle name="Separador de milhares 5 2 2 2 4 2 7 2" xfId="33132"/>
    <cellStyle name="Separador de milhares 5 2 2 2 4 2 8" xfId="29837"/>
    <cellStyle name="Separador de milhares 5 2 2 2 4 3" xfId="3483"/>
    <cellStyle name="Separador de milhares 5 2 2 2 4 3 2" xfId="6777"/>
    <cellStyle name="Separador de milhares 5 2 2 2 4 3 2 2" xfId="23247"/>
    <cellStyle name="Separador de milhares 5 2 2 2 4 3 2 2 2" xfId="54542"/>
    <cellStyle name="Separador de milhares 5 2 2 2 4 3 2 3" xfId="16659"/>
    <cellStyle name="Separador de milhares 5 2 2 2 4 3 2 3 2" xfId="47954"/>
    <cellStyle name="Separador de milhares 5 2 2 2 4 3 2 4" xfId="38072"/>
    <cellStyle name="Separador de milhares 5 2 2 2 4 3 3" xfId="10071"/>
    <cellStyle name="Separador de milhares 5 2 2 2 4 3 3 2" xfId="26541"/>
    <cellStyle name="Separador de milhares 5 2 2 2 4 3 3 2 2" xfId="57836"/>
    <cellStyle name="Separador de milhares 5 2 2 2 4 3 3 3" xfId="41366"/>
    <cellStyle name="Separador de milhares 5 2 2 2 4 3 4" xfId="19953"/>
    <cellStyle name="Separador de milhares 5 2 2 2 4 3 4 2" xfId="51248"/>
    <cellStyle name="Separador de milhares 5 2 2 2 4 3 5" xfId="13365"/>
    <cellStyle name="Separador de milhares 5 2 2 2 4 3 5 2" xfId="44660"/>
    <cellStyle name="Separador de milhares 5 2 2 2 4 3 6" xfId="34778"/>
    <cellStyle name="Separador de milhares 5 2 2 2 4 3 7" xfId="31483"/>
    <cellStyle name="Separador de milhares 5 2 2 2 4 4" xfId="5130"/>
    <cellStyle name="Separador de milhares 5 2 2 2 4 4 2" xfId="21600"/>
    <cellStyle name="Separador de milhares 5 2 2 2 4 4 2 2" xfId="52895"/>
    <cellStyle name="Separador de milhares 5 2 2 2 4 4 3" xfId="15012"/>
    <cellStyle name="Separador de milhares 5 2 2 2 4 4 3 2" xfId="46307"/>
    <cellStyle name="Separador de milhares 5 2 2 2 4 4 4" xfId="36425"/>
    <cellStyle name="Separador de milhares 5 2 2 2 4 5" xfId="8424"/>
    <cellStyle name="Separador de milhares 5 2 2 2 4 5 2" xfId="24894"/>
    <cellStyle name="Separador de milhares 5 2 2 2 4 5 2 2" xfId="56189"/>
    <cellStyle name="Separador de milhares 5 2 2 2 4 5 3" xfId="39719"/>
    <cellStyle name="Separador de milhares 5 2 2 2 4 6" xfId="18306"/>
    <cellStyle name="Separador de milhares 5 2 2 2 4 6 2" xfId="49601"/>
    <cellStyle name="Separador de milhares 5 2 2 2 4 7" xfId="11718"/>
    <cellStyle name="Separador de milhares 5 2 2 2 4 7 2" xfId="43013"/>
    <cellStyle name="Separador de milhares 5 2 2 2 4 8" xfId="28189"/>
    <cellStyle name="Separador de milhares 5 2 2 2 4 8 2" xfId="33131"/>
    <cellStyle name="Separador de milhares 5 2 2 2 4 9" xfId="29836"/>
    <cellStyle name="Separador de milhares 5 2 2 2 5" xfId="1802"/>
    <cellStyle name="Separador de milhares 5 2 2 2 5 2" xfId="1803"/>
    <cellStyle name="Separador de milhares 5 2 2 2 5 2 2" xfId="3486"/>
    <cellStyle name="Separador de milhares 5 2 2 2 5 2 2 2" xfId="6780"/>
    <cellStyle name="Separador de milhares 5 2 2 2 5 2 2 2 2" xfId="23250"/>
    <cellStyle name="Separador de milhares 5 2 2 2 5 2 2 2 2 2" xfId="54545"/>
    <cellStyle name="Separador de milhares 5 2 2 2 5 2 2 2 3" xfId="16662"/>
    <cellStyle name="Separador de milhares 5 2 2 2 5 2 2 2 3 2" xfId="47957"/>
    <cellStyle name="Separador de milhares 5 2 2 2 5 2 2 2 4" xfId="38075"/>
    <cellStyle name="Separador de milhares 5 2 2 2 5 2 2 3" xfId="10074"/>
    <cellStyle name="Separador de milhares 5 2 2 2 5 2 2 3 2" xfId="26544"/>
    <cellStyle name="Separador de milhares 5 2 2 2 5 2 2 3 2 2" xfId="57839"/>
    <cellStyle name="Separador de milhares 5 2 2 2 5 2 2 3 3" xfId="41369"/>
    <cellStyle name="Separador de milhares 5 2 2 2 5 2 2 4" xfId="19956"/>
    <cellStyle name="Separador de milhares 5 2 2 2 5 2 2 4 2" xfId="51251"/>
    <cellStyle name="Separador de milhares 5 2 2 2 5 2 2 5" xfId="13368"/>
    <cellStyle name="Separador de milhares 5 2 2 2 5 2 2 5 2" xfId="44663"/>
    <cellStyle name="Separador de milhares 5 2 2 2 5 2 2 6" xfId="34781"/>
    <cellStyle name="Separador de milhares 5 2 2 2 5 2 2 7" xfId="31486"/>
    <cellStyle name="Separador de milhares 5 2 2 2 5 2 3" xfId="5133"/>
    <cellStyle name="Separador de milhares 5 2 2 2 5 2 3 2" xfId="21603"/>
    <cellStyle name="Separador de milhares 5 2 2 2 5 2 3 2 2" xfId="52898"/>
    <cellStyle name="Separador de milhares 5 2 2 2 5 2 3 3" xfId="15015"/>
    <cellStyle name="Separador de milhares 5 2 2 2 5 2 3 3 2" xfId="46310"/>
    <cellStyle name="Separador de milhares 5 2 2 2 5 2 3 4" xfId="36428"/>
    <cellStyle name="Separador de milhares 5 2 2 2 5 2 4" xfId="8427"/>
    <cellStyle name="Separador de milhares 5 2 2 2 5 2 4 2" xfId="24897"/>
    <cellStyle name="Separador de milhares 5 2 2 2 5 2 4 2 2" xfId="56192"/>
    <cellStyle name="Separador de milhares 5 2 2 2 5 2 4 3" xfId="39722"/>
    <cellStyle name="Separador de milhares 5 2 2 2 5 2 5" xfId="18309"/>
    <cellStyle name="Separador de milhares 5 2 2 2 5 2 5 2" xfId="49604"/>
    <cellStyle name="Separador de milhares 5 2 2 2 5 2 6" xfId="11721"/>
    <cellStyle name="Separador de milhares 5 2 2 2 5 2 6 2" xfId="43016"/>
    <cellStyle name="Separador de milhares 5 2 2 2 5 2 7" xfId="28192"/>
    <cellStyle name="Separador de milhares 5 2 2 2 5 2 7 2" xfId="33134"/>
    <cellStyle name="Separador de milhares 5 2 2 2 5 2 8" xfId="29839"/>
    <cellStyle name="Separador de milhares 5 2 2 2 5 3" xfId="3485"/>
    <cellStyle name="Separador de milhares 5 2 2 2 5 3 2" xfId="6779"/>
    <cellStyle name="Separador de milhares 5 2 2 2 5 3 2 2" xfId="23249"/>
    <cellStyle name="Separador de milhares 5 2 2 2 5 3 2 2 2" xfId="54544"/>
    <cellStyle name="Separador de milhares 5 2 2 2 5 3 2 3" xfId="16661"/>
    <cellStyle name="Separador de milhares 5 2 2 2 5 3 2 3 2" xfId="47956"/>
    <cellStyle name="Separador de milhares 5 2 2 2 5 3 2 4" xfId="38074"/>
    <cellStyle name="Separador de milhares 5 2 2 2 5 3 3" xfId="10073"/>
    <cellStyle name="Separador de milhares 5 2 2 2 5 3 3 2" xfId="26543"/>
    <cellStyle name="Separador de milhares 5 2 2 2 5 3 3 2 2" xfId="57838"/>
    <cellStyle name="Separador de milhares 5 2 2 2 5 3 3 3" xfId="41368"/>
    <cellStyle name="Separador de milhares 5 2 2 2 5 3 4" xfId="19955"/>
    <cellStyle name="Separador de milhares 5 2 2 2 5 3 4 2" xfId="51250"/>
    <cellStyle name="Separador de milhares 5 2 2 2 5 3 5" xfId="13367"/>
    <cellStyle name="Separador de milhares 5 2 2 2 5 3 5 2" xfId="44662"/>
    <cellStyle name="Separador de milhares 5 2 2 2 5 3 6" xfId="34780"/>
    <cellStyle name="Separador de milhares 5 2 2 2 5 3 7" xfId="31485"/>
    <cellStyle name="Separador de milhares 5 2 2 2 5 4" xfId="5132"/>
    <cellStyle name="Separador de milhares 5 2 2 2 5 4 2" xfId="21602"/>
    <cellStyle name="Separador de milhares 5 2 2 2 5 4 2 2" xfId="52897"/>
    <cellStyle name="Separador de milhares 5 2 2 2 5 4 3" xfId="15014"/>
    <cellStyle name="Separador de milhares 5 2 2 2 5 4 3 2" xfId="46309"/>
    <cellStyle name="Separador de milhares 5 2 2 2 5 4 4" xfId="36427"/>
    <cellStyle name="Separador de milhares 5 2 2 2 5 5" xfId="8426"/>
    <cellStyle name="Separador de milhares 5 2 2 2 5 5 2" xfId="24896"/>
    <cellStyle name="Separador de milhares 5 2 2 2 5 5 2 2" xfId="56191"/>
    <cellStyle name="Separador de milhares 5 2 2 2 5 5 3" xfId="39721"/>
    <cellStyle name="Separador de milhares 5 2 2 2 5 6" xfId="18308"/>
    <cellStyle name="Separador de milhares 5 2 2 2 5 6 2" xfId="49603"/>
    <cellStyle name="Separador de milhares 5 2 2 2 5 7" xfId="11720"/>
    <cellStyle name="Separador de milhares 5 2 2 2 5 7 2" xfId="43015"/>
    <cellStyle name="Separador de milhares 5 2 2 2 5 8" xfId="28191"/>
    <cellStyle name="Separador de milhares 5 2 2 2 5 8 2" xfId="33133"/>
    <cellStyle name="Separador de milhares 5 2 2 2 5 9" xfId="29838"/>
    <cellStyle name="Separador de milhares 5 2 2 2 6" xfId="1804"/>
    <cellStyle name="Separador de milhares 5 2 2 2 6 2" xfId="3487"/>
    <cellStyle name="Separador de milhares 5 2 2 2 6 2 2" xfId="6781"/>
    <cellStyle name="Separador de milhares 5 2 2 2 6 2 2 2" xfId="23251"/>
    <cellStyle name="Separador de milhares 5 2 2 2 6 2 2 2 2" xfId="54546"/>
    <cellStyle name="Separador de milhares 5 2 2 2 6 2 2 3" xfId="16663"/>
    <cellStyle name="Separador de milhares 5 2 2 2 6 2 2 3 2" xfId="47958"/>
    <cellStyle name="Separador de milhares 5 2 2 2 6 2 2 4" xfId="38076"/>
    <cellStyle name="Separador de milhares 5 2 2 2 6 2 3" xfId="10075"/>
    <cellStyle name="Separador de milhares 5 2 2 2 6 2 3 2" xfId="26545"/>
    <cellStyle name="Separador de milhares 5 2 2 2 6 2 3 2 2" xfId="57840"/>
    <cellStyle name="Separador de milhares 5 2 2 2 6 2 3 3" xfId="41370"/>
    <cellStyle name="Separador de milhares 5 2 2 2 6 2 4" xfId="19957"/>
    <cellStyle name="Separador de milhares 5 2 2 2 6 2 4 2" xfId="51252"/>
    <cellStyle name="Separador de milhares 5 2 2 2 6 2 5" xfId="13369"/>
    <cellStyle name="Separador de milhares 5 2 2 2 6 2 5 2" xfId="44664"/>
    <cellStyle name="Separador de milhares 5 2 2 2 6 2 6" xfId="34782"/>
    <cellStyle name="Separador de milhares 5 2 2 2 6 2 7" xfId="31487"/>
    <cellStyle name="Separador de milhares 5 2 2 2 6 3" xfId="5134"/>
    <cellStyle name="Separador de milhares 5 2 2 2 6 3 2" xfId="21604"/>
    <cellStyle name="Separador de milhares 5 2 2 2 6 3 2 2" xfId="52899"/>
    <cellStyle name="Separador de milhares 5 2 2 2 6 3 3" xfId="15016"/>
    <cellStyle name="Separador de milhares 5 2 2 2 6 3 3 2" xfId="46311"/>
    <cellStyle name="Separador de milhares 5 2 2 2 6 3 4" xfId="36429"/>
    <cellStyle name="Separador de milhares 5 2 2 2 6 4" xfId="8428"/>
    <cellStyle name="Separador de milhares 5 2 2 2 6 4 2" xfId="24898"/>
    <cellStyle name="Separador de milhares 5 2 2 2 6 4 2 2" xfId="56193"/>
    <cellStyle name="Separador de milhares 5 2 2 2 6 4 3" xfId="39723"/>
    <cellStyle name="Separador de milhares 5 2 2 2 6 5" xfId="18310"/>
    <cellStyle name="Separador de milhares 5 2 2 2 6 5 2" xfId="49605"/>
    <cellStyle name="Separador de milhares 5 2 2 2 6 6" xfId="11722"/>
    <cellStyle name="Separador de milhares 5 2 2 2 6 6 2" xfId="43017"/>
    <cellStyle name="Separador de milhares 5 2 2 2 6 7" xfId="28193"/>
    <cellStyle name="Separador de milhares 5 2 2 2 6 7 2" xfId="33135"/>
    <cellStyle name="Separador de milhares 5 2 2 2 6 8" xfId="29840"/>
    <cellStyle name="Separador de milhares 5 2 2 2 7" xfId="1805"/>
    <cellStyle name="Separador de milhares 5 2 2 2 7 2" xfId="3488"/>
    <cellStyle name="Separador de milhares 5 2 2 2 7 2 2" xfId="6782"/>
    <cellStyle name="Separador de milhares 5 2 2 2 7 2 2 2" xfId="23252"/>
    <cellStyle name="Separador de milhares 5 2 2 2 7 2 2 2 2" xfId="54547"/>
    <cellStyle name="Separador de milhares 5 2 2 2 7 2 2 3" xfId="16664"/>
    <cellStyle name="Separador de milhares 5 2 2 2 7 2 2 3 2" xfId="47959"/>
    <cellStyle name="Separador de milhares 5 2 2 2 7 2 2 4" xfId="38077"/>
    <cellStyle name="Separador de milhares 5 2 2 2 7 2 3" xfId="10076"/>
    <cellStyle name="Separador de milhares 5 2 2 2 7 2 3 2" xfId="26546"/>
    <cellStyle name="Separador de milhares 5 2 2 2 7 2 3 2 2" xfId="57841"/>
    <cellStyle name="Separador de milhares 5 2 2 2 7 2 3 3" xfId="41371"/>
    <cellStyle name="Separador de milhares 5 2 2 2 7 2 4" xfId="19958"/>
    <cellStyle name="Separador de milhares 5 2 2 2 7 2 4 2" xfId="51253"/>
    <cellStyle name="Separador de milhares 5 2 2 2 7 2 5" xfId="13370"/>
    <cellStyle name="Separador de milhares 5 2 2 2 7 2 5 2" xfId="44665"/>
    <cellStyle name="Separador de milhares 5 2 2 2 7 2 6" xfId="34783"/>
    <cellStyle name="Separador de milhares 5 2 2 2 7 2 7" xfId="31488"/>
    <cellStyle name="Separador de milhares 5 2 2 2 7 3" xfId="5135"/>
    <cellStyle name="Separador de milhares 5 2 2 2 7 3 2" xfId="21605"/>
    <cellStyle name="Separador de milhares 5 2 2 2 7 3 2 2" xfId="52900"/>
    <cellStyle name="Separador de milhares 5 2 2 2 7 3 3" xfId="15017"/>
    <cellStyle name="Separador de milhares 5 2 2 2 7 3 3 2" xfId="46312"/>
    <cellStyle name="Separador de milhares 5 2 2 2 7 3 4" xfId="36430"/>
    <cellStyle name="Separador de milhares 5 2 2 2 7 4" xfId="8429"/>
    <cellStyle name="Separador de milhares 5 2 2 2 7 4 2" xfId="24899"/>
    <cellStyle name="Separador de milhares 5 2 2 2 7 4 2 2" xfId="56194"/>
    <cellStyle name="Separador de milhares 5 2 2 2 7 4 3" xfId="39724"/>
    <cellStyle name="Separador de milhares 5 2 2 2 7 5" xfId="18311"/>
    <cellStyle name="Separador de milhares 5 2 2 2 7 5 2" xfId="49606"/>
    <cellStyle name="Separador de milhares 5 2 2 2 7 6" xfId="11723"/>
    <cellStyle name="Separador de milhares 5 2 2 2 7 6 2" xfId="43018"/>
    <cellStyle name="Separador de milhares 5 2 2 2 7 7" xfId="28194"/>
    <cellStyle name="Separador de milhares 5 2 2 2 7 7 2" xfId="33136"/>
    <cellStyle name="Separador de milhares 5 2 2 2 7 8" xfId="29841"/>
    <cellStyle name="Separador de milhares 5 2 2 2 8" xfId="3468"/>
    <cellStyle name="Separador de milhares 5 2 2 2 8 2" xfId="6762"/>
    <cellStyle name="Separador de milhares 5 2 2 2 8 2 2" xfId="23232"/>
    <cellStyle name="Separador de milhares 5 2 2 2 8 2 2 2" xfId="54527"/>
    <cellStyle name="Separador de milhares 5 2 2 2 8 2 3" xfId="16644"/>
    <cellStyle name="Separador de milhares 5 2 2 2 8 2 3 2" xfId="47939"/>
    <cellStyle name="Separador de milhares 5 2 2 2 8 2 4" xfId="38057"/>
    <cellStyle name="Separador de milhares 5 2 2 2 8 3" xfId="10056"/>
    <cellStyle name="Separador de milhares 5 2 2 2 8 3 2" xfId="26526"/>
    <cellStyle name="Separador de milhares 5 2 2 2 8 3 2 2" xfId="57821"/>
    <cellStyle name="Separador de milhares 5 2 2 2 8 3 3" xfId="41351"/>
    <cellStyle name="Separador de milhares 5 2 2 2 8 4" xfId="19938"/>
    <cellStyle name="Separador de milhares 5 2 2 2 8 4 2" xfId="51233"/>
    <cellStyle name="Separador de milhares 5 2 2 2 8 5" xfId="13350"/>
    <cellStyle name="Separador de milhares 5 2 2 2 8 5 2" xfId="44645"/>
    <cellStyle name="Separador de milhares 5 2 2 2 8 6" xfId="34763"/>
    <cellStyle name="Separador de milhares 5 2 2 2 8 7" xfId="31468"/>
    <cellStyle name="Separador de milhares 5 2 2 2 9" xfId="5115"/>
    <cellStyle name="Separador de milhares 5 2 2 2 9 2" xfId="21585"/>
    <cellStyle name="Separador de milhares 5 2 2 2 9 2 2" xfId="52880"/>
    <cellStyle name="Separador de milhares 5 2 2 2 9 3" xfId="14997"/>
    <cellStyle name="Separador de milhares 5 2 2 2 9 3 2" xfId="46292"/>
    <cellStyle name="Separador de milhares 5 2 2 2 9 4" xfId="36410"/>
    <cellStyle name="Separador de milhares 5 2 2 3" xfId="1806"/>
    <cellStyle name="Separador de milhares 5 2 2 3 10" xfId="11724"/>
    <cellStyle name="Separador de milhares 5 2 2 3 10 2" xfId="43019"/>
    <cellStyle name="Separador de milhares 5 2 2 3 11" xfId="28195"/>
    <cellStyle name="Separador de milhares 5 2 2 3 11 2" xfId="33137"/>
    <cellStyle name="Separador de milhares 5 2 2 3 12" xfId="29842"/>
    <cellStyle name="Separador de milhares 5 2 2 3 2" xfId="1807"/>
    <cellStyle name="Separador de milhares 5 2 2 3 2 2" xfId="1808"/>
    <cellStyle name="Separador de milhares 5 2 2 3 2 2 2" xfId="3491"/>
    <cellStyle name="Separador de milhares 5 2 2 3 2 2 2 2" xfId="6785"/>
    <cellStyle name="Separador de milhares 5 2 2 3 2 2 2 2 2" xfId="23255"/>
    <cellStyle name="Separador de milhares 5 2 2 3 2 2 2 2 2 2" xfId="54550"/>
    <cellStyle name="Separador de milhares 5 2 2 3 2 2 2 2 3" xfId="16667"/>
    <cellStyle name="Separador de milhares 5 2 2 3 2 2 2 2 3 2" xfId="47962"/>
    <cellStyle name="Separador de milhares 5 2 2 3 2 2 2 2 4" xfId="38080"/>
    <cellStyle name="Separador de milhares 5 2 2 3 2 2 2 3" xfId="10079"/>
    <cellStyle name="Separador de milhares 5 2 2 3 2 2 2 3 2" xfId="26549"/>
    <cellStyle name="Separador de milhares 5 2 2 3 2 2 2 3 2 2" xfId="57844"/>
    <cellStyle name="Separador de milhares 5 2 2 3 2 2 2 3 3" xfId="41374"/>
    <cellStyle name="Separador de milhares 5 2 2 3 2 2 2 4" xfId="19961"/>
    <cellStyle name="Separador de milhares 5 2 2 3 2 2 2 4 2" xfId="51256"/>
    <cellStyle name="Separador de milhares 5 2 2 3 2 2 2 5" xfId="13373"/>
    <cellStyle name="Separador de milhares 5 2 2 3 2 2 2 5 2" xfId="44668"/>
    <cellStyle name="Separador de milhares 5 2 2 3 2 2 2 6" xfId="34786"/>
    <cellStyle name="Separador de milhares 5 2 2 3 2 2 2 7" xfId="31491"/>
    <cellStyle name="Separador de milhares 5 2 2 3 2 2 3" xfId="5138"/>
    <cellStyle name="Separador de milhares 5 2 2 3 2 2 3 2" xfId="21608"/>
    <cellStyle name="Separador de milhares 5 2 2 3 2 2 3 2 2" xfId="52903"/>
    <cellStyle name="Separador de milhares 5 2 2 3 2 2 3 3" xfId="15020"/>
    <cellStyle name="Separador de milhares 5 2 2 3 2 2 3 3 2" xfId="46315"/>
    <cellStyle name="Separador de milhares 5 2 2 3 2 2 3 4" xfId="36433"/>
    <cellStyle name="Separador de milhares 5 2 2 3 2 2 4" xfId="8432"/>
    <cellStyle name="Separador de milhares 5 2 2 3 2 2 4 2" xfId="24902"/>
    <cellStyle name="Separador de milhares 5 2 2 3 2 2 4 2 2" xfId="56197"/>
    <cellStyle name="Separador de milhares 5 2 2 3 2 2 4 3" xfId="39727"/>
    <cellStyle name="Separador de milhares 5 2 2 3 2 2 5" xfId="18314"/>
    <cellStyle name="Separador de milhares 5 2 2 3 2 2 5 2" xfId="49609"/>
    <cellStyle name="Separador de milhares 5 2 2 3 2 2 6" xfId="11726"/>
    <cellStyle name="Separador de milhares 5 2 2 3 2 2 6 2" xfId="43021"/>
    <cellStyle name="Separador de milhares 5 2 2 3 2 2 7" xfId="28197"/>
    <cellStyle name="Separador de milhares 5 2 2 3 2 2 7 2" xfId="33139"/>
    <cellStyle name="Separador de milhares 5 2 2 3 2 2 8" xfId="29844"/>
    <cellStyle name="Separador de milhares 5 2 2 3 2 3" xfId="3490"/>
    <cellStyle name="Separador de milhares 5 2 2 3 2 3 2" xfId="6784"/>
    <cellStyle name="Separador de milhares 5 2 2 3 2 3 2 2" xfId="23254"/>
    <cellStyle name="Separador de milhares 5 2 2 3 2 3 2 2 2" xfId="54549"/>
    <cellStyle name="Separador de milhares 5 2 2 3 2 3 2 3" xfId="16666"/>
    <cellStyle name="Separador de milhares 5 2 2 3 2 3 2 3 2" xfId="47961"/>
    <cellStyle name="Separador de milhares 5 2 2 3 2 3 2 4" xfId="38079"/>
    <cellStyle name="Separador de milhares 5 2 2 3 2 3 3" xfId="10078"/>
    <cellStyle name="Separador de milhares 5 2 2 3 2 3 3 2" xfId="26548"/>
    <cellStyle name="Separador de milhares 5 2 2 3 2 3 3 2 2" xfId="57843"/>
    <cellStyle name="Separador de milhares 5 2 2 3 2 3 3 3" xfId="41373"/>
    <cellStyle name="Separador de milhares 5 2 2 3 2 3 4" xfId="19960"/>
    <cellStyle name="Separador de milhares 5 2 2 3 2 3 4 2" xfId="51255"/>
    <cellStyle name="Separador de milhares 5 2 2 3 2 3 5" xfId="13372"/>
    <cellStyle name="Separador de milhares 5 2 2 3 2 3 5 2" xfId="44667"/>
    <cellStyle name="Separador de milhares 5 2 2 3 2 3 6" xfId="34785"/>
    <cellStyle name="Separador de milhares 5 2 2 3 2 3 7" xfId="31490"/>
    <cellStyle name="Separador de milhares 5 2 2 3 2 4" xfId="5137"/>
    <cellStyle name="Separador de milhares 5 2 2 3 2 4 2" xfId="21607"/>
    <cellStyle name="Separador de milhares 5 2 2 3 2 4 2 2" xfId="52902"/>
    <cellStyle name="Separador de milhares 5 2 2 3 2 4 3" xfId="15019"/>
    <cellStyle name="Separador de milhares 5 2 2 3 2 4 3 2" xfId="46314"/>
    <cellStyle name="Separador de milhares 5 2 2 3 2 4 4" xfId="36432"/>
    <cellStyle name="Separador de milhares 5 2 2 3 2 5" xfId="8431"/>
    <cellStyle name="Separador de milhares 5 2 2 3 2 5 2" xfId="24901"/>
    <cellStyle name="Separador de milhares 5 2 2 3 2 5 2 2" xfId="56196"/>
    <cellStyle name="Separador de milhares 5 2 2 3 2 5 3" xfId="39726"/>
    <cellStyle name="Separador de milhares 5 2 2 3 2 6" xfId="18313"/>
    <cellStyle name="Separador de milhares 5 2 2 3 2 6 2" xfId="49608"/>
    <cellStyle name="Separador de milhares 5 2 2 3 2 7" xfId="11725"/>
    <cellStyle name="Separador de milhares 5 2 2 3 2 7 2" xfId="43020"/>
    <cellStyle name="Separador de milhares 5 2 2 3 2 8" xfId="28196"/>
    <cellStyle name="Separador de milhares 5 2 2 3 2 8 2" xfId="33138"/>
    <cellStyle name="Separador de milhares 5 2 2 3 2 9" xfId="29843"/>
    <cellStyle name="Separador de milhares 5 2 2 3 3" xfId="1809"/>
    <cellStyle name="Separador de milhares 5 2 2 3 3 2" xfId="1810"/>
    <cellStyle name="Separador de milhares 5 2 2 3 3 2 2" xfId="3493"/>
    <cellStyle name="Separador de milhares 5 2 2 3 3 2 2 2" xfId="6787"/>
    <cellStyle name="Separador de milhares 5 2 2 3 3 2 2 2 2" xfId="23257"/>
    <cellStyle name="Separador de milhares 5 2 2 3 3 2 2 2 2 2" xfId="54552"/>
    <cellStyle name="Separador de milhares 5 2 2 3 3 2 2 2 3" xfId="16669"/>
    <cellStyle name="Separador de milhares 5 2 2 3 3 2 2 2 3 2" xfId="47964"/>
    <cellStyle name="Separador de milhares 5 2 2 3 3 2 2 2 4" xfId="38082"/>
    <cellStyle name="Separador de milhares 5 2 2 3 3 2 2 3" xfId="10081"/>
    <cellStyle name="Separador de milhares 5 2 2 3 3 2 2 3 2" xfId="26551"/>
    <cellStyle name="Separador de milhares 5 2 2 3 3 2 2 3 2 2" xfId="57846"/>
    <cellStyle name="Separador de milhares 5 2 2 3 3 2 2 3 3" xfId="41376"/>
    <cellStyle name="Separador de milhares 5 2 2 3 3 2 2 4" xfId="19963"/>
    <cellStyle name="Separador de milhares 5 2 2 3 3 2 2 4 2" xfId="51258"/>
    <cellStyle name="Separador de milhares 5 2 2 3 3 2 2 5" xfId="13375"/>
    <cellStyle name="Separador de milhares 5 2 2 3 3 2 2 5 2" xfId="44670"/>
    <cellStyle name="Separador de milhares 5 2 2 3 3 2 2 6" xfId="34788"/>
    <cellStyle name="Separador de milhares 5 2 2 3 3 2 2 7" xfId="31493"/>
    <cellStyle name="Separador de milhares 5 2 2 3 3 2 3" xfId="5140"/>
    <cellStyle name="Separador de milhares 5 2 2 3 3 2 3 2" xfId="21610"/>
    <cellStyle name="Separador de milhares 5 2 2 3 3 2 3 2 2" xfId="52905"/>
    <cellStyle name="Separador de milhares 5 2 2 3 3 2 3 3" xfId="15022"/>
    <cellStyle name="Separador de milhares 5 2 2 3 3 2 3 3 2" xfId="46317"/>
    <cellStyle name="Separador de milhares 5 2 2 3 3 2 3 4" xfId="36435"/>
    <cellStyle name="Separador de milhares 5 2 2 3 3 2 4" xfId="8434"/>
    <cellStyle name="Separador de milhares 5 2 2 3 3 2 4 2" xfId="24904"/>
    <cellStyle name="Separador de milhares 5 2 2 3 3 2 4 2 2" xfId="56199"/>
    <cellStyle name="Separador de milhares 5 2 2 3 3 2 4 3" xfId="39729"/>
    <cellStyle name="Separador de milhares 5 2 2 3 3 2 5" xfId="18316"/>
    <cellStyle name="Separador de milhares 5 2 2 3 3 2 5 2" xfId="49611"/>
    <cellStyle name="Separador de milhares 5 2 2 3 3 2 6" xfId="11728"/>
    <cellStyle name="Separador de milhares 5 2 2 3 3 2 6 2" xfId="43023"/>
    <cellStyle name="Separador de milhares 5 2 2 3 3 2 7" xfId="28199"/>
    <cellStyle name="Separador de milhares 5 2 2 3 3 2 7 2" xfId="33141"/>
    <cellStyle name="Separador de milhares 5 2 2 3 3 2 8" xfId="29846"/>
    <cellStyle name="Separador de milhares 5 2 2 3 3 3" xfId="3492"/>
    <cellStyle name="Separador de milhares 5 2 2 3 3 3 2" xfId="6786"/>
    <cellStyle name="Separador de milhares 5 2 2 3 3 3 2 2" xfId="23256"/>
    <cellStyle name="Separador de milhares 5 2 2 3 3 3 2 2 2" xfId="54551"/>
    <cellStyle name="Separador de milhares 5 2 2 3 3 3 2 3" xfId="16668"/>
    <cellStyle name="Separador de milhares 5 2 2 3 3 3 2 3 2" xfId="47963"/>
    <cellStyle name="Separador de milhares 5 2 2 3 3 3 2 4" xfId="38081"/>
    <cellStyle name="Separador de milhares 5 2 2 3 3 3 3" xfId="10080"/>
    <cellStyle name="Separador de milhares 5 2 2 3 3 3 3 2" xfId="26550"/>
    <cellStyle name="Separador de milhares 5 2 2 3 3 3 3 2 2" xfId="57845"/>
    <cellStyle name="Separador de milhares 5 2 2 3 3 3 3 3" xfId="41375"/>
    <cellStyle name="Separador de milhares 5 2 2 3 3 3 4" xfId="19962"/>
    <cellStyle name="Separador de milhares 5 2 2 3 3 3 4 2" xfId="51257"/>
    <cellStyle name="Separador de milhares 5 2 2 3 3 3 5" xfId="13374"/>
    <cellStyle name="Separador de milhares 5 2 2 3 3 3 5 2" xfId="44669"/>
    <cellStyle name="Separador de milhares 5 2 2 3 3 3 6" xfId="34787"/>
    <cellStyle name="Separador de milhares 5 2 2 3 3 3 7" xfId="31492"/>
    <cellStyle name="Separador de milhares 5 2 2 3 3 4" xfId="5139"/>
    <cellStyle name="Separador de milhares 5 2 2 3 3 4 2" xfId="21609"/>
    <cellStyle name="Separador de milhares 5 2 2 3 3 4 2 2" xfId="52904"/>
    <cellStyle name="Separador de milhares 5 2 2 3 3 4 3" xfId="15021"/>
    <cellStyle name="Separador de milhares 5 2 2 3 3 4 3 2" xfId="46316"/>
    <cellStyle name="Separador de milhares 5 2 2 3 3 4 4" xfId="36434"/>
    <cellStyle name="Separador de milhares 5 2 2 3 3 5" xfId="8433"/>
    <cellStyle name="Separador de milhares 5 2 2 3 3 5 2" xfId="24903"/>
    <cellStyle name="Separador de milhares 5 2 2 3 3 5 2 2" xfId="56198"/>
    <cellStyle name="Separador de milhares 5 2 2 3 3 5 3" xfId="39728"/>
    <cellStyle name="Separador de milhares 5 2 2 3 3 6" xfId="18315"/>
    <cellStyle name="Separador de milhares 5 2 2 3 3 6 2" xfId="49610"/>
    <cellStyle name="Separador de milhares 5 2 2 3 3 7" xfId="11727"/>
    <cellStyle name="Separador de milhares 5 2 2 3 3 7 2" xfId="43022"/>
    <cellStyle name="Separador de milhares 5 2 2 3 3 8" xfId="28198"/>
    <cellStyle name="Separador de milhares 5 2 2 3 3 8 2" xfId="33140"/>
    <cellStyle name="Separador de milhares 5 2 2 3 3 9" xfId="29845"/>
    <cellStyle name="Separador de milhares 5 2 2 3 4" xfId="1811"/>
    <cellStyle name="Separador de milhares 5 2 2 3 4 2" xfId="3494"/>
    <cellStyle name="Separador de milhares 5 2 2 3 4 2 2" xfId="6788"/>
    <cellStyle name="Separador de milhares 5 2 2 3 4 2 2 2" xfId="23258"/>
    <cellStyle name="Separador de milhares 5 2 2 3 4 2 2 2 2" xfId="54553"/>
    <cellStyle name="Separador de milhares 5 2 2 3 4 2 2 3" xfId="16670"/>
    <cellStyle name="Separador de milhares 5 2 2 3 4 2 2 3 2" xfId="47965"/>
    <cellStyle name="Separador de milhares 5 2 2 3 4 2 2 4" xfId="38083"/>
    <cellStyle name="Separador de milhares 5 2 2 3 4 2 3" xfId="10082"/>
    <cellStyle name="Separador de milhares 5 2 2 3 4 2 3 2" xfId="26552"/>
    <cellStyle name="Separador de milhares 5 2 2 3 4 2 3 2 2" xfId="57847"/>
    <cellStyle name="Separador de milhares 5 2 2 3 4 2 3 3" xfId="41377"/>
    <cellStyle name="Separador de milhares 5 2 2 3 4 2 4" xfId="19964"/>
    <cellStyle name="Separador de milhares 5 2 2 3 4 2 4 2" xfId="51259"/>
    <cellStyle name="Separador de milhares 5 2 2 3 4 2 5" xfId="13376"/>
    <cellStyle name="Separador de milhares 5 2 2 3 4 2 5 2" xfId="44671"/>
    <cellStyle name="Separador de milhares 5 2 2 3 4 2 6" xfId="34789"/>
    <cellStyle name="Separador de milhares 5 2 2 3 4 2 7" xfId="31494"/>
    <cellStyle name="Separador de milhares 5 2 2 3 4 3" xfId="5141"/>
    <cellStyle name="Separador de milhares 5 2 2 3 4 3 2" xfId="21611"/>
    <cellStyle name="Separador de milhares 5 2 2 3 4 3 2 2" xfId="52906"/>
    <cellStyle name="Separador de milhares 5 2 2 3 4 3 3" xfId="15023"/>
    <cellStyle name="Separador de milhares 5 2 2 3 4 3 3 2" xfId="46318"/>
    <cellStyle name="Separador de milhares 5 2 2 3 4 3 4" xfId="36436"/>
    <cellStyle name="Separador de milhares 5 2 2 3 4 4" xfId="8435"/>
    <cellStyle name="Separador de milhares 5 2 2 3 4 4 2" xfId="24905"/>
    <cellStyle name="Separador de milhares 5 2 2 3 4 4 2 2" xfId="56200"/>
    <cellStyle name="Separador de milhares 5 2 2 3 4 4 3" xfId="39730"/>
    <cellStyle name="Separador de milhares 5 2 2 3 4 5" xfId="18317"/>
    <cellStyle name="Separador de milhares 5 2 2 3 4 5 2" xfId="49612"/>
    <cellStyle name="Separador de milhares 5 2 2 3 4 6" xfId="11729"/>
    <cellStyle name="Separador de milhares 5 2 2 3 4 6 2" xfId="43024"/>
    <cellStyle name="Separador de milhares 5 2 2 3 4 7" xfId="28200"/>
    <cellStyle name="Separador de milhares 5 2 2 3 4 7 2" xfId="33142"/>
    <cellStyle name="Separador de milhares 5 2 2 3 4 8" xfId="29847"/>
    <cellStyle name="Separador de milhares 5 2 2 3 5" xfId="1812"/>
    <cellStyle name="Separador de milhares 5 2 2 3 5 2" xfId="3495"/>
    <cellStyle name="Separador de milhares 5 2 2 3 5 2 2" xfId="6789"/>
    <cellStyle name="Separador de milhares 5 2 2 3 5 2 2 2" xfId="23259"/>
    <cellStyle name="Separador de milhares 5 2 2 3 5 2 2 2 2" xfId="54554"/>
    <cellStyle name="Separador de milhares 5 2 2 3 5 2 2 3" xfId="16671"/>
    <cellStyle name="Separador de milhares 5 2 2 3 5 2 2 3 2" xfId="47966"/>
    <cellStyle name="Separador de milhares 5 2 2 3 5 2 2 4" xfId="38084"/>
    <cellStyle name="Separador de milhares 5 2 2 3 5 2 3" xfId="10083"/>
    <cellStyle name="Separador de milhares 5 2 2 3 5 2 3 2" xfId="26553"/>
    <cellStyle name="Separador de milhares 5 2 2 3 5 2 3 2 2" xfId="57848"/>
    <cellStyle name="Separador de milhares 5 2 2 3 5 2 3 3" xfId="41378"/>
    <cellStyle name="Separador de milhares 5 2 2 3 5 2 4" xfId="19965"/>
    <cellStyle name="Separador de milhares 5 2 2 3 5 2 4 2" xfId="51260"/>
    <cellStyle name="Separador de milhares 5 2 2 3 5 2 5" xfId="13377"/>
    <cellStyle name="Separador de milhares 5 2 2 3 5 2 5 2" xfId="44672"/>
    <cellStyle name="Separador de milhares 5 2 2 3 5 2 6" xfId="34790"/>
    <cellStyle name="Separador de milhares 5 2 2 3 5 2 7" xfId="31495"/>
    <cellStyle name="Separador de milhares 5 2 2 3 5 3" xfId="5142"/>
    <cellStyle name="Separador de milhares 5 2 2 3 5 3 2" xfId="21612"/>
    <cellStyle name="Separador de milhares 5 2 2 3 5 3 2 2" xfId="52907"/>
    <cellStyle name="Separador de milhares 5 2 2 3 5 3 3" xfId="15024"/>
    <cellStyle name="Separador de milhares 5 2 2 3 5 3 3 2" xfId="46319"/>
    <cellStyle name="Separador de milhares 5 2 2 3 5 3 4" xfId="36437"/>
    <cellStyle name="Separador de milhares 5 2 2 3 5 4" xfId="8436"/>
    <cellStyle name="Separador de milhares 5 2 2 3 5 4 2" xfId="24906"/>
    <cellStyle name="Separador de milhares 5 2 2 3 5 4 2 2" xfId="56201"/>
    <cellStyle name="Separador de milhares 5 2 2 3 5 4 3" xfId="39731"/>
    <cellStyle name="Separador de milhares 5 2 2 3 5 5" xfId="18318"/>
    <cellStyle name="Separador de milhares 5 2 2 3 5 5 2" xfId="49613"/>
    <cellStyle name="Separador de milhares 5 2 2 3 5 6" xfId="11730"/>
    <cellStyle name="Separador de milhares 5 2 2 3 5 6 2" xfId="43025"/>
    <cellStyle name="Separador de milhares 5 2 2 3 5 7" xfId="28201"/>
    <cellStyle name="Separador de milhares 5 2 2 3 5 7 2" xfId="33143"/>
    <cellStyle name="Separador de milhares 5 2 2 3 5 8" xfId="29848"/>
    <cellStyle name="Separador de milhares 5 2 2 3 6" xfId="3489"/>
    <cellStyle name="Separador de milhares 5 2 2 3 6 2" xfId="6783"/>
    <cellStyle name="Separador de milhares 5 2 2 3 6 2 2" xfId="23253"/>
    <cellStyle name="Separador de milhares 5 2 2 3 6 2 2 2" xfId="54548"/>
    <cellStyle name="Separador de milhares 5 2 2 3 6 2 3" xfId="16665"/>
    <cellStyle name="Separador de milhares 5 2 2 3 6 2 3 2" xfId="47960"/>
    <cellStyle name="Separador de milhares 5 2 2 3 6 2 4" xfId="38078"/>
    <cellStyle name="Separador de milhares 5 2 2 3 6 3" xfId="10077"/>
    <cellStyle name="Separador de milhares 5 2 2 3 6 3 2" xfId="26547"/>
    <cellStyle name="Separador de milhares 5 2 2 3 6 3 2 2" xfId="57842"/>
    <cellStyle name="Separador de milhares 5 2 2 3 6 3 3" xfId="41372"/>
    <cellStyle name="Separador de milhares 5 2 2 3 6 4" xfId="19959"/>
    <cellStyle name="Separador de milhares 5 2 2 3 6 4 2" xfId="51254"/>
    <cellStyle name="Separador de milhares 5 2 2 3 6 5" xfId="13371"/>
    <cellStyle name="Separador de milhares 5 2 2 3 6 5 2" xfId="44666"/>
    <cellStyle name="Separador de milhares 5 2 2 3 6 6" xfId="34784"/>
    <cellStyle name="Separador de milhares 5 2 2 3 6 7" xfId="31489"/>
    <cellStyle name="Separador de milhares 5 2 2 3 7" xfId="5136"/>
    <cellStyle name="Separador de milhares 5 2 2 3 7 2" xfId="21606"/>
    <cellStyle name="Separador de milhares 5 2 2 3 7 2 2" xfId="52901"/>
    <cellStyle name="Separador de milhares 5 2 2 3 7 3" xfId="15018"/>
    <cellStyle name="Separador de milhares 5 2 2 3 7 3 2" xfId="46313"/>
    <cellStyle name="Separador de milhares 5 2 2 3 7 4" xfId="36431"/>
    <cellStyle name="Separador de milhares 5 2 2 3 8" xfId="8430"/>
    <cellStyle name="Separador de milhares 5 2 2 3 8 2" xfId="24900"/>
    <cellStyle name="Separador de milhares 5 2 2 3 8 2 2" xfId="56195"/>
    <cellStyle name="Separador de milhares 5 2 2 3 8 3" xfId="39725"/>
    <cellStyle name="Separador de milhares 5 2 2 3 9" xfId="18312"/>
    <cellStyle name="Separador de milhares 5 2 2 3 9 2" xfId="49607"/>
    <cellStyle name="Separador de milhares 5 2 2 4" xfId="1813"/>
    <cellStyle name="Separador de milhares 5 2 2 4 10" xfId="11731"/>
    <cellStyle name="Separador de milhares 5 2 2 4 10 2" xfId="43026"/>
    <cellStyle name="Separador de milhares 5 2 2 4 11" xfId="28202"/>
    <cellStyle name="Separador de milhares 5 2 2 4 11 2" xfId="33144"/>
    <cellStyle name="Separador de milhares 5 2 2 4 12" xfId="29849"/>
    <cellStyle name="Separador de milhares 5 2 2 4 2" xfId="1814"/>
    <cellStyle name="Separador de milhares 5 2 2 4 2 2" xfId="1815"/>
    <cellStyle name="Separador de milhares 5 2 2 4 2 2 2" xfId="3498"/>
    <cellStyle name="Separador de milhares 5 2 2 4 2 2 2 2" xfId="6792"/>
    <cellStyle name="Separador de milhares 5 2 2 4 2 2 2 2 2" xfId="23262"/>
    <cellStyle name="Separador de milhares 5 2 2 4 2 2 2 2 2 2" xfId="54557"/>
    <cellStyle name="Separador de milhares 5 2 2 4 2 2 2 2 3" xfId="16674"/>
    <cellStyle name="Separador de milhares 5 2 2 4 2 2 2 2 3 2" xfId="47969"/>
    <cellStyle name="Separador de milhares 5 2 2 4 2 2 2 2 4" xfId="38087"/>
    <cellStyle name="Separador de milhares 5 2 2 4 2 2 2 3" xfId="10086"/>
    <cellStyle name="Separador de milhares 5 2 2 4 2 2 2 3 2" xfId="26556"/>
    <cellStyle name="Separador de milhares 5 2 2 4 2 2 2 3 2 2" xfId="57851"/>
    <cellStyle name="Separador de milhares 5 2 2 4 2 2 2 3 3" xfId="41381"/>
    <cellStyle name="Separador de milhares 5 2 2 4 2 2 2 4" xfId="19968"/>
    <cellStyle name="Separador de milhares 5 2 2 4 2 2 2 4 2" xfId="51263"/>
    <cellStyle name="Separador de milhares 5 2 2 4 2 2 2 5" xfId="13380"/>
    <cellStyle name="Separador de milhares 5 2 2 4 2 2 2 5 2" xfId="44675"/>
    <cellStyle name="Separador de milhares 5 2 2 4 2 2 2 6" xfId="34793"/>
    <cellStyle name="Separador de milhares 5 2 2 4 2 2 2 7" xfId="31498"/>
    <cellStyle name="Separador de milhares 5 2 2 4 2 2 3" xfId="5145"/>
    <cellStyle name="Separador de milhares 5 2 2 4 2 2 3 2" xfId="21615"/>
    <cellStyle name="Separador de milhares 5 2 2 4 2 2 3 2 2" xfId="52910"/>
    <cellStyle name="Separador de milhares 5 2 2 4 2 2 3 3" xfId="15027"/>
    <cellStyle name="Separador de milhares 5 2 2 4 2 2 3 3 2" xfId="46322"/>
    <cellStyle name="Separador de milhares 5 2 2 4 2 2 3 4" xfId="36440"/>
    <cellStyle name="Separador de milhares 5 2 2 4 2 2 4" xfId="8439"/>
    <cellStyle name="Separador de milhares 5 2 2 4 2 2 4 2" xfId="24909"/>
    <cellStyle name="Separador de milhares 5 2 2 4 2 2 4 2 2" xfId="56204"/>
    <cellStyle name="Separador de milhares 5 2 2 4 2 2 4 3" xfId="39734"/>
    <cellStyle name="Separador de milhares 5 2 2 4 2 2 5" xfId="18321"/>
    <cellStyle name="Separador de milhares 5 2 2 4 2 2 5 2" xfId="49616"/>
    <cellStyle name="Separador de milhares 5 2 2 4 2 2 6" xfId="11733"/>
    <cellStyle name="Separador de milhares 5 2 2 4 2 2 6 2" xfId="43028"/>
    <cellStyle name="Separador de milhares 5 2 2 4 2 2 7" xfId="28204"/>
    <cellStyle name="Separador de milhares 5 2 2 4 2 2 7 2" xfId="33146"/>
    <cellStyle name="Separador de milhares 5 2 2 4 2 2 8" xfId="29851"/>
    <cellStyle name="Separador de milhares 5 2 2 4 2 3" xfId="3497"/>
    <cellStyle name="Separador de milhares 5 2 2 4 2 3 2" xfId="6791"/>
    <cellStyle name="Separador de milhares 5 2 2 4 2 3 2 2" xfId="23261"/>
    <cellStyle name="Separador de milhares 5 2 2 4 2 3 2 2 2" xfId="54556"/>
    <cellStyle name="Separador de milhares 5 2 2 4 2 3 2 3" xfId="16673"/>
    <cellStyle name="Separador de milhares 5 2 2 4 2 3 2 3 2" xfId="47968"/>
    <cellStyle name="Separador de milhares 5 2 2 4 2 3 2 4" xfId="38086"/>
    <cellStyle name="Separador de milhares 5 2 2 4 2 3 3" xfId="10085"/>
    <cellStyle name="Separador de milhares 5 2 2 4 2 3 3 2" xfId="26555"/>
    <cellStyle name="Separador de milhares 5 2 2 4 2 3 3 2 2" xfId="57850"/>
    <cellStyle name="Separador de milhares 5 2 2 4 2 3 3 3" xfId="41380"/>
    <cellStyle name="Separador de milhares 5 2 2 4 2 3 4" xfId="19967"/>
    <cellStyle name="Separador de milhares 5 2 2 4 2 3 4 2" xfId="51262"/>
    <cellStyle name="Separador de milhares 5 2 2 4 2 3 5" xfId="13379"/>
    <cellStyle name="Separador de milhares 5 2 2 4 2 3 5 2" xfId="44674"/>
    <cellStyle name="Separador de milhares 5 2 2 4 2 3 6" xfId="34792"/>
    <cellStyle name="Separador de milhares 5 2 2 4 2 3 7" xfId="31497"/>
    <cellStyle name="Separador de milhares 5 2 2 4 2 4" xfId="5144"/>
    <cellStyle name="Separador de milhares 5 2 2 4 2 4 2" xfId="21614"/>
    <cellStyle name="Separador de milhares 5 2 2 4 2 4 2 2" xfId="52909"/>
    <cellStyle name="Separador de milhares 5 2 2 4 2 4 3" xfId="15026"/>
    <cellStyle name="Separador de milhares 5 2 2 4 2 4 3 2" xfId="46321"/>
    <cellStyle name="Separador de milhares 5 2 2 4 2 4 4" xfId="36439"/>
    <cellStyle name="Separador de milhares 5 2 2 4 2 5" xfId="8438"/>
    <cellStyle name="Separador de milhares 5 2 2 4 2 5 2" xfId="24908"/>
    <cellStyle name="Separador de milhares 5 2 2 4 2 5 2 2" xfId="56203"/>
    <cellStyle name="Separador de milhares 5 2 2 4 2 5 3" xfId="39733"/>
    <cellStyle name="Separador de milhares 5 2 2 4 2 6" xfId="18320"/>
    <cellStyle name="Separador de milhares 5 2 2 4 2 6 2" xfId="49615"/>
    <cellStyle name="Separador de milhares 5 2 2 4 2 7" xfId="11732"/>
    <cellStyle name="Separador de milhares 5 2 2 4 2 7 2" xfId="43027"/>
    <cellStyle name="Separador de milhares 5 2 2 4 2 8" xfId="28203"/>
    <cellStyle name="Separador de milhares 5 2 2 4 2 8 2" xfId="33145"/>
    <cellStyle name="Separador de milhares 5 2 2 4 2 9" xfId="29850"/>
    <cellStyle name="Separador de milhares 5 2 2 4 3" xfId="1816"/>
    <cellStyle name="Separador de milhares 5 2 2 4 3 2" xfId="1817"/>
    <cellStyle name="Separador de milhares 5 2 2 4 3 2 2" xfId="3500"/>
    <cellStyle name="Separador de milhares 5 2 2 4 3 2 2 2" xfId="6794"/>
    <cellStyle name="Separador de milhares 5 2 2 4 3 2 2 2 2" xfId="23264"/>
    <cellStyle name="Separador de milhares 5 2 2 4 3 2 2 2 2 2" xfId="54559"/>
    <cellStyle name="Separador de milhares 5 2 2 4 3 2 2 2 3" xfId="16676"/>
    <cellStyle name="Separador de milhares 5 2 2 4 3 2 2 2 3 2" xfId="47971"/>
    <cellStyle name="Separador de milhares 5 2 2 4 3 2 2 2 4" xfId="38089"/>
    <cellStyle name="Separador de milhares 5 2 2 4 3 2 2 3" xfId="10088"/>
    <cellStyle name="Separador de milhares 5 2 2 4 3 2 2 3 2" xfId="26558"/>
    <cellStyle name="Separador de milhares 5 2 2 4 3 2 2 3 2 2" xfId="57853"/>
    <cellStyle name="Separador de milhares 5 2 2 4 3 2 2 3 3" xfId="41383"/>
    <cellStyle name="Separador de milhares 5 2 2 4 3 2 2 4" xfId="19970"/>
    <cellStyle name="Separador de milhares 5 2 2 4 3 2 2 4 2" xfId="51265"/>
    <cellStyle name="Separador de milhares 5 2 2 4 3 2 2 5" xfId="13382"/>
    <cellStyle name="Separador de milhares 5 2 2 4 3 2 2 5 2" xfId="44677"/>
    <cellStyle name="Separador de milhares 5 2 2 4 3 2 2 6" xfId="34795"/>
    <cellStyle name="Separador de milhares 5 2 2 4 3 2 2 7" xfId="31500"/>
    <cellStyle name="Separador de milhares 5 2 2 4 3 2 3" xfId="5147"/>
    <cellStyle name="Separador de milhares 5 2 2 4 3 2 3 2" xfId="21617"/>
    <cellStyle name="Separador de milhares 5 2 2 4 3 2 3 2 2" xfId="52912"/>
    <cellStyle name="Separador de milhares 5 2 2 4 3 2 3 3" xfId="15029"/>
    <cellStyle name="Separador de milhares 5 2 2 4 3 2 3 3 2" xfId="46324"/>
    <cellStyle name="Separador de milhares 5 2 2 4 3 2 3 4" xfId="36442"/>
    <cellStyle name="Separador de milhares 5 2 2 4 3 2 4" xfId="8441"/>
    <cellStyle name="Separador de milhares 5 2 2 4 3 2 4 2" xfId="24911"/>
    <cellStyle name="Separador de milhares 5 2 2 4 3 2 4 2 2" xfId="56206"/>
    <cellStyle name="Separador de milhares 5 2 2 4 3 2 4 3" xfId="39736"/>
    <cellStyle name="Separador de milhares 5 2 2 4 3 2 5" xfId="18323"/>
    <cellStyle name="Separador de milhares 5 2 2 4 3 2 5 2" xfId="49618"/>
    <cellStyle name="Separador de milhares 5 2 2 4 3 2 6" xfId="11735"/>
    <cellStyle name="Separador de milhares 5 2 2 4 3 2 6 2" xfId="43030"/>
    <cellStyle name="Separador de milhares 5 2 2 4 3 2 7" xfId="28206"/>
    <cellStyle name="Separador de milhares 5 2 2 4 3 2 7 2" xfId="33148"/>
    <cellStyle name="Separador de milhares 5 2 2 4 3 2 8" xfId="29853"/>
    <cellStyle name="Separador de milhares 5 2 2 4 3 3" xfId="3499"/>
    <cellStyle name="Separador de milhares 5 2 2 4 3 3 2" xfId="6793"/>
    <cellStyle name="Separador de milhares 5 2 2 4 3 3 2 2" xfId="23263"/>
    <cellStyle name="Separador de milhares 5 2 2 4 3 3 2 2 2" xfId="54558"/>
    <cellStyle name="Separador de milhares 5 2 2 4 3 3 2 3" xfId="16675"/>
    <cellStyle name="Separador de milhares 5 2 2 4 3 3 2 3 2" xfId="47970"/>
    <cellStyle name="Separador de milhares 5 2 2 4 3 3 2 4" xfId="38088"/>
    <cellStyle name="Separador de milhares 5 2 2 4 3 3 3" xfId="10087"/>
    <cellStyle name="Separador de milhares 5 2 2 4 3 3 3 2" xfId="26557"/>
    <cellStyle name="Separador de milhares 5 2 2 4 3 3 3 2 2" xfId="57852"/>
    <cellStyle name="Separador de milhares 5 2 2 4 3 3 3 3" xfId="41382"/>
    <cellStyle name="Separador de milhares 5 2 2 4 3 3 4" xfId="19969"/>
    <cellStyle name="Separador de milhares 5 2 2 4 3 3 4 2" xfId="51264"/>
    <cellStyle name="Separador de milhares 5 2 2 4 3 3 5" xfId="13381"/>
    <cellStyle name="Separador de milhares 5 2 2 4 3 3 5 2" xfId="44676"/>
    <cellStyle name="Separador de milhares 5 2 2 4 3 3 6" xfId="34794"/>
    <cellStyle name="Separador de milhares 5 2 2 4 3 3 7" xfId="31499"/>
    <cellStyle name="Separador de milhares 5 2 2 4 3 4" xfId="5146"/>
    <cellStyle name="Separador de milhares 5 2 2 4 3 4 2" xfId="21616"/>
    <cellStyle name="Separador de milhares 5 2 2 4 3 4 2 2" xfId="52911"/>
    <cellStyle name="Separador de milhares 5 2 2 4 3 4 3" xfId="15028"/>
    <cellStyle name="Separador de milhares 5 2 2 4 3 4 3 2" xfId="46323"/>
    <cellStyle name="Separador de milhares 5 2 2 4 3 4 4" xfId="36441"/>
    <cellStyle name="Separador de milhares 5 2 2 4 3 5" xfId="8440"/>
    <cellStyle name="Separador de milhares 5 2 2 4 3 5 2" xfId="24910"/>
    <cellStyle name="Separador de milhares 5 2 2 4 3 5 2 2" xfId="56205"/>
    <cellStyle name="Separador de milhares 5 2 2 4 3 5 3" xfId="39735"/>
    <cellStyle name="Separador de milhares 5 2 2 4 3 6" xfId="18322"/>
    <cellStyle name="Separador de milhares 5 2 2 4 3 6 2" xfId="49617"/>
    <cellStyle name="Separador de milhares 5 2 2 4 3 7" xfId="11734"/>
    <cellStyle name="Separador de milhares 5 2 2 4 3 7 2" xfId="43029"/>
    <cellStyle name="Separador de milhares 5 2 2 4 3 8" xfId="28205"/>
    <cellStyle name="Separador de milhares 5 2 2 4 3 8 2" xfId="33147"/>
    <cellStyle name="Separador de milhares 5 2 2 4 3 9" xfId="29852"/>
    <cellStyle name="Separador de milhares 5 2 2 4 4" xfId="1818"/>
    <cellStyle name="Separador de milhares 5 2 2 4 4 2" xfId="3501"/>
    <cellStyle name="Separador de milhares 5 2 2 4 4 2 2" xfId="6795"/>
    <cellStyle name="Separador de milhares 5 2 2 4 4 2 2 2" xfId="23265"/>
    <cellStyle name="Separador de milhares 5 2 2 4 4 2 2 2 2" xfId="54560"/>
    <cellStyle name="Separador de milhares 5 2 2 4 4 2 2 3" xfId="16677"/>
    <cellStyle name="Separador de milhares 5 2 2 4 4 2 2 3 2" xfId="47972"/>
    <cellStyle name="Separador de milhares 5 2 2 4 4 2 2 4" xfId="38090"/>
    <cellStyle name="Separador de milhares 5 2 2 4 4 2 3" xfId="10089"/>
    <cellStyle name="Separador de milhares 5 2 2 4 4 2 3 2" xfId="26559"/>
    <cellStyle name="Separador de milhares 5 2 2 4 4 2 3 2 2" xfId="57854"/>
    <cellStyle name="Separador de milhares 5 2 2 4 4 2 3 3" xfId="41384"/>
    <cellStyle name="Separador de milhares 5 2 2 4 4 2 4" xfId="19971"/>
    <cellStyle name="Separador de milhares 5 2 2 4 4 2 4 2" xfId="51266"/>
    <cellStyle name="Separador de milhares 5 2 2 4 4 2 5" xfId="13383"/>
    <cellStyle name="Separador de milhares 5 2 2 4 4 2 5 2" xfId="44678"/>
    <cellStyle name="Separador de milhares 5 2 2 4 4 2 6" xfId="34796"/>
    <cellStyle name="Separador de milhares 5 2 2 4 4 2 7" xfId="31501"/>
    <cellStyle name="Separador de milhares 5 2 2 4 4 3" xfId="5148"/>
    <cellStyle name="Separador de milhares 5 2 2 4 4 3 2" xfId="21618"/>
    <cellStyle name="Separador de milhares 5 2 2 4 4 3 2 2" xfId="52913"/>
    <cellStyle name="Separador de milhares 5 2 2 4 4 3 3" xfId="15030"/>
    <cellStyle name="Separador de milhares 5 2 2 4 4 3 3 2" xfId="46325"/>
    <cellStyle name="Separador de milhares 5 2 2 4 4 3 4" xfId="36443"/>
    <cellStyle name="Separador de milhares 5 2 2 4 4 4" xfId="8442"/>
    <cellStyle name="Separador de milhares 5 2 2 4 4 4 2" xfId="24912"/>
    <cellStyle name="Separador de milhares 5 2 2 4 4 4 2 2" xfId="56207"/>
    <cellStyle name="Separador de milhares 5 2 2 4 4 4 3" xfId="39737"/>
    <cellStyle name="Separador de milhares 5 2 2 4 4 5" xfId="18324"/>
    <cellStyle name="Separador de milhares 5 2 2 4 4 5 2" xfId="49619"/>
    <cellStyle name="Separador de milhares 5 2 2 4 4 6" xfId="11736"/>
    <cellStyle name="Separador de milhares 5 2 2 4 4 6 2" xfId="43031"/>
    <cellStyle name="Separador de milhares 5 2 2 4 4 7" xfId="28207"/>
    <cellStyle name="Separador de milhares 5 2 2 4 4 7 2" xfId="33149"/>
    <cellStyle name="Separador de milhares 5 2 2 4 4 8" xfId="29854"/>
    <cellStyle name="Separador de milhares 5 2 2 4 5" xfId="1819"/>
    <cellStyle name="Separador de milhares 5 2 2 4 5 2" xfId="3502"/>
    <cellStyle name="Separador de milhares 5 2 2 4 5 2 2" xfId="6796"/>
    <cellStyle name="Separador de milhares 5 2 2 4 5 2 2 2" xfId="23266"/>
    <cellStyle name="Separador de milhares 5 2 2 4 5 2 2 2 2" xfId="54561"/>
    <cellStyle name="Separador de milhares 5 2 2 4 5 2 2 3" xfId="16678"/>
    <cellStyle name="Separador de milhares 5 2 2 4 5 2 2 3 2" xfId="47973"/>
    <cellStyle name="Separador de milhares 5 2 2 4 5 2 2 4" xfId="38091"/>
    <cellStyle name="Separador de milhares 5 2 2 4 5 2 3" xfId="10090"/>
    <cellStyle name="Separador de milhares 5 2 2 4 5 2 3 2" xfId="26560"/>
    <cellStyle name="Separador de milhares 5 2 2 4 5 2 3 2 2" xfId="57855"/>
    <cellStyle name="Separador de milhares 5 2 2 4 5 2 3 3" xfId="41385"/>
    <cellStyle name="Separador de milhares 5 2 2 4 5 2 4" xfId="19972"/>
    <cellStyle name="Separador de milhares 5 2 2 4 5 2 4 2" xfId="51267"/>
    <cellStyle name="Separador de milhares 5 2 2 4 5 2 5" xfId="13384"/>
    <cellStyle name="Separador de milhares 5 2 2 4 5 2 5 2" xfId="44679"/>
    <cellStyle name="Separador de milhares 5 2 2 4 5 2 6" xfId="34797"/>
    <cellStyle name="Separador de milhares 5 2 2 4 5 2 7" xfId="31502"/>
    <cellStyle name="Separador de milhares 5 2 2 4 5 3" xfId="5149"/>
    <cellStyle name="Separador de milhares 5 2 2 4 5 3 2" xfId="21619"/>
    <cellStyle name="Separador de milhares 5 2 2 4 5 3 2 2" xfId="52914"/>
    <cellStyle name="Separador de milhares 5 2 2 4 5 3 3" xfId="15031"/>
    <cellStyle name="Separador de milhares 5 2 2 4 5 3 3 2" xfId="46326"/>
    <cellStyle name="Separador de milhares 5 2 2 4 5 3 4" xfId="36444"/>
    <cellStyle name="Separador de milhares 5 2 2 4 5 4" xfId="8443"/>
    <cellStyle name="Separador de milhares 5 2 2 4 5 4 2" xfId="24913"/>
    <cellStyle name="Separador de milhares 5 2 2 4 5 4 2 2" xfId="56208"/>
    <cellStyle name="Separador de milhares 5 2 2 4 5 4 3" xfId="39738"/>
    <cellStyle name="Separador de milhares 5 2 2 4 5 5" xfId="18325"/>
    <cellStyle name="Separador de milhares 5 2 2 4 5 5 2" xfId="49620"/>
    <cellStyle name="Separador de milhares 5 2 2 4 5 6" xfId="11737"/>
    <cellStyle name="Separador de milhares 5 2 2 4 5 6 2" xfId="43032"/>
    <cellStyle name="Separador de milhares 5 2 2 4 5 7" xfId="28208"/>
    <cellStyle name="Separador de milhares 5 2 2 4 5 7 2" xfId="33150"/>
    <cellStyle name="Separador de milhares 5 2 2 4 5 8" xfId="29855"/>
    <cellStyle name="Separador de milhares 5 2 2 4 6" xfId="3496"/>
    <cellStyle name="Separador de milhares 5 2 2 4 6 2" xfId="6790"/>
    <cellStyle name="Separador de milhares 5 2 2 4 6 2 2" xfId="23260"/>
    <cellStyle name="Separador de milhares 5 2 2 4 6 2 2 2" xfId="54555"/>
    <cellStyle name="Separador de milhares 5 2 2 4 6 2 3" xfId="16672"/>
    <cellStyle name="Separador de milhares 5 2 2 4 6 2 3 2" xfId="47967"/>
    <cellStyle name="Separador de milhares 5 2 2 4 6 2 4" xfId="38085"/>
    <cellStyle name="Separador de milhares 5 2 2 4 6 3" xfId="10084"/>
    <cellStyle name="Separador de milhares 5 2 2 4 6 3 2" xfId="26554"/>
    <cellStyle name="Separador de milhares 5 2 2 4 6 3 2 2" xfId="57849"/>
    <cellStyle name="Separador de milhares 5 2 2 4 6 3 3" xfId="41379"/>
    <cellStyle name="Separador de milhares 5 2 2 4 6 4" xfId="19966"/>
    <cellStyle name="Separador de milhares 5 2 2 4 6 4 2" xfId="51261"/>
    <cellStyle name="Separador de milhares 5 2 2 4 6 5" xfId="13378"/>
    <cellStyle name="Separador de milhares 5 2 2 4 6 5 2" xfId="44673"/>
    <cellStyle name="Separador de milhares 5 2 2 4 6 6" xfId="34791"/>
    <cellStyle name="Separador de milhares 5 2 2 4 6 7" xfId="31496"/>
    <cellStyle name="Separador de milhares 5 2 2 4 7" xfId="5143"/>
    <cellStyle name="Separador de milhares 5 2 2 4 7 2" xfId="21613"/>
    <cellStyle name="Separador de milhares 5 2 2 4 7 2 2" xfId="52908"/>
    <cellStyle name="Separador de milhares 5 2 2 4 7 3" xfId="15025"/>
    <cellStyle name="Separador de milhares 5 2 2 4 7 3 2" xfId="46320"/>
    <cellStyle name="Separador de milhares 5 2 2 4 7 4" xfId="36438"/>
    <cellStyle name="Separador de milhares 5 2 2 4 8" xfId="8437"/>
    <cellStyle name="Separador de milhares 5 2 2 4 8 2" xfId="24907"/>
    <cellStyle name="Separador de milhares 5 2 2 4 8 2 2" xfId="56202"/>
    <cellStyle name="Separador de milhares 5 2 2 4 8 3" xfId="39732"/>
    <cellStyle name="Separador de milhares 5 2 2 4 9" xfId="18319"/>
    <cellStyle name="Separador de milhares 5 2 2 4 9 2" xfId="49614"/>
    <cellStyle name="Separador de milhares 5 2 2 5" xfId="1820"/>
    <cellStyle name="Separador de milhares 5 2 2 5 2" xfId="1821"/>
    <cellStyle name="Separador de milhares 5 2 2 5 2 2" xfId="3504"/>
    <cellStyle name="Separador de milhares 5 2 2 5 2 2 2" xfId="6798"/>
    <cellStyle name="Separador de milhares 5 2 2 5 2 2 2 2" xfId="23268"/>
    <cellStyle name="Separador de milhares 5 2 2 5 2 2 2 2 2" xfId="54563"/>
    <cellStyle name="Separador de milhares 5 2 2 5 2 2 2 3" xfId="16680"/>
    <cellStyle name="Separador de milhares 5 2 2 5 2 2 2 3 2" xfId="47975"/>
    <cellStyle name="Separador de milhares 5 2 2 5 2 2 2 4" xfId="38093"/>
    <cellStyle name="Separador de milhares 5 2 2 5 2 2 3" xfId="10092"/>
    <cellStyle name="Separador de milhares 5 2 2 5 2 2 3 2" xfId="26562"/>
    <cellStyle name="Separador de milhares 5 2 2 5 2 2 3 2 2" xfId="57857"/>
    <cellStyle name="Separador de milhares 5 2 2 5 2 2 3 3" xfId="41387"/>
    <cellStyle name="Separador de milhares 5 2 2 5 2 2 4" xfId="19974"/>
    <cellStyle name="Separador de milhares 5 2 2 5 2 2 4 2" xfId="51269"/>
    <cellStyle name="Separador de milhares 5 2 2 5 2 2 5" xfId="13386"/>
    <cellStyle name="Separador de milhares 5 2 2 5 2 2 5 2" xfId="44681"/>
    <cellStyle name="Separador de milhares 5 2 2 5 2 2 6" xfId="34799"/>
    <cellStyle name="Separador de milhares 5 2 2 5 2 2 7" xfId="31504"/>
    <cellStyle name="Separador de milhares 5 2 2 5 2 3" xfId="5151"/>
    <cellStyle name="Separador de milhares 5 2 2 5 2 3 2" xfId="21621"/>
    <cellStyle name="Separador de milhares 5 2 2 5 2 3 2 2" xfId="52916"/>
    <cellStyle name="Separador de milhares 5 2 2 5 2 3 3" xfId="15033"/>
    <cellStyle name="Separador de milhares 5 2 2 5 2 3 3 2" xfId="46328"/>
    <cellStyle name="Separador de milhares 5 2 2 5 2 3 4" xfId="36446"/>
    <cellStyle name="Separador de milhares 5 2 2 5 2 4" xfId="8445"/>
    <cellStyle name="Separador de milhares 5 2 2 5 2 4 2" xfId="24915"/>
    <cellStyle name="Separador de milhares 5 2 2 5 2 4 2 2" xfId="56210"/>
    <cellStyle name="Separador de milhares 5 2 2 5 2 4 3" xfId="39740"/>
    <cellStyle name="Separador de milhares 5 2 2 5 2 5" xfId="18327"/>
    <cellStyle name="Separador de milhares 5 2 2 5 2 5 2" xfId="49622"/>
    <cellStyle name="Separador de milhares 5 2 2 5 2 6" xfId="11739"/>
    <cellStyle name="Separador de milhares 5 2 2 5 2 6 2" xfId="43034"/>
    <cellStyle name="Separador de milhares 5 2 2 5 2 7" xfId="28210"/>
    <cellStyle name="Separador de milhares 5 2 2 5 2 7 2" xfId="33152"/>
    <cellStyle name="Separador de milhares 5 2 2 5 2 8" xfId="29857"/>
    <cellStyle name="Separador de milhares 5 2 2 5 3" xfId="3503"/>
    <cellStyle name="Separador de milhares 5 2 2 5 3 2" xfId="6797"/>
    <cellStyle name="Separador de milhares 5 2 2 5 3 2 2" xfId="23267"/>
    <cellStyle name="Separador de milhares 5 2 2 5 3 2 2 2" xfId="54562"/>
    <cellStyle name="Separador de milhares 5 2 2 5 3 2 3" xfId="16679"/>
    <cellStyle name="Separador de milhares 5 2 2 5 3 2 3 2" xfId="47974"/>
    <cellStyle name="Separador de milhares 5 2 2 5 3 2 4" xfId="38092"/>
    <cellStyle name="Separador de milhares 5 2 2 5 3 3" xfId="10091"/>
    <cellStyle name="Separador de milhares 5 2 2 5 3 3 2" xfId="26561"/>
    <cellStyle name="Separador de milhares 5 2 2 5 3 3 2 2" xfId="57856"/>
    <cellStyle name="Separador de milhares 5 2 2 5 3 3 3" xfId="41386"/>
    <cellStyle name="Separador de milhares 5 2 2 5 3 4" xfId="19973"/>
    <cellStyle name="Separador de milhares 5 2 2 5 3 4 2" xfId="51268"/>
    <cellStyle name="Separador de milhares 5 2 2 5 3 5" xfId="13385"/>
    <cellStyle name="Separador de milhares 5 2 2 5 3 5 2" xfId="44680"/>
    <cellStyle name="Separador de milhares 5 2 2 5 3 6" xfId="34798"/>
    <cellStyle name="Separador de milhares 5 2 2 5 3 7" xfId="31503"/>
    <cellStyle name="Separador de milhares 5 2 2 5 4" xfId="5150"/>
    <cellStyle name="Separador de milhares 5 2 2 5 4 2" xfId="21620"/>
    <cellStyle name="Separador de milhares 5 2 2 5 4 2 2" xfId="52915"/>
    <cellStyle name="Separador de milhares 5 2 2 5 4 3" xfId="15032"/>
    <cellStyle name="Separador de milhares 5 2 2 5 4 3 2" xfId="46327"/>
    <cellStyle name="Separador de milhares 5 2 2 5 4 4" xfId="36445"/>
    <cellStyle name="Separador de milhares 5 2 2 5 5" xfId="8444"/>
    <cellStyle name="Separador de milhares 5 2 2 5 5 2" xfId="24914"/>
    <cellStyle name="Separador de milhares 5 2 2 5 5 2 2" xfId="56209"/>
    <cellStyle name="Separador de milhares 5 2 2 5 5 3" xfId="39739"/>
    <cellStyle name="Separador de milhares 5 2 2 5 6" xfId="18326"/>
    <cellStyle name="Separador de milhares 5 2 2 5 6 2" xfId="49621"/>
    <cellStyle name="Separador de milhares 5 2 2 5 7" xfId="11738"/>
    <cellStyle name="Separador de milhares 5 2 2 5 7 2" xfId="43033"/>
    <cellStyle name="Separador de milhares 5 2 2 5 8" xfId="28209"/>
    <cellStyle name="Separador de milhares 5 2 2 5 8 2" xfId="33151"/>
    <cellStyle name="Separador de milhares 5 2 2 5 9" xfId="29856"/>
    <cellStyle name="Separador de milhares 5 2 2 6" xfId="1822"/>
    <cellStyle name="Separador de milhares 5 2 2 6 2" xfId="1823"/>
    <cellStyle name="Separador de milhares 5 2 2 6 2 2" xfId="3506"/>
    <cellStyle name="Separador de milhares 5 2 2 6 2 2 2" xfId="6800"/>
    <cellStyle name="Separador de milhares 5 2 2 6 2 2 2 2" xfId="23270"/>
    <cellStyle name="Separador de milhares 5 2 2 6 2 2 2 2 2" xfId="54565"/>
    <cellStyle name="Separador de milhares 5 2 2 6 2 2 2 3" xfId="16682"/>
    <cellStyle name="Separador de milhares 5 2 2 6 2 2 2 3 2" xfId="47977"/>
    <cellStyle name="Separador de milhares 5 2 2 6 2 2 2 4" xfId="38095"/>
    <cellStyle name="Separador de milhares 5 2 2 6 2 2 3" xfId="10094"/>
    <cellStyle name="Separador de milhares 5 2 2 6 2 2 3 2" xfId="26564"/>
    <cellStyle name="Separador de milhares 5 2 2 6 2 2 3 2 2" xfId="57859"/>
    <cellStyle name="Separador de milhares 5 2 2 6 2 2 3 3" xfId="41389"/>
    <cellStyle name="Separador de milhares 5 2 2 6 2 2 4" xfId="19976"/>
    <cellStyle name="Separador de milhares 5 2 2 6 2 2 4 2" xfId="51271"/>
    <cellStyle name="Separador de milhares 5 2 2 6 2 2 5" xfId="13388"/>
    <cellStyle name="Separador de milhares 5 2 2 6 2 2 5 2" xfId="44683"/>
    <cellStyle name="Separador de milhares 5 2 2 6 2 2 6" xfId="34801"/>
    <cellStyle name="Separador de milhares 5 2 2 6 2 2 7" xfId="31506"/>
    <cellStyle name="Separador de milhares 5 2 2 6 2 3" xfId="5153"/>
    <cellStyle name="Separador de milhares 5 2 2 6 2 3 2" xfId="21623"/>
    <cellStyle name="Separador de milhares 5 2 2 6 2 3 2 2" xfId="52918"/>
    <cellStyle name="Separador de milhares 5 2 2 6 2 3 3" xfId="15035"/>
    <cellStyle name="Separador de milhares 5 2 2 6 2 3 3 2" xfId="46330"/>
    <cellStyle name="Separador de milhares 5 2 2 6 2 3 4" xfId="36448"/>
    <cellStyle name="Separador de milhares 5 2 2 6 2 4" xfId="8447"/>
    <cellStyle name="Separador de milhares 5 2 2 6 2 4 2" xfId="24917"/>
    <cellStyle name="Separador de milhares 5 2 2 6 2 4 2 2" xfId="56212"/>
    <cellStyle name="Separador de milhares 5 2 2 6 2 4 3" xfId="39742"/>
    <cellStyle name="Separador de milhares 5 2 2 6 2 5" xfId="18329"/>
    <cellStyle name="Separador de milhares 5 2 2 6 2 5 2" xfId="49624"/>
    <cellStyle name="Separador de milhares 5 2 2 6 2 6" xfId="11741"/>
    <cellStyle name="Separador de milhares 5 2 2 6 2 6 2" xfId="43036"/>
    <cellStyle name="Separador de milhares 5 2 2 6 2 7" xfId="28212"/>
    <cellStyle name="Separador de milhares 5 2 2 6 2 7 2" xfId="33154"/>
    <cellStyle name="Separador de milhares 5 2 2 6 2 8" xfId="29859"/>
    <cellStyle name="Separador de milhares 5 2 2 6 3" xfId="3505"/>
    <cellStyle name="Separador de milhares 5 2 2 6 3 2" xfId="6799"/>
    <cellStyle name="Separador de milhares 5 2 2 6 3 2 2" xfId="23269"/>
    <cellStyle name="Separador de milhares 5 2 2 6 3 2 2 2" xfId="54564"/>
    <cellStyle name="Separador de milhares 5 2 2 6 3 2 3" xfId="16681"/>
    <cellStyle name="Separador de milhares 5 2 2 6 3 2 3 2" xfId="47976"/>
    <cellStyle name="Separador de milhares 5 2 2 6 3 2 4" xfId="38094"/>
    <cellStyle name="Separador de milhares 5 2 2 6 3 3" xfId="10093"/>
    <cellStyle name="Separador de milhares 5 2 2 6 3 3 2" xfId="26563"/>
    <cellStyle name="Separador de milhares 5 2 2 6 3 3 2 2" xfId="57858"/>
    <cellStyle name="Separador de milhares 5 2 2 6 3 3 3" xfId="41388"/>
    <cellStyle name="Separador de milhares 5 2 2 6 3 4" xfId="19975"/>
    <cellStyle name="Separador de milhares 5 2 2 6 3 4 2" xfId="51270"/>
    <cellStyle name="Separador de milhares 5 2 2 6 3 5" xfId="13387"/>
    <cellStyle name="Separador de milhares 5 2 2 6 3 5 2" xfId="44682"/>
    <cellStyle name="Separador de milhares 5 2 2 6 3 6" xfId="34800"/>
    <cellStyle name="Separador de milhares 5 2 2 6 3 7" xfId="31505"/>
    <cellStyle name="Separador de milhares 5 2 2 6 4" xfId="5152"/>
    <cellStyle name="Separador de milhares 5 2 2 6 4 2" xfId="21622"/>
    <cellStyle name="Separador de milhares 5 2 2 6 4 2 2" xfId="52917"/>
    <cellStyle name="Separador de milhares 5 2 2 6 4 3" xfId="15034"/>
    <cellStyle name="Separador de milhares 5 2 2 6 4 3 2" xfId="46329"/>
    <cellStyle name="Separador de milhares 5 2 2 6 4 4" xfId="36447"/>
    <cellStyle name="Separador de milhares 5 2 2 6 5" xfId="8446"/>
    <cellStyle name="Separador de milhares 5 2 2 6 5 2" xfId="24916"/>
    <cellStyle name="Separador de milhares 5 2 2 6 5 2 2" xfId="56211"/>
    <cellStyle name="Separador de milhares 5 2 2 6 5 3" xfId="39741"/>
    <cellStyle name="Separador de milhares 5 2 2 6 6" xfId="18328"/>
    <cellStyle name="Separador de milhares 5 2 2 6 6 2" xfId="49623"/>
    <cellStyle name="Separador de milhares 5 2 2 6 7" xfId="11740"/>
    <cellStyle name="Separador de milhares 5 2 2 6 7 2" xfId="43035"/>
    <cellStyle name="Separador de milhares 5 2 2 6 8" xfId="28211"/>
    <cellStyle name="Separador de milhares 5 2 2 6 8 2" xfId="33153"/>
    <cellStyle name="Separador de milhares 5 2 2 6 9" xfId="29858"/>
    <cellStyle name="Separador de milhares 5 2 2 7" xfId="1824"/>
    <cellStyle name="Separador de milhares 5 2 2 7 2" xfId="3507"/>
    <cellStyle name="Separador de milhares 5 2 2 7 2 2" xfId="6801"/>
    <cellStyle name="Separador de milhares 5 2 2 7 2 2 2" xfId="23271"/>
    <cellStyle name="Separador de milhares 5 2 2 7 2 2 2 2" xfId="54566"/>
    <cellStyle name="Separador de milhares 5 2 2 7 2 2 3" xfId="16683"/>
    <cellStyle name="Separador de milhares 5 2 2 7 2 2 3 2" xfId="47978"/>
    <cellStyle name="Separador de milhares 5 2 2 7 2 2 4" xfId="38096"/>
    <cellStyle name="Separador de milhares 5 2 2 7 2 3" xfId="10095"/>
    <cellStyle name="Separador de milhares 5 2 2 7 2 3 2" xfId="26565"/>
    <cellStyle name="Separador de milhares 5 2 2 7 2 3 2 2" xfId="57860"/>
    <cellStyle name="Separador de milhares 5 2 2 7 2 3 3" xfId="41390"/>
    <cellStyle name="Separador de milhares 5 2 2 7 2 4" xfId="19977"/>
    <cellStyle name="Separador de milhares 5 2 2 7 2 4 2" xfId="51272"/>
    <cellStyle name="Separador de milhares 5 2 2 7 2 5" xfId="13389"/>
    <cellStyle name="Separador de milhares 5 2 2 7 2 5 2" xfId="44684"/>
    <cellStyle name="Separador de milhares 5 2 2 7 2 6" xfId="34802"/>
    <cellStyle name="Separador de milhares 5 2 2 7 2 7" xfId="31507"/>
    <cellStyle name="Separador de milhares 5 2 2 7 3" xfId="5154"/>
    <cellStyle name="Separador de milhares 5 2 2 7 3 2" xfId="21624"/>
    <cellStyle name="Separador de milhares 5 2 2 7 3 2 2" xfId="52919"/>
    <cellStyle name="Separador de milhares 5 2 2 7 3 3" xfId="15036"/>
    <cellStyle name="Separador de milhares 5 2 2 7 3 3 2" xfId="46331"/>
    <cellStyle name="Separador de milhares 5 2 2 7 3 4" xfId="36449"/>
    <cellStyle name="Separador de milhares 5 2 2 7 4" xfId="8448"/>
    <cellStyle name="Separador de milhares 5 2 2 7 4 2" xfId="24918"/>
    <cellStyle name="Separador de milhares 5 2 2 7 4 2 2" xfId="56213"/>
    <cellStyle name="Separador de milhares 5 2 2 7 4 3" xfId="39743"/>
    <cellStyle name="Separador de milhares 5 2 2 7 5" xfId="18330"/>
    <cellStyle name="Separador de milhares 5 2 2 7 5 2" xfId="49625"/>
    <cellStyle name="Separador de milhares 5 2 2 7 6" xfId="11742"/>
    <cellStyle name="Separador de milhares 5 2 2 7 6 2" xfId="43037"/>
    <cellStyle name="Separador de milhares 5 2 2 7 7" xfId="28213"/>
    <cellStyle name="Separador de milhares 5 2 2 7 7 2" xfId="33155"/>
    <cellStyle name="Separador de milhares 5 2 2 7 8" xfId="29860"/>
    <cellStyle name="Separador de milhares 5 2 2 8" xfId="1825"/>
    <cellStyle name="Separador de milhares 5 2 2 8 2" xfId="3508"/>
    <cellStyle name="Separador de milhares 5 2 2 8 2 2" xfId="6802"/>
    <cellStyle name="Separador de milhares 5 2 2 8 2 2 2" xfId="23272"/>
    <cellStyle name="Separador de milhares 5 2 2 8 2 2 2 2" xfId="54567"/>
    <cellStyle name="Separador de milhares 5 2 2 8 2 2 3" xfId="16684"/>
    <cellStyle name="Separador de milhares 5 2 2 8 2 2 3 2" xfId="47979"/>
    <cellStyle name="Separador de milhares 5 2 2 8 2 2 4" xfId="38097"/>
    <cellStyle name="Separador de milhares 5 2 2 8 2 3" xfId="10096"/>
    <cellStyle name="Separador de milhares 5 2 2 8 2 3 2" xfId="26566"/>
    <cellStyle name="Separador de milhares 5 2 2 8 2 3 2 2" xfId="57861"/>
    <cellStyle name="Separador de milhares 5 2 2 8 2 3 3" xfId="41391"/>
    <cellStyle name="Separador de milhares 5 2 2 8 2 4" xfId="19978"/>
    <cellStyle name="Separador de milhares 5 2 2 8 2 4 2" xfId="51273"/>
    <cellStyle name="Separador de milhares 5 2 2 8 2 5" xfId="13390"/>
    <cellStyle name="Separador de milhares 5 2 2 8 2 5 2" xfId="44685"/>
    <cellStyle name="Separador de milhares 5 2 2 8 2 6" xfId="34803"/>
    <cellStyle name="Separador de milhares 5 2 2 8 2 7" xfId="31508"/>
    <cellStyle name="Separador de milhares 5 2 2 8 3" xfId="5155"/>
    <cellStyle name="Separador de milhares 5 2 2 8 3 2" xfId="21625"/>
    <cellStyle name="Separador de milhares 5 2 2 8 3 2 2" xfId="52920"/>
    <cellStyle name="Separador de milhares 5 2 2 8 3 3" xfId="15037"/>
    <cellStyle name="Separador de milhares 5 2 2 8 3 3 2" xfId="46332"/>
    <cellStyle name="Separador de milhares 5 2 2 8 3 4" xfId="36450"/>
    <cellStyle name="Separador de milhares 5 2 2 8 4" xfId="8449"/>
    <cellStyle name="Separador de milhares 5 2 2 8 4 2" xfId="24919"/>
    <cellStyle name="Separador de milhares 5 2 2 8 4 2 2" xfId="56214"/>
    <cellStyle name="Separador de milhares 5 2 2 8 4 3" xfId="39744"/>
    <cellStyle name="Separador de milhares 5 2 2 8 5" xfId="18331"/>
    <cellStyle name="Separador de milhares 5 2 2 8 5 2" xfId="49626"/>
    <cellStyle name="Separador de milhares 5 2 2 8 6" xfId="11743"/>
    <cellStyle name="Separador de milhares 5 2 2 8 6 2" xfId="43038"/>
    <cellStyle name="Separador de milhares 5 2 2 8 7" xfId="28214"/>
    <cellStyle name="Separador de milhares 5 2 2 8 7 2" xfId="33156"/>
    <cellStyle name="Separador de milhares 5 2 2 8 8" xfId="29861"/>
    <cellStyle name="Separador de milhares 5 2 2 9" xfId="3467"/>
    <cellStyle name="Separador de milhares 5 2 2 9 2" xfId="6761"/>
    <cellStyle name="Separador de milhares 5 2 2 9 2 2" xfId="23231"/>
    <cellStyle name="Separador de milhares 5 2 2 9 2 2 2" xfId="54526"/>
    <cellStyle name="Separador de milhares 5 2 2 9 2 3" xfId="16643"/>
    <cellStyle name="Separador de milhares 5 2 2 9 2 3 2" xfId="47938"/>
    <cellStyle name="Separador de milhares 5 2 2 9 2 4" xfId="38056"/>
    <cellStyle name="Separador de milhares 5 2 2 9 3" xfId="10055"/>
    <cellStyle name="Separador de milhares 5 2 2 9 3 2" xfId="26525"/>
    <cellStyle name="Separador de milhares 5 2 2 9 3 2 2" xfId="57820"/>
    <cellStyle name="Separador de milhares 5 2 2 9 3 3" xfId="41350"/>
    <cellStyle name="Separador de milhares 5 2 2 9 4" xfId="19937"/>
    <cellStyle name="Separador de milhares 5 2 2 9 4 2" xfId="51232"/>
    <cellStyle name="Separador de milhares 5 2 2 9 5" xfId="13349"/>
    <cellStyle name="Separador de milhares 5 2 2 9 5 2" xfId="44644"/>
    <cellStyle name="Separador de milhares 5 2 2 9 6" xfId="34762"/>
    <cellStyle name="Separador de milhares 5 2 2 9 7" xfId="31467"/>
    <cellStyle name="Separador de milhares 5 2 3" xfId="1826"/>
    <cellStyle name="Separador de milhares 5 2 3 10" xfId="8450"/>
    <cellStyle name="Separador de milhares 5 2 3 10 2" xfId="24920"/>
    <cellStyle name="Separador de milhares 5 2 3 10 2 2" xfId="56215"/>
    <cellStyle name="Separador de milhares 5 2 3 10 3" xfId="39745"/>
    <cellStyle name="Separador de milhares 5 2 3 11" xfId="18332"/>
    <cellStyle name="Separador de milhares 5 2 3 11 2" xfId="49627"/>
    <cellStyle name="Separador de milhares 5 2 3 12" xfId="11744"/>
    <cellStyle name="Separador de milhares 5 2 3 12 2" xfId="43039"/>
    <cellStyle name="Separador de milhares 5 2 3 13" xfId="28215"/>
    <cellStyle name="Separador de milhares 5 2 3 13 2" xfId="33157"/>
    <cellStyle name="Separador de milhares 5 2 3 14" xfId="29862"/>
    <cellStyle name="Separador de milhares 5 2 3 2" xfId="1827"/>
    <cellStyle name="Separador de milhares 5 2 3 2 10" xfId="11745"/>
    <cellStyle name="Separador de milhares 5 2 3 2 10 2" xfId="43040"/>
    <cellStyle name="Separador de milhares 5 2 3 2 11" xfId="28216"/>
    <cellStyle name="Separador de milhares 5 2 3 2 11 2" xfId="33158"/>
    <cellStyle name="Separador de milhares 5 2 3 2 12" xfId="29863"/>
    <cellStyle name="Separador de milhares 5 2 3 2 2" xfId="1828"/>
    <cellStyle name="Separador de milhares 5 2 3 2 2 2" xfId="1829"/>
    <cellStyle name="Separador de milhares 5 2 3 2 2 2 2" xfId="3512"/>
    <cellStyle name="Separador de milhares 5 2 3 2 2 2 2 2" xfId="6806"/>
    <cellStyle name="Separador de milhares 5 2 3 2 2 2 2 2 2" xfId="23276"/>
    <cellStyle name="Separador de milhares 5 2 3 2 2 2 2 2 2 2" xfId="54571"/>
    <cellStyle name="Separador de milhares 5 2 3 2 2 2 2 2 3" xfId="16688"/>
    <cellStyle name="Separador de milhares 5 2 3 2 2 2 2 2 3 2" xfId="47983"/>
    <cellStyle name="Separador de milhares 5 2 3 2 2 2 2 2 4" xfId="38101"/>
    <cellStyle name="Separador de milhares 5 2 3 2 2 2 2 3" xfId="10100"/>
    <cellStyle name="Separador de milhares 5 2 3 2 2 2 2 3 2" xfId="26570"/>
    <cellStyle name="Separador de milhares 5 2 3 2 2 2 2 3 2 2" xfId="57865"/>
    <cellStyle name="Separador de milhares 5 2 3 2 2 2 2 3 3" xfId="41395"/>
    <cellStyle name="Separador de milhares 5 2 3 2 2 2 2 4" xfId="19982"/>
    <cellStyle name="Separador de milhares 5 2 3 2 2 2 2 4 2" xfId="51277"/>
    <cellStyle name="Separador de milhares 5 2 3 2 2 2 2 5" xfId="13394"/>
    <cellStyle name="Separador de milhares 5 2 3 2 2 2 2 5 2" xfId="44689"/>
    <cellStyle name="Separador de milhares 5 2 3 2 2 2 2 6" xfId="34807"/>
    <cellStyle name="Separador de milhares 5 2 3 2 2 2 2 7" xfId="31512"/>
    <cellStyle name="Separador de milhares 5 2 3 2 2 2 3" xfId="5159"/>
    <cellStyle name="Separador de milhares 5 2 3 2 2 2 3 2" xfId="21629"/>
    <cellStyle name="Separador de milhares 5 2 3 2 2 2 3 2 2" xfId="52924"/>
    <cellStyle name="Separador de milhares 5 2 3 2 2 2 3 3" xfId="15041"/>
    <cellStyle name="Separador de milhares 5 2 3 2 2 2 3 3 2" xfId="46336"/>
    <cellStyle name="Separador de milhares 5 2 3 2 2 2 3 4" xfId="36454"/>
    <cellStyle name="Separador de milhares 5 2 3 2 2 2 4" xfId="8453"/>
    <cellStyle name="Separador de milhares 5 2 3 2 2 2 4 2" xfId="24923"/>
    <cellStyle name="Separador de milhares 5 2 3 2 2 2 4 2 2" xfId="56218"/>
    <cellStyle name="Separador de milhares 5 2 3 2 2 2 4 3" xfId="39748"/>
    <cellStyle name="Separador de milhares 5 2 3 2 2 2 5" xfId="18335"/>
    <cellStyle name="Separador de milhares 5 2 3 2 2 2 5 2" xfId="49630"/>
    <cellStyle name="Separador de milhares 5 2 3 2 2 2 6" xfId="11747"/>
    <cellStyle name="Separador de milhares 5 2 3 2 2 2 6 2" xfId="43042"/>
    <cellStyle name="Separador de milhares 5 2 3 2 2 2 7" xfId="28218"/>
    <cellStyle name="Separador de milhares 5 2 3 2 2 2 7 2" xfId="33160"/>
    <cellStyle name="Separador de milhares 5 2 3 2 2 2 8" xfId="29865"/>
    <cellStyle name="Separador de milhares 5 2 3 2 2 3" xfId="3511"/>
    <cellStyle name="Separador de milhares 5 2 3 2 2 3 2" xfId="6805"/>
    <cellStyle name="Separador de milhares 5 2 3 2 2 3 2 2" xfId="23275"/>
    <cellStyle name="Separador de milhares 5 2 3 2 2 3 2 2 2" xfId="54570"/>
    <cellStyle name="Separador de milhares 5 2 3 2 2 3 2 3" xfId="16687"/>
    <cellStyle name="Separador de milhares 5 2 3 2 2 3 2 3 2" xfId="47982"/>
    <cellStyle name="Separador de milhares 5 2 3 2 2 3 2 4" xfId="38100"/>
    <cellStyle name="Separador de milhares 5 2 3 2 2 3 3" xfId="10099"/>
    <cellStyle name="Separador de milhares 5 2 3 2 2 3 3 2" xfId="26569"/>
    <cellStyle name="Separador de milhares 5 2 3 2 2 3 3 2 2" xfId="57864"/>
    <cellStyle name="Separador de milhares 5 2 3 2 2 3 3 3" xfId="41394"/>
    <cellStyle name="Separador de milhares 5 2 3 2 2 3 4" xfId="19981"/>
    <cellStyle name="Separador de milhares 5 2 3 2 2 3 4 2" xfId="51276"/>
    <cellStyle name="Separador de milhares 5 2 3 2 2 3 5" xfId="13393"/>
    <cellStyle name="Separador de milhares 5 2 3 2 2 3 5 2" xfId="44688"/>
    <cellStyle name="Separador de milhares 5 2 3 2 2 3 6" xfId="34806"/>
    <cellStyle name="Separador de milhares 5 2 3 2 2 3 7" xfId="31511"/>
    <cellStyle name="Separador de milhares 5 2 3 2 2 4" xfId="5158"/>
    <cellStyle name="Separador de milhares 5 2 3 2 2 4 2" xfId="21628"/>
    <cellStyle name="Separador de milhares 5 2 3 2 2 4 2 2" xfId="52923"/>
    <cellStyle name="Separador de milhares 5 2 3 2 2 4 3" xfId="15040"/>
    <cellStyle name="Separador de milhares 5 2 3 2 2 4 3 2" xfId="46335"/>
    <cellStyle name="Separador de milhares 5 2 3 2 2 4 4" xfId="36453"/>
    <cellStyle name="Separador de milhares 5 2 3 2 2 5" xfId="8452"/>
    <cellStyle name="Separador de milhares 5 2 3 2 2 5 2" xfId="24922"/>
    <cellStyle name="Separador de milhares 5 2 3 2 2 5 2 2" xfId="56217"/>
    <cellStyle name="Separador de milhares 5 2 3 2 2 5 3" xfId="39747"/>
    <cellStyle name="Separador de milhares 5 2 3 2 2 6" xfId="18334"/>
    <cellStyle name="Separador de milhares 5 2 3 2 2 6 2" xfId="49629"/>
    <cellStyle name="Separador de milhares 5 2 3 2 2 7" xfId="11746"/>
    <cellStyle name="Separador de milhares 5 2 3 2 2 7 2" xfId="43041"/>
    <cellStyle name="Separador de milhares 5 2 3 2 2 8" xfId="28217"/>
    <cellStyle name="Separador de milhares 5 2 3 2 2 8 2" xfId="33159"/>
    <cellStyle name="Separador de milhares 5 2 3 2 2 9" xfId="29864"/>
    <cellStyle name="Separador de milhares 5 2 3 2 3" xfId="1830"/>
    <cellStyle name="Separador de milhares 5 2 3 2 3 2" xfId="1831"/>
    <cellStyle name="Separador de milhares 5 2 3 2 3 2 2" xfId="3514"/>
    <cellStyle name="Separador de milhares 5 2 3 2 3 2 2 2" xfId="6808"/>
    <cellStyle name="Separador de milhares 5 2 3 2 3 2 2 2 2" xfId="23278"/>
    <cellStyle name="Separador de milhares 5 2 3 2 3 2 2 2 2 2" xfId="54573"/>
    <cellStyle name="Separador de milhares 5 2 3 2 3 2 2 2 3" xfId="16690"/>
    <cellStyle name="Separador de milhares 5 2 3 2 3 2 2 2 3 2" xfId="47985"/>
    <cellStyle name="Separador de milhares 5 2 3 2 3 2 2 2 4" xfId="38103"/>
    <cellStyle name="Separador de milhares 5 2 3 2 3 2 2 3" xfId="10102"/>
    <cellStyle name="Separador de milhares 5 2 3 2 3 2 2 3 2" xfId="26572"/>
    <cellStyle name="Separador de milhares 5 2 3 2 3 2 2 3 2 2" xfId="57867"/>
    <cellStyle name="Separador de milhares 5 2 3 2 3 2 2 3 3" xfId="41397"/>
    <cellStyle name="Separador de milhares 5 2 3 2 3 2 2 4" xfId="19984"/>
    <cellStyle name="Separador de milhares 5 2 3 2 3 2 2 4 2" xfId="51279"/>
    <cellStyle name="Separador de milhares 5 2 3 2 3 2 2 5" xfId="13396"/>
    <cellStyle name="Separador de milhares 5 2 3 2 3 2 2 5 2" xfId="44691"/>
    <cellStyle name="Separador de milhares 5 2 3 2 3 2 2 6" xfId="34809"/>
    <cellStyle name="Separador de milhares 5 2 3 2 3 2 2 7" xfId="31514"/>
    <cellStyle name="Separador de milhares 5 2 3 2 3 2 3" xfId="5161"/>
    <cellStyle name="Separador de milhares 5 2 3 2 3 2 3 2" xfId="21631"/>
    <cellStyle name="Separador de milhares 5 2 3 2 3 2 3 2 2" xfId="52926"/>
    <cellStyle name="Separador de milhares 5 2 3 2 3 2 3 3" xfId="15043"/>
    <cellStyle name="Separador de milhares 5 2 3 2 3 2 3 3 2" xfId="46338"/>
    <cellStyle name="Separador de milhares 5 2 3 2 3 2 3 4" xfId="36456"/>
    <cellStyle name="Separador de milhares 5 2 3 2 3 2 4" xfId="8455"/>
    <cellStyle name="Separador de milhares 5 2 3 2 3 2 4 2" xfId="24925"/>
    <cellStyle name="Separador de milhares 5 2 3 2 3 2 4 2 2" xfId="56220"/>
    <cellStyle name="Separador de milhares 5 2 3 2 3 2 4 3" xfId="39750"/>
    <cellStyle name="Separador de milhares 5 2 3 2 3 2 5" xfId="18337"/>
    <cellStyle name="Separador de milhares 5 2 3 2 3 2 5 2" xfId="49632"/>
    <cellStyle name="Separador de milhares 5 2 3 2 3 2 6" xfId="11749"/>
    <cellStyle name="Separador de milhares 5 2 3 2 3 2 6 2" xfId="43044"/>
    <cellStyle name="Separador de milhares 5 2 3 2 3 2 7" xfId="28220"/>
    <cellStyle name="Separador de milhares 5 2 3 2 3 2 7 2" xfId="33162"/>
    <cellStyle name="Separador de milhares 5 2 3 2 3 2 8" xfId="29867"/>
    <cellStyle name="Separador de milhares 5 2 3 2 3 3" xfId="3513"/>
    <cellStyle name="Separador de milhares 5 2 3 2 3 3 2" xfId="6807"/>
    <cellStyle name="Separador de milhares 5 2 3 2 3 3 2 2" xfId="23277"/>
    <cellStyle name="Separador de milhares 5 2 3 2 3 3 2 2 2" xfId="54572"/>
    <cellStyle name="Separador de milhares 5 2 3 2 3 3 2 3" xfId="16689"/>
    <cellStyle name="Separador de milhares 5 2 3 2 3 3 2 3 2" xfId="47984"/>
    <cellStyle name="Separador de milhares 5 2 3 2 3 3 2 4" xfId="38102"/>
    <cellStyle name="Separador de milhares 5 2 3 2 3 3 3" xfId="10101"/>
    <cellStyle name="Separador de milhares 5 2 3 2 3 3 3 2" xfId="26571"/>
    <cellStyle name="Separador de milhares 5 2 3 2 3 3 3 2 2" xfId="57866"/>
    <cellStyle name="Separador de milhares 5 2 3 2 3 3 3 3" xfId="41396"/>
    <cellStyle name="Separador de milhares 5 2 3 2 3 3 4" xfId="19983"/>
    <cellStyle name="Separador de milhares 5 2 3 2 3 3 4 2" xfId="51278"/>
    <cellStyle name="Separador de milhares 5 2 3 2 3 3 5" xfId="13395"/>
    <cellStyle name="Separador de milhares 5 2 3 2 3 3 5 2" xfId="44690"/>
    <cellStyle name="Separador de milhares 5 2 3 2 3 3 6" xfId="34808"/>
    <cellStyle name="Separador de milhares 5 2 3 2 3 3 7" xfId="31513"/>
    <cellStyle name="Separador de milhares 5 2 3 2 3 4" xfId="5160"/>
    <cellStyle name="Separador de milhares 5 2 3 2 3 4 2" xfId="21630"/>
    <cellStyle name="Separador de milhares 5 2 3 2 3 4 2 2" xfId="52925"/>
    <cellStyle name="Separador de milhares 5 2 3 2 3 4 3" xfId="15042"/>
    <cellStyle name="Separador de milhares 5 2 3 2 3 4 3 2" xfId="46337"/>
    <cellStyle name="Separador de milhares 5 2 3 2 3 4 4" xfId="36455"/>
    <cellStyle name="Separador de milhares 5 2 3 2 3 5" xfId="8454"/>
    <cellStyle name="Separador de milhares 5 2 3 2 3 5 2" xfId="24924"/>
    <cellStyle name="Separador de milhares 5 2 3 2 3 5 2 2" xfId="56219"/>
    <cellStyle name="Separador de milhares 5 2 3 2 3 5 3" xfId="39749"/>
    <cellStyle name="Separador de milhares 5 2 3 2 3 6" xfId="18336"/>
    <cellStyle name="Separador de milhares 5 2 3 2 3 6 2" xfId="49631"/>
    <cellStyle name="Separador de milhares 5 2 3 2 3 7" xfId="11748"/>
    <cellStyle name="Separador de milhares 5 2 3 2 3 7 2" xfId="43043"/>
    <cellStyle name="Separador de milhares 5 2 3 2 3 8" xfId="28219"/>
    <cellStyle name="Separador de milhares 5 2 3 2 3 8 2" xfId="33161"/>
    <cellStyle name="Separador de milhares 5 2 3 2 3 9" xfId="29866"/>
    <cellStyle name="Separador de milhares 5 2 3 2 4" xfId="1832"/>
    <cellStyle name="Separador de milhares 5 2 3 2 4 2" xfId="3515"/>
    <cellStyle name="Separador de milhares 5 2 3 2 4 2 2" xfId="6809"/>
    <cellStyle name="Separador de milhares 5 2 3 2 4 2 2 2" xfId="23279"/>
    <cellStyle name="Separador de milhares 5 2 3 2 4 2 2 2 2" xfId="54574"/>
    <cellStyle name="Separador de milhares 5 2 3 2 4 2 2 3" xfId="16691"/>
    <cellStyle name="Separador de milhares 5 2 3 2 4 2 2 3 2" xfId="47986"/>
    <cellStyle name="Separador de milhares 5 2 3 2 4 2 2 4" xfId="38104"/>
    <cellStyle name="Separador de milhares 5 2 3 2 4 2 3" xfId="10103"/>
    <cellStyle name="Separador de milhares 5 2 3 2 4 2 3 2" xfId="26573"/>
    <cellStyle name="Separador de milhares 5 2 3 2 4 2 3 2 2" xfId="57868"/>
    <cellStyle name="Separador de milhares 5 2 3 2 4 2 3 3" xfId="41398"/>
    <cellStyle name="Separador de milhares 5 2 3 2 4 2 4" xfId="19985"/>
    <cellStyle name="Separador de milhares 5 2 3 2 4 2 4 2" xfId="51280"/>
    <cellStyle name="Separador de milhares 5 2 3 2 4 2 5" xfId="13397"/>
    <cellStyle name="Separador de milhares 5 2 3 2 4 2 5 2" xfId="44692"/>
    <cellStyle name="Separador de milhares 5 2 3 2 4 2 6" xfId="34810"/>
    <cellStyle name="Separador de milhares 5 2 3 2 4 2 7" xfId="31515"/>
    <cellStyle name="Separador de milhares 5 2 3 2 4 3" xfId="5162"/>
    <cellStyle name="Separador de milhares 5 2 3 2 4 3 2" xfId="21632"/>
    <cellStyle name="Separador de milhares 5 2 3 2 4 3 2 2" xfId="52927"/>
    <cellStyle name="Separador de milhares 5 2 3 2 4 3 3" xfId="15044"/>
    <cellStyle name="Separador de milhares 5 2 3 2 4 3 3 2" xfId="46339"/>
    <cellStyle name="Separador de milhares 5 2 3 2 4 3 4" xfId="36457"/>
    <cellStyle name="Separador de milhares 5 2 3 2 4 4" xfId="8456"/>
    <cellStyle name="Separador de milhares 5 2 3 2 4 4 2" xfId="24926"/>
    <cellStyle name="Separador de milhares 5 2 3 2 4 4 2 2" xfId="56221"/>
    <cellStyle name="Separador de milhares 5 2 3 2 4 4 3" xfId="39751"/>
    <cellStyle name="Separador de milhares 5 2 3 2 4 5" xfId="18338"/>
    <cellStyle name="Separador de milhares 5 2 3 2 4 5 2" xfId="49633"/>
    <cellStyle name="Separador de milhares 5 2 3 2 4 6" xfId="11750"/>
    <cellStyle name="Separador de milhares 5 2 3 2 4 6 2" xfId="43045"/>
    <cellStyle name="Separador de milhares 5 2 3 2 4 7" xfId="28221"/>
    <cellStyle name="Separador de milhares 5 2 3 2 4 7 2" xfId="33163"/>
    <cellStyle name="Separador de milhares 5 2 3 2 4 8" xfId="29868"/>
    <cellStyle name="Separador de milhares 5 2 3 2 5" xfId="1833"/>
    <cellStyle name="Separador de milhares 5 2 3 2 5 2" xfId="3516"/>
    <cellStyle name="Separador de milhares 5 2 3 2 5 2 2" xfId="6810"/>
    <cellStyle name="Separador de milhares 5 2 3 2 5 2 2 2" xfId="23280"/>
    <cellStyle name="Separador de milhares 5 2 3 2 5 2 2 2 2" xfId="54575"/>
    <cellStyle name="Separador de milhares 5 2 3 2 5 2 2 3" xfId="16692"/>
    <cellStyle name="Separador de milhares 5 2 3 2 5 2 2 3 2" xfId="47987"/>
    <cellStyle name="Separador de milhares 5 2 3 2 5 2 2 4" xfId="38105"/>
    <cellStyle name="Separador de milhares 5 2 3 2 5 2 3" xfId="10104"/>
    <cellStyle name="Separador de milhares 5 2 3 2 5 2 3 2" xfId="26574"/>
    <cellStyle name="Separador de milhares 5 2 3 2 5 2 3 2 2" xfId="57869"/>
    <cellStyle name="Separador de milhares 5 2 3 2 5 2 3 3" xfId="41399"/>
    <cellStyle name="Separador de milhares 5 2 3 2 5 2 4" xfId="19986"/>
    <cellStyle name="Separador de milhares 5 2 3 2 5 2 4 2" xfId="51281"/>
    <cellStyle name="Separador de milhares 5 2 3 2 5 2 5" xfId="13398"/>
    <cellStyle name="Separador de milhares 5 2 3 2 5 2 5 2" xfId="44693"/>
    <cellStyle name="Separador de milhares 5 2 3 2 5 2 6" xfId="34811"/>
    <cellStyle name="Separador de milhares 5 2 3 2 5 2 7" xfId="31516"/>
    <cellStyle name="Separador de milhares 5 2 3 2 5 3" xfId="5163"/>
    <cellStyle name="Separador de milhares 5 2 3 2 5 3 2" xfId="21633"/>
    <cellStyle name="Separador de milhares 5 2 3 2 5 3 2 2" xfId="52928"/>
    <cellStyle name="Separador de milhares 5 2 3 2 5 3 3" xfId="15045"/>
    <cellStyle name="Separador de milhares 5 2 3 2 5 3 3 2" xfId="46340"/>
    <cellStyle name="Separador de milhares 5 2 3 2 5 3 4" xfId="36458"/>
    <cellStyle name="Separador de milhares 5 2 3 2 5 4" xfId="8457"/>
    <cellStyle name="Separador de milhares 5 2 3 2 5 4 2" xfId="24927"/>
    <cellStyle name="Separador de milhares 5 2 3 2 5 4 2 2" xfId="56222"/>
    <cellStyle name="Separador de milhares 5 2 3 2 5 4 3" xfId="39752"/>
    <cellStyle name="Separador de milhares 5 2 3 2 5 5" xfId="18339"/>
    <cellStyle name="Separador de milhares 5 2 3 2 5 5 2" xfId="49634"/>
    <cellStyle name="Separador de milhares 5 2 3 2 5 6" xfId="11751"/>
    <cellStyle name="Separador de milhares 5 2 3 2 5 6 2" xfId="43046"/>
    <cellStyle name="Separador de milhares 5 2 3 2 5 7" xfId="28222"/>
    <cellStyle name="Separador de milhares 5 2 3 2 5 7 2" xfId="33164"/>
    <cellStyle name="Separador de milhares 5 2 3 2 5 8" xfId="29869"/>
    <cellStyle name="Separador de milhares 5 2 3 2 6" xfId="3510"/>
    <cellStyle name="Separador de milhares 5 2 3 2 6 2" xfId="6804"/>
    <cellStyle name="Separador de milhares 5 2 3 2 6 2 2" xfId="23274"/>
    <cellStyle name="Separador de milhares 5 2 3 2 6 2 2 2" xfId="54569"/>
    <cellStyle name="Separador de milhares 5 2 3 2 6 2 3" xfId="16686"/>
    <cellStyle name="Separador de milhares 5 2 3 2 6 2 3 2" xfId="47981"/>
    <cellStyle name="Separador de milhares 5 2 3 2 6 2 4" xfId="38099"/>
    <cellStyle name="Separador de milhares 5 2 3 2 6 3" xfId="10098"/>
    <cellStyle name="Separador de milhares 5 2 3 2 6 3 2" xfId="26568"/>
    <cellStyle name="Separador de milhares 5 2 3 2 6 3 2 2" xfId="57863"/>
    <cellStyle name="Separador de milhares 5 2 3 2 6 3 3" xfId="41393"/>
    <cellStyle name="Separador de milhares 5 2 3 2 6 4" xfId="19980"/>
    <cellStyle name="Separador de milhares 5 2 3 2 6 4 2" xfId="51275"/>
    <cellStyle name="Separador de milhares 5 2 3 2 6 5" xfId="13392"/>
    <cellStyle name="Separador de milhares 5 2 3 2 6 5 2" xfId="44687"/>
    <cellStyle name="Separador de milhares 5 2 3 2 6 6" xfId="34805"/>
    <cellStyle name="Separador de milhares 5 2 3 2 6 7" xfId="31510"/>
    <cellStyle name="Separador de milhares 5 2 3 2 7" xfId="5157"/>
    <cellStyle name="Separador de milhares 5 2 3 2 7 2" xfId="21627"/>
    <cellStyle name="Separador de milhares 5 2 3 2 7 2 2" xfId="52922"/>
    <cellStyle name="Separador de milhares 5 2 3 2 7 3" xfId="15039"/>
    <cellStyle name="Separador de milhares 5 2 3 2 7 3 2" xfId="46334"/>
    <cellStyle name="Separador de milhares 5 2 3 2 7 4" xfId="36452"/>
    <cellStyle name="Separador de milhares 5 2 3 2 8" xfId="8451"/>
    <cellStyle name="Separador de milhares 5 2 3 2 8 2" xfId="24921"/>
    <cellStyle name="Separador de milhares 5 2 3 2 8 2 2" xfId="56216"/>
    <cellStyle name="Separador de milhares 5 2 3 2 8 3" xfId="39746"/>
    <cellStyle name="Separador de milhares 5 2 3 2 9" xfId="18333"/>
    <cellStyle name="Separador de milhares 5 2 3 2 9 2" xfId="49628"/>
    <cellStyle name="Separador de milhares 5 2 3 3" xfId="1834"/>
    <cellStyle name="Separador de milhares 5 2 3 3 10" xfId="11752"/>
    <cellStyle name="Separador de milhares 5 2 3 3 10 2" xfId="43047"/>
    <cellStyle name="Separador de milhares 5 2 3 3 11" xfId="28223"/>
    <cellStyle name="Separador de milhares 5 2 3 3 11 2" xfId="33165"/>
    <cellStyle name="Separador de milhares 5 2 3 3 12" xfId="29870"/>
    <cellStyle name="Separador de milhares 5 2 3 3 2" xfId="1835"/>
    <cellStyle name="Separador de milhares 5 2 3 3 2 2" xfId="1836"/>
    <cellStyle name="Separador de milhares 5 2 3 3 2 2 2" xfId="3519"/>
    <cellStyle name="Separador de milhares 5 2 3 3 2 2 2 2" xfId="6813"/>
    <cellStyle name="Separador de milhares 5 2 3 3 2 2 2 2 2" xfId="23283"/>
    <cellStyle name="Separador de milhares 5 2 3 3 2 2 2 2 2 2" xfId="54578"/>
    <cellStyle name="Separador de milhares 5 2 3 3 2 2 2 2 3" xfId="16695"/>
    <cellStyle name="Separador de milhares 5 2 3 3 2 2 2 2 3 2" xfId="47990"/>
    <cellStyle name="Separador de milhares 5 2 3 3 2 2 2 2 4" xfId="38108"/>
    <cellStyle name="Separador de milhares 5 2 3 3 2 2 2 3" xfId="10107"/>
    <cellStyle name="Separador de milhares 5 2 3 3 2 2 2 3 2" xfId="26577"/>
    <cellStyle name="Separador de milhares 5 2 3 3 2 2 2 3 2 2" xfId="57872"/>
    <cellStyle name="Separador de milhares 5 2 3 3 2 2 2 3 3" xfId="41402"/>
    <cellStyle name="Separador de milhares 5 2 3 3 2 2 2 4" xfId="19989"/>
    <cellStyle name="Separador de milhares 5 2 3 3 2 2 2 4 2" xfId="51284"/>
    <cellStyle name="Separador de milhares 5 2 3 3 2 2 2 5" xfId="13401"/>
    <cellStyle name="Separador de milhares 5 2 3 3 2 2 2 5 2" xfId="44696"/>
    <cellStyle name="Separador de milhares 5 2 3 3 2 2 2 6" xfId="34814"/>
    <cellStyle name="Separador de milhares 5 2 3 3 2 2 2 7" xfId="31519"/>
    <cellStyle name="Separador de milhares 5 2 3 3 2 2 3" xfId="5166"/>
    <cellStyle name="Separador de milhares 5 2 3 3 2 2 3 2" xfId="21636"/>
    <cellStyle name="Separador de milhares 5 2 3 3 2 2 3 2 2" xfId="52931"/>
    <cellStyle name="Separador de milhares 5 2 3 3 2 2 3 3" xfId="15048"/>
    <cellStyle name="Separador de milhares 5 2 3 3 2 2 3 3 2" xfId="46343"/>
    <cellStyle name="Separador de milhares 5 2 3 3 2 2 3 4" xfId="36461"/>
    <cellStyle name="Separador de milhares 5 2 3 3 2 2 4" xfId="8460"/>
    <cellStyle name="Separador de milhares 5 2 3 3 2 2 4 2" xfId="24930"/>
    <cellStyle name="Separador de milhares 5 2 3 3 2 2 4 2 2" xfId="56225"/>
    <cellStyle name="Separador de milhares 5 2 3 3 2 2 4 3" xfId="39755"/>
    <cellStyle name="Separador de milhares 5 2 3 3 2 2 5" xfId="18342"/>
    <cellStyle name="Separador de milhares 5 2 3 3 2 2 5 2" xfId="49637"/>
    <cellStyle name="Separador de milhares 5 2 3 3 2 2 6" xfId="11754"/>
    <cellStyle name="Separador de milhares 5 2 3 3 2 2 6 2" xfId="43049"/>
    <cellStyle name="Separador de milhares 5 2 3 3 2 2 7" xfId="28225"/>
    <cellStyle name="Separador de milhares 5 2 3 3 2 2 7 2" xfId="33167"/>
    <cellStyle name="Separador de milhares 5 2 3 3 2 2 8" xfId="29872"/>
    <cellStyle name="Separador de milhares 5 2 3 3 2 3" xfId="3518"/>
    <cellStyle name="Separador de milhares 5 2 3 3 2 3 2" xfId="6812"/>
    <cellStyle name="Separador de milhares 5 2 3 3 2 3 2 2" xfId="23282"/>
    <cellStyle name="Separador de milhares 5 2 3 3 2 3 2 2 2" xfId="54577"/>
    <cellStyle name="Separador de milhares 5 2 3 3 2 3 2 3" xfId="16694"/>
    <cellStyle name="Separador de milhares 5 2 3 3 2 3 2 3 2" xfId="47989"/>
    <cellStyle name="Separador de milhares 5 2 3 3 2 3 2 4" xfId="38107"/>
    <cellStyle name="Separador de milhares 5 2 3 3 2 3 3" xfId="10106"/>
    <cellStyle name="Separador de milhares 5 2 3 3 2 3 3 2" xfId="26576"/>
    <cellStyle name="Separador de milhares 5 2 3 3 2 3 3 2 2" xfId="57871"/>
    <cellStyle name="Separador de milhares 5 2 3 3 2 3 3 3" xfId="41401"/>
    <cellStyle name="Separador de milhares 5 2 3 3 2 3 4" xfId="19988"/>
    <cellStyle name="Separador de milhares 5 2 3 3 2 3 4 2" xfId="51283"/>
    <cellStyle name="Separador de milhares 5 2 3 3 2 3 5" xfId="13400"/>
    <cellStyle name="Separador de milhares 5 2 3 3 2 3 5 2" xfId="44695"/>
    <cellStyle name="Separador de milhares 5 2 3 3 2 3 6" xfId="34813"/>
    <cellStyle name="Separador de milhares 5 2 3 3 2 3 7" xfId="31518"/>
    <cellStyle name="Separador de milhares 5 2 3 3 2 4" xfId="5165"/>
    <cellStyle name="Separador de milhares 5 2 3 3 2 4 2" xfId="21635"/>
    <cellStyle name="Separador de milhares 5 2 3 3 2 4 2 2" xfId="52930"/>
    <cellStyle name="Separador de milhares 5 2 3 3 2 4 3" xfId="15047"/>
    <cellStyle name="Separador de milhares 5 2 3 3 2 4 3 2" xfId="46342"/>
    <cellStyle name="Separador de milhares 5 2 3 3 2 4 4" xfId="36460"/>
    <cellStyle name="Separador de milhares 5 2 3 3 2 5" xfId="8459"/>
    <cellStyle name="Separador de milhares 5 2 3 3 2 5 2" xfId="24929"/>
    <cellStyle name="Separador de milhares 5 2 3 3 2 5 2 2" xfId="56224"/>
    <cellStyle name="Separador de milhares 5 2 3 3 2 5 3" xfId="39754"/>
    <cellStyle name="Separador de milhares 5 2 3 3 2 6" xfId="18341"/>
    <cellStyle name="Separador de milhares 5 2 3 3 2 6 2" xfId="49636"/>
    <cellStyle name="Separador de milhares 5 2 3 3 2 7" xfId="11753"/>
    <cellStyle name="Separador de milhares 5 2 3 3 2 7 2" xfId="43048"/>
    <cellStyle name="Separador de milhares 5 2 3 3 2 8" xfId="28224"/>
    <cellStyle name="Separador de milhares 5 2 3 3 2 8 2" xfId="33166"/>
    <cellStyle name="Separador de milhares 5 2 3 3 2 9" xfId="29871"/>
    <cellStyle name="Separador de milhares 5 2 3 3 3" xfId="1837"/>
    <cellStyle name="Separador de milhares 5 2 3 3 3 2" xfId="1838"/>
    <cellStyle name="Separador de milhares 5 2 3 3 3 2 2" xfId="3521"/>
    <cellStyle name="Separador de milhares 5 2 3 3 3 2 2 2" xfId="6815"/>
    <cellStyle name="Separador de milhares 5 2 3 3 3 2 2 2 2" xfId="23285"/>
    <cellStyle name="Separador de milhares 5 2 3 3 3 2 2 2 2 2" xfId="54580"/>
    <cellStyle name="Separador de milhares 5 2 3 3 3 2 2 2 3" xfId="16697"/>
    <cellStyle name="Separador de milhares 5 2 3 3 3 2 2 2 3 2" xfId="47992"/>
    <cellStyle name="Separador de milhares 5 2 3 3 3 2 2 2 4" xfId="38110"/>
    <cellStyle name="Separador de milhares 5 2 3 3 3 2 2 3" xfId="10109"/>
    <cellStyle name="Separador de milhares 5 2 3 3 3 2 2 3 2" xfId="26579"/>
    <cellStyle name="Separador de milhares 5 2 3 3 3 2 2 3 2 2" xfId="57874"/>
    <cellStyle name="Separador de milhares 5 2 3 3 3 2 2 3 3" xfId="41404"/>
    <cellStyle name="Separador de milhares 5 2 3 3 3 2 2 4" xfId="19991"/>
    <cellStyle name="Separador de milhares 5 2 3 3 3 2 2 4 2" xfId="51286"/>
    <cellStyle name="Separador de milhares 5 2 3 3 3 2 2 5" xfId="13403"/>
    <cellStyle name="Separador de milhares 5 2 3 3 3 2 2 5 2" xfId="44698"/>
    <cellStyle name="Separador de milhares 5 2 3 3 3 2 2 6" xfId="34816"/>
    <cellStyle name="Separador de milhares 5 2 3 3 3 2 2 7" xfId="31521"/>
    <cellStyle name="Separador de milhares 5 2 3 3 3 2 3" xfId="5168"/>
    <cellStyle name="Separador de milhares 5 2 3 3 3 2 3 2" xfId="21638"/>
    <cellStyle name="Separador de milhares 5 2 3 3 3 2 3 2 2" xfId="52933"/>
    <cellStyle name="Separador de milhares 5 2 3 3 3 2 3 3" xfId="15050"/>
    <cellStyle name="Separador de milhares 5 2 3 3 3 2 3 3 2" xfId="46345"/>
    <cellStyle name="Separador de milhares 5 2 3 3 3 2 3 4" xfId="36463"/>
    <cellStyle name="Separador de milhares 5 2 3 3 3 2 4" xfId="8462"/>
    <cellStyle name="Separador de milhares 5 2 3 3 3 2 4 2" xfId="24932"/>
    <cellStyle name="Separador de milhares 5 2 3 3 3 2 4 2 2" xfId="56227"/>
    <cellStyle name="Separador de milhares 5 2 3 3 3 2 4 3" xfId="39757"/>
    <cellStyle name="Separador de milhares 5 2 3 3 3 2 5" xfId="18344"/>
    <cellStyle name="Separador de milhares 5 2 3 3 3 2 5 2" xfId="49639"/>
    <cellStyle name="Separador de milhares 5 2 3 3 3 2 6" xfId="11756"/>
    <cellStyle name="Separador de milhares 5 2 3 3 3 2 6 2" xfId="43051"/>
    <cellStyle name="Separador de milhares 5 2 3 3 3 2 7" xfId="28227"/>
    <cellStyle name="Separador de milhares 5 2 3 3 3 2 7 2" xfId="33169"/>
    <cellStyle name="Separador de milhares 5 2 3 3 3 2 8" xfId="29874"/>
    <cellStyle name="Separador de milhares 5 2 3 3 3 3" xfId="3520"/>
    <cellStyle name="Separador de milhares 5 2 3 3 3 3 2" xfId="6814"/>
    <cellStyle name="Separador de milhares 5 2 3 3 3 3 2 2" xfId="23284"/>
    <cellStyle name="Separador de milhares 5 2 3 3 3 3 2 2 2" xfId="54579"/>
    <cellStyle name="Separador de milhares 5 2 3 3 3 3 2 3" xfId="16696"/>
    <cellStyle name="Separador de milhares 5 2 3 3 3 3 2 3 2" xfId="47991"/>
    <cellStyle name="Separador de milhares 5 2 3 3 3 3 2 4" xfId="38109"/>
    <cellStyle name="Separador de milhares 5 2 3 3 3 3 3" xfId="10108"/>
    <cellStyle name="Separador de milhares 5 2 3 3 3 3 3 2" xfId="26578"/>
    <cellStyle name="Separador de milhares 5 2 3 3 3 3 3 2 2" xfId="57873"/>
    <cellStyle name="Separador de milhares 5 2 3 3 3 3 3 3" xfId="41403"/>
    <cellStyle name="Separador de milhares 5 2 3 3 3 3 4" xfId="19990"/>
    <cellStyle name="Separador de milhares 5 2 3 3 3 3 4 2" xfId="51285"/>
    <cellStyle name="Separador de milhares 5 2 3 3 3 3 5" xfId="13402"/>
    <cellStyle name="Separador de milhares 5 2 3 3 3 3 5 2" xfId="44697"/>
    <cellStyle name="Separador de milhares 5 2 3 3 3 3 6" xfId="34815"/>
    <cellStyle name="Separador de milhares 5 2 3 3 3 3 7" xfId="31520"/>
    <cellStyle name="Separador de milhares 5 2 3 3 3 4" xfId="5167"/>
    <cellStyle name="Separador de milhares 5 2 3 3 3 4 2" xfId="21637"/>
    <cellStyle name="Separador de milhares 5 2 3 3 3 4 2 2" xfId="52932"/>
    <cellStyle name="Separador de milhares 5 2 3 3 3 4 3" xfId="15049"/>
    <cellStyle name="Separador de milhares 5 2 3 3 3 4 3 2" xfId="46344"/>
    <cellStyle name="Separador de milhares 5 2 3 3 3 4 4" xfId="36462"/>
    <cellStyle name="Separador de milhares 5 2 3 3 3 5" xfId="8461"/>
    <cellStyle name="Separador de milhares 5 2 3 3 3 5 2" xfId="24931"/>
    <cellStyle name="Separador de milhares 5 2 3 3 3 5 2 2" xfId="56226"/>
    <cellStyle name="Separador de milhares 5 2 3 3 3 5 3" xfId="39756"/>
    <cellStyle name="Separador de milhares 5 2 3 3 3 6" xfId="18343"/>
    <cellStyle name="Separador de milhares 5 2 3 3 3 6 2" xfId="49638"/>
    <cellStyle name="Separador de milhares 5 2 3 3 3 7" xfId="11755"/>
    <cellStyle name="Separador de milhares 5 2 3 3 3 7 2" xfId="43050"/>
    <cellStyle name="Separador de milhares 5 2 3 3 3 8" xfId="28226"/>
    <cellStyle name="Separador de milhares 5 2 3 3 3 8 2" xfId="33168"/>
    <cellStyle name="Separador de milhares 5 2 3 3 3 9" xfId="29873"/>
    <cellStyle name="Separador de milhares 5 2 3 3 4" xfId="1839"/>
    <cellStyle name="Separador de milhares 5 2 3 3 4 2" xfId="3522"/>
    <cellStyle name="Separador de milhares 5 2 3 3 4 2 2" xfId="6816"/>
    <cellStyle name="Separador de milhares 5 2 3 3 4 2 2 2" xfId="23286"/>
    <cellStyle name="Separador de milhares 5 2 3 3 4 2 2 2 2" xfId="54581"/>
    <cellStyle name="Separador de milhares 5 2 3 3 4 2 2 3" xfId="16698"/>
    <cellStyle name="Separador de milhares 5 2 3 3 4 2 2 3 2" xfId="47993"/>
    <cellStyle name="Separador de milhares 5 2 3 3 4 2 2 4" xfId="38111"/>
    <cellStyle name="Separador de milhares 5 2 3 3 4 2 3" xfId="10110"/>
    <cellStyle name="Separador de milhares 5 2 3 3 4 2 3 2" xfId="26580"/>
    <cellStyle name="Separador de milhares 5 2 3 3 4 2 3 2 2" xfId="57875"/>
    <cellStyle name="Separador de milhares 5 2 3 3 4 2 3 3" xfId="41405"/>
    <cellStyle name="Separador de milhares 5 2 3 3 4 2 4" xfId="19992"/>
    <cellStyle name="Separador de milhares 5 2 3 3 4 2 4 2" xfId="51287"/>
    <cellStyle name="Separador de milhares 5 2 3 3 4 2 5" xfId="13404"/>
    <cellStyle name="Separador de milhares 5 2 3 3 4 2 5 2" xfId="44699"/>
    <cellStyle name="Separador de milhares 5 2 3 3 4 2 6" xfId="34817"/>
    <cellStyle name="Separador de milhares 5 2 3 3 4 2 7" xfId="31522"/>
    <cellStyle name="Separador de milhares 5 2 3 3 4 3" xfId="5169"/>
    <cellStyle name="Separador de milhares 5 2 3 3 4 3 2" xfId="21639"/>
    <cellStyle name="Separador de milhares 5 2 3 3 4 3 2 2" xfId="52934"/>
    <cellStyle name="Separador de milhares 5 2 3 3 4 3 3" xfId="15051"/>
    <cellStyle name="Separador de milhares 5 2 3 3 4 3 3 2" xfId="46346"/>
    <cellStyle name="Separador de milhares 5 2 3 3 4 3 4" xfId="36464"/>
    <cellStyle name="Separador de milhares 5 2 3 3 4 4" xfId="8463"/>
    <cellStyle name="Separador de milhares 5 2 3 3 4 4 2" xfId="24933"/>
    <cellStyle name="Separador de milhares 5 2 3 3 4 4 2 2" xfId="56228"/>
    <cellStyle name="Separador de milhares 5 2 3 3 4 4 3" xfId="39758"/>
    <cellStyle name="Separador de milhares 5 2 3 3 4 5" xfId="18345"/>
    <cellStyle name="Separador de milhares 5 2 3 3 4 5 2" xfId="49640"/>
    <cellStyle name="Separador de milhares 5 2 3 3 4 6" xfId="11757"/>
    <cellStyle name="Separador de milhares 5 2 3 3 4 6 2" xfId="43052"/>
    <cellStyle name="Separador de milhares 5 2 3 3 4 7" xfId="28228"/>
    <cellStyle name="Separador de milhares 5 2 3 3 4 7 2" xfId="33170"/>
    <cellStyle name="Separador de milhares 5 2 3 3 4 8" xfId="29875"/>
    <cellStyle name="Separador de milhares 5 2 3 3 5" xfId="1840"/>
    <cellStyle name="Separador de milhares 5 2 3 3 5 2" xfId="3523"/>
    <cellStyle name="Separador de milhares 5 2 3 3 5 2 2" xfId="6817"/>
    <cellStyle name="Separador de milhares 5 2 3 3 5 2 2 2" xfId="23287"/>
    <cellStyle name="Separador de milhares 5 2 3 3 5 2 2 2 2" xfId="54582"/>
    <cellStyle name="Separador de milhares 5 2 3 3 5 2 2 3" xfId="16699"/>
    <cellStyle name="Separador de milhares 5 2 3 3 5 2 2 3 2" xfId="47994"/>
    <cellStyle name="Separador de milhares 5 2 3 3 5 2 2 4" xfId="38112"/>
    <cellStyle name="Separador de milhares 5 2 3 3 5 2 3" xfId="10111"/>
    <cellStyle name="Separador de milhares 5 2 3 3 5 2 3 2" xfId="26581"/>
    <cellStyle name="Separador de milhares 5 2 3 3 5 2 3 2 2" xfId="57876"/>
    <cellStyle name="Separador de milhares 5 2 3 3 5 2 3 3" xfId="41406"/>
    <cellStyle name="Separador de milhares 5 2 3 3 5 2 4" xfId="19993"/>
    <cellStyle name="Separador de milhares 5 2 3 3 5 2 4 2" xfId="51288"/>
    <cellStyle name="Separador de milhares 5 2 3 3 5 2 5" xfId="13405"/>
    <cellStyle name="Separador de milhares 5 2 3 3 5 2 5 2" xfId="44700"/>
    <cellStyle name="Separador de milhares 5 2 3 3 5 2 6" xfId="34818"/>
    <cellStyle name="Separador de milhares 5 2 3 3 5 2 7" xfId="31523"/>
    <cellStyle name="Separador de milhares 5 2 3 3 5 3" xfId="5170"/>
    <cellStyle name="Separador de milhares 5 2 3 3 5 3 2" xfId="21640"/>
    <cellStyle name="Separador de milhares 5 2 3 3 5 3 2 2" xfId="52935"/>
    <cellStyle name="Separador de milhares 5 2 3 3 5 3 3" xfId="15052"/>
    <cellStyle name="Separador de milhares 5 2 3 3 5 3 3 2" xfId="46347"/>
    <cellStyle name="Separador de milhares 5 2 3 3 5 3 4" xfId="36465"/>
    <cellStyle name="Separador de milhares 5 2 3 3 5 4" xfId="8464"/>
    <cellStyle name="Separador de milhares 5 2 3 3 5 4 2" xfId="24934"/>
    <cellStyle name="Separador de milhares 5 2 3 3 5 4 2 2" xfId="56229"/>
    <cellStyle name="Separador de milhares 5 2 3 3 5 4 3" xfId="39759"/>
    <cellStyle name="Separador de milhares 5 2 3 3 5 5" xfId="18346"/>
    <cellStyle name="Separador de milhares 5 2 3 3 5 5 2" xfId="49641"/>
    <cellStyle name="Separador de milhares 5 2 3 3 5 6" xfId="11758"/>
    <cellStyle name="Separador de milhares 5 2 3 3 5 6 2" xfId="43053"/>
    <cellStyle name="Separador de milhares 5 2 3 3 5 7" xfId="28229"/>
    <cellStyle name="Separador de milhares 5 2 3 3 5 7 2" xfId="33171"/>
    <cellStyle name="Separador de milhares 5 2 3 3 5 8" xfId="29876"/>
    <cellStyle name="Separador de milhares 5 2 3 3 6" xfId="3517"/>
    <cellStyle name="Separador de milhares 5 2 3 3 6 2" xfId="6811"/>
    <cellStyle name="Separador de milhares 5 2 3 3 6 2 2" xfId="23281"/>
    <cellStyle name="Separador de milhares 5 2 3 3 6 2 2 2" xfId="54576"/>
    <cellStyle name="Separador de milhares 5 2 3 3 6 2 3" xfId="16693"/>
    <cellStyle name="Separador de milhares 5 2 3 3 6 2 3 2" xfId="47988"/>
    <cellStyle name="Separador de milhares 5 2 3 3 6 2 4" xfId="38106"/>
    <cellStyle name="Separador de milhares 5 2 3 3 6 3" xfId="10105"/>
    <cellStyle name="Separador de milhares 5 2 3 3 6 3 2" xfId="26575"/>
    <cellStyle name="Separador de milhares 5 2 3 3 6 3 2 2" xfId="57870"/>
    <cellStyle name="Separador de milhares 5 2 3 3 6 3 3" xfId="41400"/>
    <cellStyle name="Separador de milhares 5 2 3 3 6 4" xfId="19987"/>
    <cellStyle name="Separador de milhares 5 2 3 3 6 4 2" xfId="51282"/>
    <cellStyle name="Separador de milhares 5 2 3 3 6 5" xfId="13399"/>
    <cellStyle name="Separador de milhares 5 2 3 3 6 5 2" xfId="44694"/>
    <cellStyle name="Separador de milhares 5 2 3 3 6 6" xfId="34812"/>
    <cellStyle name="Separador de milhares 5 2 3 3 6 7" xfId="31517"/>
    <cellStyle name="Separador de milhares 5 2 3 3 7" xfId="5164"/>
    <cellStyle name="Separador de milhares 5 2 3 3 7 2" xfId="21634"/>
    <cellStyle name="Separador de milhares 5 2 3 3 7 2 2" xfId="52929"/>
    <cellStyle name="Separador de milhares 5 2 3 3 7 3" xfId="15046"/>
    <cellStyle name="Separador de milhares 5 2 3 3 7 3 2" xfId="46341"/>
    <cellStyle name="Separador de milhares 5 2 3 3 7 4" xfId="36459"/>
    <cellStyle name="Separador de milhares 5 2 3 3 8" xfId="8458"/>
    <cellStyle name="Separador de milhares 5 2 3 3 8 2" xfId="24928"/>
    <cellStyle name="Separador de milhares 5 2 3 3 8 2 2" xfId="56223"/>
    <cellStyle name="Separador de milhares 5 2 3 3 8 3" xfId="39753"/>
    <cellStyle name="Separador de milhares 5 2 3 3 9" xfId="18340"/>
    <cellStyle name="Separador de milhares 5 2 3 3 9 2" xfId="49635"/>
    <cellStyle name="Separador de milhares 5 2 3 4" xfId="1841"/>
    <cellStyle name="Separador de milhares 5 2 3 4 2" xfId="1842"/>
    <cellStyle name="Separador de milhares 5 2 3 4 2 2" xfId="3525"/>
    <cellStyle name="Separador de milhares 5 2 3 4 2 2 2" xfId="6819"/>
    <cellStyle name="Separador de milhares 5 2 3 4 2 2 2 2" xfId="23289"/>
    <cellStyle name="Separador de milhares 5 2 3 4 2 2 2 2 2" xfId="54584"/>
    <cellStyle name="Separador de milhares 5 2 3 4 2 2 2 3" xfId="16701"/>
    <cellStyle name="Separador de milhares 5 2 3 4 2 2 2 3 2" xfId="47996"/>
    <cellStyle name="Separador de milhares 5 2 3 4 2 2 2 4" xfId="38114"/>
    <cellStyle name="Separador de milhares 5 2 3 4 2 2 3" xfId="10113"/>
    <cellStyle name="Separador de milhares 5 2 3 4 2 2 3 2" xfId="26583"/>
    <cellStyle name="Separador de milhares 5 2 3 4 2 2 3 2 2" xfId="57878"/>
    <cellStyle name="Separador de milhares 5 2 3 4 2 2 3 3" xfId="41408"/>
    <cellStyle name="Separador de milhares 5 2 3 4 2 2 4" xfId="19995"/>
    <cellStyle name="Separador de milhares 5 2 3 4 2 2 4 2" xfId="51290"/>
    <cellStyle name="Separador de milhares 5 2 3 4 2 2 5" xfId="13407"/>
    <cellStyle name="Separador de milhares 5 2 3 4 2 2 5 2" xfId="44702"/>
    <cellStyle name="Separador de milhares 5 2 3 4 2 2 6" xfId="34820"/>
    <cellStyle name="Separador de milhares 5 2 3 4 2 2 7" xfId="31525"/>
    <cellStyle name="Separador de milhares 5 2 3 4 2 3" xfId="5172"/>
    <cellStyle name="Separador de milhares 5 2 3 4 2 3 2" xfId="21642"/>
    <cellStyle name="Separador de milhares 5 2 3 4 2 3 2 2" xfId="52937"/>
    <cellStyle name="Separador de milhares 5 2 3 4 2 3 3" xfId="15054"/>
    <cellStyle name="Separador de milhares 5 2 3 4 2 3 3 2" xfId="46349"/>
    <cellStyle name="Separador de milhares 5 2 3 4 2 3 4" xfId="36467"/>
    <cellStyle name="Separador de milhares 5 2 3 4 2 4" xfId="8466"/>
    <cellStyle name="Separador de milhares 5 2 3 4 2 4 2" xfId="24936"/>
    <cellStyle name="Separador de milhares 5 2 3 4 2 4 2 2" xfId="56231"/>
    <cellStyle name="Separador de milhares 5 2 3 4 2 4 3" xfId="39761"/>
    <cellStyle name="Separador de milhares 5 2 3 4 2 5" xfId="18348"/>
    <cellStyle name="Separador de milhares 5 2 3 4 2 5 2" xfId="49643"/>
    <cellStyle name="Separador de milhares 5 2 3 4 2 6" xfId="11760"/>
    <cellStyle name="Separador de milhares 5 2 3 4 2 6 2" xfId="43055"/>
    <cellStyle name="Separador de milhares 5 2 3 4 2 7" xfId="28231"/>
    <cellStyle name="Separador de milhares 5 2 3 4 2 7 2" xfId="33173"/>
    <cellStyle name="Separador de milhares 5 2 3 4 2 8" xfId="29878"/>
    <cellStyle name="Separador de milhares 5 2 3 4 3" xfId="3524"/>
    <cellStyle name="Separador de milhares 5 2 3 4 3 2" xfId="6818"/>
    <cellStyle name="Separador de milhares 5 2 3 4 3 2 2" xfId="23288"/>
    <cellStyle name="Separador de milhares 5 2 3 4 3 2 2 2" xfId="54583"/>
    <cellStyle name="Separador de milhares 5 2 3 4 3 2 3" xfId="16700"/>
    <cellStyle name="Separador de milhares 5 2 3 4 3 2 3 2" xfId="47995"/>
    <cellStyle name="Separador de milhares 5 2 3 4 3 2 4" xfId="38113"/>
    <cellStyle name="Separador de milhares 5 2 3 4 3 3" xfId="10112"/>
    <cellStyle name="Separador de milhares 5 2 3 4 3 3 2" xfId="26582"/>
    <cellStyle name="Separador de milhares 5 2 3 4 3 3 2 2" xfId="57877"/>
    <cellStyle name="Separador de milhares 5 2 3 4 3 3 3" xfId="41407"/>
    <cellStyle name="Separador de milhares 5 2 3 4 3 4" xfId="19994"/>
    <cellStyle name="Separador de milhares 5 2 3 4 3 4 2" xfId="51289"/>
    <cellStyle name="Separador de milhares 5 2 3 4 3 5" xfId="13406"/>
    <cellStyle name="Separador de milhares 5 2 3 4 3 5 2" xfId="44701"/>
    <cellStyle name="Separador de milhares 5 2 3 4 3 6" xfId="34819"/>
    <cellStyle name="Separador de milhares 5 2 3 4 3 7" xfId="31524"/>
    <cellStyle name="Separador de milhares 5 2 3 4 4" xfId="5171"/>
    <cellStyle name="Separador de milhares 5 2 3 4 4 2" xfId="21641"/>
    <cellStyle name="Separador de milhares 5 2 3 4 4 2 2" xfId="52936"/>
    <cellStyle name="Separador de milhares 5 2 3 4 4 3" xfId="15053"/>
    <cellStyle name="Separador de milhares 5 2 3 4 4 3 2" xfId="46348"/>
    <cellStyle name="Separador de milhares 5 2 3 4 4 4" xfId="36466"/>
    <cellStyle name="Separador de milhares 5 2 3 4 5" xfId="8465"/>
    <cellStyle name="Separador de milhares 5 2 3 4 5 2" xfId="24935"/>
    <cellStyle name="Separador de milhares 5 2 3 4 5 2 2" xfId="56230"/>
    <cellStyle name="Separador de milhares 5 2 3 4 5 3" xfId="39760"/>
    <cellStyle name="Separador de milhares 5 2 3 4 6" xfId="18347"/>
    <cellStyle name="Separador de milhares 5 2 3 4 6 2" xfId="49642"/>
    <cellStyle name="Separador de milhares 5 2 3 4 7" xfId="11759"/>
    <cellStyle name="Separador de milhares 5 2 3 4 7 2" xfId="43054"/>
    <cellStyle name="Separador de milhares 5 2 3 4 8" xfId="28230"/>
    <cellStyle name="Separador de milhares 5 2 3 4 8 2" xfId="33172"/>
    <cellStyle name="Separador de milhares 5 2 3 4 9" xfId="29877"/>
    <cellStyle name="Separador de milhares 5 2 3 5" xfId="1843"/>
    <cellStyle name="Separador de milhares 5 2 3 5 2" xfId="1844"/>
    <cellStyle name="Separador de milhares 5 2 3 5 2 2" xfId="3527"/>
    <cellStyle name="Separador de milhares 5 2 3 5 2 2 2" xfId="6821"/>
    <cellStyle name="Separador de milhares 5 2 3 5 2 2 2 2" xfId="23291"/>
    <cellStyle name="Separador de milhares 5 2 3 5 2 2 2 2 2" xfId="54586"/>
    <cellStyle name="Separador de milhares 5 2 3 5 2 2 2 3" xfId="16703"/>
    <cellStyle name="Separador de milhares 5 2 3 5 2 2 2 3 2" xfId="47998"/>
    <cellStyle name="Separador de milhares 5 2 3 5 2 2 2 4" xfId="38116"/>
    <cellStyle name="Separador de milhares 5 2 3 5 2 2 3" xfId="10115"/>
    <cellStyle name="Separador de milhares 5 2 3 5 2 2 3 2" xfId="26585"/>
    <cellStyle name="Separador de milhares 5 2 3 5 2 2 3 2 2" xfId="57880"/>
    <cellStyle name="Separador de milhares 5 2 3 5 2 2 3 3" xfId="41410"/>
    <cellStyle name="Separador de milhares 5 2 3 5 2 2 4" xfId="19997"/>
    <cellStyle name="Separador de milhares 5 2 3 5 2 2 4 2" xfId="51292"/>
    <cellStyle name="Separador de milhares 5 2 3 5 2 2 5" xfId="13409"/>
    <cellStyle name="Separador de milhares 5 2 3 5 2 2 5 2" xfId="44704"/>
    <cellStyle name="Separador de milhares 5 2 3 5 2 2 6" xfId="34822"/>
    <cellStyle name="Separador de milhares 5 2 3 5 2 2 7" xfId="31527"/>
    <cellStyle name="Separador de milhares 5 2 3 5 2 3" xfId="5174"/>
    <cellStyle name="Separador de milhares 5 2 3 5 2 3 2" xfId="21644"/>
    <cellStyle name="Separador de milhares 5 2 3 5 2 3 2 2" xfId="52939"/>
    <cellStyle name="Separador de milhares 5 2 3 5 2 3 3" xfId="15056"/>
    <cellStyle name="Separador de milhares 5 2 3 5 2 3 3 2" xfId="46351"/>
    <cellStyle name="Separador de milhares 5 2 3 5 2 3 4" xfId="36469"/>
    <cellStyle name="Separador de milhares 5 2 3 5 2 4" xfId="8468"/>
    <cellStyle name="Separador de milhares 5 2 3 5 2 4 2" xfId="24938"/>
    <cellStyle name="Separador de milhares 5 2 3 5 2 4 2 2" xfId="56233"/>
    <cellStyle name="Separador de milhares 5 2 3 5 2 4 3" xfId="39763"/>
    <cellStyle name="Separador de milhares 5 2 3 5 2 5" xfId="18350"/>
    <cellStyle name="Separador de milhares 5 2 3 5 2 5 2" xfId="49645"/>
    <cellStyle name="Separador de milhares 5 2 3 5 2 6" xfId="11762"/>
    <cellStyle name="Separador de milhares 5 2 3 5 2 6 2" xfId="43057"/>
    <cellStyle name="Separador de milhares 5 2 3 5 2 7" xfId="28233"/>
    <cellStyle name="Separador de milhares 5 2 3 5 2 7 2" xfId="33175"/>
    <cellStyle name="Separador de milhares 5 2 3 5 2 8" xfId="29880"/>
    <cellStyle name="Separador de milhares 5 2 3 5 3" xfId="3526"/>
    <cellStyle name="Separador de milhares 5 2 3 5 3 2" xfId="6820"/>
    <cellStyle name="Separador de milhares 5 2 3 5 3 2 2" xfId="23290"/>
    <cellStyle name="Separador de milhares 5 2 3 5 3 2 2 2" xfId="54585"/>
    <cellStyle name="Separador de milhares 5 2 3 5 3 2 3" xfId="16702"/>
    <cellStyle name="Separador de milhares 5 2 3 5 3 2 3 2" xfId="47997"/>
    <cellStyle name="Separador de milhares 5 2 3 5 3 2 4" xfId="38115"/>
    <cellStyle name="Separador de milhares 5 2 3 5 3 3" xfId="10114"/>
    <cellStyle name="Separador de milhares 5 2 3 5 3 3 2" xfId="26584"/>
    <cellStyle name="Separador de milhares 5 2 3 5 3 3 2 2" xfId="57879"/>
    <cellStyle name="Separador de milhares 5 2 3 5 3 3 3" xfId="41409"/>
    <cellStyle name="Separador de milhares 5 2 3 5 3 4" xfId="19996"/>
    <cellStyle name="Separador de milhares 5 2 3 5 3 4 2" xfId="51291"/>
    <cellStyle name="Separador de milhares 5 2 3 5 3 5" xfId="13408"/>
    <cellStyle name="Separador de milhares 5 2 3 5 3 5 2" xfId="44703"/>
    <cellStyle name="Separador de milhares 5 2 3 5 3 6" xfId="34821"/>
    <cellStyle name="Separador de milhares 5 2 3 5 3 7" xfId="31526"/>
    <cellStyle name="Separador de milhares 5 2 3 5 4" xfId="5173"/>
    <cellStyle name="Separador de milhares 5 2 3 5 4 2" xfId="21643"/>
    <cellStyle name="Separador de milhares 5 2 3 5 4 2 2" xfId="52938"/>
    <cellStyle name="Separador de milhares 5 2 3 5 4 3" xfId="15055"/>
    <cellStyle name="Separador de milhares 5 2 3 5 4 3 2" xfId="46350"/>
    <cellStyle name="Separador de milhares 5 2 3 5 4 4" xfId="36468"/>
    <cellStyle name="Separador de milhares 5 2 3 5 5" xfId="8467"/>
    <cellStyle name="Separador de milhares 5 2 3 5 5 2" xfId="24937"/>
    <cellStyle name="Separador de milhares 5 2 3 5 5 2 2" xfId="56232"/>
    <cellStyle name="Separador de milhares 5 2 3 5 5 3" xfId="39762"/>
    <cellStyle name="Separador de milhares 5 2 3 5 6" xfId="18349"/>
    <cellStyle name="Separador de milhares 5 2 3 5 6 2" xfId="49644"/>
    <cellStyle name="Separador de milhares 5 2 3 5 7" xfId="11761"/>
    <cellStyle name="Separador de milhares 5 2 3 5 7 2" xfId="43056"/>
    <cellStyle name="Separador de milhares 5 2 3 5 8" xfId="28232"/>
    <cellStyle name="Separador de milhares 5 2 3 5 8 2" xfId="33174"/>
    <cellStyle name="Separador de milhares 5 2 3 5 9" xfId="29879"/>
    <cellStyle name="Separador de milhares 5 2 3 6" xfId="1845"/>
    <cellStyle name="Separador de milhares 5 2 3 6 2" xfId="3528"/>
    <cellStyle name="Separador de milhares 5 2 3 6 2 2" xfId="6822"/>
    <cellStyle name="Separador de milhares 5 2 3 6 2 2 2" xfId="23292"/>
    <cellStyle name="Separador de milhares 5 2 3 6 2 2 2 2" xfId="54587"/>
    <cellStyle name="Separador de milhares 5 2 3 6 2 2 3" xfId="16704"/>
    <cellStyle name="Separador de milhares 5 2 3 6 2 2 3 2" xfId="47999"/>
    <cellStyle name="Separador de milhares 5 2 3 6 2 2 4" xfId="38117"/>
    <cellStyle name="Separador de milhares 5 2 3 6 2 3" xfId="10116"/>
    <cellStyle name="Separador de milhares 5 2 3 6 2 3 2" xfId="26586"/>
    <cellStyle name="Separador de milhares 5 2 3 6 2 3 2 2" xfId="57881"/>
    <cellStyle name="Separador de milhares 5 2 3 6 2 3 3" xfId="41411"/>
    <cellStyle name="Separador de milhares 5 2 3 6 2 4" xfId="19998"/>
    <cellStyle name="Separador de milhares 5 2 3 6 2 4 2" xfId="51293"/>
    <cellStyle name="Separador de milhares 5 2 3 6 2 5" xfId="13410"/>
    <cellStyle name="Separador de milhares 5 2 3 6 2 5 2" xfId="44705"/>
    <cellStyle name="Separador de milhares 5 2 3 6 2 6" xfId="34823"/>
    <cellStyle name="Separador de milhares 5 2 3 6 2 7" xfId="31528"/>
    <cellStyle name="Separador de milhares 5 2 3 6 3" xfId="5175"/>
    <cellStyle name="Separador de milhares 5 2 3 6 3 2" xfId="21645"/>
    <cellStyle name="Separador de milhares 5 2 3 6 3 2 2" xfId="52940"/>
    <cellStyle name="Separador de milhares 5 2 3 6 3 3" xfId="15057"/>
    <cellStyle name="Separador de milhares 5 2 3 6 3 3 2" xfId="46352"/>
    <cellStyle name="Separador de milhares 5 2 3 6 3 4" xfId="36470"/>
    <cellStyle name="Separador de milhares 5 2 3 6 4" xfId="8469"/>
    <cellStyle name="Separador de milhares 5 2 3 6 4 2" xfId="24939"/>
    <cellStyle name="Separador de milhares 5 2 3 6 4 2 2" xfId="56234"/>
    <cellStyle name="Separador de milhares 5 2 3 6 4 3" xfId="39764"/>
    <cellStyle name="Separador de milhares 5 2 3 6 5" xfId="18351"/>
    <cellStyle name="Separador de milhares 5 2 3 6 5 2" xfId="49646"/>
    <cellStyle name="Separador de milhares 5 2 3 6 6" xfId="11763"/>
    <cellStyle name="Separador de milhares 5 2 3 6 6 2" xfId="43058"/>
    <cellStyle name="Separador de milhares 5 2 3 6 7" xfId="28234"/>
    <cellStyle name="Separador de milhares 5 2 3 6 7 2" xfId="33176"/>
    <cellStyle name="Separador de milhares 5 2 3 6 8" xfId="29881"/>
    <cellStyle name="Separador de milhares 5 2 3 7" xfId="1846"/>
    <cellStyle name="Separador de milhares 5 2 3 7 2" xfId="3529"/>
    <cellStyle name="Separador de milhares 5 2 3 7 2 2" xfId="6823"/>
    <cellStyle name="Separador de milhares 5 2 3 7 2 2 2" xfId="23293"/>
    <cellStyle name="Separador de milhares 5 2 3 7 2 2 2 2" xfId="54588"/>
    <cellStyle name="Separador de milhares 5 2 3 7 2 2 3" xfId="16705"/>
    <cellStyle name="Separador de milhares 5 2 3 7 2 2 3 2" xfId="48000"/>
    <cellStyle name="Separador de milhares 5 2 3 7 2 2 4" xfId="38118"/>
    <cellStyle name="Separador de milhares 5 2 3 7 2 3" xfId="10117"/>
    <cellStyle name="Separador de milhares 5 2 3 7 2 3 2" xfId="26587"/>
    <cellStyle name="Separador de milhares 5 2 3 7 2 3 2 2" xfId="57882"/>
    <cellStyle name="Separador de milhares 5 2 3 7 2 3 3" xfId="41412"/>
    <cellStyle name="Separador de milhares 5 2 3 7 2 4" xfId="19999"/>
    <cellStyle name="Separador de milhares 5 2 3 7 2 4 2" xfId="51294"/>
    <cellStyle name="Separador de milhares 5 2 3 7 2 5" xfId="13411"/>
    <cellStyle name="Separador de milhares 5 2 3 7 2 5 2" xfId="44706"/>
    <cellStyle name="Separador de milhares 5 2 3 7 2 6" xfId="34824"/>
    <cellStyle name="Separador de milhares 5 2 3 7 2 7" xfId="31529"/>
    <cellStyle name="Separador de milhares 5 2 3 7 3" xfId="5176"/>
    <cellStyle name="Separador de milhares 5 2 3 7 3 2" xfId="21646"/>
    <cellStyle name="Separador de milhares 5 2 3 7 3 2 2" xfId="52941"/>
    <cellStyle name="Separador de milhares 5 2 3 7 3 3" xfId="15058"/>
    <cellStyle name="Separador de milhares 5 2 3 7 3 3 2" xfId="46353"/>
    <cellStyle name="Separador de milhares 5 2 3 7 3 4" xfId="36471"/>
    <cellStyle name="Separador de milhares 5 2 3 7 4" xfId="8470"/>
    <cellStyle name="Separador de milhares 5 2 3 7 4 2" xfId="24940"/>
    <cellStyle name="Separador de milhares 5 2 3 7 4 2 2" xfId="56235"/>
    <cellStyle name="Separador de milhares 5 2 3 7 4 3" xfId="39765"/>
    <cellStyle name="Separador de milhares 5 2 3 7 5" xfId="18352"/>
    <cellStyle name="Separador de milhares 5 2 3 7 5 2" xfId="49647"/>
    <cellStyle name="Separador de milhares 5 2 3 7 6" xfId="11764"/>
    <cellStyle name="Separador de milhares 5 2 3 7 6 2" xfId="43059"/>
    <cellStyle name="Separador de milhares 5 2 3 7 7" xfId="28235"/>
    <cellStyle name="Separador de milhares 5 2 3 7 7 2" xfId="33177"/>
    <cellStyle name="Separador de milhares 5 2 3 7 8" xfId="29882"/>
    <cellStyle name="Separador de milhares 5 2 3 8" xfId="3509"/>
    <cellStyle name="Separador de milhares 5 2 3 8 2" xfId="6803"/>
    <cellStyle name="Separador de milhares 5 2 3 8 2 2" xfId="23273"/>
    <cellStyle name="Separador de milhares 5 2 3 8 2 2 2" xfId="54568"/>
    <cellStyle name="Separador de milhares 5 2 3 8 2 3" xfId="16685"/>
    <cellStyle name="Separador de milhares 5 2 3 8 2 3 2" xfId="47980"/>
    <cellStyle name="Separador de milhares 5 2 3 8 2 4" xfId="38098"/>
    <cellStyle name="Separador de milhares 5 2 3 8 3" xfId="10097"/>
    <cellStyle name="Separador de milhares 5 2 3 8 3 2" xfId="26567"/>
    <cellStyle name="Separador de milhares 5 2 3 8 3 2 2" xfId="57862"/>
    <cellStyle name="Separador de milhares 5 2 3 8 3 3" xfId="41392"/>
    <cellStyle name="Separador de milhares 5 2 3 8 4" xfId="19979"/>
    <cellStyle name="Separador de milhares 5 2 3 8 4 2" xfId="51274"/>
    <cellStyle name="Separador de milhares 5 2 3 8 5" xfId="13391"/>
    <cellStyle name="Separador de milhares 5 2 3 8 5 2" xfId="44686"/>
    <cellStyle name="Separador de milhares 5 2 3 8 6" xfId="34804"/>
    <cellStyle name="Separador de milhares 5 2 3 8 7" xfId="31509"/>
    <cellStyle name="Separador de milhares 5 2 3 9" xfId="5156"/>
    <cellStyle name="Separador de milhares 5 2 3 9 2" xfId="21626"/>
    <cellStyle name="Separador de milhares 5 2 3 9 2 2" xfId="52921"/>
    <cellStyle name="Separador de milhares 5 2 3 9 3" xfId="15038"/>
    <cellStyle name="Separador de milhares 5 2 3 9 3 2" xfId="46333"/>
    <cellStyle name="Separador de milhares 5 2 3 9 4" xfId="36451"/>
    <cellStyle name="Separador de milhares 5 2 4" xfId="1847"/>
    <cellStyle name="Separador de milhares 5 2 4 10" xfId="11765"/>
    <cellStyle name="Separador de milhares 5 2 4 10 2" xfId="43060"/>
    <cellStyle name="Separador de milhares 5 2 4 11" xfId="28236"/>
    <cellStyle name="Separador de milhares 5 2 4 11 2" xfId="33178"/>
    <cellStyle name="Separador de milhares 5 2 4 12" xfId="29883"/>
    <cellStyle name="Separador de milhares 5 2 4 2" xfId="1848"/>
    <cellStyle name="Separador de milhares 5 2 4 2 2" xfId="1849"/>
    <cellStyle name="Separador de milhares 5 2 4 2 2 2" xfId="3532"/>
    <cellStyle name="Separador de milhares 5 2 4 2 2 2 2" xfId="6826"/>
    <cellStyle name="Separador de milhares 5 2 4 2 2 2 2 2" xfId="23296"/>
    <cellStyle name="Separador de milhares 5 2 4 2 2 2 2 2 2" xfId="54591"/>
    <cellStyle name="Separador de milhares 5 2 4 2 2 2 2 3" xfId="16708"/>
    <cellStyle name="Separador de milhares 5 2 4 2 2 2 2 3 2" xfId="48003"/>
    <cellStyle name="Separador de milhares 5 2 4 2 2 2 2 4" xfId="38121"/>
    <cellStyle name="Separador de milhares 5 2 4 2 2 2 3" xfId="10120"/>
    <cellStyle name="Separador de milhares 5 2 4 2 2 2 3 2" xfId="26590"/>
    <cellStyle name="Separador de milhares 5 2 4 2 2 2 3 2 2" xfId="57885"/>
    <cellStyle name="Separador de milhares 5 2 4 2 2 2 3 3" xfId="41415"/>
    <cellStyle name="Separador de milhares 5 2 4 2 2 2 4" xfId="20002"/>
    <cellStyle name="Separador de milhares 5 2 4 2 2 2 4 2" xfId="51297"/>
    <cellStyle name="Separador de milhares 5 2 4 2 2 2 5" xfId="13414"/>
    <cellStyle name="Separador de milhares 5 2 4 2 2 2 5 2" xfId="44709"/>
    <cellStyle name="Separador de milhares 5 2 4 2 2 2 6" xfId="34827"/>
    <cellStyle name="Separador de milhares 5 2 4 2 2 2 7" xfId="31532"/>
    <cellStyle name="Separador de milhares 5 2 4 2 2 3" xfId="5179"/>
    <cellStyle name="Separador de milhares 5 2 4 2 2 3 2" xfId="21649"/>
    <cellStyle name="Separador de milhares 5 2 4 2 2 3 2 2" xfId="52944"/>
    <cellStyle name="Separador de milhares 5 2 4 2 2 3 3" xfId="15061"/>
    <cellStyle name="Separador de milhares 5 2 4 2 2 3 3 2" xfId="46356"/>
    <cellStyle name="Separador de milhares 5 2 4 2 2 3 4" xfId="36474"/>
    <cellStyle name="Separador de milhares 5 2 4 2 2 4" xfId="8473"/>
    <cellStyle name="Separador de milhares 5 2 4 2 2 4 2" xfId="24943"/>
    <cellStyle name="Separador de milhares 5 2 4 2 2 4 2 2" xfId="56238"/>
    <cellStyle name="Separador de milhares 5 2 4 2 2 4 3" xfId="39768"/>
    <cellStyle name="Separador de milhares 5 2 4 2 2 5" xfId="18355"/>
    <cellStyle name="Separador de milhares 5 2 4 2 2 5 2" xfId="49650"/>
    <cellStyle name="Separador de milhares 5 2 4 2 2 6" xfId="11767"/>
    <cellStyle name="Separador de milhares 5 2 4 2 2 6 2" xfId="43062"/>
    <cellStyle name="Separador de milhares 5 2 4 2 2 7" xfId="28238"/>
    <cellStyle name="Separador de milhares 5 2 4 2 2 7 2" xfId="33180"/>
    <cellStyle name="Separador de milhares 5 2 4 2 2 8" xfId="29885"/>
    <cellStyle name="Separador de milhares 5 2 4 2 3" xfId="3531"/>
    <cellStyle name="Separador de milhares 5 2 4 2 3 2" xfId="6825"/>
    <cellStyle name="Separador de milhares 5 2 4 2 3 2 2" xfId="23295"/>
    <cellStyle name="Separador de milhares 5 2 4 2 3 2 2 2" xfId="54590"/>
    <cellStyle name="Separador de milhares 5 2 4 2 3 2 3" xfId="16707"/>
    <cellStyle name="Separador de milhares 5 2 4 2 3 2 3 2" xfId="48002"/>
    <cellStyle name="Separador de milhares 5 2 4 2 3 2 4" xfId="38120"/>
    <cellStyle name="Separador de milhares 5 2 4 2 3 3" xfId="10119"/>
    <cellStyle name="Separador de milhares 5 2 4 2 3 3 2" xfId="26589"/>
    <cellStyle name="Separador de milhares 5 2 4 2 3 3 2 2" xfId="57884"/>
    <cellStyle name="Separador de milhares 5 2 4 2 3 3 3" xfId="41414"/>
    <cellStyle name="Separador de milhares 5 2 4 2 3 4" xfId="20001"/>
    <cellStyle name="Separador de milhares 5 2 4 2 3 4 2" xfId="51296"/>
    <cellStyle name="Separador de milhares 5 2 4 2 3 5" xfId="13413"/>
    <cellStyle name="Separador de milhares 5 2 4 2 3 5 2" xfId="44708"/>
    <cellStyle name="Separador de milhares 5 2 4 2 3 6" xfId="34826"/>
    <cellStyle name="Separador de milhares 5 2 4 2 3 7" xfId="31531"/>
    <cellStyle name="Separador de milhares 5 2 4 2 4" xfId="5178"/>
    <cellStyle name="Separador de milhares 5 2 4 2 4 2" xfId="21648"/>
    <cellStyle name="Separador de milhares 5 2 4 2 4 2 2" xfId="52943"/>
    <cellStyle name="Separador de milhares 5 2 4 2 4 3" xfId="15060"/>
    <cellStyle name="Separador de milhares 5 2 4 2 4 3 2" xfId="46355"/>
    <cellStyle name="Separador de milhares 5 2 4 2 4 4" xfId="36473"/>
    <cellStyle name="Separador de milhares 5 2 4 2 5" xfId="8472"/>
    <cellStyle name="Separador de milhares 5 2 4 2 5 2" xfId="24942"/>
    <cellStyle name="Separador de milhares 5 2 4 2 5 2 2" xfId="56237"/>
    <cellStyle name="Separador de milhares 5 2 4 2 5 3" xfId="39767"/>
    <cellStyle name="Separador de milhares 5 2 4 2 6" xfId="18354"/>
    <cellStyle name="Separador de milhares 5 2 4 2 6 2" xfId="49649"/>
    <cellStyle name="Separador de milhares 5 2 4 2 7" xfId="11766"/>
    <cellStyle name="Separador de milhares 5 2 4 2 7 2" xfId="43061"/>
    <cellStyle name="Separador de milhares 5 2 4 2 8" xfId="28237"/>
    <cellStyle name="Separador de milhares 5 2 4 2 8 2" xfId="33179"/>
    <cellStyle name="Separador de milhares 5 2 4 2 9" xfId="29884"/>
    <cellStyle name="Separador de milhares 5 2 4 3" xfId="1850"/>
    <cellStyle name="Separador de milhares 5 2 4 3 2" xfId="1851"/>
    <cellStyle name="Separador de milhares 5 2 4 3 2 2" xfId="3534"/>
    <cellStyle name="Separador de milhares 5 2 4 3 2 2 2" xfId="6828"/>
    <cellStyle name="Separador de milhares 5 2 4 3 2 2 2 2" xfId="23298"/>
    <cellStyle name="Separador de milhares 5 2 4 3 2 2 2 2 2" xfId="54593"/>
    <cellStyle name="Separador de milhares 5 2 4 3 2 2 2 3" xfId="16710"/>
    <cellStyle name="Separador de milhares 5 2 4 3 2 2 2 3 2" xfId="48005"/>
    <cellStyle name="Separador de milhares 5 2 4 3 2 2 2 4" xfId="38123"/>
    <cellStyle name="Separador de milhares 5 2 4 3 2 2 3" xfId="10122"/>
    <cellStyle name="Separador de milhares 5 2 4 3 2 2 3 2" xfId="26592"/>
    <cellStyle name="Separador de milhares 5 2 4 3 2 2 3 2 2" xfId="57887"/>
    <cellStyle name="Separador de milhares 5 2 4 3 2 2 3 3" xfId="41417"/>
    <cellStyle name="Separador de milhares 5 2 4 3 2 2 4" xfId="20004"/>
    <cellStyle name="Separador de milhares 5 2 4 3 2 2 4 2" xfId="51299"/>
    <cellStyle name="Separador de milhares 5 2 4 3 2 2 5" xfId="13416"/>
    <cellStyle name="Separador de milhares 5 2 4 3 2 2 5 2" xfId="44711"/>
    <cellStyle name="Separador de milhares 5 2 4 3 2 2 6" xfId="34829"/>
    <cellStyle name="Separador de milhares 5 2 4 3 2 2 7" xfId="31534"/>
    <cellStyle name="Separador de milhares 5 2 4 3 2 3" xfId="5181"/>
    <cellStyle name="Separador de milhares 5 2 4 3 2 3 2" xfId="21651"/>
    <cellStyle name="Separador de milhares 5 2 4 3 2 3 2 2" xfId="52946"/>
    <cellStyle name="Separador de milhares 5 2 4 3 2 3 3" xfId="15063"/>
    <cellStyle name="Separador de milhares 5 2 4 3 2 3 3 2" xfId="46358"/>
    <cellStyle name="Separador de milhares 5 2 4 3 2 3 4" xfId="36476"/>
    <cellStyle name="Separador de milhares 5 2 4 3 2 4" xfId="8475"/>
    <cellStyle name="Separador de milhares 5 2 4 3 2 4 2" xfId="24945"/>
    <cellStyle name="Separador de milhares 5 2 4 3 2 4 2 2" xfId="56240"/>
    <cellStyle name="Separador de milhares 5 2 4 3 2 4 3" xfId="39770"/>
    <cellStyle name="Separador de milhares 5 2 4 3 2 5" xfId="18357"/>
    <cellStyle name="Separador de milhares 5 2 4 3 2 5 2" xfId="49652"/>
    <cellStyle name="Separador de milhares 5 2 4 3 2 6" xfId="11769"/>
    <cellStyle name="Separador de milhares 5 2 4 3 2 6 2" xfId="43064"/>
    <cellStyle name="Separador de milhares 5 2 4 3 2 7" xfId="28240"/>
    <cellStyle name="Separador de milhares 5 2 4 3 2 7 2" xfId="33182"/>
    <cellStyle name="Separador de milhares 5 2 4 3 2 8" xfId="29887"/>
    <cellStyle name="Separador de milhares 5 2 4 3 3" xfId="3533"/>
    <cellStyle name="Separador de milhares 5 2 4 3 3 2" xfId="6827"/>
    <cellStyle name="Separador de milhares 5 2 4 3 3 2 2" xfId="23297"/>
    <cellStyle name="Separador de milhares 5 2 4 3 3 2 2 2" xfId="54592"/>
    <cellStyle name="Separador de milhares 5 2 4 3 3 2 3" xfId="16709"/>
    <cellStyle name="Separador de milhares 5 2 4 3 3 2 3 2" xfId="48004"/>
    <cellStyle name="Separador de milhares 5 2 4 3 3 2 4" xfId="38122"/>
    <cellStyle name="Separador de milhares 5 2 4 3 3 3" xfId="10121"/>
    <cellStyle name="Separador de milhares 5 2 4 3 3 3 2" xfId="26591"/>
    <cellStyle name="Separador de milhares 5 2 4 3 3 3 2 2" xfId="57886"/>
    <cellStyle name="Separador de milhares 5 2 4 3 3 3 3" xfId="41416"/>
    <cellStyle name="Separador de milhares 5 2 4 3 3 4" xfId="20003"/>
    <cellStyle name="Separador de milhares 5 2 4 3 3 4 2" xfId="51298"/>
    <cellStyle name="Separador de milhares 5 2 4 3 3 5" xfId="13415"/>
    <cellStyle name="Separador de milhares 5 2 4 3 3 5 2" xfId="44710"/>
    <cellStyle name="Separador de milhares 5 2 4 3 3 6" xfId="34828"/>
    <cellStyle name="Separador de milhares 5 2 4 3 3 7" xfId="31533"/>
    <cellStyle name="Separador de milhares 5 2 4 3 4" xfId="5180"/>
    <cellStyle name="Separador de milhares 5 2 4 3 4 2" xfId="21650"/>
    <cellStyle name="Separador de milhares 5 2 4 3 4 2 2" xfId="52945"/>
    <cellStyle name="Separador de milhares 5 2 4 3 4 3" xfId="15062"/>
    <cellStyle name="Separador de milhares 5 2 4 3 4 3 2" xfId="46357"/>
    <cellStyle name="Separador de milhares 5 2 4 3 4 4" xfId="36475"/>
    <cellStyle name="Separador de milhares 5 2 4 3 5" xfId="8474"/>
    <cellStyle name="Separador de milhares 5 2 4 3 5 2" xfId="24944"/>
    <cellStyle name="Separador de milhares 5 2 4 3 5 2 2" xfId="56239"/>
    <cellStyle name="Separador de milhares 5 2 4 3 5 3" xfId="39769"/>
    <cellStyle name="Separador de milhares 5 2 4 3 6" xfId="18356"/>
    <cellStyle name="Separador de milhares 5 2 4 3 6 2" xfId="49651"/>
    <cellStyle name="Separador de milhares 5 2 4 3 7" xfId="11768"/>
    <cellStyle name="Separador de milhares 5 2 4 3 7 2" xfId="43063"/>
    <cellStyle name="Separador de milhares 5 2 4 3 8" xfId="28239"/>
    <cellStyle name="Separador de milhares 5 2 4 3 8 2" xfId="33181"/>
    <cellStyle name="Separador de milhares 5 2 4 3 9" xfId="29886"/>
    <cellStyle name="Separador de milhares 5 2 4 4" xfId="1852"/>
    <cellStyle name="Separador de milhares 5 2 4 4 2" xfId="3535"/>
    <cellStyle name="Separador de milhares 5 2 4 4 2 2" xfId="6829"/>
    <cellStyle name="Separador de milhares 5 2 4 4 2 2 2" xfId="23299"/>
    <cellStyle name="Separador de milhares 5 2 4 4 2 2 2 2" xfId="54594"/>
    <cellStyle name="Separador de milhares 5 2 4 4 2 2 3" xfId="16711"/>
    <cellStyle name="Separador de milhares 5 2 4 4 2 2 3 2" xfId="48006"/>
    <cellStyle name="Separador de milhares 5 2 4 4 2 2 4" xfId="38124"/>
    <cellStyle name="Separador de milhares 5 2 4 4 2 3" xfId="10123"/>
    <cellStyle name="Separador de milhares 5 2 4 4 2 3 2" xfId="26593"/>
    <cellStyle name="Separador de milhares 5 2 4 4 2 3 2 2" xfId="57888"/>
    <cellStyle name="Separador de milhares 5 2 4 4 2 3 3" xfId="41418"/>
    <cellStyle name="Separador de milhares 5 2 4 4 2 4" xfId="20005"/>
    <cellStyle name="Separador de milhares 5 2 4 4 2 4 2" xfId="51300"/>
    <cellStyle name="Separador de milhares 5 2 4 4 2 5" xfId="13417"/>
    <cellStyle name="Separador de milhares 5 2 4 4 2 5 2" xfId="44712"/>
    <cellStyle name="Separador de milhares 5 2 4 4 2 6" xfId="34830"/>
    <cellStyle name="Separador de milhares 5 2 4 4 2 7" xfId="31535"/>
    <cellStyle name="Separador de milhares 5 2 4 4 3" xfId="5182"/>
    <cellStyle name="Separador de milhares 5 2 4 4 3 2" xfId="21652"/>
    <cellStyle name="Separador de milhares 5 2 4 4 3 2 2" xfId="52947"/>
    <cellStyle name="Separador de milhares 5 2 4 4 3 3" xfId="15064"/>
    <cellStyle name="Separador de milhares 5 2 4 4 3 3 2" xfId="46359"/>
    <cellStyle name="Separador de milhares 5 2 4 4 3 4" xfId="36477"/>
    <cellStyle name="Separador de milhares 5 2 4 4 4" xfId="8476"/>
    <cellStyle name="Separador de milhares 5 2 4 4 4 2" xfId="24946"/>
    <cellStyle name="Separador de milhares 5 2 4 4 4 2 2" xfId="56241"/>
    <cellStyle name="Separador de milhares 5 2 4 4 4 3" xfId="39771"/>
    <cellStyle name="Separador de milhares 5 2 4 4 5" xfId="18358"/>
    <cellStyle name="Separador de milhares 5 2 4 4 5 2" xfId="49653"/>
    <cellStyle name="Separador de milhares 5 2 4 4 6" xfId="11770"/>
    <cellStyle name="Separador de milhares 5 2 4 4 6 2" xfId="43065"/>
    <cellStyle name="Separador de milhares 5 2 4 4 7" xfId="28241"/>
    <cellStyle name="Separador de milhares 5 2 4 4 7 2" xfId="33183"/>
    <cellStyle name="Separador de milhares 5 2 4 4 8" xfId="29888"/>
    <cellStyle name="Separador de milhares 5 2 4 5" xfId="1853"/>
    <cellStyle name="Separador de milhares 5 2 4 5 2" xfId="3536"/>
    <cellStyle name="Separador de milhares 5 2 4 5 2 2" xfId="6830"/>
    <cellStyle name="Separador de milhares 5 2 4 5 2 2 2" xfId="23300"/>
    <cellStyle name="Separador de milhares 5 2 4 5 2 2 2 2" xfId="54595"/>
    <cellStyle name="Separador de milhares 5 2 4 5 2 2 3" xfId="16712"/>
    <cellStyle name="Separador de milhares 5 2 4 5 2 2 3 2" xfId="48007"/>
    <cellStyle name="Separador de milhares 5 2 4 5 2 2 4" xfId="38125"/>
    <cellStyle name="Separador de milhares 5 2 4 5 2 3" xfId="10124"/>
    <cellStyle name="Separador de milhares 5 2 4 5 2 3 2" xfId="26594"/>
    <cellStyle name="Separador de milhares 5 2 4 5 2 3 2 2" xfId="57889"/>
    <cellStyle name="Separador de milhares 5 2 4 5 2 3 3" xfId="41419"/>
    <cellStyle name="Separador de milhares 5 2 4 5 2 4" xfId="20006"/>
    <cellStyle name="Separador de milhares 5 2 4 5 2 4 2" xfId="51301"/>
    <cellStyle name="Separador de milhares 5 2 4 5 2 5" xfId="13418"/>
    <cellStyle name="Separador de milhares 5 2 4 5 2 5 2" xfId="44713"/>
    <cellStyle name="Separador de milhares 5 2 4 5 2 6" xfId="34831"/>
    <cellStyle name="Separador de milhares 5 2 4 5 2 7" xfId="31536"/>
    <cellStyle name="Separador de milhares 5 2 4 5 3" xfId="5183"/>
    <cellStyle name="Separador de milhares 5 2 4 5 3 2" xfId="21653"/>
    <cellStyle name="Separador de milhares 5 2 4 5 3 2 2" xfId="52948"/>
    <cellStyle name="Separador de milhares 5 2 4 5 3 3" xfId="15065"/>
    <cellStyle name="Separador de milhares 5 2 4 5 3 3 2" xfId="46360"/>
    <cellStyle name="Separador de milhares 5 2 4 5 3 4" xfId="36478"/>
    <cellStyle name="Separador de milhares 5 2 4 5 4" xfId="8477"/>
    <cellStyle name="Separador de milhares 5 2 4 5 4 2" xfId="24947"/>
    <cellStyle name="Separador de milhares 5 2 4 5 4 2 2" xfId="56242"/>
    <cellStyle name="Separador de milhares 5 2 4 5 4 3" xfId="39772"/>
    <cellStyle name="Separador de milhares 5 2 4 5 5" xfId="18359"/>
    <cellStyle name="Separador de milhares 5 2 4 5 5 2" xfId="49654"/>
    <cellStyle name="Separador de milhares 5 2 4 5 6" xfId="11771"/>
    <cellStyle name="Separador de milhares 5 2 4 5 6 2" xfId="43066"/>
    <cellStyle name="Separador de milhares 5 2 4 5 7" xfId="28242"/>
    <cellStyle name="Separador de milhares 5 2 4 5 7 2" xfId="33184"/>
    <cellStyle name="Separador de milhares 5 2 4 5 8" xfId="29889"/>
    <cellStyle name="Separador de milhares 5 2 4 6" xfId="3530"/>
    <cellStyle name="Separador de milhares 5 2 4 6 2" xfId="6824"/>
    <cellStyle name="Separador de milhares 5 2 4 6 2 2" xfId="23294"/>
    <cellStyle name="Separador de milhares 5 2 4 6 2 2 2" xfId="54589"/>
    <cellStyle name="Separador de milhares 5 2 4 6 2 3" xfId="16706"/>
    <cellStyle name="Separador de milhares 5 2 4 6 2 3 2" xfId="48001"/>
    <cellStyle name="Separador de milhares 5 2 4 6 2 4" xfId="38119"/>
    <cellStyle name="Separador de milhares 5 2 4 6 3" xfId="10118"/>
    <cellStyle name="Separador de milhares 5 2 4 6 3 2" xfId="26588"/>
    <cellStyle name="Separador de milhares 5 2 4 6 3 2 2" xfId="57883"/>
    <cellStyle name="Separador de milhares 5 2 4 6 3 3" xfId="41413"/>
    <cellStyle name="Separador de milhares 5 2 4 6 4" xfId="20000"/>
    <cellStyle name="Separador de milhares 5 2 4 6 4 2" xfId="51295"/>
    <cellStyle name="Separador de milhares 5 2 4 6 5" xfId="13412"/>
    <cellStyle name="Separador de milhares 5 2 4 6 5 2" xfId="44707"/>
    <cellStyle name="Separador de milhares 5 2 4 6 6" xfId="34825"/>
    <cellStyle name="Separador de milhares 5 2 4 6 7" xfId="31530"/>
    <cellStyle name="Separador de milhares 5 2 4 7" xfId="5177"/>
    <cellStyle name="Separador de milhares 5 2 4 7 2" xfId="21647"/>
    <cellStyle name="Separador de milhares 5 2 4 7 2 2" xfId="52942"/>
    <cellStyle name="Separador de milhares 5 2 4 7 3" xfId="15059"/>
    <cellStyle name="Separador de milhares 5 2 4 7 3 2" xfId="46354"/>
    <cellStyle name="Separador de milhares 5 2 4 7 4" xfId="36472"/>
    <cellStyle name="Separador de milhares 5 2 4 8" xfId="8471"/>
    <cellStyle name="Separador de milhares 5 2 4 8 2" xfId="24941"/>
    <cellStyle name="Separador de milhares 5 2 4 8 2 2" xfId="56236"/>
    <cellStyle name="Separador de milhares 5 2 4 8 3" xfId="39766"/>
    <cellStyle name="Separador de milhares 5 2 4 9" xfId="18353"/>
    <cellStyle name="Separador de milhares 5 2 4 9 2" xfId="49648"/>
    <cellStyle name="Separador de milhares 5 2 5" xfId="1854"/>
    <cellStyle name="Separador de milhares 5 2 5 10" xfId="11772"/>
    <cellStyle name="Separador de milhares 5 2 5 10 2" xfId="43067"/>
    <cellStyle name="Separador de milhares 5 2 5 11" xfId="28243"/>
    <cellStyle name="Separador de milhares 5 2 5 11 2" xfId="33185"/>
    <cellStyle name="Separador de milhares 5 2 5 12" xfId="29890"/>
    <cellStyle name="Separador de milhares 5 2 5 2" xfId="1855"/>
    <cellStyle name="Separador de milhares 5 2 5 2 2" xfId="1856"/>
    <cellStyle name="Separador de milhares 5 2 5 2 2 2" xfId="3539"/>
    <cellStyle name="Separador de milhares 5 2 5 2 2 2 2" xfId="6833"/>
    <cellStyle name="Separador de milhares 5 2 5 2 2 2 2 2" xfId="23303"/>
    <cellStyle name="Separador de milhares 5 2 5 2 2 2 2 2 2" xfId="54598"/>
    <cellStyle name="Separador de milhares 5 2 5 2 2 2 2 3" xfId="16715"/>
    <cellStyle name="Separador de milhares 5 2 5 2 2 2 2 3 2" xfId="48010"/>
    <cellStyle name="Separador de milhares 5 2 5 2 2 2 2 4" xfId="38128"/>
    <cellStyle name="Separador de milhares 5 2 5 2 2 2 3" xfId="10127"/>
    <cellStyle name="Separador de milhares 5 2 5 2 2 2 3 2" xfId="26597"/>
    <cellStyle name="Separador de milhares 5 2 5 2 2 2 3 2 2" xfId="57892"/>
    <cellStyle name="Separador de milhares 5 2 5 2 2 2 3 3" xfId="41422"/>
    <cellStyle name="Separador de milhares 5 2 5 2 2 2 4" xfId="20009"/>
    <cellStyle name="Separador de milhares 5 2 5 2 2 2 4 2" xfId="51304"/>
    <cellStyle name="Separador de milhares 5 2 5 2 2 2 5" xfId="13421"/>
    <cellStyle name="Separador de milhares 5 2 5 2 2 2 5 2" xfId="44716"/>
    <cellStyle name="Separador de milhares 5 2 5 2 2 2 6" xfId="34834"/>
    <cellStyle name="Separador de milhares 5 2 5 2 2 2 7" xfId="31539"/>
    <cellStyle name="Separador de milhares 5 2 5 2 2 3" xfId="5186"/>
    <cellStyle name="Separador de milhares 5 2 5 2 2 3 2" xfId="21656"/>
    <cellStyle name="Separador de milhares 5 2 5 2 2 3 2 2" xfId="52951"/>
    <cellStyle name="Separador de milhares 5 2 5 2 2 3 3" xfId="15068"/>
    <cellStyle name="Separador de milhares 5 2 5 2 2 3 3 2" xfId="46363"/>
    <cellStyle name="Separador de milhares 5 2 5 2 2 3 4" xfId="36481"/>
    <cellStyle name="Separador de milhares 5 2 5 2 2 4" xfId="8480"/>
    <cellStyle name="Separador de milhares 5 2 5 2 2 4 2" xfId="24950"/>
    <cellStyle name="Separador de milhares 5 2 5 2 2 4 2 2" xfId="56245"/>
    <cellStyle name="Separador de milhares 5 2 5 2 2 4 3" xfId="39775"/>
    <cellStyle name="Separador de milhares 5 2 5 2 2 5" xfId="18362"/>
    <cellStyle name="Separador de milhares 5 2 5 2 2 5 2" xfId="49657"/>
    <cellStyle name="Separador de milhares 5 2 5 2 2 6" xfId="11774"/>
    <cellStyle name="Separador de milhares 5 2 5 2 2 6 2" xfId="43069"/>
    <cellStyle name="Separador de milhares 5 2 5 2 2 7" xfId="28245"/>
    <cellStyle name="Separador de milhares 5 2 5 2 2 7 2" xfId="33187"/>
    <cellStyle name="Separador de milhares 5 2 5 2 2 8" xfId="29892"/>
    <cellStyle name="Separador de milhares 5 2 5 2 3" xfId="3538"/>
    <cellStyle name="Separador de milhares 5 2 5 2 3 2" xfId="6832"/>
    <cellStyle name="Separador de milhares 5 2 5 2 3 2 2" xfId="23302"/>
    <cellStyle name="Separador de milhares 5 2 5 2 3 2 2 2" xfId="54597"/>
    <cellStyle name="Separador de milhares 5 2 5 2 3 2 3" xfId="16714"/>
    <cellStyle name="Separador de milhares 5 2 5 2 3 2 3 2" xfId="48009"/>
    <cellStyle name="Separador de milhares 5 2 5 2 3 2 4" xfId="38127"/>
    <cellStyle name="Separador de milhares 5 2 5 2 3 3" xfId="10126"/>
    <cellStyle name="Separador de milhares 5 2 5 2 3 3 2" xfId="26596"/>
    <cellStyle name="Separador de milhares 5 2 5 2 3 3 2 2" xfId="57891"/>
    <cellStyle name="Separador de milhares 5 2 5 2 3 3 3" xfId="41421"/>
    <cellStyle name="Separador de milhares 5 2 5 2 3 4" xfId="20008"/>
    <cellStyle name="Separador de milhares 5 2 5 2 3 4 2" xfId="51303"/>
    <cellStyle name="Separador de milhares 5 2 5 2 3 5" xfId="13420"/>
    <cellStyle name="Separador de milhares 5 2 5 2 3 5 2" xfId="44715"/>
    <cellStyle name="Separador de milhares 5 2 5 2 3 6" xfId="34833"/>
    <cellStyle name="Separador de milhares 5 2 5 2 3 7" xfId="31538"/>
    <cellStyle name="Separador de milhares 5 2 5 2 4" xfId="5185"/>
    <cellStyle name="Separador de milhares 5 2 5 2 4 2" xfId="21655"/>
    <cellStyle name="Separador de milhares 5 2 5 2 4 2 2" xfId="52950"/>
    <cellStyle name="Separador de milhares 5 2 5 2 4 3" xfId="15067"/>
    <cellStyle name="Separador de milhares 5 2 5 2 4 3 2" xfId="46362"/>
    <cellStyle name="Separador de milhares 5 2 5 2 4 4" xfId="36480"/>
    <cellStyle name="Separador de milhares 5 2 5 2 5" xfId="8479"/>
    <cellStyle name="Separador de milhares 5 2 5 2 5 2" xfId="24949"/>
    <cellStyle name="Separador de milhares 5 2 5 2 5 2 2" xfId="56244"/>
    <cellStyle name="Separador de milhares 5 2 5 2 5 3" xfId="39774"/>
    <cellStyle name="Separador de milhares 5 2 5 2 6" xfId="18361"/>
    <cellStyle name="Separador de milhares 5 2 5 2 6 2" xfId="49656"/>
    <cellStyle name="Separador de milhares 5 2 5 2 7" xfId="11773"/>
    <cellStyle name="Separador de milhares 5 2 5 2 7 2" xfId="43068"/>
    <cellStyle name="Separador de milhares 5 2 5 2 8" xfId="28244"/>
    <cellStyle name="Separador de milhares 5 2 5 2 8 2" xfId="33186"/>
    <cellStyle name="Separador de milhares 5 2 5 2 9" xfId="29891"/>
    <cellStyle name="Separador de milhares 5 2 5 3" xfId="1857"/>
    <cellStyle name="Separador de milhares 5 2 5 3 2" xfId="1858"/>
    <cellStyle name="Separador de milhares 5 2 5 3 2 2" xfId="3541"/>
    <cellStyle name="Separador de milhares 5 2 5 3 2 2 2" xfId="6835"/>
    <cellStyle name="Separador de milhares 5 2 5 3 2 2 2 2" xfId="23305"/>
    <cellStyle name="Separador de milhares 5 2 5 3 2 2 2 2 2" xfId="54600"/>
    <cellStyle name="Separador de milhares 5 2 5 3 2 2 2 3" xfId="16717"/>
    <cellStyle name="Separador de milhares 5 2 5 3 2 2 2 3 2" xfId="48012"/>
    <cellStyle name="Separador de milhares 5 2 5 3 2 2 2 4" xfId="38130"/>
    <cellStyle name="Separador de milhares 5 2 5 3 2 2 3" xfId="10129"/>
    <cellStyle name="Separador de milhares 5 2 5 3 2 2 3 2" xfId="26599"/>
    <cellStyle name="Separador de milhares 5 2 5 3 2 2 3 2 2" xfId="57894"/>
    <cellStyle name="Separador de milhares 5 2 5 3 2 2 3 3" xfId="41424"/>
    <cellStyle name="Separador de milhares 5 2 5 3 2 2 4" xfId="20011"/>
    <cellStyle name="Separador de milhares 5 2 5 3 2 2 4 2" xfId="51306"/>
    <cellStyle name="Separador de milhares 5 2 5 3 2 2 5" xfId="13423"/>
    <cellStyle name="Separador de milhares 5 2 5 3 2 2 5 2" xfId="44718"/>
    <cellStyle name="Separador de milhares 5 2 5 3 2 2 6" xfId="34836"/>
    <cellStyle name="Separador de milhares 5 2 5 3 2 2 7" xfId="31541"/>
    <cellStyle name="Separador de milhares 5 2 5 3 2 3" xfId="5188"/>
    <cellStyle name="Separador de milhares 5 2 5 3 2 3 2" xfId="21658"/>
    <cellStyle name="Separador de milhares 5 2 5 3 2 3 2 2" xfId="52953"/>
    <cellStyle name="Separador de milhares 5 2 5 3 2 3 3" xfId="15070"/>
    <cellStyle name="Separador de milhares 5 2 5 3 2 3 3 2" xfId="46365"/>
    <cellStyle name="Separador de milhares 5 2 5 3 2 3 4" xfId="36483"/>
    <cellStyle name="Separador de milhares 5 2 5 3 2 4" xfId="8482"/>
    <cellStyle name="Separador de milhares 5 2 5 3 2 4 2" xfId="24952"/>
    <cellStyle name="Separador de milhares 5 2 5 3 2 4 2 2" xfId="56247"/>
    <cellStyle name="Separador de milhares 5 2 5 3 2 4 3" xfId="39777"/>
    <cellStyle name="Separador de milhares 5 2 5 3 2 5" xfId="18364"/>
    <cellStyle name="Separador de milhares 5 2 5 3 2 5 2" xfId="49659"/>
    <cellStyle name="Separador de milhares 5 2 5 3 2 6" xfId="11776"/>
    <cellStyle name="Separador de milhares 5 2 5 3 2 6 2" xfId="43071"/>
    <cellStyle name="Separador de milhares 5 2 5 3 2 7" xfId="28247"/>
    <cellStyle name="Separador de milhares 5 2 5 3 2 7 2" xfId="33189"/>
    <cellStyle name="Separador de milhares 5 2 5 3 2 8" xfId="29894"/>
    <cellStyle name="Separador de milhares 5 2 5 3 3" xfId="3540"/>
    <cellStyle name="Separador de milhares 5 2 5 3 3 2" xfId="6834"/>
    <cellStyle name="Separador de milhares 5 2 5 3 3 2 2" xfId="23304"/>
    <cellStyle name="Separador de milhares 5 2 5 3 3 2 2 2" xfId="54599"/>
    <cellStyle name="Separador de milhares 5 2 5 3 3 2 3" xfId="16716"/>
    <cellStyle name="Separador de milhares 5 2 5 3 3 2 3 2" xfId="48011"/>
    <cellStyle name="Separador de milhares 5 2 5 3 3 2 4" xfId="38129"/>
    <cellStyle name="Separador de milhares 5 2 5 3 3 3" xfId="10128"/>
    <cellStyle name="Separador de milhares 5 2 5 3 3 3 2" xfId="26598"/>
    <cellStyle name="Separador de milhares 5 2 5 3 3 3 2 2" xfId="57893"/>
    <cellStyle name="Separador de milhares 5 2 5 3 3 3 3" xfId="41423"/>
    <cellStyle name="Separador de milhares 5 2 5 3 3 4" xfId="20010"/>
    <cellStyle name="Separador de milhares 5 2 5 3 3 4 2" xfId="51305"/>
    <cellStyle name="Separador de milhares 5 2 5 3 3 5" xfId="13422"/>
    <cellStyle name="Separador de milhares 5 2 5 3 3 5 2" xfId="44717"/>
    <cellStyle name="Separador de milhares 5 2 5 3 3 6" xfId="34835"/>
    <cellStyle name="Separador de milhares 5 2 5 3 3 7" xfId="31540"/>
    <cellStyle name="Separador de milhares 5 2 5 3 4" xfId="5187"/>
    <cellStyle name="Separador de milhares 5 2 5 3 4 2" xfId="21657"/>
    <cellStyle name="Separador de milhares 5 2 5 3 4 2 2" xfId="52952"/>
    <cellStyle name="Separador de milhares 5 2 5 3 4 3" xfId="15069"/>
    <cellStyle name="Separador de milhares 5 2 5 3 4 3 2" xfId="46364"/>
    <cellStyle name="Separador de milhares 5 2 5 3 4 4" xfId="36482"/>
    <cellStyle name="Separador de milhares 5 2 5 3 5" xfId="8481"/>
    <cellStyle name="Separador de milhares 5 2 5 3 5 2" xfId="24951"/>
    <cellStyle name="Separador de milhares 5 2 5 3 5 2 2" xfId="56246"/>
    <cellStyle name="Separador de milhares 5 2 5 3 5 3" xfId="39776"/>
    <cellStyle name="Separador de milhares 5 2 5 3 6" xfId="18363"/>
    <cellStyle name="Separador de milhares 5 2 5 3 6 2" xfId="49658"/>
    <cellStyle name="Separador de milhares 5 2 5 3 7" xfId="11775"/>
    <cellStyle name="Separador de milhares 5 2 5 3 7 2" xfId="43070"/>
    <cellStyle name="Separador de milhares 5 2 5 3 8" xfId="28246"/>
    <cellStyle name="Separador de milhares 5 2 5 3 8 2" xfId="33188"/>
    <cellStyle name="Separador de milhares 5 2 5 3 9" xfId="29893"/>
    <cellStyle name="Separador de milhares 5 2 5 4" xfId="1859"/>
    <cellStyle name="Separador de milhares 5 2 5 4 2" xfId="3542"/>
    <cellStyle name="Separador de milhares 5 2 5 4 2 2" xfId="6836"/>
    <cellStyle name="Separador de milhares 5 2 5 4 2 2 2" xfId="23306"/>
    <cellStyle name="Separador de milhares 5 2 5 4 2 2 2 2" xfId="54601"/>
    <cellStyle name="Separador de milhares 5 2 5 4 2 2 3" xfId="16718"/>
    <cellStyle name="Separador de milhares 5 2 5 4 2 2 3 2" xfId="48013"/>
    <cellStyle name="Separador de milhares 5 2 5 4 2 2 4" xfId="38131"/>
    <cellStyle name="Separador de milhares 5 2 5 4 2 3" xfId="10130"/>
    <cellStyle name="Separador de milhares 5 2 5 4 2 3 2" xfId="26600"/>
    <cellStyle name="Separador de milhares 5 2 5 4 2 3 2 2" xfId="57895"/>
    <cellStyle name="Separador de milhares 5 2 5 4 2 3 3" xfId="41425"/>
    <cellStyle name="Separador de milhares 5 2 5 4 2 4" xfId="20012"/>
    <cellStyle name="Separador de milhares 5 2 5 4 2 4 2" xfId="51307"/>
    <cellStyle name="Separador de milhares 5 2 5 4 2 5" xfId="13424"/>
    <cellStyle name="Separador de milhares 5 2 5 4 2 5 2" xfId="44719"/>
    <cellStyle name="Separador de milhares 5 2 5 4 2 6" xfId="34837"/>
    <cellStyle name="Separador de milhares 5 2 5 4 2 7" xfId="31542"/>
    <cellStyle name="Separador de milhares 5 2 5 4 3" xfId="5189"/>
    <cellStyle name="Separador de milhares 5 2 5 4 3 2" xfId="21659"/>
    <cellStyle name="Separador de milhares 5 2 5 4 3 2 2" xfId="52954"/>
    <cellStyle name="Separador de milhares 5 2 5 4 3 3" xfId="15071"/>
    <cellStyle name="Separador de milhares 5 2 5 4 3 3 2" xfId="46366"/>
    <cellStyle name="Separador de milhares 5 2 5 4 3 4" xfId="36484"/>
    <cellStyle name="Separador de milhares 5 2 5 4 4" xfId="8483"/>
    <cellStyle name="Separador de milhares 5 2 5 4 4 2" xfId="24953"/>
    <cellStyle name="Separador de milhares 5 2 5 4 4 2 2" xfId="56248"/>
    <cellStyle name="Separador de milhares 5 2 5 4 4 3" xfId="39778"/>
    <cellStyle name="Separador de milhares 5 2 5 4 5" xfId="18365"/>
    <cellStyle name="Separador de milhares 5 2 5 4 5 2" xfId="49660"/>
    <cellStyle name="Separador de milhares 5 2 5 4 6" xfId="11777"/>
    <cellStyle name="Separador de milhares 5 2 5 4 6 2" xfId="43072"/>
    <cellStyle name="Separador de milhares 5 2 5 4 7" xfId="28248"/>
    <cellStyle name="Separador de milhares 5 2 5 4 7 2" xfId="33190"/>
    <cellStyle name="Separador de milhares 5 2 5 4 8" xfId="29895"/>
    <cellStyle name="Separador de milhares 5 2 5 5" xfId="1860"/>
    <cellStyle name="Separador de milhares 5 2 5 5 2" xfId="3543"/>
    <cellStyle name="Separador de milhares 5 2 5 5 2 2" xfId="6837"/>
    <cellStyle name="Separador de milhares 5 2 5 5 2 2 2" xfId="23307"/>
    <cellStyle name="Separador de milhares 5 2 5 5 2 2 2 2" xfId="54602"/>
    <cellStyle name="Separador de milhares 5 2 5 5 2 2 3" xfId="16719"/>
    <cellStyle name="Separador de milhares 5 2 5 5 2 2 3 2" xfId="48014"/>
    <cellStyle name="Separador de milhares 5 2 5 5 2 2 4" xfId="38132"/>
    <cellStyle name="Separador de milhares 5 2 5 5 2 3" xfId="10131"/>
    <cellStyle name="Separador de milhares 5 2 5 5 2 3 2" xfId="26601"/>
    <cellStyle name="Separador de milhares 5 2 5 5 2 3 2 2" xfId="57896"/>
    <cellStyle name="Separador de milhares 5 2 5 5 2 3 3" xfId="41426"/>
    <cellStyle name="Separador de milhares 5 2 5 5 2 4" xfId="20013"/>
    <cellStyle name="Separador de milhares 5 2 5 5 2 4 2" xfId="51308"/>
    <cellStyle name="Separador de milhares 5 2 5 5 2 5" xfId="13425"/>
    <cellStyle name="Separador de milhares 5 2 5 5 2 5 2" xfId="44720"/>
    <cellStyle name="Separador de milhares 5 2 5 5 2 6" xfId="34838"/>
    <cellStyle name="Separador de milhares 5 2 5 5 2 7" xfId="31543"/>
    <cellStyle name="Separador de milhares 5 2 5 5 3" xfId="5190"/>
    <cellStyle name="Separador de milhares 5 2 5 5 3 2" xfId="21660"/>
    <cellStyle name="Separador de milhares 5 2 5 5 3 2 2" xfId="52955"/>
    <cellStyle name="Separador de milhares 5 2 5 5 3 3" xfId="15072"/>
    <cellStyle name="Separador de milhares 5 2 5 5 3 3 2" xfId="46367"/>
    <cellStyle name="Separador de milhares 5 2 5 5 3 4" xfId="36485"/>
    <cellStyle name="Separador de milhares 5 2 5 5 4" xfId="8484"/>
    <cellStyle name="Separador de milhares 5 2 5 5 4 2" xfId="24954"/>
    <cellStyle name="Separador de milhares 5 2 5 5 4 2 2" xfId="56249"/>
    <cellStyle name="Separador de milhares 5 2 5 5 4 3" xfId="39779"/>
    <cellStyle name="Separador de milhares 5 2 5 5 5" xfId="18366"/>
    <cellStyle name="Separador de milhares 5 2 5 5 5 2" xfId="49661"/>
    <cellStyle name="Separador de milhares 5 2 5 5 6" xfId="11778"/>
    <cellStyle name="Separador de milhares 5 2 5 5 6 2" xfId="43073"/>
    <cellStyle name="Separador de milhares 5 2 5 5 7" xfId="28249"/>
    <cellStyle name="Separador de milhares 5 2 5 5 7 2" xfId="33191"/>
    <cellStyle name="Separador de milhares 5 2 5 5 8" xfId="29896"/>
    <cellStyle name="Separador de milhares 5 2 5 6" xfId="3537"/>
    <cellStyle name="Separador de milhares 5 2 5 6 2" xfId="6831"/>
    <cellStyle name="Separador de milhares 5 2 5 6 2 2" xfId="23301"/>
    <cellStyle name="Separador de milhares 5 2 5 6 2 2 2" xfId="54596"/>
    <cellStyle name="Separador de milhares 5 2 5 6 2 3" xfId="16713"/>
    <cellStyle name="Separador de milhares 5 2 5 6 2 3 2" xfId="48008"/>
    <cellStyle name="Separador de milhares 5 2 5 6 2 4" xfId="38126"/>
    <cellStyle name="Separador de milhares 5 2 5 6 3" xfId="10125"/>
    <cellStyle name="Separador de milhares 5 2 5 6 3 2" xfId="26595"/>
    <cellStyle name="Separador de milhares 5 2 5 6 3 2 2" xfId="57890"/>
    <cellStyle name="Separador de milhares 5 2 5 6 3 3" xfId="41420"/>
    <cellStyle name="Separador de milhares 5 2 5 6 4" xfId="20007"/>
    <cellStyle name="Separador de milhares 5 2 5 6 4 2" xfId="51302"/>
    <cellStyle name="Separador de milhares 5 2 5 6 5" xfId="13419"/>
    <cellStyle name="Separador de milhares 5 2 5 6 5 2" xfId="44714"/>
    <cellStyle name="Separador de milhares 5 2 5 6 6" xfId="34832"/>
    <cellStyle name="Separador de milhares 5 2 5 6 7" xfId="31537"/>
    <cellStyle name="Separador de milhares 5 2 5 7" xfId="5184"/>
    <cellStyle name="Separador de milhares 5 2 5 7 2" xfId="21654"/>
    <cellStyle name="Separador de milhares 5 2 5 7 2 2" xfId="52949"/>
    <cellStyle name="Separador de milhares 5 2 5 7 3" xfId="15066"/>
    <cellStyle name="Separador de milhares 5 2 5 7 3 2" xfId="46361"/>
    <cellStyle name="Separador de milhares 5 2 5 7 4" xfId="36479"/>
    <cellStyle name="Separador de milhares 5 2 5 8" xfId="8478"/>
    <cellStyle name="Separador de milhares 5 2 5 8 2" xfId="24948"/>
    <cellStyle name="Separador de milhares 5 2 5 8 2 2" xfId="56243"/>
    <cellStyle name="Separador de milhares 5 2 5 8 3" xfId="39773"/>
    <cellStyle name="Separador de milhares 5 2 5 9" xfId="18360"/>
    <cellStyle name="Separador de milhares 5 2 5 9 2" xfId="49655"/>
    <cellStyle name="Separador de milhares 5 2 6" xfId="1861"/>
    <cellStyle name="Separador de milhares 5 2 6 2" xfId="1862"/>
    <cellStyle name="Separador de milhares 5 2 6 2 2" xfId="3545"/>
    <cellStyle name="Separador de milhares 5 2 6 2 2 2" xfId="6839"/>
    <cellStyle name="Separador de milhares 5 2 6 2 2 2 2" xfId="23309"/>
    <cellStyle name="Separador de milhares 5 2 6 2 2 2 2 2" xfId="54604"/>
    <cellStyle name="Separador de milhares 5 2 6 2 2 2 3" xfId="16721"/>
    <cellStyle name="Separador de milhares 5 2 6 2 2 2 3 2" xfId="48016"/>
    <cellStyle name="Separador de milhares 5 2 6 2 2 2 4" xfId="38134"/>
    <cellStyle name="Separador de milhares 5 2 6 2 2 3" xfId="10133"/>
    <cellStyle name="Separador de milhares 5 2 6 2 2 3 2" xfId="26603"/>
    <cellStyle name="Separador de milhares 5 2 6 2 2 3 2 2" xfId="57898"/>
    <cellStyle name="Separador de milhares 5 2 6 2 2 3 3" xfId="41428"/>
    <cellStyle name="Separador de milhares 5 2 6 2 2 4" xfId="20015"/>
    <cellStyle name="Separador de milhares 5 2 6 2 2 4 2" xfId="51310"/>
    <cellStyle name="Separador de milhares 5 2 6 2 2 5" xfId="13427"/>
    <cellStyle name="Separador de milhares 5 2 6 2 2 5 2" xfId="44722"/>
    <cellStyle name="Separador de milhares 5 2 6 2 2 6" xfId="34840"/>
    <cellStyle name="Separador de milhares 5 2 6 2 2 7" xfId="31545"/>
    <cellStyle name="Separador de milhares 5 2 6 2 3" xfId="5192"/>
    <cellStyle name="Separador de milhares 5 2 6 2 3 2" xfId="21662"/>
    <cellStyle name="Separador de milhares 5 2 6 2 3 2 2" xfId="52957"/>
    <cellStyle name="Separador de milhares 5 2 6 2 3 3" xfId="15074"/>
    <cellStyle name="Separador de milhares 5 2 6 2 3 3 2" xfId="46369"/>
    <cellStyle name="Separador de milhares 5 2 6 2 3 4" xfId="36487"/>
    <cellStyle name="Separador de milhares 5 2 6 2 4" xfId="8486"/>
    <cellStyle name="Separador de milhares 5 2 6 2 4 2" xfId="24956"/>
    <cellStyle name="Separador de milhares 5 2 6 2 4 2 2" xfId="56251"/>
    <cellStyle name="Separador de milhares 5 2 6 2 4 3" xfId="39781"/>
    <cellStyle name="Separador de milhares 5 2 6 2 5" xfId="18368"/>
    <cellStyle name="Separador de milhares 5 2 6 2 5 2" xfId="49663"/>
    <cellStyle name="Separador de milhares 5 2 6 2 6" xfId="11780"/>
    <cellStyle name="Separador de milhares 5 2 6 2 6 2" xfId="43075"/>
    <cellStyle name="Separador de milhares 5 2 6 2 7" xfId="28251"/>
    <cellStyle name="Separador de milhares 5 2 6 2 7 2" xfId="33193"/>
    <cellStyle name="Separador de milhares 5 2 6 2 8" xfId="29898"/>
    <cellStyle name="Separador de milhares 5 2 6 3" xfId="3544"/>
    <cellStyle name="Separador de milhares 5 2 6 3 2" xfId="6838"/>
    <cellStyle name="Separador de milhares 5 2 6 3 2 2" xfId="23308"/>
    <cellStyle name="Separador de milhares 5 2 6 3 2 2 2" xfId="54603"/>
    <cellStyle name="Separador de milhares 5 2 6 3 2 3" xfId="16720"/>
    <cellStyle name="Separador de milhares 5 2 6 3 2 3 2" xfId="48015"/>
    <cellStyle name="Separador de milhares 5 2 6 3 2 4" xfId="38133"/>
    <cellStyle name="Separador de milhares 5 2 6 3 3" xfId="10132"/>
    <cellStyle name="Separador de milhares 5 2 6 3 3 2" xfId="26602"/>
    <cellStyle name="Separador de milhares 5 2 6 3 3 2 2" xfId="57897"/>
    <cellStyle name="Separador de milhares 5 2 6 3 3 3" xfId="41427"/>
    <cellStyle name="Separador de milhares 5 2 6 3 4" xfId="20014"/>
    <cellStyle name="Separador de milhares 5 2 6 3 4 2" xfId="51309"/>
    <cellStyle name="Separador de milhares 5 2 6 3 5" xfId="13426"/>
    <cellStyle name="Separador de milhares 5 2 6 3 5 2" xfId="44721"/>
    <cellStyle name="Separador de milhares 5 2 6 3 6" xfId="34839"/>
    <cellStyle name="Separador de milhares 5 2 6 3 7" xfId="31544"/>
    <cellStyle name="Separador de milhares 5 2 6 4" xfId="5191"/>
    <cellStyle name="Separador de milhares 5 2 6 4 2" xfId="21661"/>
    <cellStyle name="Separador de milhares 5 2 6 4 2 2" xfId="52956"/>
    <cellStyle name="Separador de milhares 5 2 6 4 3" xfId="15073"/>
    <cellStyle name="Separador de milhares 5 2 6 4 3 2" xfId="46368"/>
    <cellStyle name="Separador de milhares 5 2 6 4 4" xfId="36486"/>
    <cellStyle name="Separador de milhares 5 2 6 5" xfId="8485"/>
    <cellStyle name="Separador de milhares 5 2 6 5 2" xfId="24955"/>
    <cellStyle name="Separador de milhares 5 2 6 5 2 2" xfId="56250"/>
    <cellStyle name="Separador de milhares 5 2 6 5 3" xfId="39780"/>
    <cellStyle name="Separador de milhares 5 2 6 6" xfId="18367"/>
    <cellStyle name="Separador de milhares 5 2 6 6 2" xfId="49662"/>
    <cellStyle name="Separador de milhares 5 2 6 7" xfId="11779"/>
    <cellStyle name="Separador de milhares 5 2 6 7 2" xfId="43074"/>
    <cellStyle name="Separador de milhares 5 2 6 8" xfId="28250"/>
    <cellStyle name="Separador de milhares 5 2 6 8 2" xfId="33192"/>
    <cellStyle name="Separador de milhares 5 2 6 9" xfId="29897"/>
    <cellStyle name="Separador de milhares 5 2 7" xfId="1863"/>
    <cellStyle name="Separador de milhares 5 2 7 2" xfId="1864"/>
    <cellStyle name="Separador de milhares 5 2 7 2 2" xfId="3547"/>
    <cellStyle name="Separador de milhares 5 2 7 2 2 2" xfId="6841"/>
    <cellStyle name="Separador de milhares 5 2 7 2 2 2 2" xfId="23311"/>
    <cellStyle name="Separador de milhares 5 2 7 2 2 2 2 2" xfId="54606"/>
    <cellStyle name="Separador de milhares 5 2 7 2 2 2 3" xfId="16723"/>
    <cellStyle name="Separador de milhares 5 2 7 2 2 2 3 2" xfId="48018"/>
    <cellStyle name="Separador de milhares 5 2 7 2 2 2 4" xfId="38136"/>
    <cellStyle name="Separador de milhares 5 2 7 2 2 3" xfId="10135"/>
    <cellStyle name="Separador de milhares 5 2 7 2 2 3 2" xfId="26605"/>
    <cellStyle name="Separador de milhares 5 2 7 2 2 3 2 2" xfId="57900"/>
    <cellStyle name="Separador de milhares 5 2 7 2 2 3 3" xfId="41430"/>
    <cellStyle name="Separador de milhares 5 2 7 2 2 4" xfId="20017"/>
    <cellStyle name="Separador de milhares 5 2 7 2 2 4 2" xfId="51312"/>
    <cellStyle name="Separador de milhares 5 2 7 2 2 5" xfId="13429"/>
    <cellStyle name="Separador de milhares 5 2 7 2 2 5 2" xfId="44724"/>
    <cellStyle name="Separador de milhares 5 2 7 2 2 6" xfId="34842"/>
    <cellStyle name="Separador de milhares 5 2 7 2 2 7" xfId="31547"/>
    <cellStyle name="Separador de milhares 5 2 7 2 3" xfId="5194"/>
    <cellStyle name="Separador de milhares 5 2 7 2 3 2" xfId="21664"/>
    <cellStyle name="Separador de milhares 5 2 7 2 3 2 2" xfId="52959"/>
    <cellStyle name="Separador de milhares 5 2 7 2 3 3" xfId="15076"/>
    <cellStyle name="Separador de milhares 5 2 7 2 3 3 2" xfId="46371"/>
    <cellStyle name="Separador de milhares 5 2 7 2 3 4" xfId="36489"/>
    <cellStyle name="Separador de milhares 5 2 7 2 4" xfId="8488"/>
    <cellStyle name="Separador de milhares 5 2 7 2 4 2" xfId="24958"/>
    <cellStyle name="Separador de milhares 5 2 7 2 4 2 2" xfId="56253"/>
    <cellStyle name="Separador de milhares 5 2 7 2 4 3" xfId="39783"/>
    <cellStyle name="Separador de milhares 5 2 7 2 5" xfId="18370"/>
    <cellStyle name="Separador de milhares 5 2 7 2 5 2" xfId="49665"/>
    <cellStyle name="Separador de milhares 5 2 7 2 6" xfId="11782"/>
    <cellStyle name="Separador de milhares 5 2 7 2 6 2" xfId="43077"/>
    <cellStyle name="Separador de milhares 5 2 7 2 7" xfId="28253"/>
    <cellStyle name="Separador de milhares 5 2 7 2 7 2" xfId="33195"/>
    <cellStyle name="Separador de milhares 5 2 7 2 8" xfId="29900"/>
    <cellStyle name="Separador de milhares 5 2 7 3" xfId="3546"/>
    <cellStyle name="Separador de milhares 5 2 7 3 2" xfId="6840"/>
    <cellStyle name="Separador de milhares 5 2 7 3 2 2" xfId="23310"/>
    <cellStyle name="Separador de milhares 5 2 7 3 2 2 2" xfId="54605"/>
    <cellStyle name="Separador de milhares 5 2 7 3 2 3" xfId="16722"/>
    <cellStyle name="Separador de milhares 5 2 7 3 2 3 2" xfId="48017"/>
    <cellStyle name="Separador de milhares 5 2 7 3 2 4" xfId="38135"/>
    <cellStyle name="Separador de milhares 5 2 7 3 3" xfId="10134"/>
    <cellStyle name="Separador de milhares 5 2 7 3 3 2" xfId="26604"/>
    <cellStyle name="Separador de milhares 5 2 7 3 3 2 2" xfId="57899"/>
    <cellStyle name="Separador de milhares 5 2 7 3 3 3" xfId="41429"/>
    <cellStyle name="Separador de milhares 5 2 7 3 4" xfId="20016"/>
    <cellStyle name="Separador de milhares 5 2 7 3 4 2" xfId="51311"/>
    <cellStyle name="Separador de milhares 5 2 7 3 5" xfId="13428"/>
    <cellStyle name="Separador de milhares 5 2 7 3 5 2" xfId="44723"/>
    <cellStyle name="Separador de milhares 5 2 7 3 6" xfId="34841"/>
    <cellStyle name="Separador de milhares 5 2 7 3 7" xfId="31546"/>
    <cellStyle name="Separador de milhares 5 2 7 4" xfId="5193"/>
    <cellStyle name="Separador de milhares 5 2 7 4 2" xfId="21663"/>
    <cellStyle name="Separador de milhares 5 2 7 4 2 2" xfId="52958"/>
    <cellStyle name="Separador de milhares 5 2 7 4 3" xfId="15075"/>
    <cellStyle name="Separador de milhares 5 2 7 4 3 2" xfId="46370"/>
    <cellStyle name="Separador de milhares 5 2 7 4 4" xfId="36488"/>
    <cellStyle name="Separador de milhares 5 2 7 5" xfId="8487"/>
    <cellStyle name="Separador de milhares 5 2 7 5 2" xfId="24957"/>
    <cellStyle name="Separador de milhares 5 2 7 5 2 2" xfId="56252"/>
    <cellStyle name="Separador de milhares 5 2 7 5 3" xfId="39782"/>
    <cellStyle name="Separador de milhares 5 2 7 6" xfId="18369"/>
    <cellStyle name="Separador de milhares 5 2 7 6 2" xfId="49664"/>
    <cellStyle name="Separador de milhares 5 2 7 7" xfId="11781"/>
    <cellStyle name="Separador de milhares 5 2 7 7 2" xfId="43076"/>
    <cellStyle name="Separador de milhares 5 2 7 8" xfId="28252"/>
    <cellStyle name="Separador de milhares 5 2 7 8 2" xfId="33194"/>
    <cellStyle name="Separador de milhares 5 2 7 9" xfId="29899"/>
    <cellStyle name="Separador de milhares 5 2 8" xfId="1865"/>
    <cellStyle name="Separador de milhares 5 2 8 2" xfId="3548"/>
    <cellStyle name="Separador de milhares 5 2 8 2 2" xfId="6842"/>
    <cellStyle name="Separador de milhares 5 2 8 2 2 2" xfId="23312"/>
    <cellStyle name="Separador de milhares 5 2 8 2 2 2 2" xfId="54607"/>
    <cellStyle name="Separador de milhares 5 2 8 2 2 3" xfId="16724"/>
    <cellStyle name="Separador de milhares 5 2 8 2 2 3 2" xfId="48019"/>
    <cellStyle name="Separador de milhares 5 2 8 2 2 4" xfId="38137"/>
    <cellStyle name="Separador de milhares 5 2 8 2 3" xfId="10136"/>
    <cellStyle name="Separador de milhares 5 2 8 2 3 2" xfId="26606"/>
    <cellStyle name="Separador de milhares 5 2 8 2 3 2 2" xfId="57901"/>
    <cellStyle name="Separador de milhares 5 2 8 2 3 3" xfId="41431"/>
    <cellStyle name="Separador de milhares 5 2 8 2 4" xfId="20018"/>
    <cellStyle name="Separador de milhares 5 2 8 2 4 2" xfId="51313"/>
    <cellStyle name="Separador de milhares 5 2 8 2 5" xfId="13430"/>
    <cellStyle name="Separador de milhares 5 2 8 2 5 2" xfId="44725"/>
    <cellStyle name="Separador de milhares 5 2 8 2 6" xfId="34843"/>
    <cellStyle name="Separador de milhares 5 2 8 2 7" xfId="31548"/>
    <cellStyle name="Separador de milhares 5 2 8 3" xfId="5195"/>
    <cellStyle name="Separador de milhares 5 2 8 3 2" xfId="21665"/>
    <cellStyle name="Separador de milhares 5 2 8 3 2 2" xfId="52960"/>
    <cellStyle name="Separador de milhares 5 2 8 3 3" xfId="15077"/>
    <cellStyle name="Separador de milhares 5 2 8 3 3 2" xfId="46372"/>
    <cellStyle name="Separador de milhares 5 2 8 3 4" xfId="36490"/>
    <cellStyle name="Separador de milhares 5 2 8 4" xfId="8489"/>
    <cellStyle name="Separador de milhares 5 2 8 4 2" xfId="24959"/>
    <cellStyle name="Separador de milhares 5 2 8 4 2 2" xfId="56254"/>
    <cellStyle name="Separador de milhares 5 2 8 4 3" xfId="39784"/>
    <cellStyle name="Separador de milhares 5 2 8 5" xfId="18371"/>
    <cellStyle name="Separador de milhares 5 2 8 5 2" xfId="49666"/>
    <cellStyle name="Separador de milhares 5 2 8 6" xfId="11783"/>
    <cellStyle name="Separador de milhares 5 2 8 6 2" xfId="43078"/>
    <cellStyle name="Separador de milhares 5 2 8 7" xfId="28254"/>
    <cellStyle name="Separador de milhares 5 2 8 7 2" xfId="33196"/>
    <cellStyle name="Separador de milhares 5 2 8 8" xfId="29901"/>
    <cellStyle name="Separador de milhares 5 2 9" xfId="1866"/>
    <cellStyle name="Separador de milhares 5 2 9 2" xfId="3549"/>
    <cellStyle name="Separador de milhares 5 2 9 2 2" xfId="6843"/>
    <cellStyle name="Separador de milhares 5 2 9 2 2 2" xfId="23313"/>
    <cellStyle name="Separador de milhares 5 2 9 2 2 2 2" xfId="54608"/>
    <cellStyle name="Separador de milhares 5 2 9 2 2 3" xfId="16725"/>
    <cellStyle name="Separador de milhares 5 2 9 2 2 3 2" xfId="48020"/>
    <cellStyle name="Separador de milhares 5 2 9 2 2 4" xfId="38138"/>
    <cellStyle name="Separador de milhares 5 2 9 2 3" xfId="10137"/>
    <cellStyle name="Separador de milhares 5 2 9 2 3 2" xfId="26607"/>
    <cellStyle name="Separador de milhares 5 2 9 2 3 2 2" xfId="57902"/>
    <cellStyle name="Separador de milhares 5 2 9 2 3 3" xfId="41432"/>
    <cellStyle name="Separador de milhares 5 2 9 2 4" xfId="20019"/>
    <cellStyle name="Separador de milhares 5 2 9 2 4 2" xfId="51314"/>
    <cellStyle name="Separador de milhares 5 2 9 2 5" xfId="13431"/>
    <cellStyle name="Separador de milhares 5 2 9 2 5 2" xfId="44726"/>
    <cellStyle name="Separador de milhares 5 2 9 2 6" xfId="34844"/>
    <cellStyle name="Separador de milhares 5 2 9 2 7" xfId="31549"/>
    <cellStyle name="Separador de milhares 5 2 9 3" xfId="5196"/>
    <cellStyle name="Separador de milhares 5 2 9 3 2" xfId="21666"/>
    <cellStyle name="Separador de milhares 5 2 9 3 2 2" xfId="52961"/>
    <cellStyle name="Separador de milhares 5 2 9 3 3" xfId="15078"/>
    <cellStyle name="Separador de milhares 5 2 9 3 3 2" xfId="46373"/>
    <cellStyle name="Separador de milhares 5 2 9 3 4" xfId="36491"/>
    <cellStyle name="Separador de milhares 5 2 9 4" xfId="8490"/>
    <cellStyle name="Separador de milhares 5 2 9 4 2" xfId="24960"/>
    <cellStyle name="Separador de milhares 5 2 9 4 2 2" xfId="56255"/>
    <cellStyle name="Separador de milhares 5 2 9 4 3" xfId="39785"/>
    <cellStyle name="Separador de milhares 5 2 9 5" xfId="18372"/>
    <cellStyle name="Separador de milhares 5 2 9 5 2" xfId="49667"/>
    <cellStyle name="Separador de milhares 5 2 9 6" xfId="11784"/>
    <cellStyle name="Separador de milhares 5 2 9 6 2" xfId="43079"/>
    <cellStyle name="Separador de milhares 5 2 9 7" xfId="28255"/>
    <cellStyle name="Separador de milhares 5 2 9 7 2" xfId="33197"/>
    <cellStyle name="Separador de milhares 5 2 9 8" xfId="29902"/>
    <cellStyle name="Separador de milhares 5 3" xfId="1867"/>
    <cellStyle name="Separador de milhares 5 3 2" xfId="1868"/>
    <cellStyle name="Separador de milhares 5 3 2 2" xfId="3551"/>
    <cellStyle name="Separador de milhares 5 3 2 2 2" xfId="6845"/>
    <cellStyle name="Separador de milhares 5 3 2 2 2 2" xfId="23315"/>
    <cellStyle name="Separador de milhares 5 3 2 2 2 2 2" xfId="54610"/>
    <cellStyle name="Separador de milhares 5 3 2 2 2 3" xfId="16727"/>
    <cellStyle name="Separador de milhares 5 3 2 2 2 3 2" xfId="48022"/>
    <cellStyle name="Separador de milhares 5 3 2 2 2 4" xfId="38140"/>
    <cellStyle name="Separador de milhares 5 3 2 2 3" xfId="10139"/>
    <cellStyle name="Separador de milhares 5 3 2 2 3 2" xfId="26609"/>
    <cellStyle name="Separador de milhares 5 3 2 2 3 2 2" xfId="57904"/>
    <cellStyle name="Separador de milhares 5 3 2 2 3 3" xfId="41434"/>
    <cellStyle name="Separador de milhares 5 3 2 2 4" xfId="20021"/>
    <cellStyle name="Separador de milhares 5 3 2 2 4 2" xfId="51316"/>
    <cellStyle name="Separador de milhares 5 3 2 2 5" xfId="13433"/>
    <cellStyle name="Separador de milhares 5 3 2 2 5 2" xfId="44728"/>
    <cellStyle name="Separador de milhares 5 3 2 2 6" xfId="34846"/>
    <cellStyle name="Separador de milhares 5 3 2 2 7" xfId="31551"/>
    <cellStyle name="Separador de milhares 5 3 2 3" xfId="5198"/>
    <cellStyle name="Separador de milhares 5 3 2 3 2" xfId="21668"/>
    <cellStyle name="Separador de milhares 5 3 2 3 2 2" xfId="52963"/>
    <cellStyle name="Separador de milhares 5 3 2 3 3" xfId="15080"/>
    <cellStyle name="Separador de milhares 5 3 2 3 3 2" xfId="46375"/>
    <cellStyle name="Separador de milhares 5 3 2 3 4" xfId="36493"/>
    <cellStyle name="Separador de milhares 5 3 2 4" xfId="8492"/>
    <cellStyle name="Separador de milhares 5 3 2 4 2" xfId="24962"/>
    <cellStyle name="Separador de milhares 5 3 2 4 2 2" xfId="56257"/>
    <cellStyle name="Separador de milhares 5 3 2 4 3" xfId="39787"/>
    <cellStyle name="Separador de milhares 5 3 2 5" xfId="18374"/>
    <cellStyle name="Separador de milhares 5 3 2 5 2" xfId="49669"/>
    <cellStyle name="Separador de milhares 5 3 2 6" xfId="11786"/>
    <cellStyle name="Separador de milhares 5 3 2 6 2" xfId="43081"/>
    <cellStyle name="Separador de milhares 5 3 2 7" xfId="28257"/>
    <cellStyle name="Separador de milhares 5 3 2 7 2" xfId="33199"/>
    <cellStyle name="Separador de milhares 5 3 2 8" xfId="29904"/>
    <cellStyle name="Separador de milhares 5 3 3" xfId="3550"/>
    <cellStyle name="Separador de milhares 5 3 3 2" xfId="6844"/>
    <cellStyle name="Separador de milhares 5 3 3 2 2" xfId="23314"/>
    <cellStyle name="Separador de milhares 5 3 3 2 2 2" xfId="54609"/>
    <cellStyle name="Separador de milhares 5 3 3 2 3" xfId="16726"/>
    <cellStyle name="Separador de milhares 5 3 3 2 3 2" xfId="48021"/>
    <cellStyle name="Separador de milhares 5 3 3 2 4" xfId="38139"/>
    <cellStyle name="Separador de milhares 5 3 3 3" xfId="10138"/>
    <cellStyle name="Separador de milhares 5 3 3 3 2" xfId="26608"/>
    <cellStyle name="Separador de milhares 5 3 3 3 2 2" xfId="57903"/>
    <cellStyle name="Separador de milhares 5 3 3 3 3" xfId="41433"/>
    <cellStyle name="Separador de milhares 5 3 3 4" xfId="20020"/>
    <cellStyle name="Separador de milhares 5 3 3 4 2" xfId="51315"/>
    <cellStyle name="Separador de milhares 5 3 3 5" xfId="13432"/>
    <cellStyle name="Separador de milhares 5 3 3 5 2" xfId="44727"/>
    <cellStyle name="Separador de milhares 5 3 3 6" xfId="34845"/>
    <cellStyle name="Separador de milhares 5 3 3 7" xfId="31550"/>
    <cellStyle name="Separador de milhares 5 3 4" xfId="5197"/>
    <cellStyle name="Separador de milhares 5 3 4 2" xfId="21667"/>
    <cellStyle name="Separador de milhares 5 3 4 2 2" xfId="52962"/>
    <cellStyle name="Separador de milhares 5 3 4 3" xfId="15079"/>
    <cellStyle name="Separador de milhares 5 3 4 3 2" xfId="46374"/>
    <cellStyle name="Separador de milhares 5 3 4 4" xfId="36492"/>
    <cellStyle name="Separador de milhares 5 3 5" xfId="8491"/>
    <cellStyle name="Separador de milhares 5 3 5 2" xfId="24961"/>
    <cellStyle name="Separador de milhares 5 3 5 2 2" xfId="56256"/>
    <cellStyle name="Separador de milhares 5 3 5 3" xfId="39786"/>
    <cellStyle name="Separador de milhares 5 3 6" xfId="18373"/>
    <cellStyle name="Separador de milhares 5 3 6 2" xfId="49668"/>
    <cellStyle name="Separador de milhares 5 3 7" xfId="11785"/>
    <cellStyle name="Separador de milhares 5 3 7 2" xfId="43080"/>
    <cellStyle name="Separador de milhares 5 3 8" xfId="28256"/>
    <cellStyle name="Separador de milhares 5 3 8 2" xfId="33198"/>
    <cellStyle name="Separador de milhares 5 3 9" xfId="29903"/>
    <cellStyle name="Separador de milhares 5 4" xfId="1869"/>
    <cellStyle name="Separador de milhares 5 4 2" xfId="1870"/>
    <cellStyle name="Separador de milhares 5 4 2 2" xfId="3553"/>
    <cellStyle name="Separador de milhares 5 4 2 2 2" xfId="6847"/>
    <cellStyle name="Separador de milhares 5 4 2 2 2 2" xfId="23317"/>
    <cellStyle name="Separador de milhares 5 4 2 2 2 2 2" xfId="54612"/>
    <cellStyle name="Separador de milhares 5 4 2 2 2 3" xfId="16729"/>
    <cellStyle name="Separador de milhares 5 4 2 2 2 3 2" xfId="48024"/>
    <cellStyle name="Separador de milhares 5 4 2 2 2 4" xfId="38142"/>
    <cellStyle name="Separador de milhares 5 4 2 2 3" xfId="10141"/>
    <cellStyle name="Separador de milhares 5 4 2 2 3 2" xfId="26611"/>
    <cellStyle name="Separador de milhares 5 4 2 2 3 2 2" xfId="57906"/>
    <cellStyle name="Separador de milhares 5 4 2 2 3 3" xfId="41436"/>
    <cellStyle name="Separador de milhares 5 4 2 2 4" xfId="20023"/>
    <cellStyle name="Separador de milhares 5 4 2 2 4 2" xfId="51318"/>
    <cellStyle name="Separador de milhares 5 4 2 2 5" xfId="13435"/>
    <cellStyle name="Separador de milhares 5 4 2 2 5 2" xfId="44730"/>
    <cellStyle name="Separador de milhares 5 4 2 2 6" xfId="34848"/>
    <cellStyle name="Separador de milhares 5 4 2 2 7" xfId="31553"/>
    <cellStyle name="Separador de milhares 5 4 2 3" xfId="5200"/>
    <cellStyle name="Separador de milhares 5 4 2 3 2" xfId="21670"/>
    <cellStyle name="Separador de milhares 5 4 2 3 2 2" xfId="52965"/>
    <cellStyle name="Separador de milhares 5 4 2 3 3" xfId="15082"/>
    <cellStyle name="Separador de milhares 5 4 2 3 3 2" xfId="46377"/>
    <cellStyle name="Separador de milhares 5 4 2 3 4" xfId="36495"/>
    <cellStyle name="Separador de milhares 5 4 2 4" xfId="8494"/>
    <cellStyle name="Separador de milhares 5 4 2 4 2" xfId="24964"/>
    <cellStyle name="Separador de milhares 5 4 2 4 2 2" xfId="56259"/>
    <cellStyle name="Separador de milhares 5 4 2 4 3" xfId="39789"/>
    <cellStyle name="Separador de milhares 5 4 2 5" xfId="18376"/>
    <cellStyle name="Separador de milhares 5 4 2 5 2" xfId="49671"/>
    <cellStyle name="Separador de milhares 5 4 2 6" xfId="11788"/>
    <cellStyle name="Separador de milhares 5 4 2 6 2" xfId="43083"/>
    <cellStyle name="Separador de milhares 5 4 2 7" xfId="28259"/>
    <cellStyle name="Separador de milhares 5 4 2 7 2" xfId="33201"/>
    <cellStyle name="Separador de milhares 5 4 2 8" xfId="29906"/>
    <cellStyle name="Separador de milhares 5 4 3" xfId="3552"/>
    <cellStyle name="Separador de milhares 5 4 3 2" xfId="6846"/>
    <cellStyle name="Separador de milhares 5 4 3 2 2" xfId="23316"/>
    <cellStyle name="Separador de milhares 5 4 3 2 2 2" xfId="54611"/>
    <cellStyle name="Separador de milhares 5 4 3 2 3" xfId="16728"/>
    <cellStyle name="Separador de milhares 5 4 3 2 3 2" xfId="48023"/>
    <cellStyle name="Separador de milhares 5 4 3 2 4" xfId="38141"/>
    <cellStyle name="Separador de milhares 5 4 3 3" xfId="10140"/>
    <cellStyle name="Separador de milhares 5 4 3 3 2" xfId="26610"/>
    <cellStyle name="Separador de milhares 5 4 3 3 2 2" xfId="57905"/>
    <cellStyle name="Separador de milhares 5 4 3 3 3" xfId="41435"/>
    <cellStyle name="Separador de milhares 5 4 3 4" xfId="20022"/>
    <cellStyle name="Separador de milhares 5 4 3 4 2" xfId="51317"/>
    <cellStyle name="Separador de milhares 5 4 3 5" xfId="13434"/>
    <cellStyle name="Separador de milhares 5 4 3 5 2" xfId="44729"/>
    <cellStyle name="Separador de milhares 5 4 3 6" xfId="34847"/>
    <cellStyle name="Separador de milhares 5 4 3 7" xfId="31552"/>
    <cellStyle name="Separador de milhares 5 4 4" xfId="5199"/>
    <cellStyle name="Separador de milhares 5 4 4 2" xfId="21669"/>
    <cellStyle name="Separador de milhares 5 4 4 2 2" xfId="52964"/>
    <cellStyle name="Separador de milhares 5 4 4 3" xfId="15081"/>
    <cellStyle name="Separador de milhares 5 4 4 3 2" xfId="46376"/>
    <cellStyle name="Separador de milhares 5 4 4 4" xfId="36494"/>
    <cellStyle name="Separador de milhares 5 4 5" xfId="8493"/>
    <cellStyle name="Separador de milhares 5 4 5 2" xfId="24963"/>
    <cellStyle name="Separador de milhares 5 4 5 2 2" xfId="56258"/>
    <cellStyle name="Separador de milhares 5 4 5 3" xfId="39788"/>
    <cellStyle name="Separador de milhares 5 4 6" xfId="18375"/>
    <cellStyle name="Separador de milhares 5 4 6 2" xfId="49670"/>
    <cellStyle name="Separador de milhares 5 4 7" xfId="11787"/>
    <cellStyle name="Separador de milhares 5 4 7 2" xfId="43082"/>
    <cellStyle name="Separador de milhares 5 4 8" xfId="28258"/>
    <cellStyle name="Separador de milhares 5 4 8 2" xfId="33200"/>
    <cellStyle name="Separador de milhares 5 4 9" xfId="29905"/>
    <cellStyle name="Separador de milhares 5 5" xfId="1871"/>
    <cellStyle name="Separador de milhares 5 5 2" xfId="3554"/>
    <cellStyle name="Separador de milhares 5 5 2 2" xfId="6848"/>
    <cellStyle name="Separador de milhares 5 5 2 2 2" xfId="23318"/>
    <cellStyle name="Separador de milhares 5 5 2 2 2 2" xfId="54613"/>
    <cellStyle name="Separador de milhares 5 5 2 2 3" xfId="16730"/>
    <cellStyle name="Separador de milhares 5 5 2 2 3 2" xfId="48025"/>
    <cellStyle name="Separador de milhares 5 5 2 2 4" xfId="38143"/>
    <cellStyle name="Separador de milhares 5 5 2 3" xfId="10142"/>
    <cellStyle name="Separador de milhares 5 5 2 3 2" xfId="26612"/>
    <cellStyle name="Separador de milhares 5 5 2 3 2 2" xfId="57907"/>
    <cellStyle name="Separador de milhares 5 5 2 3 3" xfId="41437"/>
    <cellStyle name="Separador de milhares 5 5 2 4" xfId="20024"/>
    <cellStyle name="Separador de milhares 5 5 2 4 2" xfId="51319"/>
    <cellStyle name="Separador de milhares 5 5 2 5" xfId="13436"/>
    <cellStyle name="Separador de milhares 5 5 2 5 2" xfId="44731"/>
    <cellStyle name="Separador de milhares 5 5 2 6" xfId="34849"/>
    <cellStyle name="Separador de milhares 5 5 2 7" xfId="31554"/>
    <cellStyle name="Separador de milhares 5 5 3" xfId="5201"/>
    <cellStyle name="Separador de milhares 5 5 3 2" xfId="21671"/>
    <cellStyle name="Separador de milhares 5 5 3 2 2" xfId="52966"/>
    <cellStyle name="Separador de milhares 5 5 3 3" xfId="15083"/>
    <cellStyle name="Separador de milhares 5 5 3 3 2" xfId="46378"/>
    <cellStyle name="Separador de milhares 5 5 3 4" xfId="36496"/>
    <cellStyle name="Separador de milhares 5 5 4" xfId="8495"/>
    <cellStyle name="Separador de milhares 5 5 4 2" xfId="24965"/>
    <cellStyle name="Separador de milhares 5 5 4 2 2" xfId="56260"/>
    <cellStyle name="Separador de milhares 5 5 4 3" xfId="39790"/>
    <cellStyle name="Separador de milhares 5 5 5" xfId="18377"/>
    <cellStyle name="Separador de milhares 5 5 5 2" xfId="49672"/>
    <cellStyle name="Separador de milhares 5 5 6" xfId="11789"/>
    <cellStyle name="Separador de milhares 5 5 6 2" xfId="43084"/>
    <cellStyle name="Separador de milhares 5 5 7" xfId="28260"/>
    <cellStyle name="Separador de milhares 5 5 7 2" xfId="33202"/>
    <cellStyle name="Separador de milhares 5 5 8" xfId="29907"/>
    <cellStyle name="Separador de milhares 5 6" xfId="3465"/>
    <cellStyle name="Separador de milhares 5 6 2" xfId="6759"/>
    <cellStyle name="Separador de milhares 5 6 2 2" xfId="23229"/>
    <cellStyle name="Separador de milhares 5 6 2 2 2" xfId="54524"/>
    <cellStyle name="Separador de milhares 5 6 2 3" xfId="16641"/>
    <cellStyle name="Separador de milhares 5 6 2 3 2" xfId="47936"/>
    <cellStyle name="Separador de milhares 5 6 2 4" xfId="38054"/>
    <cellStyle name="Separador de milhares 5 6 3" xfId="10053"/>
    <cellStyle name="Separador de milhares 5 6 3 2" xfId="26523"/>
    <cellStyle name="Separador de milhares 5 6 3 2 2" xfId="57818"/>
    <cellStyle name="Separador de milhares 5 6 3 3" xfId="41348"/>
    <cellStyle name="Separador de milhares 5 6 4" xfId="19935"/>
    <cellStyle name="Separador de milhares 5 6 4 2" xfId="51230"/>
    <cellStyle name="Separador de milhares 5 6 5" xfId="13347"/>
    <cellStyle name="Separador de milhares 5 6 5 2" xfId="44642"/>
    <cellStyle name="Separador de milhares 5 6 6" xfId="34760"/>
    <cellStyle name="Separador de milhares 5 6 7" xfId="31465"/>
    <cellStyle name="Separador de milhares 5 7" xfId="5112"/>
    <cellStyle name="Separador de milhares 5 7 2" xfId="21582"/>
    <cellStyle name="Separador de milhares 5 7 2 2" xfId="52877"/>
    <cellStyle name="Separador de milhares 5 7 3" xfId="14994"/>
    <cellStyle name="Separador de milhares 5 7 3 2" xfId="46289"/>
    <cellStyle name="Separador de milhares 5 7 4" xfId="36407"/>
    <cellStyle name="Separador de milhares 5 8" xfId="8406"/>
    <cellStyle name="Separador de milhares 5 8 2" xfId="24876"/>
    <cellStyle name="Separador de milhares 5 8 2 2" xfId="56171"/>
    <cellStyle name="Separador de milhares 5 8 3" xfId="39701"/>
    <cellStyle name="Separador de milhares 5 9" xfId="18288"/>
    <cellStyle name="Separador de milhares 5 9 2" xfId="49583"/>
    <cellStyle name="Separador de milhares 6" xfId="1872"/>
    <cellStyle name="Separador de milhares 6 10" xfId="3555"/>
    <cellStyle name="Separador de milhares 6 10 2" xfId="6849"/>
    <cellStyle name="Separador de milhares 6 10 2 2" xfId="23319"/>
    <cellStyle name="Separador de milhares 6 10 2 2 2" xfId="54614"/>
    <cellStyle name="Separador de milhares 6 10 2 3" xfId="16731"/>
    <cellStyle name="Separador de milhares 6 10 2 3 2" xfId="48026"/>
    <cellStyle name="Separador de milhares 6 10 2 4" xfId="38144"/>
    <cellStyle name="Separador de milhares 6 10 3" xfId="10143"/>
    <cellStyle name="Separador de milhares 6 10 3 2" xfId="26613"/>
    <cellStyle name="Separador de milhares 6 10 3 2 2" xfId="57908"/>
    <cellStyle name="Separador de milhares 6 10 3 3" xfId="41438"/>
    <cellStyle name="Separador de milhares 6 10 4" xfId="20025"/>
    <cellStyle name="Separador de milhares 6 10 4 2" xfId="51320"/>
    <cellStyle name="Separador de milhares 6 10 5" xfId="13437"/>
    <cellStyle name="Separador de milhares 6 10 5 2" xfId="44732"/>
    <cellStyle name="Separador de milhares 6 10 6" xfId="34850"/>
    <cellStyle name="Separador de milhares 6 10 7" xfId="31555"/>
    <cellStyle name="Separador de milhares 6 11" xfId="5202"/>
    <cellStyle name="Separador de milhares 6 11 2" xfId="21672"/>
    <cellStyle name="Separador de milhares 6 11 2 2" xfId="52967"/>
    <cellStyle name="Separador de milhares 6 11 3" xfId="15084"/>
    <cellStyle name="Separador de milhares 6 11 3 2" xfId="46379"/>
    <cellStyle name="Separador de milhares 6 11 4" xfId="36497"/>
    <cellStyle name="Separador de milhares 6 12" xfId="8496"/>
    <cellStyle name="Separador de milhares 6 12 2" xfId="24966"/>
    <cellStyle name="Separador de milhares 6 12 2 2" xfId="56261"/>
    <cellStyle name="Separador de milhares 6 12 3" xfId="39791"/>
    <cellStyle name="Separador de milhares 6 13" xfId="18378"/>
    <cellStyle name="Separador de milhares 6 13 2" xfId="49673"/>
    <cellStyle name="Separador de milhares 6 14" xfId="11790"/>
    <cellStyle name="Separador de milhares 6 14 2" xfId="43085"/>
    <cellStyle name="Separador de milhares 6 15" xfId="28261"/>
    <cellStyle name="Separador de milhares 6 15 2" xfId="33203"/>
    <cellStyle name="Separador de milhares 6 16" xfId="29908"/>
    <cellStyle name="Separador de milhares 6 2" xfId="1873"/>
    <cellStyle name="Separador de milhares 6 2 10" xfId="5203"/>
    <cellStyle name="Separador de milhares 6 2 10 2" xfId="21673"/>
    <cellStyle name="Separador de milhares 6 2 10 2 2" xfId="52968"/>
    <cellStyle name="Separador de milhares 6 2 10 3" xfId="15085"/>
    <cellStyle name="Separador de milhares 6 2 10 3 2" xfId="46380"/>
    <cellStyle name="Separador de milhares 6 2 10 4" xfId="36498"/>
    <cellStyle name="Separador de milhares 6 2 11" xfId="8497"/>
    <cellStyle name="Separador de milhares 6 2 11 2" xfId="24967"/>
    <cellStyle name="Separador de milhares 6 2 11 2 2" xfId="56262"/>
    <cellStyle name="Separador de milhares 6 2 11 3" xfId="39792"/>
    <cellStyle name="Separador de milhares 6 2 12" xfId="18379"/>
    <cellStyle name="Separador de milhares 6 2 12 2" xfId="49674"/>
    <cellStyle name="Separador de milhares 6 2 13" xfId="11791"/>
    <cellStyle name="Separador de milhares 6 2 13 2" xfId="43086"/>
    <cellStyle name="Separador de milhares 6 2 14" xfId="28262"/>
    <cellStyle name="Separador de milhares 6 2 14 2" xfId="33204"/>
    <cellStyle name="Separador de milhares 6 2 15" xfId="29909"/>
    <cellStyle name="Separador de milhares 6 2 2" xfId="1874"/>
    <cellStyle name="Separador de milhares 6 2 2 10" xfId="8498"/>
    <cellStyle name="Separador de milhares 6 2 2 10 2" xfId="24968"/>
    <cellStyle name="Separador de milhares 6 2 2 10 2 2" xfId="56263"/>
    <cellStyle name="Separador de milhares 6 2 2 10 3" xfId="39793"/>
    <cellStyle name="Separador de milhares 6 2 2 11" xfId="18380"/>
    <cellStyle name="Separador de milhares 6 2 2 11 2" xfId="49675"/>
    <cellStyle name="Separador de milhares 6 2 2 12" xfId="11792"/>
    <cellStyle name="Separador de milhares 6 2 2 12 2" xfId="43087"/>
    <cellStyle name="Separador de milhares 6 2 2 13" xfId="28263"/>
    <cellStyle name="Separador de milhares 6 2 2 13 2" xfId="33205"/>
    <cellStyle name="Separador de milhares 6 2 2 14" xfId="29910"/>
    <cellStyle name="Separador de milhares 6 2 2 2" xfId="1875"/>
    <cellStyle name="Separador de milhares 6 2 2 2 10" xfId="11793"/>
    <cellStyle name="Separador de milhares 6 2 2 2 10 2" xfId="43088"/>
    <cellStyle name="Separador de milhares 6 2 2 2 11" xfId="28264"/>
    <cellStyle name="Separador de milhares 6 2 2 2 11 2" xfId="33206"/>
    <cellStyle name="Separador de milhares 6 2 2 2 12" xfId="29911"/>
    <cellStyle name="Separador de milhares 6 2 2 2 2" xfId="1876"/>
    <cellStyle name="Separador de milhares 6 2 2 2 2 2" xfId="1877"/>
    <cellStyle name="Separador de milhares 6 2 2 2 2 2 2" xfId="3560"/>
    <cellStyle name="Separador de milhares 6 2 2 2 2 2 2 2" xfId="6854"/>
    <cellStyle name="Separador de milhares 6 2 2 2 2 2 2 2 2" xfId="23324"/>
    <cellStyle name="Separador de milhares 6 2 2 2 2 2 2 2 2 2" xfId="54619"/>
    <cellStyle name="Separador de milhares 6 2 2 2 2 2 2 2 3" xfId="16736"/>
    <cellStyle name="Separador de milhares 6 2 2 2 2 2 2 2 3 2" xfId="48031"/>
    <cellStyle name="Separador de milhares 6 2 2 2 2 2 2 2 4" xfId="38149"/>
    <cellStyle name="Separador de milhares 6 2 2 2 2 2 2 3" xfId="10148"/>
    <cellStyle name="Separador de milhares 6 2 2 2 2 2 2 3 2" xfId="26618"/>
    <cellStyle name="Separador de milhares 6 2 2 2 2 2 2 3 2 2" xfId="57913"/>
    <cellStyle name="Separador de milhares 6 2 2 2 2 2 2 3 3" xfId="41443"/>
    <cellStyle name="Separador de milhares 6 2 2 2 2 2 2 4" xfId="20030"/>
    <cellStyle name="Separador de milhares 6 2 2 2 2 2 2 4 2" xfId="51325"/>
    <cellStyle name="Separador de milhares 6 2 2 2 2 2 2 5" xfId="13442"/>
    <cellStyle name="Separador de milhares 6 2 2 2 2 2 2 5 2" xfId="44737"/>
    <cellStyle name="Separador de milhares 6 2 2 2 2 2 2 6" xfId="34855"/>
    <cellStyle name="Separador de milhares 6 2 2 2 2 2 2 7" xfId="31560"/>
    <cellStyle name="Separador de milhares 6 2 2 2 2 2 3" xfId="5207"/>
    <cellStyle name="Separador de milhares 6 2 2 2 2 2 3 2" xfId="21677"/>
    <cellStyle name="Separador de milhares 6 2 2 2 2 2 3 2 2" xfId="52972"/>
    <cellStyle name="Separador de milhares 6 2 2 2 2 2 3 3" xfId="15089"/>
    <cellStyle name="Separador de milhares 6 2 2 2 2 2 3 3 2" xfId="46384"/>
    <cellStyle name="Separador de milhares 6 2 2 2 2 2 3 4" xfId="36502"/>
    <cellStyle name="Separador de milhares 6 2 2 2 2 2 4" xfId="8501"/>
    <cellStyle name="Separador de milhares 6 2 2 2 2 2 4 2" xfId="24971"/>
    <cellStyle name="Separador de milhares 6 2 2 2 2 2 4 2 2" xfId="56266"/>
    <cellStyle name="Separador de milhares 6 2 2 2 2 2 4 3" xfId="39796"/>
    <cellStyle name="Separador de milhares 6 2 2 2 2 2 5" xfId="18383"/>
    <cellStyle name="Separador de milhares 6 2 2 2 2 2 5 2" xfId="49678"/>
    <cellStyle name="Separador de milhares 6 2 2 2 2 2 6" xfId="11795"/>
    <cellStyle name="Separador de milhares 6 2 2 2 2 2 6 2" xfId="43090"/>
    <cellStyle name="Separador de milhares 6 2 2 2 2 2 7" xfId="28266"/>
    <cellStyle name="Separador de milhares 6 2 2 2 2 2 7 2" xfId="33208"/>
    <cellStyle name="Separador de milhares 6 2 2 2 2 2 8" xfId="29913"/>
    <cellStyle name="Separador de milhares 6 2 2 2 2 3" xfId="3559"/>
    <cellStyle name="Separador de milhares 6 2 2 2 2 3 2" xfId="6853"/>
    <cellStyle name="Separador de milhares 6 2 2 2 2 3 2 2" xfId="23323"/>
    <cellStyle name="Separador de milhares 6 2 2 2 2 3 2 2 2" xfId="54618"/>
    <cellStyle name="Separador de milhares 6 2 2 2 2 3 2 3" xfId="16735"/>
    <cellStyle name="Separador de milhares 6 2 2 2 2 3 2 3 2" xfId="48030"/>
    <cellStyle name="Separador de milhares 6 2 2 2 2 3 2 4" xfId="38148"/>
    <cellStyle name="Separador de milhares 6 2 2 2 2 3 3" xfId="10147"/>
    <cellStyle name="Separador de milhares 6 2 2 2 2 3 3 2" xfId="26617"/>
    <cellStyle name="Separador de milhares 6 2 2 2 2 3 3 2 2" xfId="57912"/>
    <cellStyle name="Separador de milhares 6 2 2 2 2 3 3 3" xfId="41442"/>
    <cellStyle name="Separador de milhares 6 2 2 2 2 3 4" xfId="20029"/>
    <cellStyle name="Separador de milhares 6 2 2 2 2 3 4 2" xfId="51324"/>
    <cellStyle name="Separador de milhares 6 2 2 2 2 3 5" xfId="13441"/>
    <cellStyle name="Separador de milhares 6 2 2 2 2 3 5 2" xfId="44736"/>
    <cellStyle name="Separador de milhares 6 2 2 2 2 3 6" xfId="34854"/>
    <cellStyle name="Separador de milhares 6 2 2 2 2 3 7" xfId="31559"/>
    <cellStyle name="Separador de milhares 6 2 2 2 2 4" xfId="5206"/>
    <cellStyle name="Separador de milhares 6 2 2 2 2 4 2" xfId="21676"/>
    <cellStyle name="Separador de milhares 6 2 2 2 2 4 2 2" xfId="52971"/>
    <cellStyle name="Separador de milhares 6 2 2 2 2 4 3" xfId="15088"/>
    <cellStyle name="Separador de milhares 6 2 2 2 2 4 3 2" xfId="46383"/>
    <cellStyle name="Separador de milhares 6 2 2 2 2 4 4" xfId="36501"/>
    <cellStyle name="Separador de milhares 6 2 2 2 2 5" xfId="8500"/>
    <cellStyle name="Separador de milhares 6 2 2 2 2 5 2" xfId="24970"/>
    <cellStyle name="Separador de milhares 6 2 2 2 2 5 2 2" xfId="56265"/>
    <cellStyle name="Separador de milhares 6 2 2 2 2 5 3" xfId="39795"/>
    <cellStyle name="Separador de milhares 6 2 2 2 2 6" xfId="18382"/>
    <cellStyle name="Separador de milhares 6 2 2 2 2 6 2" xfId="49677"/>
    <cellStyle name="Separador de milhares 6 2 2 2 2 7" xfId="11794"/>
    <cellStyle name="Separador de milhares 6 2 2 2 2 7 2" xfId="43089"/>
    <cellStyle name="Separador de milhares 6 2 2 2 2 8" xfId="28265"/>
    <cellStyle name="Separador de milhares 6 2 2 2 2 8 2" xfId="33207"/>
    <cellStyle name="Separador de milhares 6 2 2 2 2 9" xfId="29912"/>
    <cellStyle name="Separador de milhares 6 2 2 2 3" xfId="1878"/>
    <cellStyle name="Separador de milhares 6 2 2 2 3 2" xfId="1879"/>
    <cellStyle name="Separador de milhares 6 2 2 2 3 2 2" xfId="3562"/>
    <cellStyle name="Separador de milhares 6 2 2 2 3 2 2 2" xfId="6856"/>
    <cellStyle name="Separador de milhares 6 2 2 2 3 2 2 2 2" xfId="23326"/>
    <cellStyle name="Separador de milhares 6 2 2 2 3 2 2 2 2 2" xfId="54621"/>
    <cellStyle name="Separador de milhares 6 2 2 2 3 2 2 2 3" xfId="16738"/>
    <cellStyle name="Separador de milhares 6 2 2 2 3 2 2 2 3 2" xfId="48033"/>
    <cellStyle name="Separador de milhares 6 2 2 2 3 2 2 2 4" xfId="38151"/>
    <cellStyle name="Separador de milhares 6 2 2 2 3 2 2 3" xfId="10150"/>
    <cellStyle name="Separador de milhares 6 2 2 2 3 2 2 3 2" xfId="26620"/>
    <cellStyle name="Separador de milhares 6 2 2 2 3 2 2 3 2 2" xfId="57915"/>
    <cellStyle name="Separador de milhares 6 2 2 2 3 2 2 3 3" xfId="41445"/>
    <cellStyle name="Separador de milhares 6 2 2 2 3 2 2 4" xfId="20032"/>
    <cellStyle name="Separador de milhares 6 2 2 2 3 2 2 4 2" xfId="51327"/>
    <cellStyle name="Separador de milhares 6 2 2 2 3 2 2 5" xfId="13444"/>
    <cellStyle name="Separador de milhares 6 2 2 2 3 2 2 5 2" xfId="44739"/>
    <cellStyle name="Separador de milhares 6 2 2 2 3 2 2 6" xfId="34857"/>
    <cellStyle name="Separador de milhares 6 2 2 2 3 2 2 7" xfId="31562"/>
    <cellStyle name="Separador de milhares 6 2 2 2 3 2 3" xfId="5209"/>
    <cellStyle name="Separador de milhares 6 2 2 2 3 2 3 2" xfId="21679"/>
    <cellStyle name="Separador de milhares 6 2 2 2 3 2 3 2 2" xfId="52974"/>
    <cellStyle name="Separador de milhares 6 2 2 2 3 2 3 3" xfId="15091"/>
    <cellStyle name="Separador de milhares 6 2 2 2 3 2 3 3 2" xfId="46386"/>
    <cellStyle name="Separador de milhares 6 2 2 2 3 2 3 4" xfId="36504"/>
    <cellStyle name="Separador de milhares 6 2 2 2 3 2 4" xfId="8503"/>
    <cellStyle name="Separador de milhares 6 2 2 2 3 2 4 2" xfId="24973"/>
    <cellStyle name="Separador de milhares 6 2 2 2 3 2 4 2 2" xfId="56268"/>
    <cellStyle name="Separador de milhares 6 2 2 2 3 2 4 3" xfId="39798"/>
    <cellStyle name="Separador de milhares 6 2 2 2 3 2 5" xfId="18385"/>
    <cellStyle name="Separador de milhares 6 2 2 2 3 2 5 2" xfId="49680"/>
    <cellStyle name="Separador de milhares 6 2 2 2 3 2 6" xfId="11797"/>
    <cellStyle name="Separador de milhares 6 2 2 2 3 2 6 2" xfId="43092"/>
    <cellStyle name="Separador de milhares 6 2 2 2 3 2 7" xfId="28268"/>
    <cellStyle name="Separador de milhares 6 2 2 2 3 2 7 2" xfId="33210"/>
    <cellStyle name="Separador de milhares 6 2 2 2 3 2 8" xfId="29915"/>
    <cellStyle name="Separador de milhares 6 2 2 2 3 3" xfId="3561"/>
    <cellStyle name="Separador de milhares 6 2 2 2 3 3 2" xfId="6855"/>
    <cellStyle name="Separador de milhares 6 2 2 2 3 3 2 2" xfId="23325"/>
    <cellStyle name="Separador de milhares 6 2 2 2 3 3 2 2 2" xfId="54620"/>
    <cellStyle name="Separador de milhares 6 2 2 2 3 3 2 3" xfId="16737"/>
    <cellStyle name="Separador de milhares 6 2 2 2 3 3 2 3 2" xfId="48032"/>
    <cellStyle name="Separador de milhares 6 2 2 2 3 3 2 4" xfId="38150"/>
    <cellStyle name="Separador de milhares 6 2 2 2 3 3 3" xfId="10149"/>
    <cellStyle name="Separador de milhares 6 2 2 2 3 3 3 2" xfId="26619"/>
    <cellStyle name="Separador de milhares 6 2 2 2 3 3 3 2 2" xfId="57914"/>
    <cellStyle name="Separador de milhares 6 2 2 2 3 3 3 3" xfId="41444"/>
    <cellStyle name="Separador de milhares 6 2 2 2 3 3 4" xfId="20031"/>
    <cellStyle name="Separador de milhares 6 2 2 2 3 3 4 2" xfId="51326"/>
    <cellStyle name="Separador de milhares 6 2 2 2 3 3 5" xfId="13443"/>
    <cellStyle name="Separador de milhares 6 2 2 2 3 3 5 2" xfId="44738"/>
    <cellStyle name="Separador de milhares 6 2 2 2 3 3 6" xfId="34856"/>
    <cellStyle name="Separador de milhares 6 2 2 2 3 3 7" xfId="31561"/>
    <cellStyle name="Separador de milhares 6 2 2 2 3 4" xfId="5208"/>
    <cellStyle name="Separador de milhares 6 2 2 2 3 4 2" xfId="21678"/>
    <cellStyle name="Separador de milhares 6 2 2 2 3 4 2 2" xfId="52973"/>
    <cellStyle name="Separador de milhares 6 2 2 2 3 4 3" xfId="15090"/>
    <cellStyle name="Separador de milhares 6 2 2 2 3 4 3 2" xfId="46385"/>
    <cellStyle name="Separador de milhares 6 2 2 2 3 4 4" xfId="36503"/>
    <cellStyle name="Separador de milhares 6 2 2 2 3 5" xfId="8502"/>
    <cellStyle name="Separador de milhares 6 2 2 2 3 5 2" xfId="24972"/>
    <cellStyle name="Separador de milhares 6 2 2 2 3 5 2 2" xfId="56267"/>
    <cellStyle name="Separador de milhares 6 2 2 2 3 5 3" xfId="39797"/>
    <cellStyle name="Separador de milhares 6 2 2 2 3 6" xfId="18384"/>
    <cellStyle name="Separador de milhares 6 2 2 2 3 6 2" xfId="49679"/>
    <cellStyle name="Separador de milhares 6 2 2 2 3 7" xfId="11796"/>
    <cellStyle name="Separador de milhares 6 2 2 2 3 7 2" xfId="43091"/>
    <cellStyle name="Separador de milhares 6 2 2 2 3 8" xfId="28267"/>
    <cellStyle name="Separador de milhares 6 2 2 2 3 8 2" xfId="33209"/>
    <cellStyle name="Separador de milhares 6 2 2 2 3 9" xfId="29914"/>
    <cellStyle name="Separador de milhares 6 2 2 2 4" xfId="1880"/>
    <cellStyle name="Separador de milhares 6 2 2 2 4 2" xfId="3563"/>
    <cellStyle name="Separador de milhares 6 2 2 2 4 2 2" xfId="6857"/>
    <cellStyle name="Separador de milhares 6 2 2 2 4 2 2 2" xfId="23327"/>
    <cellStyle name="Separador de milhares 6 2 2 2 4 2 2 2 2" xfId="54622"/>
    <cellStyle name="Separador de milhares 6 2 2 2 4 2 2 3" xfId="16739"/>
    <cellStyle name="Separador de milhares 6 2 2 2 4 2 2 3 2" xfId="48034"/>
    <cellStyle name="Separador de milhares 6 2 2 2 4 2 2 4" xfId="38152"/>
    <cellStyle name="Separador de milhares 6 2 2 2 4 2 3" xfId="10151"/>
    <cellStyle name="Separador de milhares 6 2 2 2 4 2 3 2" xfId="26621"/>
    <cellStyle name="Separador de milhares 6 2 2 2 4 2 3 2 2" xfId="57916"/>
    <cellStyle name="Separador de milhares 6 2 2 2 4 2 3 3" xfId="41446"/>
    <cellStyle name="Separador de milhares 6 2 2 2 4 2 4" xfId="20033"/>
    <cellStyle name="Separador de milhares 6 2 2 2 4 2 4 2" xfId="51328"/>
    <cellStyle name="Separador de milhares 6 2 2 2 4 2 5" xfId="13445"/>
    <cellStyle name="Separador de milhares 6 2 2 2 4 2 5 2" xfId="44740"/>
    <cellStyle name="Separador de milhares 6 2 2 2 4 2 6" xfId="34858"/>
    <cellStyle name="Separador de milhares 6 2 2 2 4 2 7" xfId="31563"/>
    <cellStyle name="Separador de milhares 6 2 2 2 4 3" xfId="5210"/>
    <cellStyle name="Separador de milhares 6 2 2 2 4 3 2" xfId="21680"/>
    <cellStyle name="Separador de milhares 6 2 2 2 4 3 2 2" xfId="52975"/>
    <cellStyle name="Separador de milhares 6 2 2 2 4 3 3" xfId="15092"/>
    <cellStyle name="Separador de milhares 6 2 2 2 4 3 3 2" xfId="46387"/>
    <cellStyle name="Separador de milhares 6 2 2 2 4 3 4" xfId="36505"/>
    <cellStyle name="Separador de milhares 6 2 2 2 4 4" xfId="8504"/>
    <cellStyle name="Separador de milhares 6 2 2 2 4 4 2" xfId="24974"/>
    <cellStyle name="Separador de milhares 6 2 2 2 4 4 2 2" xfId="56269"/>
    <cellStyle name="Separador de milhares 6 2 2 2 4 4 3" xfId="39799"/>
    <cellStyle name="Separador de milhares 6 2 2 2 4 5" xfId="18386"/>
    <cellStyle name="Separador de milhares 6 2 2 2 4 5 2" xfId="49681"/>
    <cellStyle name="Separador de milhares 6 2 2 2 4 6" xfId="11798"/>
    <cellStyle name="Separador de milhares 6 2 2 2 4 6 2" xfId="43093"/>
    <cellStyle name="Separador de milhares 6 2 2 2 4 7" xfId="28269"/>
    <cellStyle name="Separador de milhares 6 2 2 2 4 7 2" xfId="33211"/>
    <cellStyle name="Separador de milhares 6 2 2 2 4 8" xfId="29916"/>
    <cellStyle name="Separador de milhares 6 2 2 2 5" xfId="1881"/>
    <cellStyle name="Separador de milhares 6 2 2 2 5 2" xfId="3564"/>
    <cellStyle name="Separador de milhares 6 2 2 2 5 2 2" xfId="6858"/>
    <cellStyle name="Separador de milhares 6 2 2 2 5 2 2 2" xfId="23328"/>
    <cellStyle name="Separador de milhares 6 2 2 2 5 2 2 2 2" xfId="54623"/>
    <cellStyle name="Separador de milhares 6 2 2 2 5 2 2 3" xfId="16740"/>
    <cellStyle name="Separador de milhares 6 2 2 2 5 2 2 3 2" xfId="48035"/>
    <cellStyle name="Separador de milhares 6 2 2 2 5 2 2 4" xfId="38153"/>
    <cellStyle name="Separador de milhares 6 2 2 2 5 2 3" xfId="10152"/>
    <cellStyle name="Separador de milhares 6 2 2 2 5 2 3 2" xfId="26622"/>
    <cellStyle name="Separador de milhares 6 2 2 2 5 2 3 2 2" xfId="57917"/>
    <cellStyle name="Separador de milhares 6 2 2 2 5 2 3 3" xfId="41447"/>
    <cellStyle name="Separador de milhares 6 2 2 2 5 2 4" xfId="20034"/>
    <cellStyle name="Separador de milhares 6 2 2 2 5 2 4 2" xfId="51329"/>
    <cellStyle name="Separador de milhares 6 2 2 2 5 2 5" xfId="13446"/>
    <cellStyle name="Separador de milhares 6 2 2 2 5 2 5 2" xfId="44741"/>
    <cellStyle name="Separador de milhares 6 2 2 2 5 2 6" xfId="34859"/>
    <cellStyle name="Separador de milhares 6 2 2 2 5 2 7" xfId="31564"/>
    <cellStyle name="Separador de milhares 6 2 2 2 5 3" xfId="5211"/>
    <cellStyle name="Separador de milhares 6 2 2 2 5 3 2" xfId="21681"/>
    <cellStyle name="Separador de milhares 6 2 2 2 5 3 2 2" xfId="52976"/>
    <cellStyle name="Separador de milhares 6 2 2 2 5 3 3" xfId="15093"/>
    <cellStyle name="Separador de milhares 6 2 2 2 5 3 3 2" xfId="46388"/>
    <cellStyle name="Separador de milhares 6 2 2 2 5 3 4" xfId="36506"/>
    <cellStyle name="Separador de milhares 6 2 2 2 5 4" xfId="8505"/>
    <cellStyle name="Separador de milhares 6 2 2 2 5 4 2" xfId="24975"/>
    <cellStyle name="Separador de milhares 6 2 2 2 5 4 2 2" xfId="56270"/>
    <cellStyle name="Separador de milhares 6 2 2 2 5 4 3" xfId="39800"/>
    <cellStyle name="Separador de milhares 6 2 2 2 5 5" xfId="18387"/>
    <cellStyle name="Separador de milhares 6 2 2 2 5 5 2" xfId="49682"/>
    <cellStyle name="Separador de milhares 6 2 2 2 5 6" xfId="11799"/>
    <cellStyle name="Separador de milhares 6 2 2 2 5 6 2" xfId="43094"/>
    <cellStyle name="Separador de milhares 6 2 2 2 5 7" xfId="28270"/>
    <cellStyle name="Separador de milhares 6 2 2 2 5 7 2" xfId="33212"/>
    <cellStyle name="Separador de milhares 6 2 2 2 5 8" xfId="29917"/>
    <cellStyle name="Separador de milhares 6 2 2 2 6" xfId="3558"/>
    <cellStyle name="Separador de milhares 6 2 2 2 6 2" xfId="6852"/>
    <cellStyle name="Separador de milhares 6 2 2 2 6 2 2" xfId="23322"/>
    <cellStyle name="Separador de milhares 6 2 2 2 6 2 2 2" xfId="54617"/>
    <cellStyle name="Separador de milhares 6 2 2 2 6 2 3" xfId="16734"/>
    <cellStyle name="Separador de milhares 6 2 2 2 6 2 3 2" xfId="48029"/>
    <cellStyle name="Separador de milhares 6 2 2 2 6 2 4" xfId="38147"/>
    <cellStyle name="Separador de milhares 6 2 2 2 6 3" xfId="10146"/>
    <cellStyle name="Separador de milhares 6 2 2 2 6 3 2" xfId="26616"/>
    <cellStyle name="Separador de milhares 6 2 2 2 6 3 2 2" xfId="57911"/>
    <cellStyle name="Separador de milhares 6 2 2 2 6 3 3" xfId="41441"/>
    <cellStyle name="Separador de milhares 6 2 2 2 6 4" xfId="20028"/>
    <cellStyle name="Separador de milhares 6 2 2 2 6 4 2" xfId="51323"/>
    <cellStyle name="Separador de milhares 6 2 2 2 6 5" xfId="13440"/>
    <cellStyle name="Separador de milhares 6 2 2 2 6 5 2" xfId="44735"/>
    <cellStyle name="Separador de milhares 6 2 2 2 6 6" xfId="34853"/>
    <cellStyle name="Separador de milhares 6 2 2 2 6 7" xfId="31558"/>
    <cellStyle name="Separador de milhares 6 2 2 2 7" xfId="5205"/>
    <cellStyle name="Separador de milhares 6 2 2 2 7 2" xfId="21675"/>
    <cellStyle name="Separador de milhares 6 2 2 2 7 2 2" xfId="52970"/>
    <cellStyle name="Separador de milhares 6 2 2 2 7 3" xfId="15087"/>
    <cellStyle name="Separador de milhares 6 2 2 2 7 3 2" xfId="46382"/>
    <cellStyle name="Separador de milhares 6 2 2 2 7 4" xfId="36500"/>
    <cellStyle name="Separador de milhares 6 2 2 2 8" xfId="8499"/>
    <cellStyle name="Separador de milhares 6 2 2 2 8 2" xfId="24969"/>
    <cellStyle name="Separador de milhares 6 2 2 2 8 2 2" xfId="56264"/>
    <cellStyle name="Separador de milhares 6 2 2 2 8 3" xfId="39794"/>
    <cellStyle name="Separador de milhares 6 2 2 2 9" xfId="18381"/>
    <cellStyle name="Separador de milhares 6 2 2 2 9 2" xfId="49676"/>
    <cellStyle name="Separador de milhares 6 2 2 3" xfId="1882"/>
    <cellStyle name="Separador de milhares 6 2 2 3 10" xfId="11800"/>
    <cellStyle name="Separador de milhares 6 2 2 3 10 2" xfId="43095"/>
    <cellStyle name="Separador de milhares 6 2 2 3 11" xfId="28271"/>
    <cellStyle name="Separador de milhares 6 2 2 3 11 2" xfId="33213"/>
    <cellStyle name="Separador de milhares 6 2 2 3 12" xfId="29918"/>
    <cellStyle name="Separador de milhares 6 2 2 3 2" xfId="1883"/>
    <cellStyle name="Separador de milhares 6 2 2 3 2 2" xfId="1884"/>
    <cellStyle name="Separador de milhares 6 2 2 3 2 2 2" xfId="3567"/>
    <cellStyle name="Separador de milhares 6 2 2 3 2 2 2 2" xfId="6861"/>
    <cellStyle name="Separador de milhares 6 2 2 3 2 2 2 2 2" xfId="23331"/>
    <cellStyle name="Separador de milhares 6 2 2 3 2 2 2 2 2 2" xfId="54626"/>
    <cellStyle name="Separador de milhares 6 2 2 3 2 2 2 2 3" xfId="16743"/>
    <cellStyle name="Separador de milhares 6 2 2 3 2 2 2 2 3 2" xfId="48038"/>
    <cellStyle name="Separador de milhares 6 2 2 3 2 2 2 2 4" xfId="38156"/>
    <cellStyle name="Separador de milhares 6 2 2 3 2 2 2 3" xfId="10155"/>
    <cellStyle name="Separador de milhares 6 2 2 3 2 2 2 3 2" xfId="26625"/>
    <cellStyle name="Separador de milhares 6 2 2 3 2 2 2 3 2 2" xfId="57920"/>
    <cellStyle name="Separador de milhares 6 2 2 3 2 2 2 3 3" xfId="41450"/>
    <cellStyle name="Separador de milhares 6 2 2 3 2 2 2 4" xfId="20037"/>
    <cellStyle name="Separador de milhares 6 2 2 3 2 2 2 4 2" xfId="51332"/>
    <cellStyle name="Separador de milhares 6 2 2 3 2 2 2 5" xfId="13449"/>
    <cellStyle name="Separador de milhares 6 2 2 3 2 2 2 5 2" xfId="44744"/>
    <cellStyle name="Separador de milhares 6 2 2 3 2 2 2 6" xfId="34862"/>
    <cellStyle name="Separador de milhares 6 2 2 3 2 2 2 7" xfId="31567"/>
    <cellStyle name="Separador de milhares 6 2 2 3 2 2 3" xfId="5214"/>
    <cellStyle name="Separador de milhares 6 2 2 3 2 2 3 2" xfId="21684"/>
    <cellStyle name="Separador de milhares 6 2 2 3 2 2 3 2 2" xfId="52979"/>
    <cellStyle name="Separador de milhares 6 2 2 3 2 2 3 3" xfId="15096"/>
    <cellStyle name="Separador de milhares 6 2 2 3 2 2 3 3 2" xfId="46391"/>
    <cellStyle name="Separador de milhares 6 2 2 3 2 2 3 4" xfId="36509"/>
    <cellStyle name="Separador de milhares 6 2 2 3 2 2 4" xfId="8508"/>
    <cellStyle name="Separador de milhares 6 2 2 3 2 2 4 2" xfId="24978"/>
    <cellStyle name="Separador de milhares 6 2 2 3 2 2 4 2 2" xfId="56273"/>
    <cellStyle name="Separador de milhares 6 2 2 3 2 2 4 3" xfId="39803"/>
    <cellStyle name="Separador de milhares 6 2 2 3 2 2 5" xfId="18390"/>
    <cellStyle name="Separador de milhares 6 2 2 3 2 2 5 2" xfId="49685"/>
    <cellStyle name="Separador de milhares 6 2 2 3 2 2 6" xfId="11802"/>
    <cellStyle name="Separador de milhares 6 2 2 3 2 2 6 2" xfId="43097"/>
    <cellStyle name="Separador de milhares 6 2 2 3 2 2 7" xfId="28273"/>
    <cellStyle name="Separador de milhares 6 2 2 3 2 2 7 2" xfId="33215"/>
    <cellStyle name="Separador de milhares 6 2 2 3 2 2 8" xfId="29920"/>
    <cellStyle name="Separador de milhares 6 2 2 3 2 3" xfId="3566"/>
    <cellStyle name="Separador de milhares 6 2 2 3 2 3 2" xfId="6860"/>
    <cellStyle name="Separador de milhares 6 2 2 3 2 3 2 2" xfId="23330"/>
    <cellStyle name="Separador de milhares 6 2 2 3 2 3 2 2 2" xfId="54625"/>
    <cellStyle name="Separador de milhares 6 2 2 3 2 3 2 3" xfId="16742"/>
    <cellStyle name="Separador de milhares 6 2 2 3 2 3 2 3 2" xfId="48037"/>
    <cellStyle name="Separador de milhares 6 2 2 3 2 3 2 4" xfId="38155"/>
    <cellStyle name="Separador de milhares 6 2 2 3 2 3 3" xfId="10154"/>
    <cellStyle name="Separador de milhares 6 2 2 3 2 3 3 2" xfId="26624"/>
    <cellStyle name="Separador de milhares 6 2 2 3 2 3 3 2 2" xfId="57919"/>
    <cellStyle name="Separador de milhares 6 2 2 3 2 3 3 3" xfId="41449"/>
    <cellStyle name="Separador de milhares 6 2 2 3 2 3 4" xfId="20036"/>
    <cellStyle name="Separador de milhares 6 2 2 3 2 3 4 2" xfId="51331"/>
    <cellStyle name="Separador de milhares 6 2 2 3 2 3 5" xfId="13448"/>
    <cellStyle name="Separador de milhares 6 2 2 3 2 3 5 2" xfId="44743"/>
    <cellStyle name="Separador de milhares 6 2 2 3 2 3 6" xfId="34861"/>
    <cellStyle name="Separador de milhares 6 2 2 3 2 3 7" xfId="31566"/>
    <cellStyle name="Separador de milhares 6 2 2 3 2 4" xfId="5213"/>
    <cellStyle name="Separador de milhares 6 2 2 3 2 4 2" xfId="21683"/>
    <cellStyle name="Separador de milhares 6 2 2 3 2 4 2 2" xfId="52978"/>
    <cellStyle name="Separador de milhares 6 2 2 3 2 4 3" xfId="15095"/>
    <cellStyle name="Separador de milhares 6 2 2 3 2 4 3 2" xfId="46390"/>
    <cellStyle name="Separador de milhares 6 2 2 3 2 4 4" xfId="36508"/>
    <cellStyle name="Separador de milhares 6 2 2 3 2 5" xfId="8507"/>
    <cellStyle name="Separador de milhares 6 2 2 3 2 5 2" xfId="24977"/>
    <cellStyle name="Separador de milhares 6 2 2 3 2 5 2 2" xfId="56272"/>
    <cellStyle name="Separador de milhares 6 2 2 3 2 5 3" xfId="39802"/>
    <cellStyle name="Separador de milhares 6 2 2 3 2 6" xfId="18389"/>
    <cellStyle name="Separador de milhares 6 2 2 3 2 6 2" xfId="49684"/>
    <cellStyle name="Separador de milhares 6 2 2 3 2 7" xfId="11801"/>
    <cellStyle name="Separador de milhares 6 2 2 3 2 7 2" xfId="43096"/>
    <cellStyle name="Separador de milhares 6 2 2 3 2 8" xfId="28272"/>
    <cellStyle name="Separador de milhares 6 2 2 3 2 8 2" xfId="33214"/>
    <cellStyle name="Separador de milhares 6 2 2 3 2 9" xfId="29919"/>
    <cellStyle name="Separador de milhares 6 2 2 3 3" xfId="1885"/>
    <cellStyle name="Separador de milhares 6 2 2 3 3 2" xfId="1886"/>
    <cellStyle name="Separador de milhares 6 2 2 3 3 2 2" xfId="3569"/>
    <cellStyle name="Separador de milhares 6 2 2 3 3 2 2 2" xfId="6863"/>
    <cellStyle name="Separador de milhares 6 2 2 3 3 2 2 2 2" xfId="23333"/>
    <cellStyle name="Separador de milhares 6 2 2 3 3 2 2 2 2 2" xfId="54628"/>
    <cellStyle name="Separador de milhares 6 2 2 3 3 2 2 2 3" xfId="16745"/>
    <cellStyle name="Separador de milhares 6 2 2 3 3 2 2 2 3 2" xfId="48040"/>
    <cellStyle name="Separador de milhares 6 2 2 3 3 2 2 2 4" xfId="38158"/>
    <cellStyle name="Separador de milhares 6 2 2 3 3 2 2 3" xfId="10157"/>
    <cellStyle name="Separador de milhares 6 2 2 3 3 2 2 3 2" xfId="26627"/>
    <cellStyle name="Separador de milhares 6 2 2 3 3 2 2 3 2 2" xfId="57922"/>
    <cellStyle name="Separador de milhares 6 2 2 3 3 2 2 3 3" xfId="41452"/>
    <cellStyle name="Separador de milhares 6 2 2 3 3 2 2 4" xfId="20039"/>
    <cellStyle name="Separador de milhares 6 2 2 3 3 2 2 4 2" xfId="51334"/>
    <cellStyle name="Separador de milhares 6 2 2 3 3 2 2 5" xfId="13451"/>
    <cellStyle name="Separador de milhares 6 2 2 3 3 2 2 5 2" xfId="44746"/>
    <cellStyle name="Separador de milhares 6 2 2 3 3 2 2 6" xfId="34864"/>
    <cellStyle name="Separador de milhares 6 2 2 3 3 2 2 7" xfId="31569"/>
    <cellStyle name="Separador de milhares 6 2 2 3 3 2 3" xfId="5216"/>
    <cellStyle name="Separador de milhares 6 2 2 3 3 2 3 2" xfId="21686"/>
    <cellStyle name="Separador de milhares 6 2 2 3 3 2 3 2 2" xfId="52981"/>
    <cellStyle name="Separador de milhares 6 2 2 3 3 2 3 3" xfId="15098"/>
    <cellStyle name="Separador de milhares 6 2 2 3 3 2 3 3 2" xfId="46393"/>
    <cellStyle name="Separador de milhares 6 2 2 3 3 2 3 4" xfId="36511"/>
    <cellStyle name="Separador de milhares 6 2 2 3 3 2 4" xfId="8510"/>
    <cellStyle name="Separador de milhares 6 2 2 3 3 2 4 2" xfId="24980"/>
    <cellStyle name="Separador de milhares 6 2 2 3 3 2 4 2 2" xfId="56275"/>
    <cellStyle name="Separador de milhares 6 2 2 3 3 2 4 3" xfId="39805"/>
    <cellStyle name="Separador de milhares 6 2 2 3 3 2 5" xfId="18392"/>
    <cellStyle name="Separador de milhares 6 2 2 3 3 2 5 2" xfId="49687"/>
    <cellStyle name="Separador de milhares 6 2 2 3 3 2 6" xfId="11804"/>
    <cellStyle name="Separador de milhares 6 2 2 3 3 2 6 2" xfId="43099"/>
    <cellStyle name="Separador de milhares 6 2 2 3 3 2 7" xfId="28275"/>
    <cellStyle name="Separador de milhares 6 2 2 3 3 2 7 2" xfId="33217"/>
    <cellStyle name="Separador de milhares 6 2 2 3 3 2 8" xfId="29922"/>
    <cellStyle name="Separador de milhares 6 2 2 3 3 3" xfId="3568"/>
    <cellStyle name="Separador de milhares 6 2 2 3 3 3 2" xfId="6862"/>
    <cellStyle name="Separador de milhares 6 2 2 3 3 3 2 2" xfId="23332"/>
    <cellStyle name="Separador de milhares 6 2 2 3 3 3 2 2 2" xfId="54627"/>
    <cellStyle name="Separador de milhares 6 2 2 3 3 3 2 3" xfId="16744"/>
    <cellStyle name="Separador de milhares 6 2 2 3 3 3 2 3 2" xfId="48039"/>
    <cellStyle name="Separador de milhares 6 2 2 3 3 3 2 4" xfId="38157"/>
    <cellStyle name="Separador de milhares 6 2 2 3 3 3 3" xfId="10156"/>
    <cellStyle name="Separador de milhares 6 2 2 3 3 3 3 2" xfId="26626"/>
    <cellStyle name="Separador de milhares 6 2 2 3 3 3 3 2 2" xfId="57921"/>
    <cellStyle name="Separador de milhares 6 2 2 3 3 3 3 3" xfId="41451"/>
    <cellStyle name="Separador de milhares 6 2 2 3 3 3 4" xfId="20038"/>
    <cellStyle name="Separador de milhares 6 2 2 3 3 3 4 2" xfId="51333"/>
    <cellStyle name="Separador de milhares 6 2 2 3 3 3 5" xfId="13450"/>
    <cellStyle name="Separador de milhares 6 2 2 3 3 3 5 2" xfId="44745"/>
    <cellStyle name="Separador de milhares 6 2 2 3 3 3 6" xfId="34863"/>
    <cellStyle name="Separador de milhares 6 2 2 3 3 3 7" xfId="31568"/>
    <cellStyle name="Separador de milhares 6 2 2 3 3 4" xfId="5215"/>
    <cellStyle name="Separador de milhares 6 2 2 3 3 4 2" xfId="21685"/>
    <cellStyle name="Separador de milhares 6 2 2 3 3 4 2 2" xfId="52980"/>
    <cellStyle name="Separador de milhares 6 2 2 3 3 4 3" xfId="15097"/>
    <cellStyle name="Separador de milhares 6 2 2 3 3 4 3 2" xfId="46392"/>
    <cellStyle name="Separador de milhares 6 2 2 3 3 4 4" xfId="36510"/>
    <cellStyle name="Separador de milhares 6 2 2 3 3 5" xfId="8509"/>
    <cellStyle name="Separador de milhares 6 2 2 3 3 5 2" xfId="24979"/>
    <cellStyle name="Separador de milhares 6 2 2 3 3 5 2 2" xfId="56274"/>
    <cellStyle name="Separador de milhares 6 2 2 3 3 5 3" xfId="39804"/>
    <cellStyle name="Separador de milhares 6 2 2 3 3 6" xfId="18391"/>
    <cellStyle name="Separador de milhares 6 2 2 3 3 6 2" xfId="49686"/>
    <cellStyle name="Separador de milhares 6 2 2 3 3 7" xfId="11803"/>
    <cellStyle name="Separador de milhares 6 2 2 3 3 7 2" xfId="43098"/>
    <cellStyle name="Separador de milhares 6 2 2 3 3 8" xfId="28274"/>
    <cellStyle name="Separador de milhares 6 2 2 3 3 8 2" xfId="33216"/>
    <cellStyle name="Separador de milhares 6 2 2 3 3 9" xfId="29921"/>
    <cellStyle name="Separador de milhares 6 2 2 3 4" xfId="1887"/>
    <cellStyle name="Separador de milhares 6 2 2 3 4 2" xfId="3570"/>
    <cellStyle name="Separador de milhares 6 2 2 3 4 2 2" xfId="6864"/>
    <cellStyle name="Separador de milhares 6 2 2 3 4 2 2 2" xfId="23334"/>
    <cellStyle name="Separador de milhares 6 2 2 3 4 2 2 2 2" xfId="54629"/>
    <cellStyle name="Separador de milhares 6 2 2 3 4 2 2 3" xfId="16746"/>
    <cellStyle name="Separador de milhares 6 2 2 3 4 2 2 3 2" xfId="48041"/>
    <cellStyle name="Separador de milhares 6 2 2 3 4 2 2 4" xfId="38159"/>
    <cellStyle name="Separador de milhares 6 2 2 3 4 2 3" xfId="10158"/>
    <cellStyle name="Separador de milhares 6 2 2 3 4 2 3 2" xfId="26628"/>
    <cellStyle name="Separador de milhares 6 2 2 3 4 2 3 2 2" xfId="57923"/>
    <cellStyle name="Separador de milhares 6 2 2 3 4 2 3 3" xfId="41453"/>
    <cellStyle name="Separador de milhares 6 2 2 3 4 2 4" xfId="20040"/>
    <cellStyle name="Separador de milhares 6 2 2 3 4 2 4 2" xfId="51335"/>
    <cellStyle name="Separador de milhares 6 2 2 3 4 2 5" xfId="13452"/>
    <cellStyle name="Separador de milhares 6 2 2 3 4 2 5 2" xfId="44747"/>
    <cellStyle name="Separador de milhares 6 2 2 3 4 2 6" xfId="34865"/>
    <cellStyle name="Separador de milhares 6 2 2 3 4 2 7" xfId="31570"/>
    <cellStyle name="Separador de milhares 6 2 2 3 4 3" xfId="5217"/>
    <cellStyle name="Separador de milhares 6 2 2 3 4 3 2" xfId="21687"/>
    <cellStyle name="Separador de milhares 6 2 2 3 4 3 2 2" xfId="52982"/>
    <cellStyle name="Separador de milhares 6 2 2 3 4 3 3" xfId="15099"/>
    <cellStyle name="Separador de milhares 6 2 2 3 4 3 3 2" xfId="46394"/>
    <cellStyle name="Separador de milhares 6 2 2 3 4 3 4" xfId="36512"/>
    <cellStyle name="Separador de milhares 6 2 2 3 4 4" xfId="8511"/>
    <cellStyle name="Separador de milhares 6 2 2 3 4 4 2" xfId="24981"/>
    <cellStyle name="Separador de milhares 6 2 2 3 4 4 2 2" xfId="56276"/>
    <cellStyle name="Separador de milhares 6 2 2 3 4 4 3" xfId="39806"/>
    <cellStyle name="Separador de milhares 6 2 2 3 4 5" xfId="18393"/>
    <cellStyle name="Separador de milhares 6 2 2 3 4 5 2" xfId="49688"/>
    <cellStyle name="Separador de milhares 6 2 2 3 4 6" xfId="11805"/>
    <cellStyle name="Separador de milhares 6 2 2 3 4 6 2" xfId="43100"/>
    <cellStyle name="Separador de milhares 6 2 2 3 4 7" xfId="28276"/>
    <cellStyle name="Separador de milhares 6 2 2 3 4 7 2" xfId="33218"/>
    <cellStyle name="Separador de milhares 6 2 2 3 4 8" xfId="29923"/>
    <cellStyle name="Separador de milhares 6 2 2 3 5" xfId="1888"/>
    <cellStyle name="Separador de milhares 6 2 2 3 5 2" xfId="3571"/>
    <cellStyle name="Separador de milhares 6 2 2 3 5 2 2" xfId="6865"/>
    <cellStyle name="Separador de milhares 6 2 2 3 5 2 2 2" xfId="23335"/>
    <cellStyle name="Separador de milhares 6 2 2 3 5 2 2 2 2" xfId="54630"/>
    <cellStyle name="Separador de milhares 6 2 2 3 5 2 2 3" xfId="16747"/>
    <cellStyle name="Separador de milhares 6 2 2 3 5 2 2 3 2" xfId="48042"/>
    <cellStyle name="Separador de milhares 6 2 2 3 5 2 2 4" xfId="38160"/>
    <cellStyle name="Separador de milhares 6 2 2 3 5 2 3" xfId="10159"/>
    <cellStyle name="Separador de milhares 6 2 2 3 5 2 3 2" xfId="26629"/>
    <cellStyle name="Separador de milhares 6 2 2 3 5 2 3 2 2" xfId="57924"/>
    <cellStyle name="Separador de milhares 6 2 2 3 5 2 3 3" xfId="41454"/>
    <cellStyle name="Separador de milhares 6 2 2 3 5 2 4" xfId="20041"/>
    <cellStyle name="Separador de milhares 6 2 2 3 5 2 4 2" xfId="51336"/>
    <cellStyle name="Separador de milhares 6 2 2 3 5 2 5" xfId="13453"/>
    <cellStyle name="Separador de milhares 6 2 2 3 5 2 5 2" xfId="44748"/>
    <cellStyle name="Separador de milhares 6 2 2 3 5 2 6" xfId="34866"/>
    <cellStyle name="Separador de milhares 6 2 2 3 5 2 7" xfId="31571"/>
    <cellStyle name="Separador de milhares 6 2 2 3 5 3" xfId="5218"/>
    <cellStyle name="Separador de milhares 6 2 2 3 5 3 2" xfId="21688"/>
    <cellStyle name="Separador de milhares 6 2 2 3 5 3 2 2" xfId="52983"/>
    <cellStyle name="Separador de milhares 6 2 2 3 5 3 3" xfId="15100"/>
    <cellStyle name="Separador de milhares 6 2 2 3 5 3 3 2" xfId="46395"/>
    <cellStyle name="Separador de milhares 6 2 2 3 5 3 4" xfId="36513"/>
    <cellStyle name="Separador de milhares 6 2 2 3 5 4" xfId="8512"/>
    <cellStyle name="Separador de milhares 6 2 2 3 5 4 2" xfId="24982"/>
    <cellStyle name="Separador de milhares 6 2 2 3 5 4 2 2" xfId="56277"/>
    <cellStyle name="Separador de milhares 6 2 2 3 5 4 3" xfId="39807"/>
    <cellStyle name="Separador de milhares 6 2 2 3 5 5" xfId="18394"/>
    <cellStyle name="Separador de milhares 6 2 2 3 5 5 2" xfId="49689"/>
    <cellStyle name="Separador de milhares 6 2 2 3 5 6" xfId="11806"/>
    <cellStyle name="Separador de milhares 6 2 2 3 5 6 2" xfId="43101"/>
    <cellStyle name="Separador de milhares 6 2 2 3 5 7" xfId="28277"/>
    <cellStyle name="Separador de milhares 6 2 2 3 5 7 2" xfId="33219"/>
    <cellStyle name="Separador de milhares 6 2 2 3 5 8" xfId="29924"/>
    <cellStyle name="Separador de milhares 6 2 2 3 6" xfId="3565"/>
    <cellStyle name="Separador de milhares 6 2 2 3 6 2" xfId="6859"/>
    <cellStyle name="Separador de milhares 6 2 2 3 6 2 2" xfId="23329"/>
    <cellStyle name="Separador de milhares 6 2 2 3 6 2 2 2" xfId="54624"/>
    <cellStyle name="Separador de milhares 6 2 2 3 6 2 3" xfId="16741"/>
    <cellStyle name="Separador de milhares 6 2 2 3 6 2 3 2" xfId="48036"/>
    <cellStyle name="Separador de milhares 6 2 2 3 6 2 4" xfId="38154"/>
    <cellStyle name="Separador de milhares 6 2 2 3 6 3" xfId="10153"/>
    <cellStyle name="Separador de milhares 6 2 2 3 6 3 2" xfId="26623"/>
    <cellStyle name="Separador de milhares 6 2 2 3 6 3 2 2" xfId="57918"/>
    <cellStyle name="Separador de milhares 6 2 2 3 6 3 3" xfId="41448"/>
    <cellStyle name="Separador de milhares 6 2 2 3 6 4" xfId="20035"/>
    <cellStyle name="Separador de milhares 6 2 2 3 6 4 2" xfId="51330"/>
    <cellStyle name="Separador de milhares 6 2 2 3 6 5" xfId="13447"/>
    <cellStyle name="Separador de milhares 6 2 2 3 6 5 2" xfId="44742"/>
    <cellStyle name="Separador de milhares 6 2 2 3 6 6" xfId="34860"/>
    <cellStyle name="Separador de milhares 6 2 2 3 6 7" xfId="31565"/>
    <cellStyle name="Separador de milhares 6 2 2 3 7" xfId="5212"/>
    <cellStyle name="Separador de milhares 6 2 2 3 7 2" xfId="21682"/>
    <cellStyle name="Separador de milhares 6 2 2 3 7 2 2" xfId="52977"/>
    <cellStyle name="Separador de milhares 6 2 2 3 7 3" xfId="15094"/>
    <cellStyle name="Separador de milhares 6 2 2 3 7 3 2" xfId="46389"/>
    <cellStyle name="Separador de milhares 6 2 2 3 7 4" xfId="36507"/>
    <cellStyle name="Separador de milhares 6 2 2 3 8" xfId="8506"/>
    <cellStyle name="Separador de milhares 6 2 2 3 8 2" xfId="24976"/>
    <cellStyle name="Separador de milhares 6 2 2 3 8 2 2" xfId="56271"/>
    <cellStyle name="Separador de milhares 6 2 2 3 8 3" xfId="39801"/>
    <cellStyle name="Separador de milhares 6 2 2 3 9" xfId="18388"/>
    <cellStyle name="Separador de milhares 6 2 2 3 9 2" xfId="49683"/>
    <cellStyle name="Separador de milhares 6 2 2 4" xfId="1889"/>
    <cellStyle name="Separador de milhares 6 2 2 4 2" xfId="1890"/>
    <cellStyle name="Separador de milhares 6 2 2 4 2 2" xfId="3573"/>
    <cellStyle name="Separador de milhares 6 2 2 4 2 2 2" xfId="6867"/>
    <cellStyle name="Separador de milhares 6 2 2 4 2 2 2 2" xfId="23337"/>
    <cellStyle name="Separador de milhares 6 2 2 4 2 2 2 2 2" xfId="54632"/>
    <cellStyle name="Separador de milhares 6 2 2 4 2 2 2 3" xfId="16749"/>
    <cellStyle name="Separador de milhares 6 2 2 4 2 2 2 3 2" xfId="48044"/>
    <cellStyle name="Separador de milhares 6 2 2 4 2 2 2 4" xfId="38162"/>
    <cellStyle name="Separador de milhares 6 2 2 4 2 2 3" xfId="10161"/>
    <cellStyle name="Separador de milhares 6 2 2 4 2 2 3 2" xfId="26631"/>
    <cellStyle name="Separador de milhares 6 2 2 4 2 2 3 2 2" xfId="57926"/>
    <cellStyle name="Separador de milhares 6 2 2 4 2 2 3 3" xfId="41456"/>
    <cellStyle name="Separador de milhares 6 2 2 4 2 2 4" xfId="20043"/>
    <cellStyle name="Separador de milhares 6 2 2 4 2 2 4 2" xfId="51338"/>
    <cellStyle name="Separador de milhares 6 2 2 4 2 2 5" xfId="13455"/>
    <cellStyle name="Separador de milhares 6 2 2 4 2 2 5 2" xfId="44750"/>
    <cellStyle name="Separador de milhares 6 2 2 4 2 2 6" xfId="34868"/>
    <cellStyle name="Separador de milhares 6 2 2 4 2 2 7" xfId="31573"/>
    <cellStyle name="Separador de milhares 6 2 2 4 2 3" xfId="5220"/>
    <cellStyle name="Separador de milhares 6 2 2 4 2 3 2" xfId="21690"/>
    <cellStyle name="Separador de milhares 6 2 2 4 2 3 2 2" xfId="52985"/>
    <cellStyle name="Separador de milhares 6 2 2 4 2 3 3" xfId="15102"/>
    <cellStyle name="Separador de milhares 6 2 2 4 2 3 3 2" xfId="46397"/>
    <cellStyle name="Separador de milhares 6 2 2 4 2 3 4" xfId="36515"/>
    <cellStyle name="Separador de milhares 6 2 2 4 2 4" xfId="8514"/>
    <cellStyle name="Separador de milhares 6 2 2 4 2 4 2" xfId="24984"/>
    <cellStyle name="Separador de milhares 6 2 2 4 2 4 2 2" xfId="56279"/>
    <cellStyle name="Separador de milhares 6 2 2 4 2 4 3" xfId="39809"/>
    <cellStyle name="Separador de milhares 6 2 2 4 2 5" xfId="18396"/>
    <cellStyle name="Separador de milhares 6 2 2 4 2 5 2" xfId="49691"/>
    <cellStyle name="Separador de milhares 6 2 2 4 2 6" xfId="11808"/>
    <cellStyle name="Separador de milhares 6 2 2 4 2 6 2" xfId="43103"/>
    <cellStyle name="Separador de milhares 6 2 2 4 2 7" xfId="28279"/>
    <cellStyle name="Separador de milhares 6 2 2 4 2 7 2" xfId="33221"/>
    <cellStyle name="Separador de milhares 6 2 2 4 2 8" xfId="29926"/>
    <cellStyle name="Separador de milhares 6 2 2 4 3" xfId="3572"/>
    <cellStyle name="Separador de milhares 6 2 2 4 3 2" xfId="6866"/>
    <cellStyle name="Separador de milhares 6 2 2 4 3 2 2" xfId="23336"/>
    <cellStyle name="Separador de milhares 6 2 2 4 3 2 2 2" xfId="54631"/>
    <cellStyle name="Separador de milhares 6 2 2 4 3 2 3" xfId="16748"/>
    <cellStyle name="Separador de milhares 6 2 2 4 3 2 3 2" xfId="48043"/>
    <cellStyle name="Separador de milhares 6 2 2 4 3 2 4" xfId="38161"/>
    <cellStyle name="Separador de milhares 6 2 2 4 3 3" xfId="10160"/>
    <cellStyle name="Separador de milhares 6 2 2 4 3 3 2" xfId="26630"/>
    <cellStyle name="Separador de milhares 6 2 2 4 3 3 2 2" xfId="57925"/>
    <cellStyle name="Separador de milhares 6 2 2 4 3 3 3" xfId="41455"/>
    <cellStyle name="Separador de milhares 6 2 2 4 3 4" xfId="20042"/>
    <cellStyle name="Separador de milhares 6 2 2 4 3 4 2" xfId="51337"/>
    <cellStyle name="Separador de milhares 6 2 2 4 3 5" xfId="13454"/>
    <cellStyle name="Separador de milhares 6 2 2 4 3 5 2" xfId="44749"/>
    <cellStyle name="Separador de milhares 6 2 2 4 3 6" xfId="34867"/>
    <cellStyle name="Separador de milhares 6 2 2 4 3 7" xfId="31572"/>
    <cellStyle name="Separador de milhares 6 2 2 4 4" xfId="5219"/>
    <cellStyle name="Separador de milhares 6 2 2 4 4 2" xfId="21689"/>
    <cellStyle name="Separador de milhares 6 2 2 4 4 2 2" xfId="52984"/>
    <cellStyle name="Separador de milhares 6 2 2 4 4 3" xfId="15101"/>
    <cellStyle name="Separador de milhares 6 2 2 4 4 3 2" xfId="46396"/>
    <cellStyle name="Separador de milhares 6 2 2 4 4 4" xfId="36514"/>
    <cellStyle name="Separador de milhares 6 2 2 4 5" xfId="8513"/>
    <cellStyle name="Separador de milhares 6 2 2 4 5 2" xfId="24983"/>
    <cellStyle name="Separador de milhares 6 2 2 4 5 2 2" xfId="56278"/>
    <cellStyle name="Separador de milhares 6 2 2 4 5 3" xfId="39808"/>
    <cellStyle name="Separador de milhares 6 2 2 4 6" xfId="18395"/>
    <cellStyle name="Separador de milhares 6 2 2 4 6 2" xfId="49690"/>
    <cellStyle name="Separador de milhares 6 2 2 4 7" xfId="11807"/>
    <cellStyle name="Separador de milhares 6 2 2 4 7 2" xfId="43102"/>
    <cellStyle name="Separador de milhares 6 2 2 4 8" xfId="28278"/>
    <cellStyle name="Separador de milhares 6 2 2 4 8 2" xfId="33220"/>
    <cellStyle name="Separador de milhares 6 2 2 4 9" xfId="29925"/>
    <cellStyle name="Separador de milhares 6 2 2 5" xfId="1891"/>
    <cellStyle name="Separador de milhares 6 2 2 5 2" xfId="1892"/>
    <cellStyle name="Separador de milhares 6 2 2 5 2 2" xfId="3575"/>
    <cellStyle name="Separador de milhares 6 2 2 5 2 2 2" xfId="6869"/>
    <cellStyle name="Separador de milhares 6 2 2 5 2 2 2 2" xfId="23339"/>
    <cellStyle name="Separador de milhares 6 2 2 5 2 2 2 2 2" xfId="54634"/>
    <cellStyle name="Separador de milhares 6 2 2 5 2 2 2 3" xfId="16751"/>
    <cellStyle name="Separador de milhares 6 2 2 5 2 2 2 3 2" xfId="48046"/>
    <cellStyle name="Separador de milhares 6 2 2 5 2 2 2 4" xfId="38164"/>
    <cellStyle name="Separador de milhares 6 2 2 5 2 2 3" xfId="10163"/>
    <cellStyle name="Separador de milhares 6 2 2 5 2 2 3 2" xfId="26633"/>
    <cellStyle name="Separador de milhares 6 2 2 5 2 2 3 2 2" xfId="57928"/>
    <cellStyle name="Separador de milhares 6 2 2 5 2 2 3 3" xfId="41458"/>
    <cellStyle name="Separador de milhares 6 2 2 5 2 2 4" xfId="20045"/>
    <cellStyle name="Separador de milhares 6 2 2 5 2 2 4 2" xfId="51340"/>
    <cellStyle name="Separador de milhares 6 2 2 5 2 2 5" xfId="13457"/>
    <cellStyle name="Separador de milhares 6 2 2 5 2 2 5 2" xfId="44752"/>
    <cellStyle name="Separador de milhares 6 2 2 5 2 2 6" xfId="34870"/>
    <cellStyle name="Separador de milhares 6 2 2 5 2 2 7" xfId="31575"/>
    <cellStyle name="Separador de milhares 6 2 2 5 2 3" xfId="5222"/>
    <cellStyle name="Separador de milhares 6 2 2 5 2 3 2" xfId="21692"/>
    <cellStyle name="Separador de milhares 6 2 2 5 2 3 2 2" xfId="52987"/>
    <cellStyle name="Separador de milhares 6 2 2 5 2 3 3" xfId="15104"/>
    <cellStyle name="Separador de milhares 6 2 2 5 2 3 3 2" xfId="46399"/>
    <cellStyle name="Separador de milhares 6 2 2 5 2 3 4" xfId="36517"/>
    <cellStyle name="Separador de milhares 6 2 2 5 2 4" xfId="8516"/>
    <cellStyle name="Separador de milhares 6 2 2 5 2 4 2" xfId="24986"/>
    <cellStyle name="Separador de milhares 6 2 2 5 2 4 2 2" xfId="56281"/>
    <cellStyle name="Separador de milhares 6 2 2 5 2 4 3" xfId="39811"/>
    <cellStyle name="Separador de milhares 6 2 2 5 2 5" xfId="18398"/>
    <cellStyle name="Separador de milhares 6 2 2 5 2 5 2" xfId="49693"/>
    <cellStyle name="Separador de milhares 6 2 2 5 2 6" xfId="11810"/>
    <cellStyle name="Separador de milhares 6 2 2 5 2 6 2" xfId="43105"/>
    <cellStyle name="Separador de milhares 6 2 2 5 2 7" xfId="28281"/>
    <cellStyle name="Separador de milhares 6 2 2 5 2 7 2" xfId="33223"/>
    <cellStyle name="Separador de milhares 6 2 2 5 2 8" xfId="29928"/>
    <cellStyle name="Separador de milhares 6 2 2 5 3" xfId="3574"/>
    <cellStyle name="Separador de milhares 6 2 2 5 3 2" xfId="6868"/>
    <cellStyle name="Separador de milhares 6 2 2 5 3 2 2" xfId="23338"/>
    <cellStyle name="Separador de milhares 6 2 2 5 3 2 2 2" xfId="54633"/>
    <cellStyle name="Separador de milhares 6 2 2 5 3 2 3" xfId="16750"/>
    <cellStyle name="Separador de milhares 6 2 2 5 3 2 3 2" xfId="48045"/>
    <cellStyle name="Separador de milhares 6 2 2 5 3 2 4" xfId="38163"/>
    <cellStyle name="Separador de milhares 6 2 2 5 3 3" xfId="10162"/>
    <cellStyle name="Separador de milhares 6 2 2 5 3 3 2" xfId="26632"/>
    <cellStyle name="Separador de milhares 6 2 2 5 3 3 2 2" xfId="57927"/>
    <cellStyle name="Separador de milhares 6 2 2 5 3 3 3" xfId="41457"/>
    <cellStyle name="Separador de milhares 6 2 2 5 3 4" xfId="20044"/>
    <cellStyle name="Separador de milhares 6 2 2 5 3 4 2" xfId="51339"/>
    <cellStyle name="Separador de milhares 6 2 2 5 3 5" xfId="13456"/>
    <cellStyle name="Separador de milhares 6 2 2 5 3 5 2" xfId="44751"/>
    <cellStyle name="Separador de milhares 6 2 2 5 3 6" xfId="34869"/>
    <cellStyle name="Separador de milhares 6 2 2 5 3 7" xfId="31574"/>
    <cellStyle name="Separador de milhares 6 2 2 5 4" xfId="5221"/>
    <cellStyle name="Separador de milhares 6 2 2 5 4 2" xfId="21691"/>
    <cellStyle name="Separador de milhares 6 2 2 5 4 2 2" xfId="52986"/>
    <cellStyle name="Separador de milhares 6 2 2 5 4 3" xfId="15103"/>
    <cellStyle name="Separador de milhares 6 2 2 5 4 3 2" xfId="46398"/>
    <cellStyle name="Separador de milhares 6 2 2 5 4 4" xfId="36516"/>
    <cellStyle name="Separador de milhares 6 2 2 5 5" xfId="8515"/>
    <cellStyle name="Separador de milhares 6 2 2 5 5 2" xfId="24985"/>
    <cellStyle name="Separador de milhares 6 2 2 5 5 2 2" xfId="56280"/>
    <cellStyle name="Separador de milhares 6 2 2 5 5 3" xfId="39810"/>
    <cellStyle name="Separador de milhares 6 2 2 5 6" xfId="18397"/>
    <cellStyle name="Separador de milhares 6 2 2 5 6 2" xfId="49692"/>
    <cellStyle name="Separador de milhares 6 2 2 5 7" xfId="11809"/>
    <cellStyle name="Separador de milhares 6 2 2 5 7 2" xfId="43104"/>
    <cellStyle name="Separador de milhares 6 2 2 5 8" xfId="28280"/>
    <cellStyle name="Separador de milhares 6 2 2 5 8 2" xfId="33222"/>
    <cellStyle name="Separador de milhares 6 2 2 5 9" xfId="29927"/>
    <cellStyle name="Separador de milhares 6 2 2 6" xfId="1893"/>
    <cellStyle name="Separador de milhares 6 2 2 6 2" xfId="3576"/>
    <cellStyle name="Separador de milhares 6 2 2 6 2 2" xfId="6870"/>
    <cellStyle name="Separador de milhares 6 2 2 6 2 2 2" xfId="23340"/>
    <cellStyle name="Separador de milhares 6 2 2 6 2 2 2 2" xfId="54635"/>
    <cellStyle name="Separador de milhares 6 2 2 6 2 2 3" xfId="16752"/>
    <cellStyle name="Separador de milhares 6 2 2 6 2 2 3 2" xfId="48047"/>
    <cellStyle name="Separador de milhares 6 2 2 6 2 2 4" xfId="38165"/>
    <cellStyle name="Separador de milhares 6 2 2 6 2 3" xfId="10164"/>
    <cellStyle name="Separador de milhares 6 2 2 6 2 3 2" xfId="26634"/>
    <cellStyle name="Separador de milhares 6 2 2 6 2 3 2 2" xfId="57929"/>
    <cellStyle name="Separador de milhares 6 2 2 6 2 3 3" xfId="41459"/>
    <cellStyle name="Separador de milhares 6 2 2 6 2 4" xfId="20046"/>
    <cellStyle name="Separador de milhares 6 2 2 6 2 4 2" xfId="51341"/>
    <cellStyle name="Separador de milhares 6 2 2 6 2 5" xfId="13458"/>
    <cellStyle name="Separador de milhares 6 2 2 6 2 5 2" xfId="44753"/>
    <cellStyle name="Separador de milhares 6 2 2 6 2 6" xfId="34871"/>
    <cellStyle name="Separador de milhares 6 2 2 6 2 7" xfId="31576"/>
    <cellStyle name="Separador de milhares 6 2 2 6 3" xfId="5223"/>
    <cellStyle name="Separador de milhares 6 2 2 6 3 2" xfId="21693"/>
    <cellStyle name="Separador de milhares 6 2 2 6 3 2 2" xfId="52988"/>
    <cellStyle name="Separador de milhares 6 2 2 6 3 3" xfId="15105"/>
    <cellStyle name="Separador de milhares 6 2 2 6 3 3 2" xfId="46400"/>
    <cellStyle name="Separador de milhares 6 2 2 6 3 4" xfId="36518"/>
    <cellStyle name="Separador de milhares 6 2 2 6 4" xfId="8517"/>
    <cellStyle name="Separador de milhares 6 2 2 6 4 2" xfId="24987"/>
    <cellStyle name="Separador de milhares 6 2 2 6 4 2 2" xfId="56282"/>
    <cellStyle name="Separador de milhares 6 2 2 6 4 3" xfId="39812"/>
    <cellStyle name="Separador de milhares 6 2 2 6 5" xfId="18399"/>
    <cellStyle name="Separador de milhares 6 2 2 6 5 2" xfId="49694"/>
    <cellStyle name="Separador de milhares 6 2 2 6 6" xfId="11811"/>
    <cellStyle name="Separador de milhares 6 2 2 6 6 2" xfId="43106"/>
    <cellStyle name="Separador de milhares 6 2 2 6 7" xfId="28282"/>
    <cellStyle name="Separador de milhares 6 2 2 6 7 2" xfId="33224"/>
    <cellStyle name="Separador de milhares 6 2 2 6 8" xfId="29929"/>
    <cellStyle name="Separador de milhares 6 2 2 7" xfId="1894"/>
    <cellStyle name="Separador de milhares 6 2 2 7 2" xfId="3577"/>
    <cellStyle name="Separador de milhares 6 2 2 7 2 2" xfId="6871"/>
    <cellStyle name="Separador de milhares 6 2 2 7 2 2 2" xfId="23341"/>
    <cellStyle name="Separador de milhares 6 2 2 7 2 2 2 2" xfId="54636"/>
    <cellStyle name="Separador de milhares 6 2 2 7 2 2 3" xfId="16753"/>
    <cellStyle name="Separador de milhares 6 2 2 7 2 2 3 2" xfId="48048"/>
    <cellStyle name="Separador de milhares 6 2 2 7 2 2 4" xfId="38166"/>
    <cellStyle name="Separador de milhares 6 2 2 7 2 3" xfId="10165"/>
    <cellStyle name="Separador de milhares 6 2 2 7 2 3 2" xfId="26635"/>
    <cellStyle name="Separador de milhares 6 2 2 7 2 3 2 2" xfId="57930"/>
    <cellStyle name="Separador de milhares 6 2 2 7 2 3 3" xfId="41460"/>
    <cellStyle name="Separador de milhares 6 2 2 7 2 4" xfId="20047"/>
    <cellStyle name="Separador de milhares 6 2 2 7 2 4 2" xfId="51342"/>
    <cellStyle name="Separador de milhares 6 2 2 7 2 5" xfId="13459"/>
    <cellStyle name="Separador de milhares 6 2 2 7 2 5 2" xfId="44754"/>
    <cellStyle name="Separador de milhares 6 2 2 7 2 6" xfId="34872"/>
    <cellStyle name="Separador de milhares 6 2 2 7 2 7" xfId="31577"/>
    <cellStyle name="Separador de milhares 6 2 2 7 3" xfId="5224"/>
    <cellStyle name="Separador de milhares 6 2 2 7 3 2" xfId="21694"/>
    <cellStyle name="Separador de milhares 6 2 2 7 3 2 2" xfId="52989"/>
    <cellStyle name="Separador de milhares 6 2 2 7 3 3" xfId="15106"/>
    <cellStyle name="Separador de milhares 6 2 2 7 3 3 2" xfId="46401"/>
    <cellStyle name="Separador de milhares 6 2 2 7 3 4" xfId="36519"/>
    <cellStyle name="Separador de milhares 6 2 2 7 4" xfId="8518"/>
    <cellStyle name="Separador de milhares 6 2 2 7 4 2" xfId="24988"/>
    <cellStyle name="Separador de milhares 6 2 2 7 4 2 2" xfId="56283"/>
    <cellStyle name="Separador de milhares 6 2 2 7 4 3" xfId="39813"/>
    <cellStyle name="Separador de milhares 6 2 2 7 5" xfId="18400"/>
    <cellStyle name="Separador de milhares 6 2 2 7 5 2" xfId="49695"/>
    <cellStyle name="Separador de milhares 6 2 2 7 6" xfId="11812"/>
    <cellStyle name="Separador de milhares 6 2 2 7 6 2" xfId="43107"/>
    <cellStyle name="Separador de milhares 6 2 2 7 7" xfId="28283"/>
    <cellStyle name="Separador de milhares 6 2 2 7 7 2" xfId="33225"/>
    <cellStyle name="Separador de milhares 6 2 2 7 8" xfId="29930"/>
    <cellStyle name="Separador de milhares 6 2 2 8" xfId="3557"/>
    <cellStyle name="Separador de milhares 6 2 2 8 2" xfId="6851"/>
    <cellStyle name="Separador de milhares 6 2 2 8 2 2" xfId="23321"/>
    <cellStyle name="Separador de milhares 6 2 2 8 2 2 2" xfId="54616"/>
    <cellStyle name="Separador de milhares 6 2 2 8 2 3" xfId="16733"/>
    <cellStyle name="Separador de milhares 6 2 2 8 2 3 2" xfId="48028"/>
    <cellStyle name="Separador de milhares 6 2 2 8 2 4" xfId="38146"/>
    <cellStyle name="Separador de milhares 6 2 2 8 3" xfId="10145"/>
    <cellStyle name="Separador de milhares 6 2 2 8 3 2" xfId="26615"/>
    <cellStyle name="Separador de milhares 6 2 2 8 3 2 2" xfId="57910"/>
    <cellStyle name="Separador de milhares 6 2 2 8 3 3" xfId="41440"/>
    <cellStyle name="Separador de milhares 6 2 2 8 4" xfId="20027"/>
    <cellStyle name="Separador de milhares 6 2 2 8 4 2" xfId="51322"/>
    <cellStyle name="Separador de milhares 6 2 2 8 5" xfId="13439"/>
    <cellStyle name="Separador de milhares 6 2 2 8 5 2" xfId="44734"/>
    <cellStyle name="Separador de milhares 6 2 2 8 6" xfId="34852"/>
    <cellStyle name="Separador de milhares 6 2 2 8 7" xfId="31557"/>
    <cellStyle name="Separador de milhares 6 2 2 9" xfId="5204"/>
    <cellStyle name="Separador de milhares 6 2 2 9 2" xfId="21674"/>
    <cellStyle name="Separador de milhares 6 2 2 9 2 2" xfId="52969"/>
    <cellStyle name="Separador de milhares 6 2 2 9 3" xfId="15086"/>
    <cellStyle name="Separador de milhares 6 2 2 9 3 2" xfId="46381"/>
    <cellStyle name="Separador de milhares 6 2 2 9 4" xfId="36499"/>
    <cellStyle name="Separador de milhares 6 2 3" xfId="1895"/>
    <cellStyle name="Separador de milhares 6 2 3 10" xfId="11813"/>
    <cellStyle name="Separador de milhares 6 2 3 10 2" xfId="43108"/>
    <cellStyle name="Separador de milhares 6 2 3 11" xfId="28284"/>
    <cellStyle name="Separador de milhares 6 2 3 11 2" xfId="33226"/>
    <cellStyle name="Separador de milhares 6 2 3 12" xfId="29931"/>
    <cellStyle name="Separador de milhares 6 2 3 2" xfId="1896"/>
    <cellStyle name="Separador de milhares 6 2 3 2 2" xfId="1897"/>
    <cellStyle name="Separador de milhares 6 2 3 2 2 2" xfId="3580"/>
    <cellStyle name="Separador de milhares 6 2 3 2 2 2 2" xfId="6874"/>
    <cellStyle name="Separador de milhares 6 2 3 2 2 2 2 2" xfId="23344"/>
    <cellStyle name="Separador de milhares 6 2 3 2 2 2 2 2 2" xfId="54639"/>
    <cellStyle name="Separador de milhares 6 2 3 2 2 2 2 3" xfId="16756"/>
    <cellStyle name="Separador de milhares 6 2 3 2 2 2 2 3 2" xfId="48051"/>
    <cellStyle name="Separador de milhares 6 2 3 2 2 2 2 4" xfId="38169"/>
    <cellStyle name="Separador de milhares 6 2 3 2 2 2 3" xfId="10168"/>
    <cellStyle name="Separador de milhares 6 2 3 2 2 2 3 2" xfId="26638"/>
    <cellStyle name="Separador de milhares 6 2 3 2 2 2 3 2 2" xfId="57933"/>
    <cellStyle name="Separador de milhares 6 2 3 2 2 2 3 3" xfId="41463"/>
    <cellStyle name="Separador de milhares 6 2 3 2 2 2 4" xfId="20050"/>
    <cellStyle name="Separador de milhares 6 2 3 2 2 2 4 2" xfId="51345"/>
    <cellStyle name="Separador de milhares 6 2 3 2 2 2 5" xfId="13462"/>
    <cellStyle name="Separador de milhares 6 2 3 2 2 2 5 2" xfId="44757"/>
    <cellStyle name="Separador de milhares 6 2 3 2 2 2 6" xfId="34875"/>
    <cellStyle name="Separador de milhares 6 2 3 2 2 2 7" xfId="31580"/>
    <cellStyle name="Separador de milhares 6 2 3 2 2 3" xfId="5227"/>
    <cellStyle name="Separador de milhares 6 2 3 2 2 3 2" xfId="21697"/>
    <cellStyle name="Separador de milhares 6 2 3 2 2 3 2 2" xfId="52992"/>
    <cellStyle name="Separador de milhares 6 2 3 2 2 3 3" xfId="15109"/>
    <cellStyle name="Separador de milhares 6 2 3 2 2 3 3 2" xfId="46404"/>
    <cellStyle name="Separador de milhares 6 2 3 2 2 3 4" xfId="36522"/>
    <cellStyle name="Separador de milhares 6 2 3 2 2 4" xfId="8521"/>
    <cellStyle name="Separador de milhares 6 2 3 2 2 4 2" xfId="24991"/>
    <cellStyle name="Separador de milhares 6 2 3 2 2 4 2 2" xfId="56286"/>
    <cellStyle name="Separador de milhares 6 2 3 2 2 4 3" xfId="39816"/>
    <cellStyle name="Separador de milhares 6 2 3 2 2 5" xfId="18403"/>
    <cellStyle name="Separador de milhares 6 2 3 2 2 5 2" xfId="49698"/>
    <cellStyle name="Separador de milhares 6 2 3 2 2 6" xfId="11815"/>
    <cellStyle name="Separador de milhares 6 2 3 2 2 6 2" xfId="43110"/>
    <cellStyle name="Separador de milhares 6 2 3 2 2 7" xfId="28286"/>
    <cellStyle name="Separador de milhares 6 2 3 2 2 7 2" xfId="33228"/>
    <cellStyle name="Separador de milhares 6 2 3 2 2 8" xfId="29933"/>
    <cellStyle name="Separador de milhares 6 2 3 2 3" xfId="3579"/>
    <cellStyle name="Separador de milhares 6 2 3 2 3 2" xfId="6873"/>
    <cellStyle name="Separador de milhares 6 2 3 2 3 2 2" xfId="23343"/>
    <cellStyle name="Separador de milhares 6 2 3 2 3 2 2 2" xfId="54638"/>
    <cellStyle name="Separador de milhares 6 2 3 2 3 2 3" xfId="16755"/>
    <cellStyle name="Separador de milhares 6 2 3 2 3 2 3 2" xfId="48050"/>
    <cellStyle name="Separador de milhares 6 2 3 2 3 2 4" xfId="38168"/>
    <cellStyle name="Separador de milhares 6 2 3 2 3 3" xfId="10167"/>
    <cellStyle name="Separador de milhares 6 2 3 2 3 3 2" xfId="26637"/>
    <cellStyle name="Separador de milhares 6 2 3 2 3 3 2 2" xfId="57932"/>
    <cellStyle name="Separador de milhares 6 2 3 2 3 3 3" xfId="41462"/>
    <cellStyle name="Separador de milhares 6 2 3 2 3 4" xfId="20049"/>
    <cellStyle name="Separador de milhares 6 2 3 2 3 4 2" xfId="51344"/>
    <cellStyle name="Separador de milhares 6 2 3 2 3 5" xfId="13461"/>
    <cellStyle name="Separador de milhares 6 2 3 2 3 5 2" xfId="44756"/>
    <cellStyle name="Separador de milhares 6 2 3 2 3 6" xfId="34874"/>
    <cellStyle name="Separador de milhares 6 2 3 2 3 7" xfId="31579"/>
    <cellStyle name="Separador de milhares 6 2 3 2 4" xfId="5226"/>
    <cellStyle name="Separador de milhares 6 2 3 2 4 2" xfId="21696"/>
    <cellStyle name="Separador de milhares 6 2 3 2 4 2 2" xfId="52991"/>
    <cellStyle name="Separador de milhares 6 2 3 2 4 3" xfId="15108"/>
    <cellStyle name="Separador de milhares 6 2 3 2 4 3 2" xfId="46403"/>
    <cellStyle name="Separador de milhares 6 2 3 2 4 4" xfId="36521"/>
    <cellStyle name="Separador de milhares 6 2 3 2 5" xfId="8520"/>
    <cellStyle name="Separador de milhares 6 2 3 2 5 2" xfId="24990"/>
    <cellStyle name="Separador de milhares 6 2 3 2 5 2 2" xfId="56285"/>
    <cellStyle name="Separador de milhares 6 2 3 2 5 3" xfId="39815"/>
    <cellStyle name="Separador de milhares 6 2 3 2 6" xfId="18402"/>
    <cellStyle name="Separador de milhares 6 2 3 2 6 2" xfId="49697"/>
    <cellStyle name="Separador de milhares 6 2 3 2 7" xfId="11814"/>
    <cellStyle name="Separador de milhares 6 2 3 2 7 2" xfId="43109"/>
    <cellStyle name="Separador de milhares 6 2 3 2 8" xfId="28285"/>
    <cellStyle name="Separador de milhares 6 2 3 2 8 2" xfId="33227"/>
    <cellStyle name="Separador de milhares 6 2 3 2 9" xfId="29932"/>
    <cellStyle name="Separador de milhares 6 2 3 3" xfId="1898"/>
    <cellStyle name="Separador de milhares 6 2 3 3 2" xfId="1899"/>
    <cellStyle name="Separador de milhares 6 2 3 3 2 2" xfId="3582"/>
    <cellStyle name="Separador de milhares 6 2 3 3 2 2 2" xfId="6876"/>
    <cellStyle name="Separador de milhares 6 2 3 3 2 2 2 2" xfId="23346"/>
    <cellStyle name="Separador de milhares 6 2 3 3 2 2 2 2 2" xfId="54641"/>
    <cellStyle name="Separador de milhares 6 2 3 3 2 2 2 3" xfId="16758"/>
    <cellStyle name="Separador de milhares 6 2 3 3 2 2 2 3 2" xfId="48053"/>
    <cellStyle name="Separador de milhares 6 2 3 3 2 2 2 4" xfId="38171"/>
    <cellStyle name="Separador de milhares 6 2 3 3 2 2 3" xfId="10170"/>
    <cellStyle name="Separador de milhares 6 2 3 3 2 2 3 2" xfId="26640"/>
    <cellStyle name="Separador de milhares 6 2 3 3 2 2 3 2 2" xfId="57935"/>
    <cellStyle name="Separador de milhares 6 2 3 3 2 2 3 3" xfId="41465"/>
    <cellStyle name="Separador de milhares 6 2 3 3 2 2 4" xfId="20052"/>
    <cellStyle name="Separador de milhares 6 2 3 3 2 2 4 2" xfId="51347"/>
    <cellStyle name="Separador de milhares 6 2 3 3 2 2 5" xfId="13464"/>
    <cellStyle name="Separador de milhares 6 2 3 3 2 2 5 2" xfId="44759"/>
    <cellStyle name="Separador de milhares 6 2 3 3 2 2 6" xfId="34877"/>
    <cellStyle name="Separador de milhares 6 2 3 3 2 2 7" xfId="31582"/>
    <cellStyle name="Separador de milhares 6 2 3 3 2 3" xfId="5229"/>
    <cellStyle name="Separador de milhares 6 2 3 3 2 3 2" xfId="21699"/>
    <cellStyle name="Separador de milhares 6 2 3 3 2 3 2 2" xfId="52994"/>
    <cellStyle name="Separador de milhares 6 2 3 3 2 3 3" xfId="15111"/>
    <cellStyle name="Separador de milhares 6 2 3 3 2 3 3 2" xfId="46406"/>
    <cellStyle name="Separador de milhares 6 2 3 3 2 3 4" xfId="36524"/>
    <cellStyle name="Separador de milhares 6 2 3 3 2 4" xfId="8523"/>
    <cellStyle name="Separador de milhares 6 2 3 3 2 4 2" xfId="24993"/>
    <cellStyle name="Separador de milhares 6 2 3 3 2 4 2 2" xfId="56288"/>
    <cellStyle name="Separador de milhares 6 2 3 3 2 4 3" xfId="39818"/>
    <cellStyle name="Separador de milhares 6 2 3 3 2 5" xfId="18405"/>
    <cellStyle name="Separador de milhares 6 2 3 3 2 5 2" xfId="49700"/>
    <cellStyle name="Separador de milhares 6 2 3 3 2 6" xfId="11817"/>
    <cellStyle name="Separador de milhares 6 2 3 3 2 6 2" xfId="43112"/>
    <cellStyle name="Separador de milhares 6 2 3 3 2 7" xfId="28288"/>
    <cellStyle name="Separador de milhares 6 2 3 3 2 7 2" xfId="33230"/>
    <cellStyle name="Separador de milhares 6 2 3 3 2 8" xfId="29935"/>
    <cellStyle name="Separador de milhares 6 2 3 3 3" xfId="3581"/>
    <cellStyle name="Separador de milhares 6 2 3 3 3 2" xfId="6875"/>
    <cellStyle name="Separador de milhares 6 2 3 3 3 2 2" xfId="23345"/>
    <cellStyle name="Separador de milhares 6 2 3 3 3 2 2 2" xfId="54640"/>
    <cellStyle name="Separador de milhares 6 2 3 3 3 2 3" xfId="16757"/>
    <cellStyle name="Separador de milhares 6 2 3 3 3 2 3 2" xfId="48052"/>
    <cellStyle name="Separador de milhares 6 2 3 3 3 2 4" xfId="38170"/>
    <cellStyle name="Separador de milhares 6 2 3 3 3 3" xfId="10169"/>
    <cellStyle name="Separador de milhares 6 2 3 3 3 3 2" xfId="26639"/>
    <cellStyle name="Separador de milhares 6 2 3 3 3 3 2 2" xfId="57934"/>
    <cellStyle name="Separador de milhares 6 2 3 3 3 3 3" xfId="41464"/>
    <cellStyle name="Separador de milhares 6 2 3 3 3 4" xfId="20051"/>
    <cellStyle name="Separador de milhares 6 2 3 3 3 4 2" xfId="51346"/>
    <cellStyle name="Separador de milhares 6 2 3 3 3 5" xfId="13463"/>
    <cellStyle name="Separador de milhares 6 2 3 3 3 5 2" xfId="44758"/>
    <cellStyle name="Separador de milhares 6 2 3 3 3 6" xfId="34876"/>
    <cellStyle name="Separador de milhares 6 2 3 3 3 7" xfId="31581"/>
    <cellStyle name="Separador de milhares 6 2 3 3 4" xfId="5228"/>
    <cellStyle name="Separador de milhares 6 2 3 3 4 2" xfId="21698"/>
    <cellStyle name="Separador de milhares 6 2 3 3 4 2 2" xfId="52993"/>
    <cellStyle name="Separador de milhares 6 2 3 3 4 3" xfId="15110"/>
    <cellStyle name="Separador de milhares 6 2 3 3 4 3 2" xfId="46405"/>
    <cellStyle name="Separador de milhares 6 2 3 3 4 4" xfId="36523"/>
    <cellStyle name="Separador de milhares 6 2 3 3 5" xfId="8522"/>
    <cellStyle name="Separador de milhares 6 2 3 3 5 2" xfId="24992"/>
    <cellStyle name="Separador de milhares 6 2 3 3 5 2 2" xfId="56287"/>
    <cellStyle name="Separador de milhares 6 2 3 3 5 3" xfId="39817"/>
    <cellStyle name="Separador de milhares 6 2 3 3 6" xfId="18404"/>
    <cellStyle name="Separador de milhares 6 2 3 3 6 2" xfId="49699"/>
    <cellStyle name="Separador de milhares 6 2 3 3 7" xfId="11816"/>
    <cellStyle name="Separador de milhares 6 2 3 3 7 2" xfId="43111"/>
    <cellStyle name="Separador de milhares 6 2 3 3 8" xfId="28287"/>
    <cellStyle name="Separador de milhares 6 2 3 3 8 2" xfId="33229"/>
    <cellStyle name="Separador de milhares 6 2 3 3 9" xfId="29934"/>
    <cellStyle name="Separador de milhares 6 2 3 4" xfId="1900"/>
    <cellStyle name="Separador de milhares 6 2 3 4 2" xfId="3583"/>
    <cellStyle name="Separador de milhares 6 2 3 4 2 2" xfId="6877"/>
    <cellStyle name="Separador de milhares 6 2 3 4 2 2 2" xfId="23347"/>
    <cellStyle name="Separador de milhares 6 2 3 4 2 2 2 2" xfId="54642"/>
    <cellStyle name="Separador de milhares 6 2 3 4 2 2 3" xfId="16759"/>
    <cellStyle name="Separador de milhares 6 2 3 4 2 2 3 2" xfId="48054"/>
    <cellStyle name="Separador de milhares 6 2 3 4 2 2 4" xfId="38172"/>
    <cellStyle name="Separador de milhares 6 2 3 4 2 3" xfId="10171"/>
    <cellStyle name="Separador de milhares 6 2 3 4 2 3 2" xfId="26641"/>
    <cellStyle name="Separador de milhares 6 2 3 4 2 3 2 2" xfId="57936"/>
    <cellStyle name="Separador de milhares 6 2 3 4 2 3 3" xfId="41466"/>
    <cellStyle name="Separador de milhares 6 2 3 4 2 4" xfId="20053"/>
    <cellStyle name="Separador de milhares 6 2 3 4 2 4 2" xfId="51348"/>
    <cellStyle name="Separador de milhares 6 2 3 4 2 5" xfId="13465"/>
    <cellStyle name="Separador de milhares 6 2 3 4 2 5 2" xfId="44760"/>
    <cellStyle name="Separador de milhares 6 2 3 4 2 6" xfId="34878"/>
    <cellStyle name="Separador de milhares 6 2 3 4 2 7" xfId="31583"/>
    <cellStyle name="Separador de milhares 6 2 3 4 3" xfId="5230"/>
    <cellStyle name="Separador de milhares 6 2 3 4 3 2" xfId="21700"/>
    <cellStyle name="Separador de milhares 6 2 3 4 3 2 2" xfId="52995"/>
    <cellStyle name="Separador de milhares 6 2 3 4 3 3" xfId="15112"/>
    <cellStyle name="Separador de milhares 6 2 3 4 3 3 2" xfId="46407"/>
    <cellStyle name="Separador de milhares 6 2 3 4 3 4" xfId="36525"/>
    <cellStyle name="Separador de milhares 6 2 3 4 4" xfId="8524"/>
    <cellStyle name="Separador de milhares 6 2 3 4 4 2" xfId="24994"/>
    <cellStyle name="Separador de milhares 6 2 3 4 4 2 2" xfId="56289"/>
    <cellStyle name="Separador de milhares 6 2 3 4 4 3" xfId="39819"/>
    <cellStyle name="Separador de milhares 6 2 3 4 5" xfId="18406"/>
    <cellStyle name="Separador de milhares 6 2 3 4 5 2" xfId="49701"/>
    <cellStyle name="Separador de milhares 6 2 3 4 6" xfId="11818"/>
    <cellStyle name="Separador de milhares 6 2 3 4 6 2" xfId="43113"/>
    <cellStyle name="Separador de milhares 6 2 3 4 7" xfId="28289"/>
    <cellStyle name="Separador de milhares 6 2 3 4 7 2" xfId="33231"/>
    <cellStyle name="Separador de milhares 6 2 3 4 8" xfId="29936"/>
    <cellStyle name="Separador de milhares 6 2 3 5" xfId="1901"/>
    <cellStyle name="Separador de milhares 6 2 3 5 2" xfId="3584"/>
    <cellStyle name="Separador de milhares 6 2 3 5 2 2" xfId="6878"/>
    <cellStyle name="Separador de milhares 6 2 3 5 2 2 2" xfId="23348"/>
    <cellStyle name="Separador de milhares 6 2 3 5 2 2 2 2" xfId="54643"/>
    <cellStyle name="Separador de milhares 6 2 3 5 2 2 3" xfId="16760"/>
    <cellStyle name="Separador de milhares 6 2 3 5 2 2 3 2" xfId="48055"/>
    <cellStyle name="Separador de milhares 6 2 3 5 2 2 4" xfId="38173"/>
    <cellStyle name="Separador de milhares 6 2 3 5 2 3" xfId="10172"/>
    <cellStyle name="Separador de milhares 6 2 3 5 2 3 2" xfId="26642"/>
    <cellStyle name="Separador de milhares 6 2 3 5 2 3 2 2" xfId="57937"/>
    <cellStyle name="Separador de milhares 6 2 3 5 2 3 3" xfId="41467"/>
    <cellStyle name="Separador de milhares 6 2 3 5 2 4" xfId="20054"/>
    <cellStyle name="Separador de milhares 6 2 3 5 2 4 2" xfId="51349"/>
    <cellStyle name="Separador de milhares 6 2 3 5 2 5" xfId="13466"/>
    <cellStyle name="Separador de milhares 6 2 3 5 2 5 2" xfId="44761"/>
    <cellStyle name="Separador de milhares 6 2 3 5 2 6" xfId="34879"/>
    <cellStyle name="Separador de milhares 6 2 3 5 2 7" xfId="31584"/>
    <cellStyle name="Separador de milhares 6 2 3 5 3" xfId="5231"/>
    <cellStyle name="Separador de milhares 6 2 3 5 3 2" xfId="21701"/>
    <cellStyle name="Separador de milhares 6 2 3 5 3 2 2" xfId="52996"/>
    <cellStyle name="Separador de milhares 6 2 3 5 3 3" xfId="15113"/>
    <cellStyle name="Separador de milhares 6 2 3 5 3 3 2" xfId="46408"/>
    <cellStyle name="Separador de milhares 6 2 3 5 3 4" xfId="36526"/>
    <cellStyle name="Separador de milhares 6 2 3 5 4" xfId="8525"/>
    <cellStyle name="Separador de milhares 6 2 3 5 4 2" xfId="24995"/>
    <cellStyle name="Separador de milhares 6 2 3 5 4 2 2" xfId="56290"/>
    <cellStyle name="Separador de milhares 6 2 3 5 4 3" xfId="39820"/>
    <cellStyle name="Separador de milhares 6 2 3 5 5" xfId="18407"/>
    <cellStyle name="Separador de milhares 6 2 3 5 5 2" xfId="49702"/>
    <cellStyle name="Separador de milhares 6 2 3 5 6" xfId="11819"/>
    <cellStyle name="Separador de milhares 6 2 3 5 6 2" xfId="43114"/>
    <cellStyle name="Separador de milhares 6 2 3 5 7" xfId="28290"/>
    <cellStyle name="Separador de milhares 6 2 3 5 7 2" xfId="33232"/>
    <cellStyle name="Separador de milhares 6 2 3 5 8" xfId="29937"/>
    <cellStyle name="Separador de milhares 6 2 3 6" xfId="3578"/>
    <cellStyle name="Separador de milhares 6 2 3 6 2" xfId="6872"/>
    <cellStyle name="Separador de milhares 6 2 3 6 2 2" xfId="23342"/>
    <cellStyle name="Separador de milhares 6 2 3 6 2 2 2" xfId="54637"/>
    <cellStyle name="Separador de milhares 6 2 3 6 2 3" xfId="16754"/>
    <cellStyle name="Separador de milhares 6 2 3 6 2 3 2" xfId="48049"/>
    <cellStyle name="Separador de milhares 6 2 3 6 2 4" xfId="38167"/>
    <cellStyle name="Separador de milhares 6 2 3 6 3" xfId="10166"/>
    <cellStyle name="Separador de milhares 6 2 3 6 3 2" xfId="26636"/>
    <cellStyle name="Separador de milhares 6 2 3 6 3 2 2" xfId="57931"/>
    <cellStyle name="Separador de milhares 6 2 3 6 3 3" xfId="41461"/>
    <cellStyle name="Separador de milhares 6 2 3 6 4" xfId="20048"/>
    <cellStyle name="Separador de milhares 6 2 3 6 4 2" xfId="51343"/>
    <cellStyle name="Separador de milhares 6 2 3 6 5" xfId="13460"/>
    <cellStyle name="Separador de milhares 6 2 3 6 5 2" xfId="44755"/>
    <cellStyle name="Separador de milhares 6 2 3 6 6" xfId="34873"/>
    <cellStyle name="Separador de milhares 6 2 3 6 7" xfId="31578"/>
    <cellStyle name="Separador de milhares 6 2 3 7" xfId="5225"/>
    <cellStyle name="Separador de milhares 6 2 3 7 2" xfId="21695"/>
    <cellStyle name="Separador de milhares 6 2 3 7 2 2" xfId="52990"/>
    <cellStyle name="Separador de milhares 6 2 3 7 3" xfId="15107"/>
    <cellStyle name="Separador de milhares 6 2 3 7 3 2" xfId="46402"/>
    <cellStyle name="Separador de milhares 6 2 3 7 4" xfId="36520"/>
    <cellStyle name="Separador de milhares 6 2 3 8" xfId="8519"/>
    <cellStyle name="Separador de milhares 6 2 3 8 2" xfId="24989"/>
    <cellStyle name="Separador de milhares 6 2 3 8 2 2" xfId="56284"/>
    <cellStyle name="Separador de milhares 6 2 3 8 3" xfId="39814"/>
    <cellStyle name="Separador de milhares 6 2 3 9" xfId="18401"/>
    <cellStyle name="Separador de milhares 6 2 3 9 2" xfId="49696"/>
    <cellStyle name="Separador de milhares 6 2 4" xfId="1902"/>
    <cellStyle name="Separador de milhares 6 2 4 10" xfId="11820"/>
    <cellStyle name="Separador de milhares 6 2 4 10 2" xfId="43115"/>
    <cellStyle name="Separador de milhares 6 2 4 11" xfId="28291"/>
    <cellStyle name="Separador de milhares 6 2 4 11 2" xfId="33233"/>
    <cellStyle name="Separador de milhares 6 2 4 12" xfId="29938"/>
    <cellStyle name="Separador de milhares 6 2 4 2" xfId="1903"/>
    <cellStyle name="Separador de milhares 6 2 4 2 2" xfId="1904"/>
    <cellStyle name="Separador de milhares 6 2 4 2 2 2" xfId="3587"/>
    <cellStyle name="Separador de milhares 6 2 4 2 2 2 2" xfId="6881"/>
    <cellStyle name="Separador de milhares 6 2 4 2 2 2 2 2" xfId="23351"/>
    <cellStyle name="Separador de milhares 6 2 4 2 2 2 2 2 2" xfId="54646"/>
    <cellStyle name="Separador de milhares 6 2 4 2 2 2 2 3" xfId="16763"/>
    <cellStyle name="Separador de milhares 6 2 4 2 2 2 2 3 2" xfId="48058"/>
    <cellStyle name="Separador de milhares 6 2 4 2 2 2 2 4" xfId="38176"/>
    <cellStyle name="Separador de milhares 6 2 4 2 2 2 3" xfId="10175"/>
    <cellStyle name="Separador de milhares 6 2 4 2 2 2 3 2" xfId="26645"/>
    <cellStyle name="Separador de milhares 6 2 4 2 2 2 3 2 2" xfId="57940"/>
    <cellStyle name="Separador de milhares 6 2 4 2 2 2 3 3" xfId="41470"/>
    <cellStyle name="Separador de milhares 6 2 4 2 2 2 4" xfId="20057"/>
    <cellStyle name="Separador de milhares 6 2 4 2 2 2 4 2" xfId="51352"/>
    <cellStyle name="Separador de milhares 6 2 4 2 2 2 5" xfId="13469"/>
    <cellStyle name="Separador de milhares 6 2 4 2 2 2 5 2" xfId="44764"/>
    <cellStyle name="Separador de milhares 6 2 4 2 2 2 6" xfId="34882"/>
    <cellStyle name="Separador de milhares 6 2 4 2 2 2 7" xfId="31587"/>
    <cellStyle name="Separador de milhares 6 2 4 2 2 3" xfId="5234"/>
    <cellStyle name="Separador de milhares 6 2 4 2 2 3 2" xfId="21704"/>
    <cellStyle name="Separador de milhares 6 2 4 2 2 3 2 2" xfId="52999"/>
    <cellStyle name="Separador de milhares 6 2 4 2 2 3 3" xfId="15116"/>
    <cellStyle name="Separador de milhares 6 2 4 2 2 3 3 2" xfId="46411"/>
    <cellStyle name="Separador de milhares 6 2 4 2 2 3 4" xfId="36529"/>
    <cellStyle name="Separador de milhares 6 2 4 2 2 4" xfId="8528"/>
    <cellStyle name="Separador de milhares 6 2 4 2 2 4 2" xfId="24998"/>
    <cellStyle name="Separador de milhares 6 2 4 2 2 4 2 2" xfId="56293"/>
    <cellStyle name="Separador de milhares 6 2 4 2 2 4 3" xfId="39823"/>
    <cellStyle name="Separador de milhares 6 2 4 2 2 5" xfId="18410"/>
    <cellStyle name="Separador de milhares 6 2 4 2 2 5 2" xfId="49705"/>
    <cellStyle name="Separador de milhares 6 2 4 2 2 6" xfId="11822"/>
    <cellStyle name="Separador de milhares 6 2 4 2 2 6 2" xfId="43117"/>
    <cellStyle name="Separador de milhares 6 2 4 2 2 7" xfId="28293"/>
    <cellStyle name="Separador de milhares 6 2 4 2 2 7 2" xfId="33235"/>
    <cellStyle name="Separador de milhares 6 2 4 2 2 8" xfId="29940"/>
    <cellStyle name="Separador de milhares 6 2 4 2 3" xfId="3586"/>
    <cellStyle name="Separador de milhares 6 2 4 2 3 2" xfId="6880"/>
    <cellStyle name="Separador de milhares 6 2 4 2 3 2 2" xfId="23350"/>
    <cellStyle name="Separador de milhares 6 2 4 2 3 2 2 2" xfId="54645"/>
    <cellStyle name="Separador de milhares 6 2 4 2 3 2 3" xfId="16762"/>
    <cellStyle name="Separador de milhares 6 2 4 2 3 2 3 2" xfId="48057"/>
    <cellStyle name="Separador de milhares 6 2 4 2 3 2 4" xfId="38175"/>
    <cellStyle name="Separador de milhares 6 2 4 2 3 3" xfId="10174"/>
    <cellStyle name="Separador de milhares 6 2 4 2 3 3 2" xfId="26644"/>
    <cellStyle name="Separador de milhares 6 2 4 2 3 3 2 2" xfId="57939"/>
    <cellStyle name="Separador de milhares 6 2 4 2 3 3 3" xfId="41469"/>
    <cellStyle name="Separador de milhares 6 2 4 2 3 4" xfId="20056"/>
    <cellStyle name="Separador de milhares 6 2 4 2 3 4 2" xfId="51351"/>
    <cellStyle name="Separador de milhares 6 2 4 2 3 5" xfId="13468"/>
    <cellStyle name="Separador de milhares 6 2 4 2 3 5 2" xfId="44763"/>
    <cellStyle name="Separador de milhares 6 2 4 2 3 6" xfId="34881"/>
    <cellStyle name="Separador de milhares 6 2 4 2 3 7" xfId="31586"/>
    <cellStyle name="Separador de milhares 6 2 4 2 4" xfId="5233"/>
    <cellStyle name="Separador de milhares 6 2 4 2 4 2" xfId="21703"/>
    <cellStyle name="Separador de milhares 6 2 4 2 4 2 2" xfId="52998"/>
    <cellStyle name="Separador de milhares 6 2 4 2 4 3" xfId="15115"/>
    <cellStyle name="Separador de milhares 6 2 4 2 4 3 2" xfId="46410"/>
    <cellStyle name="Separador de milhares 6 2 4 2 4 4" xfId="36528"/>
    <cellStyle name="Separador de milhares 6 2 4 2 5" xfId="8527"/>
    <cellStyle name="Separador de milhares 6 2 4 2 5 2" xfId="24997"/>
    <cellStyle name="Separador de milhares 6 2 4 2 5 2 2" xfId="56292"/>
    <cellStyle name="Separador de milhares 6 2 4 2 5 3" xfId="39822"/>
    <cellStyle name="Separador de milhares 6 2 4 2 6" xfId="18409"/>
    <cellStyle name="Separador de milhares 6 2 4 2 6 2" xfId="49704"/>
    <cellStyle name="Separador de milhares 6 2 4 2 7" xfId="11821"/>
    <cellStyle name="Separador de milhares 6 2 4 2 7 2" xfId="43116"/>
    <cellStyle name="Separador de milhares 6 2 4 2 8" xfId="28292"/>
    <cellStyle name="Separador de milhares 6 2 4 2 8 2" xfId="33234"/>
    <cellStyle name="Separador de milhares 6 2 4 2 9" xfId="29939"/>
    <cellStyle name="Separador de milhares 6 2 4 3" xfId="1905"/>
    <cellStyle name="Separador de milhares 6 2 4 3 2" xfId="1906"/>
    <cellStyle name="Separador de milhares 6 2 4 3 2 2" xfId="3589"/>
    <cellStyle name="Separador de milhares 6 2 4 3 2 2 2" xfId="6883"/>
    <cellStyle name="Separador de milhares 6 2 4 3 2 2 2 2" xfId="23353"/>
    <cellStyle name="Separador de milhares 6 2 4 3 2 2 2 2 2" xfId="54648"/>
    <cellStyle name="Separador de milhares 6 2 4 3 2 2 2 3" xfId="16765"/>
    <cellStyle name="Separador de milhares 6 2 4 3 2 2 2 3 2" xfId="48060"/>
    <cellStyle name="Separador de milhares 6 2 4 3 2 2 2 4" xfId="38178"/>
    <cellStyle name="Separador de milhares 6 2 4 3 2 2 3" xfId="10177"/>
    <cellStyle name="Separador de milhares 6 2 4 3 2 2 3 2" xfId="26647"/>
    <cellStyle name="Separador de milhares 6 2 4 3 2 2 3 2 2" xfId="57942"/>
    <cellStyle name="Separador de milhares 6 2 4 3 2 2 3 3" xfId="41472"/>
    <cellStyle name="Separador de milhares 6 2 4 3 2 2 4" xfId="20059"/>
    <cellStyle name="Separador de milhares 6 2 4 3 2 2 4 2" xfId="51354"/>
    <cellStyle name="Separador de milhares 6 2 4 3 2 2 5" xfId="13471"/>
    <cellStyle name="Separador de milhares 6 2 4 3 2 2 5 2" xfId="44766"/>
    <cellStyle name="Separador de milhares 6 2 4 3 2 2 6" xfId="34884"/>
    <cellStyle name="Separador de milhares 6 2 4 3 2 2 7" xfId="31589"/>
    <cellStyle name="Separador de milhares 6 2 4 3 2 3" xfId="5236"/>
    <cellStyle name="Separador de milhares 6 2 4 3 2 3 2" xfId="21706"/>
    <cellStyle name="Separador de milhares 6 2 4 3 2 3 2 2" xfId="53001"/>
    <cellStyle name="Separador de milhares 6 2 4 3 2 3 3" xfId="15118"/>
    <cellStyle name="Separador de milhares 6 2 4 3 2 3 3 2" xfId="46413"/>
    <cellStyle name="Separador de milhares 6 2 4 3 2 3 4" xfId="36531"/>
    <cellStyle name="Separador de milhares 6 2 4 3 2 4" xfId="8530"/>
    <cellStyle name="Separador de milhares 6 2 4 3 2 4 2" xfId="25000"/>
    <cellStyle name="Separador de milhares 6 2 4 3 2 4 2 2" xfId="56295"/>
    <cellStyle name="Separador de milhares 6 2 4 3 2 4 3" xfId="39825"/>
    <cellStyle name="Separador de milhares 6 2 4 3 2 5" xfId="18412"/>
    <cellStyle name="Separador de milhares 6 2 4 3 2 5 2" xfId="49707"/>
    <cellStyle name="Separador de milhares 6 2 4 3 2 6" xfId="11824"/>
    <cellStyle name="Separador de milhares 6 2 4 3 2 6 2" xfId="43119"/>
    <cellStyle name="Separador de milhares 6 2 4 3 2 7" xfId="28295"/>
    <cellStyle name="Separador de milhares 6 2 4 3 2 7 2" xfId="33237"/>
    <cellStyle name="Separador de milhares 6 2 4 3 2 8" xfId="29942"/>
    <cellStyle name="Separador de milhares 6 2 4 3 3" xfId="3588"/>
    <cellStyle name="Separador de milhares 6 2 4 3 3 2" xfId="6882"/>
    <cellStyle name="Separador de milhares 6 2 4 3 3 2 2" xfId="23352"/>
    <cellStyle name="Separador de milhares 6 2 4 3 3 2 2 2" xfId="54647"/>
    <cellStyle name="Separador de milhares 6 2 4 3 3 2 3" xfId="16764"/>
    <cellStyle name="Separador de milhares 6 2 4 3 3 2 3 2" xfId="48059"/>
    <cellStyle name="Separador de milhares 6 2 4 3 3 2 4" xfId="38177"/>
    <cellStyle name="Separador de milhares 6 2 4 3 3 3" xfId="10176"/>
    <cellStyle name="Separador de milhares 6 2 4 3 3 3 2" xfId="26646"/>
    <cellStyle name="Separador de milhares 6 2 4 3 3 3 2 2" xfId="57941"/>
    <cellStyle name="Separador de milhares 6 2 4 3 3 3 3" xfId="41471"/>
    <cellStyle name="Separador de milhares 6 2 4 3 3 4" xfId="20058"/>
    <cellStyle name="Separador de milhares 6 2 4 3 3 4 2" xfId="51353"/>
    <cellStyle name="Separador de milhares 6 2 4 3 3 5" xfId="13470"/>
    <cellStyle name="Separador de milhares 6 2 4 3 3 5 2" xfId="44765"/>
    <cellStyle name="Separador de milhares 6 2 4 3 3 6" xfId="34883"/>
    <cellStyle name="Separador de milhares 6 2 4 3 3 7" xfId="31588"/>
    <cellStyle name="Separador de milhares 6 2 4 3 4" xfId="5235"/>
    <cellStyle name="Separador de milhares 6 2 4 3 4 2" xfId="21705"/>
    <cellStyle name="Separador de milhares 6 2 4 3 4 2 2" xfId="53000"/>
    <cellStyle name="Separador de milhares 6 2 4 3 4 3" xfId="15117"/>
    <cellStyle name="Separador de milhares 6 2 4 3 4 3 2" xfId="46412"/>
    <cellStyle name="Separador de milhares 6 2 4 3 4 4" xfId="36530"/>
    <cellStyle name="Separador de milhares 6 2 4 3 5" xfId="8529"/>
    <cellStyle name="Separador de milhares 6 2 4 3 5 2" xfId="24999"/>
    <cellStyle name="Separador de milhares 6 2 4 3 5 2 2" xfId="56294"/>
    <cellStyle name="Separador de milhares 6 2 4 3 5 3" xfId="39824"/>
    <cellStyle name="Separador de milhares 6 2 4 3 6" xfId="18411"/>
    <cellStyle name="Separador de milhares 6 2 4 3 6 2" xfId="49706"/>
    <cellStyle name="Separador de milhares 6 2 4 3 7" xfId="11823"/>
    <cellStyle name="Separador de milhares 6 2 4 3 7 2" xfId="43118"/>
    <cellStyle name="Separador de milhares 6 2 4 3 8" xfId="28294"/>
    <cellStyle name="Separador de milhares 6 2 4 3 8 2" xfId="33236"/>
    <cellStyle name="Separador de milhares 6 2 4 3 9" xfId="29941"/>
    <cellStyle name="Separador de milhares 6 2 4 4" xfId="1907"/>
    <cellStyle name="Separador de milhares 6 2 4 4 2" xfId="3590"/>
    <cellStyle name="Separador de milhares 6 2 4 4 2 2" xfId="6884"/>
    <cellStyle name="Separador de milhares 6 2 4 4 2 2 2" xfId="23354"/>
    <cellStyle name="Separador de milhares 6 2 4 4 2 2 2 2" xfId="54649"/>
    <cellStyle name="Separador de milhares 6 2 4 4 2 2 3" xfId="16766"/>
    <cellStyle name="Separador de milhares 6 2 4 4 2 2 3 2" xfId="48061"/>
    <cellStyle name="Separador de milhares 6 2 4 4 2 2 4" xfId="38179"/>
    <cellStyle name="Separador de milhares 6 2 4 4 2 3" xfId="10178"/>
    <cellStyle name="Separador de milhares 6 2 4 4 2 3 2" xfId="26648"/>
    <cellStyle name="Separador de milhares 6 2 4 4 2 3 2 2" xfId="57943"/>
    <cellStyle name="Separador de milhares 6 2 4 4 2 3 3" xfId="41473"/>
    <cellStyle name="Separador de milhares 6 2 4 4 2 4" xfId="20060"/>
    <cellStyle name="Separador de milhares 6 2 4 4 2 4 2" xfId="51355"/>
    <cellStyle name="Separador de milhares 6 2 4 4 2 5" xfId="13472"/>
    <cellStyle name="Separador de milhares 6 2 4 4 2 5 2" xfId="44767"/>
    <cellStyle name="Separador de milhares 6 2 4 4 2 6" xfId="34885"/>
    <cellStyle name="Separador de milhares 6 2 4 4 2 7" xfId="31590"/>
    <cellStyle name="Separador de milhares 6 2 4 4 3" xfId="5237"/>
    <cellStyle name="Separador de milhares 6 2 4 4 3 2" xfId="21707"/>
    <cellStyle name="Separador de milhares 6 2 4 4 3 2 2" xfId="53002"/>
    <cellStyle name="Separador de milhares 6 2 4 4 3 3" xfId="15119"/>
    <cellStyle name="Separador de milhares 6 2 4 4 3 3 2" xfId="46414"/>
    <cellStyle name="Separador de milhares 6 2 4 4 3 4" xfId="36532"/>
    <cellStyle name="Separador de milhares 6 2 4 4 4" xfId="8531"/>
    <cellStyle name="Separador de milhares 6 2 4 4 4 2" xfId="25001"/>
    <cellStyle name="Separador de milhares 6 2 4 4 4 2 2" xfId="56296"/>
    <cellStyle name="Separador de milhares 6 2 4 4 4 3" xfId="39826"/>
    <cellStyle name="Separador de milhares 6 2 4 4 5" xfId="18413"/>
    <cellStyle name="Separador de milhares 6 2 4 4 5 2" xfId="49708"/>
    <cellStyle name="Separador de milhares 6 2 4 4 6" xfId="11825"/>
    <cellStyle name="Separador de milhares 6 2 4 4 6 2" xfId="43120"/>
    <cellStyle name="Separador de milhares 6 2 4 4 7" xfId="28296"/>
    <cellStyle name="Separador de milhares 6 2 4 4 7 2" xfId="33238"/>
    <cellStyle name="Separador de milhares 6 2 4 4 8" xfId="29943"/>
    <cellStyle name="Separador de milhares 6 2 4 5" xfId="1908"/>
    <cellStyle name="Separador de milhares 6 2 4 5 2" xfId="3591"/>
    <cellStyle name="Separador de milhares 6 2 4 5 2 2" xfId="6885"/>
    <cellStyle name="Separador de milhares 6 2 4 5 2 2 2" xfId="23355"/>
    <cellStyle name="Separador de milhares 6 2 4 5 2 2 2 2" xfId="54650"/>
    <cellStyle name="Separador de milhares 6 2 4 5 2 2 3" xfId="16767"/>
    <cellStyle name="Separador de milhares 6 2 4 5 2 2 3 2" xfId="48062"/>
    <cellStyle name="Separador de milhares 6 2 4 5 2 2 4" xfId="38180"/>
    <cellStyle name="Separador de milhares 6 2 4 5 2 3" xfId="10179"/>
    <cellStyle name="Separador de milhares 6 2 4 5 2 3 2" xfId="26649"/>
    <cellStyle name="Separador de milhares 6 2 4 5 2 3 2 2" xfId="57944"/>
    <cellStyle name="Separador de milhares 6 2 4 5 2 3 3" xfId="41474"/>
    <cellStyle name="Separador de milhares 6 2 4 5 2 4" xfId="20061"/>
    <cellStyle name="Separador de milhares 6 2 4 5 2 4 2" xfId="51356"/>
    <cellStyle name="Separador de milhares 6 2 4 5 2 5" xfId="13473"/>
    <cellStyle name="Separador de milhares 6 2 4 5 2 5 2" xfId="44768"/>
    <cellStyle name="Separador de milhares 6 2 4 5 2 6" xfId="34886"/>
    <cellStyle name="Separador de milhares 6 2 4 5 2 7" xfId="31591"/>
    <cellStyle name="Separador de milhares 6 2 4 5 3" xfId="5238"/>
    <cellStyle name="Separador de milhares 6 2 4 5 3 2" xfId="21708"/>
    <cellStyle name="Separador de milhares 6 2 4 5 3 2 2" xfId="53003"/>
    <cellStyle name="Separador de milhares 6 2 4 5 3 3" xfId="15120"/>
    <cellStyle name="Separador de milhares 6 2 4 5 3 3 2" xfId="46415"/>
    <cellStyle name="Separador de milhares 6 2 4 5 3 4" xfId="36533"/>
    <cellStyle name="Separador de milhares 6 2 4 5 4" xfId="8532"/>
    <cellStyle name="Separador de milhares 6 2 4 5 4 2" xfId="25002"/>
    <cellStyle name="Separador de milhares 6 2 4 5 4 2 2" xfId="56297"/>
    <cellStyle name="Separador de milhares 6 2 4 5 4 3" xfId="39827"/>
    <cellStyle name="Separador de milhares 6 2 4 5 5" xfId="18414"/>
    <cellStyle name="Separador de milhares 6 2 4 5 5 2" xfId="49709"/>
    <cellStyle name="Separador de milhares 6 2 4 5 6" xfId="11826"/>
    <cellStyle name="Separador de milhares 6 2 4 5 6 2" xfId="43121"/>
    <cellStyle name="Separador de milhares 6 2 4 5 7" xfId="28297"/>
    <cellStyle name="Separador de milhares 6 2 4 5 7 2" xfId="33239"/>
    <cellStyle name="Separador de milhares 6 2 4 5 8" xfId="29944"/>
    <cellStyle name="Separador de milhares 6 2 4 6" xfId="3585"/>
    <cellStyle name="Separador de milhares 6 2 4 6 2" xfId="6879"/>
    <cellStyle name="Separador de milhares 6 2 4 6 2 2" xfId="23349"/>
    <cellStyle name="Separador de milhares 6 2 4 6 2 2 2" xfId="54644"/>
    <cellStyle name="Separador de milhares 6 2 4 6 2 3" xfId="16761"/>
    <cellStyle name="Separador de milhares 6 2 4 6 2 3 2" xfId="48056"/>
    <cellStyle name="Separador de milhares 6 2 4 6 2 4" xfId="38174"/>
    <cellStyle name="Separador de milhares 6 2 4 6 3" xfId="10173"/>
    <cellStyle name="Separador de milhares 6 2 4 6 3 2" xfId="26643"/>
    <cellStyle name="Separador de milhares 6 2 4 6 3 2 2" xfId="57938"/>
    <cellStyle name="Separador de milhares 6 2 4 6 3 3" xfId="41468"/>
    <cellStyle name="Separador de milhares 6 2 4 6 4" xfId="20055"/>
    <cellStyle name="Separador de milhares 6 2 4 6 4 2" xfId="51350"/>
    <cellStyle name="Separador de milhares 6 2 4 6 5" xfId="13467"/>
    <cellStyle name="Separador de milhares 6 2 4 6 5 2" xfId="44762"/>
    <cellStyle name="Separador de milhares 6 2 4 6 6" xfId="34880"/>
    <cellStyle name="Separador de milhares 6 2 4 6 7" xfId="31585"/>
    <cellStyle name="Separador de milhares 6 2 4 7" xfId="5232"/>
    <cellStyle name="Separador de milhares 6 2 4 7 2" xfId="21702"/>
    <cellStyle name="Separador de milhares 6 2 4 7 2 2" xfId="52997"/>
    <cellStyle name="Separador de milhares 6 2 4 7 3" xfId="15114"/>
    <cellStyle name="Separador de milhares 6 2 4 7 3 2" xfId="46409"/>
    <cellStyle name="Separador de milhares 6 2 4 7 4" xfId="36527"/>
    <cellStyle name="Separador de milhares 6 2 4 8" xfId="8526"/>
    <cellStyle name="Separador de milhares 6 2 4 8 2" xfId="24996"/>
    <cellStyle name="Separador de milhares 6 2 4 8 2 2" xfId="56291"/>
    <cellStyle name="Separador de milhares 6 2 4 8 3" xfId="39821"/>
    <cellStyle name="Separador de milhares 6 2 4 9" xfId="18408"/>
    <cellStyle name="Separador de milhares 6 2 4 9 2" xfId="49703"/>
    <cellStyle name="Separador de milhares 6 2 5" xfId="1909"/>
    <cellStyle name="Separador de milhares 6 2 5 2" xfId="1910"/>
    <cellStyle name="Separador de milhares 6 2 5 2 2" xfId="3593"/>
    <cellStyle name="Separador de milhares 6 2 5 2 2 2" xfId="6887"/>
    <cellStyle name="Separador de milhares 6 2 5 2 2 2 2" xfId="23357"/>
    <cellStyle name="Separador de milhares 6 2 5 2 2 2 2 2" xfId="54652"/>
    <cellStyle name="Separador de milhares 6 2 5 2 2 2 3" xfId="16769"/>
    <cellStyle name="Separador de milhares 6 2 5 2 2 2 3 2" xfId="48064"/>
    <cellStyle name="Separador de milhares 6 2 5 2 2 2 4" xfId="38182"/>
    <cellStyle name="Separador de milhares 6 2 5 2 2 3" xfId="10181"/>
    <cellStyle name="Separador de milhares 6 2 5 2 2 3 2" xfId="26651"/>
    <cellStyle name="Separador de milhares 6 2 5 2 2 3 2 2" xfId="57946"/>
    <cellStyle name="Separador de milhares 6 2 5 2 2 3 3" xfId="41476"/>
    <cellStyle name="Separador de milhares 6 2 5 2 2 4" xfId="20063"/>
    <cellStyle name="Separador de milhares 6 2 5 2 2 4 2" xfId="51358"/>
    <cellStyle name="Separador de milhares 6 2 5 2 2 5" xfId="13475"/>
    <cellStyle name="Separador de milhares 6 2 5 2 2 5 2" xfId="44770"/>
    <cellStyle name="Separador de milhares 6 2 5 2 2 6" xfId="34888"/>
    <cellStyle name="Separador de milhares 6 2 5 2 2 7" xfId="31593"/>
    <cellStyle name="Separador de milhares 6 2 5 2 3" xfId="5240"/>
    <cellStyle name="Separador de milhares 6 2 5 2 3 2" xfId="21710"/>
    <cellStyle name="Separador de milhares 6 2 5 2 3 2 2" xfId="53005"/>
    <cellStyle name="Separador de milhares 6 2 5 2 3 3" xfId="15122"/>
    <cellStyle name="Separador de milhares 6 2 5 2 3 3 2" xfId="46417"/>
    <cellStyle name="Separador de milhares 6 2 5 2 3 4" xfId="36535"/>
    <cellStyle name="Separador de milhares 6 2 5 2 4" xfId="8534"/>
    <cellStyle name="Separador de milhares 6 2 5 2 4 2" xfId="25004"/>
    <cellStyle name="Separador de milhares 6 2 5 2 4 2 2" xfId="56299"/>
    <cellStyle name="Separador de milhares 6 2 5 2 4 3" xfId="39829"/>
    <cellStyle name="Separador de milhares 6 2 5 2 5" xfId="18416"/>
    <cellStyle name="Separador de milhares 6 2 5 2 5 2" xfId="49711"/>
    <cellStyle name="Separador de milhares 6 2 5 2 6" xfId="11828"/>
    <cellStyle name="Separador de milhares 6 2 5 2 6 2" xfId="43123"/>
    <cellStyle name="Separador de milhares 6 2 5 2 7" xfId="28299"/>
    <cellStyle name="Separador de milhares 6 2 5 2 7 2" xfId="33241"/>
    <cellStyle name="Separador de milhares 6 2 5 2 8" xfId="29946"/>
    <cellStyle name="Separador de milhares 6 2 5 3" xfId="3592"/>
    <cellStyle name="Separador de milhares 6 2 5 3 2" xfId="6886"/>
    <cellStyle name="Separador de milhares 6 2 5 3 2 2" xfId="23356"/>
    <cellStyle name="Separador de milhares 6 2 5 3 2 2 2" xfId="54651"/>
    <cellStyle name="Separador de milhares 6 2 5 3 2 3" xfId="16768"/>
    <cellStyle name="Separador de milhares 6 2 5 3 2 3 2" xfId="48063"/>
    <cellStyle name="Separador de milhares 6 2 5 3 2 4" xfId="38181"/>
    <cellStyle name="Separador de milhares 6 2 5 3 3" xfId="10180"/>
    <cellStyle name="Separador de milhares 6 2 5 3 3 2" xfId="26650"/>
    <cellStyle name="Separador de milhares 6 2 5 3 3 2 2" xfId="57945"/>
    <cellStyle name="Separador de milhares 6 2 5 3 3 3" xfId="41475"/>
    <cellStyle name="Separador de milhares 6 2 5 3 4" xfId="20062"/>
    <cellStyle name="Separador de milhares 6 2 5 3 4 2" xfId="51357"/>
    <cellStyle name="Separador de milhares 6 2 5 3 5" xfId="13474"/>
    <cellStyle name="Separador de milhares 6 2 5 3 5 2" xfId="44769"/>
    <cellStyle name="Separador de milhares 6 2 5 3 6" xfId="34887"/>
    <cellStyle name="Separador de milhares 6 2 5 3 7" xfId="31592"/>
    <cellStyle name="Separador de milhares 6 2 5 4" xfId="5239"/>
    <cellStyle name="Separador de milhares 6 2 5 4 2" xfId="21709"/>
    <cellStyle name="Separador de milhares 6 2 5 4 2 2" xfId="53004"/>
    <cellStyle name="Separador de milhares 6 2 5 4 3" xfId="15121"/>
    <cellStyle name="Separador de milhares 6 2 5 4 3 2" xfId="46416"/>
    <cellStyle name="Separador de milhares 6 2 5 4 4" xfId="36534"/>
    <cellStyle name="Separador de milhares 6 2 5 5" xfId="8533"/>
    <cellStyle name="Separador de milhares 6 2 5 5 2" xfId="25003"/>
    <cellStyle name="Separador de milhares 6 2 5 5 2 2" xfId="56298"/>
    <cellStyle name="Separador de milhares 6 2 5 5 3" xfId="39828"/>
    <cellStyle name="Separador de milhares 6 2 5 6" xfId="18415"/>
    <cellStyle name="Separador de milhares 6 2 5 6 2" xfId="49710"/>
    <cellStyle name="Separador de milhares 6 2 5 7" xfId="11827"/>
    <cellStyle name="Separador de milhares 6 2 5 7 2" xfId="43122"/>
    <cellStyle name="Separador de milhares 6 2 5 8" xfId="28298"/>
    <cellStyle name="Separador de milhares 6 2 5 8 2" xfId="33240"/>
    <cellStyle name="Separador de milhares 6 2 5 9" xfId="29945"/>
    <cellStyle name="Separador de milhares 6 2 6" xfId="1911"/>
    <cellStyle name="Separador de milhares 6 2 6 2" xfId="1912"/>
    <cellStyle name="Separador de milhares 6 2 6 2 2" xfId="3595"/>
    <cellStyle name="Separador de milhares 6 2 6 2 2 2" xfId="6889"/>
    <cellStyle name="Separador de milhares 6 2 6 2 2 2 2" xfId="23359"/>
    <cellStyle name="Separador de milhares 6 2 6 2 2 2 2 2" xfId="54654"/>
    <cellStyle name="Separador de milhares 6 2 6 2 2 2 3" xfId="16771"/>
    <cellStyle name="Separador de milhares 6 2 6 2 2 2 3 2" xfId="48066"/>
    <cellStyle name="Separador de milhares 6 2 6 2 2 2 4" xfId="38184"/>
    <cellStyle name="Separador de milhares 6 2 6 2 2 3" xfId="10183"/>
    <cellStyle name="Separador de milhares 6 2 6 2 2 3 2" xfId="26653"/>
    <cellStyle name="Separador de milhares 6 2 6 2 2 3 2 2" xfId="57948"/>
    <cellStyle name="Separador de milhares 6 2 6 2 2 3 3" xfId="41478"/>
    <cellStyle name="Separador de milhares 6 2 6 2 2 4" xfId="20065"/>
    <cellStyle name="Separador de milhares 6 2 6 2 2 4 2" xfId="51360"/>
    <cellStyle name="Separador de milhares 6 2 6 2 2 5" xfId="13477"/>
    <cellStyle name="Separador de milhares 6 2 6 2 2 5 2" xfId="44772"/>
    <cellStyle name="Separador de milhares 6 2 6 2 2 6" xfId="34890"/>
    <cellStyle name="Separador de milhares 6 2 6 2 2 7" xfId="31595"/>
    <cellStyle name="Separador de milhares 6 2 6 2 3" xfId="5242"/>
    <cellStyle name="Separador de milhares 6 2 6 2 3 2" xfId="21712"/>
    <cellStyle name="Separador de milhares 6 2 6 2 3 2 2" xfId="53007"/>
    <cellStyle name="Separador de milhares 6 2 6 2 3 3" xfId="15124"/>
    <cellStyle name="Separador de milhares 6 2 6 2 3 3 2" xfId="46419"/>
    <cellStyle name="Separador de milhares 6 2 6 2 3 4" xfId="36537"/>
    <cellStyle name="Separador de milhares 6 2 6 2 4" xfId="8536"/>
    <cellStyle name="Separador de milhares 6 2 6 2 4 2" xfId="25006"/>
    <cellStyle name="Separador de milhares 6 2 6 2 4 2 2" xfId="56301"/>
    <cellStyle name="Separador de milhares 6 2 6 2 4 3" xfId="39831"/>
    <cellStyle name="Separador de milhares 6 2 6 2 5" xfId="18418"/>
    <cellStyle name="Separador de milhares 6 2 6 2 5 2" xfId="49713"/>
    <cellStyle name="Separador de milhares 6 2 6 2 6" xfId="11830"/>
    <cellStyle name="Separador de milhares 6 2 6 2 6 2" xfId="43125"/>
    <cellStyle name="Separador de milhares 6 2 6 2 7" xfId="28301"/>
    <cellStyle name="Separador de milhares 6 2 6 2 7 2" xfId="33243"/>
    <cellStyle name="Separador de milhares 6 2 6 2 8" xfId="29948"/>
    <cellStyle name="Separador de milhares 6 2 6 3" xfId="3594"/>
    <cellStyle name="Separador de milhares 6 2 6 3 2" xfId="6888"/>
    <cellStyle name="Separador de milhares 6 2 6 3 2 2" xfId="23358"/>
    <cellStyle name="Separador de milhares 6 2 6 3 2 2 2" xfId="54653"/>
    <cellStyle name="Separador de milhares 6 2 6 3 2 3" xfId="16770"/>
    <cellStyle name="Separador de milhares 6 2 6 3 2 3 2" xfId="48065"/>
    <cellStyle name="Separador de milhares 6 2 6 3 2 4" xfId="38183"/>
    <cellStyle name="Separador de milhares 6 2 6 3 3" xfId="10182"/>
    <cellStyle name="Separador de milhares 6 2 6 3 3 2" xfId="26652"/>
    <cellStyle name="Separador de milhares 6 2 6 3 3 2 2" xfId="57947"/>
    <cellStyle name="Separador de milhares 6 2 6 3 3 3" xfId="41477"/>
    <cellStyle name="Separador de milhares 6 2 6 3 4" xfId="20064"/>
    <cellStyle name="Separador de milhares 6 2 6 3 4 2" xfId="51359"/>
    <cellStyle name="Separador de milhares 6 2 6 3 5" xfId="13476"/>
    <cellStyle name="Separador de milhares 6 2 6 3 5 2" xfId="44771"/>
    <cellStyle name="Separador de milhares 6 2 6 3 6" xfId="34889"/>
    <cellStyle name="Separador de milhares 6 2 6 3 7" xfId="31594"/>
    <cellStyle name="Separador de milhares 6 2 6 4" xfId="5241"/>
    <cellStyle name="Separador de milhares 6 2 6 4 2" xfId="21711"/>
    <cellStyle name="Separador de milhares 6 2 6 4 2 2" xfId="53006"/>
    <cellStyle name="Separador de milhares 6 2 6 4 3" xfId="15123"/>
    <cellStyle name="Separador de milhares 6 2 6 4 3 2" xfId="46418"/>
    <cellStyle name="Separador de milhares 6 2 6 4 4" xfId="36536"/>
    <cellStyle name="Separador de milhares 6 2 6 5" xfId="8535"/>
    <cellStyle name="Separador de milhares 6 2 6 5 2" xfId="25005"/>
    <cellStyle name="Separador de milhares 6 2 6 5 2 2" xfId="56300"/>
    <cellStyle name="Separador de milhares 6 2 6 5 3" xfId="39830"/>
    <cellStyle name="Separador de milhares 6 2 6 6" xfId="18417"/>
    <cellStyle name="Separador de milhares 6 2 6 6 2" xfId="49712"/>
    <cellStyle name="Separador de milhares 6 2 6 7" xfId="11829"/>
    <cellStyle name="Separador de milhares 6 2 6 7 2" xfId="43124"/>
    <cellStyle name="Separador de milhares 6 2 6 8" xfId="28300"/>
    <cellStyle name="Separador de milhares 6 2 6 8 2" xfId="33242"/>
    <cellStyle name="Separador de milhares 6 2 6 9" xfId="29947"/>
    <cellStyle name="Separador de milhares 6 2 7" xfId="1913"/>
    <cellStyle name="Separador de milhares 6 2 7 2" xfId="3596"/>
    <cellStyle name="Separador de milhares 6 2 7 2 2" xfId="6890"/>
    <cellStyle name="Separador de milhares 6 2 7 2 2 2" xfId="23360"/>
    <cellStyle name="Separador de milhares 6 2 7 2 2 2 2" xfId="54655"/>
    <cellStyle name="Separador de milhares 6 2 7 2 2 3" xfId="16772"/>
    <cellStyle name="Separador de milhares 6 2 7 2 2 3 2" xfId="48067"/>
    <cellStyle name="Separador de milhares 6 2 7 2 2 4" xfId="38185"/>
    <cellStyle name="Separador de milhares 6 2 7 2 3" xfId="10184"/>
    <cellStyle name="Separador de milhares 6 2 7 2 3 2" xfId="26654"/>
    <cellStyle name="Separador de milhares 6 2 7 2 3 2 2" xfId="57949"/>
    <cellStyle name="Separador de milhares 6 2 7 2 3 3" xfId="41479"/>
    <cellStyle name="Separador de milhares 6 2 7 2 4" xfId="20066"/>
    <cellStyle name="Separador de milhares 6 2 7 2 4 2" xfId="51361"/>
    <cellStyle name="Separador de milhares 6 2 7 2 5" xfId="13478"/>
    <cellStyle name="Separador de milhares 6 2 7 2 5 2" xfId="44773"/>
    <cellStyle name="Separador de milhares 6 2 7 2 6" xfId="34891"/>
    <cellStyle name="Separador de milhares 6 2 7 2 7" xfId="31596"/>
    <cellStyle name="Separador de milhares 6 2 7 3" xfId="5243"/>
    <cellStyle name="Separador de milhares 6 2 7 3 2" xfId="21713"/>
    <cellStyle name="Separador de milhares 6 2 7 3 2 2" xfId="53008"/>
    <cellStyle name="Separador de milhares 6 2 7 3 3" xfId="15125"/>
    <cellStyle name="Separador de milhares 6 2 7 3 3 2" xfId="46420"/>
    <cellStyle name="Separador de milhares 6 2 7 3 4" xfId="36538"/>
    <cellStyle name="Separador de milhares 6 2 7 4" xfId="8537"/>
    <cellStyle name="Separador de milhares 6 2 7 4 2" xfId="25007"/>
    <cellStyle name="Separador de milhares 6 2 7 4 2 2" xfId="56302"/>
    <cellStyle name="Separador de milhares 6 2 7 4 3" xfId="39832"/>
    <cellStyle name="Separador de milhares 6 2 7 5" xfId="18419"/>
    <cellStyle name="Separador de milhares 6 2 7 5 2" xfId="49714"/>
    <cellStyle name="Separador de milhares 6 2 7 6" xfId="11831"/>
    <cellStyle name="Separador de milhares 6 2 7 6 2" xfId="43126"/>
    <cellStyle name="Separador de milhares 6 2 7 7" xfId="28302"/>
    <cellStyle name="Separador de milhares 6 2 7 7 2" xfId="33244"/>
    <cellStyle name="Separador de milhares 6 2 7 8" xfId="29949"/>
    <cellStyle name="Separador de milhares 6 2 8" xfId="1914"/>
    <cellStyle name="Separador de milhares 6 2 8 2" xfId="3597"/>
    <cellStyle name="Separador de milhares 6 2 8 2 2" xfId="6891"/>
    <cellStyle name="Separador de milhares 6 2 8 2 2 2" xfId="23361"/>
    <cellStyle name="Separador de milhares 6 2 8 2 2 2 2" xfId="54656"/>
    <cellStyle name="Separador de milhares 6 2 8 2 2 3" xfId="16773"/>
    <cellStyle name="Separador de milhares 6 2 8 2 2 3 2" xfId="48068"/>
    <cellStyle name="Separador de milhares 6 2 8 2 2 4" xfId="38186"/>
    <cellStyle name="Separador de milhares 6 2 8 2 3" xfId="10185"/>
    <cellStyle name="Separador de milhares 6 2 8 2 3 2" xfId="26655"/>
    <cellStyle name="Separador de milhares 6 2 8 2 3 2 2" xfId="57950"/>
    <cellStyle name="Separador de milhares 6 2 8 2 3 3" xfId="41480"/>
    <cellStyle name="Separador de milhares 6 2 8 2 4" xfId="20067"/>
    <cellStyle name="Separador de milhares 6 2 8 2 4 2" xfId="51362"/>
    <cellStyle name="Separador de milhares 6 2 8 2 5" xfId="13479"/>
    <cellStyle name="Separador de milhares 6 2 8 2 5 2" xfId="44774"/>
    <cellStyle name="Separador de milhares 6 2 8 2 6" xfId="34892"/>
    <cellStyle name="Separador de milhares 6 2 8 2 7" xfId="31597"/>
    <cellStyle name="Separador de milhares 6 2 8 3" xfId="5244"/>
    <cellStyle name="Separador de milhares 6 2 8 3 2" xfId="21714"/>
    <cellStyle name="Separador de milhares 6 2 8 3 2 2" xfId="53009"/>
    <cellStyle name="Separador de milhares 6 2 8 3 3" xfId="15126"/>
    <cellStyle name="Separador de milhares 6 2 8 3 3 2" xfId="46421"/>
    <cellStyle name="Separador de milhares 6 2 8 3 4" xfId="36539"/>
    <cellStyle name="Separador de milhares 6 2 8 4" xfId="8538"/>
    <cellStyle name="Separador de milhares 6 2 8 4 2" xfId="25008"/>
    <cellStyle name="Separador de milhares 6 2 8 4 2 2" xfId="56303"/>
    <cellStyle name="Separador de milhares 6 2 8 4 3" xfId="39833"/>
    <cellStyle name="Separador de milhares 6 2 8 5" xfId="18420"/>
    <cellStyle name="Separador de milhares 6 2 8 5 2" xfId="49715"/>
    <cellStyle name="Separador de milhares 6 2 8 6" xfId="11832"/>
    <cellStyle name="Separador de milhares 6 2 8 6 2" xfId="43127"/>
    <cellStyle name="Separador de milhares 6 2 8 7" xfId="28303"/>
    <cellStyle name="Separador de milhares 6 2 8 7 2" xfId="33245"/>
    <cellStyle name="Separador de milhares 6 2 8 8" xfId="29950"/>
    <cellStyle name="Separador de milhares 6 2 9" xfId="3556"/>
    <cellStyle name="Separador de milhares 6 2 9 2" xfId="6850"/>
    <cellStyle name="Separador de milhares 6 2 9 2 2" xfId="23320"/>
    <cellStyle name="Separador de milhares 6 2 9 2 2 2" xfId="54615"/>
    <cellStyle name="Separador de milhares 6 2 9 2 3" xfId="16732"/>
    <cellStyle name="Separador de milhares 6 2 9 2 3 2" xfId="48027"/>
    <cellStyle name="Separador de milhares 6 2 9 2 4" xfId="38145"/>
    <cellStyle name="Separador de milhares 6 2 9 3" xfId="10144"/>
    <cellStyle name="Separador de milhares 6 2 9 3 2" xfId="26614"/>
    <cellStyle name="Separador de milhares 6 2 9 3 2 2" xfId="57909"/>
    <cellStyle name="Separador de milhares 6 2 9 3 3" xfId="41439"/>
    <cellStyle name="Separador de milhares 6 2 9 4" xfId="20026"/>
    <cellStyle name="Separador de milhares 6 2 9 4 2" xfId="51321"/>
    <cellStyle name="Separador de milhares 6 2 9 5" xfId="13438"/>
    <cellStyle name="Separador de milhares 6 2 9 5 2" xfId="44733"/>
    <cellStyle name="Separador de milhares 6 2 9 6" xfId="34851"/>
    <cellStyle name="Separador de milhares 6 2 9 7" xfId="31556"/>
    <cellStyle name="Separador de milhares 6 3" xfId="1915"/>
    <cellStyle name="Separador de milhares 6 3 10" xfId="8539"/>
    <cellStyle name="Separador de milhares 6 3 10 2" xfId="25009"/>
    <cellStyle name="Separador de milhares 6 3 10 2 2" xfId="56304"/>
    <cellStyle name="Separador de milhares 6 3 10 3" xfId="39834"/>
    <cellStyle name="Separador de milhares 6 3 11" xfId="18421"/>
    <cellStyle name="Separador de milhares 6 3 11 2" xfId="49716"/>
    <cellStyle name="Separador de milhares 6 3 12" xfId="11833"/>
    <cellStyle name="Separador de milhares 6 3 12 2" xfId="43128"/>
    <cellStyle name="Separador de milhares 6 3 13" xfId="28304"/>
    <cellStyle name="Separador de milhares 6 3 13 2" xfId="33246"/>
    <cellStyle name="Separador de milhares 6 3 14" xfId="29951"/>
    <cellStyle name="Separador de milhares 6 3 2" xfId="1916"/>
    <cellStyle name="Separador de milhares 6 3 2 10" xfId="11834"/>
    <cellStyle name="Separador de milhares 6 3 2 10 2" xfId="43129"/>
    <cellStyle name="Separador de milhares 6 3 2 11" xfId="28305"/>
    <cellStyle name="Separador de milhares 6 3 2 11 2" xfId="33247"/>
    <cellStyle name="Separador de milhares 6 3 2 12" xfId="29952"/>
    <cellStyle name="Separador de milhares 6 3 2 2" xfId="1917"/>
    <cellStyle name="Separador de milhares 6 3 2 2 2" xfId="1918"/>
    <cellStyle name="Separador de milhares 6 3 2 2 2 2" xfId="3601"/>
    <cellStyle name="Separador de milhares 6 3 2 2 2 2 2" xfId="6895"/>
    <cellStyle name="Separador de milhares 6 3 2 2 2 2 2 2" xfId="23365"/>
    <cellStyle name="Separador de milhares 6 3 2 2 2 2 2 2 2" xfId="54660"/>
    <cellStyle name="Separador de milhares 6 3 2 2 2 2 2 3" xfId="16777"/>
    <cellStyle name="Separador de milhares 6 3 2 2 2 2 2 3 2" xfId="48072"/>
    <cellStyle name="Separador de milhares 6 3 2 2 2 2 2 4" xfId="38190"/>
    <cellStyle name="Separador de milhares 6 3 2 2 2 2 3" xfId="10189"/>
    <cellStyle name="Separador de milhares 6 3 2 2 2 2 3 2" xfId="26659"/>
    <cellStyle name="Separador de milhares 6 3 2 2 2 2 3 2 2" xfId="57954"/>
    <cellStyle name="Separador de milhares 6 3 2 2 2 2 3 3" xfId="41484"/>
    <cellStyle name="Separador de milhares 6 3 2 2 2 2 4" xfId="20071"/>
    <cellStyle name="Separador de milhares 6 3 2 2 2 2 4 2" xfId="51366"/>
    <cellStyle name="Separador de milhares 6 3 2 2 2 2 5" xfId="13483"/>
    <cellStyle name="Separador de milhares 6 3 2 2 2 2 5 2" xfId="44778"/>
    <cellStyle name="Separador de milhares 6 3 2 2 2 2 6" xfId="34896"/>
    <cellStyle name="Separador de milhares 6 3 2 2 2 2 7" xfId="31601"/>
    <cellStyle name="Separador de milhares 6 3 2 2 2 3" xfId="5248"/>
    <cellStyle name="Separador de milhares 6 3 2 2 2 3 2" xfId="21718"/>
    <cellStyle name="Separador de milhares 6 3 2 2 2 3 2 2" xfId="53013"/>
    <cellStyle name="Separador de milhares 6 3 2 2 2 3 3" xfId="15130"/>
    <cellStyle name="Separador de milhares 6 3 2 2 2 3 3 2" xfId="46425"/>
    <cellStyle name="Separador de milhares 6 3 2 2 2 3 4" xfId="36543"/>
    <cellStyle name="Separador de milhares 6 3 2 2 2 4" xfId="8542"/>
    <cellStyle name="Separador de milhares 6 3 2 2 2 4 2" xfId="25012"/>
    <cellStyle name="Separador de milhares 6 3 2 2 2 4 2 2" xfId="56307"/>
    <cellStyle name="Separador de milhares 6 3 2 2 2 4 3" xfId="39837"/>
    <cellStyle name="Separador de milhares 6 3 2 2 2 5" xfId="18424"/>
    <cellStyle name="Separador de milhares 6 3 2 2 2 5 2" xfId="49719"/>
    <cellStyle name="Separador de milhares 6 3 2 2 2 6" xfId="11836"/>
    <cellStyle name="Separador de milhares 6 3 2 2 2 6 2" xfId="43131"/>
    <cellStyle name="Separador de milhares 6 3 2 2 2 7" xfId="28307"/>
    <cellStyle name="Separador de milhares 6 3 2 2 2 7 2" xfId="33249"/>
    <cellStyle name="Separador de milhares 6 3 2 2 2 8" xfId="29954"/>
    <cellStyle name="Separador de milhares 6 3 2 2 3" xfId="3600"/>
    <cellStyle name="Separador de milhares 6 3 2 2 3 2" xfId="6894"/>
    <cellStyle name="Separador de milhares 6 3 2 2 3 2 2" xfId="23364"/>
    <cellStyle name="Separador de milhares 6 3 2 2 3 2 2 2" xfId="54659"/>
    <cellStyle name="Separador de milhares 6 3 2 2 3 2 3" xfId="16776"/>
    <cellStyle name="Separador de milhares 6 3 2 2 3 2 3 2" xfId="48071"/>
    <cellStyle name="Separador de milhares 6 3 2 2 3 2 4" xfId="38189"/>
    <cellStyle name="Separador de milhares 6 3 2 2 3 3" xfId="10188"/>
    <cellStyle name="Separador de milhares 6 3 2 2 3 3 2" xfId="26658"/>
    <cellStyle name="Separador de milhares 6 3 2 2 3 3 2 2" xfId="57953"/>
    <cellStyle name="Separador de milhares 6 3 2 2 3 3 3" xfId="41483"/>
    <cellStyle name="Separador de milhares 6 3 2 2 3 4" xfId="20070"/>
    <cellStyle name="Separador de milhares 6 3 2 2 3 4 2" xfId="51365"/>
    <cellStyle name="Separador de milhares 6 3 2 2 3 5" xfId="13482"/>
    <cellStyle name="Separador de milhares 6 3 2 2 3 5 2" xfId="44777"/>
    <cellStyle name="Separador de milhares 6 3 2 2 3 6" xfId="34895"/>
    <cellStyle name="Separador de milhares 6 3 2 2 3 7" xfId="31600"/>
    <cellStyle name="Separador de milhares 6 3 2 2 4" xfId="5247"/>
    <cellStyle name="Separador de milhares 6 3 2 2 4 2" xfId="21717"/>
    <cellStyle name="Separador de milhares 6 3 2 2 4 2 2" xfId="53012"/>
    <cellStyle name="Separador de milhares 6 3 2 2 4 3" xfId="15129"/>
    <cellStyle name="Separador de milhares 6 3 2 2 4 3 2" xfId="46424"/>
    <cellStyle name="Separador de milhares 6 3 2 2 4 4" xfId="36542"/>
    <cellStyle name="Separador de milhares 6 3 2 2 5" xfId="8541"/>
    <cellStyle name="Separador de milhares 6 3 2 2 5 2" xfId="25011"/>
    <cellStyle name="Separador de milhares 6 3 2 2 5 2 2" xfId="56306"/>
    <cellStyle name="Separador de milhares 6 3 2 2 5 3" xfId="39836"/>
    <cellStyle name="Separador de milhares 6 3 2 2 6" xfId="18423"/>
    <cellStyle name="Separador de milhares 6 3 2 2 6 2" xfId="49718"/>
    <cellStyle name="Separador de milhares 6 3 2 2 7" xfId="11835"/>
    <cellStyle name="Separador de milhares 6 3 2 2 7 2" xfId="43130"/>
    <cellStyle name="Separador de milhares 6 3 2 2 8" xfId="28306"/>
    <cellStyle name="Separador de milhares 6 3 2 2 8 2" xfId="33248"/>
    <cellStyle name="Separador de milhares 6 3 2 2 9" xfId="29953"/>
    <cellStyle name="Separador de milhares 6 3 2 3" xfId="1919"/>
    <cellStyle name="Separador de milhares 6 3 2 3 2" xfId="1920"/>
    <cellStyle name="Separador de milhares 6 3 2 3 2 2" xfId="3603"/>
    <cellStyle name="Separador de milhares 6 3 2 3 2 2 2" xfId="6897"/>
    <cellStyle name="Separador de milhares 6 3 2 3 2 2 2 2" xfId="23367"/>
    <cellStyle name="Separador de milhares 6 3 2 3 2 2 2 2 2" xfId="54662"/>
    <cellStyle name="Separador de milhares 6 3 2 3 2 2 2 3" xfId="16779"/>
    <cellStyle name="Separador de milhares 6 3 2 3 2 2 2 3 2" xfId="48074"/>
    <cellStyle name="Separador de milhares 6 3 2 3 2 2 2 4" xfId="38192"/>
    <cellStyle name="Separador de milhares 6 3 2 3 2 2 3" xfId="10191"/>
    <cellStyle name="Separador de milhares 6 3 2 3 2 2 3 2" xfId="26661"/>
    <cellStyle name="Separador de milhares 6 3 2 3 2 2 3 2 2" xfId="57956"/>
    <cellStyle name="Separador de milhares 6 3 2 3 2 2 3 3" xfId="41486"/>
    <cellStyle name="Separador de milhares 6 3 2 3 2 2 4" xfId="20073"/>
    <cellStyle name="Separador de milhares 6 3 2 3 2 2 4 2" xfId="51368"/>
    <cellStyle name="Separador de milhares 6 3 2 3 2 2 5" xfId="13485"/>
    <cellStyle name="Separador de milhares 6 3 2 3 2 2 5 2" xfId="44780"/>
    <cellStyle name="Separador de milhares 6 3 2 3 2 2 6" xfId="34898"/>
    <cellStyle name="Separador de milhares 6 3 2 3 2 2 7" xfId="31603"/>
    <cellStyle name="Separador de milhares 6 3 2 3 2 3" xfId="5250"/>
    <cellStyle name="Separador de milhares 6 3 2 3 2 3 2" xfId="21720"/>
    <cellStyle name="Separador de milhares 6 3 2 3 2 3 2 2" xfId="53015"/>
    <cellStyle name="Separador de milhares 6 3 2 3 2 3 3" xfId="15132"/>
    <cellStyle name="Separador de milhares 6 3 2 3 2 3 3 2" xfId="46427"/>
    <cellStyle name="Separador de milhares 6 3 2 3 2 3 4" xfId="36545"/>
    <cellStyle name="Separador de milhares 6 3 2 3 2 4" xfId="8544"/>
    <cellStyle name="Separador de milhares 6 3 2 3 2 4 2" xfId="25014"/>
    <cellStyle name="Separador de milhares 6 3 2 3 2 4 2 2" xfId="56309"/>
    <cellStyle name="Separador de milhares 6 3 2 3 2 4 3" xfId="39839"/>
    <cellStyle name="Separador de milhares 6 3 2 3 2 5" xfId="18426"/>
    <cellStyle name="Separador de milhares 6 3 2 3 2 5 2" xfId="49721"/>
    <cellStyle name="Separador de milhares 6 3 2 3 2 6" xfId="11838"/>
    <cellStyle name="Separador de milhares 6 3 2 3 2 6 2" xfId="43133"/>
    <cellStyle name="Separador de milhares 6 3 2 3 2 7" xfId="28309"/>
    <cellStyle name="Separador de milhares 6 3 2 3 2 7 2" xfId="33251"/>
    <cellStyle name="Separador de milhares 6 3 2 3 2 8" xfId="29956"/>
    <cellStyle name="Separador de milhares 6 3 2 3 3" xfId="3602"/>
    <cellStyle name="Separador de milhares 6 3 2 3 3 2" xfId="6896"/>
    <cellStyle name="Separador de milhares 6 3 2 3 3 2 2" xfId="23366"/>
    <cellStyle name="Separador de milhares 6 3 2 3 3 2 2 2" xfId="54661"/>
    <cellStyle name="Separador de milhares 6 3 2 3 3 2 3" xfId="16778"/>
    <cellStyle name="Separador de milhares 6 3 2 3 3 2 3 2" xfId="48073"/>
    <cellStyle name="Separador de milhares 6 3 2 3 3 2 4" xfId="38191"/>
    <cellStyle name="Separador de milhares 6 3 2 3 3 3" xfId="10190"/>
    <cellStyle name="Separador de milhares 6 3 2 3 3 3 2" xfId="26660"/>
    <cellStyle name="Separador de milhares 6 3 2 3 3 3 2 2" xfId="57955"/>
    <cellStyle name="Separador de milhares 6 3 2 3 3 3 3" xfId="41485"/>
    <cellStyle name="Separador de milhares 6 3 2 3 3 4" xfId="20072"/>
    <cellStyle name="Separador de milhares 6 3 2 3 3 4 2" xfId="51367"/>
    <cellStyle name="Separador de milhares 6 3 2 3 3 5" xfId="13484"/>
    <cellStyle name="Separador de milhares 6 3 2 3 3 5 2" xfId="44779"/>
    <cellStyle name="Separador de milhares 6 3 2 3 3 6" xfId="34897"/>
    <cellStyle name="Separador de milhares 6 3 2 3 3 7" xfId="31602"/>
    <cellStyle name="Separador de milhares 6 3 2 3 4" xfId="5249"/>
    <cellStyle name="Separador de milhares 6 3 2 3 4 2" xfId="21719"/>
    <cellStyle name="Separador de milhares 6 3 2 3 4 2 2" xfId="53014"/>
    <cellStyle name="Separador de milhares 6 3 2 3 4 3" xfId="15131"/>
    <cellStyle name="Separador de milhares 6 3 2 3 4 3 2" xfId="46426"/>
    <cellStyle name="Separador de milhares 6 3 2 3 4 4" xfId="36544"/>
    <cellStyle name="Separador de milhares 6 3 2 3 5" xfId="8543"/>
    <cellStyle name="Separador de milhares 6 3 2 3 5 2" xfId="25013"/>
    <cellStyle name="Separador de milhares 6 3 2 3 5 2 2" xfId="56308"/>
    <cellStyle name="Separador de milhares 6 3 2 3 5 3" xfId="39838"/>
    <cellStyle name="Separador de milhares 6 3 2 3 6" xfId="18425"/>
    <cellStyle name="Separador de milhares 6 3 2 3 6 2" xfId="49720"/>
    <cellStyle name="Separador de milhares 6 3 2 3 7" xfId="11837"/>
    <cellStyle name="Separador de milhares 6 3 2 3 7 2" xfId="43132"/>
    <cellStyle name="Separador de milhares 6 3 2 3 8" xfId="28308"/>
    <cellStyle name="Separador de milhares 6 3 2 3 8 2" xfId="33250"/>
    <cellStyle name="Separador de milhares 6 3 2 3 9" xfId="29955"/>
    <cellStyle name="Separador de milhares 6 3 2 4" xfId="1921"/>
    <cellStyle name="Separador de milhares 6 3 2 4 2" xfId="3604"/>
    <cellStyle name="Separador de milhares 6 3 2 4 2 2" xfId="6898"/>
    <cellStyle name="Separador de milhares 6 3 2 4 2 2 2" xfId="23368"/>
    <cellStyle name="Separador de milhares 6 3 2 4 2 2 2 2" xfId="54663"/>
    <cellStyle name="Separador de milhares 6 3 2 4 2 2 3" xfId="16780"/>
    <cellStyle name="Separador de milhares 6 3 2 4 2 2 3 2" xfId="48075"/>
    <cellStyle name="Separador de milhares 6 3 2 4 2 2 4" xfId="38193"/>
    <cellStyle name="Separador de milhares 6 3 2 4 2 3" xfId="10192"/>
    <cellStyle name="Separador de milhares 6 3 2 4 2 3 2" xfId="26662"/>
    <cellStyle name="Separador de milhares 6 3 2 4 2 3 2 2" xfId="57957"/>
    <cellStyle name="Separador de milhares 6 3 2 4 2 3 3" xfId="41487"/>
    <cellStyle name="Separador de milhares 6 3 2 4 2 4" xfId="20074"/>
    <cellStyle name="Separador de milhares 6 3 2 4 2 4 2" xfId="51369"/>
    <cellStyle name="Separador de milhares 6 3 2 4 2 5" xfId="13486"/>
    <cellStyle name="Separador de milhares 6 3 2 4 2 5 2" xfId="44781"/>
    <cellStyle name="Separador de milhares 6 3 2 4 2 6" xfId="34899"/>
    <cellStyle name="Separador de milhares 6 3 2 4 2 7" xfId="31604"/>
    <cellStyle name="Separador de milhares 6 3 2 4 3" xfId="5251"/>
    <cellStyle name="Separador de milhares 6 3 2 4 3 2" xfId="21721"/>
    <cellStyle name="Separador de milhares 6 3 2 4 3 2 2" xfId="53016"/>
    <cellStyle name="Separador de milhares 6 3 2 4 3 3" xfId="15133"/>
    <cellStyle name="Separador de milhares 6 3 2 4 3 3 2" xfId="46428"/>
    <cellStyle name="Separador de milhares 6 3 2 4 3 4" xfId="36546"/>
    <cellStyle name="Separador de milhares 6 3 2 4 4" xfId="8545"/>
    <cellStyle name="Separador de milhares 6 3 2 4 4 2" xfId="25015"/>
    <cellStyle name="Separador de milhares 6 3 2 4 4 2 2" xfId="56310"/>
    <cellStyle name="Separador de milhares 6 3 2 4 4 3" xfId="39840"/>
    <cellStyle name="Separador de milhares 6 3 2 4 5" xfId="18427"/>
    <cellStyle name="Separador de milhares 6 3 2 4 5 2" xfId="49722"/>
    <cellStyle name="Separador de milhares 6 3 2 4 6" xfId="11839"/>
    <cellStyle name="Separador de milhares 6 3 2 4 6 2" xfId="43134"/>
    <cellStyle name="Separador de milhares 6 3 2 4 7" xfId="28310"/>
    <cellStyle name="Separador de milhares 6 3 2 4 7 2" xfId="33252"/>
    <cellStyle name="Separador de milhares 6 3 2 4 8" xfId="29957"/>
    <cellStyle name="Separador de milhares 6 3 2 5" xfId="1922"/>
    <cellStyle name="Separador de milhares 6 3 2 5 2" xfId="3605"/>
    <cellStyle name="Separador de milhares 6 3 2 5 2 2" xfId="6899"/>
    <cellStyle name="Separador de milhares 6 3 2 5 2 2 2" xfId="23369"/>
    <cellStyle name="Separador de milhares 6 3 2 5 2 2 2 2" xfId="54664"/>
    <cellStyle name="Separador de milhares 6 3 2 5 2 2 3" xfId="16781"/>
    <cellStyle name="Separador de milhares 6 3 2 5 2 2 3 2" xfId="48076"/>
    <cellStyle name="Separador de milhares 6 3 2 5 2 2 4" xfId="38194"/>
    <cellStyle name="Separador de milhares 6 3 2 5 2 3" xfId="10193"/>
    <cellStyle name="Separador de milhares 6 3 2 5 2 3 2" xfId="26663"/>
    <cellStyle name="Separador de milhares 6 3 2 5 2 3 2 2" xfId="57958"/>
    <cellStyle name="Separador de milhares 6 3 2 5 2 3 3" xfId="41488"/>
    <cellStyle name="Separador de milhares 6 3 2 5 2 4" xfId="20075"/>
    <cellStyle name="Separador de milhares 6 3 2 5 2 4 2" xfId="51370"/>
    <cellStyle name="Separador de milhares 6 3 2 5 2 5" xfId="13487"/>
    <cellStyle name="Separador de milhares 6 3 2 5 2 5 2" xfId="44782"/>
    <cellStyle name="Separador de milhares 6 3 2 5 2 6" xfId="34900"/>
    <cellStyle name="Separador de milhares 6 3 2 5 2 7" xfId="31605"/>
    <cellStyle name="Separador de milhares 6 3 2 5 3" xfId="5252"/>
    <cellStyle name="Separador de milhares 6 3 2 5 3 2" xfId="21722"/>
    <cellStyle name="Separador de milhares 6 3 2 5 3 2 2" xfId="53017"/>
    <cellStyle name="Separador de milhares 6 3 2 5 3 3" xfId="15134"/>
    <cellStyle name="Separador de milhares 6 3 2 5 3 3 2" xfId="46429"/>
    <cellStyle name="Separador de milhares 6 3 2 5 3 4" xfId="36547"/>
    <cellStyle name="Separador de milhares 6 3 2 5 4" xfId="8546"/>
    <cellStyle name="Separador de milhares 6 3 2 5 4 2" xfId="25016"/>
    <cellStyle name="Separador de milhares 6 3 2 5 4 2 2" xfId="56311"/>
    <cellStyle name="Separador de milhares 6 3 2 5 4 3" xfId="39841"/>
    <cellStyle name="Separador de milhares 6 3 2 5 5" xfId="18428"/>
    <cellStyle name="Separador de milhares 6 3 2 5 5 2" xfId="49723"/>
    <cellStyle name="Separador de milhares 6 3 2 5 6" xfId="11840"/>
    <cellStyle name="Separador de milhares 6 3 2 5 6 2" xfId="43135"/>
    <cellStyle name="Separador de milhares 6 3 2 5 7" xfId="28311"/>
    <cellStyle name="Separador de milhares 6 3 2 5 7 2" xfId="33253"/>
    <cellStyle name="Separador de milhares 6 3 2 5 8" xfId="29958"/>
    <cellStyle name="Separador de milhares 6 3 2 6" xfId="3599"/>
    <cellStyle name="Separador de milhares 6 3 2 6 2" xfId="6893"/>
    <cellStyle name="Separador de milhares 6 3 2 6 2 2" xfId="23363"/>
    <cellStyle name="Separador de milhares 6 3 2 6 2 2 2" xfId="54658"/>
    <cellStyle name="Separador de milhares 6 3 2 6 2 3" xfId="16775"/>
    <cellStyle name="Separador de milhares 6 3 2 6 2 3 2" xfId="48070"/>
    <cellStyle name="Separador de milhares 6 3 2 6 2 4" xfId="38188"/>
    <cellStyle name="Separador de milhares 6 3 2 6 3" xfId="10187"/>
    <cellStyle name="Separador de milhares 6 3 2 6 3 2" xfId="26657"/>
    <cellStyle name="Separador de milhares 6 3 2 6 3 2 2" xfId="57952"/>
    <cellStyle name="Separador de milhares 6 3 2 6 3 3" xfId="41482"/>
    <cellStyle name="Separador de milhares 6 3 2 6 4" xfId="20069"/>
    <cellStyle name="Separador de milhares 6 3 2 6 4 2" xfId="51364"/>
    <cellStyle name="Separador de milhares 6 3 2 6 5" xfId="13481"/>
    <cellStyle name="Separador de milhares 6 3 2 6 5 2" xfId="44776"/>
    <cellStyle name="Separador de milhares 6 3 2 6 6" xfId="34894"/>
    <cellStyle name="Separador de milhares 6 3 2 6 7" xfId="31599"/>
    <cellStyle name="Separador de milhares 6 3 2 7" xfId="5246"/>
    <cellStyle name="Separador de milhares 6 3 2 7 2" xfId="21716"/>
    <cellStyle name="Separador de milhares 6 3 2 7 2 2" xfId="53011"/>
    <cellStyle name="Separador de milhares 6 3 2 7 3" xfId="15128"/>
    <cellStyle name="Separador de milhares 6 3 2 7 3 2" xfId="46423"/>
    <cellStyle name="Separador de milhares 6 3 2 7 4" xfId="36541"/>
    <cellStyle name="Separador de milhares 6 3 2 8" xfId="8540"/>
    <cellStyle name="Separador de milhares 6 3 2 8 2" xfId="25010"/>
    <cellStyle name="Separador de milhares 6 3 2 8 2 2" xfId="56305"/>
    <cellStyle name="Separador de milhares 6 3 2 8 3" xfId="39835"/>
    <cellStyle name="Separador de milhares 6 3 2 9" xfId="18422"/>
    <cellStyle name="Separador de milhares 6 3 2 9 2" xfId="49717"/>
    <cellStyle name="Separador de milhares 6 3 3" xfId="1923"/>
    <cellStyle name="Separador de milhares 6 3 3 10" xfId="11841"/>
    <cellStyle name="Separador de milhares 6 3 3 10 2" xfId="43136"/>
    <cellStyle name="Separador de milhares 6 3 3 11" xfId="28312"/>
    <cellStyle name="Separador de milhares 6 3 3 11 2" xfId="33254"/>
    <cellStyle name="Separador de milhares 6 3 3 12" xfId="29959"/>
    <cellStyle name="Separador de milhares 6 3 3 2" xfId="1924"/>
    <cellStyle name="Separador de milhares 6 3 3 2 2" xfId="1925"/>
    <cellStyle name="Separador de milhares 6 3 3 2 2 2" xfId="3608"/>
    <cellStyle name="Separador de milhares 6 3 3 2 2 2 2" xfId="6902"/>
    <cellStyle name="Separador de milhares 6 3 3 2 2 2 2 2" xfId="23372"/>
    <cellStyle name="Separador de milhares 6 3 3 2 2 2 2 2 2" xfId="54667"/>
    <cellStyle name="Separador de milhares 6 3 3 2 2 2 2 3" xfId="16784"/>
    <cellStyle name="Separador de milhares 6 3 3 2 2 2 2 3 2" xfId="48079"/>
    <cellStyle name="Separador de milhares 6 3 3 2 2 2 2 4" xfId="38197"/>
    <cellStyle name="Separador de milhares 6 3 3 2 2 2 3" xfId="10196"/>
    <cellStyle name="Separador de milhares 6 3 3 2 2 2 3 2" xfId="26666"/>
    <cellStyle name="Separador de milhares 6 3 3 2 2 2 3 2 2" xfId="57961"/>
    <cellStyle name="Separador de milhares 6 3 3 2 2 2 3 3" xfId="41491"/>
    <cellStyle name="Separador de milhares 6 3 3 2 2 2 4" xfId="20078"/>
    <cellStyle name="Separador de milhares 6 3 3 2 2 2 4 2" xfId="51373"/>
    <cellStyle name="Separador de milhares 6 3 3 2 2 2 5" xfId="13490"/>
    <cellStyle name="Separador de milhares 6 3 3 2 2 2 5 2" xfId="44785"/>
    <cellStyle name="Separador de milhares 6 3 3 2 2 2 6" xfId="34903"/>
    <cellStyle name="Separador de milhares 6 3 3 2 2 2 7" xfId="31608"/>
    <cellStyle name="Separador de milhares 6 3 3 2 2 3" xfId="5255"/>
    <cellStyle name="Separador de milhares 6 3 3 2 2 3 2" xfId="21725"/>
    <cellStyle name="Separador de milhares 6 3 3 2 2 3 2 2" xfId="53020"/>
    <cellStyle name="Separador de milhares 6 3 3 2 2 3 3" xfId="15137"/>
    <cellStyle name="Separador de milhares 6 3 3 2 2 3 3 2" xfId="46432"/>
    <cellStyle name="Separador de milhares 6 3 3 2 2 3 4" xfId="36550"/>
    <cellStyle name="Separador de milhares 6 3 3 2 2 4" xfId="8549"/>
    <cellStyle name="Separador de milhares 6 3 3 2 2 4 2" xfId="25019"/>
    <cellStyle name="Separador de milhares 6 3 3 2 2 4 2 2" xfId="56314"/>
    <cellStyle name="Separador de milhares 6 3 3 2 2 4 3" xfId="39844"/>
    <cellStyle name="Separador de milhares 6 3 3 2 2 5" xfId="18431"/>
    <cellStyle name="Separador de milhares 6 3 3 2 2 5 2" xfId="49726"/>
    <cellStyle name="Separador de milhares 6 3 3 2 2 6" xfId="11843"/>
    <cellStyle name="Separador de milhares 6 3 3 2 2 6 2" xfId="43138"/>
    <cellStyle name="Separador de milhares 6 3 3 2 2 7" xfId="28314"/>
    <cellStyle name="Separador de milhares 6 3 3 2 2 7 2" xfId="33256"/>
    <cellStyle name="Separador de milhares 6 3 3 2 2 8" xfId="29961"/>
    <cellStyle name="Separador de milhares 6 3 3 2 3" xfId="3607"/>
    <cellStyle name="Separador de milhares 6 3 3 2 3 2" xfId="6901"/>
    <cellStyle name="Separador de milhares 6 3 3 2 3 2 2" xfId="23371"/>
    <cellStyle name="Separador de milhares 6 3 3 2 3 2 2 2" xfId="54666"/>
    <cellStyle name="Separador de milhares 6 3 3 2 3 2 3" xfId="16783"/>
    <cellStyle name="Separador de milhares 6 3 3 2 3 2 3 2" xfId="48078"/>
    <cellStyle name="Separador de milhares 6 3 3 2 3 2 4" xfId="38196"/>
    <cellStyle name="Separador de milhares 6 3 3 2 3 3" xfId="10195"/>
    <cellStyle name="Separador de milhares 6 3 3 2 3 3 2" xfId="26665"/>
    <cellStyle name="Separador de milhares 6 3 3 2 3 3 2 2" xfId="57960"/>
    <cellStyle name="Separador de milhares 6 3 3 2 3 3 3" xfId="41490"/>
    <cellStyle name="Separador de milhares 6 3 3 2 3 4" xfId="20077"/>
    <cellStyle name="Separador de milhares 6 3 3 2 3 4 2" xfId="51372"/>
    <cellStyle name="Separador de milhares 6 3 3 2 3 5" xfId="13489"/>
    <cellStyle name="Separador de milhares 6 3 3 2 3 5 2" xfId="44784"/>
    <cellStyle name="Separador de milhares 6 3 3 2 3 6" xfId="34902"/>
    <cellStyle name="Separador de milhares 6 3 3 2 3 7" xfId="31607"/>
    <cellStyle name="Separador de milhares 6 3 3 2 4" xfId="5254"/>
    <cellStyle name="Separador de milhares 6 3 3 2 4 2" xfId="21724"/>
    <cellStyle name="Separador de milhares 6 3 3 2 4 2 2" xfId="53019"/>
    <cellStyle name="Separador de milhares 6 3 3 2 4 3" xfId="15136"/>
    <cellStyle name="Separador de milhares 6 3 3 2 4 3 2" xfId="46431"/>
    <cellStyle name="Separador de milhares 6 3 3 2 4 4" xfId="36549"/>
    <cellStyle name="Separador de milhares 6 3 3 2 5" xfId="8548"/>
    <cellStyle name="Separador de milhares 6 3 3 2 5 2" xfId="25018"/>
    <cellStyle name="Separador de milhares 6 3 3 2 5 2 2" xfId="56313"/>
    <cellStyle name="Separador de milhares 6 3 3 2 5 3" xfId="39843"/>
    <cellStyle name="Separador de milhares 6 3 3 2 6" xfId="18430"/>
    <cellStyle name="Separador de milhares 6 3 3 2 6 2" xfId="49725"/>
    <cellStyle name="Separador de milhares 6 3 3 2 7" xfId="11842"/>
    <cellStyle name="Separador de milhares 6 3 3 2 7 2" xfId="43137"/>
    <cellStyle name="Separador de milhares 6 3 3 2 8" xfId="28313"/>
    <cellStyle name="Separador de milhares 6 3 3 2 8 2" xfId="33255"/>
    <cellStyle name="Separador de milhares 6 3 3 2 9" xfId="29960"/>
    <cellStyle name="Separador de milhares 6 3 3 3" xfId="1926"/>
    <cellStyle name="Separador de milhares 6 3 3 3 2" xfId="1927"/>
    <cellStyle name="Separador de milhares 6 3 3 3 2 2" xfId="3610"/>
    <cellStyle name="Separador de milhares 6 3 3 3 2 2 2" xfId="6904"/>
    <cellStyle name="Separador de milhares 6 3 3 3 2 2 2 2" xfId="23374"/>
    <cellStyle name="Separador de milhares 6 3 3 3 2 2 2 2 2" xfId="54669"/>
    <cellStyle name="Separador de milhares 6 3 3 3 2 2 2 3" xfId="16786"/>
    <cellStyle name="Separador de milhares 6 3 3 3 2 2 2 3 2" xfId="48081"/>
    <cellStyle name="Separador de milhares 6 3 3 3 2 2 2 4" xfId="38199"/>
    <cellStyle name="Separador de milhares 6 3 3 3 2 2 3" xfId="10198"/>
    <cellStyle name="Separador de milhares 6 3 3 3 2 2 3 2" xfId="26668"/>
    <cellStyle name="Separador de milhares 6 3 3 3 2 2 3 2 2" xfId="57963"/>
    <cellStyle name="Separador de milhares 6 3 3 3 2 2 3 3" xfId="41493"/>
    <cellStyle name="Separador de milhares 6 3 3 3 2 2 4" xfId="20080"/>
    <cellStyle name="Separador de milhares 6 3 3 3 2 2 4 2" xfId="51375"/>
    <cellStyle name="Separador de milhares 6 3 3 3 2 2 5" xfId="13492"/>
    <cellStyle name="Separador de milhares 6 3 3 3 2 2 5 2" xfId="44787"/>
    <cellStyle name="Separador de milhares 6 3 3 3 2 2 6" xfId="34905"/>
    <cellStyle name="Separador de milhares 6 3 3 3 2 2 7" xfId="31610"/>
    <cellStyle name="Separador de milhares 6 3 3 3 2 3" xfId="5257"/>
    <cellStyle name="Separador de milhares 6 3 3 3 2 3 2" xfId="21727"/>
    <cellStyle name="Separador de milhares 6 3 3 3 2 3 2 2" xfId="53022"/>
    <cellStyle name="Separador de milhares 6 3 3 3 2 3 3" xfId="15139"/>
    <cellStyle name="Separador de milhares 6 3 3 3 2 3 3 2" xfId="46434"/>
    <cellStyle name="Separador de milhares 6 3 3 3 2 3 4" xfId="36552"/>
    <cellStyle name="Separador de milhares 6 3 3 3 2 4" xfId="8551"/>
    <cellStyle name="Separador de milhares 6 3 3 3 2 4 2" xfId="25021"/>
    <cellStyle name="Separador de milhares 6 3 3 3 2 4 2 2" xfId="56316"/>
    <cellStyle name="Separador de milhares 6 3 3 3 2 4 3" xfId="39846"/>
    <cellStyle name="Separador de milhares 6 3 3 3 2 5" xfId="18433"/>
    <cellStyle name="Separador de milhares 6 3 3 3 2 5 2" xfId="49728"/>
    <cellStyle name="Separador de milhares 6 3 3 3 2 6" xfId="11845"/>
    <cellStyle name="Separador de milhares 6 3 3 3 2 6 2" xfId="43140"/>
    <cellStyle name="Separador de milhares 6 3 3 3 2 7" xfId="28316"/>
    <cellStyle name="Separador de milhares 6 3 3 3 2 7 2" xfId="33258"/>
    <cellStyle name="Separador de milhares 6 3 3 3 2 8" xfId="29963"/>
    <cellStyle name="Separador de milhares 6 3 3 3 3" xfId="3609"/>
    <cellStyle name="Separador de milhares 6 3 3 3 3 2" xfId="6903"/>
    <cellStyle name="Separador de milhares 6 3 3 3 3 2 2" xfId="23373"/>
    <cellStyle name="Separador de milhares 6 3 3 3 3 2 2 2" xfId="54668"/>
    <cellStyle name="Separador de milhares 6 3 3 3 3 2 3" xfId="16785"/>
    <cellStyle name="Separador de milhares 6 3 3 3 3 2 3 2" xfId="48080"/>
    <cellStyle name="Separador de milhares 6 3 3 3 3 2 4" xfId="38198"/>
    <cellStyle name="Separador de milhares 6 3 3 3 3 3" xfId="10197"/>
    <cellStyle name="Separador de milhares 6 3 3 3 3 3 2" xfId="26667"/>
    <cellStyle name="Separador de milhares 6 3 3 3 3 3 2 2" xfId="57962"/>
    <cellStyle name="Separador de milhares 6 3 3 3 3 3 3" xfId="41492"/>
    <cellStyle name="Separador de milhares 6 3 3 3 3 4" xfId="20079"/>
    <cellStyle name="Separador de milhares 6 3 3 3 3 4 2" xfId="51374"/>
    <cellStyle name="Separador de milhares 6 3 3 3 3 5" xfId="13491"/>
    <cellStyle name="Separador de milhares 6 3 3 3 3 5 2" xfId="44786"/>
    <cellStyle name="Separador de milhares 6 3 3 3 3 6" xfId="34904"/>
    <cellStyle name="Separador de milhares 6 3 3 3 3 7" xfId="31609"/>
    <cellStyle name="Separador de milhares 6 3 3 3 4" xfId="5256"/>
    <cellStyle name="Separador de milhares 6 3 3 3 4 2" xfId="21726"/>
    <cellStyle name="Separador de milhares 6 3 3 3 4 2 2" xfId="53021"/>
    <cellStyle name="Separador de milhares 6 3 3 3 4 3" xfId="15138"/>
    <cellStyle name="Separador de milhares 6 3 3 3 4 3 2" xfId="46433"/>
    <cellStyle name="Separador de milhares 6 3 3 3 4 4" xfId="36551"/>
    <cellStyle name="Separador de milhares 6 3 3 3 5" xfId="8550"/>
    <cellStyle name="Separador de milhares 6 3 3 3 5 2" xfId="25020"/>
    <cellStyle name="Separador de milhares 6 3 3 3 5 2 2" xfId="56315"/>
    <cellStyle name="Separador de milhares 6 3 3 3 5 3" xfId="39845"/>
    <cellStyle name="Separador de milhares 6 3 3 3 6" xfId="18432"/>
    <cellStyle name="Separador de milhares 6 3 3 3 6 2" xfId="49727"/>
    <cellStyle name="Separador de milhares 6 3 3 3 7" xfId="11844"/>
    <cellStyle name="Separador de milhares 6 3 3 3 7 2" xfId="43139"/>
    <cellStyle name="Separador de milhares 6 3 3 3 8" xfId="28315"/>
    <cellStyle name="Separador de milhares 6 3 3 3 8 2" xfId="33257"/>
    <cellStyle name="Separador de milhares 6 3 3 3 9" xfId="29962"/>
    <cellStyle name="Separador de milhares 6 3 3 4" xfId="1928"/>
    <cellStyle name="Separador de milhares 6 3 3 4 2" xfId="3611"/>
    <cellStyle name="Separador de milhares 6 3 3 4 2 2" xfId="6905"/>
    <cellStyle name="Separador de milhares 6 3 3 4 2 2 2" xfId="23375"/>
    <cellStyle name="Separador de milhares 6 3 3 4 2 2 2 2" xfId="54670"/>
    <cellStyle name="Separador de milhares 6 3 3 4 2 2 3" xfId="16787"/>
    <cellStyle name="Separador de milhares 6 3 3 4 2 2 3 2" xfId="48082"/>
    <cellStyle name="Separador de milhares 6 3 3 4 2 2 4" xfId="38200"/>
    <cellStyle name="Separador de milhares 6 3 3 4 2 3" xfId="10199"/>
    <cellStyle name="Separador de milhares 6 3 3 4 2 3 2" xfId="26669"/>
    <cellStyle name="Separador de milhares 6 3 3 4 2 3 2 2" xfId="57964"/>
    <cellStyle name="Separador de milhares 6 3 3 4 2 3 3" xfId="41494"/>
    <cellStyle name="Separador de milhares 6 3 3 4 2 4" xfId="20081"/>
    <cellStyle name="Separador de milhares 6 3 3 4 2 4 2" xfId="51376"/>
    <cellStyle name="Separador de milhares 6 3 3 4 2 5" xfId="13493"/>
    <cellStyle name="Separador de milhares 6 3 3 4 2 5 2" xfId="44788"/>
    <cellStyle name="Separador de milhares 6 3 3 4 2 6" xfId="34906"/>
    <cellStyle name="Separador de milhares 6 3 3 4 2 7" xfId="31611"/>
    <cellStyle name="Separador de milhares 6 3 3 4 3" xfId="5258"/>
    <cellStyle name="Separador de milhares 6 3 3 4 3 2" xfId="21728"/>
    <cellStyle name="Separador de milhares 6 3 3 4 3 2 2" xfId="53023"/>
    <cellStyle name="Separador de milhares 6 3 3 4 3 3" xfId="15140"/>
    <cellStyle name="Separador de milhares 6 3 3 4 3 3 2" xfId="46435"/>
    <cellStyle name="Separador de milhares 6 3 3 4 3 4" xfId="36553"/>
    <cellStyle name="Separador de milhares 6 3 3 4 4" xfId="8552"/>
    <cellStyle name="Separador de milhares 6 3 3 4 4 2" xfId="25022"/>
    <cellStyle name="Separador de milhares 6 3 3 4 4 2 2" xfId="56317"/>
    <cellStyle name="Separador de milhares 6 3 3 4 4 3" xfId="39847"/>
    <cellStyle name="Separador de milhares 6 3 3 4 5" xfId="18434"/>
    <cellStyle name="Separador de milhares 6 3 3 4 5 2" xfId="49729"/>
    <cellStyle name="Separador de milhares 6 3 3 4 6" xfId="11846"/>
    <cellStyle name="Separador de milhares 6 3 3 4 6 2" xfId="43141"/>
    <cellStyle name="Separador de milhares 6 3 3 4 7" xfId="28317"/>
    <cellStyle name="Separador de milhares 6 3 3 4 7 2" xfId="33259"/>
    <cellStyle name="Separador de milhares 6 3 3 4 8" xfId="29964"/>
    <cellStyle name="Separador de milhares 6 3 3 5" xfId="1929"/>
    <cellStyle name="Separador de milhares 6 3 3 5 2" xfId="3612"/>
    <cellStyle name="Separador de milhares 6 3 3 5 2 2" xfId="6906"/>
    <cellStyle name="Separador de milhares 6 3 3 5 2 2 2" xfId="23376"/>
    <cellStyle name="Separador de milhares 6 3 3 5 2 2 2 2" xfId="54671"/>
    <cellStyle name="Separador de milhares 6 3 3 5 2 2 3" xfId="16788"/>
    <cellStyle name="Separador de milhares 6 3 3 5 2 2 3 2" xfId="48083"/>
    <cellStyle name="Separador de milhares 6 3 3 5 2 2 4" xfId="38201"/>
    <cellStyle name="Separador de milhares 6 3 3 5 2 3" xfId="10200"/>
    <cellStyle name="Separador de milhares 6 3 3 5 2 3 2" xfId="26670"/>
    <cellStyle name="Separador de milhares 6 3 3 5 2 3 2 2" xfId="57965"/>
    <cellStyle name="Separador de milhares 6 3 3 5 2 3 3" xfId="41495"/>
    <cellStyle name="Separador de milhares 6 3 3 5 2 4" xfId="20082"/>
    <cellStyle name="Separador de milhares 6 3 3 5 2 4 2" xfId="51377"/>
    <cellStyle name="Separador de milhares 6 3 3 5 2 5" xfId="13494"/>
    <cellStyle name="Separador de milhares 6 3 3 5 2 5 2" xfId="44789"/>
    <cellStyle name="Separador de milhares 6 3 3 5 2 6" xfId="34907"/>
    <cellStyle name="Separador de milhares 6 3 3 5 2 7" xfId="31612"/>
    <cellStyle name="Separador de milhares 6 3 3 5 3" xfId="5259"/>
    <cellStyle name="Separador de milhares 6 3 3 5 3 2" xfId="21729"/>
    <cellStyle name="Separador de milhares 6 3 3 5 3 2 2" xfId="53024"/>
    <cellStyle name="Separador de milhares 6 3 3 5 3 3" xfId="15141"/>
    <cellStyle name="Separador de milhares 6 3 3 5 3 3 2" xfId="46436"/>
    <cellStyle name="Separador de milhares 6 3 3 5 3 4" xfId="36554"/>
    <cellStyle name="Separador de milhares 6 3 3 5 4" xfId="8553"/>
    <cellStyle name="Separador de milhares 6 3 3 5 4 2" xfId="25023"/>
    <cellStyle name="Separador de milhares 6 3 3 5 4 2 2" xfId="56318"/>
    <cellStyle name="Separador de milhares 6 3 3 5 4 3" xfId="39848"/>
    <cellStyle name="Separador de milhares 6 3 3 5 5" xfId="18435"/>
    <cellStyle name="Separador de milhares 6 3 3 5 5 2" xfId="49730"/>
    <cellStyle name="Separador de milhares 6 3 3 5 6" xfId="11847"/>
    <cellStyle name="Separador de milhares 6 3 3 5 6 2" xfId="43142"/>
    <cellStyle name="Separador de milhares 6 3 3 5 7" xfId="28318"/>
    <cellStyle name="Separador de milhares 6 3 3 5 7 2" xfId="33260"/>
    <cellStyle name="Separador de milhares 6 3 3 5 8" xfId="29965"/>
    <cellStyle name="Separador de milhares 6 3 3 6" xfId="3606"/>
    <cellStyle name="Separador de milhares 6 3 3 6 2" xfId="6900"/>
    <cellStyle name="Separador de milhares 6 3 3 6 2 2" xfId="23370"/>
    <cellStyle name="Separador de milhares 6 3 3 6 2 2 2" xfId="54665"/>
    <cellStyle name="Separador de milhares 6 3 3 6 2 3" xfId="16782"/>
    <cellStyle name="Separador de milhares 6 3 3 6 2 3 2" xfId="48077"/>
    <cellStyle name="Separador de milhares 6 3 3 6 2 4" xfId="38195"/>
    <cellStyle name="Separador de milhares 6 3 3 6 3" xfId="10194"/>
    <cellStyle name="Separador de milhares 6 3 3 6 3 2" xfId="26664"/>
    <cellStyle name="Separador de milhares 6 3 3 6 3 2 2" xfId="57959"/>
    <cellStyle name="Separador de milhares 6 3 3 6 3 3" xfId="41489"/>
    <cellStyle name="Separador de milhares 6 3 3 6 4" xfId="20076"/>
    <cellStyle name="Separador de milhares 6 3 3 6 4 2" xfId="51371"/>
    <cellStyle name="Separador de milhares 6 3 3 6 5" xfId="13488"/>
    <cellStyle name="Separador de milhares 6 3 3 6 5 2" xfId="44783"/>
    <cellStyle name="Separador de milhares 6 3 3 6 6" xfId="34901"/>
    <cellStyle name="Separador de milhares 6 3 3 6 7" xfId="31606"/>
    <cellStyle name="Separador de milhares 6 3 3 7" xfId="5253"/>
    <cellStyle name="Separador de milhares 6 3 3 7 2" xfId="21723"/>
    <cellStyle name="Separador de milhares 6 3 3 7 2 2" xfId="53018"/>
    <cellStyle name="Separador de milhares 6 3 3 7 3" xfId="15135"/>
    <cellStyle name="Separador de milhares 6 3 3 7 3 2" xfId="46430"/>
    <cellStyle name="Separador de milhares 6 3 3 7 4" xfId="36548"/>
    <cellStyle name="Separador de milhares 6 3 3 8" xfId="8547"/>
    <cellStyle name="Separador de milhares 6 3 3 8 2" xfId="25017"/>
    <cellStyle name="Separador de milhares 6 3 3 8 2 2" xfId="56312"/>
    <cellStyle name="Separador de milhares 6 3 3 8 3" xfId="39842"/>
    <cellStyle name="Separador de milhares 6 3 3 9" xfId="18429"/>
    <cellStyle name="Separador de milhares 6 3 3 9 2" xfId="49724"/>
    <cellStyle name="Separador de milhares 6 3 4" xfId="1930"/>
    <cellStyle name="Separador de milhares 6 3 4 2" xfId="1931"/>
    <cellStyle name="Separador de milhares 6 3 4 2 2" xfId="3614"/>
    <cellStyle name="Separador de milhares 6 3 4 2 2 2" xfId="6908"/>
    <cellStyle name="Separador de milhares 6 3 4 2 2 2 2" xfId="23378"/>
    <cellStyle name="Separador de milhares 6 3 4 2 2 2 2 2" xfId="54673"/>
    <cellStyle name="Separador de milhares 6 3 4 2 2 2 3" xfId="16790"/>
    <cellStyle name="Separador de milhares 6 3 4 2 2 2 3 2" xfId="48085"/>
    <cellStyle name="Separador de milhares 6 3 4 2 2 2 4" xfId="38203"/>
    <cellStyle name="Separador de milhares 6 3 4 2 2 3" xfId="10202"/>
    <cellStyle name="Separador de milhares 6 3 4 2 2 3 2" xfId="26672"/>
    <cellStyle name="Separador de milhares 6 3 4 2 2 3 2 2" xfId="57967"/>
    <cellStyle name="Separador de milhares 6 3 4 2 2 3 3" xfId="41497"/>
    <cellStyle name="Separador de milhares 6 3 4 2 2 4" xfId="20084"/>
    <cellStyle name="Separador de milhares 6 3 4 2 2 4 2" xfId="51379"/>
    <cellStyle name="Separador de milhares 6 3 4 2 2 5" xfId="13496"/>
    <cellStyle name="Separador de milhares 6 3 4 2 2 5 2" xfId="44791"/>
    <cellStyle name="Separador de milhares 6 3 4 2 2 6" xfId="34909"/>
    <cellStyle name="Separador de milhares 6 3 4 2 2 7" xfId="31614"/>
    <cellStyle name="Separador de milhares 6 3 4 2 3" xfId="5261"/>
    <cellStyle name="Separador de milhares 6 3 4 2 3 2" xfId="21731"/>
    <cellStyle name="Separador de milhares 6 3 4 2 3 2 2" xfId="53026"/>
    <cellStyle name="Separador de milhares 6 3 4 2 3 3" xfId="15143"/>
    <cellStyle name="Separador de milhares 6 3 4 2 3 3 2" xfId="46438"/>
    <cellStyle name="Separador de milhares 6 3 4 2 3 4" xfId="36556"/>
    <cellStyle name="Separador de milhares 6 3 4 2 4" xfId="8555"/>
    <cellStyle name="Separador de milhares 6 3 4 2 4 2" xfId="25025"/>
    <cellStyle name="Separador de milhares 6 3 4 2 4 2 2" xfId="56320"/>
    <cellStyle name="Separador de milhares 6 3 4 2 4 3" xfId="39850"/>
    <cellStyle name="Separador de milhares 6 3 4 2 5" xfId="18437"/>
    <cellStyle name="Separador de milhares 6 3 4 2 5 2" xfId="49732"/>
    <cellStyle name="Separador de milhares 6 3 4 2 6" xfId="11849"/>
    <cellStyle name="Separador de milhares 6 3 4 2 6 2" xfId="43144"/>
    <cellStyle name="Separador de milhares 6 3 4 2 7" xfId="28320"/>
    <cellStyle name="Separador de milhares 6 3 4 2 7 2" xfId="33262"/>
    <cellStyle name="Separador de milhares 6 3 4 2 8" xfId="29967"/>
    <cellStyle name="Separador de milhares 6 3 4 3" xfId="3613"/>
    <cellStyle name="Separador de milhares 6 3 4 3 2" xfId="6907"/>
    <cellStyle name="Separador de milhares 6 3 4 3 2 2" xfId="23377"/>
    <cellStyle name="Separador de milhares 6 3 4 3 2 2 2" xfId="54672"/>
    <cellStyle name="Separador de milhares 6 3 4 3 2 3" xfId="16789"/>
    <cellStyle name="Separador de milhares 6 3 4 3 2 3 2" xfId="48084"/>
    <cellStyle name="Separador de milhares 6 3 4 3 2 4" xfId="38202"/>
    <cellStyle name="Separador de milhares 6 3 4 3 3" xfId="10201"/>
    <cellStyle name="Separador de milhares 6 3 4 3 3 2" xfId="26671"/>
    <cellStyle name="Separador de milhares 6 3 4 3 3 2 2" xfId="57966"/>
    <cellStyle name="Separador de milhares 6 3 4 3 3 3" xfId="41496"/>
    <cellStyle name="Separador de milhares 6 3 4 3 4" xfId="20083"/>
    <cellStyle name="Separador de milhares 6 3 4 3 4 2" xfId="51378"/>
    <cellStyle name="Separador de milhares 6 3 4 3 5" xfId="13495"/>
    <cellStyle name="Separador de milhares 6 3 4 3 5 2" xfId="44790"/>
    <cellStyle name="Separador de milhares 6 3 4 3 6" xfId="34908"/>
    <cellStyle name="Separador de milhares 6 3 4 3 7" xfId="31613"/>
    <cellStyle name="Separador de milhares 6 3 4 4" xfId="5260"/>
    <cellStyle name="Separador de milhares 6 3 4 4 2" xfId="21730"/>
    <cellStyle name="Separador de milhares 6 3 4 4 2 2" xfId="53025"/>
    <cellStyle name="Separador de milhares 6 3 4 4 3" xfId="15142"/>
    <cellStyle name="Separador de milhares 6 3 4 4 3 2" xfId="46437"/>
    <cellStyle name="Separador de milhares 6 3 4 4 4" xfId="36555"/>
    <cellStyle name="Separador de milhares 6 3 4 5" xfId="8554"/>
    <cellStyle name="Separador de milhares 6 3 4 5 2" xfId="25024"/>
    <cellStyle name="Separador de milhares 6 3 4 5 2 2" xfId="56319"/>
    <cellStyle name="Separador de milhares 6 3 4 5 3" xfId="39849"/>
    <cellStyle name="Separador de milhares 6 3 4 6" xfId="18436"/>
    <cellStyle name="Separador de milhares 6 3 4 6 2" xfId="49731"/>
    <cellStyle name="Separador de milhares 6 3 4 7" xfId="11848"/>
    <cellStyle name="Separador de milhares 6 3 4 7 2" xfId="43143"/>
    <cellStyle name="Separador de milhares 6 3 4 8" xfId="28319"/>
    <cellStyle name="Separador de milhares 6 3 4 8 2" xfId="33261"/>
    <cellStyle name="Separador de milhares 6 3 4 9" xfId="29966"/>
    <cellStyle name="Separador de milhares 6 3 5" xfId="1932"/>
    <cellStyle name="Separador de milhares 6 3 5 2" xfId="1933"/>
    <cellStyle name="Separador de milhares 6 3 5 2 2" xfId="3616"/>
    <cellStyle name="Separador de milhares 6 3 5 2 2 2" xfId="6910"/>
    <cellStyle name="Separador de milhares 6 3 5 2 2 2 2" xfId="23380"/>
    <cellStyle name="Separador de milhares 6 3 5 2 2 2 2 2" xfId="54675"/>
    <cellStyle name="Separador de milhares 6 3 5 2 2 2 3" xfId="16792"/>
    <cellStyle name="Separador de milhares 6 3 5 2 2 2 3 2" xfId="48087"/>
    <cellStyle name="Separador de milhares 6 3 5 2 2 2 4" xfId="38205"/>
    <cellStyle name="Separador de milhares 6 3 5 2 2 3" xfId="10204"/>
    <cellStyle name="Separador de milhares 6 3 5 2 2 3 2" xfId="26674"/>
    <cellStyle name="Separador de milhares 6 3 5 2 2 3 2 2" xfId="57969"/>
    <cellStyle name="Separador de milhares 6 3 5 2 2 3 3" xfId="41499"/>
    <cellStyle name="Separador de milhares 6 3 5 2 2 4" xfId="20086"/>
    <cellStyle name="Separador de milhares 6 3 5 2 2 4 2" xfId="51381"/>
    <cellStyle name="Separador de milhares 6 3 5 2 2 5" xfId="13498"/>
    <cellStyle name="Separador de milhares 6 3 5 2 2 5 2" xfId="44793"/>
    <cellStyle name="Separador de milhares 6 3 5 2 2 6" xfId="34911"/>
    <cellStyle name="Separador de milhares 6 3 5 2 2 7" xfId="31616"/>
    <cellStyle name="Separador de milhares 6 3 5 2 3" xfId="5263"/>
    <cellStyle name="Separador de milhares 6 3 5 2 3 2" xfId="21733"/>
    <cellStyle name="Separador de milhares 6 3 5 2 3 2 2" xfId="53028"/>
    <cellStyle name="Separador de milhares 6 3 5 2 3 3" xfId="15145"/>
    <cellStyle name="Separador de milhares 6 3 5 2 3 3 2" xfId="46440"/>
    <cellStyle name="Separador de milhares 6 3 5 2 3 4" xfId="36558"/>
    <cellStyle name="Separador de milhares 6 3 5 2 4" xfId="8557"/>
    <cellStyle name="Separador de milhares 6 3 5 2 4 2" xfId="25027"/>
    <cellStyle name="Separador de milhares 6 3 5 2 4 2 2" xfId="56322"/>
    <cellStyle name="Separador de milhares 6 3 5 2 4 3" xfId="39852"/>
    <cellStyle name="Separador de milhares 6 3 5 2 5" xfId="18439"/>
    <cellStyle name="Separador de milhares 6 3 5 2 5 2" xfId="49734"/>
    <cellStyle name="Separador de milhares 6 3 5 2 6" xfId="11851"/>
    <cellStyle name="Separador de milhares 6 3 5 2 6 2" xfId="43146"/>
    <cellStyle name="Separador de milhares 6 3 5 2 7" xfId="28322"/>
    <cellStyle name="Separador de milhares 6 3 5 2 7 2" xfId="33264"/>
    <cellStyle name="Separador de milhares 6 3 5 2 8" xfId="29969"/>
    <cellStyle name="Separador de milhares 6 3 5 3" xfId="3615"/>
    <cellStyle name="Separador de milhares 6 3 5 3 2" xfId="6909"/>
    <cellStyle name="Separador de milhares 6 3 5 3 2 2" xfId="23379"/>
    <cellStyle name="Separador de milhares 6 3 5 3 2 2 2" xfId="54674"/>
    <cellStyle name="Separador de milhares 6 3 5 3 2 3" xfId="16791"/>
    <cellStyle name="Separador de milhares 6 3 5 3 2 3 2" xfId="48086"/>
    <cellStyle name="Separador de milhares 6 3 5 3 2 4" xfId="38204"/>
    <cellStyle name="Separador de milhares 6 3 5 3 3" xfId="10203"/>
    <cellStyle name="Separador de milhares 6 3 5 3 3 2" xfId="26673"/>
    <cellStyle name="Separador de milhares 6 3 5 3 3 2 2" xfId="57968"/>
    <cellStyle name="Separador de milhares 6 3 5 3 3 3" xfId="41498"/>
    <cellStyle name="Separador de milhares 6 3 5 3 4" xfId="20085"/>
    <cellStyle name="Separador de milhares 6 3 5 3 4 2" xfId="51380"/>
    <cellStyle name="Separador de milhares 6 3 5 3 5" xfId="13497"/>
    <cellStyle name="Separador de milhares 6 3 5 3 5 2" xfId="44792"/>
    <cellStyle name="Separador de milhares 6 3 5 3 6" xfId="34910"/>
    <cellStyle name="Separador de milhares 6 3 5 3 7" xfId="31615"/>
    <cellStyle name="Separador de milhares 6 3 5 4" xfId="5262"/>
    <cellStyle name="Separador de milhares 6 3 5 4 2" xfId="21732"/>
    <cellStyle name="Separador de milhares 6 3 5 4 2 2" xfId="53027"/>
    <cellStyle name="Separador de milhares 6 3 5 4 3" xfId="15144"/>
    <cellStyle name="Separador de milhares 6 3 5 4 3 2" xfId="46439"/>
    <cellStyle name="Separador de milhares 6 3 5 4 4" xfId="36557"/>
    <cellStyle name="Separador de milhares 6 3 5 5" xfId="8556"/>
    <cellStyle name="Separador de milhares 6 3 5 5 2" xfId="25026"/>
    <cellStyle name="Separador de milhares 6 3 5 5 2 2" xfId="56321"/>
    <cellStyle name="Separador de milhares 6 3 5 5 3" xfId="39851"/>
    <cellStyle name="Separador de milhares 6 3 5 6" xfId="18438"/>
    <cellStyle name="Separador de milhares 6 3 5 6 2" xfId="49733"/>
    <cellStyle name="Separador de milhares 6 3 5 7" xfId="11850"/>
    <cellStyle name="Separador de milhares 6 3 5 7 2" xfId="43145"/>
    <cellStyle name="Separador de milhares 6 3 5 8" xfId="28321"/>
    <cellStyle name="Separador de milhares 6 3 5 8 2" xfId="33263"/>
    <cellStyle name="Separador de milhares 6 3 5 9" xfId="29968"/>
    <cellStyle name="Separador de milhares 6 3 6" xfId="1934"/>
    <cellStyle name="Separador de milhares 6 3 6 2" xfId="3617"/>
    <cellStyle name="Separador de milhares 6 3 6 2 2" xfId="6911"/>
    <cellStyle name="Separador de milhares 6 3 6 2 2 2" xfId="23381"/>
    <cellStyle name="Separador de milhares 6 3 6 2 2 2 2" xfId="54676"/>
    <cellStyle name="Separador de milhares 6 3 6 2 2 3" xfId="16793"/>
    <cellStyle name="Separador de milhares 6 3 6 2 2 3 2" xfId="48088"/>
    <cellStyle name="Separador de milhares 6 3 6 2 2 4" xfId="38206"/>
    <cellStyle name="Separador de milhares 6 3 6 2 3" xfId="10205"/>
    <cellStyle name="Separador de milhares 6 3 6 2 3 2" xfId="26675"/>
    <cellStyle name="Separador de milhares 6 3 6 2 3 2 2" xfId="57970"/>
    <cellStyle name="Separador de milhares 6 3 6 2 3 3" xfId="41500"/>
    <cellStyle name="Separador de milhares 6 3 6 2 4" xfId="20087"/>
    <cellStyle name="Separador de milhares 6 3 6 2 4 2" xfId="51382"/>
    <cellStyle name="Separador de milhares 6 3 6 2 5" xfId="13499"/>
    <cellStyle name="Separador de milhares 6 3 6 2 5 2" xfId="44794"/>
    <cellStyle name="Separador de milhares 6 3 6 2 6" xfId="34912"/>
    <cellStyle name="Separador de milhares 6 3 6 2 7" xfId="31617"/>
    <cellStyle name="Separador de milhares 6 3 6 3" xfId="5264"/>
    <cellStyle name="Separador de milhares 6 3 6 3 2" xfId="21734"/>
    <cellStyle name="Separador de milhares 6 3 6 3 2 2" xfId="53029"/>
    <cellStyle name="Separador de milhares 6 3 6 3 3" xfId="15146"/>
    <cellStyle name="Separador de milhares 6 3 6 3 3 2" xfId="46441"/>
    <cellStyle name="Separador de milhares 6 3 6 3 4" xfId="36559"/>
    <cellStyle name="Separador de milhares 6 3 6 4" xfId="8558"/>
    <cellStyle name="Separador de milhares 6 3 6 4 2" xfId="25028"/>
    <cellStyle name="Separador de milhares 6 3 6 4 2 2" xfId="56323"/>
    <cellStyle name="Separador de milhares 6 3 6 4 3" xfId="39853"/>
    <cellStyle name="Separador de milhares 6 3 6 5" xfId="18440"/>
    <cellStyle name="Separador de milhares 6 3 6 5 2" xfId="49735"/>
    <cellStyle name="Separador de milhares 6 3 6 6" xfId="11852"/>
    <cellStyle name="Separador de milhares 6 3 6 6 2" xfId="43147"/>
    <cellStyle name="Separador de milhares 6 3 6 7" xfId="28323"/>
    <cellStyle name="Separador de milhares 6 3 6 7 2" xfId="33265"/>
    <cellStyle name="Separador de milhares 6 3 6 8" xfId="29970"/>
    <cellStyle name="Separador de milhares 6 3 7" xfId="1935"/>
    <cellStyle name="Separador de milhares 6 3 7 2" xfId="3618"/>
    <cellStyle name="Separador de milhares 6 3 7 2 2" xfId="6912"/>
    <cellStyle name="Separador de milhares 6 3 7 2 2 2" xfId="23382"/>
    <cellStyle name="Separador de milhares 6 3 7 2 2 2 2" xfId="54677"/>
    <cellStyle name="Separador de milhares 6 3 7 2 2 3" xfId="16794"/>
    <cellStyle name="Separador de milhares 6 3 7 2 2 3 2" xfId="48089"/>
    <cellStyle name="Separador de milhares 6 3 7 2 2 4" xfId="38207"/>
    <cellStyle name="Separador de milhares 6 3 7 2 3" xfId="10206"/>
    <cellStyle name="Separador de milhares 6 3 7 2 3 2" xfId="26676"/>
    <cellStyle name="Separador de milhares 6 3 7 2 3 2 2" xfId="57971"/>
    <cellStyle name="Separador de milhares 6 3 7 2 3 3" xfId="41501"/>
    <cellStyle name="Separador de milhares 6 3 7 2 4" xfId="20088"/>
    <cellStyle name="Separador de milhares 6 3 7 2 4 2" xfId="51383"/>
    <cellStyle name="Separador de milhares 6 3 7 2 5" xfId="13500"/>
    <cellStyle name="Separador de milhares 6 3 7 2 5 2" xfId="44795"/>
    <cellStyle name="Separador de milhares 6 3 7 2 6" xfId="34913"/>
    <cellStyle name="Separador de milhares 6 3 7 2 7" xfId="31618"/>
    <cellStyle name="Separador de milhares 6 3 7 3" xfId="5265"/>
    <cellStyle name="Separador de milhares 6 3 7 3 2" xfId="21735"/>
    <cellStyle name="Separador de milhares 6 3 7 3 2 2" xfId="53030"/>
    <cellStyle name="Separador de milhares 6 3 7 3 3" xfId="15147"/>
    <cellStyle name="Separador de milhares 6 3 7 3 3 2" xfId="46442"/>
    <cellStyle name="Separador de milhares 6 3 7 3 4" xfId="36560"/>
    <cellStyle name="Separador de milhares 6 3 7 4" xfId="8559"/>
    <cellStyle name="Separador de milhares 6 3 7 4 2" xfId="25029"/>
    <cellStyle name="Separador de milhares 6 3 7 4 2 2" xfId="56324"/>
    <cellStyle name="Separador de milhares 6 3 7 4 3" xfId="39854"/>
    <cellStyle name="Separador de milhares 6 3 7 5" xfId="18441"/>
    <cellStyle name="Separador de milhares 6 3 7 5 2" xfId="49736"/>
    <cellStyle name="Separador de milhares 6 3 7 6" xfId="11853"/>
    <cellStyle name="Separador de milhares 6 3 7 6 2" xfId="43148"/>
    <cellStyle name="Separador de milhares 6 3 7 7" xfId="28324"/>
    <cellStyle name="Separador de milhares 6 3 7 7 2" xfId="33266"/>
    <cellStyle name="Separador de milhares 6 3 7 8" xfId="29971"/>
    <cellStyle name="Separador de milhares 6 3 8" xfId="3598"/>
    <cellStyle name="Separador de milhares 6 3 8 2" xfId="6892"/>
    <cellStyle name="Separador de milhares 6 3 8 2 2" xfId="23362"/>
    <cellStyle name="Separador de milhares 6 3 8 2 2 2" xfId="54657"/>
    <cellStyle name="Separador de milhares 6 3 8 2 3" xfId="16774"/>
    <cellStyle name="Separador de milhares 6 3 8 2 3 2" xfId="48069"/>
    <cellStyle name="Separador de milhares 6 3 8 2 4" xfId="38187"/>
    <cellStyle name="Separador de milhares 6 3 8 3" xfId="10186"/>
    <cellStyle name="Separador de milhares 6 3 8 3 2" xfId="26656"/>
    <cellStyle name="Separador de milhares 6 3 8 3 2 2" xfId="57951"/>
    <cellStyle name="Separador de milhares 6 3 8 3 3" xfId="41481"/>
    <cellStyle name="Separador de milhares 6 3 8 4" xfId="20068"/>
    <cellStyle name="Separador de milhares 6 3 8 4 2" xfId="51363"/>
    <cellStyle name="Separador de milhares 6 3 8 5" xfId="13480"/>
    <cellStyle name="Separador de milhares 6 3 8 5 2" xfId="44775"/>
    <cellStyle name="Separador de milhares 6 3 8 6" xfId="34893"/>
    <cellStyle name="Separador de milhares 6 3 8 7" xfId="31598"/>
    <cellStyle name="Separador de milhares 6 3 9" xfId="5245"/>
    <cellStyle name="Separador de milhares 6 3 9 2" xfId="21715"/>
    <cellStyle name="Separador de milhares 6 3 9 2 2" xfId="53010"/>
    <cellStyle name="Separador de milhares 6 3 9 3" xfId="15127"/>
    <cellStyle name="Separador de milhares 6 3 9 3 2" xfId="46422"/>
    <cellStyle name="Separador de milhares 6 3 9 4" xfId="36540"/>
    <cellStyle name="Separador de milhares 6 4" xfId="1936"/>
    <cellStyle name="Separador de milhares 6 4 10" xfId="11854"/>
    <cellStyle name="Separador de milhares 6 4 10 2" xfId="43149"/>
    <cellStyle name="Separador de milhares 6 4 11" xfId="28325"/>
    <cellStyle name="Separador de milhares 6 4 11 2" xfId="33267"/>
    <cellStyle name="Separador de milhares 6 4 12" xfId="29972"/>
    <cellStyle name="Separador de milhares 6 4 2" xfId="1937"/>
    <cellStyle name="Separador de milhares 6 4 2 2" xfId="1938"/>
    <cellStyle name="Separador de milhares 6 4 2 2 2" xfId="3621"/>
    <cellStyle name="Separador de milhares 6 4 2 2 2 2" xfId="6915"/>
    <cellStyle name="Separador de milhares 6 4 2 2 2 2 2" xfId="23385"/>
    <cellStyle name="Separador de milhares 6 4 2 2 2 2 2 2" xfId="54680"/>
    <cellStyle name="Separador de milhares 6 4 2 2 2 2 3" xfId="16797"/>
    <cellStyle name="Separador de milhares 6 4 2 2 2 2 3 2" xfId="48092"/>
    <cellStyle name="Separador de milhares 6 4 2 2 2 2 4" xfId="38210"/>
    <cellStyle name="Separador de milhares 6 4 2 2 2 3" xfId="10209"/>
    <cellStyle name="Separador de milhares 6 4 2 2 2 3 2" xfId="26679"/>
    <cellStyle name="Separador de milhares 6 4 2 2 2 3 2 2" xfId="57974"/>
    <cellStyle name="Separador de milhares 6 4 2 2 2 3 3" xfId="41504"/>
    <cellStyle name="Separador de milhares 6 4 2 2 2 4" xfId="20091"/>
    <cellStyle name="Separador de milhares 6 4 2 2 2 4 2" xfId="51386"/>
    <cellStyle name="Separador de milhares 6 4 2 2 2 5" xfId="13503"/>
    <cellStyle name="Separador de milhares 6 4 2 2 2 5 2" xfId="44798"/>
    <cellStyle name="Separador de milhares 6 4 2 2 2 6" xfId="34916"/>
    <cellStyle name="Separador de milhares 6 4 2 2 2 7" xfId="31621"/>
    <cellStyle name="Separador de milhares 6 4 2 2 3" xfId="5268"/>
    <cellStyle name="Separador de milhares 6 4 2 2 3 2" xfId="21738"/>
    <cellStyle name="Separador de milhares 6 4 2 2 3 2 2" xfId="53033"/>
    <cellStyle name="Separador de milhares 6 4 2 2 3 3" xfId="15150"/>
    <cellStyle name="Separador de milhares 6 4 2 2 3 3 2" xfId="46445"/>
    <cellStyle name="Separador de milhares 6 4 2 2 3 4" xfId="36563"/>
    <cellStyle name="Separador de milhares 6 4 2 2 4" xfId="8562"/>
    <cellStyle name="Separador de milhares 6 4 2 2 4 2" xfId="25032"/>
    <cellStyle name="Separador de milhares 6 4 2 2 4 2 2" xfId="56327"/>
    <cellStyle name="Separador de milhares 6 4 2 2 4 3" xfId="39857"/>
    <cellStyle name="Separador de milhares 6 4 2 2 5" xfId="18444"/>
    <cellStyle name="Separador de milhares 6 4 2 2 5 2" xfId="49739"/>
    <cellStyle name="Separador de milhares 6 4 2 2 6" xfId="11856"/>
    <cellStyle name="Separador de milhares 6 4 2 2 6 2" xfId="43151"/>
    <cellStyle name="Separador de milhares 6 4 2 2 7" xfId="28327"/>
    <cellStyle name="Separador de milhares 6 4 2 2 7 2" xfId="33269"/>
    <cellStyle name="Separador de milhares 6 4 2 2 8" xfId="29974"/>
    <cellStyle name="Separador de milhares 6 4 2 3" xfId="3620"/>
    <cellStyle name="Separador de milhares 6 4 2 3 2" xfId="6914"/>
    <cellStyle name="Separador de milhares 6 4 2 3 2 2" xfId="23384"/>
    <cellStyle name="Separador de milhares 6 4 2 3 2 2 2" xfId="54679"/>
    <cellStyle name="Separador de milhares 6 4 2 3 2 3" xfId="16796"/>
    <cellStyle name="Separador de milhares 6 4 2 3 2 3 2" xfId="48091"/>
    <cellStyle name="Separador de milhares 6 4 2 3 2 4" xfId="38209"/>
    <cellStyle name="Separador de milhares 6 4 2 3 3" xfId="10208"/>
    <cellStyle name="Separador de milhares 6 4 2 3 3 2" xfId="26678"/>
    <cellStyle name="Separador de milhares 6 4 2 3 3 2 2" xfId="57973"/>
    <cellStyle name="Separador de milhares 6 4 2 3 3 3" xfId="41503"/>
    <cellStyle name="Separador de milhares 6 4 2 3 4" xfId="20090"/>
    <cellStyle name="Separador de milhares 6 4 2 3 4 2" xfId="51385"/>
    <cellStyle name="Separador de milhares 6 4 2 3 5" xfId="13502"/>
    <cellStyle name="Separador de milhares 6 4 2 3 5 2" xfId="44797"/>
    <cellStyle name="Separador de milhares 6 4 2 3 6" xfId="34915"/>
    <cellStyle name="Separador de milhares 6 4 2 3 7" xfId="31620"/>
    <cellStyle name="Separador de milhares 6 4 2 4" xfId="5267"/>
    <cellStyle name="Separador de milhares 6 4 2 4 2" xfId="21737"/>
    <cellStyle name="Separador de milhares 6 4 2 4 2 2" xfId="53032"/>
    <cellStyle name="Separador de milhares 6 4 2 4 3" xfId="15149"/>
    <cellStyle name="Separador de milhares 6 4 2 4 3 2" xfId="46444"/>
    <cellStyle name="Separador de milhares 6 4 2 4 4" xfId="36562"/>
    <cellStyle name="Separador de milhares 6 4 2 5" xfId="8561"/>
    <cellStyle name="Separador de milhares 6 4 2 5 2" xfId="25031"/>
    <cellStyle name="Separador de milhares 6 4 2 5 2 2" xfId="56326"/>
    <cellStyle name="Separador de milhares 6 4 2 5 3" xfId="39856"/>
    <cellStyle name="Separador de milhares 6 4 2 6" xfId="18443"/>
    <cellStyle name="Separador de milhares 6 4 2 6 2" xfId="49738"/>
    <cellStyle name="Separador de milhares 6 4 2 7" xfId="11855"/>
    <cellStyle name="Separador de milhares 6 4 2 7 2" xfId="43150"/>
    <cellStyle name="Separador de milhares 6 4 2 8" xfId="28326"/>
    <cellStyle name="Separador de milhares 6 4 2 8 2" xfId="33268"/>
    <cellStyle name="Separador de milhares 6 4 2 9" xfId="29973"/>
    <cellStyle name="Separador de milhares 6 4 3" xfId="1939"/>
    <cellStyle name="Separador de milhares 6 4 3 2" xfId="1940"/>
    <cellStyle name="Separador de milhares 6 4 3 2 2" xfId="3623"/>
    <cellStyle name="Separador de milhares 6 4 3 2 2 2" xfId="6917"/>
    <cellStyle name="Separador de milhares 6 4 3 2 2 2 2" xfId="23387"/>
    <cellStyle name="Separador de milhares 6 4 3 2 2 2 2 2" xfId="54682"/>
    <cellStyle name="Separador de milhares 6 4 3 2 2 2 3" xfId="16799"/>
    <cellStyle name="Separador de milhares 6 4 3 2 2 2 3 2" xfId="48094"/>
    <cellStyle name="Separador de milhares 6 4 3 2 2 2 4" xfId="38212"/>
    <cellStyle name="Separador de milhares 6 4 3 2 2 3" xfId="10211"/>
    <cellStyle name="Separador de milhares 6 4 3 2 2 3 2" xfId="26681"/>
    <cellStyle name="Separador de milhares 6 4 3 2 2 3 2 2" xfId="57976"/>
    <cellStyle name="Separador de milhares 6 4 3 2 2 3 3" xfId="41506"/>
    <cellStyle name="Separador de milhares 6 4 3 2 2 4" xfId="20093"/>
    <cellStyle name="Separador de milhares 6 4 3 2 2 4 2" xfId="51388"/>
    <cellStyle name="Separador de milhares 6 4 3 2 2 5" xfId="13505"/>
    <cellStyle name="Separador de milhares 6 4 3 2 2 5 2" xfId="44800"/>
    <cellStyle name="Separador de milhares 6 4 3 2 2 6" xfId="34918"/>
    <cellStyle name="Separador de milhares 6 4 3 2 2 7" xfId="31623"/>
    <cellStyle name="Separador de milhares 6 4 3 2 3" xfId="5270"/>
    <cellStyle name="Separador de milhares 6 4 3 2 3 2" xfId="21740"/>
    <cellStyle name="Separador de milhares 6 4 3 2 3 2 2" xfId="53035"/>
    <cellStyle name="Separador de milhares 6 4 3 2 3 3" xfId="15152"/>
    <cellStyle name="Separador de milhares 6 4 3 2 3 3 2" xfId="46447"/>
    <cellStyle name="Separador de milhares 6 4 3 2 3 4" xfId="36565"/>
    <cellStyle name="Separador de milhares 6 4 3 2 4" xfId="8564"/>
    <cellStyle name="Separador de milhares 6 4 3 2 4 2" xfId="25034"/>
    <cellStyle name="Separador de milhares 6 4 3 2 4 2 2" xfId="56329"/>
    <cellStyle name="Separador de milhares 6 4 3 2 4 3" xfId="39859"/>
    <cellStyle name="Separador de milhares 6 4 3 2 5" xfId="18446"/>
    <cellStyle name="Separador de milhares 6 4 3 2 5 2" xfId="49741"/>
    <cellStyle name="Separador de milhares 6 4 3 2 6" xfId="11858"/>
    <cellStyle name="Separador de milhares 6 4 3 2 6 2" xfId="43153"/>
    <cellStyle name="Separador de milhares 6 4 3 2 7" xfId="28329"/>
    <cellStyle name="Separador de milhares 6 4 3 2 7 2" xfId="33271"/>
    <cellStyle name="Separador de milhares 6 4 3 2 8" xfId="29976"/>
    <cellStyle name="Separador de milhares 6 4 3 3" xfId="3622"/>
    <cellStyle name="Separador de milhares 6 4 3 3 2" xfId="6916"/>
    <cellStyle name="Separador de milhares 6 4 3 3 2 2" xfId="23386"/>
    <cellStyle name="Separador de milhares 6 4 3 3 2 2 2" xfId="54681"/>
    <cellStyle name="Separador de milhares 6 4 3 3 2 3" xfId="16798"/>
    <cellStyle name="Separador de milhares 6 4 3 3 2 3 2" xfId="48093"/>
    <cellStyle name="Separador de milhares 6 4 3 3 2 4" xfId="38211"/>
    <cellStyle name="Separador de milhares 6 4 3 3 3" xfId="10210"/>
    <cellStyle name="Separador de milhares 6 4 3 3 3 2" xfId="26680"/>
    <cellStyle name="Separador de milhares 6 4 3 3 3 2 2" xfId="57975"/>
    <cellStyle name="Separador de milhares 6 4 3 3 3 3" xfId="41505"/>
    <cellStyle name="Separador de milhares 6 4 3 3 4" xfId="20092"/>
    <cellStyle name="Separador de milhares 6 4 3 3 4 2" xfId="51387"/>
    <cellStyle name="Separador de milhares 6 4 3 3 5" xfId="13504"/>
    <cellStyle name="Separador de milhares 6 4 3 3 5 2" xfId="44799"/>
    <cellStyle name="Separador de milhares 6 4 3 3 6" xfId="34917"/>
    <cellStyle name="Separador de milhares 6 4 3 3 7" xfId="31622"/>
    <cellStyle name="Separador de milhares 6 4 3 4" xfId="5269"/>
    <cellStyle name="Separador de milhares 6 4 3 4 2" xfId="21739"/>
    <cellStyle name="Separador de milhares 6 4 3 4 2 2" xfId="53034"/>
    <cellStyle name="Separador de milhares 6 4 3 4 3" xfId="15151"/>
    <cellStyle name="Separador de milhares 6 4 3 4 3 2" xfId="46446"/>
    <cellStyle name="Separador de milhares 6 4 3 4 4" xfId="36564"/>
    <cellStyle name="Separador de milhares 6 4 3 5" xfId="8563"/>
    <cellStyle name="Separador de milhares 6 4 3 5 2" xfId="25033"/>
    <cellStyle name="Separador de milhares 6 4 3 5 2 2" xfId="56328"/>
    <cellStyle name="Separador de milhares 6 4 3 5 3" xfId="39858"/>
    <cellStyle name="Separador de milhares 6 4 3 6" xfId="18445"/>
    <cellStyle name="Separador de milhares 6 4 3 6 2" xfId="49740"/>
    <cellStyle name="Separador de milhares 6 4 3 7" xfId="11857"/>
    <cellStyle name="Separador de milhares 6 4 3 7 2" xfId="43152"/>
    <cellStyle name="Separador de milhares 6 4 3 8" xfId="28328"/>
    <cellStyle name="Separador de milhares 6 4 3 8 2" xfId="33270"/>
    <cellStyle name="Separador de milhares 6 4 3 9" xfId="29975"/>
    <cellStyle name="Separador de milhares 6 4 4" xfId="1941"/>
    <cellStyle name="Separador de milhares 6 4 4 2" xfId="3624"/>
    <cellStyle name="Separador de milhares 6 4 4 2 2" xfId="6918"/>
    <cellStyle name="Separador de milhares 6 4 4 2 2 2" xfId="23388"/>
    <cellStyle name="Separador de milhares 6 4 4 2 2 2 2" xfId="54683"/>
    <cellStyle name="Separador de milhares 6 4 4 2 2 3" xfId="16800"/>
    <cellStyle name="Separador de milhares 6 4 4 2 2 3 2" xfId="48095"/>
    <cellStyle name="Separador de milhares 6 4 4 2 2 4" xfId="38213"/>
    <cellStyle name="Separador de milhares 6 4 4 2 3" xfId="10212"/>
    <cellStyle name="Separador de milhares 6 4 4 2 3 2" xfId="26682"/>
    <cellStyle name="Separador de milhares 6 4 4 2 3 2 2" xfId="57977"/>
    <cellStyle name="Separador de milhares 6 4 4 2 3 3" xfId="41507"/>
    <cellStyle name="Separador de milhares 6 4 4 2 4" xfId="20094"/>
    <cellStyle name="Separador de milhares 6 4 4 2 4 2" xfId="51389"/>
    <cellStyle name="Separador de milhares 6 4 4 2 5" xfId="13506"/>
    <cellStyle name="Separador de milhares 6 4 4 2 5 2" xfId="44801"/>
    <cellStyle name="Separador de milhares 6 4 4 2 6" xfId="34919"/>
    <cellStyle name="Separador de milhares 6 4 4 2 7" xfId="31624"/>
    <cellStyle name="Separador de milhares 6 4 4 3" xfId="5271"/>
    <cellStyle name="Separador de milhares 6 4 4 3 2" xfId="21741"/>
    <cellStyle name="Separador de milhares 6 4 4 3 2 2" xfId="53036"/>
    <cellStyle name="Separador de milhares 6 4 4 3 3" xfId="15153"/>
    <cellStyle name="Separador de milhares 6 4 4 3 3 2" xfId="46448"/>
    <cellStyle name="Separador de milhares 6 4 4 3 4" xfId="36566"/>
    <cellStyle name="Separador de milhares 6 4 4 4" xfId="8565"/>
    <cellStyle name="Separador de milhares 6 4 4 4 2" xfId="25035"/>
    <cellStyle name="Separador de milhares 6 4 4 4 2 2" xfId="56330"/>
    <cellStyle name="Separador de milhares 6 4 4 4 3" xfId="39860"/>
    <cellStyle name="Separador de milhares 6 4 4 5" xfId="18447"/>
    <cellStyle name="Separador de milhares 6 4 4 5 2" xfId="49742"/>
    <cellStyle name="Separador de milhares 6 4 4 6" xfId="11859"/>
    <cellStyle name="Separador de milhares 6 4 4 6 2" xfId="43154"/>
    <cellStyle name="Separador de milhares 6 4 4 7" xfId="28330"/>
    <cellStyle name="Separador de milhares 6 4 4 7 2" xfId="33272"/>
    <cellStyle name="Separador de milhares 6 4 4 8" xfId="29977"/>
    <cellStyle name="Separador de milhares 6 4 5" xfId="1942"/>
    <cellStyle name="Separador de milhares 6 4 5 2" xfId="3625"/>
    <cellStyle name="Separador de milhares 6 4 5 2 2" xfId="6919"/>
    <cellStyle name="Separador de milhares 6 4 5 2 2 2" xfId="23389"/>
    <cellStyle name="Separador de milhares 6 4 5 2 2 2 2" xfId="54684"/>
    <cellStyle name="Separador de milhares 6 4 5 2 2 3" xfId="16801"/>
    <cellStyle name="Separador de milhares 6 4 5 2 2 3 2" xfId="48096"/>
    <cellStyle name="Separador de milhares 6 4 5 2 2 4" xfId="38214"/>
    <cellStyle name="Separador de milhares 6 4 5 2 3" xfId="10213"/>
    <cellStyle name="Separador de milhares 6 4 5 2 3 2" xfId="26683"/>
    <cellStyle name="Separador de milhares 6 4 5 2 3 2 2" xfId="57978"/>
    <cellStyle name="Separador de milhares 6 4 5 2 3 3" xfId="41508"/>
    <cellStyle name="Separador de milhares 6 4 5 2 4" xfId="20095"/>
    <cellStyle name="Separador de milhares 6 4 5 2 4 2" xfId="51390"/>
    <cellStyle name="Separador de milhares 6 4 5 2 5" xfId="13507"/>
    <cellStyle name="Separador de milhares 6 4 5 2 5 2" xfId="44802"/>
    <cellStyle name="Separador de milhares 6 4 5 2 6" xfId="34920"/>
    <cellStyle name="Separador de milhares 6 4 5 2 7" xfId="31625"/>
    <cellStyle name="Separador de milhares 6 4 5 3" xfId="5272"/>
    <cellStyle name="Separador de milhares 6 4 5 3 2" xfId="21742"/>
    <cellStyle name="Separador de milhares 6 4 5 3 2 2" xfId="53037"/>
    <cellStyle name="Separador de milhares 6 4 5 3 3" xfId="15154"/>
    <cellStyle name="Separador de milhares 6 4 5 3 3 2" xfId="46449"/>
    <cellStyle name="Separador de milhares 6 4 5 3 4" xfId="36567"/>
    <cellStyle name="Separador de milhares 6 4 5 4" xfId="8566"/>
    <cellStyle name="Separador de milhares 6 4 5 4 2" xfId="25036"/>
    <cellStyle name="Separador de milhares 6 4 5 4 2 2" xfId="56331"/>
    <cellStyle name="Separador de milhares 6 4 5 4 3" xfId="39861"/>
    <cellStyle name="Separador de milhares 6 4 5 5" xfId="18448"/>
    <cellStyle name="Separador de milhares 6 4 5 5 2" xfId="49743"/>
    <cellStyle name="Separador de milhares 6 4 5 6" xfId="11860"/>
    <cellStyle name="Separador de milhares 6 4 5 6 2" xfId="43155"/>
    <cellStyle name="Separador de milhares 6 4 5 7" xfId="28331"/>
    <cellStyle name="Separador de milhares 6 4 5 7 2" xfId="33273"/>
    <cellStyle name="Separador de milhares 6 4 5 8" xfId="29978"/>
    <cellStyle name="Separador de milhares 6 4 6" xfId="3619"/>
    <cellStyle name="Separador de milhares 6 4 6 2" xfId="6913"/>
    <cellStyle name="Separador de milhares 6 4 6 2 2" xfId="23383"/>
    <cellStyle name="Separador de milhares 6 4 6 2 2 2" xfId="54678"/>
    <cellStyle name="Separador de milhares 6 4 6 2 3" xfId="16795"/>
    <cellStyle name="Separador de milhares 6 4 6 2 3 2" xfId="48090"/>
    <cellStyle name="Separador de milhares 6 4 6 2 4" xfId="38208"/>
    <cellStyle name="Separador de milhares 6 4 6 3" xfId="10207"/>
    <cellStyle name="Separador de milhares 6 4 6 3 2" xfId="26677"/>
    <cellStyle name="Separador de milhares 6 4 6 3 2 2" xfId="57972"/>
    <cellStyle name="Separador de milhares 6 4 6 3 3" xfId="41502"/>
    <cellStyle name="Separador de milhares 6 4 6 4" xfId="20089"/>
    <cellStyle name="Separador de milhares 6 4 6 4 2" xfId="51384"/>
    <cellStyle name="Separador de milhares 6 4 6 5" xfId="13501"/>
    <cellStyle name="Separador de milhares 6 4 6 5 2" xfId="44796"/>
    <cellStyle name="Separador de milhares 6 4 6 6" xfId="34914"/>
    <cellStyle name="Separador de milhares 6 4 6 7" xfId="31619"/>
    <cellStyle name="Separador de milhares 6 4 7" xfId="5266"/>
    <cellStyle name="Separador de milhares 6 4 7 2" xfId="21736"/>
    <cellStyle name="Separador de milhares 6 4 7 2 2" xfId="53031"/>
    <cellStyle name="Separador de milhares 6 4 7 3" xfId="15148"/>
    <cellStyle name="Separador de milhares 6 4 7 3 2" xfId="46443"/>
    <cellStyle name="Separador de milhares 6 4 7 4" xfId="36561"/>
    <cellStyle name="Separador de milhares 6 4 8" xfId="8560"/>
    <cellStyle name="Separador de milhares 6 4 8 2" xfId="25030"/>
    <cellStyle name="Separador de milhares 6 4 8 2 2" xfId="56325"/>
    <cellStyle name="Separador de milhares 6 4 8 3" xfId="39855"/>
    <cellStyle name="Separador de milhares 6 4 9" xfId="18442"/>
    <cellStyle name="Separador de milhares 6 4 9 2" xfId="49737"/>
    <cellStyle name="Separador de milhares 6 5" xfId="1943"/>
    <cellStyle name="Separador de milhares 6 5 10" xfId="11861"/>
    <cellStyle name="Separador de milhares 6 5 10 2" xfId="43156"/>
    <cellStyle name="Separador de milhares 6 5 11" xfId="28332"/>
    <cellStyle name="Separador de milhares 6 5 11 2" xfId="33274"/>
    <cellStyle name="Separador de milhares 6 5 12" xfId="29979"/>
    <cellStyle name="Separador de milhares 6 5 2" xfId="1944"/>
    <cellStyle name="Separador de milhares 6 5 2 2" xfId="1945"/>
    <cellStyle name="Separador de milhares 6 5 2 2 2" xfId="3628"/>
    <cellStyle name="Separador de milhares 6 5 2 2 2 2" xfId="6922"/>
    <cellStyle name="Separador de milhares 6 5 2 2 2 2 2" xfId="23392"/>
    <cellStyle name="Separador de milhares 6 5 2 2 2 2 2 2" xfId="54687"/>
    <cellStyle name="Separador de milhares 6 5 2 2 2 2 3" xfId="16804"/>
    <cellStyle name="Separador de milhares 6 5 2 2 2 2 3 2" xfId="48099"/>
    <cellStyle name="Separador de milhares 6 5 2 2 2 2 4" xfId="38217"/>
    <cellStyle name="Separador de milhares 6 5 2 2 2 3" xfId="10216"/>
    <cellStyle name="Separador de milhares 6 5 2 2 2 3 2" xfId="26686"/>
    <cellStyle name="Separador de milhares 6 5 2 2 2 3 2 2" xfId="57981"/>
    <cellStyle name="Separador de milhares 6 5 2 2 2 3 3" xfId="41511"/>
    <cellStyle name="Separador de milhares 6 5 2 2 2 4" xfId="20098"/>
    <cellStyle name="Separador de milhares 6 5 2 2 2 4 2" xfId="51393"/>
    <cellStyle name="Separador de milhares 6 5 2 2 2 5" xfId="13510"/>
    <cellStyle name="Separador de milhares 6 5 2 2 2 5 2" xfId="44805"/>
    <cellStyle name="Separador de milhares 6 5 2 2 2 6" xfId="34923"/>
    <cellStyle name="Separador de milhares 6 5 2 2 2 7" xfId="31628"/>
    <cellStyle name="Separador de milhares 6 5 2 2 3" xfId="5275"/>
    <cellStyle name="Separador de milhares 6 5 2 2 3 2" xfId="21745"/>
    <cellStyle name="Separador de milhares 6 5 2 2 3 2 2" xfId="53040"/>
    <cellStyle name="Separador de milhares 6 5 2 2 3 3" xfId="15157"/>
    <cellStyle name="Separador de milhares 6 5 2 2 3 3 2" xfId="46452"/>
    <cellStyle name="Separador de milhares 6 5 2 2 3 4" xfId="36570"/>
    <cellStyle name="Separador de milhares 6 5 2 2 4" xfId="8569"/>
    <cellStyle name="Separador de milhares 6 5 2 2 4 2" xfId="25039"/>
    <cellStyle name="Separador de milhares 6 5 2 2 4 2 2" xfId="56334"/>
    <cellStyle name="Separador de milhares 6 5 2 2 4 3" xfId="39864"/>
    <cellStyle name="Separador de milhares 6 5 2 2 5" xfId="18451"/>
    <cellStyle name="Separador de milhares 6 5 2 2 5 2" xfId="49746"/>
    <cellStyle name="Separador de milhares 6 5 2 2 6" xfId="11863"/>
    <cellStyle name="Separador de milhares 6 5 2 2 6 2" xfId="43158"/>
    <cellStyle name="Separador de milhares 6 5 2 2 7" xfId="28334"/>
    <cellStyle name="Separador de milhares 6 5 2 2 7 2" xfId="33276"/>
    <cellStyle name="Separador de milhares 6 5 2 2 8" xfId="29981"/>
    <cellStyle name="Separador de milhares 6 5 2 3" xfId="3627"/>
    <cellStyle name="Separador de milhares 6 5 2 3 2" xfId="6921"/>
    <cellStyle name="Separador de milhares 6 5 2 3 2 2" xfId="23391"/>
    <cellStyle name="Separador de milhares 6 5 2 3 2 2 2" xfId="54686"/>
    <cellStyle name="Separador de milhares 6 5 2 3 2 3" xfId="16803"/>
    <cellStyle name="Separador de milhares 6 5 2 3 2 3 2" xfId="48098"/>
    <cellStyle name="Separador de milhares 6 5 2 3 2 4" xfId="38216"/>
    <cellStyle name="Separador de milhares 6 5 2 3 3" xfId="10215"/>
    <cellStyle name="Separador de milhares 6 5 2 3 3 2" xfId="26685"/>
    <cellStyle name="Separador de milhares 6 5 2 3 3 2 2" xfId="57980"/>
    <cellStyle name="Separador de milhares 6 5 2 3 3 3" xfId="41510"/>
    <cellStyle name="Separador de milhares 6 5 2 3 4" xfId="20097"/>
    <cellStyle name="Separador de milhares 6 5 2 3 4 2" xfId="51392"/>
    <cellStyle name="Separador de milhares 6 5 2 3 5" xfId="13509"/>
    <cellStyle name="Separador de milhares 6 5 2 3 5 2" xfId="44804"/>
    <cellStyle name="Separador de milhares 6 5 2 3 6" xfId="34922"/>
    <cellStyle name="Separador de milhares 6 5 2 3 7" xfId="31627"/>
    <cellStyle name="Separador de milhares 6 5 2 4" xfId="5274"/>
    <cellStyle name="Separador de milhares 6 5 2 4 2" xfId="21744"/>
    <cellStyle name="Separador de milhares 6 5 2 4 2 2" xfId="53039"/>
    <cellStyle name="Separador de milhares 6 5 2 4 3" xfId="15156"/>
    <cellStyle name="Separador de milhares 6 5 2 4 3 2" xfId="46451"/>
    <cellStyle name="Separador de milhares 6 5 2 4 4" xfId="36569"/>
    <cellStyle name="Separador de milhares 6 5 2 5" xfId="8568"/>
    <cellStyle name="Separador de milhares 6 5 2 5 2" xfId="25038"/>
    <cellStyle name="Separador de milhares 6 5 2 5 2 2" xfId="56333"/>
    <cellStyle name="Separador de milhares 6 5 2 5 3" xfId="39863"/>
    <cellStyle name="Separador de milhares 6 5 2 6" xfId="18450"/>
    <cellStyle name="Separador de milhares 6 5 2 6 2" xfId="49745"/>
    <cellStyle name="Separador de milhares 6 5 2 7" xfId="11862"/>
    <cellStyle name="Separador de milhares 6 5 2 7 2" xfId="43157"/>
    <cellStyle name="Separador de milhares 6 5 2 8" xfId="28333"/>
    <cellStyle name="Separador de milhares 6 5 2 8 2" xfId="33275"/>
    <cellStyle name="Separador de milhares 6 5 2 9" xfId="29980"/>
    <cellStyle name="Separador de milhares 6 5 3" xfId="1946"/>
    <cellStyle name="Separador de milhares 6 5 3 2" xfId="1947"/>
    <cellStyle name="Separador de milhares 6 5 3 2 2" xfId="3630"/>
    <cellStyle name="Separador de milhares 6 5 3 2 2 2" xfId="6924"/>
    <cellStyle name="Separador de milhares 6 5 3 2 2 2 2" xfId="23394"/>
    <cellStyle name="Separador de milhares 6 5 3 2 2 2 2 2" xfId="54689"/>
    <cellStyle name="Separador de milhares 6 5 3 2 2 2 3" xfId="16806"/>
    <cellStyle name="Separador de milhares 6 5 3 2 2 2 3 2" xfId="48101"/>
    <cellStyle name="Separador de milhares 6 5 3 2 2 2 4" xfId="38219"/>
    <cellStyle name="Separador de milhares 6 5 3 2 2 3" xfId="10218"/>
    <cellStyle name="Separador de milhares 6 5 3 2 2 3 2" xfId="26688"/>
    <cellStyle name="Separador de milhares 6 5 3 2 2 3 2 2" xfId="57983"/>
    <cellStyle name="Separador de milhares 6 5 3 2 2 3 3" xfId="41513"/>
    <cellStyle name="Separador de milhares 6 5 3 2 2 4" xfId="20100"/>
    <cellStyle name="Separador de milhares 6 5 3 2 2 4 2" xfId="51395"/>
    <cellStyle name="Separador de milhares 6 5 3 2 2 5" xfId="13512"/>
    <cellStyle name="Separador de milhares 6 5 3 2 2 5 2" xfId="44807"/>
    <cellStyle name="Separador de milhares 6 5 3 2 2 6" xfId="34925"/>
    <cellStyle name="Separador de milhares 6 5 3 2 2 7" xfId="31630"/>
    <cellStyle name="Separador de milhares 6 5 3 2 3" xfId="5277"/>
    <cellStyle name="Separador de milhares 6 5 3 2 3 2" xfId="21747"/>
    <cellStyle name="Separador de milhares 6 5 3 2 3 2 2" xfId="53042"/>
    <cellStyle name="Separador de milhares 6 5 3 2 3 3" xfId="15159"/>
    <cellStyle name="Separador de milhares 6 5 3 2 3 3 2" xfId="46454"/>
    <cellStyle name="Separador de milhares 6 5 3 2 3 4" xfId="36572"/>
    <cellStyle name="Separador de milhares 6 5 3 2 4" xfId="8571"/>
    <cellStyle name="Separador de milhares 6 5 3 2 4 2" xfId="25041"/>
    <cellStyle name="Separador de milhares 6 5 3 2 4 2 2" xfId="56336"/>
    <cellStyle name="Separador de milhares 6 5 3 2 4 3" xfId="39866"/>
    <cellStyle name="Separador de milhares 6 5 3 2 5" xfId="18453"/>
    <cellStyle name="Separador de milhares 6 5 3 2 5 2" xfId="49748"/>
    <cellStyle name="Separador de milhares 6 5 3 2 6" xfId="11865"/>
    <cellStyle name="Separador de milhares 6 5 3 2 6 2" xfId="43160"/>
    <cellStyle name="Separador de milhares 6 5 3 2 7" xfId="28336"/>
    <cellStyle name="Separador de milhares 6 5 3 2 7 2" xfId="33278"/>
    <cellStyle name="Separador de milhares 6 5 3 2 8" xfId="29983"/>
    <cellStyle name="Separador de milhares 6 5 3 3" xfId="3629"/>
    <cellStyle name="Separador de milhares 6 5 3 3 2" xfId="6923"/>
    <cellStyle name="Separador de milhares 6 5 3 3 2 2" xfId="23393"/>
    <cellStyle name="Separador de milhares 6 5 3 3 2 2 2" xfId="54688"/>
    <cellStyle name="Separador de milhares 6 5 3 3 2 3" xfId="16805"/>
    <cellStyle name="Separador de milhares 6 5 3 3 2 3 2" xfId="48100"/>
    <cellStyle name="Separador de milhares 6 5 3 3 2 4" xfId="38218"/>
    <cellStyle name="Separador de milhares 6 5 3 3 3" xfId="10217"/>
    <cellStyle name="Separador de milhares 6 5 3 3 3 2" xfId="26687"/>
    <cellStyle name="Separador de milhares 6 5 3 3 3 2 2" xfId="57982"/>
    <cellStyle name="Separador de milhares 6 5 3 3 3 3" xfId="41512"/>
    <cellStyle name="Separador de milhares 6 5 3 3 4" xfId="20099"/>
    <cellStyle name="Separador de milhares 6 5 3 3 4 2" xfId="51394"/>
    <cellStyle name="Separador de milhares 6 5 3 3 5" xfId="13511"/>
    <cellStyle name="Separador de milhares 6 5 3 3 5 2" xfId="44806"/>
    <cellStyle name="Separador de milhares 6 5 3 3 6" xfId="34924"/>
    <cellStyle name="Separador de milhares 6 5 3 3 7" xfId="31629"/>
    <cellStyle name="Separador de milhares 6 5 3 4" xfId="5276"/>
    <cellStyle name="Separador de milhares 6 5 3 4 2" xfId="21746"/>
    <cellStyle name="Separador de milhares 6 5 3 4 2 2" xfId="53041"/>
    <cellStyle name="Separador de milhares 6 5 3 4 3" xfId="15158"/>
    <cellStyle name="Separador de milhares 6 5 3 4 3 2" xfId="46453"/>
    <cellStyle name="Separador de milhares 6 5 3 4 4" xfId="36571"/>
    <cellStyle name="Separador de milhares 6 5 3 5" xfId="8570"/>
    <cellStyle name="Separador de milhares 6 5 3 5 2" xfId="25040"/>
    <cellStyle name="Separador de milhares 6 5 3 5 2 2" xfId="56335"/>
    <cellStyle name="Separador de milhares 6 5 3 5 3" xfId="39865"/>
    <cellStyle name="Separador de milhares 6 5 3 6" xfId="18452"/>
    <cellStyle name="Separador de milhares 6 5 3 6 2" xfId="49747"/>
    <cellStyle name="Separador de milhares 6 5 3 7" xfId="11864"/>
    <cellStyle name="Separador de milhares 6 5 3 7 2" xfId="43159"/>
    <cellStyle name="Separador de milhares 6 5 3 8" xfId="28335"/>
    <cellStyle name="Separador de milhares 6 5 3 8 2" xfId="33277"/>
    <cellStyle name="Separador de milhares 6 5 3 9" xfId="29982"/>
    <cellStyle name="Separador de milhares 6 5 4" xfId="1948"/>
    <cellStyle name="Separador de milhares 6 5 4 2" xfId="3631"/>
    <cellStyle name="Separador de milhares 6 5 4 2 2" xfId="6925"/>
    <cellStyle name="Separador de milhares 6 5 4 2 2 2" xfId="23395"/>
    <cellStyle name="Separador de milhares 6 5 4 2 2 2 2" xfId="54690"/>
    <cellStyle name="Separador de milhares 6 5 4 2 2 3" xfId="16807"/>
    <cellStyle name="Separador de milhares 6 5 4 2 2 3 2" xfId="48102"/>
    <cellStyle name="Separador de milhares 6 5 4 2 2 4" xfId="38220"/>
    <cellStyle name="Separador de milhares 6 5 4 2 3" xfId="10219"/>
    <cellStyle name="Separador de milhares 6 5 4 2 3 2" xfId="26689"/>
    <cellStyle name="Separador de milhares 6 5 4 2 3 2 2" xfId="57984"/>
    <cellStyle name="Separador de milhares 6 5 4 2 3 3" xfId="41514"/>
    <cellStyle name="Separador de milhares 6 5 4 2 4" xfId="20101"/>
    <cellStyle name="Separador de milhares 6 5 4 2 4 2" xfId="51396"/>
    <cellStyle name="Separador de milhares 6 5 4 2 5" xfId="13513"/>
    <cellStyle name="Separador de milhares 6 5 4 2 5 2" xfId="44808"/>
    <cellStyle name="Separador de milhares 6 5 4 2 6" xfId="34926"/>
    <cellStyle name="Separador de milhares 6 5 4 2 7" xfId="31631"/>
    <cellStyle name="Separador de milhares 6 5 4 3" xfId="5278"/>
    <cellStyle name="Separador de milhares 6 5 4 3 2" xfId="21748"/>
    <cellStyle name="Separador de milhares 6 5 4 3 2 2" xfId="53043"/>
    <cellStyle name="Separador de milhares 6 5 4 3 3" xfId="15160"/>
    <cellStyle name="Separador de milhares 6 5 4 3 3 2" xfId="46455"/>
    <cellStyle name="Separador de milhares 6 5 4 3 4" xfId="36573"/>
    <cellStyle name="Separador de milhares 6 5 4 4" xfId="8572"/>
    <cellStyle name="Separador de milhares 6 5 4 4 2" xfId="25042"/>
    <cellStyle name="Separador de milhares 6 5 4 4 2 2" xfId="56337"/>
    <cellStyle name="Separador de milhares 6 5 4 4 3" xfId="39867"/>
    <cellStyle name="Separador de milhares 6 5 4 5" xfId="18454"/>
    <cellStyle name="Separador de milhares 6 5 4 5 2" xfId="49749"/>
    <cellStyle name="Separador de milhares 6 5 4 6" xfId="11866"/>
    <cellStyle name="Separador de milhares 6 5 4 6 2" xfId="43161"/>
    <cellStyle name="Separador de milhares 6 5 4 7" xfId="28337"/>
    <cellStyle name="Separador de milhares 6 5 4 7 2" xfId="33279"/>
    <cellStyle name="Separador de milhares 6 5 4 8" xfId="29984"/>
    <cellStyle name="Separador de milhares 6 5 5" xfId="1949"/>
    <cellStyle name="Separador de milhares 6 5 5 2" xfId="3632"/>
    <cellStyle name="Separador de milhares 6 5 5 2 2" xfId="6926"/>
    <cellStyle name="Separador de milhares 6 5 5 2 2 2" xfId="23396"/>
    <cellStyle name="Separador de milhares 6 5 5 2 2 2 2" xfId="54691"/>
    <cellStyle name="Separador de milhares 6 5 5 2 2 3" xfId="16808"/>
    <cellStyle name="Separador de milhares 6 5 5 2 2 3 2" xfId="48103"/>
    <cellStyle name="Separador de milhares 6 5 5 2 2 4" xfId="38221"/>
    <cellStyle name="Separador de milhares 6 5 5 2 3" xfId="10220"/>
    <cellStyle name="Separador de milhares 6 5 5 2 3 2" xfId="26690"/>
    <cellStyle name="Separador de milhares 6 5 5 2 3 2 2" xfId="57985"/>
    <cellStyle name="Separador de milhares 6 5 5 2 3 3" xfId="41515"/>
    <cellStyle name="Separador de milhares 6 5 5 2 4" xfId="20102"/>
    <cellStyle name="Separador de milhares 6 5 5 2 4 2" xfId="51397"/>
    <cellStyle name="Separador de milhares 6 5 5 2 5" xfId="13514"/>
    <cellStyle name="Separador de milhares 6 5 5 2 5 2" xfId="44809"/>
    <cellStyle name="Separador de milhares 6 5 5 2 6" xfId="34927"/>
    <cellStyle name="Separador de milhares 6 5 5 2 7" xfId="31632"/>
    <cellStyle name="Separador de milhares 6 5 5 3" xfId="5279"/>
    <cellStyle name="Separador de milhares 6 5 5 3 2" xfId="21749"/>
    <cellStyle name="Separador de milhares 6 5 5 3 2 2" xfId="53044"/>
    <cellStyle name="Separador de milhares 6 5 5 3 3" xfId="15161"/>
    <cellStyle name="Separador de milhares 6 5 5 3 3 2" xfId="46456"/>
    <cellStyle name="Separador de milhares 6 5 5 3 4" xfId="36574"/>
    <cellStyle name="Separador de milhares 6 5 5 4" xfId="8573"/>
    <cellStyle name="Separador de milhares 6 5 5 4 2" xfId="25043"/>
    <cellStyle name="Separador de milhares 6 5 5 4 2 2" xfId="56338"/>
    <cellStyle name="Separador de milhares 6 5 5 4 3" xfId="39868"/>
    <cellStyle name="Separador de milhares 6 5 5 5" xfId="18455"/>
    <cellStyle name="Separador de milhares 6 5 5 5 2" xfId="49750"/>
    <cellStyle name="Separador de milhares 6 5 5 6" xfId="11867"/>
    <cellStyle name="Separador de milhares 6 5 5 6 2" xfId="43162"/>
    <cellStyle name="Separador de milhares 6 5 5 7" xfId="28338"/>
    <cellStyle name="Separador de milhares 6 5 5 7 2" xfId="33280"/>
    <cellStyle name="Separador de milhares 6 5 5 8" xfId="29985"/>
    <cellStyle name="Separador de milhares 6 5 6" xfId="3626"/>
    <cellStyle name="Separador de milhares 6 5 6 2" xfId="6920"/>
    <cellStyle name="Separador de milhares 6 5 6 2 2" xfId="23390"/>
    <cellStyle name="Separador de milhares 6 5 6 2 2 2" xfId="54685"/>
    <cellStyle name="Separador de milhares 6 5 6 2 3" xfId="16802"/>
    <cellStyle name="Separador de milhares 6 5 6 2 3 2" xfId="48097"/>
    <cellStyle name="Separador de milhares 6 5 6 2 4" xfId="38215"/>
    <cellStyle name="Separador de milhares 6 5 6 3" xfId="10214"/>
    <cellStyle name="Separador de milhares 6 5 6 3 2" xfId="26684"/>
    <cellStyle name="Separador de milhares 6 5 6 3 2 2" xfId="57979"/>
    <cellStyle name="Separador de milhares 6 5 6 3 3" xfId="41509"/>
    <cellStyle name="Separador de milhares 6 5 6 4" xfId="20096"/>
    <cellStyle name="Separador de milhares 6 5 6 4 2" xfId="51391"/>
    <cellStyle name="Separador de milhares 6 5 6 5" xfId="13508"/>
    <cellStyle name="Separador de milhares 6 5 6 5 2" xfId="44803"/>
    <cellStyle name="Separador de milhares 6 5 6 6" xfId="34921"/>
    <cellStyle name="Separador de milhares 6 5 6 7" xfId="31626"/>
    <cellStyle name="Separador de milhares 6 5 7" xfId="5273"/>
    <cellStyle name="Separador de milhares 6 5 7 2" xfId="21743"/>
    <cellStyle name="Separador de milhares 6 5 7 2 2" xfId="53038"/>
    <cellStyle name="Separador de milhares 6 5 7 3" xfId="15155"/>
    <cellStyle name="Separador de milhares 6 5 7 3 2" xfId="46450"/>
    <cellStyle name="Separador de milhares 6 5 7 4" xfId="36568"/>
    <cellStyle name="Separador de milhares 6 5 8" xfId="8567"/>
    <cellStyle name="Separador de milhares 6 5 8 2" xfId="25037"/>
    <cellStyle name="Separador de milhares 6 5 8 2 2" xfId="56332"/>
    <cellStyle name="Separador de milhares 6 5 8 3" xfId="39862"/>
    <cellStyle name="Separador de milhares 6 5 9" xfId="18449"/>
    <cellStyle name="Separador de milhares 6 5 9 2" xfId="49744"/>
    <cellStyle name="Separador de milhares 6 6" xfId="1950"/>
    <cellStyle name="Separador de milhares 6 6 2" xfId="1951"/>
    <cellStyle name="Separador de milhares 6 6 2 2" xfId="3634"/>
    <cellStyle name="Separador de milhares 6 6 2 2 2" xfId="6928"/>
    <cellStyle name="Separador de milhares 6 6 2 2 2 2" xfId="23398"/>
    <cellStyle name="Separador de milhares 6 6 2 2 2 2 2" xfId="54693"/>
    <cellStyle name="Separador de milhares 6 6 2 2 2 3" xfId="16810"/>
    <cellStyle name="Separador de milhares 6 6 2 2 2 3 2" xfId="48105"/>
    <cellStyle name="Separador de milhares 6 6 2 2 2 4" xfId="38223"/>
    <cellStyle name="Separador de milhares 6 6 2 2 3" xfId="10222"/>
    <cellStyle name="Separador de milhares 6 6 2 2 3 2" xfId="26692"/>
    <cellStyle name="Separador de milhares 6 6 2 2 3 2 2" xfId="57987"/>
    <cellStyle name="Separador de milhares 6 6 2 2 3 3" xfId="41517"/>
    <cellStyle name="Separador de milhares 6 6 2 2 4" xfId="20104"/>
    <cellStyle name="Separador de milhares 6 6 2 2 4 2" xfId="51399"/>
    <cellStyle name="Separador de milhares 6 6 2 2 5" xfId="13516"/>
    <cellStyle name="Separador de milhares 6 6 2 2 5 2" xfId="44811"/>
    <cellStyle name="Separador de milhares 6 6 2 2 6" xfId="34929"/>
    <cellStyle name="Separador de milhares 6 6 2 2 7" xfId="31634"/>
    <cellStyle name="Separador de milhares 6 6 2 3" xfId="5281"/>
    <cellStyle name="Separador de milhares 6 6 2 3 2" xfId="21751"/>
    <cellStyle name="Separador de milhares 6 6 2 3 2 2" xfId="53046"/>
    <cellStyle name="Separador de milhares 6 6 2 3 3" xfId="15163"/>
    <cellStyle name="Separador de milhares 6 6 2 3 3 2" xfId="46458"/>
    <cellStyle name="Separador de milhares 6 6 2 3 4" xfId="36576"/>
    <cellStyle name="Separador de milhares 6 6 2 4" xfId="8575"/>
    <cellStyle name="Separador de milhares 6 6 2 4 2" xfId="25045"/>
    <cellStyle name="Separador de milhares 6 6 2 4 2 2" xfId="56340"/>
    <cellStyle name="Separador de milhares 6 6 2 4 3" xfId="39870"/>
    <cellStyle name="Separador de milhares 6 6 2 5" xfId="18457"/>
    <cellStyle name="Separador de milhares 6 6 2 5 2" xfId="49752"/>
    <cellStyle name="Separador de milhares 6 6 2 6" xfId="11869"/>
    <cellStyle name="Separador de milhares 6 6 2 6 2" xfId="43164"/>
    <cellStyle name="Separador de milhares 6 6 2 7" xfId="28340"/>
    <cellStyle name="Separador de milhares 6 6 2 7 2" xfId="33282"/>
    <cellStyle name="Separador de milhares 6 6 2 8" xfId="29987"/>
    <cellStyle name="Separador de milhares 6 6 3" xfId="3633"/>
    <cellStyle name="Separador de milhares 6 6 3 2" xfId="6927"/>
    <cellStyle name="Separador de milhares 6 6 3 2 2" xfId="23397"/>
    <cellStyle name="Separador de milhares 6 6 3 2 2 2" xfId="54692"/>
    <cellStyle name="Separador de milhares 6 6 3 2 3" xfId="16809"/>
    <cellStyle name="Separador de milhares 6 6 3 2 3 2" xfId="48104"/>
    <cellStyle name="Separador de milhares 6 6 3 2 4" xfId="38222"/>
    <cellStyle name="Separador de milhares 6 6 3 3" xfId="10221"/>
    <cellStyle name="Separador de milhares 6 6 3 3 2" xfId="26691"/>
    <cellStyle name="Separador de milhares 6 6 3 3 2 2" xfId="57986"/>
    <cellStyle name="Separador de milhares 6 6 3 3 3" xfId="41516"/>
    <cellStyle name="Separador de milhares 6 6 3 4" xfId="20103"/>
    <cellStyle name="Separador de milhares 6 6 3 4 2" xfId="51398"/>
    <cellStyle name="Separador de milhares 6 6 3 5" xfId="13515"/>
    <cellStyle name="Separador de milhares 6 6 3 5 2" xfId="44810"/>
    <cellStyle name="Separador de milhares 6 6 3 6" xfId="34928"/>
    <cellStyle name="Separador de milhares 6 6 3 7" xfId="31633"/>
    <cellStyle name="Separador de milhares 6 6 4" xfId="5280"/>
    <cellStyle name="Separador de milhares 6 6 4 2" xfId="21750"/>
    <cellStyle name="Separador de milhares 6 6 4 2 2" xfId="53045"/>
    <cellStyle name="Separador de milhares 6 6 4 3" xfId="15162"/>
    <cellStyle name="Separador de milhares 6 6 4 3 2" xfId="46457"/>
    <cellStyle name="Separador de milhares 6 6 4 4" xfId="36575"/>
    <cellStyle name="Separador de milhares 6 6 5" xfId="8574"/>
    <cellStyle name="Separador de milhares 6 6 5 2" xfId="25044"/>
    <cellStyle name="Separador de milhares 6 6 5 2 2" xfId="56339"/>
    <cellStyle name="Separador de milhares 6 6 5 3" xfId="39869"/>
    <cellStyle name="Separador de milhares 6 6 6" xfId="18456"/>
    <cellStyle name="Separador de milhares 6 6 6 2" xfId="49751"/>
    <cellStyle name="Separador de milhares 6 6 7" xfId="11868"/>
    <cellStyle name="Separador de milhares 6 6 7 2" xfId="43163"/>
    <cellStyle name="Separador de milhares 6 6 8" xfId="28339"/>
    <cellStyle name="Separador de milhares 6 6 8 2" xfId="33281"/>
    <cellStyle name="Separador de milhares 6 6 9" xfId="29986"/>
    <cellStyle name="Separador de milhares 6 7" xfId="1952"/>
    <cellStyle name="Separador de milhares 6 7 2" xfId="1953"/>
    <cellStyle name="Separador de milhares 6 7 2 2" xfId="3636"/>
    <cellStyle name="Separador de milhares 6 7 2 2 2" xfId="6930"/>
    <cellStyle name="Separador de milhares 6 7 2 2 2 2" xfId="23400"/>
    <cellStyle name="Separador de milhares 6 7 2 2 2 2 2" xfId="54695"/>
    <cellStyle name="Separador de milhares 6 7 2 2 2 3" xfId="16812"/>
    <cellStyle name="Separador de milhares 6 7 2 2 2 3 2" xfId="48107"/>
    <cellStyle name="Separador de milhares 6 7 2 2 2 4" xfId="38225"/>
    <cellStyle name="Separador de milhares 6 7 2 2 3" xfId="10224"/>
    <cellStyle name="Separador de milhares 6 7 2 2 3 2" xfId="26694"/>
    <cellStyle name="Separador de milhares 6 7 2 2 3 2 2" xfId="57989"/>
    <cellStyle name="Separador de milhares 6 7 2 2 3 3" xfId="41519"/>
    <cellStyle name="Separador de milhares 6 7 2 2 4" xfId="20106"/>
    <cellStyle name="Separador de milhares 6 7 2 2 4 2" xfId="51401"/>
    <cellStyle name="Separador de milhares 6 7 2 2 5" xfId="13518"/>
    <cellStyle name="Separador de milhares 6 7 2 2 5 2" xfId="44813"/>
    <cellStyle name="Separador de milhares 6 7 2 2 6" xfId="34931"/>
    <cellStyle name="Separador de milhares 6 7 2 2 7" xfId="31636"/>
    <cellStyle name="Separador de milhares 6 7 2 3" xfId="5283"/>
    <cellStyle name="Separador de milhares 6 7 2 3 2" xfId="21753"/>
    <cellStyle name="Separador de milhares 6 7 2 3 2 2" xfId="53048"/>
    <cellStyle name="Separador de milhares 6 7 2 3 3" xfId="15165"/>
    <cellStyle name="Separador de milhares 6 7 2 3 3 2" xfId="46460"/>
    <cellStyle name="Separador de milhares 6 7 2 3 4" xfId="36578"/>
    <cellStyle name="Separador de milhares 6 7 2 4" xfId="8577"/>
    <cellStyle name="Separador de milhares 6 7 2 4 2" xfId="25047"/>
    <cellStyle name="Separador de milhares 6 7 2 4 2 2" xfId="56342"/>
    <cellStyle name="Separador de milhares 6 7 2 4 3" xfId="39872"/>
    <cellStyle name="Separador de milhares 6 7 2 5" xfId="18459"/>
    <cellStyle name="Separador de milhares 6 7 2 5 2" xfId="49754"/>
    <cellStyle name="Separador de milhares 6 7 2 6" xfId="11871"/>
    <cellStyle name="Separador de milhares 6 7 2 6 2" xfId="43166"/>
    <cellStyle name="Separador de milhares 6 7 2 7" xfId="28342"/>
    <cellStyle name="Separador de milhares 6 7 2 7 2" xfId="33284"/>
    <cellStyle name="Separador de milhares 6 7 2 8" xfId="29989"/>
    <cellStyle name="Separador de milhares 6 7 3" xfId="3635"/>
    <cellStyle name="Separador de milhares 6 7 3 2" xfId="6929"/>
    <cellStyle name="Separador de milhares 6 7 3 2 2" xfId="23399"/>
    <cellStyle name="Separador de milhares 6 7 3 2 2 2" xfId="54694"/>
    <cellStyle name="Separador de milhares 6 7 3 2 3" xfId="16811"/>
    <cellStyle name="Separador de milhares 6 7 3 2 3 2" xfId="48106"/>
    <cellStyle name="Separador de milhares 6 7 3 2 4" xfId="38224"/>
    <cellStyle name="Separador de milhares 6 7 3 3" xfId="10223"/>
    <cellStyle name="Separador de milhares 6 7 3 3 2" xfId="26693"/>
    <cellStyle name="Separador de milhares 6 7 3 3 2 2" xfId="57988"/>
    <cellStyle name="Separador de milhares 6 7 3 3 3" xfId="41518"/>
    <cellStyle name="Separador de milhares 6 7 3 4" xfId="20105"/>
    <cellStyle name="Separador de milhares 6 7 3 4 2" xfId="51400"/>
    <cellStyle name="Separador de milhares 6 7 3 5" xfId="13517"/>
    <cellStyle name="Separador de milhares 6 7 3 5 2" xfId="44812"/>
    <cellStyle name="Separador de milhares 6 7 3 6" xfId="34930"/>
    <cellStyle name="Separador de milhares 6 7 3 7" xfId="31635"/>
    <cellStyle name="Separador de milhares 6 7 4" xfId="5282"/>
    <cellStyle name="Separador de milhares 6 7 4 2" xfId="21752"/>
    <cellStyle name="Separador de milhares 6 7 4 2 2" xfId="53047"/>
    <cellStyle name="Separador de milhares 6 7 4 3" xfId="15164"/>
    <cellStyle name="Separador de milhares 6 7 4 3 2" xfId="46459"/>
    <cellStyle name="Separador de milhares 6 7 4 4" xfId="36577"/>
    <cellStyle name="Separador de milhares 6 7 5" xfId="8576"/>
    <cellStyle name="Separador de milhares 6 7 5 2" xfId="25046"/>
    <cellStyle name="Separador de milhares 6 7 5 2 2" xfId="56341"/>
    <cellStyle name="Separador de milhares 6 7 5 3" xfId="39871"/>
    <cellStyle name="Separador de milhares 6 7 6" xfId="18458"/>
    <cellStyle name="Separador de milhares 6 7 6 2" xfId="49753"/>
    <cellStyle name="Separador de milhares 6 7 7" xfId="11870"/>
    <cellStyle name="Separador de milhares 6 7 7 2" xfId="43165"/>
    <cellStyle name="Separador de milhares 6 7 8" xfId="28341"/>
    <cellStyle name="Separador de milhares 6 7 8 2" xfId="33283"/>
    <cellStyle name="Separador de milhares 6 7 9" xfId="29988"/>
    <cellStyle name="Separador de milhares 6 8" xfId="1954"/>
    <cellStyle name="Separador de milhares 6 8 2" xfId="3637"/>
    <cellStyle name="Separador de milhares 6 8 2 2" xfId="6931"/>
    <cellStyle name="Separador de milhares 6 8 2 2 2" xfId="23401"/>
    <cellStyle name="Separador de milhares 6 8 2 2 2 2" xfId="54696"/>
    <cellStyle name="Separador de milhares 6 8 2 2 3" xfId="16813"/>
    <cellStyle name="Separador de milhares 6 8 2 2 3 2" xfId="48108"/>
    <cellStyle name="Separador de milhares 6 8 2 2 4" xfId="38226"/>
    <cellStyle name="Separador de milhares 6 8 2 3" xfId="10225"/>
    <cellStyle name="Separador de milhares 6 8 2 3 2" xfId="26695"/>
    <cellStyle name="Separador de milhares 6 8 2 3 2 2" xfId="57990"/>
    <cellStyle name="Separador de milhares 6 8 2 3 3" xfId="41520"/>
    <cellStyle name="Separador de milhares 6 8 2 4" xfId="20107"/>
    <cellStyle name="Separador de milhares 6 8 2 4 2" xfId="51402"/>
    <cellStyle name="Separador de milhares 6 8 2 5" xfId="13519"/>
    <cellStyle name="Separador de milhares 6 8 2 5 2" xfId="44814"/>
    <cellStyle name="Separador de milhares 6 8 2 6" xfId="34932"/>
    <cellStyle name="Separador de milhares 6 8 2 7" xfId="31637"/>
    <cellStyle name="Separador de milhares 6 8 3" xfId="5284"/>
    <cellStyle name="Separador de milhares 6 8 3 2" xfId="21754"/>
    <cellStyle name="Separador de milhares 6 8 3 2 2" xfId="53049"/>
    <cellStyle name="Separador de milhares 6 8 3 3" xfId="15166"/>
    <cellStyle name="Separador de milhares 6 8 3 3 2" xfId="46461"/>
    <cellStyle name="Separador de milhares 6 8 3 4" xfId="36579"/>
    <cellStyle name="Separador de milhares 6 8 4" xfId="8578"/>
    <cellStyle name="Separador de milhares 6 8 4 2" xfId="25048"/>
    <cellStyle name="Separador de milhares 6 8 4 2 2" xfId="56343"/>
    <cellStyle name="Separador de milhares 6 8 4 3" xfId="39873"/>
    <cellStyle name="Separador de milhares 6 8 5" xfId="18460"/>
    <cellStyle name="Separador de milhares 6 8 5 2" xfId="49755"/>
    <cellStyle name="Separador de milhares 6 8 6" xfId="11872"/>
    <cellStyle name="Separador de milhares 6 8 6 2" xfId="43167"/>
    <cellStyle name="Separador de milhares 6 8 7" xfId="28343"/>
    <cellStyle name="Separador de milhares 6 8 7 2" xfId="33285"/>
    <cellStyle name="Separador de milhares 6 8 8" xfId="29990"/>
    <cellStyle name="Separador de milhares 6 9" xfId="1955"/>
    <cellStyle name="Separador de milhares 6 9 2" xfId="3638"/>
    <cellStyle name="Separador de milhares 6 9 2 2" xfId="6932"/>
    <cellStyle name="Separador de milhares 6 9 2 2 2" xfId="23402"/>
    <cellStyle name="Separador de milhares 6 9 2 2 2 2" xfId="54697"/>
    <cellStyle name="Separador de milhares 6 9 2 2 3" xfId="16814"/>
    <cellStyle name="Separador de milhares 6 9 2 2 3 2" xfId="48109"/>
    <cellStyle name="Separador de milhares 6 9 2 2 4" xfId="38227"/>
    <cellStyle name="Separador de milhares 6 9 2 3" xfId="10226"/>
    <cellStyle name="Separador de milhares 6 9 2 3 2" xfId="26696"/>
    <cellStyle name="Separador de milhares 6 9 2 3 2 2" xfId="57991"/>
    <cellStyle name="Separador de milhares 6 9 2 3 3" xfId="41521"/>
    <cellStyle name="Separador de milhares 6 9 2 4" xfId="20108"/>
    <cellStyle name="Separador de milhares 6 9 2 4 2" xfId="51403"/>
    <cellStyle name="Separador de milhares 6 9 2 5" xfId="13520"/>
    <cellStyle name="Separador de milhares 6 9 2 5 2" xfId="44815"/>
    <cellStyle name="Separador de milhares 6 9 2 6" xfId="34933"/>
    <cellStyle name="Separador de milhares 6 9 2 7" xfId="31638"/>
    <cellStyle name="Separador de milhares 6 9 3" xfId="5285"/>
    <cellStyle name="Separador de milhares 6 9 3 2" xfId="21755"/>
    <cellStyle name="Separador de milhares 6 9 3 2 2" xfId="53050"/>
    <cellStyle name="Separador de milhares 6 9 3 3" xfId="15167"/>
    <cellStyle name="Separador de milhares 6 9 3 3 2" xfId="46462"/>
    <cellStyle name="Separador de milhares 6 9 3 4" xfId="36580"/>
    <cellStyle name="Separador de milhares 6 9 4" xfId="8579"/>
    <cellStyle name="Separador de milhares 6 9 4 2" xfId="25049"/>
    <cellStyle name="Separador de milhares 6 9 4 2 2" xfId="56344"/>
    <cellStyle name="Separador de milhares 6 9 4 3" xfId="39874"/>
    <cellStyle name="Separador de milhares 6 9 5" xfId="18461"/>
    <cellStyle name="Separador de milhares 6 9 5 2" xfId="49756"/>
    <cellStyle name="Separador de milhares 6 9 6" xfId="11873"/>
    <cellStyle name="Separador de milhares 6 9 6 2" xfId="43168"/>
    <cellStyle name="Separador de milhares 6 9 7" xfId="28344"/>
    <cellStyle name="Separador de milhares 6 9 7 2" xfId="33286"/>
    <cellStyle name="Separador de milhares 6 9 8" xfId="29991"/>
    <cellStyle name="TableStyleLight1" xfId="1956"/>
    <cellStyle name="Texto de Aviso 2" xfId="1957"/>
    <cellStyle name="Texto de Aviso 2 2" xfId="1958"/>
    <cellStyle name="Texto de Aviso 2 3" xfId="1959"/>
    <cellStyle name="Texto Explicativo 2" xfId="1960"/>
    <cellStyle name="Texto Explicativo 2 2" xfId="1961"/>
    <cellStyle name="Texto Explicativo 2 3" xfId="1962"/>
    <cellStyle name="Title" xfId="1963"/>
    <cellStyle name="Título 1 1" xfId="1964"/>
    <cellStyle name="Título 1 2" xfId="1965"/>
    <cellStyle name="Título 1 2 2" xfId="1966"/>
    <cellStyle name="Título 1 2 3" xfId="1967"/>
    <cellStyle name="Título 2 2" xfId="1968"/>
    <cellStyle name="Título 2 2 2" xfId="1969"/>
    <cellStyle name="Título 2 2 3" xfId="1970"/>
    <cellStyle name="Título 3 2" xfId="1971"/>
    <cellStyle name="Título 3 2 2" xfId="1972"/>
    <cellStyle name="Título 3 2 3" xfId="1973"/>
    <cellStyle name="Título 4 2" xfId="1974"/>
    <cellStyle name="Título 4 2 2" xfId="1975"/>
    <cellStyle name="Título 4 2 3" xfId="1976"/>
    <cellStyle name="Título 5" xfId="1977"/>
    <cellStyle name="Título 5 2" xfId="1978"/>
    <cellStyle name="Título 6" xfId="1979"/>
    <cellStyle name="Total 2" xfId="1980"/>
    <cellStyle name="Total 2 2" xfId="1981"/>
    <cellStyle name="Total 2 3" xfId="1982"/>
    <cellStyle name="Total 3" xfId="1983"/>
    <cellStyle name="Vírgula" xfId="2450" builtinId="3"/>
    <cellStyle name="Vírgula 10" xfId="1984"/>
    <cellStyle name="Vírgula 10 10" xfId="8580"/>
    <cellStyle name="Vírgula 10 10 2" xfId="25050"/>
    <cellStyle name="Vírgula 10 10 2 2" xfId="56345"/>
    <cellStyle name="Vírgula 10 10 3" xfId="39875"/>
    <cellStyle name="Vírgula 10 11" xfId="18462"/>
    <cellStyle name="Vírgula 10 11 2" xfId="49757"/>
    <cellStyle name="Vírgula 10 12" xfId="11874"/>
    <cellStyle name="Vírgula 10 12 2" xfId="43169"/>
    <cellStyle name="Vírgula 10 13" xfId="28345"/>
    <cellStyle name="Vírgula 10 13 2" xfId="33287"/>
    <cellStyle name="Vírgula 10 14" xfId="29992"/>
    <cellStyle name="Vírgula 10 2" xfId="1985"/>
    <cellStyle name="Vírgula 10 2 10" xfId="29993"/>
    <cellStyle name="Vírgula 10 2 2" xfId="1986"/>
    <cellStyle name="Vírgula 10 2 2 2" xfId="1987"/>
    <cellStyle name="Vírgula 10 2 2 2 2" xfId="3642"/>
    <cellStyle name="Vírgula 10 2 2 2 2 2" xfId="6936"/>
    <cellStyle name="Vírgula 10 2 2 2 2 2 2" xfId="23406"/>
    <cellStyle name="Vírgula 10 2 2 2 2 2 2 2" xfId="54701"/>
    <cellStyle name="Vírgula 10 2 2 2 2 2 3" xfId="16818"/>
    <cellStyle name="Vírgula 10 2 2 2 2 2 3 2" xfId="48113"/>
    <cellStyle name="Vírgula 10 2 2 2 2 2 4" xfId="38231"/>
    <cellStyle name="Vírgula 10 2 2 2 2 3" xfId="10230"/>
    <cellStyle name="Vírgula 10 2 2 2 2 3 2" xfId="26700"/>
    <cellStyle name="Vírgula 10 2 2 2 2 3 2 2" xfId="57995"/>
    <cellStyle name="Vírgula 10 2 2 2 2 3 3" xfId="41525"/>
    <cellStyle name="Vírgula 10 2 2 2 2 4" xfId="20112"/>
    <cellStyle name="Vírgula 10 2 2 2 2 4 2" xfId="51407"/>
    <cellStyle name="Vírgula 10 2 2 2 2 5" xfId="13524"/>
    <cellStyle name="Vírgula 10 2 2 2 2 5 2" xfId="44819"/>
    <cellStyle name="Vírgula 10 2 2 2 2 6" xfId="34937"/>
    <cellStyle name="Vírgula 10 2 2 2 2 7" xfId="31642"/>
    <cellStyle name="Vírgula 10 2 2 2 3" xfId="5289"/>
    <cellStyle name="Vírgula 10 2 2 2 3 2" xfId="21759"/>
    <cellStyle name="Vírgula 10 2 2 2 3 2 2" xfId="53054"/>
    <cellStyle name="Vírgula 10 2 2 2 3 3" xfId="15171"/>
    <cellStyle name="Vírgula 10 2 2 2 3 3 2" xfId="46466"/>
    <cellStyle name="Vírgula 10 2 2 2 3 4" xfId="36584"/>
    <cellStyle name="Vírgula 10 2 2 2 4" xfId="8583"/>
    <cellStyle name="Vírgula 10 2 2 2 4 2" xfId="25053"/>
    <cellStyle name="Vírgula 10 2 2 2 4 2 2" xfId="56348"/>
    <cellStyle name="Vírgula 10 2 2 2 4 3" xfId="39878"/>
    <cellStyle name="Vírgula 10 2 2 2 5" xfId="18465"/>
    <cellStyle name="Vírgula 10 2 2 2 5 2" xfId="49760"/>
    <cellStyle name="Vírgula 10 2 2 2 6" xfId="11877"/>
    <cellStyle name="Vírgula 10 2 2 2 6 2" xfId="43172"/>
    <cellStyle name="Vírgula 10 2 2 2 7" xfId="28348"/>
    <cellStyle name="Vírgula 10 2 2 2 7 2" xfId="33290"/>
    <cellStyle name="Vírgula 10 2 2 2 8" xfId="29995"/>
    <cellStyle name="Vírgula 10 2 2 3" xfId="3641"/>
    <cellStyle name="Vírgula 10 2 2 3 2" xfId="6935"/>
    <cellStyle name="Vírgula 10 2 2 3 2 2" xfId="23405"/>
    <cellStyle name="Vírgula 10 2 2 3 2 2 2" xfId="54700"/>
    <cellStyle name="Vírgula 10 2 2 3 2 3" xfId="16817"/>
    <cellStyle name="Vírgula 10 2 2 3 2 3 2" xfId="48112"/>
    <cellStyle name="Vírgula 10 2 2 3 2 4" xfId="38230"/>
    <cellStyle name="Vírgula 10 2 2 3 3" xfId="10229"/>
    <cellStyle name="Vírgula 10 2 2 3 3 2" xfId="26699"/>
    <cellStyle name="Vírgula 10 2 2 3 3 2 2" xfId="57994"/>
    <cellStyle name="Vírgula 10 2 2 3 3 3" xfId="41524"/>
    <cellStyle name="Vírgula 10 2 2 3 4" xfId="20111"/>
    <cellStyle name="Vírgula 10 2 2 3 4 2" xfId="51406"/>
    <cellStyle name="Vírgula 10 2 2 3 5" xfId="13523"/>
    <cellStyle name="Vírgula 10 2 2 3 5 2" xfId="44818"/>
    <cellStyle name="Vírgula 10 2 2 3 6" xfId="34936"/>
    <cellStyle name="Vírgula 10 2 2 3 7" xfId="31641"/>
    <cellStyle name="Vírgula 10 2 2 4" xfId="5288"/>
    <cellStyle name="Vírgula 10 2 2 4 2" xfId="21758"/>
    <cellStyle name="Vírgula 10 2 2 4 2 2" xfId="53053"/>
    <cellStyle name="Vírgula 10 2 2 4 3" xfId="15170"/>
    <cellStyle name="Vírgula 10 2 2 4 3 2" xfId="46465"/>
    <cellStyle name="Vírgula 10 2 2 4 4" xfId="36583"/>
    <cellStyle name="Vírgula 10 2 2 5" xfId="8582"/>
    <cellStyle name="Vírgula 10 2 2 5 2" xfId="25052"/>
    <cellStyle name="Vírgula 10 2 2 5 2 2" xfId="56347"/>
    <cellStyle name="Vírgula 10 2 2 5 3" xfId="39877"/>
    <cellStyle name="Vírgula 10 2 2 6" xfId="18464"/>
    <cellStyle name="Vírgula 10 2 2 6 2" xfId="49759"/>
    <cellStyle name="Vírgula 10 2 2 7" xfId="11876"/>
    <cellStyle name="Vírgula 10 2 2 7 2" xfId="43171"/>
    <cellStyle name="Vírgula 10 2 2 8" xfId="28347"/>
    <cellStyle name="Vírgula 10 2 2 8 2" xfId="33289"/>
    <cellStyle name="Vírgula 10 2 2 9" xfId="29994"/>
    <cellStyle name="Vírgula 10 2 3" xfId="1988"/>
    <cellStyle name="Vírgula 10 2 3 2" xfId="3643"/>
    <cellStyle name="Vírgula 10 2 3 2 2" xfId="6937"/>
    <cellStyle name="Vírgula 10 2 3 2 2 2" xfId="23407"/>
    <cellStyle name="Vírgula 10 2 3 2 2 2 2" xfId="54702"/>
    <cellStyle name="Vírgula 10 2 3 2 2 3" xfId="16819"/>
    <cellStyle name="Vírgula 10 2 3 2 2 3 2" xfId="48114"/>
    <cellStyle name="Vírgula 10 2 3 2 2 4" xfId="38232"/>
    <cellStyle name="Vírgula 10 2 3 2 3" xfId="10231"/>
    <cellStyle name="Vírgula 10 2 3 2 3 2" xfId="26701"/>
    <cellStyle name="Vírgula 10 2 3 2 3 2 2" xfId="57996"/>
    <cellStyle name="Vírgula 10 2 3 2 3 3" xfId="41526"/>
    <cellStyle name="Vírgula 10 2 3 2 4" xfId="20113"/>
    <cellStyle name="Vírgula 10 2 3 2 4 2" xfId="51408"/>
    <cellStyle name="Vírgula 10 2 3 2 5" xfId="13525"/>
    <cellStyle name="Vírgula 10 2 3 2 5 2" xfId="44820"/>
    <cellStyle name="Vírgula 10 2 3 2 6" xfId="34938"/>
    <cellStyle name="Vírgula 10 2 3 2 7" xfId="31643"/>
    <cellStyle name="Vírgula 10 2 3 3" xfId="5290"/>
    <cellStyle name="Vírgula 10 2 3 3 2" xfId="21760"/>
    <cellStyle name="Vírgula 10 2 3 3 2 2" xfId="53055"/>
    <cellStyle name="Vírgula 10 2 3 3 3" xfId="15172"/>
    <cellStyle name="Vírgula 10 2 3 3 3 2" xfId="46467"/>
    <cellStyle name="Vírgula 10 2 3 3 4" xfId="36585"/>
    <cellStyle name="Vírgula 10 2 3 4" xfId="8584"/>
    <cellStyle name="Vírgula 10 2 3 4 2" xfId="25054"/>
    <cellStyle name="Vírgula 10 2 3 4 2 2" xfId="56349"/>
    <cellStyle name="Vírgula 10 2 3 4 3" xfId="39879"/>
    <cellStyle name="Vírgula 10 2 3 5" xfId="18466"/>
    <cellStyle name="Vírgula 10 2 3 5 2" xfId="49761"/>
    <cellStyle name="Vírgula 10 2 3 6" xfId="11878"/>
    <cellStyle name="Vírgula 10 2 3 6 2" xfId="43173"/>
    <cellStyle name="Vírgula 10 2 3 7" xfId="28349"/>
    <cellStyle name="Vírgula 10 2 3 7 2" xfId="33291"/>
    <cellStyle name="Vírgula 10 2 3 8" xfId="29996"/>
    <cellStyle name="Vírgula 10 2 4" xfId="3640"/>
    <cellStyle name="Vírgula 10 2 4 2" xfId="6934"/>
    <cellStyle name="Vírgula 10 2 4 2 2" xfId="23404"/>
    <cellStyle name="Vírgula 10 2 4 2 2 2" xfId="54699"/>
    <cellStyle name="Vírgula 10 2 4 2 3" xfId="16816"/>
    <cellStyle name="Vírgula 10 2 4 2 3 2" xfId="48111"/>
    <cellStyle name="Vírgula 10 2 4 2 4" xfId="38229"/>
    <cellStyle name="Vírgula 10 2 4 3" xfId="10228"/>
    <cellStyle name="Vírgula 10 2 4 3 2" xfId="26698"/>
    <cellStyle name="Vírgula 10 2 4 3 2 2" xfId="57993"/>
    <cellStyle name="Vírgula 10 2 4 3 3" xfId="41523"/>
    <cellStyle name="Vírgula 10 2 4 4" xfId="20110"/>
    <cellStyle name="Vírgula 10 2 4 4 2" xfId="51405"/>
    <cellStyle name="Vírgula 10 2 4 5" xfId="13522"/>
    <cellStyle name="Vírgula 10 2 4 5 2" xfId="44817"/>
    <cellStyle name="Vírgula 10 2 4 6" xfId="34935"/>
    <cellStyle name="Vírgula 10 2 4 7" xfId="31640"/>
    <cellStyle name="Vírgula 10 2 5" xfId="5287"/>
    <cellStyle name="Vírgula 10 2 5 2" xfId="21757"/>
    <cellStyle name="Vírgula 10 2 5 2 2" xfId="53052"/>
    <cellStyle name="Vírgula 10 2 5 3" xfId="15169"/>
    <cellStyle name="Vírgula 10 2 5 3 2" xfId="46464"/>
    <cellStyle name="Vírgula 10 2 5 4" xfId="36582"/>
    <cellStyle name="Vírgula 10 2 6" xfId="8581"/>
    <cellStyle name="Vírgula 10 2 6 2" xfId="25051"/>
    <cellStyle name="Vírgula 10 2 6 2 2" xfId="56346"/>
    <cellStyle name="Vírgula 10 2 6 3" xfId="39876"/>
    <cellStyle name="Vírgula 10 2 7" xfId="18463"/>
    <cellStyle name="Vírgula 10 2 7 2" xfId="49758"/>
    <cellStyle name="Vírgula 10 2 8" xfId="11875"/>
    <cellStyle name="Vírgula 10 2 8 2" xfId="43170"/>
    <cellStyle name="Vírgula 10 2 9" xfId="28346"/>
    <cellStyle name="Vírgula 10 2 9 2" xfId="33288"/>
    <cellStyle name="Vírgula 10 3" xfId="1989"/>
    <cellStyle name="Vírgula 10 3 10" xfId="29997"/>
    <cellStyle name="Vírgula 10 3 2" xfId="1990"/>
    <cellStyle name="Vírgula 10 3 2 2" xfId="1991"/>
    <cellStyle name="Vírgula 10 3 2 2 2" xfId="3646"/>
    <cellStyle name="Vírgula 10 3 2 2 2 2" xfId="6940"/>
    <cellStyle name="Vírgula 10 3 2 2 2 2 2" xfId="23410"/>
    <cellStyle name="Vírgula 10 3 2 2 2 2 2 2" xfId="54705"/>
    <cellStyle name="Vírgula 10 3 2 2 2 2 3" xfId="16822"/>
    <cellStyle name="Vírgula 10 3 2 2 2 2 3 2" xfId="48117"/>
    <cellStyle name="Vírgula 10 3 2 2 2 2 4" xfId="38235"/>
    <cellStyle name="Vírgula 10 3 2 2 2 3" xfId="10234"/>
    <cellStyle name="Vírgula 10 3 2 2 2 3 2" xfId="26704"/>
    <cellStyle name="Vírgula 10 3 2 2 2 3 2 2" xfId="57999"/>
    <cellStyle name="Vírgula 10 3 2 2 2 3 3" xfId="41529"/>
    <cellStyle name="Vírgula 10 3 2 2 2 4" xfId="20116"/>
    <cellStyle name="Vírgula 10 3 2 2 2 4 2" xfId="51411"/>
    <cellStyle name="Vírgula 10 3 2 2 2 5" xfId="13528"/>
    <cellStyle name="Vírgula 10 3 2 2 2 5 2" xfId="44823"/>
    <cellStyle name="Vírgula 10 3 2 2 2 6" xfId="34941"/>
    <cellStyle name="Vírgula 10 3 2 2 2 7" xfId="31646"/>
    <cellStyle name="Vírgula 10 3 2 2 3" xfId="5293"/>
    <cellStyle name="Vírgula 10 3 2 2 3 2" xfId="21763"/>
    <cellStyle name="Vírgula 10 3 2 2 3 2 2" xfId="53058"/>
    <cellStyle name="Vírgula 10 3 2 2 3 3" xfId="15175"/>
    <cellStyle name="Vírgula 10 3 2 2 3 3 2" xfId="46470"/>
    <cellStyle name="Vírgula 10 3 2 2 3 4" xfId="36588"/>
    <cellStyle name="Vírgula 10 3 2 2 4" xfId="8587"/>
    <cellStyle name="Vírgula 10 3 2 2 4 2" xfId="25057"/>
    <cellStyle name="Vírgula 10 3 2 2 4 2 2" xfId="56352"/>
    <cellStyle name="Vírgula 10 3 2 2 4 3" xfId="39882"/>
    <cellStyle name="Vírgula 10 3 2 2 5" xfId="18469"/>
    <cellStyle name="Vírgula 10 3 2 2 5 2" xfId="49764"/>
    <cellStyle name="Vírgula 10 3 2 2 6" xfId="11881"/>
    <cellStyle name="Vírgula 10 3 2 2 6 2" xfId="43176"/>
    <cellStyle name="Vírgula 10 3 2 2 7" xfId="28352"/>
    <cellStyle name="Vírgula 10 3 2 2 7 2" xfId="33294"/>
    <cellStyle name="Vírgula 10 3 2 2 8" xfId="29999"/>
    <cellStyle name="Vírgula 10 3 2 3" xfId="3645"/>
    <cellStyle name="Vírgula 10 3 2 3 2" xfId="6939"/>
    <cellStyle name="Vírgula 10 3 2 3 2 2" xfId="23409"/>
    <cellStyle name="Vírgula 10 3 2 3 2 2 2" xfId="54704"/>
    <cellStyle name="Vírgula 10 3 2 3 2 3" xfId="16821"/>
    <cellStyle name="Vírgula 10 3 2 3 2 3 2" xfId="48116"/>
    <cellStyle name="Vírgula 10 3 2 3 2 4" xfId="38234"/>
    <cellStyle name="Vírgula 10 3 2 3 3" xfId="10233"/>
    <cellStyle name="Vírgula 10 3 2 3 3 2" xfId="26703"/>
    <cellStyle name="Vírgula 10 3 2 3 3 2 2" xfId="57998"/>
    <cellStyle name="Vírgula 10 3 2 3 3 3" xfId="41528"/>
    <cellStyle name="Vírgula 10 3 2 3 4" xfId="20115"/>
    <cellStyle name="Vírgula 10 3 2 3 4 2" xfId="51410"/>
    <cellStyle name="Vírgula 10 3 2 3 5" xfId="13527"/>
    <cellStyle name="Vírgula 10 3 2 3 5 2" xfId="44822"/>
    <cellStyle name="Vírgula 10 3 2 3 6" xfId="34940"/>
    <cellStyle name="Vírgula 10 3 2 3 7" xfId="31645"/>
    <cellStyle name="Vírgula 10 3 2 4" xfId="5292"/>
    <cellStyle name="Vírgula 10 3 2 4 2" xfId="21762"/>
    <cellStyle name="Vírgula 10 3 2 4 2 2" xfId="53057"/>
    <cellStyle name="Vírgula 10 3 2 4 3" xfId="15174"/>
    <cellStyle name="Vírgula 10 3 2 4 3 2" xfId="46469"/>
    <cellStyle name="Vírgula 10 3 2 4 4" xfId="36587"/>
    <cellStyle name="Vírgula 10 3 2 5" xfId="8586"/>
    <cellStyle name="Vírgula 10 3 2 5 2" xfId="25056"/>
    <cellStyle name="Vírgula 10 3 2 5 2 2" xfId="56351"/>
    <cellStyle name="Vírgula 10 3 2 5 3" xfId="39881"/>
    <cellStyle name="Vírgula 10 3 2 6" xfId="18468"/>
    <cellStyle name="Vírgula 10 3 2 6 2" xfId="49763"/>
    <cellStyle name="Vírgula 10 3 2 7" xfId="11880"/>
    <cellStyle name="Vírgula 10 3 2 7 2" xfId="43175"/>
    <cellStyle name="Vírgula 10 3 2 8" xfId="28351"/>
    <cellStyle name="Vírgula 10 3 2 8 2" xfId="33293"/>
    <cellStyle name="Vírgula 10 3 2 9" xfId="29998"/>
    <cellStyle name="Vírgula 10 3 3" xfId="1992"/>
    <cellStyle name="Vírgula 10 3 3 2" xfId="3647"/>
    <cellStyle name="Vírgula 10 3 3 2 2" xfId="6941"/>
    <cellStyle name="Vírgula 10 3 3 2 2 2" xfId="23411"/>
    <cellStyle name="Vírgula 10 3 3 2 2 2 2" xfId="54706"/>
    <cellStyle name="Vírgula 10 3 3 2 2 3" xfId="16823"/>
    <cellStyle name="Vírgula 10 3 3 2 2 3 2" xfId="48118"/>
    <cellStyle name="Vírgula 10 3 3 2 2 4" xfId="38236"/>
    <cellStyle name="Vírgula 10 3 3 2 3" xfId="10235"/>
    <cellStyle name="Vírgula 10 3 3 2 3 2" xfId="26705"/>
    <cellStyle name="Vírgula 10 3 3 2 3 2 2" xfId="58000"/>
    <cellStyle name="Vírgula 10 3 3 2 3 3" xfId="41530"/>
    <cellStyle name="Vírgula 10 3 3 2 4" xfId="20117"/>
    <cellStyle name="Vírgula 10 3 3 2 4 2" xfId="51412"/>
    <cellStyle name="Vírgula 10 3 3 2 5" xfId="13529"/>
    <cellStyle name="Vírgula 10 3 3 2 5 2" xfId="44824"/>
    <cellStyle name="Vírgula 10 3 3 2 6" xfId="34942"/>
    <cellStyle name="Vírgula 10 3 3 2 7" xfId="31647"/>
    <cellStyle name="Vírgula 10 3 3 3" xfId="5294"/>
    <cellStyle name="Vírgula 10 3 3 3 2" xfId="21764"/>
    <cellStyle name="Vírgula 10 3 3 3 2 2" xfId="53059"/>
    <cellStyle name="Vírgula 10 3 3 3 3" xfId="15176"/>
    <cellStyle name="Vírgula 10 3 3 3 3 2" xfId="46471"/>
    <cellStyle name="Vírgula 10 3 3 3 4" xfId="36589"/>
    <cellStyle name="Vírgula 10 3 3 4" xfId="8588"/>
    <cellStyle name="Vírgula 10 3 3 4 2" xfId="25058"/>
    <cellStyle name="Vírgula 10 3 3 4 2 2" xfId="56353"/>
    <cellStyle name="Vírgula 10 3 3 4 3" xfId="39883"/>
    <cellStyle name="Vírgula 10 3 3 5" xfId="18470"/>
    <cellStyle name="Vírgula 10 3 3 5 2" xfId="49765"/>
    <cellStyle name="Vírgula 10 3 3 6" xfId="11882"/>
    <cellStyle name="Vírgula 10 3 3 6 2" xfId="43177"/>
    <cellStyle name="Vírgula 10 3 3 7" xfId="28353"/>
    <cellStyle name="Vírgula 10 3 3 7 2" xfId="33295"/>
    <cellStyle name="Vírgula 10 3 3 8" xfId="30000"/>
    <cellStyle name="Vírgula 10 3 4" xfId="3644"/>
    <cellStyle name="Vírgula 10 3 4 2" xfId="6938"/>
    <cellStyle name="Vírgula 10 3 4 2 2" xfId="23408"/>
    <cellStyle name="Vírgula 10 3 4 2 2 2" xfId="54703"/>
    <cellStyle name="Vírgula 10 3 4 2 3" xfId="16820"/>
    <cellStyle name="Vírgula 10 3 4 2 3 2" xfId="48115"/>
    <cellStyle name="Vírgula 10 3 4 2 4" xfId="38233"/>
    <cellStyle name="Vírgula 10 3 4 3" xfId="10232"/>
    <cellStyle name="Vírgula 10 3 4 3 2" xfId="26702"/>
    <cellStyle name="Vírgula 10 3 4 3 2 2" xfId="57997"/>
    <cellStyle name="Vírgula 10 3 4 3 3" xfId="41527"/>
    <cellStyle name="Vírgula 10 3 4 4" xfId="20114"/>
    <cellStyle name="Vírgula 10 3 4 4 2" xfId="51409"/>
    <cellStyle name="Vírgula 10 3 4 5" xfId="13526"/>
    <cellStyle name="Vírgula 10 3 4 5 2" xfId="44821"/>
    <cellStyle name="Vírgula 10 3 4 6" xfId="34939"/>
    <cellStyle name="Vírgula 10 3 4 7" xfId="31644"/>
    <cellStyle name="Vírgula 10 3 5" xfId="5291"/>
    <cellStyle name="Vírgula 10 3 5 2" xfId="21761"/>
    <cellStyle name="Vírgula 10 3 5 2 2" xfId="53056"/>
    <cellStyle name="Vírgula 10 3 5 3" xfId="15173"/>
    <cellStyle name="Vírgula 10 3 5 3 2" xfId="46468"/>
    <cellStyle name="Vírgula 10 3 5 4" xfId="36586"/>
    <cellStyle name="Vírgula 10 3 6" xfId="8585"/>
    <cellStyle name="Vírgula 10 3 6 2" xfId="25055"/>
    <cellStyle name="Vírgula 10 3 6 2 2" xfId="56350"/>
    <cellStyle name="Vírgula 10 3 6 3" xfId="39880"/>
    <cellStyle name="Vírgula 10 3 7" xfId="18467"/>
    <cellStyle name="Vírgula 10 3 7 2" xfId="49762"/>
    <cellStyle name="Vírgula 10 3 8" xfId="11879"/>
    <cellStyle name="Vírgula 10 3 8 2" xfId="43174"/>
    <cellStyle name="Vírgula 10 3 9" xfId="28350"/>
    <cellStyle name="Vírgula 10 3 9 2" xfId="33292"/>
    <cellStyle name="Vírgula 10 4" xfId="1993"/>
    <cellStyle name="Vírgula 10 4 2" xfId="1994"/>
    <cellStyle name="Vírgula 10 4 2 2" xfId="3649"/>
    <cellStyle name="Vírgula 10 4 2 2 2" xfId="6943"/>
    <cellStyle name="Vírgula 10 4 2 2 2 2" xfId="23413"/>
    <cellStyle name="Vírgula 10 4 2 2 2 2 2" xfId="54708"/>
    <cellStyle name="Vírgula 10 4 2 2 2 3" xfId="16825"/>
    <cellStyle name="Vírgula 10 4 2 2 2 3 2" xfId="48120"/>
    <cellStyle name="Vírgula 10 4 2 2 2 4" xfId="38238"/>
    <cellStyle name="Vírgula 10 4 2 2 3" xfId="10237"/>
    <cellStyle name="Vírgula 10 4 2 2 3 2" xfId="26707"/>
    <cellStyle name="Vírgula 10 4 2 2 3 2 2" xfId="58002"/>
    <cellStyle name="Vírgula 10 4 2 2 3 3" xfId="41532"/>
    <cellStyle name="Vírgula 10 4 2 2 4" xfId="20119"/>
    <cellStyle name="Vírgula 10 4 2 2 4 2" xfId="51414"/>
    <cellStyle name="Vírgula 10 4 2 2 5" xfId="13531"/>
    <cellStyle name="Vírgula 10 4 2 2 5 2" xfId="44826"/>
    <cellStyle name="Vírgula 10 4 2 2 6" xfId="34944"/>
    <cellStyle name="Vírgula 10 4 2 2 7" xfId="31649"/>
    <cellStyle name="Vírgula 10 4 2 3" xfId="5296"/>
    <cellStyle name="Vírgula 10 4 2 3 2" xfId="21766"/>
    <cellStyle name="Vírgula 10 4 2 3 2 2" xfId="53061"/>
    <cellStyle name="Vírgula 10 4 2 3 3" xfId="15178"/>
    <cellStyle name="Vírgula 10 4 2 3 3 2" xfId="46473"/>
    <cellStyle name="Vírgula 10 4 2 3 4" xfId="36591"/>
    <cellStyle name="Vírgula 10 4 2 4" xfId="8590"/>
    <cellStyle name="Vírgula 10 4 2 4 2" xfId="25060"/>
    <cellStyle name="Vírgula 10 4 2 4 2 2" xfId="56355"/>
    <cellStyle name="Vírgula 10 4 2 4 3" xfId="39885"/>
    <cellStyle name="Vírgula 10 4 2 5" xfId="18472"/>
    <cellStyle name="Vírgula 10 4 2 5 2" xfId="49767"/>
    <cellStyle name="Vírgula 10 4 2 6" xfId="11884"/>
    <cellStyle name="Vírgula 10 4 2 6 2" xfId="43179"/>
    <cellStyle name="Vírgula 10 4 2 7" xfId="28355"/>
    <cellStyle name="Vírgula 10 4 2 7 2" xfId="33297"/>
    <cellStyle name="Vírgula 10 4 2 8" xfId="30002"/>
    <cellStyle name="Vírgula 10 4 3" xfId="3648"/>
    <cellStyle name="Vírgula 10 4 3 2" xfId="6942"/>
    <cellStyle name="Vírgula 10 4 3 2 2" xfId="23412"/>
    <cellStyle name="Vírgula 10 4 3 2 2 2" xfId="54707"/>
    <cellStyle name="Vírgula 10 4 3 2 3" xfId="16824"/>
    <cellStyle name="Vírgula 10 4 3 2 3 2" xfId="48119"/>
    <cellStyle name="Vírgula 10 4 3 2 4" xfId="38237"/>
    <cellStyle name="Vírgula 10 4 3 3" xfId="10236"/>
    <cellStyle name="Vírgula 10 4 3 3 2" xfId="26706"/>
    <cellStyle name="Vírgula 10 4 3 3 2 2" xfId="58001"/>
    <cellStyle name="Vírgula 10 4 3 3 3" xfId="41531"/>
    <cellStyle name="Vírgula 10 4 3 4" xfId="20118"/>
    <cellStyle name="Vírgula 10 4 3 4 2" xfId="51413"/>
    <cellStyle name="Vírgula 10 4 3 5" xfId="13530"/>
    <cellStyle name="Vírgula 10 4 3 5 2" xfId="44825"/>
    <cellStyle name="Vírgula 10 4 3 6" xfId="34943"/>
    <cellStyle name="Vírgula 10 4 3 7" xfId="31648"/>
    <cellStyle name="Vírgula 10 4 4" xfId="5295"/>
    <cellStyle name="Vírgula 10 4 4 2" xfId="21765"/>
    <cellStyle name="Vírgula 10 4 4 2 2" xfId="53060"/>
    <cellStyle name="Vírgula 10 4 4 3" xfId="15177"/>
    <cellStyle name="Vírgula 10 4 4 3 2" xfId="46472"/>
    <cellStyle name="Vírgula 10 4 4 4" xfId="36590"/>
    <cellStyle name="Vírgula 10 4 5" xfId="8589"/>
    <cellStyle name="Vírgula 10 4 5 2" xfId="25059"/>
    <cellStyle name="Vírgula 10 4 5 2 2" xfId="56354"/>
    <cellStyle name="Vírgula 10 4 5 3" xfId="39884"/>
    <cellStyle name="Vírgula 10 4 6" xfId="18471"/>
    <cellStyle name="Vírgula 10 4 6 2" xfId="49766"/>
    <cellStyle name="Vírgula 10 4 7" xfId="11883"/>
    <cellStyle name="Vírgula 10 4 7 2" xfId="43178"/>
    <cellStyle name="Vírgula 10 4 8" xfId="28354"/>
    <cellStyle name="Vírgula 10 4 8 2" xfId="33296"/>
    <cellStyle name="Vírgula 10 4 9" xfId="30001"/>
    <cellStyle name="Vírgula 10 5" xfId="1995"/>
    <cellStyle name="Vírgula 10 5 2" xfId="3650"/>
    <cellStyle name="Vírgula 10 5 2 2" xfId="6944"/>
    <cellStyle name="Vírgula 10 5 2 2 2" xfId="23414"/>
    <cellStyle name="Vírgula 10 5 2 2 2 2" xfId="54709"/>
    <cellStyle name="Vírgula 10 5 2 2 3" xfId="16826"/>
    <cellStyle name="Vírgula 10 5 2 2 3 2" xfId="48121"/>
    <cellStyle name="Vírgula 10 5 2 2 4" xfId="38239"/>
    <cellStyle name="Vírgula 10 5 2 3" xfId="10238"/>
    <cellStyle name="Vírgula 10 5 2 3 2" xfId="26708"/>
    <cellStyle name="Vírgula 10 5 2 3 2 2" xfId="58003"/>
    <cellStyle name="Vírgula 10 5 2 3 3" xfId="41533"/>
    <cellStyle name="Vírgula 10 5 2 4" xfId="20120"/>
    <cellStyle name="Vírgula 10 5 2 4 2" xfId="51415"/>
    <cellStyle name="Vírgula 10 5 2 5" xfId="13532"/>
    <cellStyle name="Vírgula 10 5 2 5 2" xfId="44827"/>
    <cellStyle name="Vírgula 10 5 2 6" xfId="34945"/>
    <cellStyle name="Vírgula 10 5 2 7" xfId="31650"/>
    <cellStyle name="Vírgula 10 5 3" xfId="5297"/>
    <cellStyle name="Vírgula 10 5 3 2" xfId="21767"/>
    <cellStyle name="Vírgula 10 5 3 2 2" xfId="53062"/>
    <cellStyle name="Vírgula 10 5 3 3" xfId="15179"/>
    <cellStyle name="Vírgula 10 5 3 3 2" xfId="46474"/>
    <cellStyle name="Vírgula 10 5 3 4" xfId="36592"/>
    <cellStyle name="Vírgula 10 5 4" xfId="8591"/>
    <cellStyle name="Vírgula 10 5 4 2" xfId="25061"/>
    <cellStyle name="Vírgula 10 5 4 2 2" xfId="56356"/>
    <cellStyle name="Vírgula 10 5 4 3" xfId="39886"/>
    <cellStyle name="Vírgula 10 5 5" xfId="18473"/>
    <cellStyle name="Vírgula 10 5 5 2" xfId="49768"/>
    <cellStyle name="Vírgula 10 5 6" xfId="11885"/>
    <cellStyle name="Vírgula 10 5 6 2" xfId="43180"/>
    <cellStyle name="Vírgula 10 5 7" xfId="28356"/>
    <cellStyle name="Vírgula 10 5 7 2" xfId="33298"/>
    <cellStyle name="Vírgula 10 5 8" xfId="30003"/>
    <cellStyle name="Vírgula 10 6" xfId="1996"/>
    <cellStyle name="Vírgula 10 6 2" xfId="3651"/>
    <cellStyle name="Vírgula 10 6 2 2" xfId="6945"/>
    <cellStyle name="Vírgula 10 6 2 2 2" xfId="23415"/>
    <cellStyle name="Vírgula 10 6 2 2 2 2" xfId="54710"/>
    <cellStyle name="Vírgula 10 6 2 2 3" xfId="16827"/>
    <cellStyle name="Vírgula 10 6 2 2 3 2" xfId="48122"/>
    <cellStyle name="Vírgula 10 6 2 2 4" xfId="38240"/>
    <cellStyle name="Vírgula 10 6 2 3" xfId="10239"/>
    <cellStyle name="Vírgula 10 6 2 3 2" xfId="26709"/>
    <cellStyle name="Vírgula 10 6 2 3 2 2" xfId="58004"/>
    <cellStyle name="Vírgula 10 6 2 3 3" xfId="41534"/>
    <cellStyle name="Vírgula 10 6 2 4" xfId="20121"/>
    <cellStyle name="Vírgula 10 6 2 4 2" xfId="51416"/>
    <cellStyle name="Vírgula 10 6 2 5" xfId="13533"/>
    <cellStyle name="Vírgula 10 6 2 5 2" xfId="44828"/>
    <cellStyle name="Vírgula 10 6 2 6" xfId="34946"/>
    <cellStyle name="Vírgula 10 6 2 7" xfId="31651"/>
    <cellStyle name="Vírgula 10 6 3" xfId="5298"/>
    <cellStyle name="Vírgula 10 6 3 2" xfId="21768"/>
    <cellStyle name="Vírgula 10 6 3 2 2" xfId="53063"/>
    <cellStyle name="Vírgula 10 6 3 3" xfId="15180"/>
    <cellStyle name="Vírgula 10 6 3 3 2" xfId="46475"/>
    <cellStyle name="Vírgula 10 6 3 4" xfId="36593"/>
    <cellStyle name="Vírgula 10 6 4" xfId="8592"/>
    <cellStyle name="Vírgula 10 6 4 2" xfId="25062"/>
    <cellStyle name="Vírgula 10 6 4 2 2" xfId="56357"/>
    <cellStyle name="Vírgula 10 6 4 3" xfId="39887"/>
    <cellStyle name="Vírgula 10 6 5" xfId="18474"/>
    <cellStyle name="Vírgula 10 6 5 2" xfId="49769"/>
    <cellStyle name="Vírgula 10 6 6" xfId="11886"/>
    <cellStyle name="Vírgula 10 6 6 2" xfId="43181"/>
    <cellStyle name="Vírgula 10 6 7" xfId="28357"/>
    <cellStyle name="Vírgula 10 6 7 2" xfId="33299"/>
    <cellStyle name="Vírgula 10 6 8" xfId="30004"/>
    <cellStyle name="Vírgula 10 7" xfId="1997"/>
    <cellStyle name="Vírgula 10 7 2" xfId="3652"/>
    <cellStyle name="Vírgula 10 7 2 2" xfId="6946"/>
    <cellStyle name="Vírgula 10 7 2 2 2" xfId="23416"/>
    <cellStyle name="Vírgula 10 7 2 2 2 2" xfId="54711"/>
    <cellStyle name="Vírgula 10 7 2 2 3" xfId="16828"/>
    <cellStyle name="Vírgula 10 7 2 2 3 2" xfId="48123"/>
    <cellStyle name="Vírgula 10 7 2 2 4" xfId="38241"/>
    <cellStyle name="Vírgula 10 7 2 3" xfId="10240"/>
    <cellStyle name="Vírgula 10 7 2 3 2" xfId="26710"/>
    <cellStyle name="Vírgula 10 7 2 3 2 2" xfId="58005"/>
    <cellStyle name="Vírgula 10 7 2 3 3" xfId="41535"/>
    <cellStyle name="Vírgula 10 7 2 4" xfId="20122"/>
    <cellStyle name="Vírgula 10 7 2 4 2" xfId="51417"/>
    <cellStyle name="Vírgula 10 7 2 5" xfId="13534"/>
    <cellStyle name="Vírgula 10 7 2 5 2" xfId="44829"/>
    <cellStyle name="Vírgula 10 7 2 6" xfId="34947"/>
    <cellStyle name="Vírgula 10 7 2 7" xfId="31652"/>
    <cellStyle name="Vírgula 10 7 3" xfId="5299"/>
    <cellStyle name="Vírgula 10 7 3 2" xfId="21769"/>
    <cellStyle name="Vírgula 10 7 3 2 2" xfId="53064"/>
    <cellStyle name="Vírgula 10 7 3 3" xfId="15181"/>
    <cellStyle name="Vírgula 10 7 3 3 2" xfId="46476"/>
    <cellStyle name="Vírgula 10 7 3 4" xfId="36594"/>
    <cellStyle name="Vírgula 10 7 4" xfId="8593"/>
    <cellStyle name="Vírgula 10 7 4 2" xfId="25063"/>
    <cellStyle name="Vírgula 10 7 4 2 2" xfId="56358"/>
    <cellStyle name="Vírgula 10 7 4 3" xfId="39888"/>
    <cellStyle name="Vírgula 10 7 5" xfId="18475"/>
    <cellStyle name="Vírgula 10 7 5 2" xfId="49770"/>
    <cellStyle name="Vírgula 10 7 6" xfId="11887"/>
    <cellStyle name="Vírgula 10 7 6 2" xfId="43182"/>
    <cellStyle name="Vírgula 10 7 7" xfId="28358"/>
    <cellStyle name="Vírgula 10 7 7 2" xfId="33300"/>
    <cellStyle name="Vírgula 10 7 8" xfId="30005"/>
    <cellStyle name="Vírgula 10 8" xfId="3639"/>
    <cellStyle name="Vírgula 10 8 2" xfId="6933"/>
    <cellStyle name="Vírgula 10 8 2 2" xfId="23403"/>
    <cellStyle name="Vírgula 10 8 2 2 2" xfId="54698"/>
    <cellStyle name="Vírgula 10 8 2 3" xfId="16815"/>
    <cellStyle name="Vírgula 10 8 2 3 2" xfId="48110"/>
    <cellStyle name="Vírgula 10 8 2 4" xfId="38228"/>
    <cellStyle name="Vírgula 10 8 3" xfId="10227"/>
    <cellStyle name="Vírgula 10 8 3 2" xfId="26697"/>
    <cellStyle name="Vírgula 10 8 3 2 2" xfId="57992"/>
    <cellStyle name="Vírgula 10 8 3 3" xfId="41522"/>
    <cellStyle name="Vírgula 10 8 4" xfId="20109"/>
    <cellStyle name="Vírgula 10 8 4 2" xfId="51404"/>
    <cellStyle name="Vírgula 10 8 5" xfId="13521"/>
    <cellStyle name="Vírgula 10 8 5 2" xfId="44816"/>
    <cellStyle name="Vírgula 10 8 6" xfId="34934"/>
    <cellStyle name="Vírgula 10 8 7" xfId="31639"/>
    <cellStyle name="Vírgula 10 9" xfId="5286"/>
    <cellStyle name="Vírgula 10 9 2" xfId="21756"/>
    <cellStyle name="Vírgula 10 9 2 2" xfId="53051"/>
    <cellStyle name="Vírgula 10 9 3" xfId="15168"/>
    <cellStyle name="Vírgula 10 9 3 2" xfId="46463"/>
    <cellStyle name="Vírgula 10 9 4" xfId="36581"/>
    <cellStyle name="Vírgula 11" xfId="1998"/>
    <cellStyle name="Vírgula 11 10" xfId="11888"/>
    <cellStyle name="Vírgula 11 10 2" xfId="43183"/>
    <cellStyle name="Vírgula 11 11" xfId="28359"/>
    <cellStyle name="Vírgula 11 11 2" xfId="33301"/>
    <cellStyle name="Vírgula 11 12" xfId="30006"/>
    <cellStyle name="Vírgula 11 2" xfId="1999"/>
    <cellStyle name="Vírgula 11 2 2" xfId="2000"/>
    <cellStyle name="Vírgula 11 2 2 2" xfId="3655"/>
    <cellStyle name="Vírgula 11 2 2 2 2" xfId="6949"/>
    <cellStyle name="Vírgula 11 2 2 2 2 2" xfId="23419"/>
    <cellStyle name="Vírgula 11 2 2 2 2 2 2" xfId="54714"/>
    <cellStyle name="Vírgula 11 2 2 2 2 3" xfId="16831"/>
    <cellStyle name="Vírgula 11 2 2 2 2 3 2" xfId="48126"/>
    <cellStyle name="Vírgula 11 2 2 2 2 4" xfId="38244"/>
    <cellStyle name="Vírgula 11 2 2 2 3" xfId="10243"/>
    <cellStyle name="Vírgula 11 2 2 2 3 2" xfId="26713"/>
    <cellStyle name="Vírgula 11 2 2 2 3 2 2" xfId="58008"/>
    <cellStyle name="Vírgula 11 2 2 2 3 3" xfId="41538"/>
    <cellStyle name="Vírgula 11 2 2 2 4" xfId="20125"/>
    <cellStyle name="Vírgula 11 2 2 2 4 2" xfId="51420"/>
    <cellStyle name="Vírgula 11 2 2 2 5" xfId="13537"/>
    <cellStyle name="Vírgula 11 2 2 2 5 2" xfId="44832"/>
    <cellStyle name="Vírgula 11 2 2 2 6" xfId="34950"/>
    <cellStyle name="Vírgula 11 2 2 2 7" xfId="31655"/>
    <cellStyle name="Vírgula 11 2 2 3" xfId="5302"/>
    <cellStyle name="Vírgula 11 2 2 3 2" xfId="21772"/>
    <cellStyle name="Vírgula 11 2 2 3 2 2" xfId="53067"/>
    <cellStyle name="Vírgula 11 2 2 3 3" xfId="15184"/>
    <cellStyle name="Vírgula 11 2 2 3 3 2" xfId="46479"/>
    <cellStyle name="Vírgula 11 2 2 3 4" xfId="36597"/>
    <cellStyle name="Vírgula 11 2 2 4" xfId="8596"/>
    <cellStyle name="Vírgula 11 2 2 4 2" xfId="25066"/>
    <cellStyle name="Vírgula 11 2 2 4 2 2" xfId="56361"/>
    <cellStyle name="Vírgula 11 2 2 4 3" xfId="39891"/>
    <cellStyle name="Vírgula 11 2 2 5" xfId="18478"/>
    <cellStyle name="Vírgula 11 2 2 5 2" xfId="49773"/>
    <cellStyle name="Vírgula 11 2 2 6" xfId="11890"/>
    <cellStyle name="Vírgula 11 2 2 6 2" xfId="43185"/>
    <cellStyle name="Vírgula 11 2 2 7" xfId="28361"/>
    <cellStyle name="Vírgula 11 2 2 7 2" xfId="33303"/>
    <cellStyle name="Vírgula 11 2 2 8" xfId="30008"/>
    <cellStyle name="Vírgula 11 2 3" xfId="3654"/>
    <cellStyle name="Vírgula 11 2 3 2" xfId="6948"/>
    <cellStyle name="Vírgula 11 2 3 2 2" xfId="23418"/>
    <cellStyle name="Vírgula 11 2 3 2 2 2" xfId="54713"/>
    <cellStyle name="Vírgula 11 2 3 2 3" xfId="16830"/>
    <cellStyle name="Vírgula 11 2 3 2 3 2" xfId="48125"/>
    <cellStyle name="Vírgula 11 2 3 2 4" xfId="38243"/>
    <cellStyle name="Vírgula 11 2 3 3" xfId="10242"/>
    <cellStyle name="Vírgula 11 2 3 3 2" xfId="26712"/>
    <cellStyle name="Vírgula 11 2 3 3 2 2" xfId="58007"/>
    <cellStyle name="Vírgula 11 2 3 3 3" xfId="41537"/>
    <cellStyle name="Vírgula 11 2 3 4" xfId="20124"/>
    <cellStyle name="Vírgula 11 2 3 4 2" xfId="51419"/>
    <cellStyle name="Vírgula 11 2 3 5" xfId="13536"/>
    <cellStyle name="Vírgula 11 2 3 5 2" xfId="44831"/>
    <cellStyle name="Vírgula 11 2 3 6" xfId="34949"/>
    <cellStyle name="Vírgula 11 2 3 7" xfId="31654"/>
    <cellStyle name="Vírgula 11 2 4" xfId="5301"/>
    <cellStyle name="Vírgula 11 2 4 2" xfId="21771"/>
    <cellStyle name="Vírgula 11 2 4 2 2" xfId="53066"/>
    <cellStyle name="Vírgula 11 2 4 3" xfId="15183"/>
    <cellStyle name="Vírgula 11 2 4 3 2" xfId="46478"/>
    <cellStyle name="Vírgula 11 2 4 4" xfId="36596"/>
    <cellStyle name="Vírgula 11 2 5" xfId="8595"/>
    <cellStyle name="Vírgula 11 2 5 2" xfId="25065"/>
    <cellStyle name="Vírgula 11 2 5 2 2" xfId="56360"/>
    <cellStyle name="Vírgula 11 2 5 3" xfId="39890"/>
    <cellStyle name="Vírgula 11 2 6" xfId="18477"/>
    <cellStyle name="Vírgula 11 2 6 2" xfId="49772"/>
    <cellStyle name="Vírgula 11 2 7" xfId="11889"/>
    <cellStyle name="Vírgula 11 2 7 2" xfId="43184"/>
    <cellStyle name="Vírgula 11 2 8" xfId="28360"/>
    <cellStyle name="Vírgula 11 2 8 2" xfId="33302"/>
    <cellStyle name="Vírgula 11 2 9" xfId="30007"/>
    <cellStyle name="Vírgula 11 3" xfId="2001"/>
    <cellStyle name="Vírgula 11 3 2" xfId="2002"/>
    <cellStyle name="Vírgula 11 3 2 2" xfId="3657"/>
    <cellStyle name="Vírgula 11 3 2 2 2" xfId="6951"/>
    <cellStyle name="Vírgula 11 3 2 2 2 2" xfId="23421"/>
    <cellStyle name="Vírgula 11 3 2 2 2 2 2" xfId="54716"/>
    <cellStyle name="Vírgula 11 3 2 2 2 3" xfId="16833"/>
    <cellStyle name="Vírgula 11 3 2 2 2 3 2" xfId="48128"/>
    <cellStyle name="Vírgula 11 3 2 2 2 4" xfId="38246"/>
    <cellStyle name="Vírgula 11 3 2 2 3" xfId="10245"/>
    <cellStyle name="Vírgula 11 3 2 2 3 2" xfId="26715"/>
    <cellStyle name="Vírgula 11 3 2 2 3 2 2" xfId="58010"/>
    <cellStyle name="Vírgula 11 3 2 2 3 3" xfId="41540"/>
    <cellStyle name="Vírgula 11 3 2 2 4" xfId="20127"/>
    <cellStyle name="Vírgula 11 3 2 2 4 2" xfId="51422"/>
    <cellStyle name="Vírgula 11 3 2 2 5" xfId="13539"/>
    <cellStyle name="Vírgula 11 3 2 2 5 2" xfId="44834"/>
    <cellStyle name="Vírgula 11 3 2 2 6" xfId="34952"/>
    <cellStyle name="Vírgula 11 3 2 2 7" xfId="31657"/>
    <cellStyle name="Vírgula 11 3 2 3" xfId="5304"/>
    <cellStyle name="Vírgula 11 3 2 3 2" xfId="21774"/>
    <cellStyle name="Vírgula 11 3 2 3 2 2" xfId="53069"/>
    <cellStyle name="Vírgula 11 3 2 3 3" xfId="15186"/>
    <cellStyle name="Vírgula 11 3 2 3 3 2" xfId="46481"/>
    <cellStyle name="Vírgula 11 3 2 3 4" xfId="36599"/>
    <cellStyle name="Vírgula 11 3 2 4" xfId="8598"/>
    <cellStyle name="Vírgula 11 3 2 4 2" xfId="25068"/>
    <cellStyle name="Vírgula 11 3 2 4 2 2" xfId="56363"/>
    <cellStyle name="Vírgula 11 3 2 4 3" xfId="39893"/>
    <cellStyle name="Vírgula 11 3 2 5" xfId="18480"/>
    <cellStyle name="Vírgula 11 3 2 5 2" xfId="49775"/>
    <cellStyle name="Vírgula 11 3 2 6" xfId="11892"/>
    <cellStyle name="Vírgula 11 3 2 6 2" xfId="43187"/>
    <cellStyle name="Vírgula 11 3 2 7" xfId="28363"/>
    <cellStyle name="Vírgula 11 3 2 7 2" xfId="33305"/>
    <cellStyle name="Vírgula 11 3 2 8" xfId="30010"/>
    <cellStyle name="Vírgula 11 3 3" xfId="3656"/>
    <cellStyle name="Vírgula 11 3 3 2" xfId="6950"/>
    <cellStyle name="Vírgula 11 3 3 2 2" xfId="23420"/>
    <cellStyle name="Vírgula 11 3 3 2 2 2" xfId="54715"/>
    <cellStyle name="Vírgula 11 3 3 2 3" xfId="16832"/>
    <cellStyle name="Vírgula 11 3 3 2 3 2" xfId="48127"/>
    <cellStyle name="Vírgula 11 3 3 2 4" xfId="38245"/>
    <cellStyle name="Vírgula 11 3 3 3" xfId="10244"/>
    <cellStyle name="Vírgula 11 3 3 3 2" xfId="26714"/>
    <cellStyle name="Vírgula 11 3 3 3 2 2" xfId="58009"/>
    <cellStyle name="Vírgula 11 3 3 3 3" xfId="41539"/>
    <cellStyle name="Vírgula 11 3 3 4" xfId="20126"/>
    <cellStyle name="Vírgula 11 3 3 4 2" xfId="51421"/>
    <cellStyle name="Vírgula 11 3 3 5" xfId="13538"/>
    <cellStyle name="Vírgula 11 3 3 5 2" xfId="44833"/>
    <cellStyle name="Vírgula 11 3 3 6" xfId="34951"/>
    <cellStyle name="Vírgula 11 3 3 7" xfId="31656"/>
    <cellStyle name="Vírgula 11 3 4" xfId="5303"/>
    <cellStyle name="Vírgula 11 3 4 2" xfId="21773"/>
    <cellStyle name="Vírgula 11 3 4 2 2" xfId="53068"/>
    <cellStyle name="Vírgula 11 3 4 3" xfId="15185"/>
    <cellStyle name="Vírgula 11 3 4 3 2" xfId="46480"/>
    <cellStyle name="Vírgula 11 3 4 4" xfId="36598"/>
    <cellStyle name="Vírgula 11 3 5" xfId="8597"/>
    <cellStyle name="Vírgula 11 3 5 2" xfId="25067"/>
    <cellStyle name="Vírgula 11 3 5 2 2" xfId="56362"/>
    <cellStyle name="Vírgula 11 3 5 3" xfId="39892"/>
    <cellStyle name="Vírgula 11 3 6" xfId="18479"/>
    <cellStyle name="Vírgula 11 3 6 2" xfId="49774"/>
    <cellStyle name="Vírgula 11 3 7" xfId="11891"/>
    <cellStyle name="Vírgula 11 3 7 2" xfId="43186"/>
    <cellStyle name="Vírgula 11 3 8" xfId="28362"/>
    <cellStyle name="Vírgula 11 3 8 2" xfId="33304"/>
    <cellStyle name="Vírgula 11 3 9" xfId="30009"/>
    <cellStyle name="Vírgula 11 4" xfId="2003"/>
    <cellStyle name="Vírgula 11 4 2" xfId="3658"/>
    <cellStyle name="Vírgula 11 4 2 2" xfId="6952"/>
    <cellStyle name="Vírgula 11 4 2 2 2" xfId="23422"/>
    <cellStyle name="Vírgula 11 4 2 2 2 2" xfId="54717"/>
    <cellStyle name="Vírgula 11 4 2 2 3" xfId="16834"/>
    <cellStyle name="Vírgula 11 4 2 2 3 2" xfId="48129"/>
    <cellStyle name="Vírgula 11 4 2 2 4" xfId="38247"/>
    <cellStyle name="Vírgula 11 4 2 3" xfId="10246"/>
    <cellStyle name="Vírgula 11 4 2 3 2" xfId="26716"/>
    <cellStyle name="Vírgula 11 4 2 3 2 2" xfId="58011"/>
    <cellStyle name="Vírgula 11 4 2 3 3" xfId="41541"/>
    <cellStyle name="Vírgula 11 4 2 4" xfId="20128"/>
    <cellStyle name="Vírgula 11 4 2 4 2" xfId="51423"/>
    <cellStyle name="Vírgula 11 4 2 5" xfId="13540"/>
    <cellStyle name="Vírgula 11 4 2 5 2" xfId="44835"/>
    <cellStyle name="Vírgula 11 4 2 6" xfId="34953"/>
    <cellStyle name="Vírgula 11 4 2 7" xfId="31658"/>
    <cellStyle name="Vírgula 11 4 3" xfId="5305"/>
    <cellStyle name="Vírgula 11 4 3 2" xfId="21775"/>
    <cellStyle name="Vírgula 11 4 3 2 2" xfId="53070"/>
    <cellStyle name="Vírgula 11 4 3 3" xfId="15187"/>
    <cellStyle name="Vírgula 11 4 3 3 2" xfId="46482"/>
    <cellStyle name="Vírgula 11 4 3 4" xfId="36600"/>
    <cellStyle name="Vírgula 11 4 4" xfId="8599"/>
    <cellStyle name="Vírgula 11 4 4 2" xfId="25069"/>
    <cellStyle name="Vírgula 11 4 4 2 2" xfId="56364"/>
    <cellStyle name="Vírgula 11 4 4 3" xfId="39894"/>
    <cellStyle name="Vírgula 11 4 5" xfId="18481"/>
    <cellStyle name="Vírgula 11 4 5 2" xfId="49776"/>
    <cellStyle name="Vírgula 11 4 6" xfId="11893"/>
    <cellStyle name="Vírgula 11 4 6 2" xfId="43188"/>
    <cellStyle name="Vírgula 11 4 7" xfId="28364"/>
    <cellStyle name="Vírgula 11 4 7 2" xfId="33306"/>
    <cellStyle name="Vírgula 11 4 8" xfId="30011"/>
    <cellStyle name="Vírgula 11 5" xfId="2004"/>
    <cellStyle name="Vírgula 11 5 2" xfId="3659"/>
    <cellStyle name="Vírgula 11 5 2 2" xfId="6953"/>
    <cellStyle name="Vírgula 11 5 2 2 2" xfId="23423"/>
    <cellStyle name="Vírgula 11 5 2 2 2 2" xfId="54718"/>
    <cellStyle name="Vírgula 11 5 2 2 3" xfId="16835"/>
    <cellStyle name="Vírgula 11 5 2 2 3 2" xfId="48130"/>
    <cellStyle name="Vírgula 11 5 2 2 4" xfId="38248"/>
    <cellStyle name="Vírgula 11 5 2 3" xfId="10247"/>
    <cellStyle name="Vírgula 11 5 2 3 2" xfId="26717"/>
    <cellStyle name="Vírgula 11 5 2 3 2 2" xfId="58012"/>
    <cellStyle name="Vírgula 11 5 2 3 3" xfId="41542"/>
    <cellStyle name="Vírgula 11 5 2 4" xfId="20129"/>
    <cellStyle name="Vírgula 11 5 2 4 2" xfId="51424"/>
    <cellStyle name="Vírgula 11 5 2 5" xfId="13541"/>
    <cellStyle name="Vírgula 11 5 2 5 2" xfId="44836"/>
    <cellStyle name="Vírgula 11 5 2 6" xfId="34954"/>
    <cellStyle name="Vírgula 11 5 2 7" xfId="31659"/>
    <cellStyle name="Vírgula 11 5 3" xfId="5306"/>
    <cellStyle name="Vírgula 11 5 3 2" xfId="21776"/>
    <cellStyle name="Vírgula 11 5 3 2 2" xfId="53071"/>
    <cellStyle name="Vírgula 11 5 3 3" xfId="15188"/>
    <cellStyle name="Vírgula 11 5 3 3 2" xfId="46483"/>
    <cellStyle name="Vírgula 11 5 3 4" xfId="36601"/>
    <cellStyle name="Vírgula 11 5 4" xfId="8600"/>
    <cellStyle name="Vírgula 11 5 4 2" xfId="25070"/>
    <cellStyle name="Vírgula 11 5 4 2 2" xfId="56365"/>
    <cellStyle name="Vírgula 11 5 4 3" xfId="39895"/>
    <cellStyle name="Vírgula 11 5 5" xfId="18482"/>
    <cellStyle name="Vírgula 11 5 5 2" xfId="49777"/>
    <cellStyle name="Vírgula 11 5 6" xfId="11894"/>
    <cellStyle name="Vírgula 11 5 6 2" xfId="43189"/>
    <cellStyle name="Vírgula 11 5 7" xfId="28365"/>
    <cellStyle name="Vírgula 11 5 7 2" xfId="33307"/>
    <cellStyle name="Vírgula 11 5 8" xfId="30012"/>
    <cellStyle name="Vírgula 11 6" xfId="3653"/>
    <cellStyle name="Vírgula 11 6 2" xfId="6947"/>
    <cellStyle name="Vírgula 11 6 2 2" xfId="23417"/>
    <cellStyle name="Vírgula 11 6 2 2 2" xfId="54712"/>
    <cellStyle name="Vírgula 11 6 2 3" xfId="16829"/>
    <cellStyle name="Vírgula 11 6 2 3 2" xfId="48124"/>
    <cellStyle name="Vírgula 11 6 2 4" xfId="38242"/>
    <cellStyle name="Vírgula 11 6 3" xfId="10241"/>
    <cellStyle name="Vírgula 11 6 3 2" xfId="26711"/>
    <cellStyle name="Vírgula 11 6 3 2 2" xfId="58006"/>
    <cellStyle name="Vírgula 11 6 3 3" xfId="41536"/>
    <cellStyle name="Vírgula 11 6 4" xfId="20123"/>
    <cellStyle name="Vírgula 11 6 4 2" xfId="51418"/>
    <cellStyle name="Vírgula 11 6 5" xfId="13535"/>
    <cellStyle name="Vírgula 11 6 5 2" xfId="44830"/>
    <cellStyle name="Vírgula 11 6 6" xfId="34948"/>
    <cellStyle name="Vírgula 11 6 7" xfId="31653"/>
    <cellStyle name="Vírgula 11 7" xfId="5300"/>
    <cellStyle name="Vírgula 11 7 2" xfId="21770"/>
    <cellStyle name="Vírgula 11 7 2 2" xfId="53065"/>
    <cellStyle name="Vírgula 11 7 3" xfId="15182"/>
    <cellStyle name="Vírgula 11 7 3 2" xfId="46477"/>
    <cellStyle name="Vírgula 11 7 4" xfId="36595"/>
    <cellStyle name="Vírgula 11 8" xfId="8594"/>
    <cellStyle name="Vírgula 11 8 2" xfId="25064"/>
    <cellStyle name="Vírgula 11 8 2 2" xfId="56359"/>
    <cellStyle name="Vírgula 11 8 3" xfId="39889"/>
    <cellStyle name="Vírgula 11 9" xfId="18476"/>
    <cellStyle name="Vírgula 11 9 2" xfId="49771"/>
    <cellStyle name="Vírgula 12" xfId="2005"/>
    <cellStyle name="Vírgula 12 10" xfId="28366"/>
    <cellStyle name="Vírgula 12 10 2" xfId="33308"/>
    <cellStyle name="Vírgula 12 11" xfId="30013"/>
    <cellStyle name="Vírgula 12 2" xfId="2006"/>
    <cellStyle name="Vírgula 12 2 2" xfId="2007"/>
    <cellStyle name="Vírgula 12 2 2 10" xfId="18485"/>
    <cellStyle name="Vírgula 12 2 2 10 2" xfId="49780"/>
    <cellStyle name="Vírgula 12 2 2 11" xfId="11897"/>
    <cellStyle name="Vírgula 12 2 2 11 2" xfId="43192"/>
    <cellStyle name="Vírgula 12 2 2 12" xfId="28368"/>
    <cellStyle name="Vírgula 12 2 2 12 2" xfId="33310"/>
    <cellStyle name="Vírgula 12 2 2 13" xfId="30015"/>
    <cellStyle name="Vírgula 12 2 2 2" xfId="2008"/>
    <cellStyle name="Vírgula 12 2 2 2 10" xfId="28369"/>
    <cellStyle name="Vírgula 12 2 2 2 10 2" xfId="33311"/>
    <cellStyle name="Vírgula 12 2 2 2 11" xfId="30016"/>
    <cellStyle name="Vírgula 12 2 2 2 2" xfId="2009"/>
    <cellStyle name="Vírgula 12 2 2 2 2 2" xfId="2010"/>
    <cellStyle name="Vírgula 12 2 2 2 2 2 2" xfId="3665"/>
    <cellStyle name="Vírgula 12 2 2 2 2 2 2 2" xfId="6959"/>
    <cellStyle name="Vírgula 12 2 2 2 2 2 2 2 2" xfId="23429"/>
    <cellStyle name="Vírgula 12 2 2 2 2 2 2 2 2 2" xfId="54724"/>
    <cellStyle name="Vírgula 12 2 2 2 2 2 2 2 3" xfId="16841"/>
    <cellStyle name="Vírgula 12 2 2 2 2 2 2 2 3 2" xfId="48136"/>
    <cellStyle name="Vírgula 12 2 2 2 2 2 2 2 4" xfId="38254"/>
    <cellStyle name="Vírgula 12 2 2 2 2 2 2 3" xfId="10253"/>
    <cellStyle name="Vírgula 12 2 2 2 2 2 2 3 2" xfId="26723"/>
    <cellStyle name="Vírgula 12 2 2 2 2 2 2 3 2 2" xfId="58018"/>
    <cellStyle name="Vírgula 12 2 2 2 2 2 2 3 3" xfId="41548"/>
    <cellStyle name="Vírgula 12 2 2 2 2 2 2 4" xfId="20135"/>
    <cellStyle name="Vírgula 12 2 2 2 2 2 2 4 2" xfId="51430"/>
    <cellStyle name="Vírgula 12 2 2 2 2 2 2 5" xfId="13547"/>
    <cellStyle name="Vírgula 12 2 2 2 2 2 2 5 2" xfId="44842"/>
    <cellStyle name="Vírgula 12 2 2 2 2 2 2 6" xfId="34960"/>
    <cellStyle name="Vírgula 12 2 2 2 2 2 2 7" xfId="31665"/>
    <cellStyle name="Vírgula 12 2 2 2 2 2 3" xfId="5312"/>
    <cellStyle name="Vírgula 12 2 2 2 2 2 3 2" xfId="21782"/>
    <cellStyle name="Vírgula 12 2 2 2 2 2 3 2 2" xfId="53077"/>
    <cellStyle name="Vírgula 12 2 2 2 2 2 3 3" xfId="15194"/>
    <cellStyle name="Vírgula 12 2 2 2 2 2 3 3 2" xfId="46489"/>
    <cellStyle name="Vírgula 12 2 2 2 2 2 3 4" xfId="36607"/>
    <cellStyle name="Vírgula 12 2 2 2 2 2 4" xfId="8606"/>
    <cellStyle name="Vírgula 12 2 2 2 2 2 4 2" xfId="25076"/>
    <cellStyle name="Vírgula 12 2 2 2 2 2 4 2 2" xfId="56371"/>
    <cellStyle name="Vírgula 12 2 2 2 2 2 4 3" xfId="39901"/>
    <cellStyle name="Vírgula 12 2 2 2 2 2 5" xfId="18488"/>
    <cellStyle name="Vírgula 12 2 2 2 2 2 5 2" xfId="49783"/>
    <cellStyle name="Vírgula 12 2 2 2 2 2 6" xfId="11900"/>
    <cellStyle name="Vírgula 12 2 2 2 2 2 6 2" xfId="43195"/>
    <cellStyle name="Vírgula 12 2 2 2 2 2 7" xfId="28371"/>
    <cellStyle name="Vírgula 12 2 2 2 2 2 7 2" xfId="33313"/>
    <cellStyle name="Vírgula 12 2 2 2 2 2 8" xfId="30018"/>
    <cellStyle name="Vírgula 12 2 2 2 2 3" xfId="3664"/>
    <cellStyle name="Vírgula 12 2 2 2 2 3 2" xfId="6958"/>
    <cellStyle name="Vírgula 12 2 2 2 2 3 2 2" xfId="23428"/>
    <cellStyle name="Vírgula 12 2 2 2 2 3 2 2 2" xfId="54723"/>
    <cellStyle name="Vírgula 12 2 2 2 2 3 2 3" xfId="16840"/>
    <cellStyle name="Vírgula 12 2 2 2 2 3 2 3 2" xfId="48135"/>
    <cellStyle name="Vírgula 12 2 2 2 2 3 2 4" xfId="38253"/>
    <cellStyle name="Vírgula 12 2 2 2 2 3 3" xfId="10252"/>
    <cellStyle name="Vírgula 12 2 2 2 2 3 3 2" xfId="26722"/>
    <cellStyle name="Vírgula 12 2 2 2 2 3 3 2 2" xfId="58017"/>
    <cellStyle name="Vírgula 12 2 2 2 2 3 3 3" xfId="41547"/>
    <cellStyle name="Vírgula 12 2 2 2 2 3 4" xfId="20134"/>
    <cellStyle name="Vírgula 12 2 2 2 2 3 4 2" xfId="51429"/>
    <cellStyle name="Vírgula 12 2 2 2 2 3 5" xfId="13546"/>
    <cellStyle name="Vírgula 12 2 2 2 2 3 5 2" xfId="44841"/>
    <cellStyle name="Vírgula 12 2 2 2 2 3 6" xfId="34959"/>
    <cellStyle name="Vírgula 12 2 2 2 2 3 7" xfId="31664"/>
    <cellStyle name="Vírgula 12 2 2 2 2 4" xfId="5311"/>
    <cellStyle name="Vírgula 12 2 2 2 2 4 2" xfId="21781"/>
    <cellStyle name="Vírgula 12 2 2 2 2 4 2 2" xfId="53076"/>
    <cellStyle name="Vírgula 12 2 2 2 2 4 3" xfId="15193"/>
    <cellStyle name="Vírgula 12 2 2 2 2 4 3 2" xfId="46488"/>
    <cellStyle name="Vírgula 12 2 2 2 2 4 4" xfId="36606"/>
    <cellStyle name="Vírgula 12 2 2 2 2 5" xfId="8605"/>
    <cellStyle name="Vírgula 12 2 2 2 2 5 2" xfId="25075"/>
    <cellStyle name="Vírgula 12 2 2 2 2 5 2 2" xfId="56370"/>
    <cellStyle name="Vírgula 12 2 2 2 2 5 3" xfId="39900"/>
    <cellStyle name="Vírgula 12 2 2 2 2 6" xfId="18487"/>
    <cellStyle name="Vírgula 12 2 2 2 2 6 2" xfId="49782"/>
    <cellStyle name="Vírgula 12 2 2 2 2 7" xfId="11899"/>
    <cellStyle name="Vírgula 12 2 2 2 2 7 2" xfId="43194"/>
    <cellStyle name="Vírgula 12 2 2 2 2 8" xfId="28370"/>
    <cellStyle name="Vírgula 12 2 2 2 2 8 2" xfId="33312"/>
    <cellStyle name="Vírgula 12 2 2 2 2 9" xfId="30017"/>
    <cellStyle name="Vírgula 12 2 2 2 3" xfId="2011"/>
    <cellStyle name="Vírgula 12 2 2 2 3 2" xfId="2012"/>
    <cellStyle name="Vírgula 12 2 2 2 3 2 2" xfId="3667"/>
    <cellStyle name="Vírgula 12 2 2 2 3 2 2 2" xfId="6961"/>
    <cellStyle name="Vírgula 12 2 2 2 3 2 2 2 2" xfId="23431"/>
    <cellStyle name="Vírgula 12 2 2 2 3 2 2 2 2 2" xfId="54726"/>
    <cellStyle name="Vírgula 12 2 2 2 3 2 2 2 3" xfId="16843"/>
    <cellStyle name="Vírgula 12 2 2 2 3 2 2 2 3 2" xfId="48138"/>
    <cellStyle name="Vírgula 12 2 2 2 3 2 2 2 4" xfId="38256"/>
    <cellStyle name="Vírgula 12 2 2 2 3 2 2 3" xfId="10255"/>
    <cellStyle name="Vírgula 12 2 2 2 3 2 2 3 2" xfId="26725"/>
    <cellStyle name="Vírgula 12 2 2 2 3 2 2 3 2 2" xfId="58020"/>
    <cellStyle name="Vírgula 12 2 2 2 3 2 2 3 3" xfId="41550"/>
    <cellStyle name="Vírgula 12 2 2 2 3 2 2 4" xfId="20137"/>
    <cellStyle name="Vírgula 12 2 2 2 3 2 2 4 2" xfId="51432"/>
    <cellStyle name="Vírgula 12 2 2 2 3 2 2 5" xfId="13549"/>
    <cellStyle name="Vírgula 12 2 2 2 3 2 2 5 2" xfId="44844"/>
    <cellStyle name="Vírgula 12 2 2 2 3 2 2 6" xfId="34962"/>
    <cellStyle name="Vírgula 12 2 2 2 3 2 2 7" xfId="31667"/>
    <cellStyle name="Vírgula 12 2 2 2 3 2 3" xfId="5314"/>
    <cellStyle name="Vírgula 12 2 2 2 3 2 3 2" xfId="21784"/>
    <cellStyle name="Vírgula 12 2 2 2 3 2 3 2 2" xfId="53079"/>
    <cellStyle name="Vírgula 12 2 2 2 3 2 3 3" xfId="15196"/>
    <cellStyle name="Vírgula 12 2 2 2 3 2 3 3 2" xfId="46491"/>
    <cellStyle name="Vírgula 12 2 2 2 3 2 3 4" xfId="36609"/>
    <cellStyle name="Vírgula 12 2 2 2 3 2 4" xfId="8608"/>
    <cellStyle name="Vírgula 12 2 2 2 3 2 4 2" xfId="25078"/>
    <cellStyle name="Vírgula 12 2 2 2 3 2 4 2 2" xfId="56373"/>
    <cellStyle name="Vírgula 12 2 2 2 3 2 4 3" xfId="39903"/>
    <cellStyle name="Vírgula 12 2 2 2 3 2 5" xfId="18490"/>
    <cellStyle name="Vírgula 12 2 2 2 3 2 5 2" xfId="49785"/>
    <cellStyle name="Vírgula 12 2 2 2 3 2 6" xfId="11902"/>
    <cellStyle name="Vírgula 12 2 2 2 3 2 6 2" xfId="43197"/>
    <cellStyle name="Vírgula 12 2 2 2 3 2 7" xfId="28373"/>
    <cellStyle name="Vírgula 12 2 2 2 3 2 7 2" xfId="33315"/>
    <cellStyle name="Vírgula 12 2 2 2 3 2 8" xfId="30020"/>
    <cellStyle name="Vírgula 12 2 2 2 3 3" xfId="3666"/>
    <cellStyle name="Vírgula 12 2 2 2 3 3 2" xfId="6960"/>
    <cellStyle name="Vírgula 12 2 2 2 3 3 2 2" xfId="23430"/>
    <cellStyle name="Vírgula 12 2 2 2 3 3 2 2 2" xfId="54725"/>
    <cellStyle name="Vírgula 12 2 2 2 3 3 2 3" xfId="16842"/>
    <cellStyle name="Vírgula 12 2 2 2 3 3 2 3 2" xfId="48137"/>
    <cellStyle name="Vírgula 12 2 2 2 3 3 2 4" xfId="38255"/>
    <cellStyle name="Vírgula 12 2 2 2 3 3 3" xfId="10254"/>
    <cellStyle name="Vírgula 12 2 2 2 3 3 3 2" xfId="26724"/>
    <cellStyle name="Vírgula 12 2 2 2 3 3 3 2 2" xfId="58019"/>
    <cellStyle name="Vírgula 12 2 2 2 3 3 3 3" xfId="41549"/>
    <cellStyle name="Vírgula 12 2 2 2 3 3 4" xfId="20136"/>
    <cellStyle name="Vírgula 12 2 2 2 3 3 4 2" xfId="51431"/>
    <cellStyle name="Vírgula 12 2 2 2 3 3 5" xfId="13548"/>
    <cellStyle name="Vírgula 12 2 2 2 3 3 5 2" xfId="44843"/>
    <cellStyle name="Vírgula 12 2 2 2 3 3 6" xfId="34961"/>
    <cellStyle name="Vírgula 12 2 2 2 3 3 7" xfId="31666"/>
    <cellStyle name="Vírgula 12 2 2 2 3 4" xfId="5313"/>
    <cellStyle name="Vírgula 12 2 2 2 3 4 2" xfId="21783"/>
    <cellStyle name="Vírgula 12 2 2 2 3 4 2 2" xfId="53078"/>
    <cellStyle name="Vírgula 12 2 2 2 3 4 3" xfId="15195"/>
    <cellStyle name="Vírgula 12 2 2 2 3 4 3 2" xfId="46490"/>
    <cellStyle name="Vírgula 12 2 2 2 3 4 4" xfId="36608"/>
    <cellStyle name="Vírgula 12 2 2 2 3 5" xfId="8607"/>
    <cellStyle name="Vírgula 12 2 2 2 3 5 2" xfId="25077"/>
    <cellStyle name="Vírgula 12 2 2 2 3 5 2 2" xfId="56372"/>
    <cellStyle name="Vírgula 12 2 2 2 3 5 3" xfId="39902"/>
    <cellStyle name="Vírgula 12 2 2 2 3 6" xfId="18489"/>
    <cellStyle name="Vírgula 12 2 2 2 3 6 2" xfId="49784"/>
    <cellStyle name="Vírgula 12 2 2 2 3 7" xfId="11901"/>
    <cellStyle name="Vírgula 12 2 2 2 3 7 2" xfId="43196"/>
    <cellStyle name="Vírgula 12 2 2 2 3 8" xfId="28372"/>
    <cellStyle name="Vírgula 12 2 2 2 3 8 2" xfId="33314"/>
    <cellStyle name="Vírgula 12 2 2 2 3 9" xfId="30019"/>
    <cellStyle name="Vírgula 12 2 2 2 4" xfId="2013"/>
    <cellStyle name="Vírgula 12 2 2 2 4 2" xfId="3668"/>
    <cellStyle name="Vírgula 12 2 2 2 4 2 2" xfId="6962"/>
    <cellStyle name="Vírgula 12 2 2 2 4 2 2 2" xfId="23432"/>
    <cellStyle name="Vírgula 12 2 2 2 4 2 2 2 2" xfId="54727"/>
    <cellStyle name="Vírgula 12 2 2 2 4 2 2 3" xfId="16844"/>
    <cellStyle name="Vírgula 12 2 2 2 4 2 2 3 2" xfId="48139"/>
    <cellStyle name="Vírgula 12 2 2 2 4 2 2 4" xfId="38257"/>
    <cellStyle name="Vírgula 12 2 2 2 4 2 3" xfId="10256"/>
    <cellStyle name="Vírgula 12 2 2 2 4 2 3 2" xfId="26726"/>
    <cellStyle name="Vírgula 12 2 2 2 4 2 3 2 2" xfId="58021"/>
    <cellStyle name="Vírgula 12 2 2 2 4 2 3 3" xfId="41551"/>
    <cellStyle name="Vírgula 12 2 2 2 4 2 4" xfId="20138"/>
    <cellStyle name="Vírgula 12 2 2 2 4 2 4 2" xfId="51433"/>
    <cellStyle name="Vírgula 12 2 2 2 4 2 5" xfId="13550"/>
    <cellStyle name="Vírgula 12 2 2 2 4 2 5 2" xfId="44845"/>
    <cellStyle name="Vírgula 12 2 2 2 4 2 6" xfId="34963"/>
    <cellStyle name="Vírgula 12 2 2 2 4 2 7" xfId="31668"/>
    <cellStyle name="Vírgula 12 2 2 2 4 3" xfId="5315"/>
    <cellStyle name="Vírgula 12 2 2 2 4 3 2" xfId="21785"/>
    <cellStyle name="Vírgula 12 2 2 2 4 3 2 2" xfId="53080"/>
    <cellStyle name="Vírgula 12 2 2 2 4 3 3" xfId="15197"/>
    <cellStyle name="Vírgula 12 2 2 2 4 3 3 2" xfId="46492"/>
    <cellStyle name="Vírgula 12 2 2 2 4 3 4" xfId="36610"/>
    <cellStyle name="Vírgula 12 2 2 2 4 4" xfId="8609"/>
    <cellStyle name="Vírgula 12 2 2 2 4 4 2" xfId="25079"/>
    <cellStyle name="Vírgula 12 2 2 2 4 4 2 2" xfId="56374"/>
    <cellStyle name="Vírgula 12 2 2 2 4 4 3" xfId="39904"/>
    <cellStyle name="Vírgula 12 2 2 2 4 5" xfId="18491"/>
    <cellStyle name="Vírgula 12 2 2 2 4 5 2" xfId="49786"/>
    <cellStyle name="Vírgula 12 2 2 2 4 6" xfId="11903"/>
    <cellStyle name="Vírgula 12 2 2 2 4 6 2" xfId="43198"/>
    <cellStyle name="Vírgula 12 2 2 2 4 7" xfId="28374"/>
    <cellStyle name="Vírgula 12 2 2 2 4 7 2" xfId="33316"/>
    <cellStyle name="Vírgula 12 2 2 2 4 8" xfId="30021"/>
    <cellStyle name="Vírgula 12 2 2 2 5" xfId="3663"/>
    <cellStyle name="Vírgula 12 2 2 2 5 2" xfId="6957"/>
    <cellStyle name="Vírgula 12 2 2 2 5 2 2" xfId="23427"/>
    <cellStyle name="Vírgula 12 2 2 2 5 2 2 2" xfId="54722"/>
    <cellStyle name="Vírgula 12 2 2 2 5 2 3" xfId="16839"/>
    <cellStyle name="Vírgula 12 2 2 2 5 2 3 2" xfId="48134"/>
    <cellStyle name="Vírgula 12 2 2 2 5 2 4" xfId="38252"/>
    <cellStyle name="Vírgula 12 2 2 2 5 3" xfId="10251"/>
    <cellStyle name="Vírgula 12 2 2 2 5 3 2" xfId="26721"/>
    <cellStyle name="Vírgula 12 2 2 2 5 3 2 2" xfId="58016"/>
    <cellStyle name="Vírgula 12 2 2 2 5 3 3" xfId="41546"/>
    <cellStyle name="Vírgula 12 2 2 2 5 4" xfId="20133"/>
    <cellStyle name="Vírgula 12 2 2 2 5 4 2" xfId="51428"/>
    <cellStyle name="Vírgula 12 2 2 2 5 5" xfId="13545"/>
    <cellStyle name="Vírgula 12 2 2 2 5 5 2" xfId="44840"/>
    <cellStyle name="Vírgula 12 2 2 2 5 6" xfId="34958"/>
    <cellStyle name="Vírgula 12 2 2 2 5 7" xfId="31663"/>
    <cellStyle name="Vírgula 12 2 2 2 6" xfId="5310"/>
    <cellStyle name="Vírgula 12 2 2 2 6 2" xfId="21780"/>
    <cellStyle name="Vírgula 12 2 2 2 6 2 2" xfId="53075"/>
    <cellStyle name="Vírgula 12 2 2 2 6 3" xfId="15192"/>
    <cellStyle name="Vírgula 12 2 2 2 6 3 2" xfId="46487"/>
    <cellStyle name="Vírgula 12 2 2 2 6 4" xfId="36605"/>
    <cellStyle name="Vírgula 12 2 2 2 7" xfId="8604"/>
    <cellStyle name="Vírgula 12 2 2 2 7 2" xfId="25074"/>
    <cellStyle name="Vírgula 12 2 2 2 7 2 2" xfId="56369"/>
    <cellStyle name="Vírgula 12 2 2 2 7 3" xfId="39899"/>
    <cellStyle name="Vírgula 12 2 2 2 8" xfId="18486"/>
    <cellStyle name="Vírgula 12 2 2 2 8 2" xfId="49781"/>
    <cellStyle name="Vírgula 12 2 2 2 9" xfId="11898"/>
    <cellStyle name="Vírgula 12 2 2 2 9 2" xfId="43193"/>
    <cellStyle name="Vírgula 12 2 2 3" xfId="2014"/>
    <cellStyle name="Vírgula 12 2 2 3 10" xfId="28375"/>
    <cellStyle name="Vírgula 12 2 2 3 10 2" xfId="33317"/>
    <cellStyle name="Vírgula 12 2 2 3 11" xfId="30022"/>
    <cellStyle name="Vírgula 12 2 2 3 2" xfId="2015"/>
    <cellStyle name="Vírgula 12 2 2 3 2 2" xfId="2016"/>
    <cellStyle name="Vírgula 12 2 2 3 2 2 2" xfId="3671"/>
    <cellStyle name="Vírgula 12 2 2 3 2 2 2 2" xfId="6965"/>
    <cellStyle name="Vírgula 12 2 2 3 2 2 2 2 2" xfId="23435"/>
    <cellStyle name="Vírgula 12 2 2 3 2 2 2 2 2 2" xfId="54730"/>
    <cellStyle name="Vírgula 12 2 2 3 2 2 2 2 3" xfId="16847"/>
    <cellStyle name="Vírgula 12 2 2 3 2 2 2 2 3 2" xfId="48142"/>
    <cellStyle name="Vírgula 12 2 2 3 2 2 2 2 4" xfId="38260"/>
    <cellStyle name="Vírgula 12 2 2 3 2 2 2 3" xfId="10259"/>
    <cellStyle name="Vírgula 12 2 2 3 2 2 2 3 2" xfId="26729"/>
    <cellStyle name="Vírgula 12 2 2 3 2 2 2 3 2 2" xfId="58024"/>
    <cellStyle name="Vírgula 12 2 2 3 2 2 2 3 3" xfId="41554"/>
    <cellStyle name="Vírgula 12 2 2 3 2 2 2 4" xfId="20141"/>
    <cellStyle name="Vírgula 12 2 2 3 2 2 2 4 2" xfId="51436"/>
    <cellStyle name="Vírgula 12 2 2 3 2 2 2 5" xfId="13553"/>
    <cellStyle name="Vírgula 12 2 2 3 2 2 2 5 2" xfId="44848"/>
    <cellStyle name="Vírgula 12 2 2 3 2 2 2 6" xfId="34966"/>
    <cellStyle name="Vírgula 12 2 2 3 2 2 2 7" xfId="31671"/>
    <cellStyle name="Vírgula 12 2 2 3 2 2 3" xfId="5318"/>
    <cellStyle name="Vírgula 12 2 2 3 2 2 3 2" xfId="21788"/>
    <cellStyle name="Vírgula 12 2 2 3 2 2 3 2 2" xfId="53083"/>
    <cellStyle name="Vírgula 12 2 2 3 2 2 3 3" xfId="15200"/>
    <cellStyle name="Vírgula 12 2 2 3 2 2 3 3 2" xfId="46495"/>
    <cellStyle name="Vírgula 12 2 2 3 2 2 3 4" xfId="36613"/>
    <cellStyle name="Vírgula 12 2 2 3 2 2 4" xfId="8612"/>
    <cellStyle name="Vírgula 12 2 2 3 2 2 4 2" xfId="25082"/>
    <cellStyle name="Vírgula 12 2 2 3 2 2 4 2 2" xfId="56377"/>
    <cellStyle name="Vírgula 12 2 2 3 2 2 4 3" xfId="39907"/>
    <cellStyle name="Vírgula 12 2 2 3 2 2 5" xfId="18494"/>
    <cellStyle name="Vírgula 12 2 2 3 2 2 5 2" xfId="49789"/>
    <cellStyle name="Vírgula 12 2 2 3 2 2 6" xfId="11906"/>
    <cellStyle name="Vírgula 12 2 2 3 2 2 6 2" xfId="43201"/>
    <cellStyle name="Vírgula 12 2 2 3 2 2 7" xfId="28377"/>
    <cellStyle name="Vírgula 12 2 2 3 2 2 7 2" xfId="33319"/>
    <cellStyle name="Vírgula 12 2 2 3 2 2 8" xfId="30024"/>
    <cellStyle name="Vírgula 12 2 2 3 2 3" xfId="3670"/>
    <cellStyle name="Vírgula 12 2 2 3 2 3 2" xfId="6964"/>
    <cellStyle name="Vírgula 12 2 2 3 2 3 2 2" xfId="23434"/>
    <cellStyle name="Vírgula 12 2 2 3 2 3 2 2 2" xfId="54729"/>
    <cellStyle name="Vírgula 12 2 2 3 2 3 2 3" xfId="16846"/>
    <cellStyle name="Vírgula 12 2 2 3 2 3 2 3 2" xfId="48141"/>
    <cellStyle name="Vírgula 12 2 2 3 2 3 2 4" xfId="38259"/>
    <cellStyle name="Vírgula 12 2 2 3 2 3 3" xfId="10258"/>
    <cellStyle name="Vírgula 12 2 2 3 2 3 3 2" xfId="26728"/>
    <cellStyle name="Vírgula 12 2 2 3 2 3 3 2 2" xfId="58023"/>
    <cellStyle name="Vírgula 12 2 2 3 2 3 3 3" xfId="41553"/>
    <cellStyle name="Vírgula 12 2 2 3 2 3 4" xfId="20140"/>
    <cellStyle name="Vírgula 12 2 2 3 2 3 4 2" xfId="51435"/>
    <cellStyle name="Vírgula 12 2 2 3 2 3 5" xfId="13552"/>
    <cellStyle name="Vírgula 12 2 2 3 2 3 5 2" xfId="44847"/>
    <cellStyle name="Vírgula 12 2 2 3 2 3 6" xfId="34965"/>
    <cellStyle name="Vírgula 12 2 2 3 2 3 7" xfId="31670"/>
    <cellStyle name="Vírgula 12 2 2 3 2 4" xfId="5317"/>
    <cellStyle name="Vírgula 12 2 2 3 2 4 2" xfId="21787"/>
    <cellStyle name="Vírgula 12 2 2 3 2 4 2 2" xfId="53082"/>
    <cellStyle name="Vírgula 12 2 2 3 2 4 3" xfId="15199"/>
    <cellStyle name="Vírgula 12 2 2 3 2 4 3 2" xfId="46494"/>
    <cellStyle name="Vírgula 12 2 2 3 2 4 4" xfId="36612"/>
    <cellStyle name="Vírgula 12 2 2 3 2 5" xfId="8611"/>
    <cellStyle name="Vírgula 12 2 2 3 2 5 2" xfId="25081"/>
    <cellStyle name="Vírgula 12 2 2 3 2 5 2 2" xfId="56376"/>
    <cellStyle name="Vírgula 12 2 2 3 2 5 3" xfId="39906"/>
    <cellStyle name="Vírgula 12 2 2 3 2 6" xfId="18493"/>
    <cellStyle name="Vírgula 12 2 2 3 2 6 2" xfId="49788"/>
    <cellStyle name="Vírgula 12 2 2 3 2 7" xfId="11905"/>
    <cellStyle name="Vírgula 12 2 2 3 2 7 2" xfId="43200"/>
    <cellStyle name="Vírgula 12 2 2 3 2 8" xfId="28376"/>
    <cellStyle name="Vírgula 12 2 2 3 2 8 2" xfId="33318"/>
    <cellStyle name="Vírgula 12 2 2 3 2 9" xfId="30023"/>
    <cellStyle name="Vírgula 12 2 2 3 3" xfId="2017"/>
    <cellStyle name="Vírgula 12 2 2 3 3 2" xfId="2018"/>
    <cellStyle name="Vírgula 12 2 2 3 3 2 2" xfId="3673"/>
    <cellStyle name="Vírgula 12 2 2 3 3 2 2 2" xfId="6967"/>
    <cellStyle name="Vírgula 12 2 2 3 3 2 2 2 2" xfId="23437"/>
    <cellStyle name="Vírgula 12 2 2 3 3 2 2 2 2 2" xfId="54732"/>
    <cellStyle name="Vírgula 12 2 2 3 3 2 2 2 3" xfId="16849"/>
    <cellStyle name="Vírgula 12 2 2 3 3 2 2 2 3 2" xfId="48144"/>
    <cellStyle name="Vírgula 12 2 2 3 3 2 2 2 4" xfId="38262"/>
    <cellStyle name="Vírgula 12 2 2 3 3 2 2 3" xfId="10261"/>
    <cellStyle name="Vírgula 12 2 2 3 3 2 2 3 2" xfId="26731"/>
    <cellStyle name="Vírgula 12 2 2 3 3 2 2 3 2 2" xfId="58026"/>
    <cellStyle name="Vírgula 12 2 2 3 3 2 2 3 3" xfId="41556"/>
    <cellStyle name="Vírgula 12 2 2 3 3 2 2 4" xfId="20143"/>
    <cellStyle name="Vírgula 12 2 2 3 3 2 2 4 2" xfId="51438"/>
    <cellStyle name="Vírgula 12 2 2 3 3 2 2 5" xfId="13555"/>
    <cellStyle name="Vírgula 12 2 2 3 3 2 2 5 2" xfId="44850"/>
    <cellStyle name="Vírgula 12 2 2 3 3 2 2 6" xfId="34968"/>
    <cellStyle name="Vírgula 12 2 2 3 3 2 2 7" xfId="31673"/>
    <cellStyle name="Vírgula 12 2 2 3 3 2 3" xfId="5320"/>
    <cellStyle name="Vírgula 12 2 2 3 3 2 3 2" xfId="21790"/>
    <cellStyle name="Vírgula 12 2 2 3 3 2 3 2 2" xfId="53085"/>
    <cellStyle name="Vírgula 12 2 2 3 3 2 3 3" xfId="15202"/>
    <cellStyle name="Vírgula 12 2 2 3 3 2 3 3 2" xfId="46497"/>
    <cellStyle name="Vírgula 12 2 2 3 3 2 3 4" xfId="36615"/>
    <cellStyle name="Vírgula 12 2 2 3 3 2 4" xfId="8614"/>
    <cellStyle name="Vírgula 12 2 2 3 3 2 4 2" xfId="25084"/>
    <cellStyle name="Vírgula 12 2 2 3 3 2 4 2 2" xfId="56379"/>
    <cellStyle name="Vírgula 12 2 2 3 3 2 4 3" xfId="39909"/>
    <cellStyle name="Vírgula 12 2 2 3 3 2 5" xfId="18496"/>
    <cellStyle name="Vírgula 12 2 2 3 3 2 5 2" xfId="49791"/>
    <cellStyle name="Vírgula 12 2 2 3 3 2 6" xfId="11908"/>
    <cellStyle name="Vírgula 12 2 2 3 3 2 6 2" xfId="43203"/>
    <cellStyle name="Vírgula 12 2 2 3 3 2 7" xfId="28379"/>
    <cellStyle name="Vírgula 12 2 2 3 3 2 7 2" xfId="33321"/>
    <cellStyle name="Vírgula 12 2 2 3 3 2 8" xfId="30026"/>
    <cellStyle name="Vírgula 12 2 2 3 3 3" xfId="3672"/>
    <cellStyle name="Vírgula 12 2 2 3 3 3 2" xfId="6966"/>
    <cellStyle name="Vírgula 12 2 2 3 3 3 2 2" xfId="23436"/>
    <cellStyle name="Vírgula 12 2 2 3 3 3 2 2 2" xfId="54731"/>
    <cellStyle name="Vírgula 12 2 2 3 3 3 2 3" xfId="16848"/>
    <cellStyle name="Vírgula 12 2 2 3 3 3 2 3 2" xfId="48143"/>
    <cellStyle name="Vírgula 12 2 2 3 3 3 2 4" xfId="38261"/>
    <cellStyle name="Vírgula 12 2 2 3 3 3 3" xfId="10260"/>
    <cellStyle name="Vírgula 12 2 2 3 3 3 3 2" xfId="26730"/>
    <cellStyle name="Vírgula 12 2 2 3 3 3 3 2 2" xfId="58025"/>
    <cellStyle name="Vírgula 12 2 2 3 3 3 3 3" xfId="41555"/>
    <cellStyle name="Vírgula 12 2 2 3 3 3 4" xfId="20142"/>
    <cellStyle name="Vírgula 12 2 2 3 3 3 4 2" xfId="51437"/>
    <cellStyle name="Vírgula 12 2 2 3 3 3 5" xfId="13554"/>
    <cellStyle name="Vírgula 12 2 2 3 3 3 5 2" xfId="44849"/>
    <cellStyle name="Vírgula 12 2 2 3 3 3 6" xfId="34967"/>
    <cellStyle name="Vírgula 12 2 2 3 3 3 7" xfId="31672"/>
    <cellStyle name="Vírgula 12 2 2 3 3 4" xfId="5319"/>
    <cellStyle name="Vírgula 12 2 2 3 3 4 2" xfId="21789"/>
    <cellStyle name="Vírgula 12 2 2 3 3 4 2 2" xfId="53084"/>
    <cellStyle name="Vírgula 12 2 2 3 3 4 3" xfId="15201"/>
    <cellStyle name="Vírgula 12 2 2 3 3 4 3 2" xfId="46496"/>
    <cellStyle name="Vírgula 12 2 2 3 3 4 4" xfId="36614"/>
    <cellStyle name="Vírgula 12 2 2 3 3 5" xfId="8613"/>
    <cellStyle name="Vírgula 12 2 2 3 3 5 2" xfId="25083"/>
    <cellStyle name="Vírgula 12 2 2 3 3 5 2 2" xfId="56378"/>
    <cellStyle name="Vírgula 12 2 2 3 3 5 3" xfId="39908"/>
    <cellStyle name="Vírgula 12 2 2 3 3 6" xfId="18495"/>
    <cellStyle name="Vírgula 12 2 2 3 3 6 2" xfId="49790"/>
    <cellStyle name="Vírgula 12 2 2 3 3 7" xfId="11907"/>
    <cellStyle name="Vírgula 12 2 2 3 3 7 2" xfId="43202"/>
    <cellStyle name="Vírgula 12 2 2 3 3 8" xfId="28378"/>
    <cellStyle name="Vírgula 12 2 2 3 3 8 2" xfId="33320"/>
    <cellStyle name="Vírgula 12 2 2 3 3 9" xfId="30025"/>
    <cellStyle name="Vírgula 12 2 2 3 4" xfId="2019"/>
    <cellStyle name="Vírgula 12 2 2 3 4 2" xfId="3674"/>
    <cellStyle name="Vírgula 12 2 2 3 4 2 2" xfId="6968"/>
    <cellStyle name="Vírgula 12 2 2 3 4 2 2 2" xfId="23438"/>
    <cellStyle name="Vírgula 12 2 2 3 4 2 2 2 2" xfId="54733"/>
    <cellStyle name="Vírgula 12 2 2 3 4 2 2 3" xfId="16850"/>
    <cellStyle name="Vírgula 12 2 2 3 4 2 2 3 2" xfId="48145"/>
    <cellStyle name="Vírgula 12 2 2 3 4 2 2 4" xfId="38263"/>
    <cellStyle name="Vírgula 12 2 2 3 4 2 3" xfId="10262"/>
    <cellStyle name="Vírgula 12 2 2 3 4 2 3 2" xfId="26732"/>
    <cellStyle name="Vírgula 12 2 2 3 4 2 3 2 2" xfId="58027"/>
    <cellStyle name="Vírgula 12 2 2 3 4 2 3 3" xfId="41557"/>
    <cellStyle name="Vírgula 12 2 2 3 4 2 4" xfId="20144"/>
    <cellStyle name="Vírgula 12 2 2 3 4 2 4 2" xfId="51439"/>
    <cellStyle name="Vírgula 12 2 2 3 4 2 5" xfId="13556"/>
    <cellStyle name="Vírgula 12 2 2 3 4 2 5 2" xfId="44851"/>
    <cellStyle name="Vírgula 12 2 2 3 4 2 6" xfId="34969"/>
    <cellStyle name="Vírgula 12 2 2 3 4 2 7" xfId="31674"/>
    <cellStyle name="Vírgula 12 2 2 3 4 3" xfId="5321"/>
    <cellStyle name="Vírgula 12 2 2 3 4 3 2" xfId="21791"/>
    <cellStyle name="Vírgula 12 2 2 3 4 3 2 2" xfId="53086"/>
    <cellStyle name="Vírgula 12 2 2 3 4 3 3" xfId="15203"/>
    <cellStyle name="Vírgula 12 2 2 3 4 3 3 2" xfId="46498"/>
    <cellStyle name="Vírgula 12 2 2 3 4 3 4" xfId="36616"/>
    <cellStyle name="Vírgula 12 2 2 3 4 4" xfId="8615"/>
    <cellStyle name="Vírgula 12 2 2 3 4 4 2" xfId="25085"/>
    <cellStyle name="Vírgula 12 2 2 3 4 4 2 2" xfId="56380"/>
    <cellStyle name="Vírgula 12 2 2 3 4 4 3" xfId="39910"/>
    <cellStyle name="Vírgula 12 2 2 3 4 5" xfId="18497"/>
    <cellStyle name="Vírgula 12 2 2 3 4 5 2" xfId="49792"/>
    <cellStyle name="Vírgula 12 2 2 3 4 6" xfId="11909"/>
    <cellStyle name="Vírgula 12 2 2 3 4 6 2" xfId="43204"/>
    <cellStyle name="Vírgula 12 2 2 3 4 7" xfId="28380"/>
    <cellStyle name="Vírgula 12 2 2 3 4 7 2" xfId="33322"/>
    <cellStyle name="Vírgula 12 2 2 3 4 8" xfId="30027"/>
    <cellStyle name="Vírgula 12 2 2 3 5" xfId="3669"/>
    <cellStyle name="Vírgula 12 2 2 3 5 2" xfId="6963"/>
    <cellStyle name="Vírgula 12 2 2 3 5 2 2" xfId="23433"/>
    <cellStyle name="Vírgula 12 2 2 3 5 2 2 2" xfId="54728"/>
    <cellStyle name="Vírgula 12 2 2 3 5 2 3" xfId="16845"/>
    <cellStyle name="Vírgula 12 2 2 3 5 2 3 2" xfId="48140"/>
    <cellStyle name="Vírgula 12 2 2 3 5 2 4" xfId="38258"/>
    <cellStyle name="Vírgula 12 2 2 3 5 3" xfId="10257"/>
    <cellStyle name="Vírgula 12 2 2 3 5 3 2" xfId="26727"/>
    <cellStyle name="Vírgula 12 2 2 3 5 3 2 2" xfId="58022"/>
    <cellStyle name="Vírgula 12 2 2 3 5 3 3" xfId="41552"/>
    <cellStyle name="Vírgula 12 2 2 3 5 4" xfId="20139"/>
    <cellStyle name="Vírgula 12 2 2 3 5 4 2" xfId="51434"/>
    <cellStyle name="Vírgula 12 2 2 3 5 5" xfId="13551"/>
    <cellStyle name="Vírgula 12 2 2 3 5 5 2" xfId="44846"/>
    <cellStyle name="Vírgula 12 2 2 3 5 6" xfId="34964"/>
    <cellStyle name="Vírgula 12 2 2 3 5 7" xfId="31669"/>
    <cellStyle name="Vírgula 12 2 2 3 6" xfId="5316"/>
    <cellStyle name="Vírgula 12 2 2 3 6 2" xfId="21786"/>
    <cellStyle name="Vírgula 12 2 2 3 6 2 2" xfId="53081"/>
    <cellStyle name="Vírgula 12 2 2 3 6 3" xfId="15198"/>
    <cellStyle name="Vírgula 12 2 2 3 6 3 2" xfId="46493"/>
    <cellStyle name="Vírgula 12 2 2 3 6 4" xfId="36611"/>
    <cellStyle name="Vírgula 12 2 2 3 7" xfId="8610"/>
    <cellStyle name="Vírgula 12 2 2 3 7 2" xfId="25080"/>
    <cellStyle name="Vírgula 12 2 2 3 7 2 2" xfId="56375"/>
    <cellStyle name="Vírgula 12 2 2 3 7 3" xfId="39905"/>
    <cellStyle name="Vírgula 12 2 2 3 8" xfId="18492"/>
    <cellStyle name="Vírgula 12 2 2 3 8 2" xfId="49787"/>
    <cellStyle name="Vírgula 12 2 2 3 9" xfId="11904"/>
    <cellStyle name="Vírgula 12 2 2 3 9 2" xfId="43199"/>
    <cellStyle name="Vírgula 12 2 2 4" xfId="2020"/>
    <cellStyle name="Vírgula 12 2 2 4 2" xfId="2021"/>
    <cellStyle name="Vírgula 12 2 2 4 2 2" xfId="3676"/>
    <cellStyle name="Vírgula 12 2 2 4 2 2 2" xfId="6970"/>
    <cellStyle name="Vírgula 12 2 2 4 2 2 2 2" xfId="23440"/>
    <cellStyle name="Vírgula 12 2 2 4 2 2 2 2 2" xfId="54735"/>
    <cellStyle name="Vírgula 12 2 2 4 2 2 2 3" xfId="16852"/>
    <cellStyle name="Vírgula 12 2 2 4 2 2 2 3 2" xfId="48147"/>
    <cellStyle name="Vírgula 12 2 2 4 2 2 2 4" xfId="38265"/>
    <cellStyle name="Vírgula 12 2 2 4 2 2 3" xfId="10264"/>
    <cellStyle name="Vírgula 12 2 2 4 2 2 3 2" xfId="26734"/>
    <cellStyle name="Vírgula 12 2 2 4 2 2 3 2 2" xfId="58029"/>
    <cellStyle name="Vírgula 12 2 2 4 2 2 3 3" xfId="41559"/>
    <cellStyle name="Vírgula 12 2 2 4 2 2 4" xfId="20146"/>
    <cellStyle name="Vírgula 12 2 2 4 2 2 4 2" xfId="51441"/>
    <cellStyle name="Vírgula 12 2 2 4 2 2 5" xfId="13558"/>
    <cellStyle name="Vírgula 12 2 2 4 2 2 5 2" xfId="44853"/>
    <cellStyle name="Vírgula 12 2 2 4 2 2 6" xfId="34971"/>
    <cellStyle name="Vírgula 12 2 2 4 2 2 7" xfId="31676"/>
    <cellStyle name="Vírgula 12 2 2 4 2 3" xfId="5323"/>
    <cellStyle name="Vírgula 12 2 2 4 2 3 2" xfId="21793"/>
    <cellStyle name="Vírgula 12 2 2 4 2 3 2 2" xfId="53088"/>
    <cellStyle name="Vírgula 12 2 2 4 2 3 3" xfId="15205"/>
    <cellStyle name="Vírgula 12 2 2 4 2 3 3 2" xfId="46500"/>
    <cellStyle name="Vírgula 12 2 2 4 2 3 4" xfId="36618"/>
    <cellStyle name="Vírgula 12 2 2 4 2 4" xfId="8617"/>
    <cellStyle name="Vírgula 12 2 2 4 2 4 2" xfId="25087"/>
    <cellStyle name="Vírgula 12 2 2 4 2 4 2 2" xfId="56382"/>
    <cellStyle name="Vírgula 12 2 2 4 2 4 3" xfId="39912"/>
    <cellStyle name="Vírgula 12 2 2 4 2 5" xfId="18499"/>
    <cellStyle name="Vírgula 12 2 2 4 2 5 2" xfId="49794"/>
    <cellStyle name="Vírgula 12 2 2 4 2 6" xfId="11911"/>
    <cellStyle name="Vírgula 12 2 2 4 2 6 2" xfId="43206"/>
    <cellStyle name="Vírgula 12 2 2 4 2 7" xfId="28382"/>
    <cellStyle name="Vírgula 12 2 2 4 2 7 2" xfId="33324"/>
    <cellStyle name="Vírgula 12 2 2 4 2 8" xfId="30029"/>
    <cellStyle name="Vírgula 12 2 2 4 3" xfId="3675"/>
    <cellStyle name="Vírgula 12 2 2 4 3 2" xfId="6969"/>
    <cellStyle name="Vírgula 12 2 2 4 3 2 2" xfId="23439"/>
    <cellStyle name="Vírgula 12 2 2 4 3 2 2 2" xfId="54734"/>
    <cellStyle name="Vírgula 12 2 2 4 3 2 3" xfId="16851"/>
    <cellStyle name="Vírgula 12 2 2 4 3 2 3 2" xfId="48146"/>
    <cellStyle name="Vírgula 12 2 2 4 3 2 4" xfId="38264"/>
    <cellStyle name="Vírgula 12 2 2 4 3 3" xfId="10263"/>
    <cellStyle name="Vírgula 12 2 2 4 3 3 2" xfId="26733"/>
    <cellStyle name="Vírgula 12 2 2 4 3 3 2 2" xfId="58028"/>
    <cellStyle name="Vírgula 12 2 2 4 3 3 3" xfId="41558"/>
    <cellStyle name="Vírgula 12 2 2 4 3 4" xfId="20145"/>
    <cellStyle name="Vírgula 12 2 2 4 3 4 2" xfId="51440"/>
    <cellStyle name="Vírgula 12 2 2 4 3 5" xfId="13557"/>
    <cellStyle name="Vírgula 12 2 2 4 3 5 2" xfId="44852"/>
    <cellStyle name="Vírgula 12 2 2 4 3 6" xfId="34970"/>
    <cellStyle name="Vírgula 12 2 2 4 3 7" xfId="31675"/>
    <cellStyle name="Vírgula 12 2 2 4 4" xfId="5322"/>
    <cellStyle name="Vírgula 12 2 2 4 4 2" xfId="21792"/>
    <cellStyle name="Vírgula 12 2 2 4 4 2 2" xfId="53087"/>
    <cellStyle name="Vírgula 12 2 2 4 4 3" xfId="15204"/>
    <cellStyle name="Vírgula 12 2 2 4 4 3 2" xfId="46499"/>
    <cellStyle name="Vírgula 12 2 2 4 4 4" xfId="36617"/>
    <cellStyle name="Vírgula 12 2 2 4 5" xfId="8616"/>
    <cellStyle name="Vírgula 12 2 2 4 5 2" xfId="25086"/>
    <cellStyle name="Vírgula 12 2 2 4 5 2 2" xfId="56381"/>
    <cellStyle name="Vírgula 12 2 2 4 5 3" xfId="39911"/>
    <cellStyle name="Vírgula 12 2 2 4 6" xfId="18498"/>
    <cellStyle name="Vírgula 12 2 2 4 6 2" xfId="49793"/>
    <cellStyle name="Vírgula 12 2 2 4 7" xfId="11910"/>
    <cellStyle name="Vírgula 12 2 2 4 7 2" xfId="43205"/>
    <cellStyle name="Vírgula 12 2 2 4 8" xfId="28381"/>
    <cellStyle name="Vírgula 12 2 2 4 8 2" xfId="33323"/>
    <cellStyle name="Vírgula 12 2 2 4 9" xfId="30028"/>
    <cellStyle name="Vírgula 12 2 2 5" xfId="2022"/>
    <cellStyle name="Vírgula 12 2 2 5 2" xfId="2023"/>
    <cellStyle name="Vírgula 12 2 2 5 2 2" xfId="3678"/>
    <cellStyle name="Vírgula 12 2 2 5 2 2 2" xfId="6972"/>
    <cellStyle name="Vírgula 12 2 2 5 2 2 2 2" xfId="23442"/>
    <cellStyle name="Vírgula 12 2 2 5 2 2 2 2 2" xfId="54737"/>
    <cellStyle name="Vírgula 12 2 2 5 2 2 2 3" xfId="16854"/>
    <cellStyle name="Vírgula 12 2 2 5 2 2 2 3 2" xfId="48149"/>
    <cellStyle name="Vírgula 12 2 2 5 2 2 2 4" xfId="38267"/>
    <cellStyle name="Vírgula 12 2 2 5 2 2 3" xfId="10266"/>
    <cellStyle name="Vírgula 12 2 2 5 2 2 3 2" xfId="26736"/>
    <cellStyle name="Vírgula 12 2 2 5 2 2 3 2 2" xfId="58031"/>
    <cellStyle name="Vírgula 12 2 2 5 2 2 3 3" xfId="41561"/>
    <cellStyle name="Vírgula 12 2 2 5 2 2 4" xfId="20148"/>
    <cellStyle name="Vírgula 12 2 2 5 2 2 4 2" xfId="51443"/>
    <cellStyle name="Vírgula 12 2 2 5 2 2 5" xfId="13560"/>
    <cellStyle name="Vírgula 12 2 2 5 2 2 5 2" xfId="44855"/>
    <cellStyle name="Vírgula 12 2 2 5 2 2 6" xfId="34973"/>
    <cellStyle name="Vírgula 12 2 2 5 2 2 7" xfId="31678"/>
    <cellStyle name="Vírgula 12 2 2 5 2 3" xfId="5325"/>
    <cellStyle name="Vírgula 12 2 2 5 2 3 2" xfId="21795"/>
    <cellStyle name="Vírgula 12 2 2 5 2 3 2 2" xfId="53090"/>
    <cellStyle name="Vírgula 12 2 2 5 2 3 3" xfId="15207"/>
    <cellStyle name="Vírgula 12 2 2 5 2 3 3 2" xfId="46502"/>
    <cellStyle name="Vírgula 12 2 2 5 2 3 4" xfId="36620"/>
    <cellStyle name="Vírgula 12 2 2 5 2 4" xfId="8619"/>
    <cellStyle name="Vírgula 12 2 2 5 2 4 2" xfId="25089"/>
    <cellStyle name="Vírgula 12 2 2 5 2 4 2 2" xfId="56384"/>
    <cellStyle name="Vírgula 12 2 2 5 2 4 3" xfId="39914"/>
    <cellStyle name="Vírgula 12 2 2 5 2 5" xfId="18501"/>
    <cellStyle name="Vírgula 12 2 2 5 2 5 2" xfId="49796"/>
    <cellStyle name="Vírgula 12 2 2 5 2 6" xfId="11913"/>
    <cellStyle name="Vírgula 12 2 2 5 2 6 2" xfId="43208"/>
    <cellStyle name="Vírgula 12 2 2 5 2 7" xfId="28384"/>
    <cellStyle name="Vírgula 12 2 2 5 2 7 2" xfId="33326"/>
    <cellStyle name="Vírgula 12 2 2 5 2 8" xfId="30031"/>
    <cellStyle name="Vírgula 12 2 2 5 3" xfId="3677"/>
    <cellStyle name="Vírgula 12 2 2 5 3 2" xfId="6971"/>
    <cellStyle name="Vírgula 12 2 2 5 3 2 2" xfId="23441"/>
    <cellStyle name="Vírgula 12 2 2 5 3 2 2 2" xfId="54736"/>
    <cellStyle name="Vírgula 12 2 2 5 3 2 3" xfId="16853"/>
    <cellStyle name="Vírgula 12 2 2 5 3 2 3 2" xfId="48148"/>
    <cellStyle name="Vírgula 12 2 2 5 3 2 4" xfId="38266"/>
    <cellStyle name="Vírgula 12 2 2 5 3 3" xfId="10265"/>
    <cellStyle name="Vírgula 12 2 2 5 3 3 2" xfId="26735"/>
    <cellStyle name="Vírgula 12 2 2 5 3 3 2 2" xfId="58030"/>
    <cellStyle name="Vírgula 12 2 2 5 3 3 3" xfId="41560"/>
    <cellStyle name="Vírgula 12 2 2 5 3 4" xfId="20147"/>
    <cellStyle name="Vírgula 12 2 2 5 3 4 2" xfId="51442"/>
    <cellStyle name="Vírgula 12 2 2 5 3 5" xfId="13559"/>
    <cellStyle name="Vírgula 12 2 2 5 3 5 2" xfId="44854"/>
    <cellStyle name="Vírgula 12 2 2 5 3 6" xfId="34972"/>
    <cellStyle name="Vírgula 12 2 2 5 3 7" xfId="31677"/>
    <cellStyle name="Vírgula 12 2 2 5 4" xfId="5324"/>
    <cellStyle name="Vírgula 12 2 2 5 4 2" xfId="21794"/>
    <cellStyle name="Vírgula 12 2 2 5 4 2 2" xfId="53089"/>
    <cellStyle name="Vírgula 12 2 2 5 4 3" xfId="15206"/>
    <cellStyle name="Vírgula 12 2 2 5 4 3 2" xfId="46501"/>
    <cellStyle name="Vírgula 12 2 2 5 4 4" xfId="36619"/>
    <cellStyle name="Vírgula 12 2 2 5 5" xfId="8618"/>
    <cellStyle name="Vírgula 12 2 2 5 5 2" xfId="25088"/>
    <cellStyle name="Vírgula 12 2 2 5 5 2 2" xfId="56383"/>
    <cellStyle name="Vírgula 12 2 2 5 5 3" xfId="39913"/>
    <cellStyle name="Vírgula 12 2 2 5 6" xfId="18500"/>
    <cellStyle name="Vírgula 12 2 2 5 6 2" xfId="49795"/>
    <cellStyle name="Vírgula 12 2 2 5 7" xfId="11912"/>
    <cellStyle name="Vírgula 12 2 2 5 7 2" xfId="43207"/>
    <cellStyle name="Vírgula 12 2 2 5 8" xfId="28383"/>
    <cellStyle name="Vírgula 12 2 2 5 8 2" xfId="33325"/>
    <cellStyle name="Vírgula 12 2 2 5 9" xfId="30030"/>
    <cellStyle name="Vírgula 12 2 2 6" xfId="2024"/>
    <cellStyle name="Vírgula 12 2 2 6 2" xfId="3679"/>
    <cellStyle name="Vírgula 12 2 2 6 2 2" xfId="6973"/>
    <cellStyle name="Vírgula 12 2 2 6 2 2 2" xfId="23443"/>
    <cellStyle name="Vírgula 12 2 2 6 2 2 2 2" xfId="54738"/>
    <cellStyle name="Vírgula 12 2 2 6 2 2 3" xfId="16855"/>
    <cellStyle name="Vírgula 12 2 2 6 2 2 3 2" xfId="48150"/>
    <cellStyle name="Vírgula 12 2 2 6 2 2 4" xfId="38268"/>
    <cellStyle name="Vírgula 12 2 2 6 2 3" xfId="10267"/>
    <cellStyle name="Vírgula 12 2 2 6 2 3 2" xfId="26737"/>
    <cellStyle name="Vírgula 12 2 2 6 2 3 2 2" xfId="58032"/>
    <cellStyle name="Vírgula 12 2 2 6 2 3 3" xfId="41562"/>
    <cellStyle name="Vírgula 12 2 2 6 2 4" xfId="20149"/>
    <cellStyle name="Vírgula 12 2 2 6 2 4 2" xfId="51444"/>
    <cellStyle name="Vírgula 12 2 2 6 2 5" xfId="13561"/>
    <cellStyle name="Vírgula 12 2 2 6 2 5 2" xfId="44856"/>
    <cellStyle name="Vírgula 12 2 2 6 2 6" xfId="34974"/>
    <cellStyle name="Vírgula 12 2 2 6 2 7" xfId="31679"/>
    <cellStyle name="Vírgula 12 2 2 6 3" xfId="5326"/>
    <cellStyle name="Vírgula 12 2 2 6 3 2" xfId="21796"/>
    <cellStyle name="Vírgula 12 2 2 6 3 2 2" xfId="53091"/>
    <cellStyle name="Vírgula 12 2 2 6 3 3" xfId="15208"/>
    <cellStyle name="Vírgula 12 2 2 6 3 3 2" xfId="46503"/>
    <cellStyle name="Vírgula 12 2 2 6 3 4" xfId="36621"/>
    <cellStyle name="Vírgula 12 2 2 6 4" xfId="8620"/>
    <cellStyle name="Vírgula 12 2 2 6 4 2" xfId="25090"/>
    <cellStyle name="Vírgula 12 2 2 6 4 2 2" xfId="56385"/>
    <cellStyle name="Vírgula 12 2 2 6 4 3" xfId="39915"/>
    <cellStyle name="Vírgula 12 2 2 6 5" xfId="18502"/>
    <cellStyle name="Vírgula 12 2 2 6 5 2" xfId="49797"/>
    <cellStyle name="Vírgula 12 2 2 6 6" xfId="11914"/>
    <cellStyle name="Vírgula 12 2 2 6 6 2" xfId="43209"/>
    <cellStyle name="Vírgula 12 2 2 6 7" xfId="28385"/>
    <cellStyle name="Vírgula 12 2 2 6 7 2" xfId="33327"/>
    <cellStyle name="Vírgula 12 2 2 6 8" xfId="30032"/>
    <cellStyle name="Vírgula 12 2 2 7" xfId="3662"/>
    <cellStyle name="Vírgula 12 2 2 7 2" xfId="6956"/>
    <cellStyle name="Vírgula 12 2 2 7 2 2" xfId="23426"/>
    <cellStyle name="Vírgula 12 2 2 7 2 2 2" xfId="54721"/>
    <cellStyle name="Vírgula 12 2 2 7 2 3" xfId="16838"/>
    <cellStyle name="Vírgula 12 2 2 7 2 3 2" xfId="48133"/>
    <cellStyle name="Vírgula 12 2 2 7 2 4" xfId="38251"/>
    <cellStyle name="Vírgula 12 2 2 7 3" xfId="10250"/>
    <cellStyle name="Vírgula 12 2 2 7 3 2" xfId="26720"/>
    <cellStyle name="Vírgula 12 2 2 7 3 2 2" xfId="58015"/>
    <cellStyle name="Vírgula 12 2 2 7 3 3" xfId="41545"/>
    <cellStyle name="Vírgula 12 2 2 7 4" xfId="20132"/>
    <cellStyle name="Vírgula 12 2 2 7 4 2" xfId="51427"/>
    <cellStyle name="Vírgula 12 2 2 7 5" xfId="13544"/>
    <cellStyle name="Vírgula 12 2 2 7 5 2" xfId="44839"/>
    <cellStyle name="Vírgula 12 2 2 7 6" xfId="34957"/>
    <cellStyle name="Vírgula 12 2 2 7 7" xfId="31662"/>
    <cellStyle name="Vírgula 12 2 2 8" xfId="5309"/>
    <cellStyle name="Vírgula 12 2 2 8 2" xfId="21779"/>
    <cellStyle name="Vírgula 12 2 2 8 2 2" xfId="53074"/>
    <cellStyle name="Vírgula 12 2 2 8 3" xfId="15191"/>
    <cellStyle name="Vírgula 12 2 2 8 3 2" xfId="46486"/>
    <cellStyle name="Vírgula 12 2 2 8 4" xfId="36604"/>
    <cellStyle name="Vírgula 12 2 2 9" xfId="8603"/>
    <cellStyle name="Vírgula 12 2 2 9 2" xfId="25073"/>
    <cellStyle name="Vírgula 12 2 2 9 2 2" xfId="56368"/>
    <cellStyle name="Vírgula 12 2 2 9 3" xfId="39898"/>
    <cellStyle name="Vírgula 12 2 3" xfId="3661"/>
    <cellStyle name="Vírgula 12 2 3 2" xfId="6955"/>
    <cellStyle name="Vírgula 12 2 3 2 2" xfId="23425"/>
    <cellStyle name="Vírgula 12 2 3 2 2 2" xfId="54720"/>
    <cellStyle name="Vírgula 12 2 3 2 3" xfId="16837"/>
    <cellStyle name="Vírgula 12 2 3 2 3 2" xfId="48132"/>
    <cellStyle name="Vírgula 12 2 3 2 4" xfId="38250"/>
    <cellStyle name="Vírgula 12 2 3 3" xfId="10249"/>
    <cellStyle name="Vírgula 12 2 3 3 2" xfId="26719"/>
    <cellStyle name="Vírgula 12 2 3 3 2 2" xfId="58014"/>
    <cellStyle name="Vírgula 12 2 3 3 3" xfId="41544"/>
    <cellStyle name="Vírgula 12 2 3 4" xfId="20131"/>
    <cellStyle name="Vírgula 12 2 3 4 2" xfId="51426"/>
    <cellStyle name="Vírgula 12 2 3 5" xfId="13543"/>
    <cellStyle name="Vírgula 12 2 3 5 2" xfId="44838"/>
    <cellStyle name="Vírgula 12 2 3 6" xfId="34956"/>
    <cellStyle name="Vírgula 12 2 3 7" xfId="31661"/>
    <cellStyle name="Vírgula 12 2 4" xfId="5308"/>
    <cellStyle name="Vírgula 12 2 4 2" xfId="21778"/>
    <cellStyle name="Vírgula 12 2 4 2 2" xfId="53073"/>
    <cellStyle name="Vírgula 12 2 4 3" xfId="15190"/>
    <cellStyle name="Vírgula 12 2 4 3 2" xfId="46485"/>
    <cellStyle name="Vírgula 12 2 4 4" xfId="36603"/>
    <cellStyle name="Vírgula 12 2 5" xfId="8602"/>
    <cellStyle name="Vírgula 12 2 5 2" xfId="25072"/>
    <cellStyle name="Vírgula 12 2 5 2 2" xfId="56367"/>
    <cellStyle name="Vírgula 12 2 5 3" xfId="39897"/>
    <cellStyle name="Vírgula 12 2 6" xfId="18484"/>
    <cellStyle name="Vírgula 12 2 6 2" xfId="49779"/>
    <cellStyle name="Vírgula 12 2 7" xfId="11896"/>
    <cellStyle name="Vírgula 12 2 7 2" xfId="43191"/>
    <cellStyle name="Vírgula 12 2 8" xfId="28367"/>
    <cellStyle name="Vírgula 12 2 8 2" xfId="33309"/>
    <cellStyle name="Vírgula 12 2 9" xfId="30014"/>
    <cellStyle name="Vírgula 12 3" xfId="2025"/>
    <cellStyle name="Vírgula 12 3 10" xfId="18503"/>
    <cellStyle name="Vírgula 12 3 10 2" xfId="49798"/>
    <cellStyle name="Vírgula 12 3 11" xfId="11915"/>
    <cellStyle name="Vírgula 12 3 11 2" xfId="43210"/>
    <cellStyle name="Vírgula 12 3 12" xfId="28386"/>
    <cellStyle name="Vírgula 12 3 12 2" xfId="33328"/>
    <cellStyle name="Vírgula 12 3 13" xfId="30033"/>
    <cellStyle name="Vírgula 12 3 2" xfId="2026"/>
    <cellStyle name="Vírgula 12 3 2 10" xfId="28387"/>
    <cellStyle name="Vírgula 12 3 2 10 2" xfId="33329"/>
    <cellStyle name="Vírgula 12 3 2 11" xfId="30034"/>
    <cellStyle name="Vírgula 12 3 2 2" xfId="2027"/>
    <cellStyle name="Vírgula 12 3 2 2 2" xfId="2028"/>
    <cellStyle name="Vírgula 12 3 2 2 2 2" xfId="3683"/>
    <cellStyle name="Vírgula 12 3 2 2 2 2 2" xfId="6977"/>
    <cellStyle name="Vírgula 12 3 2 2 2 2 2 2" xfId="23447"/>
    <cellStyle name="Vírgula 12 3 2 2 2 2 2 2 2" xfId="54742"/>
    <cellStyle name="Vírgula 12 3 2 2 2 2 2 3" xfId="16859"/>
    <cellStyle name="Vírgula 12 3 2 2 2 2 2 3 2" xfId="48154"/>
    <cellStyle name="Vírgula 12 3 2 2 2 2 2 4" xfId="38272"/>
    <cellStyle name="Vírgula 12 3 2 2 2 2 3" xfId="10271"/>
    <cellStyle name="Vírgula 12 3 2 2 2 2 3 2" xfId="26741"/>
    <cellStyle name="Vírgula 12 3 2 2 2 2 3 2 2" xfId="58036"/>
    <cellStyle name="Vírgula 12 3 2 2 2 2 3 3" xfId="41566"/>
    <cellStyle name="Vírgula 12 3 2 2 2 2 4" xfId="20153"/>
    <cellStyle name="Vírgula 12 3 2 2 2 2 4 2" xfId="51448"/>
    <cellStyle name="Vírgula 12 3 2 2 2 2 5" xfId="13565"/>
    <cellStyle name="Vírgula 12 3 2 2 2 2 5 2" xfId="44860"/>
    <cellStyle name="Vírgula 12 3 2 2 2 2 6" xfId="34978"/>
    <cellStyle name="Vírgula 12 3 2 2 2 2 7" xfId="31683"/>
    <cellStyle name="Vírgula 12 3 2 2 2 3" xfId="5330"/>
    <cellStyle name="Vírgula 12 3 2 2 2 3 2" xfId="21800"/>
    <cellStyle name="Vírgula 12 3 2 2 2 3 2 2" xfId="53095"/>
    <cellStyle name="Vírgula 12 3 2 2 2 3 3" xfId="15212"/>
    <cellStyle name="Vírgula 12 3 2 2 2 3 3 2" xfId="46507"/>
    <cellStyle name="Vírgula 12 3 2 2 2 3 4" xfId="36625"/>
    <cellStyle name="Vírgula 12 3 2 2 2 4" xfId="8624"/>
    <cellStyle name="Vírgula 12 3 2 2 2 4 2" xfId="25094"/>
    <cellStyle name="Vírgula 12 3 2 2 2 4 2 2" xfId="56389"/>
    <cellStyle name="Vírgula 12 3 2 2 2 4 3" xfId="39919"/>
    <cellStyle name="Vírgula 12 3 2 2 2 5" xfId="18506"/>
    <cellStyle name="Vírgula 12 3 2 2 2 5 2" xfId="49801"/>
    <cellStyle name="Vírgula 12 3 2 2 2 6" xfId="11918"/>
    <cellStyle name="Vírgula 12 3 2 2 2 6 2" xfId="43213"/>
    <cellStyle name="Vírgula 12 3 2 2 2 7" xfId="28389"/>
    <cellStyle name="Vírgula 12 3 2 2 2 7 2" xfId="33331"/>
    <cellStyle name="Vírgula 12 3 2 2 2 8" xfId="30036"/>
    <cellStyle name="Vírgula 12 3 2 2 3" xfId="3682"/>
    <cellStyle name="Vírgula 12 3 2 2 3 2" xfId="6976"/>
    <cellStyle name="Vírgula 12 3 2 2 3 2 2" xfId="23446"/>
    <cellStyle name="Vírgula 12 3 2 2 3 2 2 2" xfId="54741"/>
    <cellStyle name="Vírgula 12 3 2 2 3 2 3" xfId="16858"/>
    <cellStyle name="Vírgula 12 3 2 2 3 2 3 2" xfId="48153"/>
    <cellStyle name="Vírgula 12 3 2 2 3 2 4" xfId="38271"/>
    <cellStyle name="Vírgula 12 3 2 2 3 3" xfId="10270"/>
    <cellStyle name="Vírgula 12 3 2 2 3 3 2" xfId="26740"/>
    <cellStyle name="Vírgula 12 3 2 2 3 3 2 2" xfId="58035"/>
    <cellStyle name="Vírgula 12 3 2 2 3 3 3" xfId="41565"/>
    <cellStyle name="Vírgula 12 3 2 2 3 4" xfId="20152"/>
    <cellStyle name="Vírgula 12 3 2 2 3 4 2" xfId="51447"/>
    <cellStyle name="Vírgula 12 3 2 2 3 5" xfId="13564"/>
    <cellStyle name="Vírgula 12 3 2 2 3 5 2" xfId="44859"/>
    <cellStyle name="Vírgula 12 3 2 2 3 6" xfId="34977"/>
    <cellStyle name="Vírgula 12 3 2 2 3 7" xfId="31682"/>
    <cellStyle name="Vírgula 12 3 2 2 4" xfId="5329"/>
    <cellStyle name="Vírgula 12 3 2 2 4 2" xfId="21799"/>
    <cellStyle name="Vírgula 12 3 2 2 4 2 2" xfId="53094"/>
    <cellStyle name="Vírgula 12 3 2 2 4 3" xfId="15211"/>
    <cellStyle name="Vírgula 12 3 2 2 4 3 2" xfId="46506"/>
    <cellStyle name="Vírgula 12 3 2 2 4 4" xfId="36624"/>
    <cellStyle name="Vírgula 12 3 2 2 5" xfId="8623"/>
    <cellStyle name="Vírgula 12 3 2 2 5 2" xfId="25093"/>
    <cellStyle name="Vírgula 12 3 2 2 5 2 2" xfId="56388"/>
    <cellStyle name="Vírgula 12 3 2 2 5 3" xfId="39918"/>
    <cellStyle name="Vírgula 12 3 2 2 6" xfId="18505"/>
    <cellStyle name="Vírgula 12 3 2 2 6 2" xfId="49800"/>
    <cellStyle name="Vírgula 12 3 2 2 7" xfId="11917"/>
    <cellStyle name="Vírgula 12 3 2 2 7 2" xfId="43212"/>
    <cellStyle name="Vírgula 12 3 2 2 8" xfId="28388"/>
    <cellStyle name="Vírgula 12 3 2 2 8 2" xfId="33330"/>
    <cellStyle name="Vírgula 12 3 2 2 9" xfId="30035"/>
    <cellStyle name="Vírgula 12 3 2 3" xfId="2029"/>
    <cellStyle name="Vírgula 12 3 2 3 2" xfId="2030"/>
    <cellStyle name="Vírgula 12 3 2 3 2 2" xfId="3685"/>
    <cellStyle name="Vírgula 12 3 2 3 2 2 2" xfId="6979"/>
    <cellStyle name="Vírgula 12 3 2 3 2 2 2 2" xfId="23449"/>
    <cellStyle name="Vírgula 12 3 2 3 2 2 2 2 2" xfId="54744"/>
    <cellStyle name="Vírgula 12 3 2 3 2 2 2 3" xfId="16861"/>
    <cellStyle name="Vírgula 12 3 2 3 2 2 2 3 2" xfId="48156"/>
    <cellStyle name="Vírgula 12 3 2 3 2 2 2 4" xfId="38274"/>
    <cellStyle name="Vírgula 12 3 2 3 2 2 3" xfId="10273"/>
    <cellStyle name="Vírgula 12 3 2 3 2 2 3 2" xfId="26743"/>
    <cellStyle name="Vírgula 12 3 2 3 2 2 3 2 2" xfId="58038"/>
    <cellStyle name="Vírgula 12 3 2 3 2 2 3 3" xfId="41568"/>
    <cellStyle name="Vírgula 12 3 2 3 2 2 4" xfId="20155"/>
    <cellStyle name="Vírgula 12 3 2 3 2 2 4 2" xfId="51450"/>
    <cellStyle name="Vírgula 12 3 2 3 2 2 5" xfId="13567"/>
    <cellStyle name="Vírgula 12 3 2 3 2 2 5 2" xfId="44862"/>
    <cellStyle name="Vírgula 12 3 2 3 2 2 6" xfId="34980"/>
    <cellStyle name="Vírgula 12 3 2 3 2 2 7" xfId="31685"/>
    <cellStyle name="Vírgula 12 3 2 3 2 3" xfId="5332"/>
    <cellStyle name="Vírgula 12 3 2 3 2 3 2" xfId="21802"/>
    <cellStyle name="Vírgula 12 3 2 3 2 3 2 2" xfId="53097"/>
    <cellStyle name="Vírgula 12 3 2 3 2 3 3" xfId="15214"/>
    <cellStyle name="Vírgula 12 3 2 3 2 3 3 2" xfId="46509"/>
    <cellStyle name="Vírgula 12 3 2 3 2 3 4" xfId="36627"/>
    <cellStyle name="Vírgula 12 3 2 3 2 4" xfId="8626"/>
    <cellStyle name="Vírgula 12 3 2 3 2 4 2" xfId="25096"/>
    <cellStyle name="Vírgula 12 3 2 3 2 4 2 2" xfId="56391"/>
    <cellStyle name="Vírgula 12 3 2 3 2 4 3" xfId="39921"/>
    <cellStyle name="Vírgula 12 3 2 3 2 5" xfId="18508"/>
    <cellStyle name="Vírgula 12 3 2 3 2 5 2" xfId="49803"/>
    <cellStyle name="Vírgula 12 3 2 3 2 6" xfId="11920"/>
    <cellStyle name="Vírgula 12 3 2 3 2 6 2" xfId="43215"/>
    <cellStyle name="Vírgula 12 3 2 3 2 7" xfId="28391"/>
    <cellStyle name="Vírgula 12 3 2 3 2 7 2" xfId="33333"/>
    <cellStyle name="Vírgula 12 3 2 3 2 8" xfId="30038"/>
    <cellStyle name="Vírgula 12 3 2 3 3" xfId="3684"/>
    <cellStyle name="Vírgula 12 3 2 3 3 2" xfId="6978"/>
    <cellStyle name="Vírgula 12 3 2 3 3 2 2" xfId="23448"/>
    <cellStyle name="Vírgula 12 3 2 3 3 2 2 2" xfId="54743"/>
    <cellStyle name="Vírgula 12 3 2 3 3 2 3" xfId="16860"/>
    <cellStyle name="Vírgula 12 3 2 3 3 2 3 2" xfId="48155"/>
    <cellStyle name="Vírgula 12 3 2 3 3 2 4" xfId="38273"/>
    <cellStyle name="Vírgula 12 3 2 3 3 3" xfId="10272"/>
    <cellStyle name="Vírgula 12 3 2 3 3 3 2" xfId="26742"/>
    <cellStyle name="Vírgula 12 3 2 3 3 3 2 2" xfId="58037"/>
    <cellStyle name="Vírgula 12 3 2 3 3 3 3" xfId="41567"/>
    <cellStyle name="Vírgula 12 3 2 3 3 4" xfId="20154"/>
    <cellStyle name="Vírgula 12 3 2 3 3 4 2" xfId="51449"/>
    <cellStyle name="Vírgula 12 3 2 3 3 5" xfId="13566"/>
    <cellStyle name="Vírgula 12 3 2 3 3 5 2" xfId="44861"/>
    <cellStyle name="Vírgula 12 3 2 3 3 6" xfId="34979"/>
    <cellStyle name="Vírgula 12 3 2 3 3 7" xfId="31684"/>
    <cellStyle name="Vírgula 12 3 2 3 4" xfId="5331"/>
    <cellStyle name="Vírgula 12 3 2 3 4 2" xfId="21801"/>
    <cellStyle name="Vírgula 12 3 2 3 4 2 2" xfId="53096"/>
    <cellStyle name="Vírgula 12 3 2 3 4 3" xfId="15213"/>
    <cellStyle name="Vírgula 12 3 2 3 4 3 2" xfId="46508"/>
    <cellStyle name="Vírgula 12 3 2 3 4 4" xfId="36626"/>
    <cellStyle name="Vírgula 12 3 2 3 5" xfId="8625"/>
    <cellStyle name="Vírgula 12 3 2 3 5 2" xfId="25095"/>
    <cellStyle name="Vírgula 12 3 2 3 5 2 2" xfId="56390"/>
    <cellStyle name="Vírgula 12 3 2 3 5 3" xfId="39920"/>
    <cellStyle name="Vírgula 12 3 2 3 6" xfId="18507"/>
    <cellStyle name="Vírgula 12 3 2 3 6 2" xfId="49802"/>
    <cellStyle name="Vírgula 12 3 2 3 7" xfId="11919"/>
    <cellStyle name="Vírgula 12 3 2 3 7 2" xfId="43214"/>
    <cellStyle name="Vírgula 12 3 2 3 8" xfId="28390"/>
    <cellStyle name="Vírgula 12 3 2 3 8 2" xfId="33332"/>
    <cellStyle name="Vírgula 12 3 2 3 9" xfId="30037"/>
    <cellStyle name="Vírgula 12 3 2 4" xfId="2031"/>
    <cellStyle name="Vírgula 12 3 2 4 2" xfId="3686"/>
    <cellStyle name="Vírgula 12 3 2 4 2 2" xfId="6980"/>
    <cellStyle name="Vírgula 12 3 2 4 2 2 2" xfId="23450"/>
    <cellStyle name="Vírgula 12 3 2 4 2 2 2 2" xfId="54745"/>
    <cellStyle name="Vírgula 12 3 2 4 2 2 3" xfId="16862"/>
    <cellStyle name="Vírgula 12 3 2 4 2 2 3 2" xfId="48157"/>
    <cellStyle name="Vírgula 12 3 2 4 2 2 4" xfId="38275"/>
    <cellStyle name="Vírgula 12 3 2 4 2 3" xfId="10274"/>
    <cellStyle name="Vírgula 12 3 2 4 2 3 2" xfId="26744"/>
    <cellStyle name="Vírgula 12 3 2 4 2 3 2 2" xfId="58039"/>
    <cellStyle name="Vírgula 12 3 2 4 2 3 3" xfId="41569"/>
    <cellStyle name="Vírgula 12 3 2 4 2 4" xfId="20156"/>
    <cellStyle name="Vírgula 12 3 2 4 2 4 2" xfId="51451"/>
    <cellStyle name="Vírgula 12 3 2 4 2 5" xfId="13568"/>
    <cellStyle name="Vírgula 12 3 2 4 2 5 2" xfId="44863"/>
    <cellStyle name="Vírgula 12 3 2 4 2 6" xfId="34981"/>
    <cellStyle name="Vírgula 12 3 2 4 2 7" xfId="31686"/>
    <cellStyle name="Vírgula 12 3 2 4 3" xfId="5333"/>
    <cellStyle name="Vírgula 12 3 2 4 3 2" xfId="21803"/>
    <cellStyle name="Vírgula 12 3 2 4 3 2 2" xfId="53098"/>
    <cellStyle name="Vírgula 12 3 2 4 3 3" xfId="15215"/>
    <cellStyle name="Vírgula 12 3 2 4 3 3 2" xfId="46510"/>
    <cellStyle name="Vírgula 12 3 2 4 3 4" xfId="36628"/>
    <cellStyle name="Vírgula 12 3 2 4 4" xfId="8627"/>
    <cellStyle name="Vírgula 12 3 2 4 4 2" xfId="25097"/>
    <cellStyle name="Vírgula 12 3 2 4 4 2 2" xfId="56392"/>
    <cellStyle name="Vírgula 12 3 2 4 4 3" xfId="39922"/>
    <cellStyle name="Vírgula 12 3 2 4 5" xfId="18509"/>
    <cellStyle name="Vírgula 12 3 2 4 5 2" xfId="49804"/>
    <cellStyle name="Vírgula 12 3 2 4 6" xfId="11921"/>
    <cellStyle name="Vírgula 12 3 2 4 6 2" xfId="43216"/>
    <cellStyle name="Vírgula 12 3 2 4 7" xfId="28392"/>
    <cellStyle name="Vírgula 12 3 2 4 7 2" xfId="33334"/>
    <cellStyle name="Vírgula 12 3 2 4 8" xfId="30039"/>
    <cellStyle name="Vírgula 12 3 2 5" xfId="3681"/>
    <cellStyle name="Vírgula 12 3 2 5 2" xfId="6975"/>
    <cellStyle name="Vírgula 12 3 2 5 2 2" xfId="23445"/>
    <cellStyle name="Vírgula 12 3 2 5 2 2 2" xfId="54740"/>
    <cellStyle name="Vírgula 12 3 2 5 2 3" xfId="16857"/>
    <cellStyle name="Vírgula 12 3 2 5 2 3 2" xfId="48152"/>
    <cellStyle name="Vírgula 12 3 2 5 2 4" xfId="38270"/>
    <cellStyle name="Vírgula 12 3 2 5 3" xfId="10269"/>
    <cellStyle name="Vírgula 12 3 2 5 3 2" xfId="26739"/>
    <cellStyle name="Vírgula 12 3 2 5 3 2 2" xfId="58034"/>
    <cellStyle name="Vírgula 12 3 2 5 3 3" xfId="41564"/>
    <cellStyle name="Vírgula 12 3 2 5 4" xfId="20151"/>
    <cellStyle name="Vírgula 12 3 2 5 4 2" xfId="51446"/>
    <cellStyle name="Vírgula 12 3 2 5 5" xfId="13563"/>
    <cellStyle name="Vírgula 12 3 2 5 5 2" xfId="44858"/>
    <cellStyle name="Vírgula 12 3 2 5 6" xfId="34976"/>
    <cellStyle name="Vírgula 12 3 2 5 7" xfId="31681"/>
    <cellStyle name="Vírgula 12 3 2 6" xfId="5328"/>
    <cellStyle name="Vírgula 12 3 2 6 2" xfId="21798"/>
    <cellStyle name="Vírgula 12 3 2 6 2 2" xfId="53093"/>
    <cellStyle name="Vírgula 12 3 2 6 3" xfId="15210"/>
    <cellStyle name="Vírgula 12 3 2 6 3 2" xfId="46505"/>
    <cellStyle name="Vírgula 12 3 2 6 4" xfId="36623"/>
    <cellStyle name="Vírgula 12 3 2 7" xfId="8622"/>
    <cellStyle name="Vírgula 12 3 2 7 2" xfId="25092"/>
    <cellStyle name="Vírgula 12 3 2 7 2 2" xfId="56387"/>
    <cellStyle name="Vírgula 12 3 2 7 3" xfId="39917"/>
    <cellStyle name="Vírgula 12 3 2 8" xfId="18504"/>
    <cellStyle name="Vírgula 12 3 2 8 2" xfId="49799"/>
    <cellStyle name="Vírgula 12 3 2 9" xfId="11916"/>
    <cellStyle name="Vírgula 12 3 2 9 2" xfId="43211"/>
    <cellStyle name="Vírgula 12 3 3" xfId="2032"/>
    <cellStyle name="Vírgula 12 3 3 10" xfId="28393"/>
    <cellStyle name="Vírgula 12 3 3 10 2" xfId="33335"/>
    <cellStyle name="Vírgula 12 3 3 11" xfId="30040"/>
    <cellStyle name="Vírgula 12 3 3 2" xfId="2033"/>
    <cellStyle name="Vírgula 12 3 3 2 2" xfId="2034"/>
    <cellStyle name="Vírgula 12 3 3 2 2 2" xfId="3689"/>
    <cellStyle name="Vírgula 12 3 3 2 2 2 2" xfId="6983"/>
    <cellStyle name="Vírgula 12 3 3 2 2 2 2 2" xfId="23453"/>
    <cellStyle name="Vírgula 12 3 3 2 2 2 2 2 2" xfId="54748"/>
    <cellStyle name="Vírgula 12 3 3 2 2 2 2 3" xfId="16865"/>
    <cellStyle name="Vírgula 12 3 3 2 2 2 2 3 2" xfId="48160"/>
    <cellStyle name="Vírgula 12 3 3 2 2 2 2 4" xfId="38278"/>
    <cellStyle name="Vírgula 12 3 3 2 2 2 3" xfId="10277"/>
    <cellStyle name="Vírgula 12 3 3 2 2 2 3 2" xfId="26747"/>
    <cellStyle name="Vírgula 12 3 3 2 2 2 3 2 2" xfId="58042"/>
    <cellStyle name="Vírgula 12 3 3 2 2 2 3 3" xfId="41572"/>
    <cellStyle name="Vírgula 12 3 3 2 2 2 4" xfId="20159"/>
    <cellStyle name="Vírgula 12 3 3 2 2 2 4 2" xfId="51454"/>
    <cellStyle name="Vírgula 12 3 3 2 2 2 5" xfId="13571"/>
    <cellStyle name="Vírgula 12 3 3 2 2 2 5 2" xfId="44866"/>
    <cellStyle name="Vírgula 12 3 3 2 2 2 6" xfId="34984"/>
    <cellStyle name="Vírgula 12 3 3 2 2 2 7" xfId="31689"/>
    <cellStyle name="Vírgula 12 3 3 2 2 3" xfId="5336"/>
    <cellStyle name="Vírgula 12 3 3 2 2 3 2" xfId="21806"/>
    <cellStyle name="Vírgula 12 3 3 2 2 3 2 2" xfId="53101"/>
    <cellStyle name="Vírgula 12 3 3 2 2 3 3" xfId="15218"/>
    <cellStyle name="Vírgula 12 3 3 2 2 3 3 2" xfId="46513"/>
    <cellStyle name="Vírgula 12 3 3 2 2 3 4" xfId="36631"/>
    <cellStyle name="Vírgula 12 3 3 2 2 4" xfId="8630"/>
    <cellStyle name="Vírgula 12 3 3 2 2 4 2" xfId="25100"/>
    <cellStyle name="Vírgula 12 3 3 2 2 4 2 2" xfId="56395"/>
    <cellStyle name="Vírgula 12 3 3 2 2 4 3" xfId="39925"/>
    <cellStyle name="Vírgula 12 3 3 2 2 5" xfId="18512"/>
    <cellStyle name="Vírgula 12 3 3 2 2 5 2" xfId="49807"/>
    <cellStyle name="Vírgula 12 3 3 2 2 6" xfId="11924"/>
    <cellStyle name="Vírgula 12 3 3 2 2 6 2" xfId="43219"/>
    <cellStyle name="Vírgula 12 3 3 2 2 7" xfId="28395"/>
    <cellStyle name="Vírgula 12 3 3 2 2 7 2" xfId="33337"/>
    <cellStyle name="Vírgula 12 3 3 2 2 8" xfId="30042"/>
    <cellStyle name="Vírgula 12 3 3 2 3" xfId="3688"/>
    <cellStyle name="Vírgula 12 3 3 2 3 2" xfId="6982"/>
    <cellStyle name="Vírgula 12 3 3 2 3 2 2" xfId="23452"/>
    <cellStyle name="Vírgula 12 3 3 2 3 2 2 2" xfId="54747"/>
    <cellStyle name="Vírgula 12 3 3 2 3 2 3" xfId="16864"/>
    <cellStyle name="Vírgula 12 3 3 2 3 2 3 2" xfId="48159"/>
    <cellStyle name="Vírgula 12 3 3 2 3 2 4" xfId="38277"/>
    <cellStyle name="Vírgula 12 3 3 2 3 3" xfId="10276"/>
    <cellStyle name="Vírgula 12 3 3 2 3 3 2" xfId="26746"/>
    <cellStyle name="Vírgula 12 3 3 2 3 3 2 2" xfId="58041"/>
    <cellStyle name="Vírgula 12 3 3 2 3 3 3" xfId="41571"/>
    <cellStyle name="Vírgula 12 3 3 2 3 4" xfId="20158"/>
    <cellStyle name="Vírgula 12 3 3 2 3 4 2" xfId="51453"/>
    <cellStyle name="Vírgula 12 3 3 2 3 5" xfId="13570"/>
    <cellStyle name="Vírgula 12 3 3 2 3 5 2" xfId="44865"/>
    <cellStyle name="Vírgula 12 3 3 2 3 6" xfId="34983"/>
    <cellStyle name="Vírgula 12 3 3 2 3 7" xfId="31688"/>
    <cellStyle name="Vírgula 12 3 3 2 4" xfId="5335"/>
    <cellStyle name="Vírgula 12 3 3 2 4 2" xfId="21805"/>
    <cellStyle name="Vírgula 12 3 3 2 4 2 2" xfId="53100"/>
    <cellStyle name="Vírgula 12 3 3 2 4 3" xfId="15217"/>
    <cellStyle name="Vírgula 12 3 3 2 4 3 2" xfId="46512"/>
    <cellStyle name="Vírgula 12 3 3 2 4 4" xfId="36630"/>
    <cellStyle name="Vírgula 12 3 3 2 5" xfId="8629"/>
    <cellStyle name="Vírgula 12 3 3 2 5 2" xfId="25099"/>
    <cellStyle name="Vírgula 12 3 3 2 5 2 2" xfId="56394"/>
    <cellStyle name="Vírgula 12 3 3 2 5 3" xfId="39924"/>
    <cellStyle name="Vírgula 12 3 3 2 6" xfId="18511"/>
    <cellStyle name="Vírgula 12 3 3 2 6 2" xfId="49806"/>
    <cellStyle name="Vírgula 12 3 3 2 7" xfId="11923"/>
    <cellStyle name="Vírgula 12 3 3 2 7 2" xfId="43218"/>
    <cellStyle name="Vírgula 12 3 3 2 8" xfId="28394"/>
    <cellStyle name="Vírgula 12 3 3 2 8 2" xfId="33336"/>
    <cellStyle name="Vírgula 12 3 3 2 9" xfId="30041"/>
    <cellStyle name="Vírgula 12 3 3 3" xfId="2035"/>
    <cellStyle name="Vírgula 12 3 3 3 2" xfId="2036"/>
    <cellStyle name="Vírgula 12 3 3 3 2 2" xfId="3691"/>
    <cellStyle name="Vírgula 12 3 3 3 2 2 2" xfId="6985"/>
    <cellStyle name="Vírgula 12 3 3 3 2 2 2 2" xfId="23455"/>
    <cellStyle name="Vírgula 12 3 3 3 2 2 2 2 2" xfId="54750"/>
    <cellStyle name="Vírgula 12 3 3 3 2 2 2 3" xfId="16867"/>
    <cellStyle name="Vírgula 12 3 3 3 2 2 2 3 2" xfId="48162"/>
    <cellStyle name="Vírgula 12 3 3 3 2 2 2 4" xfId="38280"/>
    <cellStyle name="Vírgula 12 3 3 3 2 2 3" xfId="10279"/>
    <cellStyle name="Vírgula 12 3 3 3 2 2 3 2" xfId="26749"/>
    <cellStyle name="Vírgula 12 3 3 3 2 2 3 2 2" xfId="58044"/>
    <cellStyle name="Vírgula 12 3 3 3 2 2 3 3" xfId="41574"/>
    <cellStyle name="Vírgula 12 3 3 3 2 2 4" xfId="20161"/>
    <cellStyle name="Vírgula 12 3 3 3 2 2 4 2" xfId="51456"/>
    <cellStyle name="Vírgula 12 3 3 3 2 2 5" xfId="13573"/>
    <cellStyle name="Vírgula 12 3 3 3 2 2 5 2" xfId="44868"/>
    <cellStyle name="Vírgula 12 3 3 3 2 2 6" xfId="34986"/>
    <cellStyle name="Vírgula 12 3 3 3 2 2 7" xfId="31691"/>
    <cellStyle name="Vírgula 12 3 3 3 2 3" xfId="5338"/>
    <cellStyle name="Vírgula 12 3 3 3 2 3 2" xfId="21808"/>
    <cellStyle name="Vírgula 12 3 3 3 2 3 2 2" xfId="53103"/>
    <cellStyle name="Vírgula 12 3 3 3 2 3 3" xfId="15220"/>
    <cellStyle name="Vírgula 12 3 3 3 2 3 3 2" xfId="46515"/>
    <cellStyle name="Vírgula 12 3 3 3 2 3 4" xfId="36633"/>
    <cellStyle name="Vírgula 12 3 3 3 2 4" xfId="8632"/>
    <cellStyle name="Vírgula 12 3 3 3 2 4 2" xfId="25102"/>
    <cellStyle name="Vírgula 12 3 3 3 2 4 2 2" xfId="56397"/>
    <cellStyle name="Vírgula 12 3 3 3 2 4 3" xfId="39927"/>
    <cellStyle name="Vírgula 12 3 3 3 2 5" xfId="18514"/>
    <cellStyle name="Vírgula 12 3 3 3 2 5 2" xfId="49809"/>
    <cellStyle name="Vírgula 12 3 3 3 2 6" xfId="11926"/>
    <cellStyle name="Vírgula 12 3 3 3 2 6 2" xfId="43221"/>
    <cellStyle name="Vírgula 12 3 3 3 2 7" xfId="28397"/>
    <cellStyle name="Vírgula 12 3 3 3 2 7 2" xfId="33339"/>
    <cellStyle name="Vírgula 12 3 3 3 2 8" xfId="30044"/>
    <cellStyle name="Vírgula 12 3 3 3 3" xfId="3690"/>
    <cellStyle name="Vírgula 12 3 3 3 3 2" xfId="6984"/>
    <cellStyle name="Vírgula 12 3 3 3 3 2 2" xfId="23454"/>
    <cellStyle name="Vírgula 12 3 3 3 3 2 2 2" xfId="54749"/>
    <cellStyle name="Vírgula 12 3 3 3 3 2 3" xfId="16866"/>
    <cellStyle name="Vírgula 12 3 3 3 3 2 3 2" xfId="48161"/>
    <cellStyle name="Vírgula 12 3 3 3 3 2 4" xfId="38279"/>
    <cellStyle name="Vírgula 12 3 3 3 3 3" xfId="10278"/>
    <cellStyle name="Vírgula 12 3 3 3 3 3 2" xfId="26748"/>
    <cellStyle name="Vírgula 12 3 3 3 3 3 2 2" xfId="58043"/>
    <cellStyle name="Vírgula 12 3 3 3 3 3 3" xfId="41573"/>
    <cellStyle name="Vírgula 12 3 3 3 3 4" xfId="20160"/>
    <cellStyle name="Vírgula 12 3 3 3 3 4 2" xfId="51455"/>
    <cellStyle name="Vírgula 12 3 3 3 3 5" xfId="13572"/>
    <cellStyle name="Vírgula 12 3 3 3 3 5 2" xfId="44867"/>
    <cellStyle name="Vírgula 12 3 3 3 3 6" xfId="34985"/>
    <cellStyle name="Vírgula 12 3 3 3 3 7" xfId="31690"/>
    <cellStyle name="Vírgula 12 3 3 3 4" xfId="5337"/>
    <cellStyle name="Vírgula 12 3 3 3 4 2" xfId="21807"/>
    <cellStyle name="Vírgula 12 3 3 3 4 2 2" xfId="53102"/>
    <cellStyle name="Vírgula 12 3 3 3 4 3" xfId="15219"/>
    <cellStyle name="Vírgula 12 3 3 3 4 3 2" xfId="46514"/>
    <cellStyle name="Vírgula 12 3 3 3 4 4" xfId="36632"/>
    <cellStyle name="Vírgula 12 3 3 3 5" xfId="8631"/>
    <cellStyle name="Vírgula 12 3 3 3 5 2" xfId="25101"/>
    <cellStyle name="Vírgula 12 3 3 3 5 2 2" xfId="56396"/>
    <cellStyle name="Vírgula 12 3 3 3 5 3" xfId="39926"/>
    <cellStyle name="Vírgula 12 3 3 3 6" xfId="18513"/>
    <cellStyle name="Vírgula 12 3 3 3 6 2" xfId="49808"/>
    <cellStyle name="Vírgula 12 3 3 3 7" xfId="11925"/>
    <cellStyle name="Vírgula 12 3 3 3 7 2" xfId="43220"/>
    <cellStyle name="Vírgula 12 3 3 3 8" xfId="28396"/>
    <cellStyle name="Vírgula 12 3 3 3 8 2" xfId="33338"/>
    <cellStyle name="Vírgula 12 3 3 3 9" xfId="30043"/>
    <cellStyle name="Vírgula 12 3 3 4" xfId="2037"/>
    <cellStyle name="Vírgula 12 3 3 4 2" xfId="3692"/>
    <cellStyle name="Vírgula 12 3 3 4 2 2" xfId="6986"/>
    <cellStyle name="Vírgula 12 3 3 4 2 2 2" xfId="23456"/>
    <cellStyle name="Vírgula 12 3 3 4 2 2 2 2" xfId="54751"/>
    <cellStyle name="Vírgula 12 3 3 4 2 2 3" xfId="16868"/>
    <cellStyle name="Vírgula 12 3 3 4 2 2 3 2" xfId="48163"/>
    <cellStyle name="Vírgula 12 3 3 4 2 2 4" xfId="38281"/>
    <cellStyle name="Vírgula 12 3 3 4 2 3" xfId="10280"/>
    <cellStyle name="Vírgula 12 3 3 4 2 3 2" xfId="26750"/>
    <cellStyle name="Vírgula 12 3 3 4 2 3 2 2" xfId="58045"/>
    <cellStyle name="Vírgula 12 3 3 4 2 3 3" xfId="41575"/>
    <cellStyle name="Vírgula 12 3 3 4 2 4" xfId="20162"/>
    <cellStyle name="Vírgula 12 3 3 4 2 4 2" xfId="51457"/>
    <cellStyle name="Vírgula 12 3 3 4 2 5" xfId="13574"/>
    <cellStyle name="Vírgula 12 3 3 4 2 5 2" xfId="44869"/>
    <cellStyle name="Vírgula 12 3 3 4 2 6" xfId="34987"/>
    <cellStyle name="Vírgula 12 3 3 4 2 7" xfId="31692"/>
    <cellStyle name="Vírgula 12 3 3 4 3" xfId="5339"/>
    <cellStyle name="Vírgula 12 3 3 4 3 2" xfId="21809"/>
    <cellStyle name="Vírgula 12 3 3 4 3 2 2" xfId="53104"/>
    <cellStyle name="Vírgula 12 3 3 4 3 3" xfId="15221"/>
    <cellStyle name="Vírgula 12 3 3 4 3 3 2" xfId="46516"/>
    <cellStyle name="Vírgula 12 3 3 4 3 4" xfId="36634"/>
    <cellStyle name="Vírgula 12 3 3 4 4" xfId="8633"/>
    <cellStyle name="Vírgula 12 3 3 4 4 2" xfId="25103"/>
    <cellStyle name="Vírgula 12 3 3 4 4 2 2" xfId="56398"/>
    <cellStyle name="Vírgula 12 3 3 4 4 3" xfId="39928"/>
    <cellStyle name="Vírgula 12 3 3 4 5" xfId="18515"/>
    <cellStyle name="Vírgula 12 3 3 4 5 2" xfId="49810"/>
    <cellStyle name="Vírgula 12 3 3 4 6" xfId="11927"/>
    <cellStyle name="Vírgula 12 3 3 4 6 2" xfId="43222"/>
    <cellStyle name="Vírgula 12 3 3 4 7" xfId="28398"/>
    <cellStyle name="Vírgula 12 3 3 4 7 2" xfId="33340"/>
    <cellStyle name="Vírgula 12 3 3 4 8" xfId="30045"/>
    <cellStyle name="Vírgula 12 3 3 5" xfId="3687"/>
    <cellStyle name="Vírgula 12 3 3 5 2" xfId="6981"/>
    <cellStyle name="Vírgula 12 3 3 5 2 2" xfId="23451"/>
    <cellStyle name="Vírgula 12 3 3 5 2 2 2" xfId="54746"/>
    <cellStyle name="Vírgula 12 3 3 5 2 3" xfId="16863"/>
    <cellStyle name="Vírgula 12 3 3 5 2 3 2" xfId="48158"/>
    <cellStyle name="Vírgula 12 3 3 5 2 4" xfId="38276"/>
    <cellStyle name="Vírgula 12 3 3 5 3" xfId="10275"/>
    <cellStyle name="Vírgula 12 3 3 5 3 2" xfId="26745"/>
    <cellStyle name="Vírgula 12 3 3 5 3 2 2" xfId="58040"/>
    <cellStyle name="Vírgula 12 3 3 5 3 3" xfId="41570"/>
    <cellStyle name="Vírgula 12 3 3 5 4" xfId="20157"/>
    <cellStyle name="Vírgula 12 3 3 5 4 2" xfId="51452"/>
    <cellStyle name="Vírgula 12 3 3 5 5" xfId="13569"/>
    <cellStyle name="Vírgula 12 3 3 5 5 2" xfId="44864"/>
    <cellStyle name="Vírgula 12 3 3 5 6" xfId="34982"/>
    <cellStyle name="Vírgula 12 3 3 5 7" xfId="31687"/>
    <cellStyle name="Vírgula 12 3 3 6" xfId="5334"/>
    <cellStyle name="Vírgula 12 3 3 6 2" xfId="21804"/>
    <cellStyle name="Vírgula 12 3 3 6 2 2" xfId="53099"/>
    <cellStyle name="Vírgula 12 3 3 6 3" xfId="15216"/>
    <cellStyle name="Vírgula 12 3 3 6 3 2" xfId="46511"/>
    <cellStyle name="Vírgula 12 3 3 6 4" xfId="36629"/>
    <cellStyle name="Vírgula 12 3 3 7" xfId="8628"/>
    <cellStyle name="Vírgula 12 3 3 7 2" xfId="25098"/>
    <cellStyle name="Vírgula 12 3 3 7 2 2" xfId="56393"/>
    <cellStyle name="Vírgula 12 3 3 7 3" xfId="39923"/>
    <cellStyle name="Vírgula 12 3 3 8" xfId="18510"/>
    <cellStyle name="Vírgula 12 3 3 8 2" xfId="49805"/>
    <cellStyle name="Vírgula 12 3 3 9" xfId="11922"/>
    <cellStyle name="Vírgula 12 3 3 9 2" xfId="43217"/>
    <cellStyle name="Vírgula 12 3 4" xfId="2038"/>
    <cellStyle name="Vírgula 12 3 4 2" xfId="2039"/>
    <cellStyle name="Vírgula 12 3 4 2 2" xfId="3694"/>
    <cellStyle name="Vírgula 12 3 4 2 2 2" xfId="6988"/>
    <cellStyle name="Vírgula 12 3 4 2 2 2 2" xfId="23458"/>
    <cellStyle name="Vírgula 12 3 4 2 2 2 2 2" xfId="54753"/>
    <cellStyle name="Vírgula 12 3 4 2 2 2 3" xfId="16870"/>
    <cellStyle name="Vírgula 12 3 4 2 2 2 3 2" xfId="48165"/>
    <cellStyle name="Vírgula 12 3 4 2 2 2 4" xfId="38283"/>
    <cellStyle name="Vírgula 12 3 4 2 2 3" xfId="10282"/>
    <cellStyle name="Vírgula 12 3 4 2 2 3 2" xfId="26752"/>
    <cellStyle name="Vírgula 12 3 4 2 2 3 2 2" xfId="58047"/>
    <cellStyle name="Vírgula 12 3 4 2 2 3 3" xfId="41577"/>
    <cellStyle name="Vírgula 12 3 4 2 2 4" xfId="20164"/>
    <cellStyle name="Vírgula 12 3 4 2 2 4 2" xfId="51459"/>
    <cellStyle name="Vírgula 12 3 4 2 2 5" xfId="13576"/>
    <cellStyle name="Vírgula 12 3 4 2 2 5 2" xfId="44871"/>
    <cellStyle name="Vírgula 12 3 4 2 2 6" xfId="34989"/>
    <cellStyle name="Vírgula 12 3 4 2 2 7" xfId="31694"/>
    <cellStyle name="Vírgula 12 3 4 2 3" xfId="5341"/>
    <cellStyle name="Vírgula 12 3 4 2 3 2" xfId="21811"/>
    <cellStyle name="Vírgula 12 3 4 2 3 2 2" xfId="53106"/>
    <cellStyle name="Vírgula 12 3 4 2 3 3" xfId="15223"/>
    <cellStyle name="Vírgula 12 3 4 2 3 3 2" xfId="46518"/>
    <cellStyle name="Vírgula 12 3 4 2 3 4" xfId="36636"/>
    <cellStyle name="Vírgula 12 3 4 2 4" xfId="8635"/>
    <cellStyle name="Vírgula 12 3 4 2 4 2" xfId="25105"/>
    <cellStyle name="Vírgula 12 3 4 2 4 2 2" xfId="56400"/>
    <cellStyle name="Vírgula 12 3 4 2 4 3" xfId="39930"/>
    <cellStyle name="Vírgula 12 3 4 2 5" xfId="18517"/>
    <cellStyle name="Vírgula 12 3 4 2 5 2" xfId="49812"/>
    <cellStyle name="Vírgula 12 3 4 2 6" xfId="11929"/>
    <cellStyle name="Vírgula 12 3 4 2 6 2" xfId="43224"/>
    <cellStyle name="Vírgula 12 3 4 2 7" xfId="28400"/>
    <cellStyle name="Vírgula 12 3 4 2 7 2" xfId="33342"/>
    <cellStyle name="Vírgula 12 3 4 2 8" xfId="30047"/>
    <cellStyle name="Vírgula 12 3 4 3" xfId="3693"/>
    <cellStyle name="Vírgula 12 3 4 3 2" xfId="6987"/>
    <cellStyle name="Vírgula 12 3 4 3 2 2" xfId="23457"/>
    <cellStyle name="Vírgula 12 3 4 3 2 2 2" xfId="54752"/>
    <cellStyle name="Vírgula 12 3 4 3 2 3" xfId="16869"/>
    <cellStyle name="Vírgula 12 3 4 3 2 3 2" xfId="48164"/>
    <cellStyle name="Vírgula 12 3 4 3 2 4" xfId="38282"/>
    <cellStyle name="Vírgula 12 3 4 3 3" xfId="10281"/>
    <cellStyle name="Vírgula 12 3 4 3 3 2" xfId="26751"/>
    <cellStyle name="Vírgula 12 3 4 3 3 2 2" xfId="58046"/>
    <cellStyle name="Vírgula 12 3 4 3 3 3" xfId="41576"/>
    <cellStyle name="Vírgula 12 3 4 3 4" xfId="20163"/>
    <cellStyle name="Vírgula 12 3 4 3 4 2" xfId="51458"/>
    <cellStyle name="Vírgula 12 3 4 3 5" xfId="13575"/>
    <cellStyle name="Vírgula 12 3 4 3 5 2" xfId="44870"/>
    <cellStyle name="Vírgula 12 3 4 3 6" xfId="34988"/>
    <cellStyle name="Vírgula 12 3 4 3 7" xfId="31693"/>
    <cellStyle name="Vírgula 12 3 4 4" xfId="5340"/>
    <cellStyle name="Vírgula 12 3 4 4 2" xfId="21810"/>
    <cellStyle name="Vírgula 12 3 4 4 2 2" xfId="53105"/>
    <cellStyle name="Vírgula 12 3 4 4 3" xfId="15222"/>
    <cellStyle name="Vírgula 12 3 4 4 3 2" xfId="46517"/>
    <cellStyle name="Vírgula 12 3 4 4 4" xfId="36635"/>
    <cellStyle name="Vírgula 12 3 4 5" xfId="8634"/>
    <cellStyle name="Vírgula 12 3 4 5 2" xfId="25104"/>
    <cellStyle name="Vírgula 12 3 4 5 2 2" xfId="56399"/>
    <cellStyle name="Vírgula 12 3 4 5 3" xfId="39929"/>
    <cellStyle name="Vírgula 12 3 4 6" xfId="18516"/>
    <cellStyle name="Vírgula 12 3 4 6 2" xfId="49811"/>
    <cellStyle name="Vírgula 12 3 4 7" xfId="11928"/>
    <cellStyle name="Vírgula 12 3 4 7 2" xfId="43223"/>
    <cellStyle name="Vírgula 12 3 4 8" xfId="28399"/>
    <cellStyle name="Vírgula 12 3 4 8 2" xfId="33341"/>
    <cellStyle name="Vírgula 12 3 4 9" xfId="30046"/>
    <cellStyle name="Vírgula 12 3 5" xfId="2040"/>
    <cellStyle name="Vírgula 12 3 5 2" xfId="2041"/>
    <cellStyle name="Vírgula 12 3 5 2 2" xfId="3696"/>
    <cellStyle name="Vírgula 12 3 5 2 2 2" xfId="6990"/>
    <cellStyle name="Vírgula 12 3 5 2 2 2 2" xfId="23460"/>
    <cellStyle name="Vírgula 12 3 5 2 2 2 2 2" xfId="54755"/>
    <cellStyle name="Vírgula 12 3 5 2 2 2 3" xfId="16872"/>
    <cellStyle name="Vírgula 12 3 5 2 2 2 3 2" xfId="48167"/>
    <cellStyle name="Vírgula 12 3 5 2 2 2 4" xfId="38285"/>
    <cellStyle name="Vírgula 12 3 5 2 2 3" xfId="10284"/>
    <cellStyle name="Vírgula 12 3 5 2 2 3 2" xfId="26754"/>
    <cellStyle name="Vírgula 12 3 5 2 2 3 2 2" xfId="58049"/>
    <cellStyle name="Vírgula 12 3 5 2 2 3 3" xfId="41579"/>
    <cellStyle name="Vírgula 12 3 5 2 2 4" xfId="20166"/>
    <cellStyle name="Vírgula 12 3 5 2 2 4 2" xfId="51461"/>
    <cellStyle name="Vírgula 12 3 5 2 2 5" xfId="13578"/>
    <cellStyle name="Vírgula 12 3 5 2 2 5 2" xfId="44873"/>
    <cellStyle name="Vírgula 12 3 5 2 2 6" xfId="34991"/>
    <cellStyle name="Vírgula 12 3 5 2 2 7" xfId="31696"/>
    <cellStyle name="Vírgula 12 3 5 2 3" xfId="5343"/>
    <cellStyle name="Vírgula 12 3 5 2 3 2" xfId="21813"/>
    <cellStyle name="Vírgula 12 3 5 2 3 2 2" xfId="53108"/>
    <cellStyle name="Vírgula 12 3 5 2 3 3" xfId="15225"/>
    <cellStyle name="Vírgula 12 3 5 2 3 3 2" xfId="46520"/>
    <cellStyle name="Vírgula 12 3 5 2 3 4" xfId="36638"/>
    <cellStyle name="Vírgula 12 3 5 2 4" xfId="8637"/>
    <cellStyle name="Vírgula 12 3 5 2 4 2" xfId="25107"/>
    <cellStyle name="Vírgula 12 3 5 2 4 2 2" xfId="56402"/>
    <cellStyle name="Vírgula 12 3 5 2 4 3" xfId="39932"/>
    <cellStyle name="Vírgula 12 3 5 2 5" xfId="18519"/>
    <cellStyle name="Vírgula 12 3 5 2 5 2" xfId="49814"/>
    <cellStyle name="Vírgula 12 3 5 2 6" xfId="11931"/>
    <cellStyle name="Vírgula 12 3 5 2 6 2" xfId="43226"/>
    <cellStyle name="Vírgula 12 3 5 2 7" xfId="28402"/>
    <cellStyle name="Vírgula 12 3 5 2 7 2" xfId="33344"/>
    <cellStyle name="Vírgula 12 3 5 2 8" xfId="30049"/>
    <cellStyle name="Vírgula 12 3 5 3" xfId="3695"/>
    <cellStyle name="Vírgula 12 3 5 3 2" xfId="6989"/>
    <cellStyle name="Vírgula 12 3 5 3 2 2" xfId="23459"/>
    <cellStyle name="Vírgula 12 3 5 3 2 2 2" xfId="54754"/>
    <cellStyle name="Vírgula 12 3 5 3 2 3" xfId="16871"/>
    <cellStyle name="Vírgula 12 3 5 3 2 3 2" xfId="48166"/>
    <cellStyle name="Vírgula 12 3 5 3 2 4" xfId="38284"/>
    <cellStyle name="Vírgula 12 3 5 3 3" xfId="10283"/>
    <cellStyle name="Vírgula 12 3 5 3 3 2" xfId="26753"/>
    <cellStyle name="Vírgula 12 3 5 3 3 2 2" xfId="58048"/>
    <cellStyle name="Vírgula 12 3 5 3 3 3" xfId="41578"/>
    <cellStyle name="Vírgula 12 3 5 3 4" xfId="20165"/>
    <cellStyle name="Vírgula 12 3 5 3 4 2" xfId="51460"/>
    <cellStyle name="Vírgula 12 3 5 3 5" xfId="13577"/>
    <cellStyle name="Vírgula 12 3 5 3 5 2" xfId="44872"/>
    <cellStyle name="Vírgula 12 3 5 3 6" xfId="34990"/>
    <cellStyle name="Vírgula 12 3 5 3 7" xfId="31695"/>
    <cellStyle name="Vírgula 12 3 5 4" xfId="5342"/>
    <cellStyle name="Vírgula 12 3 5 4 2" xfId="21812"/>
    <cellStyle name="Vírgula 12 3 5 4 2 2" xfId="53107"/>
    <cellStyle name="Vírgula 12 3 5 4 3" xfId="15224"/>
    <cellStyle name="Vírgula 12 3 5 4 3 2" xfId="46519"/>
    <cellStyle name="Vírgula 12 3 5 4 4" xfId="36637"/>
    <cellStyle name="Vírgula 12 3 5 5" xfId="8636"/>
    <cellStyle name="Vírgula 12 3 5 5 2" xfId="25106"/>
    <cellStyle name="Vírgula 12 3 5 5 2 2" xfId="56401"/>
    <cellStyle name="Vírgula 12 3 5 5 3" xfId="39931"/>
    <cellStyle name="Vírgula 12 3 5 6" xfId="18518"/>
    <cellStyle name="Vírgula 12 3 5 6 2" xfId="49813"/>
    <cellStyle name="Vírgula 12 3 5 7" xfId="11930"/>
    <cellStyle name="Vírgula 12 3 5 7 2" xfId="43225"/>
    <cellStyle name="Vírgula 12 3 5 8" xfId="28401"/>
    <cellStyle name="Vírgula 12 3 5 8 2" xfId="33343"/>
    <cellStyle name="Vírgula 12 3 5 9" xfId="30048"/>
    <cellStyle name="Vírgula 12 3 6" xfId="2042"/>
    <cellStyle name="Vírgula 12 3 6 2" xfId="3697"/>
    <cellStyle name="Vírgula 12 3 6 2 2" xfId="6991"/>
    <cellStyle name="Vírgula 12 3 6 2 2 2" xfId="23461"/>
    <cellStyle name="Vírgula 12 3 6 2 2 2 2" xfId="54756"/>
    <cellStyle name="Vírgula 12 3 6 2 2 3" xfId="16873"/>
    <cellStyle name="Vírgula 12 3 6 2 2 3 2" xfId="48168"/>
    <cellStyle name="Vírgula 12 3 6 2 2 4" xfId="38286"/>
    <cellStyle name="Vírgula 12 3 6 2 3" xfId="10285"/>
    <cellStyle name="Vírgula 12 3 6 2 3 2" xfId="26755"/>
    <cellStyle name="Vírgula 12 3 6 2 3 2 2" xfId="58050"/>
    <cellStyle name="Vírgula 12 3 6 2 3 3" xfId="41580"/>
    <cellStyle name="Vírgula 12 3 6 2 4" xfId="20167"/>
    <cellStyle name="Vírgula 12 3 6 2 4 2" xfId="51462"/>
    <cellStyle name="Vírgula 12 3 6 2 5" xfId="13579"/>
    <cellStyle name="Vírgula 12 3 6 2 5 2" xfId="44874"/>
    <cellStyle name="Vírgula 12 3 6 2 6" xfId="34992"/>
    <cellStyle name="Vírgula 12 3 6 2 7" xfId="31697"/>
    <cellStyle name="Vírgula 12 3 6 3" xfId="5344"/>
    <cellStyle name="Vírgula 12 3 6 3 2" xfId="21814"/>
    <cellStyle name="Vírgula 12 3 6 3 2 2" xfId="53109"/>
    <cellStyle name="Vírgula 12 3 6 3 3" xfId="15226"/>
    <cellStyle name="Vírgula 12 3 6 3 3 2" xfId="46521"/>
    <cellStyle name="Vírgula 12 3 6 3 4" xfId="36639"/>
    <cellStyle name="Vírgula 12 3 6 4" xfId="8638"/>
    <cellStyle name="Vírgula 12 3 6 4 2" xfId="25108"/>
    <cellStyle name="Vírgula 12 3 6 4 2 2" xfId="56403"/>
    <cellStyle name="Vírgula 12 3 6 4 3" xfId="39933"/>
    <cellStyle name="Vírgula 12 3 6 5" xfId="18520"/>
    <cellStyle name="Vírgula 12 3 6 5 2" xfId="49815"/>
    <cellStyle name="Vírgula 12 3 6 6" xfId="11932"/>
    <cellStyle name="Vírgula 12 3 6 6 2" xfId="43227"/>
    <cellStyle name="Vírgula 12 3 6 7" xfId="28403"/>
    <cellStyle name="Vírgula 12 3 6 7 2" xfId="33345"/>
    <cellStyle name="Vírgula 12 3 6 8" xfId="30050"/>
    <cellStyle name="Vírgula 12 3 7" xfId="3680"/>
    <cellStyle name="Vírgula 12 3 7 2" xfId="6974"/>
    <cellStyle name="Vírgula 12 3 7 2 2" xfId="23444"/>
    <cellStyle name="Vírgula 12 3 7 2 2 2" xfId="54739"/>
    <cellStyle name="Vírgula 12 3 7 2 3" xfId="16856"/>
    <cellStyle name="Vírgula 12 3 7 2 3 2" xfId="48151"/>
    <cellStyle name="Vírgula 12 3 7 2 4" xfId="38269"/>
    <cellStyle name="Vírgula 12 3 7 3" xfId="10268"/>
    <cellStyle name="Vírgula 12 3 7 3 2" xfId="26738"/>
    <cellStyle name="Vírgula 12 3 7 3 2 2" xfId="58033"/>
    <cellStyle name="Vírgula 12 3 7 3 3" xfId="41563"/>
    <cellStyle name="Vírgula 12 3 7 4" xfId="20150"/>
    <cellStyle name="Vírgula 12 3 7 4 2" xfId="51445"/>
    <cellStyle name="Vírgula 12 3 7 5" xfId="13562"/>
    <cellStyle name="Vírgula 12 3 7 5 2" xfId="44857"/>
    <cellStyle name="Vírgula 12 3 7 6" xfId="34975"/>
    <cellStyle name="Vírgula 12 3 7 7" xfId="31680"/>
    <cellStyle name="Vírgula 12 3 8" xfId="5327"/>
    <cellStyle name="Vírgula 12 3 8 2" xfId="21797"/>
    <cellStyle name="Vírgula 12 3 8 2 2" xfId="53092"/>
    <cellStyle name="Vírgula 12 3 8 3" xfId="15209"/>
    <cellStyle name="Vírgula 12 3 8 3 2" xfId="46504"/>
    <cellStyle name="Vírgula 12 3 8 4" xfId="36622"/>
    <cellStyle name="Vírgula 12 3 9" xfId="8621"/>
    <cellStyle name="Vírgula 12 3 9 2" xfId="25091"/>
    <cellStyle name="Vírgula 12 3 9 2 2" xfId="56386"/>
    <cellStyle name="Vírgula 12 3 9 3" xfId="39916"/>
    <cellStyle name="Vírgula 12 4" xfId="2043"/>
    <cellStyle name="Vírgula 12 5" xfId="3660"/>
    <cellStyle name="Vírgula 12 5 2" xfId="6954"/>
    <cellStyle name="Vírgula 12 5 2 2" xfId="23424"/>
    <cellStyle name="Vírgula 12 5 2 2 2" xfId="54719"/>
    <cellStyle name="Vírgula 12 5 2 3" xfId="16836"/>
    <cellStyle name="Vírgula 12 5 2 3 2" xfId="48131"/>
    <cellStyle name="Vírgula 12 5 2 4" xfId="38249"/>
    <cellStyle name="Vírgula 12 5 3" xfId="10248"/>
    <cellStyle name="Vírgula 12 5 3 2" xfId="26718"/>
    <cellStyle name="Vírgula 12 5 3 2 2" xfId="58013"/>
    <cellStyle name="Vírgula 12 5 3 3" xfId="41543"/>
    <cellStyle name="Vírgula 12 5 4" xfId="20130"/>
    <cellStyle name="Vírgula 12 5 4 2" xfId="51425"/>
    <cellStyle name="Vírgula 12 5 5" xfId="13542"/>
    <cellStyle name="Vírgula 12 5 5 2" xfId="44837"/>
    <cellStyle name="Vírgula 12 5 6" xfId="34955"/>
    <cellStyle name="Vírgula 12 5 7" xfId="31660"/>
    <cellStyle name="Vírgula 12 6" xfId="5307"/>
    <cellStyle name="Vírgula 12 6 2" xfId="21777"/>
    <cellStyle name="Vírgula 12 6 2 2" xfId="53072"/>
    <cellStyle name="Vírgula 12 6 3" xfId="15189"/>
    <cellStyle name="Vírgula 12 6 3 2" xfId="46484"/>
    <cellStyle name="Vírgula 12 6 4" xfId="36602"/>
    <cellStyle name="Vírgula 12 7" xfId="8601"/>
    <cellStyle name="Vírgula 12 7 2" xfId="25071"/>
    <cellStyle name="Vírgula 12 7 2 2" xfId="56366"/>
    <cellStyle name="Vírgula 12 7 3" xfId="39896"/>
    <cellStyle name="Vírgula 12 8" xfId="18483"/>
    <cellStyle name="Vírgula 12 8 2" xfId="49778"/>
    <cellStyle name="Vírgula 12 9" xfId="11895"/>
    <cellStyle name="Vírgula 12 9 2" xfId="43190"/>
    <cellStyle name="Vírgula 13" xfId="2044"/>
    <cellStyle name="Vírgula 13 10" xfId="11933"/>
    <cellStyle name="Vírgula 13 10 2" xfId="43228"/>
    <cellStyle name="Vírgula 13 11" xfId="28404"/>
    <cellStyle name="Vírgula 13 11 2" xfId="33346"/>
    <cellStyle name="Vírgula 13 12" xfId="30051"/>
    <cellStyle name="Vírgula 13 2" xfId="2045"/>
    <cellStyle name="Vírgula 13 2 2" xfId="2046"/>
    <cellStyle name="Vírgula 13 2 2 2" xfId="3700"/>
    <cellStyle name="Vírgula 13 2 2 2 2" xfId="6994"/>
    <cellStyle name="Vírgula 13 2 2 2 2 2" xfId="23464"/>
    <cellStyle name="Vírgula 13 2 2 2 2 2 2" xfId="54759"/>
    <cellStyle name="Vírgula 13 2 2 2 2 3" xfId="16876"/>
    <cellStyle name="Vírgula 13 2 2 2 2 3 2" xfId="48171"/>
    <cellStyle name="Vírgula 13 2 2 2 2 4" xfId="38289"/>
    <cellStyle name="Vírgula 13 2 2 2 3" xfId="10288"/>
    <cellStyle name="Vírgula 13 2 2 2 3 2" xfId="26758"/>
    <cellStyle name="Vírgula 13 2 2 2 3 2 2" xfId="58053"/>
    <cellStyle name="Vírgula 13 2 2 2 3 3" xfId="41583"/>
    <cellStyle name="Vírgula 13 2 2 2 4" xfId="20170"/>
    <cellStyle name="Vírgula 13 2 2 2 4 2" xfId="51465"/>
    <cellStyle name="Vírgula 13 2 2 2 5" xfId="13582"/>
    <cellStyle name="Vírgula 13 2 2 2 5 2" xfId="44877"/>
    <cellStyle name="Vírgula 13 2 2 2 6" xfId="34995"/>
    <cellStyle name="Vírgula 13 2 2 2 7" xfId="31700"/>
    <cellStyle name="Vírgula 13 2 2 3" xfId="5347"/>
    <cellStyle name="Vírgula 13 2 2 3 2" xfId="21817"/>
    <cellStyle name="Vírgula 13 2 2 3 2 2" xfId="53112"/>
    <cellStyle name="Vírgula 13 2 2 3 3" xfId="15229"/>
    <cellStyle name="Vírgula 13 2 2 3 3 2" xfId="46524"/>
    <cellStyle name="Vírgula 13 2 2 3 4" xfId="36642"/>
    <cellStyle name="Vírgula 13 2 2 4" xfId="8641"/>
    <cellStyle name="Vírgula 13 2 2 4 2" xfId="25111"/>
    <cellStyle name="Vírgula 13 2 2 4 2 2" xfId="56406"/>
    <cellStyle name="Vírgula 13 2 2 4 3" xfId="39936"/>
    <cellStyle name="Vírgula 13 2 2 5" xfId="18523"/>
    <cellStyle name="Vírgula 13 2 2 5 2" xfId="49818"/>
    <cellStyle name="Vírgula 13 2 2 6" xfId="11935"/>
    <cellStyle name="Vírgula 13 2 2 6 2" xfId="43230"/>
    <cellStyle name="Vírgula 13 2 2 7" xfId="28406"/>
    <cellStyle name="Vírgula 13 2 2 7 2" xfId="33348"/>
    <cellStyle name="Vírgula 13 2 2 8" xfId="30053"/>
    <cellStyle name="Vírgula 13 2 3" xfId="3699"/>
    <cellStyle name="Vírgula 13 2 3 2" xfId="6993"/>
    <cellStyle name="Vírgula 13 2 3 2 2" xfId="23463"/>
    <cellStyle name="Vírgula 13 2 3 2 2 2" xfId="54758"/>
    <cellStyle name="Vírgula 13 2 3 2 3" xfId="16875"/>
    <cellStyle name="Vírgula 13 2 3 2 3 2" xfId="48170"/>
    <cellStyle name="Vírgula 13 2 3 2 4" xfId="38288"/>
    <cellStyle name="Vírgula 13 2 3 3" xfId="10287"/>
    <cellStyle name="Vírgula 13 2 3 3 2" xfId="26757"/>
    <cellStyle name="Vírgula 13 2 3 3 2 2" xfId="58052"/>
    <cellStyle name="Vírgula 13 2 3 3 3" xfId="41582"/>
    <cellStyle name="Vírgula 13 2 3 4" xfId="20169"/>
    <cellStyle name="Vírgula 13 2 3 4 2" xfId="51464"/>
    <cellStyle name="Vírgula 13 2 3 5" xfId="13581"/>
    <cellStyle name="Vírgula 13 2 3 5 2" xfId="44876"/>
    <cellStyle name="Vírgula 13 2 3 6" xfId="34994"/>
    <cellStyle name="Vírgula 13 2 3 7" xfId="31699"/>
    <cellStyle name="Vírgula 13 2 4" xfId="5346"/>
    <cellStyle name="Vírgula 13 2 4 2" xfId="21816"/>
    <cellStyle name="Vírgula 13 2 4 2 2" xfId="53111"/>
    <cellStyle name="Vírgula 13 2 4 3" xfId="15228"/>
    <cellStyle name="Vírgula 13 2 4 3 2" xfId="46523"/>
    <cellStyle name="Vírgula 13 2 4 4" xfId="36641"/>
    <cellStyle name="Vírgula 13 2 5" xfId="8640"/>
    <cellStyle name="Vírgula 13 2 5 2" xfId="25110"/>
    <cellStyle name="Vírgula 13 2 5 2 2" xfId="56405"/>
    <cellStyle name="Vírgula 13 2 5 3" xfId="39935"/>
    <cellStyle name="Vírgula 13 2 6" xfId="18522"/>
    <cellStyle name="Vírgula 13 2 6 2" xfId="49817"/>
    <cellStyle name="Vírgula 13 2 7" xfId="11934"/>
    <cellStyle name="Vírgula 13 2 7 2" xfId="43229"/>
    <cellStyle name="Vírgula 13 2 8" xfId="28405"/>
    <cellStyle name="Vírgula 13 2 8 2" xfId="33347"/>
    <cellStyle name="Vírgula 13 2 9" xfId="30052"/>
    <cellStyle name="Vírgula 13 3" xfId="2047"/>
    <cellStyle name="Vírgula 13 3 2" xfId="2048"/>
    <cellStyle name="Vírgula 13 3 2 2" xfId="3702"/>
    <cellStyle name="Vírgula 13 3 2 2 2" xfId="6996"/>
    <cellStyle name="Vírgula 13 3 2 2 2 2" xfId="23466"/>
    <cellStyle name="Vírgula 13 3 2 2 2 2 2" xfId="54761"/>
    <cellStyle name="Vírgula 13 3 2 2 2 3" xfId="16878"/>
    <cellStyle name="Vírgula 13 3 2 2 2 3 2" xfId="48173"/>
    <cellStyle name="Vírgula 13 3 2 2 2 4" xfId="38291"/>
    <cellStyle name="Vírgula 13 3 2 2 3" xfId="10290"/>
    <cellStyle name="Vírgula 13 3 2 2 3 2" xfId="26760"/>
    <cellStyle name="Vírgula 13 3 2 2 3 2 2" xfId="58055"/>
    <cellStyle name="Vírgula 13 3 2 2 3 3" xfId="41585"/>
    <cellStyle name="Vírgula 13 3 2 2 4" xfId="20172"/>
    <cellStyle name="Vírgula 13 3 2 2 4 2" xfId="51467"/>
    <cellStyle name="Vírgula 13 3 2 2 5" xfId="13584"/>
    <cellStyle name="Vírgula 13 3 2 2 5 2" xfId="44879"/>
    <cellStyle name="Vírgula 13 3 2 2 6" xfId="34997"/>
    <cellStyle name="Vírgula 13 3 2 2 7" xfId="31702"/>
    <cellStyle name="Vírgula 13 3 2 3" xfId="5349"/>
    <cellStyle name="Vírgula 13 3 2 3 2" xfId="21819"/>
    <cellStyle name="Vírgula 13 3 2 3 2 2" xfId="53114"/>
    <cellStyle name="Vírgula 13 3 2 3 3" xfId="15231"/>
    <cellStyle name="Vírgula 13 3 2 3 3 2" xfId="46526"/>
    <cellStyle name="Vírgula 13 3 2 3 4" xfId="36644"/>
    <cellStyle name="Vírgula 13 3 2 4" xfId="8643"/>
    <cellStyle name="Vírgula 13 3 2 4 2" xfId="25113"/>
    <cellStyle name="Vírgula 13 3 2 4 2 2" xfId="56408"/>
    <cellStyle name="Vírgula 13 3 2 4 3" xfId="39938"/>
    <cellStyle name="Vírgula 13 3 2 5" xfId="18525"/>
    <cellStyle name="Vírgula 13 3 2 5 2" xfId="49820"/>
    <cellStyle name="Vírgula 13 3 2 6" xfId="11937"/>
    <cellStyle name="Vírgula 13 3 2 6 2" xfId="43232"/>
    <cellStyle name="Vírgula 13 3 2 7" xfId="28408"/>
    <cellStyle name="Vírgula 13 3 2 7 2" xfId="33350"/>
    <cellStyle name="Vírgula 13 3 2 8" xfId="30055"/>
    <cellStyle name="Vírgula 13 3 3" xfId="3701"/>
    <cellStyle name="Vírgula 13 3 3 2" xfId="6995"/>
    <cellStyle name="Vírgula 13 3 3 2 2" xfId="23465"/>
    <cellStyle name="Vírgula 13 3 3 2 2 2" xfId="54760"/>
    <cellStyle name="Vírgula 13 3 3 2 3" xfId="16877"/>
    <cellStyle name="Vírgula 13 3 3 2 3 2" xfId="48172"/>
    <cellStyle name="Vírgula 13 3 3 2 4" xfId="38290"/>
    <cellStyle name="Vírgula 13 3 3 3" xfId="10289"/>
    <cellStyle name="Vírgula 13 3 3 3 2" xfId="26759"/>
    <cellStyle name="Vírgula 13 3 3 3 2 2" xfId="58054"/>
    <cellStyle name="Vírgula 13 3 3 3 3" xfId="41584"/>
    <cellStyle name="Vírgula 13 3 3 4" xfId="20171"/>
    <cellStyle name="Vírgula 13 3 3 4 2" xfId="51466"/>
    <cellStyle name="Vírgula 13 3 3 5" xfId="13583"/>
    <cellStyle name="Vírgula 13 3 3 5 2" xfId="44878"/>
    <cellStyle name="Vírgula 13 3 3 6" xfId="34996"/>
    <cellStyle name="Vírgula 13 3 3 7" xfId="31701"/>
    <cellStyle name="Vírgula 13 3 4" xfId="5348"/>
    <cellStyle name="Vírgula 13 3 4 2" xfId="21818"/>
    <cellStyle name="Vírgula 13 3 4 2 2" xfId="53113"/>
    <cellStyle name="Vírgula 13 3 4 3" xfId="15230"/>
    <cellStyle name="Vírgula 13 3 4 3 2" xfId="46525"/>
    <cellStyle name="Vírgula 13 3 4 4" xfId="36643"/>
    <cellStyle name="Vírgula 13 3 5" xfId="8642"/>
    <cellStyle name="Vírgula 13 3 5 2" xfId="25112"/>
    <cellStyle name="Vírgula 13 3 5 2 2" xfId="56407"/>
    <cellStyle name="Vírgula 13 3 5 3" xfId="39937"/>
    <cellStyle name="Vírgula 13 3 6" xfId="18524"/>
    <cellStyle name="Vírgula 13 3 6 2" xfId="49819"/>
    <cellStyle name="Vírgula 13 3 7" xfId="11936"/>
    <cellStyle name="Vírgula 13 3 7 2" xfId="43231"/>
    <cellStyle name="Vírgula 13 3 8" xfId="28407"/>
    <cellStyle name="Vírgula 13 3 8 2" xfId="33349"/>
    <cellStyle name="Vírgula 13 3 9" xfId="30054"/>
    <cellStyle name="Vírgula 13 4" xfId="2049"/>
    <cellStyle name="Vírgula 13 4 2" xfId="3703"/>
    <cellStyle name="Vírgula 13 4 2 2" xfId="6997"/>
    <cellStyle name="Vírgula 13 4 2 2 2" xfId="23467"/>
    <cellStyle name="Vírgula 13 4 2 2 2 2" xfId="54762"/>
    <cellStyle name="Vírgula 13 4 2 2 3" xfId="16879"/>
    <cellStyle name="Vírgula 13 4 2 2 3 2" xfId="48174"/>
    <cellStyle name="Vírgula 13 4 2 2 4" xfId="38292"/>
    <cellStyle name="Vírgula 13 4 2 3" xfId="10291"/>
    <cellStyle name="Vírgula 13 4 2 3 2" xfId="26761"/>
    <cellStyle name="Vírgula 13 4 2 3 2 2" xfId="58056"/>
    <cellStyle name="Vírgula 13 4 2 3 3" xfId="41586"/>
    <cellStyle name="Vírgula 13 4 2 4" xfId="20173"/>
    <cellStyle name="Vírgula 13 4 2 4 2" xfId="51468"/>
    <cellStyle name="Vírgula 13 4 2 5" xfId="13585"/>
    <cellStyle name="Vírgula 13 4 2 5 2" xfId="44880"/>
    <cellStyle name="Vírgula 13 4 2 6" xfId="34998"/>
    <cellStyle name="Vírgula 13 4 2 7" xfId="31703"/>
    <cellStyle name="Vírgula 13 4 3" xfId="5350"/>
    <cellStyle name="Vírgula 13 4 3 2" xfId="21820"/>
    <cellStyle name="Vírgula 13 4 3 2 2" xfId="53115"/>
    <cellStyle name="Vírgula 13 4 3 3" xfId="15232"/>
    <cellStyle name="Vírgula 13 4 3 3 2" xfId="46527"/>
    <cellStyle name="Vírgula 13 4 3 4" xfId="36645"/>
    <cellStyle name="Vírgula 13 4 4" xfId="8644"/>
    <cellStyle name="Vírgula 13 4 4 2" xfId="25114"/>
    <cellStyle name="Vírgula 13 4 4 2 2" xfId="56409"/>
    <cellStyle name="Vírgula 13 4 4 3" xfId="39939"/>
    <cellStyle name="Vírgula 13 4 5" xfId="18526"/>
    <cellStyle name="Vírgula 13 4 5 2" xfId="49821"/>
    <cellStyle name="Vírgula 13 4 6" xfId="11938"/>
    <cellStyle name="Vírgula 13 4 6 2" xfId="43233"/>
    <cellStyle name="Vírgula 13 4 7" xfId="28409"/>
    <cellStyle name="Vírgula 13 4 7 2" xfId="33351"/>
    <cellStyle name="Vírgula 13 4 8" xfId="30056"/>
    <cellStyle name="Vírgula 13 5" xfId="2050"/>
    <cellStyle name="Vírgula 13 5 2" xfId="3704"/>
    <cellStyle name="Vírgula 13 5 2 2" xfId="6998"/>
    <cellStyle name="Vírgula 13 5 2 2 2" xfId="23468"/>
    <cellStyle name="Vírgula 13 5 2 2 2 2" xfId="54763"/>
    <cellStyle name="Vírgula 13 5 2 2 3" xfId="16880"/>
    <cellStyle name="Vírgula 13 5 2 2 3 2" xfId="48175"/>
    <cellStyle name="Vírgula 13 5 2 2 4" xfId="38293"/>
    <cellStyle name="Vírgula 13 5 2 3" xfId="10292"/>
    <cellStyle name="Vírgula 13 5 2 3 2" xfId="26762"/>
    <cellStyle name="Vírgula 13 5 2 3 2 2" xfId="58057"/>
    <cellStyle name="Vírgula 13 5 2 3 3" xfId="41587"/>
    <cellStyle name="Vírgula 13 5 2 4" xfId="20174"/>
    <cellStyle name="Vírgula 13 5 2 4 2" xfId="51469"/>
    <cellStyle name="Vírgula 13 5 2 5" xfId="13586"/>
    <cellStyle name="Vírgula 13 5 2 5 2" xfId="44881"/>
    <cellStyle name="Vírgula 13 5 2 6" xfId="34999"/>
    <cellStyle name="Vírgula 13 5 2 7" xfId="31704"/>
    <cellStyle name="Vírgula 13 5 3" xfId="5351"/>
    <cellStyle name="Vírgula 13 5 3 2" xfId="21821"/>
    <cellStyle name="Vírgula 13 5 3 2 2" xfId="53116"/>
    <cellStyle name="Vírgula 13 5 3 3" xfId="15233"/>
    <cellStyle name="Vírgula 13 5 3 3 2" xfId="46528"/>
    <cellStyle name="Vírgula 13 5 3 4" xfId="36646"/>
    <cellStyle name="Vírgula 13 5 4" xfId="8645"/>
    <cellStyle name="Vírgula 13 5 4 2" xfId="25115"/>
    <cellStyle name="Vírgula 13 5 4 2 2" xfId="56410"/>
    <cellStyle name="Vírgula 13 5 4 3" xfId="39940"/>
    <cellStyle name="Vírgula 13 5 5" xfId="18527"/>
    <cellStyle name="Vírgula 13 5 5 2" xfId="49822"/>
    <cellStyle name="Vírgula 13 5 6" xfId="11939"/>
    <cellStyle name="Vírgula 13 5 6 2" xfId="43234"/>
    <cellStyle name="Vírgula 13 5 7" xfId="28410"/>
    <cellStyle name="Vírgula 13 5 7 2" xfId="33352"/>
    <cellStyle name="Vírgula 13 5 8" xfId="30057"/>
    <cellStyle name="Vírgula 13 6" xfId="3698"/>
    <cellStyle name="Vírgula 13 6 2" xfId="6992"/>
    <cellStyle name="Vírgula 13 6 2 2" xfId="23462"/>
    <cellStyle name="Vírgula 13 6 2 2 2" xfId="54757"/>
    <cellStyle name="Vírgula 13 6 2 3" xfId="16874"/>
    <cellStyle name="Vírgula 13 6 2 3 2" xfId="48169"/>
    <cellStyle name="Vírgula 13 6 2 4" xfId="38287"/>
    <cellStyle name="Vírgula 13 6 3" xfId="10286"/>
    <cellStyle name="Vírgula 13 6 3 2" xfId="26756"/>
    <cellStyle name="Vírgula 13 6 3 2 2" xfId="58051"/>
    <cellStyle name="Vírgula 13 6 3 3" xfId="41581"/>
    <cellStyle name="Vírgula 13 6 4" xfId="20168"/>
    <cellStyle name="Vírgula 13 6 4 2" xfId="51463"/>
    <cellStyle name="Vírgula 13 6 5" xfId="13580"/>
    <cellStyle name="Vírgula 13 6 5 2" xfId="44875"/>
    <cellStyle name="Vírgula 13 6 6" xfId="34993"/>
    <cellStyle name="Vírgula 13 6 7" xfId="31698"/>
    <cellStyle name="Vírgula 13 7" xfId="5345"/>
    <cellStyle name="Vírgula 13 7 2" xfId="21815"/>
    <cellStyle name="Vírgula 13 7 2 2" xfId="53110"/>
    <cellStyle name="Vírgula 13 7 3" xfId="15227"/>
    <cellStyle name="Vírgula 13 7 3 2" xfId="46522"/>
    <cellStyle name="Vírgula 13 7 4" xfId="36640"/>
    <cellStyle name="Vírgula 13 8" xfId="8639"/>
    <cellStyle name="Vírgula 13 8 2" xfId="25109"/>
    <cellStyle name="Vírgula 13 8 2 2" xfId="56404"/>
    <cellStyle name="Vírgula 13 8 3" xfId="39934"/>
    <cellStyle name="Vírgula 13 9" xfId="18521"/>
    <cellStyle name="Vírgula 13 9 2" xfId="49816"/>
    <cellStyle name="Vírgula 14" xfId="2051"/>
    <cellStyle name="Vírgula 14 2" xfId="3705"/>
    <cellStyle name="Vírgula 14 2 2" xfId="6999"/>
    <cellStyle name="Vírgula 14 2 2 2" xfId="23469"/>
    <cellStyle name="Vírgula 14 2 2 2 2" xfId="54764"/>
    <cellStyle name="Vírgula 14 2 2 3" xfId="16881"/>
    <cellStyle name="Vírgula 14 2 2 3 2" xfId="48176"/>
    <cellStyle name="Vírgula 14 2 2 4" xfId="38294"/>
    <cellStyle name="Vírgula 14 2 3" xfId="10293"/>
    <cellStyle name="Vírgula 14 2 3 2" xfId="26763"/>
    <cellStyle name="Vírgula 14 2 3 2 2" xfId="58058"/>
    <cellStyle name="Vírgula 14 2 3 3" xfId="41588"/>
    <cellStyle name="Vírgula 14 2 4" xfId="20175"/>
    <cellStyle name="Vírgula 14 2 4 2" xfId="51470"/>
    <cellStyle name="Vírgula 14 2 5" xfId="13587"/>
    <cellStyle name="Vírgula 14 2 5 2" xfId="44882"/>
    <cellStyle name="Vírgula 14 2 6" xfId="35000"/>
    <cellStyle name="Vírgula 14 2 7" xfId="31705"/>
    <cellStyle name="Vírgula 14 3" xfId="5352"/>
    <cellStyle name="Vírgula 14 3 2" xfId="21822"/>
    <cellStyle name="Vírgula 14 3 2 2" xfId="53117"/>
    <cellStyle name="Vírgula 14 3 3" xfId="15234"/>
    <cellStyle name="Vírgula 14 3 3 2" xfId="46529"/>
    <cellStyle name="Vírgula 14 3 4" xfId="36647"/>
    <cellStyle name="Vírgula 14 4" xfId="8646"/>
    <cellStyle name="Vírgula 14 4 2" xfId="25116"/>
    <cellStyle name="Vírgula 14 4 2 2" xfId="56411"/>
    <cellStyle name="Vírgula 14 4 3" xfId="39941"/>
    <cellStyle name="Vírgula 14 5" xfId="18528"/>
    <cellStyle name="Vírgula 14 5 2" xfId="49823"/>
    <cellStyle name="Vírgula 14 6" xfId="11940"/>
    <cellStyle name="Vírgula 14 6 2" xfId="43235"/>
    <cellStyle name="Vírgula 14 7" xfId="28411"/>
    <cellStyle name="Vírgula 14 7 2" xfId="33353"/>
    <cellStyle name="Vírgula 14 8" xfId="30058"/>
    <cellStyle name="Vírgula 15" xfId="2052"/>
    <cellStyle name="Vírgula 16" xfId="4100"/>
    <cellStyle name="Vírgula 16 2" xfId="7394"/>
    <cellStyle name="Vírgula 16 2 2" xfId="23864"/>
    <cellStyle name="Vírgula 16 2 2 2" xfId="55159"/>
    <cellStyle name="Vírgula 16 2 3" xfId="17276"/>
    <cellStyle name="Vírgula 16 2 3 2" xfId="48571"/>
    <cellStyle name="Vírgula 16 2 4" xfId="38689"/>
    <cellStyle name="Vírgula 16 3" xfId="10688"/>
    <cellStyle name="Vírgula 16 3 2" xfId="27158"/>
    <cellStyle name="Vírgula 16 3 2 2" xfId="58453"/>
    <cellStyle name="Vírgula 16 3 3" xfId="41983"/>
    <cellStyle name="Vírgula 16 4" xfId="20570"/>
    <cellStyle name="Vírgula 16 4 2" xfId="51865"/>
    <cellStyle name="Vírgula 16 5" xfId="13982"/>
    <cellStyle name="Vírgula 16 5 2" xfId="45277"/>
    <cellStyle name="Vírgula 16 6" xfId="35395"/>
    <cellStyle name="Vírgula 16 7" xfId="32100"/>
    <cellStyle name="Vírgula 17" xfId="5747"/>
    <cellStyle name="Vírgula 17 2" xfId="22217"/>
    <cellStyle name="Vírgula 17 2 2" xfId="53512"/>
    <cellStyle name="Vírgula 17 3" xfId="15629"/>
    <cellStyle name="Vírgula 17 3 2" xfId="46924"/>
    <cellStyle name="Vírgula 17 4" xfId="37042"/>
    <cellStyle name="Vírgula 18" xfId="9041"/>
    <cellStyle name="Vírgula 18 2" xfId="25511"/>
    <cellStyle name="Vírgula 18 2 2" xfId="56806"/>
    <cellStyle name="Vírgula 18 3" xfId="40336"/>
    <cellStyle name="Vírgula 19" xfId="18923"/>
    <cellStyle name="Vírgula 19 2" xfId="50218"/>
    <cellStyle name="Vírgula 2" xfId="6"/>
    <cellStyle name="Vírgula 2 10" xfId="7396"/>
    <cellStyle name="Vírgula 2 10 2" xfId="23866"/>
    <cellStyle name="Vírgula 2 10 2 2" xfId="55161"/>
    <cellStyle name="Vírgula 2 10 3" xfId="38691"/>
    <cellStyle name="Vírgula 2 11" xfId="17278"/>
    <cellStyle name="Vírgula 2 11 2" xfId="48573"/>
    <cellStyle name="Vírgula 2 12" xfId="10690"/>
    <cellStyle name="Vírgula 2 12 2" xfId="41985"/>
    <cellStyle name="Vírgula 2 13" xfId="27161"/>
    <cellStyle name="Vírgula 2 13 2" xfId="32102"/>
    <cellStyle name="Vírgula 2 14" xfId="28808"/>
    <cellStyle name="Vírgula 2 2" xfId="2053"/>
    <cellStyle name="Vírgula 2 2 10" xfId="5353"/>
    <cellStyle name="Vírgula 2 2 10 2" xfId="21823"/>
    <cellStyle name="Vírgula 2 2 10 2 2" xfId="53118"/>
    <cellStyle name="Vírgula 2 2 10 3" xfId="15235"/>
    <cellStyle name="Vírgula 2 2 10 3 2" xfId="46530"/>
    <cellStyle name="Vírgula 2 2 10 4" xfId="36648"/>
    <cellStyle name="Vírgula 2 2 11" xfId="8647"/>
    <cellStyle name="Vírgula 2 2 11 2" xfId="25117"/>
    <cellStyle name="Vírgula 2 2 11 2 2" xfId="56412"/>
    <cellStyle name="Vírgula 2 2 11 3" xfId="39942"/>
    <cellStyle name="Vírgula 2 2 12" xfId="18529"/>
    <cellStyle name="Vírgula 2 2 12 2" xfId="49824"/>
    <cellStyle name="Vírgula 2 2 13" xfId="11941"/>
    <cellStyle name="Vírgula 2 2 13 2" xfId="43236"/>
    <cellStyle name="Vírgula 2 2 14" xfId="28412"/>
    <cellStyle name="Vírgula 2 2 14 2" xfId="33354"/>
    <cellStyle name="Vírgula 2 2 15" xfId="30059"/>
    <cellStyle name="Vírgula 2 2 2" xfId="2054"/>
    <cellStyle name="Vírgula 2 2 2 2" xfId="2055"/>
    <cellStyle name="Vírgula 2 2 2 2 10" xfId="28413"/>
    <cellStyle name="Vírgula 2 2 2 2 10 2" xfId="33355"/>
    <cellStyle name="Vírgula 2 2 2 2 11" xfId="30060"/>
    <cellStyle name="Vírgula 2 2 2 2 2" xfId="2056"/>
    <cellStyle name="Vírgula 2 2 2 2 2 2" xfId="2057"/>
    <cellStyle name="Vírgula 2 2 2 2 2 2 2" xfId="3709"/>
    <cellStyle name="Vírgula 2 2 2 2 2 2 2 2" xfId="7003"/>
    <cellStyle name="Vírgula 2 2 2 2 2 2 2 2 2" xfId="23473"/>
    <cellStyle name="Vírgula 2 2 2 2 2 2 2 2 2 2" xfId="54768"/>
    <cellStyle name="Vírgula 2 2 2 2 2 2 2 2 3" xfId="16885"/>
    <cellStyle name="Vírgula 2 2 2 2 2 2 2 2 3 2" xfId="48180"/>
    <cellStyle name="Vírgula 2 2 2 2 2 2 2 2 4" xfId="38298"/>
    <cellStyle name="Vírgula 2 2 2 2 2 2 2 3" xfId="10297"/>
    <cellStyle name="Vírgula 2 2 2 2 2 2 2 3 2" xfId="26767"/>
    <cellStyle name="Vírgula 2 2 2 2 2 2 2 3 2 2" xfId="58062"/>
    <cellStyle name="Vírgula 2 2 2 2 2 2 2 3 3" xfId="41592"/>
    <cellStyle name="Vírgula 2 2 2 2 2 2 2 4" xfId="20179"/>
    <cellStyle name="Vírgula 2 2 2 2 2 2 2 4 2" xfId="51474"/>
    <cellStyle name="Vírgula 2 2 2 2 2 2 2 5" xfId="13591"/>
    <cellStyle name="Vírgula 2 2 2 2 2 2 2 5 2" xfId="44886"/>
    <cellStyle name="Vírgula 2 2 2 2 2 2 2 6" xfId="35004"/>
    <cellStyle name="Vírgula 2 2 2 2 2 2 2 7" xfId="31709"/>
    <cellStyle name="Vírgula 2 2 2 2 2 2 3" xfId="5356"/>
    <cellStyle name="Vírgula 2 2 2 2 2 2 3 2" xfId="21826"/>
    <cellStyle name="Vírgula 2 2 2 2 2 2 3 2 2" xfId="53121"/>
    <cellStyle name="Vírgula 2 2 2 2 2 2 3 3" xfId="15238"/>
    <cellStyle name="Vírgula 2 2 2 2 2 2 3 3 2" xfId="46533"/>
    <cellStyle name="Vírgula 2 2 2 2 2 2 3 4" xfId="36651"/>
    <cellStyle name="Vírgula 2 2 2 2 2 2 4" xfId="8650"/>
    <cellStyle name="Vírgula 2 2 2 2 2 2 4 2" xfId="25120"/>
    <cellStyle name="Vírgula 2 2 2 2 2 2 4 2 2" xfId="56415"/>
    <cellStyle name="Vírgula 2 2 2 2 2 2 4 3" xfId="39945"/>
    <cellStyle name="Vírgula 2 2 2 2 2 2 5" xfId="18532"/>
    <cellStyle name="Vírgula 2 2 2 2 2 2 5 2" xfId="49827"/>
    <cellStyle name="Vírgula 2 2 2 2 2 2 6" xfId="11944"/>
    <cellStyle name="Vírgula 2 2 2 2 2 2 6 2" xfId="43239"/>
    <cellStyle name="Vírgula 2 2 2 2 2 2 7" xfId="28415"/>
    <cellStyle name="Vírgula 2 2 2 2 2 2 7 2" xfId="33357"/>
    <cellStyle name="Vírgula 2 2 2 2 2 2 8" xfId="30062"/>
    <cellStyle name="Vírgula 2 2 2 2 2 3" xfId="3708"/>
    <cellStyle name="Vírgula 2 2 2 2 2 3 2" xfId="7002"/>
    <cellStyle name="Vírgula 2 2 2 2 2 3 2 2" xfId="23472"/>
    <cellStyle name="Vírgula 2 2 2 2 2 3 2 2 2" xfId="54767"/>
    <cellStyle name="Vírgula 2 2 2 2 2 3 2 3" xfId="16884"/>
    <cellStyle name="Vírgula 2 2 2 2 2 3 2 3 2" xfId="48179"/>
    <cellStyle name="Vírgula 2 2 2 2 2 3 2 4" xfId="38297"/>
    <cellStyle name="Vírgula 2 2 2 2 2 3 3" xfId="10296"/>
    <cellStyle name="Vírgula 2 2 2 2 2 3 3 2" xfId="26766"/>
    <cellStyle name="Vírgula 2 2 2 2 2 3 3 2 2" xfId="58061"/>
    <cellStyle name="Vírgula 2 2 2 2 2 3 3 3" xfId="41591"/>
    <cellStyle name="Vírgula 2 2 2 2 2 3 4" xfId="20178"/>
    <cellStyle name="Vírgula 2 2 2 2 2 3 4 2" xfId="51473"/>
    <cellStyle name="Vírgula 2 2 2 2 2 3 5" xfId="13590"/>
    <cellStyle name="Vírgula 2 2 2 2 2 3 5 2" xfId="44885"/>
    <cellStyle name="Vírgula 2 2 2 2 2 3 6" xfId="35003"/>
    <cellStyle name="Vírgula 2 2 2 2 2 3 7" xfId="31708"/>
    <cellStyle name="Vírgula 2 2 2 2 2 4" xfId="5355"/>
    <cellStyle name="Vírgula 2 2 2 2 2 4 2" xfId="21825"/>
    <cellStyle name="Vírgula 2 2 2 2 2 4 2 2" xfId="53120"/>
    <cellStyle name="Vírgula 2 2 2 2 2 4 3" xfId="15237"/>
    <cellStyle name="Vírgula 2 2 2 2 2 4 3 2" xfId="46532"/>
    <cellStyle name="Vírgula 2 2 2 2 2 4 4" xfId="36650"/>
    <cellStyle name="Vírgula 2 2 2 2 2 5" xfId="8649"/>
    <cellStyle name="Vírgula 2 2 2 2 2 5 2" xfId="25119"/>
    <cellStyle name="Vírgula 2 2 2 2 2 5 2 2" xfId="56414"/>
    <cellStyle name="Vírgula 2 2 2 2 2 5 3" xfId="39944"/>
    <cellStyle name="Vírgula 2 2 2 2 2 6" xfId="18531"/>
    <cellStyle name="Vírgula 2 2 2 2 2 6 2" xfId="49826"/>
    <cellStyle name="Vírgula 2 2 2 2 2 7" xfId="11943"/>
    <cellStyle name="Vírgula 2 2 2 2 2 7 2" xfId="43238"/>
    <cellStyle name="Vírgula 2 2 2 2 2 8" xfId="28414"/>
    <cellStyle name="Vírgula 2 2 2 2 2 8 2" xfId="33356"/>
    <cellStyle name="Vírgula 2 2 2 2 2 9" xfId="30061"/>
    <cellStyle name="Vírgula 2 2 2 2 3" xfId="2058"/>
    <cellStyle name="Vírgula 2 2 2 2 3 2" xfId="2059"/>
    <cellStyle name="Vírgula 2 2 2 2 3 2 2" xfId="3711"/>
    <cellStyle name="Vírgula 2 2 2 2 3 2 2 2" xfId="7005"/>
    <cellStyle name="Vírgula 2 2 2 2 3 2 2 2 2" xfId="23475"/>
    <cellStyle name="Vírgula 2 2 2 2 3 2 2 2 2 2" xfId="54770"/>
    <cellStyle name="Vírgula 2 2 2 2 3 2 2 2 3" xfId="16887"/>
    <cellStyle name="Vírgula 2 2 2 2 3 2 2 2 3 2" xfId="48182"/>
    <cellStyle name="Vírgula 2 2 2 2 3 2 2 2 4" xfId="38300"/>
    <cellStyle name="Vírgula 2 2 2 2 3 2 2 3" xfId="10299"/>
    <cellStyle name="Vírgula 2 2 2 2 3 2 2 3 2" xfId="26769"/>
    <cellStyle name="Vírgula 2 2 2 2 3 2 2 3 2 2" xfId="58064"/>
    <cellStyle name="Vírgula 2 2 2 2 3 2 2 3 3" xfId="41594"/>
    <cellStyle name="Vírgula 2 2 2 2 3 2 2 4" xfId="20181"/>
    <cellStyle name="Vírgula 2 2 2 2 3 2 2 4 2" xfId="51476"/>
    <cellStyle name="Vírgula 2 2 2 2 3 2 2 5" xfId="13593"/>
    <cellStyle name="Vírgula 2 2 2 2 3 2 2 5 2" xfId="44888"/>
    <cellStyle name="Vírgula 2 2 2 2 3 2 2 6" xfId="35006"/>
    <cellStyle name="Vírgula 2 2 2 2 3 2 2 7" xfId="31711"/>
    <cellStyle name="Vírgula 2 2 2 2 3 2 3" xfId="5358"/>
    <cellStyle name="Vírgula 2 2 2 2 3 2 3 2" xfId="21828"/>
    <cellStyle name="Vírgula 2 2 2 2 3 2 3 2 2" xfId="53123"/>
    <cellStyle name="Vírgula 2 2 2 2 3 2 3 3" xfId="15240"/>
    <cellStyle name="Vírgula 2 2 2 2 3 2 3 3 2" xfId="46535"/>
    <cellStyle name="Vírgula 2 2 2 2 3 2 3 4" xfId="36653"/>
    <cellStyle name="Vírgula 2 2 2 2 3 2 4" xfId="8652"/>
    <cellStyle name="Vírgula 2 2 2 2 3 2 4 2" xfId="25122"/>
    <cellStyle name="Vírgula 2 2 2 2 3 2 4 2 2" xfId="56417"/>
    <cellStyle name="Vírgula 2 2 2 2 3 2 4 3" xfId="39947"/>
    <cellStyle name="Vírgula 2 2 2 2 3 2 5" xfId="18534"/>
    <cellStyle name="Vírgula 2 2 2 2 3 2 5 2" xfId="49829"/>
    <cellStyle name="Vírgula 2 2 2 2 3 2 6" xfId="11946"/>
    <cellStyle name="Vírgula 2 2 2 2 3 2 6 2" xfId="43241"/>
    <cellStyle name="Vírgula 2 2 2 2 3 2 7" xfId="28417"/>
    <cellStyle name="Vírgula 2 2 2 2 3 2 7 2" xfId="33359"/>
    <cellStyle name="Vírgula 2 2 2 2 3 2 8" xfId="30064"/>
    <cellStyle name="Vírgula 2 2 2 2 3 3" xfId="3710"/>
    <cellStyle name="Vírgula 2 2 2 2 3 3 2" xfId="7004"/>
    <cellStyle name="Vírgula 2 2 2 2 3 3 2 2" xfId="23474"/>
    <cellStyle name="Vírgula 2 2 2 2 3 3 2 2 2" xfId="54769"/>
    <cellStyle name="Vírgula 2 2 2 2 3 3 2 3" xfId="16886"/>
    <cellStyle name="Vírgula 2 2 2 2 3 3 2 3 2" xfId="48181"/>
    <cellStyle name="Vírgula 2 2 2 2 3 3 2 4" xfId="38299"/>
    <cellStyle name="Vírgula 2 2 2 2 3 3 3" xfId="10298"/>
    <cellStyle name="Vírgula 2 2 2 2 3 3 3 2" xfId="26768"/>
    <cellStyle name="Vírgula 2 2 2 2 3 3 3 2 2" xfId="58063"/>
    <cellStyle name="Vírgula 2 2 2 2 3 3 3 3" xfId="41593"/>
    <cellStyle name="Vírgula 2 2 2 2 3 3 4" xfId="20180"/>
    <cellStyle name="Vírgula 2 2 2 2 3 3 4 2" xfId="51475"/>
    <cellStyle name="Vírgula 2 2 2 2 3 3 5" xfId="13592"/>
    <cellStyle name="Vírgula 2 2 2 2 3 3 5 2" xfId="44887"/>
    <cellStyle name="Vírgula 2 2 2 2 3 3 6" xfId="35005"/>
    <cellStyle name="Vírgula 2 2 2 2 3 3 7" xfId="31710"/>
    <cellStyle name="Vírgula 2 2 2 2 3 4" xfId="5357"/>
    <cellStyle name="Vírgula 2 2 2 2 3 4 2" xfId="21827"/>
    <cellStyle name="Vírgula 2 2 2 2 3 4 2 2" xfId="53122"/>
    <cellStyle name="Vírgula 2 2 2 2 3 4 3" xfId="15239"/>
    <cellStyle name="Vírgula 2 2 2 2 3 4 3 2" xfId="46534"/>
    <cellStyle name="Vírgula 2 2 2 2 3 4 4" xfId="36652"/>
    <cellStyle name="Vírgula 2 2 2 2 3 5" xfId="8651"/>
    <cellStyle name="Vírgula 2 2 2 2 3 5 2" xfId="25121"/>
    <cellStyle name="Vírgula 2 2 2 2 3 5 2 2" xfId="56416"/>
    <cellStyle name="Vírgula 2 2 2 2 3 5 3" xfId="39946"/>
    <cellStyle name="Vírgula 2 2 2 2 3 6" xfId="18533"/>
    <cellStyle name="Vírgula 2 2 2 2 3 6 2" xfId="49828"/>
    <cellStyle name="Vírgula 2 2 2 2 3 7" xfId="11945"/>
    <cellStyle name="Vírgula 2 2 2 2 3 7 2" xfId="43240"/>
    <cellStyle name="Vírgula 2 2 2 2 3 8" xfId="28416"/>
    <cellStyle name="Vírgula 2 2 2 2 3 8 2" xfId="33358"/>
    <cellStyle name="Vírgula 2 2 2 2 3 9" xfId="30063"/>
    <cellStyle name="Vírgula 2 2 2 2 4" xfId="2060"/>
    <cellStyle name="Vírgula 2 2 2 2 4 2" xfId="3712"/>
    <cellStyle name="Vírgula 2 2 2 2 4 2 2" xfId="7006"/>
    <cellStyle name="Vírgula 2 2 2 2 4 2 2 2" xfId="23476"/>
    <cellStyle name="Vírgula 2 2 2 2 4 2 2 2 2" xfId="54771"/>
    <cellStyle name="Vírgula 2 2 2 2 4 2 2 3" xfId="16888"/>
    <cellStyle name="Vírgula 2 2 2 2 4 2 2 3 2" xfId="48183"/>
    <cellStyle name="Vírgula 2 2 2 2 4 2 2 4" xfId="38301"/>
    <cellStyle name="Vírgula 2 2 2 2 4 2 3" xfId="10300"/>
    <cellStyle name="Vírgula 2 2 2 2 4 2 3 2" xfId="26770"/>
    <cellStyle name="Vírgula 2 2 2 2 4 2 3 2 2" xfId="58065"/>
    <cellStyle name="Vírgula 2 2 2 2 4 2 3 3" xfId="41595"/>
    <cellStyle name="Vírgula 2 2 2 2 4 2 4" xfId="20182"/>
    <cellStyle name="Vírgula 2 2 2 2 4 2 4 2" xfId="51477"/>
    <cellStyle name="Vírgula 2 2 2 2 4 2 5" xfId="13594"/>
    <cellStyle name="Vírgula 2 2 2 2 4 2 5 2" xfId="44889"/>
    <cellStyle name="Vírgula 2 2 2 2 4 2 6" xfId="35007"/>
    <cellStyle name="Vírgula 2 2 2 2 4 2 7" xfId="31712"/>
    <cellStyle name="Vírgula 2 2 2 2 4 3" xfId="5359"/>
    <cellStyle name="Vírgula 2 2 2 2 4 3 2" xfId="21829"/>
    <cellStyle name="Vírgula 2 2 2 2 4 3 2 2" xfId="53124"/>
    <cellStyle name="Vírgula 2 2 2 2 4 3 3" xfId="15241"/>
    <cellStyle name="Vírgula 2 2 2 2 4 3 3 2" xfId="46536"/>
    <cellStyle name="Vírgula 2 2 2 2 4 3 4" xfId="36654"/>
    <cellStyle name="Vírgula 2 2 2 2 4 4" xfId="8653"/>
    <cellStyle name="Vírgula 2 2 2 2 4 4 2" xfId="25123"/>
    <cellStyle name="Vírgula 2 2 2 2 4 4 2 2" xfId="56418"/>
    <cellStyle name="Vírgula 2 2 2 2 4 4 3" xfId="39948"/>
    <cellStyle name="Vírgula 2 2 2 2 4 5" xfId="18535"/>
    <cellStyle name="Vírgula 2 2 2 2 4 5 2" xfId="49830"/>
    <cellStyle name="Vírgula 2 2 2 2 4 6" xfId="11947"/>
    <cellStyle name="Vírgula 2 2 2 2 4 6 2" xfId="43242"/>
    <cellStyle name="Vírgula 2 2 2 2 4 7" xfId="28418"/>
    <cellStyle name="Vírgula 2 2 2 2 4 7 2" xfId="33360"/>
    <cellStyle name="Vírgula 2 2 2 2 4 8" xfId="30065"/>
    <cellStyle name="Vírgula 2 2 2 2 5" xfId="3707"/>
    <cellStyle name="Vírgula 2 2 2 2 5 2" xfId="7001"/>
    <cellStyle name="Vírgula 2 2 2 2 5 2 2" xfId="23471"/>
    <cellStyle name="Vírgula 2 2 2 2 5 2 2 2" xfId="54766"/>
    <cellStyle name="Vírgula 2 2 2 2 5 2 3" xfId="16883"/>
    <cellStyle name="Vírgula 2 2 2 2 5 2 3 2" xfId="48178"/>
    <cellStyle name="Vírgula 2 2 2 2 5 2 4" xfId="38296"/>
    <cellStyle name="Vírgula 2 2 2 2 5 3" xfId="10295"/>
    <cellStyle name="Vírgula 2 2 2 2 5 3 2" xfId="26765"/>
    <cellStyle name="Vírgula 2 2 2 2 5 3 2 2" xfId="58060"/>
    <cellStyle name="Vírgula 2 2 2 2 5 3 3" xfId="41590"/>
    <cellStyle name="Vírgula 2 2 2 2 5 4" xfId="20177"/>
    <cellStyle name="Vírgula 2 2 2 2 5 4 2" xfId="51472"/>
    <cellStyle name="Vírgula 2 2 2 2 5 5" xfId="13589"/>
    <cellStyle name="Vírgula 2 2 2 2 5 5 2" xfId="44884"/>
    <cellStyle name="Vírgula 2 2 2 2 5 6" xfId="35002"/>
    <cellStyle name="Vírgula 2 2 2 2 5 7" xfId="31707"/>
    <cellStyle name="Vírgula 2 2 2 2 6" xfId="5354"/>
    <cellStyle name="Vírgula 2 2 2 2 6 2" xfId="21824"/>
    <cellStyle name="Vírgula 2 2 2 2 6 2 2" xfId="53119"/>
    <cellStyle name="Vírgula 2 2 2 2 6 3" xfId="15236"/>
    <cellStyle name="Vírgula 2 2 2 2 6 3 2" xfId="46531"/>
    <cellStyle name="Vírgula 2 2 2 2 6 4" xfId="36649"/>
    <cellStyle name="Vírgula 2 2 2 2 7" xfId="8648"/>
    <cellStyle name="Vírgula 2 2 2 2 7 2" xfId="25118"/>
    <cellStyle name="Vírgula 2 2 2 2 7 2 2" xfId="56413"/>
    <cellStyle name="Vírgula 2 2 2 2 7 3" xfId="39943"/>
    <cellStyle name="Vírgula 2 2 2 2 8" xfId="18530"/>
    <cellStyle name="Vírgula 2 2 2 2 8 2" xfId="49825"/>
    <cellStyle name="Vírgula 2 2 2 2 9" xfId="11942"/>
    <cellStyle name="Vírgula 2 2 2 2 9 2" xfId="43237"/>
    <cellStyle name="Vírgula 2 2 2 3" xfId="2061"/>
    <cellStyle name="Vírgula 2 2 2 3 10" xfId="28419"/>
    <cellStyle name="Vírgula 2 2 2 3 10 2" xfId="33361"/>
    <cellStyle name="Vírgula 2 2 2 3 11" xfId="30066"/>
    <cellStyle name="Vírgula 2 2 2 3 2" xfId="2062"/>
    <cellStyle name="Vírgula 2 2 2 3 2 2" xfId="2063"/>
    <cellStyle name="Vírgula 2 2 2 3 2 2 2" xfId="3715"/>
    <cellStyle name="Vírgula 2 2 2 3 2 2 2 2" xfId="7009"/>
    <cellStyle name="Vírgula 2 2 2 3 2 2 2 2 2" xfId="23479"/>
    <cellStyle name="Vírgula 2 2 2 3 2 2 2 2 2 2" xfId="54774"/>
    <cellStyle name="Vírgula 2 2 2 3 2 2 2 2 3" xfId="16891"/>
    <cellStyle name="Vírgula 2 2 2 3 2 2 2 2 3 2" xfId="48186"/>
    <cellStyle name="Vírgula 2 2 2 3 2 2 2 2 4" xfId="38304"/>
    <cellStyle name="Vírgula 2 2 2 3 2 2 2 3" xfId="10303"/>
    <cellStyle name="Vírgula 2 2 2 3 2 2 2 3 2" xfId="26773"/>
    <cellStyle name="Vírgula 2 2 2 3 2 2 2 3 2 2" xfId="58068"/>
    <cellStyle name="Vírgula 2 2 2 3 2 2 2 3 3" xfId="41598"/>
    <cellStyle name="Vírgula 2 2 2 3 2 2 2 4" xfId="20185"/>
    <cellStyle name="Vírgula 2 2 2 3 2 2 2 4 2" xfId="51480"/>
    <cellStyle name="Vírgula 2 2 2 3 2 2 2 5" xfId="13597"/>
    <cellStyle name="Vírgula 2 2 2 3 2 2 2 5 2" xfId="44892"/>
    <cellStyle name="Vírgula 2 2 2 3 2 2 2 6" xfId="35010"/>
    <cellStyle name="Vírgula 2 2 2 3 2 2 2 7" xfId="31715"/>
    <cellStyle name="Vírgula 2 2 2 3 2 2 3" xfId="5362"/>
    <cellStyle name="Vírgula 2 2 2 3 2 2 3 2" xfId="21832"/>
    <cellStyle name="Vírgula 2 2 2 3 2 2 3 2 2" xfId="53127"/>
    <cellStyle name="Vírgula 2 2 2 3 2 2 3 3" xfId="15244"/>
    <cellStyle name="Vírgula 2 2 2 3 2 2 3 3 2" xfId="46539"/>
    <cellStyle name="Vírgula 2 2 2 3 2 2 3 4" xfId="36657"/>
    <cellStyle name="Vírgula 2 2 2 3 2 2 4" xfId="8656"/>
    <cellStyle name="Vírgula 2 2 2 3 2 2 4 2" xfId="25126"/>
    <cellStyle name="Vírgula 2 2 2 3 2 2 4 2 2" xfId="56421"/>
    <cellStyle name="Vírgula 2 2 2 3 2 2 4 3" xfId="39951"/>
    <cellStyle name="Vírgula 2 2 2 3 2 2 5" xfId="18538"/>
    <cellStyle name="Vírgula 2 2 2 3 2 2 5 2" xfId="49833"/>
    <cellStyle name="Vírgula 2 2 2 3 2 2 6" xfId="11950"/>
    <cellStyle name="Vírgula 2 2 2 3 2 2 6 2" xfId="43245"/>
    <cellStyle name="Vírgula 2 2 2 3 2 2 7" xfId="28421"/>
    <cellStyle name="Vírgula 2 2 2 3 2 2 7 2" xfId="33363"/>
    <cellStyle name="Vírgula 2 2 2 3 2 2 8" xfId="30068"/>
    <cellStyle name="Vírgula 2 2 2 3 2 3" xfId="3714"/>
    <cellStyle name="Vírgula 2 2 2 3 2 3 2" xfId="7008"/>
    <cellStyle name="Vírgula 2 2 2 3 2 3 2 2" xfId="23478"/>
    <cellStyle name="Vírgula 2 2 2 3 2 3 2 2 2" xfId="54773"/>
    <cellStyle name="Vírgula 2 2 2 3 2 3 2 3" xfId="16890"/>
    <cellStyle name="Vírgula 2 2 2 3 2 3 2 3 2" xfId="48185"/>
    <cellStyle name="Vírgula 2 2 2 3 2 3 2 4" xfId="38303"/>
    <cellStyle name="Vírgula 2 2 2 3 2 3 3" xfId="10302"/>
    <cellStyle name="Vírgula 2 2 2 3 2 3 3 2" xfId="26772"/>
    <cellStyle name="Vírgula 2 2 2 3 2 3 3 2 2" xfId="58067"/>
    <cellStyle name="Vírgula 2 2 2 3 2 3 3 3" xfId="41597"/>
    <cellStyle name="Vírgula 2 2 2 3 2 3 4" xfId="20184"/>
    <cellStyle name="Vírgula 2 2 2 3 2 3 4 2" xfId="51479"/>
    <cellStyle name="Vírgula 2 2 2 3 2 3 5" xfId="13596"/>
    <cellStyle name="Vírgula 2 2 2 3 2 3 5 2" xfId="44891"/>
    <cellStyle name="Vírgula 2 2 2 3 2 3 6" xfId="35009"/>
    <cellStyle name="Vírgula 2 2 2 3 2 3 7" xfId="31714"/>
    <cellStyle name="Vírgula 2 2 2 3 2 4" xfId="5361"/>
    <cellStyle name="Vírgula 2 2 2 3 2 4 2" xfId="21831"/>
    <cellStyle name="Vírgula 2 2 2 3 2 4 2 2" xfId="53126"/>
    <cellStyle name="Vírgula 2 2 2 3 2 4 3" xfId="15243"/>
    <cellStyle name="Vírgula 2 2 2 3 2 4 3 2" xfId="46538"/>
    <cellStyle name="Vírgula 2 2 2 3 2 4 4" xfId="36656"/>
    <cellStyle name="Vírgula 2 2 2 3 2 5" xfId="8655"/>
    <cellStyle name="Vírgula 2 2 2 3 2 5 2" xfId="25125"/>
    <cellStyle name="Vírgula 2 2 2 3 2 5 2 2" xfId="56420"/>
    <cellStyle name="Vírgula 2 2 2 3 2 5 3" xfId="39950"/>
    <cellStyle name="Vírgula 2 2 2 3 2 6" xfId="18537"/>
    <cellStyle name="Vírgula 2 2 2 3 2 6 2" xfId="49832"/>
    <cellStyle name="Vírgula 2 2 2 3 2 7" xfId="11949"/>
    <cellStyle name="Vírgula 2 2 2 3 2 7 2" xfId="43244"/>
    <cellStyle name="Vírgula 2 2 2 3 2 8" xfId="28420"/>
    <cellStyle name="Vírgula 2 2 2 3 2 8 2" xfId="33362"/>
    <cellStyle name="Vírgula 2 2 2 3 2 9" xfId="30067"/>
    <cellStyle name="Vírgula 2 2 2 3 3" xfId="2064"/>
    <cellStyle name="Vírgula 2 2 2 3 3 2" xfId="2065"/>
    <cellStyle name="Vírgula 2 2 2 3 3 2 2" xfId="3717"/>
    <cellStyle name="Vírgula 2 2 2 3 3 2 2 2" xfId="7011"/>
    <cellStyle name="Vírgula 2 2 2 3 3 2 2 2 2" xfId="23481"/>
    <cellStyle name="Vírgula 2 2 2 3 3 2 2 2 2 2" xfId="54776"/>
    <cellStyle name="Vírgula 2 2 2 3 3 2 2 2 3" xfId="16893"/>
    <cellStyle name="Vírgula 2 2 2 3 3 2 2 2 3 2" xfId="48188"/>
    <cellStyle name="Vírgula 2 2 2 3 3 2 2 2 4" xfId="38306"/>
    <cellStyle name="Vírgula 2 2 2 3 3 2 2 3" xfId="10305"/>
    <cellStyle name="Vírgula 2 2 2 3 3 2 2 3 2" xfId="26775"/>
    <cellStyle name="Vírgula 2 2 2 3 3 2 2 3 2 2" xfId="58070"/>
    <cellStyle name="Vírgula 2 2 2 3 3 2 2 3 3" xfId="41600"/>
    <cellStyle name="Vírgula 2 2 2 3 3 2 2 4" xfId="20187"/>
    <cellStyle name="Vírgula 2 2 2 3 3 2 2 4 2" xfId="51482"/>
    <cellStyle name="Vírgula 2 2 2 3 3 2 2 5" xfId="13599"/>
    <cellStyle name="Vírgula 2 2 2 3 3 2 2 5 2" xfId="44894"/>
    <cellStyle name="Vírgula 2 2 2 3 3 2 2 6" xfId="35012"/>
    <cellStyle name="Vírgula 2 2 2 3 3 2 2 7" xfId="31717"/>
    <cellStyle name="Vírgula 2 2 2 3 3 2 3" xfId="5364"/>
    <cellStyle name="Vírgula 2 2 2 3 3 2 3 2" xfId="21834"/>
    <cellStyle name="Vírgula 2 2 2 3 3 2 3 2 2" xfId="53129"/>
    <cellStyle name="Vírgula 2 2 2 3 3 2 3 3" xfId="15246"/>
    <cellStyle name="Vírgula 2 2 2 3 3 2 3 3 2" xfId="46541"/>
    <cellStyle name="Vírgula 2 2 2 3 3 2 3 4" xfId="36659"/>
    <cellStyle name="Vírgula 2 2 2 3 3 2 4" xfId="8658"/>
    <cellStyle name="Vírgula 2 2 2 3 3 2 4 2" xfId="25128"/>
    <cellStyle name="Vírgula 2 2 2 3 3 2 4 2 2" xfId="56423"/>
    <cellStyle name="Vírgula 2 2 2 3 3 2 4 3" xfId="39953"/>
    <cellStyle name="Vírgula 2 2 2 3 3 2 5" xfId="18540"/>
    <cellStyle name="Vírgula 2 2 2 3 3 2 5 2" xfId="49835"/>
    <cellStyle name="Vírgula 2 2 2 3 3 2 6" xfId="11952"/>
    <cellStyle name="Vírgula 2 2 2 3 3 2 6 2" xfId="43247"/>
    <cellStyle name="Vírgula 2 2 2 3 3 2 7" xfId="28423"/>
    <cellStyle name="Vírgula 2 2 2 3 3 2 7 2" xfId="33365"/>
    <cellStyle name="Vírgula 2 2 2 3 3 2 8" xfId="30070"/>
    <cellStyle name="Vírgula 2 2 2 3 3 3" xfId="3716"/>
    <cellStyle name="Vírgula 2 2 2 3 3 3 2" xfId="7010"/>
    <cellStyle name="Vírgula 2 2 2 3 3 3 2 2" xfId="23480"/>
    <cellStyle name="Vírgula 2 2 2 3 3 3 2 2 2" xfId="54775"/>
    <cellStyle name="Vírgula 2 2 2 3 3 3 2 3" xfId="16892"/>
    <cellStyle name="Vírgula 2 2 2 3 3 3 2 3 2" xfId="48187"/>
    <cellStyle name="Vírgula 2 2 2 3 3 3 2 4" xfId="38305"/>
    <cellStyle name="Vírgula 2 2 2 3 3 3 3" xfId="10304"/>
    <cellStyle name="Vírgula 2 2 2 3 3 3 3 2" xfId="26774"/>
    <cellStyle name="Vírgula 2 2 2 3 3 3 3 2 2" xfId="58069"/>
    <cellStyle name="Vírgula 2 2 2 3 3 3 3 3" xfId="41599"/>
    <cellStyle name="Vírgula 2 2 2 3 3 3 4" xfId="20186"/>
    <cellStyle name="Vírgula 2 2 2 3 3 3 4 2" xfId="51481"/>
    <cellStyle name="Vírgula 2 2 2 3 3 3 5" xfId="13598"/>
    <cellStyle name="Vírgula 2 2 2 3 3 3 5 2" xfId="44893"/>
    <cellStyle name="Vírgula 2 2 2 3 3 3 6" xfId="35011"/>
    <cellStyle name="Vírgula 2 2 2 3 3 3 7" xfId="31716"/>
    <cellStyle name="Vírgula 2 2 2 3 3 4" xfId="5363"/>
    <cellStyle name="Vírgula 2 2 2 3 3 4 2" xfId="21833"/>
    <cellStyle name="Vírgula 2 2 2 3 3 4 2 2" xfId="53128"/>
    <cellStyle name="Vírgula 2 2 2 3 3 4 3" xfId="15245"/>
    <cellStyle name="Vírgula 2 2 2 3 3 4 3 2" xfId="46540"/>
    <cellStyle name="Vírgula 2 2 2 3 3 4 4" xfId="36658"/>
    <cellStyle name="Vírgula 2 2 2 3 3 5" xfId="8657"/>
    <cellStyle name="Vírgula 2 2 2 3 3 5 2" xfId="25127"/>
    <cellStyle name="Vírgula 2 2 2 3 3 5 2 2" xfId="56422"/>
    <cellStyle name="Vírgula 2 2 2 3 3 5 3" xfId="39952"/>
    <cellStyle name="Vírgula 2 2 2 3 3 6" xfId="18539"/>
    <cellStyle name="Vírgula 2 2 2 3 3 6 2" xfId="49834"/>
    <cellStyle name="Vírgula 2 2 2 3 3 7" xfId="11951"/>
    <cellStyle name="Vírgula 2 2 2 3 3 7 2" xfId="43246"/>
    <cellStyle name="Vírgula 2 2 2 3 3 8" xfId="28422"/>
    <cellStyle name="Vírgula 2 2 2 3 3 8 2" xfId="33364"/>
    <cellStyle name="Vírgula 2 2 2 3 3 9" xfId="30069"/>
    <cellStyle name="Vírgula 2 2 2 3 4" xfId="2066"/>
    <cellStyle name="Vírgula 2 2 2 3 4 2" xfId="3718"/>
    <cellStyle name="Vírgula 2 2 2 3 4 2 2" xfId="7012"/>
    <cellStyle name="Vírgula 2 2 2 3 4 2 2 2" xfId="23482"/>
    <cellStyle name="Vírgula 2 2 2 3 4 2 2 2 2" xfId="54777"/>
    <cellStyle name="Vírgula 2 2 2 3 4 2 2 3" xfId="16894"/>
    <cellStyle name="Vírgula 2 2 2 3 4 2 2 3 2" xfId="48189"/>
    <cellStyle name="Vírgula 2 2 2 3 4 2 2 4" xfId="38307"/>
    <cellStyle name="Vírgula 2 2 2 3 4 2 3" xfId="10306"/>
    <cellStyle name="Vírgula 2 2 2 3 4 2 3 2" xfId="26776"/>
    <cellStyle name="Vírgula 2 2 2 3 4 2 3 2 2" xfId="58071"/>
    <cellStyle name="Vírgula 2 2 2 3 4 2 3 3" xfId="41601"/>
    <cellStyle name="Vírgula 2 2 2 3 4 2 4" xfId="20188"/>
    <cellStyle name="Vírgula 2 2 2 3 4 2 4 2" xfId="51483"/>
    <cellStyle name="Vírgula 2 2 2 3 4 2 5" xfId="13600"/>
    <cellStyle name="Vírgula 2 2 2 3 4 2 5 2" xfId="44895"/>
    <cellStyle name="Vírgula 2 2 2 3 4 2 6" xfId="35013"/>
    <cellStyle name="Vírgula 2 2 2 3 4 2 7" xfId="31718"/>
    <cellStyle name="Vírgula 2 2 2 3 4 3" xfId="5365"/>
    <cellStyle name="Vírgula 2 2 2 3 4 3 2" xfId="21835"/>
    <cellStyle name="Vírgula 2 2 2 3 4 3 2 2" xfId="53130"/>
    <cellStyle name="Vírgula 2 2 2 3 4 3 3" xfId="15247"/>
    <cellStyle name="Vírgula 2 2 2 3 4 3 3 2" xfId="46542"/>
    <cellStyle name="Vírgula 2 2 2 3 4 3 4" xfId="36660"/>
    <cellStyle name="Vírgula 2 2 2 3 4 4" xfId="8659"/>
    <cellStyle name="Vírgula 2 2 2 3 4 4 2" xfId="25129"/>
    <cellStyle name="Vírgula 2 2 2 3 4 4 2 2" xfId="56424"/>
    <cellStyle name="Vírgula 2 2 2 3 4 4 3" xfId="39954"/>
    <cellStyle name="Vírgula 2 2 2 3 4 5" xfId="18541"/>
    <cellStyle name="Vírgula 2 2 2 3 4 5 2" xfId="49836"/>
    <cellStyle name="Vírgula 2 2 2 3 4 6" xfId="11953"/>
    <cellStyle name="Vírgula 2 2 2 3 4 6 2" xfId="43248"/>
    <cellStyle name="Vírgula 2 2 2 3 4 7" xfId="28424"/>
    <cellStyle name="Vírgula 2 2 2 3 4 7 2" xfId="33366"/>
    <cellStyle name="Vírgula 2 2 2 3 4 8" xfId="30071"/>
    <cellStyle name="Vírgula 2 2 2 3 5" xfId="3713"/>
    <cellStyle name="Vírgula 2 2 2 3 5 2" xfId="7007"/>
    <cellStyle name="Vírgula 2 2 2 3 5 2 2" xfId="23477"/>
    <cellStyle name="Vírgula 2 2 2 3 5 2 2 2" xfId="54772"/>
    <cellStyle name="Vírgula 2 2 2 3 5 2 3" xfId="16889"/>
    <cellStyle name="Vírgula 2 2 2 3 5 2 3 2" xfId="48184"/>
    <cellStyle name="Vírgula 2 2 2 3 5 2 4" xfId="38302"/>
    <cellStyle name="Vírgula 2 2 2 3 5 3" xfId="10301"/>
    <cellStyle name="Vírgula 2 2 2 3 5 3 2" xfId="26771"/>
    <cellStyle name="Vírgula 2 2 2 3 5 3 2 2" xfId="58066"/>
    <cellStyle name="Vírgula 2 2 2 3 5 3 3" xfId="41596"/>
    <cellStyle name="Vírgula 2 2 2 3 5 4" xfId="20183"/>
    <cellStyle name="Vírgula 2 2 2 3 5 4 2" xfId="51478"/>
    <cellStyle name="Vírgula 2 2 2 3 5 5" xfId="13595"/>
    <cellStyle name="Vírgula 2 2 2 3 5 5 2" xfId="44890"/>
    <cellStyle name="Vírgula 2 2 2 3 5 6" xfId="35008"/>
    <cellStyle name="Vírgula 2 2 2 3 5 7" xfId="31713"/>
    <cellStyle name="Vírgula 2 2 2 3 6" xfId="5360"/>
    <cellStyle name="Vírgula 2 2 2 3 6 2" xfId="21830"/>
    <cellStyle name="Vírgula 2 2 2 3 6 2 2" xfId="53125"/>
    <cellStyle name="Vírgula 2 2 2 3 6 3" xfId="15242"/>
    <cellStyle name="Vírgula 2 2 2 3 6 3 2" xfId="46537"/>
    <cellStyle name="Vírgula 2 2 2 3 6 4" xfId="36655"/>
    <cellStyle name="Vírgula 2 2 2 3 7" xfId="8654"/>
    <cellStyle name="Vírgula 2 2 2 3 7 2" xfId="25124"/>
    <cellStyle name="Vírgula 2 2 2 3 7 2 2" xfId="56419"/>
    <cellStyle name="Vírgula 2 2 2 3 7 3" xfId="39949"/>
    <cellStyle name="Vírgula 2 2 2 3 8" xfId="18536"/>
    <cellStyle name="Vírgula 2 2 2 3 8 2" xfId="49831"/>
    <cellStyle name="Vírgula 2 2 2 3 9" xfId="11948"/>
    <cellStyle name="Vírgula 2 2 2 3 9 2" xfId="43243"/>
    <cellStyle name="Vírgula 2 2 2 4" xfId="2067"/>
    <cellStyle name="Vírgula 2 2 2 4 2" xfId="2068"/>
    <cellStyle name="Vírgula 2 2 2 4 2 2" xfId="3720"/>
    <cellStyle name="Vírgula 2 2 2 4 2 2 2" xfId="7014"/>
    <cellStyle name="Vírgula 2 2 2 4 2 2 2 2" xfId="23484"/>
    <cellStyle name="Vírgula 2 2 2 4 2 2 2 2 2" xfId="54779"/>
    <cellStyle name="Vírgula 2 2 2 4 2 2 2 3" xfId="16896"/>
    <cellStyle name="Vírgula 2 2 2 4 2 2 2 3 2" xfId="48191"/>
    <cellStyle name="Vírgula 2 2 2 4 2 2 2 4" xfId="38309"/>
    <cellStyle name="Vírgula 2 2 2 4 2 2 3" xfId="10308"/>
    <cellStyle name="Vírgula 2 2 2 4 2 2 3 2" xfId="26778"/>
    <cellStyle name="Vírgula 2 2 2 4 2 2 3 2 2" xfId="58073"/>
    <cellStyle name="Vírgula 2 2 2 4 2 2 3 3" xfId="41603"/>
    <cellStyle name="Vírgula 2 2 2 4 2 2 4" xfId="20190"/>
    <cellStyle name="Vírgula 2 2 2 4 2 2 4 2" xfId="51485"/>
    <cellStyle name="Vírgula 2 2 2 4 2 2 5" xfId="13602"/>
    <cellStyle name="Vírgula 2 2 2 4 2 2 5 2" xfId="44897"/>
    <cellStyle name="Vírgula 2 2 2 4 2 2 6" xfId="35015"/>
    <cellStyle name="Vírgula 2 2 2 4 2 2 7" xfId="31720"/>
    <cellStyle name="Vírgula 2 2 2 4 2 3" xfId="5367"/>
    <cellStyle name="Vírgula 2 2 2 4 2 3 2" xfId="21837"/>
    <cellStyle name="Vírgula 2 2 2 4 2 3 2 2" xfId="53132"/>
    <cellStyle name="Vírgula 2 2 2 4 2 3 3" xfId="15249"/>
    <cellStyle name="Vírgula 2 2 2 4 2 3 3 2" xfId="46544"/>
    <cellStyle name="Vírgula 2 2 2 4 2 3 4" xfId="36662"/>
    <cellStyle name="Vírgula 2 2 2 4 2 4" xfId="8661"/>
    <cellStyle name="Vírgula 2 2 2 4 2 4 2" xfId="25131"/>
    <cellStyle name="Vírgula 2 2 2 4 2 4 2 2" xfId="56426"/>
    <cellStyle name="Vírgula 2 2 2 4 2 4 3" xfId="39956"/>
    <cellStyle name="Vírgula 2 2 2 4 2 5" xfId="18543"/>
    <cellStyle name="Vírgula 2 2 2 4 2 5 2" xfId="49838"/>
    <cellStyle name="Vírgula 2 2 2 4 2 6" xfId="11955"/>
    <cellStyle name="Vírgula 2 2 2 4 2 6 2" xfId="43250"/>
    <cellStyle name="Vírgula 2 2 2 4 2 7" xfId="28426"/>
    <cellStyle name="Vírgula 2 2 2 4 2 7 2" xfId="33368"/>
    <cellStyle name="Vírgula 2 2 2 4 2 8" xfId="30073"/>
    <cellStyle name="Vírgula 2 2 2 4 3" xfId="3719"/>
    <cellStyle name="Vírgula 2 2 2 4 3 2" xfId="7013"/>
    <cellStyle name="Vírgula 2 2 2 4 3 2 2" xfId="23483"/>
    <cellStyle name="Vírgula 2 2 2 4 3 2 2 2" xfId="54778"/>
    <cellStyle name="Vírgula 2 2 2 4 3 2 3" xfId="16895"/>
    <cellStyle name="Vírgula 2 2 2 4 3 2 3 2" xfId="48190"/>
    <cellStyle name="Vírgula 2 2 2 4 3 2 4" xfId="38308"/>
    <cellStyle name="Vírgula 2 2 2 4 3 3" xfId="10307"/>
    <cellStyle name="Vírgula 2 2 2 4 3 3 2" xfId="26777"/>
    <cellStyle name="Vírgula 2 2 2 4 3 3 2 2" xfId="58072"/>
    <cellStyle name="Vírgula 2 2 2 4 3 3 3" xfId="41602"/>
    <cellStyle name="Vírgula 2 2 2 4 3 4" xfId="20189"/>
    <cellStyle name="Vírgula 2 2 2 4 3 4 2" xfId="51484"/>
    <cellStyle name="Vírgula 2 2 2 4 3 5" xfId="13601"/>
    <cellStyle name="Vírgula 2 2 2 4 3 5 2" xfId="44896"/>
    <cellStyle name="Vírgula 2 2 2 4 3 6" xfId="35014"/>
    <cellStyle name="Vírgula 2 2 2 4 3 7" xfId="31719"/>
    <cellStyle name="Vírgula 2 2 2 4 4" xfId="5366"/>
    <cellStyle name="Vírgula 2 2 2 4 4 2" xfId="21836"/>
    <cellStyle name="Vírgula 2 2 2 4 4 2 2" xfId="53131"/>
    <cellStyle name="Vírgula 2 2 2 4 4 3" xfId="15248"/>
    <cellStyle name="Vírgula 2 2 2 4 4 3 2" xfId="46543"/>
    <cellStyle name="Vírgula 2 2 2 4 4 4" xfId="36661"/>
    <cellStyle name="Vírgula 2 2 2 4 5" xfId="8660"/>
    <cellStyle name="Vírgula 2 2 2 4 5 2" xfId="25130"/>
    <cellStyle name="Vírgula 2 2 2 4 5 2 2" xfId="56425"/>
    <cellStyle name="Vírgula 2 2 2 4 5 3" xfId="39955"/>
    <cellStyle name="Vírgula 2 2 2 4 6" xfId="18542"/>
    <cellStyle name="Vírgula 2 2 2 4 6 2" xfId="49837"/>
    <cellStyle name="Vírgula 2 2 2 4 7" xfId="11954"/>
    <cellStyle name="Vírgula 2 2 2 4 7 2" xfId="43249"/>
    <cellStyle name="Vírgula 2 2 2 4 8" xfId="28425"/>
    <cellStyle name="Vírgula 2 2 2 4 8 2" xfId="33367"/>
    <cellStyle name="Vírgula 2 2 2 4 9" xfId="30072"/>
    <cellStyle name="Vírgula 2 2 2 5" xfId="2069"/>
    <cellStyle name="Vírgula 2 2 2 5 2" xfId="2070"/>
    <cellStyle name="Vírgula 2 2 2 5 2 2" xfId="3722"/>
    <cellStyle name="Vírgula 2 2 2 5 2 2 2" xfId="7016"/>
    <cellStyle name="Vírgula 2 2 2 5 2 2 2 2" xfId="23486"/>
    <cellStyle name="Vírgula 2 2 2 5 2 2 2 2 2" xfId="54781"/>
    <cellStyle name="Vírgula 2 2 2 5 2 2 2 3" xfId="16898"/>
    <cellStyle name="Vírgula 2 2 2 5 2 2 2 3 2" xfId="48193"/>
    <cellStyle name="Vírgula 2 2 2 5 2 2 2 4" xfId="38311"/>
    <cellStyle name="Vírgula 2 2 2 5 2 2 3" xfId="10310"/>
    <cellStyle name="Vírgula 2 2 2 5 2 2 3 2" xfId="26780"/>
    <cellStyle name="Vírgula 2 2 2 5 2 2 3 2 2" xfId="58075"/>
    <cellStyle name="Vírgula 2 2 2 5 2 2 3 3" xfId="41605"/>
    <cellStyle name="Vírgula 2 2 2 5 2 2 4" xfId="20192"/>
    <cellStyle name="Vírgula 2 2 2 5 2 2 4 2" xfId="51487"/>
    <cellStyle name="Vírgula 2 2 2 5 2 2 5" xfId="13604"/>
    <cellStyle name="Vírgula 2 2 2 5 2 2 5 2" xfId="44899"/>
    <cellStyle name="Vírgula 2 2 2 5 2 2 6" xfId="35017"/>
    <cellStyle name="Vírgula 2 2 2 5 2 2 7" xfId="31722"/>
    <cellStyle name="Vírgula 2 2 2 5 2 3" xfId="5369"/>
    <cellStyle name="Vírgula 2 2 2 5 2 3 2" xfId="21839"/>
    <cellStyle name="Vírgula 2 2 2 5 2 3 2 2" xfId="53134"/>
    <cellStyle name="Vírgula 2 2 2 5 2 3 3" xfId="15251"/>
    <cellStyle name="Vírgula 2 2 2 5 2 3 3 2" xfId="46546"/>
    <cellStyle name="Vírgula 2 2 2 5 2 3 4" xfId="36664"/>
    <cellStyle name="Vírgula 2 2 2 5 2 4" xfId="8663"/>
    <cellStyle name="Vírgula 2 2 2 5 2 4 2" xfId="25133"/>
    <cellStyle name="Vírgula 2 2 2 5 2 4 2 2" xfId="56428"/>
    <cellStyle name="Vírgula 2 2 2 5 2 4 3" xfId="39958"/>
    <cellStyle name="Vírgula 2 2 2 5 2 5" xfId="18545"/>
    <cellStyle name="Vírgula 2 2 2 5 2 5 2" xfId="49840"/>
    <cellStyle name="Vírgula 2 2 2 5 2 6" xfId="11957"/>
    <cellStyle name="Vírgula 2 2 2 5 2 6 2" xfId="43252"/>
    <cellStyle name="Vírgula 2 2 2 5 2 7" xfId="28428"/>
    <cellStyle name="Vírgula 2 2 2 5 2 7 2" xfId="33370"/>
    <cellStyle name="Vírgula 2 2 2 5 2 8" xfId="30075"/>
    <cellStyle name="Vírgula 2 2 2 5 3" xfId="3721"/>
    <cellStyle name="Vírgula 2 2 2 5 3 2" xfId="7015"/>
    <cellStyle name="Vírgula 2 2 2 5 3 2 2" xfId="23485"/>
    <cellStyle name="Vírgula 2 2 2 5 3 2 2 2" xfId="54780"/>
    <cellStyle name="Vírgula 2 2 2 5 3 2 3" xfId="16897"/>
    <cellStyle name="Vírgula 2 2 2 5 3 2 3 2" xfId="48192"/>
    <cellStyle name="Vírgula 2 2 2 5 3 2 4" xfId="38310"/>
    <cellStyle name="Vírgula 2 2 2 5 3 3" xfId="10309"/>
    <cellStyle name="Vírgula 2 2 2 5 3 3 2" xfId="26779"/>
    <cellStyle name="Vírgula 2 2 2 5 3 3 2 2" xfId="58074"/>
    <cellStyle name="Vírgula 2 2 2 5 3 3 3" xfId="41604"/>
    <cellStyle name="Vírgula 2 2 2 5 3 4" xfId="20191"/>
    <cellStyle name="Vírgula 2 2 2 5 3 4 2" xfId="51486"/>
    <cellStyle name="Vírgula 2 2 2 5 3 5" xfId="13603"/>
    <cellStyle name="Vírgula 2 2 2 5 3 5 2" xfId="44898"/>
    <cellStyle name="Vírgula 2 2 2 5 3 6" xfId="35016"/>
    <cellStyle name="Vírgula 2 2 2 5 3 7" xfId="31721"/>
    <cellStyle name="Vírgula 2 2 2 5 4" xfId="5368"/>
    <cellStyle name="Vírgula 2 2 2 5 4 2" xfId="21838"/>
    <cellStyle name="Vírgula 2 2 2 5 4 2 2" xfId="53133"/>
    <cellStyle name="Vírgula 2 2 2 5 4 3" xfId="15250"/>
    <cellStyle name="Vírgula 2 2 2 5 4 3 2" xfId="46545"/>
    <cellStyle name="Vírgula 2 2 2 5 4 4" xfId="36663"/>
    <cellStyle name="Vírgula 2 2 2 5 5" xfId="8662"/>
    <cellStyle name="Vírgula 2 2 2 5 5 2" xfId="25132"/>
    <cellStyle name="Vírgula 2 2 2 5 5 2 2" xfId="56427"/>
    <cellStyle name="Vírgula 2 2 2 5 5 3" xfId="39957"/>
    <cellStyle name="Vírgula 2 2 2 5 6" xfId="18544"/>
    <cellStyle name="Vírgula 2 2 2 5 6 2" xfId="49839"/>
    <cellStyle name="Vírgula 2 2 2 5 7" xfId="11956"/>
    <cellStyle name="Vírgula 2 2 2 5 7 2" xfId="43251"/>
    <cellStyle name="Vírgula 2 2 2 5 8" xfId="28427"/>
    <cellStyle name="Vírgula 2 2 2 5 8 2" xfId="33369"/>
    <cellStyle name="Vírgula 2 2 2 5 9" xfId="30074"/>
    <cellStyle name="Vírgula 2 2 2 6" xfId="2071"/>
    <cellStyle name="Vírgula 2 2 2 6 2" xfId="3723"/>
    <cellStyle name="Vírgula 2 2 2 6 2 2" xfId="7017"/>
    <cellStyle name="Vírgula 2 2 2 6 2 2 2" xfId="23487"/>
    <cellStyle name="Vírgula 2 2 2 6 2 2 2 2" xfId="54782"/>
    <cellStyle name="Vírgula 2 2 2 6 2 2 3" xfId="16899"/>
    <cellStyle name="Vírgula 2 2 2 6 2 2 3 2" xfId="48194"/>
    <cellStyle name="Vírgula 2 2 2 6 2 2 4" xfId="38312"/>
    <cellStyle name="Vírgula 2 2 2 6 2 3" xfId="10311"/>
    <cellStyle name="Vírgula 2 2 2 6 2 3 2" xfId="26781"/>
    <cellStyle name="Vírgula 2 2 2 6 2 3 2 2" xfId="58076"/>
    <cellStyle name="Vírgula 2 2 2 6 2 3 3" xfId="41606"/>
    <cellStyle name="Vírgula 2 2 2 6 2 4" xfId="20193"/>
    <cellStyle name="Vírgula 2 2 2 6 2 4 2" xfId="51488"/>
    <cellStyle name="Vírgula 2 2 2 6 2 5" xfId="13605"/>
    <cellStyle name="Vírgula 2 2 2 6 2 5 2" xfId="44900"/>
    <cellStyle name="Vírgula 2 2 2 6 2 6" xfId="35018"/>
    <cellStyle name="Vírgula 2 2 2 6 2 7" xfId="31723"/>
    <cellStyle name="Vírgula 2 2 2 6 3" xfId="5370"/>
    <cellStyle name="Vírgula 2 2 2 6 3 2" xfId="21840"/>
    <cellStyle name="Vírgula 2 2 2 6 3 2 2" xfId="53135"/>
    <cellStyle name="Vírgula 2 2 2 6 3 3" xfId="15252"/>
    <cellStyle name="Vírgula 2 2 2 6 3 3 2" xfId="46547"/>
    <cellStyle name="Vírgula 2 2 2 6 3 4" xfId="36665"/>
    <cellStyle name="Vírgula 2 2 2 6 4" xfId="8664"/>
    <cellStyle name="Vírgula 2 2 2 6 4 2" xfId="25134"/>
    <cellStyle name="Vírgula 2 2 2 6 4 2 2" xfId="56429"/>
    <cellStyle name="Vírgula 2 2 2 6 4 3" xfId="39959"/>
    <cellStyle name="Vírgula 2 2 2 6 5" xfId="18546"/>
    <cellStyle name="Vírgula 2 2 2 6 5 2" xfId="49841"/>
    <cellStyle name="Vírgula 2 2 2 6 6" xfId="11958"/>
    <cellStyle name="Vírgula 2 2 2 6 6 2" xfId="43253"/>
    <cellStyle name="Vírgula 2 2 2 6 7" xfId="28429"/>
    <cellStyle name="Vírgula 2 2 2 6 7 2" xfId="33371"/>
    <cellStyle name="Vírgula 2 2 2 6 8" xfId="30076"/>
    <cellStyle name="Vírgula 2 2 2 7" xfId="2072"/>
    <cellStyle name="Vírgula 2 2 2 7 2" xfId="3724"/>
    <cellStyle name="Vírgula 2 2 2 7 2 2" xfId="7018"/>
    <cellStyle name="Vírgula 2 2 2 7 2 2 2" xfId="23488"/>
    <cellStyle name="Vírgula 2 2 2 7 2 2 2 2" xfId="54783"/>
    <cellStyle name="Vírgula 2 2 2 7 2 2 3" xfId="16900"/>
    <cellStyle name="Vírgula 2 2 2 7 2 2 3 2" xfId="48195"/>
    <cellStyle name="Vírgula 2 2 2 7 2 2 4" xfId="38313"/>
    <cellStyle name="Vírgula 2 2 2 7 2 3" xfId="10312"/>
    <cellStyle name="Vírgula 2 2 2 7 2 3 2" xfId="26782"/>
    <cellStyle name="Vírgula 2 2 2 7 2 3 2 2" xfId="58077"/>
    <cellStyle name="Vírgula 2 2 2 7 2 3 3" xfId="41607"/>
    <cellStyle name="Vírgula 2 2 2 7 2 4" xfId="20194"/>
    <cellStyle name="Vírgula 2 2 2 7 2 4 2" xfId="51489"/>
    <cellStyle name="Vírgula 2 2 2 7 2 5" xfId="13606"/>
    <cellStyle name="Vírgula 2 2 2 7 2 5 2" xfId="44901"/>
    <cellStyle name="Vírgula 2 2 2 7 2 6" xfId="35019"/>
    <cellStyle name="Vírgula 2 2 2 7 2 7" xfId="31724"/>
    <cellStyle name="Vírgula 2 2 2 7 3" xfId="5371"/>
    <cellStyle name="Vírgula 2 2 2 7 3 2" xfId="21841"/>
    <cellStyle name="Vírgula 2 2 2 7 3 2 2" xfId="53136"/>
    <cellStyle name="Vírgula 2 2 2 7 3 3" xfId="15253"/>
    <cellStyle name="Vírgula 2 2 2 7 3 3 2" xfId="46548"/>
    <cellStyle name="Vírgula 2 2 2 7 3 4" xfId="36666"/>
    <cellStyle name="Vírgula 2 2 2 7 4" xfId="8665"/>
    <cellStyle name="Vírgula 2 2 2 7 4 2" xfId="25135"/>
    <cellStyle name="Vírgula 2 2 2 7 4 2 2" xfId="56430"/>
    <cellStyle name="Vírgula 2 2 2 7 4 3" xfId="39960"/>
    <cellStyle name="Vírgula 2 2 2 7 5" xfId="18547"/>
    <cellStyle name="Vírgula 2 2 2 7 5 2" xfId="49842"/>
    <cellStyle name="Vírgula 2 2 2 7 6" xfId="11959"/>
    <cellStyle name="Vírgula 2 2 2 7 6 2" xfId="43254"/>
    <cellStyle name="Vírgula 2 2 2 7 7" xfId="28430"/>
    <cellStyle name="Vírgula 2 2 2 7 7 2" xfId="33372"/>
    <cellStyle name="Vírgula 2 2 2 7 8" xfId="30077"/>
    <cellStyle name="Vírgula 2 2 2 8" xfId="2073"/>
    <cellStyle name="Vírgula 2 2 2 8 2" xfId="3725"/>
    <cellStyle name="Vírgula 2 2 2 8 2 2" xfId="7019"/>
    <cellStyle name="Vírgula 2 2 2 8 2 2 2" xfId="23489"/>
    <cellStyle name="Vírgula 2 2 2 8 2 2 2 2" xfId="54784"/>
    <cellStyle name="Vírgula 2 2 2 8 2 2 3" xfId="16901"/>
    <cellStyle name="Vírgula 2 2 2 8 2 2 3 2" xfId="48196"/>
    <cellStyle name="Vírgula 2 2 2 8 2 2 4" xfId="38314"/>
    <cellStyle name="Vírgula 2 2 2 8 2 3" xfId="10313"/>
    <cellStyle name="Vírgula 2 2 2 8 2 3 2" xfId="26783"/>
    <cellStyle name="Vírgula 2 2 2 8 2 3 2 2" xfId="58078"/>
    <cellStyle name="Vírgula 2 2 2 8 2 3 3" xfId="41608"/>
    <cellStyle name="Vírgula 2 2 2 8 2 4" xfId="20195"/>
    <cellStyle name="Vírgula 2 2 2 8 2 4 2" xfId="51490"/>
    <cellStyle name="Vírgula 2 2 2 8 2 5" xfId="13607"/>
    <cellStyle name="Vírgula 2 2 2 8 2 5 2" xfId="44902"/>
    <cellStyle name="Vírgula 2 2 2 8 2 6" xfId="35020"/>
    <cellStyle name="Vírgula 2 2 2 8 2 7" xfId="31725"/>
    <cellStyle name="Vírgula 2 2 2 8 3" xfId="5372"/>
    <cellStyle name="Vírgula 2 2 2 8 3 2" xfId="21842"/>
    <cellStyle name="Vírgula 2 2 2 8 3 2 2" xfId="53137"/>
    <cellStyle name="Vírgula 2 2 2 8 3 3" xfId="15254"/>
    <cellStyle name="Vírgula 2 2 2 8 3 3 2" xfId="46549"/>
    <cellStyle name="Vírgula 2 2 2 8 3 4" xfId="36667"/>
    <cellStyle name="Vírgula 2 2 2 8 4" xfId="8666"/>
    <cellStyle name="Vírgula 2 2 2 8 4 2" xfId="25136"/>
    <cellStyle name="Vírgula 2 2 2 8 4 2 2" xfId="56431"/>
    <cellStyle name="Vírgula 2 2 2 8 4 3" xfId="39961"/>
    <cellStyle name="Vírgula 2 2 2 8 5" xfId="18548"/>
    <cellStyle name="Vírgula 2 2 2 8 5 2" xfId="49843"/>
    <cellStyle name="Vírgula 2 2 2 8 6" xfId="11960"/>
    <cellStyle name="Vírgula 2 2 2 8 6 2" xfId="43255"/>
    <cellStyle name="Vírgula 2 2 2 8 7" xfId="28431"/>
    <cellStyle name="Vírgula 2 2 2 8 7 2" xfId="33373"/>
    <cellStyle name="Vírgula 2 2 2 8 8" xfId="30078"/>
    <cellStyle name="Vírgula 2 2 3" xfId="2074"/>
    <cellStyle name="Vírgula 2 2 3 10" xfId="3726"/>
    <cellStyle name="Vírgula 2 2 3 10 2" xfId="7020"/>
    <cellStyle name="Vírgula 2 2 3 10 2 2" xfId="23490"/>
    <cellStyle name="Vírgula 2 2 3 10 2 2 2" xfId="54785"/>
    <cellStyle name="Vírgula 2 2 3 10 2 3" xfId="16902"/>
    <cellStyle name="Vírgula 2 2 3 10 2 3 2" xfId="48197"/>
    <cellStyle name="Vírgula 2 2 3 10 2 4" xfId="38315"/>
    <cellStyle name="Vírgula 2 2 3 10 3" xfId="10314"/>
    <cellStyle name="Vírgula 2 2 3 10 3 2" xfId="26784"/>
    <cellStyle name="Vírgula 2 2 3 10 3 2 2" xfId="58079"/>
    <cellStyle name="Vírgula 2 2 3 10 3 3" xfId="41609"/>
    <cellStyle name="Vírgula 2 2 3 10 4" xfId="20196"/>
    <cellStyle name="Vírgula 2 2 3 10 4 2" xfId="51491"/>
    <cellStyle name="Vírgula 2 2 3 10 5" xfId="13608"/>
    <cellStyle name="Vírgula 2 2 3 10 5 2" xfId="44903"/>
    <cellStyle name="Vírgula 2 2 3 10 6" xfId="35021"/>
    <cellStyle name="Vírgula 2 2 3 10 7" xfId="31726"/>
    <cellStyle name="Vírgula 2 2 3 11" xfId="5373"/>
    <cellStyle name="Vírgula 2 2 3 11 2" xfId="21843"/>
    <cellStyle name="Vírgula 2 2 3 11 2 2" xfId="53138"/>
    <cellStyle name="Vírgula 2 2 3 11 3" xfId="15255"/>
    <cellStyle name="Vírgula 2 2 3 11 3 2" xfId="46550"/>
    <cellStyle name="Vírgula 2 2 3 11 4" xfId="36668"/>
    <cellStyle name="Vírgula 2 2 3 12" xfId="8667"/>
    <cellStyle name="Vírgula 2 2 3 12 2" xfId="25137"/>
    <cellStyle name="Vírgula 2 2 3 12 2 2" xfId="56432"/>
    <cellStyle name="Vírgula 2 2 3 12 3" xfId="39962"/>
    <cellStyle name="Vírgula 2 2 3 13" xfId="18549"/>
    <cellStyle name="Vírgula 2 2 3 13 2" xfId="49844"/>
    <cellStyle name="Vírgula 2 2 3 14" xfId="11961"/>
    <cellStyle name="Vírgula 2 2 3 14 2" xfId="43256"/>
    <cellStyle name="Vírgula 2 2 3 15" xfId="28432"/>
    <cellStyle name="Vírgula 2 2 3 15 2" xfId="33374"/>
    <cellStyle name="Vírgula 2 2 3 16" xfId="30079"/>
    <cellStyle name="Vírgula 2 2 3 2" xfId="2075"/>
    <cellStyle name="Vírgula 2 2 3 2 10" xfId="18550"/>
    <cellStyle name="Vírgula 2 2 3 2 10 2" xfId="49845"/>
    <cellStyle name="Vírgula 2 2 3 2 11" xfId="11962"/>
    <cellStyle name="Vírgula 2 2 3 2 11 2" xfId="43257"/>
    <cellStyle name="Vírgula 2 2 3 2 12" xfId="28433"/>
    <cellStyle name="Vírgula 2 2 3 2 12 2" xfId="33375"/>
    <cellStyle name="Vírgula 2 2 3 2 13" xfId="30080"/>
    <cellStyle name="Vírgula 2 2 3 2 2" xfId="2076"/>
    <cellStyle name="Vírgula 2 2 3 2 2 10" xfId="11963"/>
    <cellStyle name="Vírgula 2 2 3 2 2 10 2" xfId="43258"/>
    <cellStyle name="Vírgula 2 2 3 2 2 11" xfId="28434"/>
    <cellStyle name="Vírgula 2 2 3 2 2 11 2" xfId="33376"/>
    <cellStyle name="Vírgula 2 2 3 2 2 12" xfId="30081"/>
    <cellStyle name="Vírgula 2 2 3 2 2 2" xfId="2077"/>
    <cellStyle name="Vírgula 2 2 3 2 2 2 2" xfId="2078"/>
    <cellStyle name="Vírgula 2 2 3 2 2 2 2 2" xfId="3730"/>
    <cellStyle name="Vírgula 2 2 3 2 2 2 2 2 2" xfId="7024"/>
    <cellStyle name="Vírgula 2 2 3 2 2 2 2 2 2 2" xfId="23494"/>
    <cellStyle name="Vírgula 2 2 3 2 2 2 2 2 2 2 2" xfId="54789"/>
    <cellStyle name="Vírgula 2 2 3 2 2 2 2 2 2 3" xfId="16906"/>
    <cellStyle name="Vírgula 2 2 3 2 2 2 2 2 2 3 2" xfId="48201"/>
    <cellStyle name="Vírgula 2 2 3 2 2 2 2 2 2 4" xfId="38319"/>
    <cellStyle name="Vírgula 2 2 3 2 2 2 2 2 3" xfId="10318"/>
    <cellStyle name="Vírgula 2 2 3 2 2 2 2 2 3 2" xfId="26788"/>
    <cellStyle name="Vírgula 2 2 3 2 2 2 2 2 3 2 2" xfId="58083"/>
    <cellStyle name="Vírgula 2 2 3 2 2 2 2 2 3 3" xfId="41613"/>
    <cellStyle name="Vírgula 2 2 3 2 2 2 2 2 4" xfId="20200"/>
    <cellStyle name="Vírgula 2 2 3 2 2 2 2 2 4 2" xfId="51495"/>
    <cellStyle name="Vírgula 2 2 3 2 2 2 2 2 5" xfId="13612"/>
    <cellStyle name="Vírgula 2 2 3 2 2 2 2 2 5 2" xfId="44907"/>
    <cellStyle name="Vírgula 2 2 3 2 2 2 2 2 6" xfId="35025"/>
    <cellStyle name="Vírgula 2 2 3 2 2 2 2 2 7" xfId="31730"/>
    <cellStyle name="Vírgula 2 2 3 2 2 2 2 3" xfId="5377"/>
    <cellStyle name="Vírgula 2 2 3 2 2 2 2 3 2" xfId="21847"/>
    <cellStyle name="Vírgula 2 2 3 2 2 2 2 3 2 2" xfId="53142"/>
    <cellStyle name="Vírgula 2 2 3 2 2 2 2 3 3" xfId="15259"/>
    <cellStyle name="Vírgula 2 2 3 2 2 2 2 3 3 2" xfId="46554"/>
    <cellStyle name="Vírgula 2 2 3 2 2 2 2 3 4" xfId="36672"/>
    <cellStyle name="Vírgula 2 2 3 2 2 2 2 4" xfId="8671"/>
    <cellStyle name="Vírgula 2 2 3 2 2 2 2 4 2" xfId="25141"/>
    <cellStyle name="Vírgula 2 2 3 2 2 2 2 4 2 2" xfId="56436"/>
    <cellStyle name="Vírgula 2 2 3 2 2 2 2 4 3" xfId="39966"/>
    <cellStyle name="Vírgula 2 2 3 2 2 2 2 5" xfId="18553"/>
    <cellStyle name="Vírgula 2 2 3 2 2 2 2 5 2" xfId="49848"/>
    <cellStyle name="Vírgula 2 2 3 2 2 2 2 6" xfId="11965"/>
    <cellStyle name="Vírgula 2 2 3 2 2 2 2 6 2" xfId="43260"/>
    <cellStyle name="Vírgula 2 2 3 2 2 2 2 7" xfId="28436"/>
    <cellStyle name="Vírgula 2 2 3 2 2 2 2 7 2" xfId="33378"/>
    <cellStyle name="Vírgula 2 2 3 2 2 2 2 8" xfId="30083"/>
    <cellStyle name="Vírgula 2 2 3 2 2 2 3" xfId="3729"/>
    <cellStyle name="Vírgula 2 2 3 2 2 2 3 2" xfId="7023"/>
    <cellStyle name="Vírgula 2 2 3 2 2 2 3 2 2" xfId="23493"/>
    <cellStyle name="Vírgula 2 2 3 2 2 2 3 2 2 2" xfId="54788"/>
    <cellStyle name="Vírgula 2 2 3 2 2 2 3 2 3" xfId="16905"/>
    <cellStyle name="Vírgula 2 2 3 2 2 2 3 2 3 2" xfId="48200"/>
    <cellStyle name="Vírgula 2 2 3 2 2 2 3 2 4" xfId="38318"/>
    <cellStyle name="Vírgula 2 2 3 2 2 2 3 3" xfId="10317"/>
    <cellStyle name="Vírgula 2 2 3 2 2 2 3 3 2" xfId="26787"/>
    <cellStyle name="Vírgula 2 2 3 2 2 2 3 3 2 2" xfId="58082"/>
    <cellStyle name="Vírgula 2 2 3 2 2 2 3 3 3" xfId="41612"/>
    <cellStyle name="Vírgula 2 2 3 2 2 2 3 4" xfId="20199"/>
    <cellStyle name="Vírgula 2 2 3 2 2 2 3 4 2" xfId="51494"/>
    <cellStyle name="Vírgula 2 2 3 2 2 2 3 5" xfId="13611"/>
    <cellStyle name="Vírgula 2 2 3 2 2 2 3 5 2" xfId="44906"/>
    <cellStyle name="Vírgula 2 2 3 2 2 2 3 6" xfId="35024"/>
    <cellStyle name="Vírgula 2 2 3 2 2 2 3 7" xfId="31729"/>
    <cellStyle name="Vírgula 2 2 3 2 2 2 4" xfId="5376"/>
    <cellStyle name="Vírgula 2 2 3 2 2 2 4 2" xfId="21846"/>
    <cellStyle name="Vírgula 2 2 3 2 2 2 4 2 2" xfId="53141"/>
    <cellStyle name="Vírgula 2 2 3 2 2 2 4 3" xfId="15258"/>
    <cellStyle name="Vírgula 2 2 3 2 2 2 4 3 2" xfId="46553"/>
    <cellStyle name="Vírgula 2 2 3 2 2 2 4 4" xfId="36671"/>
    <cellStyle name="Vírgula 2 2 3 2 2 2 5" xfId="8670"/>
    <cellStyle name="Vírgula 2 2 3 2 2 2 5 2" xfId="25140"/>
    <cellStyle name="Vírgula 2 2 3 2 2 2 5 2 2" xfId="56435"/>
    <cellStyle name="Vírgula 2 2 3 2 2 2 5 3" xfId="39965"/>
    <cellStyle name="Vírgula 2 2 3 2 2 2 6" xfId="18552"/>
    <cellStyle name="Vírgula 2 2 3 2 2 2 6 2" xfId="49847"/>
    <cellStyle name="Vírgula 2 2 3 2 2 2 7" xfId="11964"/>
    <cellStyle name="Vírgula 2 2 3 2 2 2 7 2" xfId="43259"/>
    <cellStyle name="Vírgula 2 2 3 2 2 2 8" xfId="28435"/>
    <cellStyle name="Vírgula 2 2 3 2 2 2 8 2" xfId="33377"/>
    <cellStyle name="Vírgula 2 2 3 2 2 2 9" xfId="30082"/>
    <cellStyle name="Vírgula 2 2 3 2 2 3" xfId="2079"/>
    <cellStyle name="Vírgula 2 2 3 2 2 3 2" xfId="2080"/>
    <cellStyle name="Vírgula 2 2 3 2 2 3 2 2" xfId="3732"/>
    <cellStyle name="Vírgula 2 2 3 2 2 3 2 2 2" xfId="7026"/>
    <cellStyle name="Vírgula 2 2 3 2 2 3 2 2 2 2" xfId="23496"/>
    <cellStyle name="Vírgula 2 2 3 2 2 3 2 2 2 2 2" xfId="54791"/>
    <cellStyle name="Vírgula 2 2 3 2 2 3 2 2 2 3" xfId="16908"/>
    <cellStyle name="Vírgula 2 2 3 2 2 3 2 2 2 3 2" xfId="48203"/>
    <cellStyle name="Vírgula 2 2 3 2 2 3 2 2 2 4" xfId="38321"/>
    <cellStyle name="Vírgula 2 2 3 2 2 3 2 2 3" xfId="10320"/>
    <cellStyle name="Vírgula 2 2 3 2 2 3 2 2 3 2" xfId="26790"/>
    <cellStyle name="Vírgula 2 2 3 2 2 3 2 2 3 2 2" xfId="58085"/>
    <cellStyle name="Vírgula 2 2 3 2 2 3 2 2 3 3" xfId="41615"/>
    <cellStyle name="Vírgula 2 2 3 2 2 3 2 2 4" xfId="20202"/>
    <cellStyle name="Vírgula 2 2 3 2 2 3 2 2 4 2" xfId="51497"/>
    <cellStyle name="Vírgula 2 2 3 2 2 3 2 2 5" xfId="13614"/>
    <cellStyle name="Vírgula 2 2 3 2 2 3 2 2 5 2" xfId="44909"/>
    <cellStyle name="Vírgula 2 2 3 2 2 3 2 2 6" xfId="35027"/>
    <cellStyle name="Vírgula 2 2 3 2 2 3 2 2 7" xfId="31732"/>
    <cellStyle name="Vírgula 2 2 3 2 2 3 2 3" xfId="5379"/>
    <cellStyle name="Vírgula 2 2 3 2 2 3 2 3 2" xfId="21849"/>
    <cellStyle name="Vírgula 2 2 3 2 2 3 2 3 2 2" xfId="53144"/>
    <cellStyle name="Vírgula 2 2 3 2 2 3 2 3 3" xfId="15261"/>
    <cellStyle name="Vírgula 2 2 3 2 2 3 2 3 3 2" xfId="46556"/>
    <cellStyle name="Vírgula 2 2 3 2 2 3 2 3 4" xfId="36674"/>
    <cellStyle name="Vírgula 2 2 3 2 2 3 2 4" xfId="8673"/>
    <cellStyle name="Vírgula 2 2 3 2 2 3 2 4 2" xfId="25143"/>
    <cellStyle name="Vírgula 2 2 3 2 2 3 2 4 2 2" xfId="56438"/>
    <cellStyle name="Vírgula 2 2 3 2 2 3 2 4 3" xfId="39968"/>
    <cellStyle name="Vírgula 2 2 3 2 2 3 2 5" xfId="18555"/>
    <cellStyle name="Vírgula 2 2 3 2 2 3 2 5 2" xfId="49850"/>
    <cellStyle name="Vírgula 2 2 3 2 2 3 2 6" xfId="11967"/>
    <cellStyle name="Vírgula 2 2 3 2 2 3 2 6 2" xfId="43262"/>
    <cellStyle name="Vírgula 2 2 3 2 2 3 2 7" xfId="28438"/>
    <cellStyle name="Vírgula 2 2 3 2 2 3 2 7 2" xfId="33380"/>
    <cellStyle name="Vírgula 2 2 3 2 2 3 2 8" xfId="30085"/>
    <cellStyle name="Vírgula 2 2 3 2 2 3 3" xfId="3731"/>
    <cellStyle name="Vírgula 2 2 3 2 2 3 3 2" xfId="7025"/>
    <cellStyle name="Vírgula 2 2 3 2 2 3 3 2 2" xfId="23495"/>
    <cellStyle name="Vírgula 2 2 3 2 2 3 3 2 2 2" xfId="54790"/>
    <cellStyle name="Vírgula 2 2 3 2 2 3 3 2 3" xfId="16907"/>
    <cellStyle name="Vírgula 2 2 3 2 2 3 3 2 3 2" xfId="48202"/>
    <cellStyle name="Vírgula 2 2 3 2 2 3 3 2 4" xfId="38320"/>
    <cellStyle name="Vírgula 2 2 3 2 2 3 3 3" xfId="10319"/>
    <cellStyle name="Vírgula 2 2 3 2 2 3 3 3 2" xfId="26789"/>
    <cellStyle name="Vírgula 2 2 3 2 2 3 3 3 2 2" xfId="58084"/>
    <cellStyle name="Vírgula 2 2 3 2 2 3 3 3 3" xfId="41614"/>
    <cellStyle name="Vírgula 2 2 3 2 2 3 3 4" xfId="20201"/>
    <cellStyle name="Vírgula 2 2 3 2 2 3 3 4 2" xfId="51496"/>
    <cellStyle name="Vírgula 2 2 3 2 2 3 3 5" xfId="13613"/>
    <cellStyle name="Vírgula 2 2 3 2 2 3 3 5 2" xfId="44908"/>
    <cellStyle name="Vírgula 2 2 3 2 2 3 3 6" xfId="35026"/>
    <cellStyle name="Vírgula 2 2 3 2 2 3 3 7" xfId="31731"/>
    <cellStyle name="Vírgula 2 2 3 2 2 3 4" xfId="5378"/>
    <cellStyle name="Vírgula 2 2 3 2 2 3 4 2" xfId="21848"/>
    <cellStyle name="Vírgula 2 2 3 2 2 3 4 2 2" xfId="53143"/>
    <cellStyle name="Vírgula 2 2 3 2 2 3 4 3" xfId="15260"/>
    <cellStyle name="Vírgula 2 2 3 2 2 3 4 3 2" xfId="46555"/>
    <cellStyle name="Vírgula 2 2 3 2 2 3 4 4" xfId="36673"/>
    <cellStyle name="Vírgula 2 2 3 2 2 3 5" xfId="8672"/>
    <cellStyle name="Vírgula 2 2 3 2 2 3 5 2" xfId="25142"/>
    <cellStyle name="Vírgula 2 2 3 2 2 3 5 2 2" xfId="56437"/>
    <cellStyle name="Vírgula 2 2 3 2 2 3 5 3" xfId="39967"/>
    <cellStyle name="Vírgula 2 2 3 2 2 3 6" xfId="18554"/>
    <cellStyle name="Vírgula 2 2 3 2 2 3 6 2" xfId="49849"/>
    <cellStyle name="Vírgula 2 2 3 2 2 3 7" xfId="11966"/>
    <cellStyle name="Vírgula 2 2 3 2 2 3 7 2" xfId="43261"/>
    <cellStyle name="Vírgula 2 2 3 2 2 3 8" xfId="28437"/>
    <cellStyle name="Vírgula 2 2 3 2 2 3 8 2" xfId="33379"/>
    <cellStyle name="Vírgula 2 2 3 2 2 3 9" xfId="30084"/>
    <cellStyle name="Vírgula 2 2 3 2 2 4" xfId="2081"/>
    <cellStyle name="Vírgula 2 2 3 2 2 4 2" xfId="3733"/>
    <cellStyle name="Vírgula 2 2 3 2 2 4 2 2" xfId="7027"/>
    <cellStyle name="Vírgula 2 2 3 2 2 4 2 2 2" xfId="23497"/>
    <cellStyle name="Vírgula 2 2 3 2 2 4 2 2 2 2" xfId="54792"/>
    <cellStyle name="Vírgula 2 2 3 2 2 4 2 2 3" xfId="16909"/>
    <cellStyle name="Vírgula 2 2 3 2 2 4 2 2 3 2" xfId="48204"/>
    <cellStyle name="Vírgula 2 2 3 2 2 4 2 2 4" xfId="38322"/>
    <cellStyle name="Vírgula 2 2 3 2 2 4 2 3" xfId="10321"/>
    <cellStyle name="Vírgula 2 2 3 2 2 4 2 3 2" xfId="26791"/>
    <cellStyle name="Vírgula 2 2 3 2 2 4 2 3 2 2" xfId="58086"/>
    <cellStyle name="Vírgula 2 2 3 2 2 4 2 3 3" xfId="41616"/>
    <cellStyle name="Vírgula 2 2 3 2 2 4 2 4" xfId="20203"/>
    <cellStyle name="Vírgula 2 2 3 2 2 4 2 4 2" xfId="51498"/>
    <cellStyle name="Vírgula 2 2 3 2 2 4 2 5" xfId="13615"/>
    <cellStyle name="Vírgula 2 2 3 2 2 4 2 5 2" xfId="44910"/>
    <cellStyle name="Vírgula 2 2 3 2 2 4 2 6" xfId="35028"/>
    <cellStyle name="Vírgula 2 2 3 2 2 4 2 7" xfId="31733"/>
    <cellStyle name="Vírgula 2 2 3 2 2 4 3" xfId="5380"/>
    <cellStyle name="Vírgula 2 2 3 2 2 4 3 2" xfId="21850"/>
    <cellStyle name="Vírgula 2 2 3 2 2 4 3 2 2" xfId="53145"/>
    <cellStyle name="Vírgula 2 2 3 2 2 4 3 3" xfId="15262"/>
    <cellStyle name="Vírgula 2 2 3 2 2 4 3 3 2" xfId="46557"/>
    <cellStyle name="Vírgula 2 2 3 2 2 4 3 4" xfId="36675"/>
    <cellStyle name="Vírgula 2 2 3 2 2 4 4" xfId="8674"/>
    <cellStyle name="Vírgula 2 2 3 2 2 4 4 2" xfId="25144"/>
    <cellStyle name="Vírgula 2 2 3 2 2 4 4 2 2" xfId="56439"/>
    <cellStyle name="Vírgula 2 2 3 2 2 4 4 3" xfId="39969"/>
    <cellStyle name="Vírgula 2 2 3 2 2 4 5" xfId="18556"/>
    <cellStyle name="Vírgula 2 2 3 2 2 4 5 2" xfId="49851"/>
    <cellStyle name="Vírgula 2 2 3 2 2 4 6" xfId="11968"/>
    <cellStyle name="Vírgula 2 2 3 2 2 4 6 2" xfId="43263"/>
    <cellStyle name="Vírgula 2 2 3 2 2 4 7" xfId="28439"/>
    <cellStyle name="Vírgula 2 2 3 2 2 4 7 2" xfId="33381"/>
    <cellStyle name="Vírgula 2 2 3 2 2 4 8" xfId="30086"/>
    <cellStyle name="Vírgula 2 2 3 2 2 5" xfId="2082"/>
    <cellStyle name="Vírgula 2 2 3 2 2 5 2" xfId="3734"/>
    <cellStyle name="Vírgula 2 2 3 2 2 5 2 2" xfId="7028"/>
    <cellStyle name="Vírgula 2 2 3 2 2 5 2 2 2" xfId="23498"/>
    <cellStyle name="Vírgula 2 2 3 2 2 5 2 2 2 2" xfId="54793"/>
    <cellStyle name="Vírgula 2 2 3 2 2 5 2 2 3" xfId="16910"/>
    <cellStyle name="Vírgula 2 2 3 2 2 5 2 2 3 2" xfId="48205"/>
    <cellStyle name="Vírgula 2 2 3 2 2 5 2 2 4" xfId="38323"/>
    <cellStyle name="Vírgula 2 2 3 2 2 5 2 3" xfId="10322"/>
    <cellStyle name="Vírgula 2 2 3 2 2 5 2 3 2" xfId="26792"/>
    <cellStyle name="Vírgula 2 2 3 2 2 5 2 3 2 2" xfId="58087"/>
    <cellStyle name="Vírgula 2 2 3 2 2 5 2 3 3" xfId="41617"/>
    <cellStyle name="Vírgula 2 2 3 2 2 5 2 4" xfId="20204"/>
    <cellStyle name="Vírgula 2 2 3 2 2 5 2 4 2" xfId="51499"/>
    <cellStyle name="Vírgula 2 2 3 2 2 5 2 5" xfId="13616"/>
    <cellStyle name="Vírgula 2 2 3 2 2 5 2 5 2" xfId="44911"/>
    <cellStyle name="Vírgula 2 2 3 2 2 5 2 6" xfId="35029"/>
    <cellStyle name="Vírgula 2 2 3 2 2 5 2 7" xfId="31734"/>
    <cellStyle name="Vírgula 2 2 3 2 2 5 3" xfId="5381"/>
    <cellStyle name="Vírgula 2 2 3 2 2 5 3 2" xfId="21851"/>
    <cellStyle name="Vírgula 2 2 3 2 2 5 3 2 2" xfId="53146"/>
    <cellStyle name="Vírgula 2 2 3 2 2 5 3 3" xfId="15263"/>
    <cellStyle name="Vírgula 2 2 3 2 2 5 3 3 2" xfId="46558"/>
    <cellStyle name="Vírgula 2 2 3 2 2 5 3 4" xfId="36676"/>
    <cellStyle name="Vírgula 2 2 3 2 2 5 4" xfId="8675"/>
    <cellStyle name="Vírgula 2 2 3 2 2 5 4 2" xfId="25145"/>
    <cellStyle name="Vírgula 2 2 3 2 2 5 4 2 2" xfId="56440"/>
    <cellStyle name="Vírgula 2 2 3 2 2 5 4 3" xfId="39970"/>
    <cellStyle name="Vírgula 2 2 3 2 2 5 5" xfId="18557"/>
    <cellStyle name="Vírgula 2 2 3 2 2 5 5 2" xfId="49852"/>
    <cellStyle name="Vírgula 2 2 3 2 2 5 6" xfId="11969"/>
    <cellStyle name="Vírgula 2 2 3 2 2 5 6 2" xfId="43264"/>
    <cellStyle name="Vírgula 2 2 3 2 2 5 7" xfId="28440"/>
    <cellStyle name="Vírgula 2 2 3 2 2 5 7 2" xfId="33382"/>
    <cellStyle name="Vírgula 2 2 3 2 2 5 8" xfId="30087"/>
    <cellStyle name="Vírgula 2 2 3 2 2 6" xfId="3728"/>
    <cellStyle name="Vírgula 2 2 3 2 2 6 2" xfId="7022"/>
    <cellStyle name="Vírgula 2 2 3 2 2 6 2 2" xfId="23492"/>
    <cellStyle name="Vírgula 2 2 3 2 2 6 2 2 2" xfId="54787"/>
    <cellStyle name="Vírgula 2 2 3 2 2 6 2 3" xfId="16904"/>
    <cellStyle name="Vírgula 2 2 3 2 2 6 2 3 2" xfId="48199"/>
    <cellStyle name="Vírgula 2 2 3 2 2 6 2 4" xfId="38317"/>
    <cellStyle name="Vírgula 2 2 3 2 2 6 3" xfId="10316"/>
    <cellStyle name="Vírgula 2 2 3 2 2 6 3 2" xfId="26786"/>
    <cellStyle name="Vírgula 2 2 3 2 2 6 3 2 2" xfId="58081"/>
    <cellStyle name="Vírgula 2 2 3 2 2 6 3 3" xfId="41611"/>
    <cellStyle name="Vírgula 2 2 3 2 2 6 4" xfId="20198"/>
    <cellStyle name="Vírgula 2 2 3 2 2 6 4 2" xfId="51493"/>
    <cellStyle name="Vírgula 2 2 3 2 2 6 5" xfId="13610"/>
    <cellStyle name="Vírgula 2 2 3 2 2 6 5 2" xfId="44905"/>
    <cellStyle name="Vírgula 2 2 3 2 2 6 6" xfId="35023"/>
    <cellStyle name="Vírgula 2 2 3 2 2 6 7" xfId="31728"/>
    <cellStyle name="Vírgula 2 2 3 2 2 7" xfId="5375"/>
    <cellStyle name="Vírgula 2 2 3 2 2 7 2" xfId="21845"/>
    <cellStyle name="Vírgula 2 2 3 2 2 7 2 2" xfId="53140"/>
    <cellStyle name="Vírgula 2 2 3 2 2 7 3" xfId="15257"/>
    <cellStyle name="Vírgula 2 2 3 2 2 7 3 2" xfId="46552"/>
    <cellStyle name="Vírgula 2 2 3 2 2 7 4" xfId="36670"/>
    <cellStyle name="Vírgula 2 2 3 2 2 8" xfId="8669"/>
    <cellStyle name="Vírgula 2 2 3 2 2 8 2" xfId="25139"/>
    <cellStyle name="Vírgula 2 2 3 2 2 8 2 2" xfId="56434"/>
    <cellStyle name="Vírgula 2 2 3 2 2 8 3" xfId="39964"/>
    <cellStyle name="Vírgula 2 2 3 2 2 9" xfId="18551"/>
    <cellStyle name="Vírgula 2 2 3 2 2 9 2" xfId="49846"/>
    <cellStyle name="Vírgula 2 2 3 2 3" xfId="2083"/>
    <cellStyle name="Vírgula 2 2 3 2 3 2" xfId="2084"/>
    <cellStyle name="Vírgula 2 2 3 2 3 2 2" xfId="3736"/>
    <cellStyle name="Vírgula 2 2 3 2 3 2 2 2" xfId="7030"/>
    <cellStyle name="Vírgula 2 2 3 2 3 2 2 2 2" xfId="23500"/>
    <cellStyle name="Vírgula 2 2 3 2 3 2 2 2 2 2" xfId="54795"/>
    <cellStyle name="Vírgula 2 2 3 2 3 2 2 2 3" xfId="16912"/>
    <cellStyle name="Vírgula 2 2 3 2 3 2 2 2 3 2" xfId="48207"/>
    <cellStyle name="Vírgula 2 2 3 2 3 2 2 2 4" xfId="38325"/>
    <cellStyle name="Vírgula 2 2 3 2 3 2 2 3" xfId="10324"/>
    <cellStyle name="Vírgula 2 2 3 2 3 2 2 3 2" xfId="26794"/>
    <cellStyle name="Vírgula 2 2 3 2 3 2 2 3 2 2" xfId="58089"/>
    <cellStyle name="Vírgula 2 2 3 2 3 2 2 3 3" xfId="41619"/>
    <cellStyle name="Vírgula 2 2 3 2 3 2 2 4" xfId="20206"/>
    <cellStyle name="Vírgula 2 2 3 2 3 2 2 4 2" xfId="51501"/>
    <cellStyle name="Vírgula 2 2 3 2 3 2 2 5" xfId="13618"/>
    <cellStyle name="Vírgula 2 2 3 2 3 2 2 5 2" xfId="44913"/>
    <cellStyle name="Vírgula 2 2 3 2 3 2 2 6" xfId="35031"/>
    <cellStyle name="Vírgula 2 2 3 2 3 2 2 7" xfId="31736"/>
    <cellStyle name="Vírgula 2 2 3 2 3 2 3" xfId="5383"/>
    <cellStyle name="Vírgula 2 2 3 2 3 2 3 2" xfId="21853"/>
    <cellStyle name="Vírgula 2 2 3 2 3 2 3 2 2" xfId="53148"/>
    <cellStyle name="Vírgula 2 2 3 2 3 2 3 3" xfId="15265"/>
    <cellStyle name="Vírgula 2 2 3 2 3 2 3 3 2" xfId="46560"/>
    <cellStyle name="Vírgula 2 2 3 2 3 2 3 4" xfId="36678"/>
    <cellStyle name="Vírgula 2 2 3 2 3 2 4" xfId="8677"/>
    <cellStyle name="Vírgula 2 2 3 2 3 2 4 2" xfId="25147"/>
    <cellStyle name="Vírgula 2 2 3 2 3 2 4 2 2" xfId="56442"/>
    <cellStyle name="Vírgula 2 2 3 2 3 2 4 3" xfId="39972"/>
    <cellStyle name="Vírgula 2 2 3 2 3 2 5" xfId="18559"/>
    <cellStyle name="Vírgula 2 2 3 2 3 2 5 2" xfId="49854"/>
    <cellStyle name="Vírgula 2 2 3 2 3 2 6" xfId="11971"/>
    <cellStyle name="Vírgula 2 2 3 2 3 2 6 2" xfId="43266"/>
    <cellStyle name="Vírgula 2 2 3 2 3 2 7" xfId="28442"/>
    <cellStyle name="Vírgula 2 2 3 2 3 2 7 2" xfId="33384"/>
    <cellStyle name="Vírgula 2 2 3 2 3 2 8" xfId="30089"/>
    <cellStyle name="Vírgula 2 2 3 2 3 3" xfId="3735"/>
    <cellStyle name="Vírgula 2 2 3 2 3 3 2" xfId="7029"/>
    <cellStyle name="Vírgula 2 2 3 2 3 3 2 2" xfId="23499"/>
    <cellStyle name="Vírgula 2 2 3 2 3 3 2 2 2" xfId="54794"/>
    <cellStyle name="Vírgula 2 2 3 2 3 3 2 3" xfId="16911"/>
    <cellStyle name="Vírgula 2 2 3 2 3 3 2 3 2" xfId="48206"/>
    <cellStyle name="Vírgula 2 2 3 2 3 3 2 4" xfId="38324"/>
    <cellStyle name="Vírgula 2 2 3 2 3 3 3" xfId="10323"/>
    <cellStyle name="Vírgula 2 2 3 2 3 3 3 2" xfId="26793"/>
    <cellStyle name="Vírgula 2 2 3 2 3 3 3 2 2" xfId="58088"/>
    <cellStyle name="Vírgula 2 2 3 2 3 3 3 3" xfId="41618"/>
    <cellStyle name="Vírgula 2 2 3 2 3 3 4" xfId="20205"/>
    <cellStyle name="Vírgula 2 2 3 2 3 3 4 2" xfId="51500"/>
    <cellStyle name="Vírgula 2 2 3 2 3 3 5" xfId="13617"/>
    <cellStyle name="Vírgula 2 2 3 2 3 3 5 2" xfId="44912"/>
    <cellStyle name="Vírgula 2 2 3 2 3 3 6" xfId="35030"/>
    <cellStyle name="Vírgula 2 2 3 2 3 3 7" xfId="31735"/>
    <cellStyle name="Vírgula 2 2 3 2 3 4" xfId="5382"/>
    <cellStyle name="Vírgula 2 2 3 2 3 4 2" xfId="21852"/>
    <cellStyle name="Vírgula 2 2 3 2 3 4 2 2" xfId="53147"/>
    <cellStyle name="Vírgula 2 2 3 2 3 4 3" xfId="15264"/>
    <cellStyle name="Vírgula 2 2 3 2 3 4 3 2" xfId="46559"/>
    <cellStyle name="Vírgula 2 2 3 2 3 4 4" xfId="36677"/>
    <cellStyle name="Vírgula 2 2 3 2 3 5" xfId="8676"/>
    <cellStyle name="Vírgula 2 2 3 2 3 5 2" xfId="25146"/>
    <cellStyle name="Vírgula 2 2 3 2 3 5 2 2" xfId="56441"/>
    <cellStyle name="Vírgula 2 2 3 2 3 5 3" xfId="39971"/>
    <cellStyle name="Vírgula 2 2 3 2 3 6" xfId="18558"/>
    <cellStyle name="Vírgula 2 2 3 2 3 6 2" xfId="49853"/>
    <cellStyle name="Vírgula 2 2 3 2 3 7" xfId="11970"/>
    <cellStyle name="Vírgula 2 2 3 2 3 7 2" xfId="43265"/>
    <cellStyle name="Vírgula 2 2 3 2 3 8" xfId="28441"/>
    <cellStyle name="Vírgula 2 2 3 2 3 8 2" xfId="33383"/>
    <cellStyle name="Vírgula 2 2 3 2 3 9" xfId="30088"/>
    <cellStyle name="Vírgula 2 2 3 2 4" xfId="2085"/>
    <cellStyle name="Vírgula 2 2 3 2 4 2" xfId="2086"/>
    <cellStyle name="Vírgula 2 2 3 2 4 2 2" xfId="3738"/>
    <cellStyle name="Vírgula 2 2 3 2 4 2 2 2" xfId="7032"/>
    <cellStyle name="Vírgula 2 2 3 2 4 2 2 2 2" xfId="23502"/>
    <cellStyle name="Vírgula 2 2 3 2 4 2 2 2 2 2" xfId="54797"/>
    <cellStyle name="Vírgula 2 2 3 2 4 2 2 2 3" xfId="16914"/>
    <cellStyle name="Vírgula 2 2 3 2 4 2 2 2 3 2" xfId="48209"/>
    <cellStyle name="Vírgula 2 2 3 2 4 2 2 2 4" xfId="38327"/>
    <cellStyle name="Vírgula 2 2 3 2 4 2 2 3" xfId="10326"/>
    <cellStyle name="Vírgula 2 2 3 2 4 2 2 3 2" xfId="26796"/>
    <cellStyle name="Vírgula 2 2 3 2 4 2 2 3 2 2" xfId="58091"/>
    <cellStyle name="Vírgula 2 2 3 2 4 2 2 3 3" xfId="41621"/>
    <cellStyle name="Vírgula 2 2 3 2 4 2 2 4" xfId="20208"/>
    <cellStyle name="Vírgula 2 2 3 2 4 2 2 4 2" xfId="51503"/>
    <cellStyle name="Vírgula 2 2 3 2 4 2 2 5" xfId="13620"/>
    <cellStyle name="Vírgula 2 2 3 2 4 2 2 5 2" xfId="44915"/>
    <cellStyle name="Vírgula 2 2 3 2 4 2 2 6" xfId="35033"/>
    <cellStyle name="Vírgula 2 2 3 2 4 2 2 7" xfId="31738"/>
    <cellStyle name="Vírgula 2 2 3 2 4 2 3" xfId="5385"/>
    <cellStyle name="Vírgula 2 2 3 2 4 2 3 2" xfId="21855"/>
    <cellStyle name="Vírgula 2 2 3 2 4 2 3 2 2" xfId="53150"/>
    <cellStyle name="Vírgula 2 2 3 2 4 2 3 3" xfId="15267"/>
    <cellStyle name="Vírgula 2 2 3 2 4 2 3 3 2" xfId="46562"/>
    <cellStyle name="Vírgula 2 2 3 2 4 2 3 4" xfId="36680"/>
    <cellStyle name="Vírgula 2 2 3 2 4 2 4" xfId="8679"/>
    <cellStyle name="Vírgula 2 2 3 2 4 2 4 2" xfId="25149"/>
    <cellStyle name="Vírgula 2 2 3 2 4 2 4 2 2" xfId="56444"/>
    <cellStyle name="Vírgula 2 2 3 2 4 2 4 3" xfId="39974"/>
    <cellStyle name="Vírgula 2 2 3 2 4 2 5" xfId="18561"/>
    <cellStyle name="Vírgula 2 2 3 2 4 2 5 2" xfId="49856"/>
    <cellStyle name="Vírgula 2 2 3 2 4 2 6" xfId="11973"/>
    <cellStyle name="Vírgula 2 2 3 2 4 2 6 2" xfId="43268"/>
    <cellStyle name="Vírgula 2 2 3 2 4 2 7" xfId="28444"/>
    <cellStyle name="Vírgula 2 2 3 2 4 2 7 2" xfId="33386"/>
    <cellStyle name="Vírgula 2 2 3 2 4 2 8" xfId="30091"/>
    <cellStyle name="Vírgula 2 2 3 2 4 3" xfId="3737"/>
    <cellStyle name="Vírgula 2 2 3 2 4 3 2" xfId="7031"/>
    <cellStyle name="Vírgula 2 2 3 2 4 3 2 2" xfId="23501"/>
    <cellStyle name="Vírgula 2 2 3 2 4 3 2 2 2" xfId="54796"/>
    <cellStyle name="Vírgula 2 2 3 2 4 3 2 3" xfId="16913"/>
    <cellStyle name="Vírgula 2 2 3 2 4 3 2 3 2" xfId="48208"/>
    <cellStyle name="Vírgula 2 2 3 2 4 3 2 4" xfId="38326"/>
    <cellStyle name="Vírgula 2 2 3 2 4 3 3" xfId="10325"/>
    <cellStyle name="Vírgula 2 2 3 2 4 3 3 2" xfId="26795"/>
    <cellStyle name="Vírgula 2 2 3 2 4 3 3 2 2" xfId="58090"/>
    <cellStyle name="Vírgula 2 2 3 2 4 3 3 3" xfId="41620"/>
    <cellStyle name="Vírgula 2 2 3 2 4 3 4" xfId="20207"/>
    <cellStyle name="Vírgula 2 2 3 2 4 3 4 2" xfId="51502"/>
    <cellStyle name="Vírgula 2 2 3 2 4 3 5" xfId="13619"/>
    <cellStyle name="Vírgula 2 2 3 2 4 3 5 2" xfId="44914"/>
    <cellStyle name="Vírgula 2 2 3 2 4 3 6" xfId="35032"/>
    <cellStyle name="Vírgula 2 2 3 2 4 3 7" xfId="31737"/>
    <cellStyle name="Vírgula 2 2 3 2 4 4" xfId="5384"/>
    <cellStyle name="Vírgula 2 2 3 2 4 4 2" xfId="21854"/>
    <cellStyle name="Vírgula 2 2 3 2 4 4 2 2" xfId="53149"/>
    <cellStyle name="Vírgula 2 2 3 2 4 4 3" xfId="15266"/>
    <cellStyle name="Vírgula 2 2 3 2 4 4 3 2" xfId="46561"/>
    <cellStyle name="Vírgula 2 2 3 2 4 4 4" xfId="36679"/>
    <cellStyle name="Vírgula 2 2 3 2 4 5" xfId="8678"/>
    <cellStyle name="Vírgula 2 2 3 2 4 5 2" xfId="25148"/>
    <cellStyle name="Vírgula 2 2 3 2 4 5 2 2" xfId="56443"/>
    <cellStyle name="Vírgula 2 2 3 2 4 5 3" xfId="39973"/>
    <cellStyle name="Vírgula 2 2 3 2 4 6" xfId="18560"/>
    <cellStyle name="Vírgula 2 2 3 2 4 6 2" xfId="49855"/>
    <cellStyle name="Vírgula 2 2 3 2 4 7" xfId="11972"/>
    <cellStyle name="Vírgula 2 2 3 2 4 7 2" xfId="43267"/>
    <cellStyle name="Vírgula 2 2 3 2 4 8" xfId="28443"/>
    <cellStyle name="Vírgula 2 2 3 2 4 8 2" xfId="33385"/>
    <cellStyle name="Vírgula 2 2 3 2 4 9" xfId="30090"/>
    <cellStyle name="Vírgula 2 2 3 2 5" xfId="2087"/>
    <cellStyle name="Vírgula 2 2 3 2 5 2" xfId="3739"/>
    <cellStyle name="Vírgula 2 2 3 2 5 2 2" xfId="7033"/>
    <cellStyle name="Vírgula 2 2 3 2 5 2 2 2" xfId="23503"/>
    <cellStyle name="Vírgula 2 2 3 2 5 2 2 2 2" xfId="54798"/>
    <cellStyle name="Vírgula 2 2 3 2 5 2 2 3" xfId="16915"/>
    <cellStyle name="Vírgula 2 2 3 2 5 2 2 3 2" xfId="48210"/>
    <cellStyle name="Vírgula 2 2 3 2 5 2 2 4" xfId="38328"/>
    <cellStyle name="Vírgula 2 2 3 2 5 2 3" xfId="10327"/>
    <cellStyle name="Vírgula 2 2 3 2 5 2 3 2" xfId="26797"/>
    <cellStyle name="Vírgula 2 2 3 2 5 2 3 2 2" xfId="58092"/>
    <cellStyle name="Vírgula 2 2 3 2 5 2 3 3" xfId="41622"/>
    <cellStyle name="Vírgula 2 2 3 2 5 2 4" xfId="20209"/>
    <cellStyle name="Vírgula 2 2 3 2 5 2 4 2" xfId="51504"/>
    <cellStyle name="Vírgula 2 2 3 2 5 2 5" xfId="13621"/>
    <cellStyle name="Vírgula 2 2 3 2 5 2 5 2" xfId="44916"/>
    <cellStyle name="Vírgula 2 2 3 2 5 2 6" xfId="35034"/>
    <cellStyle name="Vírgula 2 2 3 2 5 2 7" xfId="31739"/>
    <cellStyle name="Vírgula 2 2 3 2 5 3" xfId="5386"/>
    <cellStyle name="Vírgula 2 2 3 2 5 3 2" xfId="21856"/>
    <cellStyle name="Vírgula 2 2 3 2 5 3 2 2" xfId="53151"/>
    <cellStyle name="Vírgula 2 2 3 2 5 3 3" xfId="15268"/>
    <cellStyle name="Vírgula 2 2 3 2 5 3 3 2" xfId="46563"/>
    <cellStyle name="Vírgula 2 2 3 2 5 3 4" xfId="36681"/>
    <cellStyle name="Vírgula 2 2 3 2 5 4" xfId="8680"/>
    <cellStyle name="Vírgula 2 2 3 2 5 4 2" xfId="25150"/>
    <cellStyle name="Vírgula 2 2 3 2 5 4 2 2" xfId="56445"/>
    <cellStyle name="Vírgula 2 2 3 2 5 4 3" xfId="39975"/>
    <cellStyle name="Vírgula 2 2 3 2 5 5" xfId="18562"/>
    <cellStyle name="Vírgula 2 2 3 2 5 5 2" xfId="49857"/>
    <cellStyle name="Vírgula 2 2 3 2 5 6" xfId="11974"/>
    <cellStyle name="Vírgula 2 2 3 2 5 6 2" xfId="43269"/>
    <cellStyle name="Vírgula 2 2 3 2 5 7" xfId="28445"/>
    <cellStyle name="Vírgula 2 2 3 2 5 7 2" xfId="33387"/>
    <cellStyle name="Vírgula 2 2 3 2 5 8" xfId="30092"/>
    <cellStyle name="Vírgula 2 2 3 2 6" xfId="2088"/>
    <cellStyle name="Vírgula 2 2 3 2 6 2" xfId="3740"/>
    <cellStyle name="Vírgula 2 2 3 2 6 2 2" xfId="7034"/>
    <cellStyle name="Vírgula 2 2 3 2 6 2 2 2" xfId="23504"/>
    <cellStyle name="Vírgula 2 2 3 2 6 2 2 2 2" xfId="54799"/>
    <cellStyle name="Vírgula 2 2 3 2 6 2 2 3" xfId="16916"/>
    <cellStyle name="Vírgula 2 2 3 2 6 2 2 3 2" xfId="48211"/>
    <cellStyle name="Vírgula 2 2 3 2 6 2 2 4" xfId="38329"/>
    <cellStyle name="Vírgula 2 2 3 2 6 2 3" xfId="10328"/>
    <cellStyle name="Vírgula 2 2 3 2 6 2 3 2" xfId="26798"/>
    <cellStyle name="Vírgula 2 2 3 2 6 2 3 2 2" xfId="58093"/>
    <cellStyle name="Vírgula 2 2 3 2 6 2 3 3" xfId="41623"/>
    <cellStyle name="Vírgula 2 2 3 2 6 2 4" xfId="20210"/>
    <cellStyle name="Vírgula 2 2 3 2 6 2 4 2" xfId="51505"/>
    <cellStyle name="Vírgula 2 2 3 2 6 2 5" xfId="13622"/>
    <cellStyle name="Vírgula 2 2 3 2 6 2 5 2" xfId="44917"/>
    <cellStyle name="Vírgula 2 2 3 2 6 2 6" xfId="35035"/>
    <cellStyle name="Vírgula 2 2 3 2 6 2 7" xfId="31740"/>
    <cellStyle name="Vírgula 2 2 3 2 6 3" xfId="5387"/>
    <cellStyle name="Vírgula 2 2 3 2 6 3 2" xfId="21857"/>
    <cellStyle name="Vírgula 2 2 3 2 6 3 2 2" xfId="53152"/>
    <cellStyle name="Vírgula 2 2 3 2 6 3 3" xfId="15269"/>
    <cellStyle name="Vírgula 2 2 3 2 6 3 3 2" xfId="46564"/>
    <cellStyle name="Vírgula 2 2 3 2 6 3 4" xfId="36682"/>
    <cellStyle name="Vírgula 2 2 3 2 6 4" xfId="8681"/>
    <cellStyle name="Vírgula 2 2 3 2 6 4 2" xfId="25151"/>
    <cellStyle name="Vírgula 2 2 3 2 6 4 2 2" xfId="56446"/>
    <cellStyle name="Vírgula 2 2 3 2 6 4 3" xfId="39976"/>
    <cellStyle name="Vírgula 2 2 3 2 6 5" xfId="18563"/>
    <cellStyle name="Vírgula 2 2 3 2 6 5 2" xfId="49858"/>
    <cellStyle name="Vírgula 2 2 3 2 6 6" xfId="11975"/>
    <cellStyle name="Vírgula 2 2 3 2 6 6 2" xfId="43270"/>
    <cellStyle name="Vírgula 2 2 3 2 6 7" xfId="28446"/>
    <cellStyle name="Vírgula 2 2 3 2 6 7 2" xfId="33388"/>
    <cellStyle name="Vírgula 2 2 3 2 6 8" xfId="30093"/>
    <cellStyle name="Vírgula 2 2 3 2 7" xfId="3727"/>
    <cellStyle name="Vírgula 2 2 3 2 7 2" xfId="7021"/>
    <cellStyle name="Vírgula 2 2 3 2 7 2 2" xfId="23491"/>
    <cellStyle name="Vírgula 2 2 3 2 7 2 2 2" xfId="54786"/>
    <cellStyle name="Vírgula 2 2 3 2 7 2 3" xfId="16903"/>
    <cellStyle name="Vírgula 2 2 3 2 7 2 3 2" xfId="48198"/>
    <cellStyle name="Vírgula 2 2 3 2 7 2 4" xfId="38316"/>
    <cellStyle name="Vírgula 2 2 3 2 7 3" xfId="10315"/>
    <cellStyle name="Vírgula 2 2 3 2 7 3 2" xfId="26785"/>
    <cellStyle name="Vírgula 2 2 3 2 7 3 2 2" xfId="58080"/>
    <cellStyle name="Vírgula 2 2 3 2 7 3 3" xfId="41610"/>
    <cellStyle name="Vírgula 2 2 3 2 7 4" xfId="20197"/>
    <cellStyle name="Vírgula 2 2 3 2 7 4 2" xfId="51492"/>
    <cellStyle name="Vírgula 2 2 3 2 7 5" xfId="13609"/>
    <cellStyle name="Vírgula 2 2 3 2 7 5 2" xfId="44904"/>
    <cellStyle name="Vírgula 2 2 3 2 7 6" xfId="35022"/>
    <cellStyle name="Vírgula 2 2 3 2 7 7" xfId="31727"/>
    <cellStyle name="Vírgula 2 2 3 2 8" xfId="5374"/>
    <cellStyle name="Vírgula 2 2 3 2 8 2" xfId="21844"/>
    <cellStyle name="Vírgula 2 2 3 2 8 2 2" xfId="53139"/>
    <cellStyle name="Vírgula 2 2 3 2 8 3" xfId="15256"/>
    <cellStyle name="Vírgula 2 2 3 2 8 3 2" xfId="46551"/>
    <cellStyle name="Vírgula 2 2 3 2 8 4" xfId="36669"/>
    <cellStyle name="Vírgula 2 2 3 2 9" xfId="8668"/>
    <cellStyle name="Vírgula 2 2 3 2 9 2" xfId="25138"/>
    <cellStyle name="Vírgula 2 2 3 2 9 2 2" xfId="56433"/>
    <cellStyle name="Vírgula 2 2 3 2 9 3" xfId="39963"/>
    <cellStyle name="Vírgula 2 2 3 3" xfId="2089"/>
    <cellStyle name="Vírgula 2 2 3 3 10" xfId="11976"/>
    <cellStyle name="Vírgula 2 2 3 3 10 2" xfId="43271"/>
    <cellStyle name="Vírgula 2 2 3 3 11" xfId="28447"/>
    <cellStyle name="Vírgula 2 2 3 3 11 2" xfId="33389"/>
    <cellStyle name="Vírgula 2 2 3 3 12" xfId="30094"/>
    <cellStyle name="Vírgula 2 2 3 3 2" xfId="2090"/>
    <cellStyle name="Vírgula 2 2 3 3 2 2" xfId="2091"/>
    <cellStyle name="Vírgula 2 2 3 3 2 2 2" xfId="3743"/>
    <cellStyle name="Vírgula 2 2 3 3 2 2 2 2" xfId="7037"/>
    <cellStyle name="Vírgula 2 2 3 3 2 2 2 2 2" xfId="23507"/>
    <cellStyle name="Vírgula 2 2 3 3 2 2 2 2 2 2" xfId="54802"/>
    <cellStyle name="Vírgula 2 2 3 3 2 2 2 2 3" xfId="16919"/>
    <cellStyle name="Vírgula 2 2 3 3 2 2 2 2 3 2" xfId="48214"/>
    <cellStyle name="Vírgula 2 2 3 3 2 2 2 2 4" xfId="38332"/>
    <cellStyle name="Vírgula 2 2 3 3 2 2 2 3" xfId="10331"/>
    <cellStyle name="Vírgula 2 2 3 3 2 2 2 3 2" xfId="26801"/>
    <cellStyle name="Vírgula 2 2 3 3 2 2 2 3 2 2" xfId="58096"/>
    <cellStyle name="Vírgula 2 2 3 3 2 2 2 3 3" xfId="41626"/>
    <cellStyle name="Vírgula 2 2 3 3 2 2 2 4" xfId="20213"/>
    <cellStyle name="Vírgula 2 2 3 3 2 2 2 4 2" xfId="51508"/>
    <cellStyle name="Vírgula 2 2 3 3 2 2 2 5" xfId="13625"/>
    <cellStyle name="Vírgula 2 2 3 3 2 2 2 5 2" xfId="44920"/>
    <cellStyle name="Vírgula 2 2 3 3 2 2 2 6" xfId="35038"/>
    <cellStyle name="Vírgula 2 2 3 3 2 2 2 7" xfId="31743"/>
    <cellStyle name="Vírgula 2 2 3 3 2 2 3" xfId="5390"/>
    <cellStyle name="Vírgula 2 2 3 3 2 2 3 2" xfId="21860"/>
    <cellStyle name="Vírgula 2 2 3 3 2 2 3 2 2" xfId="53155"/>
    <cellStyle name="Vírgula 2 2 3 3 2 2 3 3" xfId="15272"/>
    <cellStyle name="Vírgula 2 2 3 3 2 2 3 3 2" xfId="46567"/>
    <cellStyle name="Vírgula 2 2 3 3 2 2 3 4" xfId="36685"/>
    <cellStyle name="Vírgula 2 2 3 3 2 2 4" xfId="8684"/>
    <cellStyle name="Vírgula 2 2 3 3 2 2 4 2" xfId="25154"/>
    <cellStyle name="Vírgula 2 2 3 3 2 2 4 2 2" xfId="56449"/>
    <cellStyle name="Vírgula 2 2 3 3 2 2 4 3" xfId="39979"/>
    <cellStyle name="Vírgula 2 2 3 3 2 2 5" xfId="18566"/>
    <cellStyle name="Vírgula 2 2 3 3 2 2 5 2" xfId="49861"/>
    <cellStyle name="Vírgula 2 2 3 3 2 2 6" xfId="11978"/>
    <cellStyle name="Vírgula 2 2 3 3 2 2 6 2" xfId="43273"/>
    <cellStyle name="Vírgula 2 2 3 3 2 2 7" xfId="28449"/>
    <cellStyle name="Vírgula 2 2 3 3 2 2 7 2" xfId="33391"/>
    <cellStyle name="Vírgula 2 2 3 3 2 2 8" xfId="30096"/>
    <cellStyle name="Vírgula 2 2 3 3 2 3" xfId="3742"/>
    <cellStyle name="Vírgula 2 2 3 3 2 3 2" xfId="7036"/>
    <cellStyle name="Vírgula 2 2 3 3 2 3 2 2" xfId="23506"/>
    <cellStyle name="Vírgula 2 2 3 3 2 3 2 2 2" xfId="54801"/>
    <cellStyle name="Vírgula 2 2 3 3 2 3 2 3" xfId="16918"/>
    <cellStyle name="Vírgula 2 2 3 3 2 3 2 3 2" xfId="48213"/>
    <cellStyle name="Vírgula 2 2 3 3 2 3 2 4" xfId="38331"/>
    <cellStyle name="Vírgula 2 2 3 3 2 3 3" xfId="10330"/>
    <cellStyle name="Vírgula 2 2 3 3 2 3 3 2" xfId="26800"/>
    <cellStyle name="Vírgula 2 2 3 3 2 3 3 2 2" xfId="58095"/>
    <cellStyle name="Vírgula 2 2 3 3 2 3 3 3" xfId="41625"/>
    <cellStyle name="Vírgula 2 2 3 3 2 3 4" xfId="20212"/>
    <cellStyle name="Vírgula 2 2 3 3 2 3 4 2" xfId="51507"/>
    <cellStyle name="Vírgula 2 2 3 3 2 3 5" xfId="13624"/>
    <cellStyle name="Vírgula 2 2 3 3 2 3 5 2" xfId="44919"/>
    <cellStyle name="Vírgula 2 2 3 3 2 3 6" xfId="35037"/>
    <cellStyle name="Vírgula 2 2 3 3 2 3 7" xfId="31742"/>
    <cellStyle name="Vírgula 2 2 3 3 2 4" xfId="5389"/>
    <cellStyle name="Vírgula 2 2 3 3 2 4 2" xfId="21859"/>
    <cellStyle name="Vírgula 2 2 3 3 2 4 2 2" xfId="53154"/>
    <cellStyle name="Vírgula 2 2 3 3 2 4 3" xfId="15271"/>
    <cellStyle name="Vírgula 2 2 3 3 2 4 3 2" xfId="46566"/>
    <cellStyle name="Vírgula 2 2 3 3 2 4 4" xfId="36684"/>
    <cellStyle name="Vírgula 2 2 3 3 2 5" xfId="8683"/>
    <cellStyle name="Vírgula 2 2 3 3 2 5 2" xfId="25153"/>
    <cellStyle name="Vírgula 2 2 3 3 2 5 2 2" xfId="56448"/>
    <cellStyle name="Vírgula 2 2 3 3 2 5 3" xfId="39978"/>
    <cellStyle name="Vírgula 2 2 3 3 2 6" xfId="18565"/>
    <cellStyle name="Vírgula 2 2 3 3 2 6 2" xfId="49860"/>
    <cellStyle name="Vírgula 2 2 3 3 2 7" xfId="11977"/>
    <cellStyle name="Vírgula 2 2 3 3 2 7 2" xfId="43272"/>
    <cellStyle name="Vírgula 2 2 3 3 2 8" xfId="28448"/>
    <cellStyle name="Vírgula 2 2 3 3 2 8 2" xfId="33390"/>
    <cellStyle name="Vírgula 2 2 3 3 2 9" xfId="30095"/>
    <cellStyle name="Vírgula 2 2 3 3 3" xfId="2092"/>
    <cellStyle name="Vírgula 2 2 3 3 3 2" xfId="2093"/>
    <cellStyle name="Vírgula 2 2 3 3 3 2 2" xfId="3745"/>
    <cellStyle name="Vírgula 2 2 3 3 3 2 2 2" xfId="7039"/>
    <cellStyle name="Vírgula 2 2 3 3 3 2 2 2 2" xfId="23509"/>
    <cellStyle name="Vírgula 2 2 3 3 3 2 2 2 2 2" xfId="54804"/>
    <cellStyle name="Vírgula 2 2 3 3 3 2 2 2 3" xfId="16921"/>
    <cellStyle name="Vírgula 2 2 3 3 3 2 2 2 3 2" xfId="48216"/>
    <cellStyle name="Vírgula 2 2 3 3 3 2 2 2 4" xfId="38334"/>
    <cellStyle name="Vírgula 2 2 3 3 3 2 2 3" xfId="10333"/>
    <cellStyle name="Vírgula 2 2 3 3 3 2 2 3 2" xfId="26803"/>
    <cellStyle name="Vírgula 2 2 3 3 3 2 2 3 2 2" xfId="58098"/>
    <cellStyle name="Vírgula 2 2 3 3 3 2 2 3 3" xfId="41628"/>
    <cellStyle name="Vírgula 2 2 3 3 3 2 2 4" xfId="20215"/>
    <cellStyle name="Vírgula 2 2 3 3 3 2 2 4 2" xfId="51510"/>
    <cellStyle name="Vírgula 2 2 3 3 3 2 2 5" xfId="13627"/>
    <cellStyle name="Vírgula 2 2 3 3 3 2 2 5 2" xfId="44922"/>
    <cellStyle name="Vírgula 2 2 3 3 3 2 2 6" xfId="35040"/>
    <cellStyle name="Vírgula 2 2 3 3 3 2 2 7" xfId="31745"/>
    <cellStyle name="Vírgula 2 2 3 3 3 2 3" xfId="5392"/>
    <cellStyle name="Vírgula 2 2 3 3 3 2 3 2" xfId="21862"/>
    <cellStyle name="Vírgula 2 2 3 3 3 2 3 2 2" xfId="53157"/>
    <cellStyle name="Vírgula 2 2 3 3 3 2 3 3" xfId="15274"/>
    <cellStyle name="Vírgula 2 2 3 3 3 2 3 3 2" xfId="46569"/>
    <cellStyle name="Vírgula 2 2 3 3 3 2 3 4" xfId="36687"/>
    <cellStyle name="Vírgula 2 2 3 3 3 2 4" xfId="8686"/>
    <cellStyle name="Vírgula 2 2 3 3 3 2 4 2" xfId="25156"/>
    <cellStyle name="Vírgula 2 2 3 3 3 2 4 2 2" xfId="56451"/>
    <cellStyle name="Vírgula 2 2 3 3 3 2 4 3" xfId="39981"/>
    <cellStyle name="Vírgula 2 2 3 3 3 2 5" xfId="18568"/>
    <cellStyle name="Vírgula 2 2 3 3 3 2 5 2" xfId="49863"/>
    <cellStyle name="Vírgula 2 2 3 3 3 2 6" xfId="11980"/>
    <cellStyle name="Vírgula 2 2 3 3 3 2 6 2" xfId="43275"/>
    <cellStyle name="Vírgula 2 2 3 3 3 2 7" xfId="28451"/>
    <cellStyle name="Vírgula 2 2 3 3 3 2 7 2" xfId="33393"/>
    <cellStyle name="Vírgula 2 2 3 3 3 2 8" xfId="30098"/>
    <cellStyle name="Vírgula 2 2 3 3 3 3" xfId="3744"/>
    <cellStyle name="Vírgula 2 2 3 3 3 3 2" xfId="7038"/>
    <cellStyle name="Vírgula 2 2 3 3 3 3 2 2" xfId="23508"/>
    <cellStyle name="Vírgula 2 2 3 3 3 3 2 2 2" xfId="54803"/>
    <cellStyle name="Vírgula 2 2 3 3 3 3 2 3" xfId="16920"/>
    <cellStyle name="Vírgula 2 2 3 3 3 3 2 3 2" xfId="48215"/>
    <cellStyle name="Vírgula 2 2 3 3 3 3 2 4" xfId="38333"/>
    <cellStyle name="Vírgula 2 2 3 3 3 3 3" xfId="10332"/>
    <cellStyle name="Vírgula 2 2 3 3 3 3 3 2" xfId="26802"/>
    <cellStyle name="Vírgula 2 2 3 3 3 3 3 2 2" xfId="58097"/>
    <cellStyle name="Vírgula 2 2 3 3 3 3 3 3" xfId="41627"/>
    <cellStyle name="Vírgula 2 2 3 3 3 3 4" xfId="20214"/>
    <cellStyle name="Vírgula 2 2 3 3 3 3 4 2" xfId="51509"/>
    <cellStyle name="Vírgula 2 2 3 3 3 3 5" xfId="13626"/>
    <cellStyle name="Vírgula 2 2 3 3 3 3 5 2" xfId="44921"/>
    <cellStyle name="Vírgula 2 2 3 3 3 3 6" xfId="35039"/>
    <cellStyle name="Vírgula 2 2 3 3 3 3 7" xfId="31744"/>
    <cellStyle name="Vírgula 2 2 3 3 3 4" xfId="5391"/>
    <cellStyle name="Vírgula 2 2 3 3 3 4 2" xfId="21861"/>
    <cellStyle name="Vírgula 2 2 3 3 3 4 2 2" xfId="53156"/>
    <cellStyle name="Vírgula 2 2 3 3 3 4 3" xfId="15273"/>
    <cellStyle name="Vírgula 2 2 3 3 3 4 3 2" xfId="46568"/>
    <cellStyle name="Vírgula 2 2 3 3 3 4 4" xfId="36686"/>
    <cellStyle name="Vírgula 2 2 3 3 3 5" xfId="8685"/>
    <cellStyle name="Vírgula 2 2 3 3 3 5 2" xfId="25155"/>
    <cellStyle name="Vírgula 2 2 3 3 3 5 2 2" xfId="56450"/>
    <cellStyle name="Vírgula 2 2 3 3 3 5 3" xfId="39980"/>
    <cellStyle name="Vírgula 2 2 3 3 3 6" xfId="18567"/>
    <cellStyle name="Vírgula 2 2 3 3 3 6 2" xfId="49862"/>
    <cellStyle name="Vírgula 2 2 3 3 3 7" xfId="11979"/>
    <cellStyle name="Vírgula 2 2 3 3 3 7 2" xfId="43274"/>
    <cellStyle name="Vírgula 2 2 3 3 3 8" xfId="28450"/>
    <cellStyle name="Vírgula 2 2 3 3 3 8 2" xfId="33392"/>
    <cellStyle name="Vírgula 2 2 3 3 3 9" xfId="30097"/>
    <cellStyle name="Vírgula 2 2 3 3 4" xfId="2094"/>
    <cellStyle name="Vírgula 2 2 3 3 4 2" xfId="3746"/>
    <cellStyle name="Vírgula 2 2 3 3 4 2 2" xfId="7040"/>
    <cellStyle name="Vírgula 2 2 3 3 4 2 2 2" xfId="23510"/>
    <cellStyle name="Vírgula 2 2 3 3 4 2 2 2 2" xfId="54805"/>
    <cellStyle name="Vírgula 2 2 3 3 4 2 2 3" xfId="16922"/>
    <cellStyle name="Vírgula 2 2 3 3 4 2 2 3 2" xfId="48217"/>
    <cellStyle name="Vírgula 2 2 3 3 4 2 2 4" xfId="38335"/>
    <cellStyle name="Vírgula 2 2 3 3 4 2 3" xfId="10334"/>
    <cellStyle name="Vírgula 2 2 3 3 4 2 3 2" xfId="26804"/>
    <cellStyle name="Vírgula 2 2 3 3 4 2 3 2 2" xfId="58099"/>
    <cellStyle name="Vírgula 2 2 3 3 4 2 3 3" xfId="41629"/>
    <cellStyle name="Vírgula 2 2 3 3 4 2 4" xfId="20216"/>
    <cellStyle name="Vírgula 2 2 3 3 4 2 4 2" xfId="51511"/>
    <cellStyle name="Vírgula 2 2 3 3 4 2 5" xfId="13628"/>
    <cellStyle name="Vírgula 2 2 3 3 4 2 5 2" xfId="44923"/>
    <cellStyle name="Vírgula 2 2 3 3 4 2 6" xfId="35041"/>
    <cellStyle name="Vírgula 2 2 3 3 4 2 7" xfId="31746"/>
    <cellStyle name="Vírgula 2 2 3 3 4 3" xfId="5393"/>
    <cellStyle name="Vírgula 2 2 3 3 4 3 2" xfId="21863"/>
    <cellStyle name="Vírgula 2 2 3 3 4 3 2 2" xfId="53158"/>
    <cellStyle name="Vírgula 2 2 3 3 4 3 3" xfId="15275"/>
    <cellStyle name="Vírgula 2 2 3 3 4 3 3 2" xfId="46570"/>
    <cellStyle name="Vírgula 2 2 3 3 4 3 4" xfId="36688"/>
    <cellStyle name="Vírgula 2 2 3 3 4 4" xfId="8687"/>
    <cellStyle name="Vírgula 2 2 3 3 4 4 2" xfId="25157"/>
    <cellStyle name="Vírgula 2 2 3 3 4 4 2 2" xfId="56452"/>
    <cellStyle name="Vírgula 2 2 3 3 4 4 3" xfId="39982"/>
    <cellStyle name="Vírgula 2 2 3 3 4 5" xfId="18569"/>
    <cellStyle name="Vírgula 2 2 3 3 4 5 2" xfId="49864"/>
    <cellStyle name="Vírgula 2 2 3 3 4 6" xfId="11981"/>
    <cellStyle name="Vírgula 2 2 3 3 4 6 2" xfId="43276"/>
    <cellStyle name="Vírgula 2 2 3 3 4 7" xfId="28452"/>
    <cellStyle name="Vírgula 2 2 3 3 4 7 2" xfId="33394"/>
    <cellStyle name="Vírgula 2 2 3 3 4 8" xfId="30099"/>
    <cellStyle name="Vírgula 2 2 3 3 5" xfId="2095"/>
    <cellStyle name="Vírgula 2 2 3 3 5 2" xfId="3747"/>
    <cellStyle name="Vírgula 2 2 3 3 5 2 2" xfId="7041"/>
    <cellStyle name="Vírgula 2 2 3 3 5 2 2 2" xfId="23511"/>
    <cellStyle name="Vírgula 2 2 3 3 5 2 2 2 2" xfId="54806"/>
    <cellStyle name="Vírgula 2 2 3 3 5 2 2 3" xfId="16923"/>
    <cellStyle name="Vírgula 2 2 3 3 5 2 2 3 2" xfId="48218"/>
    <cellStyle name="Vírgula 2 2 3 3 5 2 2 4" xfId="38336"/>
    <cellStyle name="Vírgula 2 2 3 3 5 2 3" xfId="10335"/>
    <cellStyle name="Vírgula 2 2 3 3 5 2 3 2" xfId="26805"/>
    <cellStyle name="Vírgula 2 2 3 3 5 2 3 2 2" xfId="58100"/>
    <cellStyle name="Vírgula 2 2 3 3 5 2 3 3" xfId="41630"/>
    <cellStyle name="Vírgula 2 2 3 3 5 2 4" xfId="20217"/>
    <cellStyle name="Vírgula 2 2 3 3 5 2 4 2" xfId="51512"/>
    <cellStyle name="Vírgula 2 2 3 3 5 2 5" xfId="13629"/>
    <cellStyle name="Vírgula 2 2 3 3 5 2 5 2" xfId="44924"/>
    <cellStyle name="Vírgula 2 2 3 3 5 2 6" xfId="35042"/>
    <cellStyle name="Vírgula 2 2 3 3 5 2 7" xfId="31747"/>
    <cellStyle name="Vírgula 2 2 3 3 5 3" xfId="5394"/>
    <cellStyle name="Vírgula 2 2 3 3 5 3 2" xfId="21864"/>
    <cellStyle name="Vírgula 2 2 3 3 5 3 2 2" xfId="53159"/>
    <cellStyle name="Vírgula 2 2 3 3 5 3 3" xfId="15276"/>
    <cellStyle name="Vírgula 2 2 3 3 5 3 3 2" xfId="46571"/>
    <cellStyle name="Vírgula 2 2 3 3 5 3 4" xfId="36689"/>
    <cellStyle name="Vírgula 2 2 3 3 5 4" xfId="8688"/>
    <cellStyle name="Vírgula 2 2 3 3 5 4 2" xfId="25158"/>
    <cellStyle name="Vírgula 2 2 3 3 5 4 2 2" xfId="56453"/>
    <cellStyle name="Vírgula 2 2 3 3 5 4 3" xfId="39983"/>
    <cellStyle name="Vírgula 2 2 3 3 5 5" xfId="18570"/>
    <cellStyle name="Vírgula 2 2 3 3 5 5 2" xfId="49865"/>
    <cellStyle name="Vírgula 2 2 3 3 5 6" xfId="11982"/>
    <cellStyle name="Vírgula 2 2 3 3 5 6 2" xfId="43277"/>
    <cellStyle name="Vírgula 2 2 3 3 5 7" xfId="28453"/>
    <cellStyle name="Vírgula 2 2 3 3 5 7 2" xfId="33395"/>
    <cellStyle name="Vírgula 2 2 3 3 5 8" xfId="30100"/>
    <cellStyle name="Vírgula 2 2 3 3 6" xfId="3741"/>
    <cellStyle name="Vírgula 2 2 3 3 6 2" xfId="7035"/>
    <cellStyle name="Vírgula 2 2 3 3 6 2 2" xfId="23505"/>
    <cellStyle name="Vírgula 2 2 3 3 6 2 2 2" xfId="54800"/>
    <cellStyle name="Vírgula 2 2 3 3 6 2 3" xfId="16917"/>
    <cellStyle name="Vírgula 2 2 3 3 6 2 3 2" xfId="48212"/>
    <cellStyle name="Vírgula 2 2 3 3 6 2 4" xfId="38330"/>
    <cellStyle name="Vírgula 2 2 3 3 6 3" xfId="10329"/>
    <cellStyle name="Vírgula 2 2 3 3 6 3 2" xfId="26799"/>
    <cellStyle name="Vírgula 2 2 3 3 6 3 2 2" xfId="58094"/>
    <cellStyle name="Vírgula 2 2 3 3 6 3 3" xfId="41624"/>
    <cellStyle name="Vírgula 2 2 3 3 6 4" xfId="20211"/>
    <cellStyle name="Vírgula 2 2 3 3 6 4 2" xfId="51506"/>
    <cellStyle name="Vírgula 2 2 3 3 6 5" xfId="13623"/>
    <cellStyle name="Vírgula 2 2 3 3 6 5 2" xfId="44918"/>
    <cellStyle name="Vírgula 2 2 3 3 6 6" xfId="35036"/>
    <cellStyle name="Vírgula 2 2 3 3 6 7" xfId="31741"/>
    <cellStyle name="Vírgula 2 2 3 3 7" xfId="5388"/>
    <cellStyle name="Vírgula 2 2 3 3 7 2" xfId="21858"/>
    <cellStyle name="Vírgula 2 2 3 3 7 2 2" xfId="53153"/>
    <cellStyle name="Vírgula 2 2 3 3 7 3" xfId="15270"/>
    <cellStyle name="Vírgula 2 2 3 3 7 3 2" xfId="46565"/>
    <cellStyle name="Vírgula 2 2 3 3 7 4" xfId="36683"/>
    <cellStyle name="Vírgula 2 2 3 3 8" xfId="8682"/>
    <cellStyle name="Vírgula 2 2 3 3 8 2" xfId="25152"/>
    <cellStyle name="Vírgula 2 2 3 3 8 2 2" xfId="56447"/>
    <cellStyle name="Vírgula 2 2 3 3 8 3" xfId="39977"/>
    <cellStyle name="Vírgula 2 2 3 3 9" xfId="18564"/>
    <cellStyle name="Vírgula 2 2 3 3 9 2" xfId="49859"/>
    <cellStyle name="Vírgula 2 2 3 4" xfId="2096"/>
    <cellStyle name="Vírgula 2 2 3 4 10" xfId="11983"/>
    <cellStyle name="Vírgula 2 2 3 4 10 2" xfId="43278"/>
    <cellStyle name="Vírgula 2 2 3 4 11" xfId="28454"/>
    <cellStyle name="Vírgula 2 2 3 4 11 2" xfId="33396"/>
    <cellStyle name="Vírgula 2 2 3 4 12" xfId="30101"/>
    <cellStyle name="Vírgula 2 2 3 4 2" xfId="2097"/>
    <cellStyle name="Vírgula 2 2 3 4 2 2" xfId="2098"/>
    <cellStyle name="Vírgula 2 2 3 4 2 2 2" xfId="3750"/>
    <cellStyle name="Vírgula 2 2 3 4 2 2 2 2" xfId="7044"/>
    <cellStyle name="Vírgula 2 2 3 4 2 2 2 2 2" xfId="23514"/>
    <cellStyle name="Vírgula 2 2 3 4 2 2 2 2 2 2" xfId="54809"/>
    <cellStyle name="Vírgula 2 2 3 4 2 2 2 2 3" xfId="16926"/>
    <cellStyle name="Vírgula 2 2 3 4 2 2 2 2 3 2" xfId="48221"/>
    <cellStyle name="Vírgula 2 2 3 4 2 2 2 2 4" xfId="38339"/>
    <cellStyle name="Vírgula 2 2 3 4 2 2 2 3" xfId="10338"/>
    <cellStyle name="Vírgula 2 2 3 4 2 2 2 3 2" xfId="26808"/>
    <cellStyle name="Vírgula 2 2 3 4 2 2 2 3 2 2" xfId="58103"/>
    <cellStyle name="Vírgula 2 2 3 4 2 2 2 3 3" xfId="41633"/>
    <cellStyle name="Vírgula 2 2 3 4 2 2 2 4" xfId="20220"/>
    <cellStyle name="Vírgula 2 2 3 4 2 2 2 4 2" xfId="51515"/>
    <cellStyle name="Vírgula 2 2 3 4 2 2 2 5" xfId="13632"/>
    <cellStyle name="Vírgula 2 2 3 4 2 2 2 5 2" xfId="44927"/>
    <cellStyle name="Vírgula 2 2 3 4 2 2 2 6" xfId="35045"/>
    <cellStyle name="Vírgula 2 2 3 4 2 2 2 7" xfId="31750"/>
    <cellStyle name="Vírgula 2 2 3 4 2 2 3" xfId="5397"/>
    <cellStyle name="Vírgula 2 2 3 4 2 2 3 2" xfId="21867"/>
    <cellStyle name="Vírgula 2 2 3 4 2 2 3 2 2" xfId="53162"/>
    <cellStyle name="Vírgula 2 2 3 4 2 2 3 3" xfId="15279"/>
    <cellStyle name="Vírgula 2 2 3 4 2 2 3 3 2" xfId="46574"/>
    <cellStyle name="Vírgula 2 2 3 4 2 2 3 4" xfId="36692"/>
    <cellStyle name="Vírgula 2 2 3 4 2 2 4" xfId="8691"/>
    <cellStyle name="Vírgula 2 2 3 4 2 2 4 2" xfId="25161"/>
    <cellStyle name="Vírgula 2 2 3 4 2 2 4 2 2" xfId="56456"/>
    <cellStyle name="Vírgula 2 2 3 4 2 2 4 3" xfId="39986"/>
    <cellStyle name="Vírgula 2 2 3 4 2 2 5" xfId="18573"/>
    <cellStyle name="Vírgula 2 2 3 4 2 2 5 2" xfId="49868"/>
    <cellStyle name="Vírgula 2 2 3 4 2 2 6" xfId="11985"/>
    <cellStyle name="Vírgula 2 2 3 4 2 2 6 2" xfId="43280"/>
    <cellStyle name="Vírgula 2 2 3 4 2 2 7" xfId="28456"/>
    <cellStyle name="Vírgula 2 2 3 4 2 2 7 2" xfId="33398"/>
    <cellStyle name="Vírgula 2 2 3 4 2 2 8" xfId="30103"/>
    <cellStyle name="Vírgula 2 2 3 4 2 3" xfId="3749"/>
    <cellStyle name="Vírgula 2 2 3 4 2 3 2" xfId="7043"/>
    <cellStyle name="Vírgula 2 2 3 4 2 3 2 2" xfId="23513"/>
    <cellStyle name="Vírgula 2 2 3 4 2 3 2 2 2" xfId="54808"/>
    <cellStyle name="Vírgula 2 2 3 4 2 3 2 3" xfId="16925"/>
    <cellStyle name="Vírgula 2 2 3 4 2 3 2 3 2" xfId="48220"/>
    <cellStyle name="Vírgula 2 2 3 4 2 3 2 4" xfId="38338"/>
    <cellStyle name="Vírgula 2 2 3 4 2 3 3" xfId="10337"/>
    <cellStyle name="Vírgula 2 2 3 4 2 3 3 2" xfId="26807"/>
    <cellStyle name="Vírgula 2 2 3 4 2 3 3 2 2" xfId="58102"/>
    <cellStyle name="Vírgula 2 2 3 4 2 3 3 3" xfId="41632"/>
    <cellStyle name="Vírgula 2 2 3 4 2 3 4" xfId="20219"/>
    <cellStyle name="Vírgula 2 2 3 4 2 3 4 2" xfId="51514"/>
    <cellStyle name="Vírgula 2 2 3 4 2 3 5" xfId="13631"/>
    <cellStyle name="Vírgula 2 2 3 4 2 3 5 2" xfId="44926"/>
    <cellStyle name="Vírgula 2 2 3 4 2 3 6" xfId="35044"/>
    <cellStyle name="Vírgula 2 2 3 4 2 3 7" xfId="31749"/>
    <cellStyle name="Vírgula 2 2 3 4 2 4" xfId="5396"/>
    <cellStyle name="Vírgula 2 2 3 4 2 4 2" xfId="21866"/>
    <cellStyle name="Vírgula 2 2 3 4 2 4 2 2" xfId="53161"/>
    <cellStyle name="Vírgula 2 2 3 4 2 4 3" xfId="15278"/>
    <cellStyle name="Vírgula 2 2 3 4 2 4 3 2" xfId="46573"/>
    <cellStyle name="Vírgula 2 2 3 4 2 4 4" xfId="36691"/>
    <cellStyle name="Vírgula 2 2 3 4 2 5" xfId="8690"/>
    <cellStyle name="Vírgula 2 2 3 4 2 5 2" xfId="25160"/>
    <cellStyle name="Vírgula 2 2 3 4 2 5 2 2" xfId="56455"/>
    <cellStyle name="Vírgula 2 2 3 4 2 5 3" xfId="39985"/>
    <cellStyle name="Vírgula 2 2 3 4 2 6" xfId="18572"/>
    <cellStyle name="Vírgula 2 2 3 4 2 6 2" xfId="49867"/>
    <cellStyle name="Vírgula 2 2 3 4 2 7" xfId="11984"/>
    <cellStyle name="Vírgula 2 2 3 4 2 7 2" xfId="43279"/>
    <cellStyle name="Vírgula 2 2 3 4 2 8" xfId="28455"/>
    <cellStyle name="Vírgula 2 2 3 4 2 8 2" xfId="33397"/>
    <cellStyle name="Vírgula 2 2 3 4 2 9" xfId="30102"/>
    <cellStyle name="Vírgula 2 2 3 4 3" xfId="2099"/>
    <cellStyle name="Vírgula 2 2 3 4 3 2" xfId="2100"/>
    <cellStyle name="Vírgula 2 2 3 4 3 2 2" xfId="3752"/>
    <cellStyle name="Vírgula 2 2 3 4 3 2 2 2" xfId="7046"/>
    <cellStyle name="Vírgula 2 2 3 4 3 2 2 2 2" xfId="23516"/>
    <cellStyle name="Vírgula 2 2 3 4 3 2 2 2 2 2" xfId="54811"/>
    <cellStyle name="Vírgula 2 2 3 4 3 2 2 2 3" xfId="16928"/>
    <cellStyle name="Vírgula 2 2 3 4 3 2 2 2 3 2" xfId="48223"/>
    <cellStyle name="Vírgula 2 2 3 4 3 2 2 2 4" xfId="38341"/>
    <cellStyle name="Vírgula 2 2 3 4 3 2 2 3" xfId="10340"/>
    <cellStyle name="Vírgula 2 2 3 4 3 2 2 3 2" xfId="26810"/>
    <cellStyle name="Vírgula 2 2 3 4 3 2 2 3 2 2" xfId="58105"/>
    <cellStyle name="Vírgula 2 2 3 4 3 2 2 3 3" xfId="41635"/>
    <cellStyle name="Vírgula 2 2 3 4 3 2 2 4" xfId="20222"/>
    <cellStyle name="Vírgula 2 2 3 4 3 2 2 4 2" xfId="51517"/>
    <cellStyle name="Vírgula 2 2 3 4 3 2 2 5" xfId="13634"/>
    <cellStyle name="Vírgula 2 2 3 4 3 2 2 5 2" xfId="44929"/>
    <cellStyle name="Vírgula 2 2 3 4 3 2 2 6" xfId="35047"/>
    <cellStyle name="Vírgula 2 2 3 4 3 2 2 7" xfId="31752"/>
    <cellStyle name="Vírgula 2 2 3 4 3 2 3" xfId="5399"/>
    <cellStyle name="Vírgula 2 2 3 4 3 2 3 2" xfId="21869"/>
    <cellStyle name="Vírgula 2 2 3 4 3 2 3 2 2" xfId="53164"/>
    <cellStyle name="Vírgula 2 2 3 4 3 2 3 3" xfId="15281"/>
    <cellStyle name="Vírgula 2 2 3 4 3 2 3 3 2" xfId="46576"/>
    <cellStyle name="Vírgula 2 2 3 4 3 2 3 4" xfId="36694"/>
    <cellStyle name="Vírgula 2 2 3 4 3 2 4" xfId="8693"/>
    <cellStyle name="Vírgula 2 2 3 4 3 2 4 2" xfId="25163"/>
    <cellStyle name="Vírgula 2 2 3 4 3 2 4 2 2" xfId="56458"/>
    <cellStyle name="Vírgula 2 2 3 4 3 2 4 3" xfId="39988"/>
    <cellStyle name="Vírgula 2 2 3 4 3 2 5" xfId="18575"/>
    <cellStyle name="Vírgula 2 2 3 4 3 2 5 2" xfId="49870"/>
    <cellStyle name="Vírgula 2 2 3 4 3 2 6" xfId="11987"/>
    <cellStyle name="Vírgula 2 2 3 4 3 2 6 2" xfId="43282"/>
    <cellStyle name="Vírgula 2 2 3 4 3 2 7" xfId="28458"/>
    <cellStyle name="Vírgula 2 2 3 4 3 2 7 2" xfId="33400"/>
    <cellStyle name="Vírgula 2 2 3 4 3 2 8" xfId="30105"/>
    <cellStyle name="Vírgula 2 2 3 4 3 3" xfId="3751"/>
    <cellStyle name="Vírgula 2 2 3 4 3 3 2" xfId="7045"/>
    <cellStyle name="Vírgula 2 2 3 4 3 3 2 2" xfId="23515"/>
    <cellStyle name="Vírgula 2 2 3 4 3 3 2 2 2" xfId="54810"/>
    <cellStyle name="Vírgula 2 2 3 4 3 3 2 3" xfId="16927"/>
    <cellStyle name="Vírgula 2 2 3 4 3 3 2 3 2" xfId="48222"/>
    <cellStyle name="Vírgula 2 2 3 4 3 3 2 4" xfId="38340"/>
    <cellStyle name="Vírgula 2 2 3 4 3 3 3" xfId="10339"/>
    <cellStyle name="Vírgula 2 2 3 4 3 3 3 2" xfId="26809"/>
    <cellStyle name="Vírgula 2 2 3 4 3 3 3 2 2" xfId="58104"/>
    <cellStyle name="Vírgula 2 2 3 4 3 3 3 3" xfId="41634"/>
    <cellStyle name="Vírgula 2 2 3 4 3 3 4" xfId="20221"/>
    <cellStyle name="Vírgula 2 2 3 4 3 3 4 2" xfId="51516"/>
    <cellStyle name="Vírgula 2 2 3 4 3 3 5" xfId="13633"/>
    <cellStyle name="Vírgula 2 2 3 4 3 3 5 2" xfId="44928"/>
    <cellStyle name="Vírgula 2 2 3 4 3 3 6" xfId="35046"/>
    <cellStyle name="Vírgula 2 2 3 4 3 3 7" xfId="31751"/>
    <cellStyle name="Vírgula 2 2 3 4 3 4" xfId="5398"/>
    <cellStyle name="Vírgula 2 2 3 4 3 4 2" xfId="21868"/>
    <cellStyle name="Vírgula 2 2 3 4 3 4 2 2" xfId="53163"/>
    <cellStyle name="Vírgula 2 2 3 4 3 4 3" xfId="15280"/>
    <cellStyle name="Vírgula 2 2 3 4 3 4 3 2" xfId="46575"/>
    <cellStyle name="Vírgula 2 2 3 4 3 4 4" xfId="36693"/>
    <cellStyle name="Vírgula 2 2 3 4 3 5" xfId="8692"/>
    <cellStyle name="Vírgula 2 2 3 4 3 5 2" xfId="25162"/>
    <cellStyle name="Vírgula 2 2 3 4 3 5 2 2" xfId="56457"/>
    <cellStyle name="Vírgula 2 2 3 4 3 5 3" xfId="39987"/>
    <cellStyle name="Vírgula 2 2 3 4 3 6" xfId="18574"/>
    <cellStyle name="Vírgula 2 2 3 4 3 6 2" xfId="49869"/>
    <cellStyle name="Vírgula 2 2 3 4 3 7" xfId="11986"/>
    <cellStyle name="Vírgula 2 2 3 4 3 7 2" xfId="43281"/>
    <cellStyle name="Vírgula 2 2 3 4 3 8" xfId="28457"/>
    <cellStyle name="Vírgula 2 2 3 4 3 8 2" xfId="33399"/>
    <cellStyle name="Vírgula 2 2 3 4 3 9" xfId="30104"/>
    <cellStyle name="Vírgula 2 2 3 4 4" xfId="2101"/>
    <cellStyle name="Vírgula 2 2 3 4 4 2" xfId="3753"/>
    <cellStyle name="Vírgula 2 2 3 4 4 2 2" xfId="7047"/>
    <cellStyle name="Vírgula 2 2 3 4 4 2 2 2" xfId="23517"/>
    <cellStyle name="Vírgula 2 2 3 4 4 2 2 2 2" xfId="54812"/>
    <cellStyle name="Vírgula 2 2 3 4 4 2 2 3" xfId="16929"/>
    <cellStyle name="Vírgula 2 2 3 4 4 2 2 3 2" xfId="48224"/>
    <cellStyle name="Vírgula 2 2 3 4 4 2 2 4" xfId="38342"/>
    <cellStyle name="Vírgula 2 2 3 4 4 2 3" xfId="10341"/>
    <cellStyle name="Vírgula 2 2 3 4 4 2 3 2" xfId="26811"/>
    <cellStyle name="Vírgula 2 2 3 4 4 2 3 2 2" xfId="58106"/>
    <cellStyle name="Vírgula 2 2 3 4 4 2 3 3" xfId="41636"/>
    <cellStyle name="Vírgula 2 2 3 4 4 2 4" xfId="20223"/>
    <cellStyle name="Vírgula 2 2 3 4 4 2 4 2" xfId="51518"/>
    <cellStyle name="Vírgula 2 2 3 4 4 2 5" xfId="13635"/>
    <cellStyle name="Vírgula 2 2 3 4 4 2 5 2" xfId="44930"/>
    <cellStyle name="Vírgula 2 2 3 4 4 2 6" xfId="35048"/>
    <cellStyle name="Vírgula 2 2 3 4 4 2 7" xfId="31753"/>
    <cellStyle name="Vírgula 2 2 3 4 4 3" xfId="5400"/>
    <cellStyle name="Vírgula 2 2 3 4 4 3 2" xfId="21870"/>
    <cellStyle name="Vírgula 2 2 3 4 4 3 2 2" xfId="53165"/>
    <cellStyle name="Vírgula 2 2 3 4 4 3 3" xfId="15282"/>
    <cellStyle name="Vírgula 2 2 3 4 4 3 3 2" xfId="46577"/>
    <cellStyle name="Vírgula 2 2 3 4 4 3 4" xfId="36695"/>
    <cellStyle name="Vírgula 2 2 3 4 4 4" xfId="8694"/>
    <cellStyle name="Vírgula 2 2 3 4 4 4 2" xfId="25164"/>
    <cellStyle name="Vírgula 2 2 3 4 4 4 2 2" xfId="56459"/>
    <cellStyle name="Vírgula 2 2 3 4 4 4 3" xfId="39989"/>
    <cellStyle name="Vírgula 2 2 3 4 4 5" xfId="18576"/>
    <cellStyle name="Vírgula 2 2 3 4 4 5 2" xfId="49871"/>
    <cellStyle name="Vírgula 2 2 3 4 4 6" xfId="11988"/>
    <cellStyle name="Vírgula 2 2 3 4 4 6 2" xfId="43283"/>
    <cellStyle name="Vírgula 2 2 3 4 4 7" xfId="28459"/>
    <cellStyle name="Vírgula 2 2 3 4 4 7 2" xfId="33401"/>
    <cellStyle name="Vírgula 2 2 3 4 4 8" xfId="30106"/>
    <cellStyle name="Vírgula 2 2 3 4 5" xfId="2102"/>
    <cellStyle name="Vírgula 2 2 3 4 5 2" xfId="3754"/>
    <cellStyle name="Vírgula 2 2 3 4 5 2 2" xfId="7048"/>
    <cellStyle name="Vírgula 2 2 3 4 5 2 2 2" xfId="23518"/>
    <cellStyle name="Vírgula 2 2 3 4 5 2 2 2 2" xfId="54813"/>
    <cellStyle name="Vírgula 2 2 3 4 5 2 2 3" xfId="16930"/>
    <cellStyle name="Vírgula 2 2 3 4 5 2 2 3 2" xfId="48225"/>
    <cellStyle name="Vírgula 2 2 3 4 5 2 2 4" xfId="38343"/>
    <cellStyle name="Vírgula 2 2 3 4 5 2 3" xfId="10342"/>
    <cellStyle name="Vírgula 2 2 3 4 5 2 3 2" xfId="26812"/>
    <cellStyle name="Vírgula 2 2 3 4 5 2 3 2 2" xfId="58107"/>
    <cellStyle name="Vírgula 2 2 3 4 5 2 3 3" xfId="41637"/>
    <cellStyle name="Vírgula 2 2 3 4 5 2 4" xfId="20224"/>
    <cellStyle name="Vírgula 2 2 3 4 5 2 4 2" xfId="51519"/>
    <cellStyle name="Vírgula 2 2 3 4 5 2 5" xfId="13636"/>
    <cellStyle name="Vírgula 2 2 3 4 5 2 5 2" xfId="44931"/>
    <cellStyle name="Vírgula 2 2 3 4 5 2 6" xfId="35049"/>
    <cellStyle name="Vírgula 2 2 3 4 5 2 7" xfId="31754"/>
    <cellStyle name="Vírgula 2 2 3 4 5 3" xfId="5401"/>
    <cellStyle name="Vírgula 2 2 3 4 5 3 2" xfId="21871"/>
    <cellStyle name="Vírgula 2 2 3 4 5 3 2 2" xfId="53166"/>
    <cellStyle name="Vírgula 2 2 3 4 5 3 3" xfId="15283"/>
    <cellStyle name="Vírgula 2 2 3 4 5 3 3 2" xfId="46578"/>
    <cellStyle name="Vírgula 2 2 3 4 5 3 4" xfId="36696"/>
    <cellStyle name="Vírgula 2 2 3 4 5 4" xfId="8695"/>
    <cellStyle name="Vírgula 2 2 3 4 5 4 2" xfId="25165"/>
    <cellStyle name="Vírgula 2 2 3 4 5 4 2 2" xfId="56460"/>
    <cellStyle name="Vírgula 2 2 3 4 5 4 3" xfId="39990"/>
    <cellStyle name="Vírgula 2 2 3 4 5 5" xfId="18577"/>
    <cellStyle name="Vírgula 2 2 3 4 5 5 2" xfId="49872"/>
    <cellStyle name="Vírgula 2 2 3 4 5 6" xfId="11989"/>
    <cellStyle name="Vírgula 2 2 3 4 5 6 2" xfId="43284"/>
    <cellStyle name="Vírgula 2 2 3 4 5 7" xfId="28460"/>
    <cellStyle name="Vírgula 2 2 3 4 5 7 2" xfId="33402"/>
    <cellStyle name="Vírgula 2 2 3 4 5 8" xfId="30107"/>
    <cellStyle name="Vírgula 2 2 3 4 6" xfId="3748"/>
    <cellStyle name="Vírgula 2 2 3 4 6 2" xfId="7042"/>
    <cellStyle name="Vírgula 2 2 3 4 6 2 2" xfId="23512"/>
    <cellStyle name="Vírgula 2 2 3 4 6 2 2 2" xfId="54807"/>
    <cellStyle name="Vírgula 2 2 3 4 6 2 3" xfId="16924"/>
    <cellStyle name="Vírgula 2 2 3 4 6 2 3 2" xfId="48219"/>
    <cellStyle name="Vírgula 2 2 3 4 6 2 4" xfId="38337"/>
    <cellStyle name="Vírgula 2 2 3 4 6 3" xfId="10336"/>
    <cellStyle name="Vírgula 2 2 3 4 6 3 2" xfId="26806"/>
    <cellStyle name="Vírgula 2 2 3 4 6 3 2 2" xfId="58101"/>
    <cellStyle name="Vírgula 2 2 3 4 6 3 3" xfId="41631"/>
    <cellStyle name="Vírgula 2 2 3 4 6 4" xfId="20218"/>
    <cellStyle name="Vírgula 2 2 3 4 6 4 2" xfId="51513"/>
    <cellStyle name="Vírgula 2 2 3 4 6 5" xfId="13630"/>
    <cellStyle name="Vírgula 2 2 3 4 6 5 2" xfId="44925"/>
    <cellStyle name="Vírgula 2 2 3 4 6 6" xfId="35043"/>
    <cellStyle name="Vírgula 2 2 3 4 6 7" xfId="31748"/>
    <cellStyle name="Vírgula 2 2 3 4 7" xfId="5395"/>
    <cellStyle name="Vírgula 2 2 3 4 7 2" xfId="21865"/>
    <cellStyle name="Vírgula 2 2 3 4 7 2 2" xfId="53160"/>
    <cellStyle name="Vírgula 2 2 3 4 7 3" xfId="15277"/>
    <cellStyle name="Vírgula 2 2 3 4 7 3 2" xfId="46572"/>
    <cellStyle name="Vírgula 2 2 3 4 7 4" xfId="36690"/>
    <cellStyle name="Vírgula 2 2 3 4 8" xfId="8689"/>
    <cellStyle name="Vírgula 2 2 3 4 8 2" xfId="25159"/>
    <cellStyle name="Vírgula 2 2 3 4 8 2 2" xfId="56454"/>
    <cellStyle name="Vírgula 2 2 3 4 8 3" xfId="39984"/>
    <cellStyle name="Vírgula 2 2 3 4 9" xfId="18571"/>
    <cellStyle name="Vírgula 2 2 3 4 9 2" xfId="49866"/>
    <cellStyle name="Vírgula 2 2 3 5" xfId="2103"/>
    <cellStyle name="Vírgula 2 2 3 5 2" xfId="2104"/>
    <cellStyle name="Vírgula 2 2 3 5 2 2" xfId="3756"/>
    <cellStyle name="Vírgula 2 2 3 5 2 2 2" xfId="7050"/>
    <cellStyle name="Vírgula 2 2 3 5 2 2 2 2" xfId="23520"/>
    <cellStyle name="Vírgula 2 2 3 5 2 2 2 2 2" xfId="54815"/>
    <cellStyle name="Vírgula 2 2 3 5 2 2 2 3" xfId="16932"/>
    <cellStyle name="Vírgula 2 2 3 5 2 2 2 3 2" xfId="48227"/>
    <cellStyle name="Vírgula 2 2 3 5 2 2 2 4" xfId="38345"/>
    <cellStyle name="Vírgula 2 2 3 5 2 2 3" xfId="10344"/>
    <cellStyle name="Vírgula 2 2 3 5 2 2 3 2" xfId="26814"/>
    <cellStyle name="Vírgula 2 2 3 5 2 2 3 2 2" xfId="58109"/>
    <cellStyle name="Vírgula 2 2 3 5 2 2 3 3" xfId="41639"/>
    <cellStyle name="Vírgula 2 2 3 5 2 2 4" xfId="20226"/>
    <cellStyle name="Vírgula 2 2 3 5 2 2 4 2" xfId="51521"/>
    <cellStyle name="Vírgula 2 2 3 5 2 2 5" xfId="13638"/>
    <cellStyle name="Vírgula 2 2 3 5 2 2 5 2" xfId="44933"/>
    <cellStyle name="Vírgula 2 2 3 5 2 2 6" xfId="35051"/>
    <cellStyle name="Vírgula 2 2 3 5 2 2 7" xfId="31756"/>
    <cellStyle name="Vírgula 2 2 3 5 2 3" xfId="5403"/>
    <cellStyle name="Vírgula 2 2 3 5 2 3 2" xfId="21873"/>
    <cellStyle name="Vírgula 2 2 3 5 2 3 2 2" xfId="53168"/>
    <cellStyle name="Vírgula 2 2 3 5 2 3 3" xfId="15285"/>
    <cellStyle name="Vírgula 2 2 3 5 2 3 3 2" xfId="46580"/>
    <cellStyle name="Vírgula 2 2 3 5 2 3 4" xfId="36698"/>
    <cellStyle name="Vírgula 2 2 3 5 2 4" xfId="8697"/>
    <cellStyle name="Vírgula 2 2 3 5 2 4 2" xfId="25167"/>
    <cellStyle name="Vírgula 2 2 3 5 2 4 2 2" xfId="56462"/>
    <cellStyle name="Vírgula 2 2 3 5 2 4 3" xfId="39992"/>
    <cellStyle name="Vírgula 2 2 3 5 2 5" xfId="18579"/>
    <cellStyle name="Vírgula 2 2 3 5 2 5 2" xfId="49874"/>
    <cellStyle name="Vírgula 2 2 3 5 2 6" xfId="11991"/>
    <cellStyle name="Vírgula 2 2 3 5 2 6 2" xfId="43286"/>
    <cellStyle name="Vírgula 2 2 3 5 2 7" xfId="28462"/>
    <cellStyle name="Vírgula 2 2 3 5 2 7 2" xfId="33404"/>
    <cellStyle name="Vírgula 2 2 3 5 2 8" xfId="30109"/>
    <cellStyle name="Vírgula 2 2 3 5 3" xfId="3755"/>
    <cellStyle name="Vírgula 2 2 3 5 3 2" xfId="7049"/>
    <cellStyle name="Vírgula 2 2 3 5 3 2 2" xfId="23519"/>
    <cellStyle name="Vírgula 2 2 3 5 3 2 2 2" xfId="54814"/>
    <cellStyle name="Vírgula 2 2 3 5 3 2 3" xfId="16931"/>
    <cellStyle name="Vírgula 2 2 3 5 3 2 3 2" xfId="48226"/>
    <cellStyle name="Vírgula 2 2 3 5 3 2 4" xfId="38344"/>
    <cellStyle name="Vírgula 2 2 3 5 3 3" xfId="10343"/>
    <cellStyle name="Vírgula 2 2 3 5 3 3 2" xfId="26813"/>
    <cellStyle name="Vírgula 2 2 3 5 3 3 2 2" xfId="58108"/>
    <cellStyle name="Vírgula 2 2 3 5 3 3 3" xfId="41638"/>
    <cellStyle name="Vírgula 2 2 3 5 3 4" xfId="20225"/>
    <cellStyle name="Vírgula 2 2 3 5 3 4 2" xfId="51520"/>
    <cellStyle name="Vírgula 2 2 3 5 3 5" xfId="13637"/>
    <cellStyle name="Vírgula 2 2 3 5 3 5 2" xfId="44932"/>
    <cellStyle name="Vírgula 2 2 3 5 3 6" xfId="35050"/>
    <cellStyle name="Vírgula 2 2 3 5 3 7" xfId="31755"/>
    <cellStyle name="Vírgula 2 2 3 5 4" xfId="5402"/>
    <cellStyle name="Vírgula 2 2 3 5 4 2" xfId="21872"/>
    <cellStyle name="Vírgula 2 2 3 5 4 2 2" xfId="53167"/>
    <cellStyle name="Vírgula 2 2 3 5 4 3" xfId="15284"/>
    <cellStyle name="Vírgula 2 2 3 5 4 3 2" xfId="46579"/>
    <cellStyle name="Vírgula 2 2 3 5 4 4" xfId="36697"/>
    <cellStyle name="Vírgula 2 2 3 5 5" xfId="8696"/>
    <cellStyle name="Vírgula 2 2 3 5 5 2" xfId="25166"/>
    <cellStyle name="Vírgula 2 2 3 5 5 2 2" xfId="56461"/>
    <cellStyle name="Vírgula 2 2 3 5 5 3" xfId="39991"/>
    <cellStyle name="Vírgula 2 2 3 5 6" xfId="18578"/>
    <cellStyle name="Vírgula 2 2 3 5 6 2" xfId="49873"/>
    <cellStyle name="Vírgula 2 2 3 5 7" xfId="11990"/>
    <cellStyle name="Vírgula 2 2 3 5 7 2" xfId="43285"/>
    <cellStyle name="Vírgula 2 2 3 5 8" xfId="28461"/>
    <cellStyle name="Vírgula 2 2 3 5 8 2" xfId="33403"/>
    <cellStyle name="Vírgula 2 2 3 5 9" xfId="30108"/>
    <cellStyle name="Vírgula 2 2 3 6" xfId="2105"/>
    <cellStyle name="Vírgula 2 2 3 6 2" xfId="2106"/>
    <cellStyle name="Vírgula 2 2 3 6 2 2" xfId="3758"/>
    <cellStyle name="Vírgula 2 2 3 6 2 2 2" xfId="7052"/>
    <cellStyle name="Vírgula 2 2 3 6 2 2 2 2" xfId="23522"/>
    <cellStyle name="Vírgula 2 2 3 6 2 2 2 2 2" xfId="54817"/>
    <cellStyle name="Vírgula 2 2 3 6 2 2 2 3" xfId="16934"/>
    <cellStyle name="Vírgula 2 2 3 6 2 2 2 3 2" xfId="48229"/>
    <cellStyle name="Vírgula 2 2 3 6 2 2 2 4" xfId="38347"/>
    <cellStyle name="Vírgula 2 2 3 6 2 2 3" xfId="10346"/>
    <cellStyle name="Vírgula 2 2 3 6 2 2 3 2" xfId="26816"/>
    <cellStyle name="Vírgula 2 2 3 6 2 2 3 2 2" xfId="58111"/>
    <cellStyle name="Vírgula 2 2 3 6 2 2 3 3" xfId="41641"/>
    <cellStyle name="Vírgula 2 2 3 6 2 2 4" xfId="20228"/>
    <cellStyle name="Vírgula 2 2 3 6 2 2 4 2" xfId="51523"/>
    <cellStyle name="Vírgula 2 2 3 6 2 2 5" xfId="13640"/>
    <cellStyle name="Vírgula 2 2 3 6 2 2 5 2" xfId="44935"/>
    <cellStyle name="Vírgula 2 2 3 6 2 2 6" xfId="35053"/>
    <cellStyle name="Vírgula 2 2 3 6 2 2 7" xfId="31758"/>
    <cellStyle name="Vírgula 2 2 3 6 2 3" xfId="5405"/>
    <cellStyle name="Vírgula 2 2 3 6 2 3 2" xfId="21875"/>
    <cellStyle name="Vírgula 2 2 3 6 2 3 2 2" xfId="53170"/>
    <cellStyle name="Vírgula 2 2 3 6 2 3 3" xfId="15287"/>
    <cellStyle name="Vírgula 2 2 3 6 2 3 3 2" xfId="46582"/>
    <cellStyle name="Vírgula 2 2 3 6 2 3 4" xfId="36700"/>
    <cellStyle name="Vírgula 2 2 3 6 2 4" xfId="8699"/>
    <cellStyle name="Vírgula 2 2 3 6 2 4 2" xfId="25169"/>
    <cellStyle name="Vírgula 2 2 3 6 2 4 2 2" xfId="56464"/>
    <cellStyle name="Vírgula 2 2 3 6 2 4 3" xfId="39994"/>
    <cellStyle name="Vírgula 2 2 3 6 2 5" xfId="18581"/>
    <cellStyle name="Vírgula 2 2 3 6 2 5 2" xfId="49876"/>
    <cellStyle name="Vírgula 2 2 3 6 2 6" xfId="11993"/>
    <cellStyle name="Vírgula 2 2 3 6 2 6 2" xfId="43288"/>
    <cellStyle name="Vírgula 2 2 3 6 2 7" xfId="28464"/>
    <cellStyle name="Vírgula 2 2 3 6 2 7 2" xfId="33406"/>
    <cellStyle name="Vírgula 2 2 3 6 2 8" xfId="30111"/>
    <cellStyle name="Vírgula 2 2 3 6 3" xfId="3757"/>
    <cellStyle name="Vírgula 2 2 3 6 3 2" xfId="7051"/>
    <cellStyle name="Vírgula 2 2 3 6 3 2 2" xfId="23521"/>
    <cellStyle name="Vírgula 2 2 3 6 3 2 2 2" xfId="54816"/>
    <cellStyle name="Vírgula 2 2 3 6 3 2 3" xfId="16933"/>
    <cellStyle name="Vírgula 2 2 3 6 3 2 3 2" xfId="48228"/>
    <cellStyle name="Vírgula 2 2 3 6 3 2 4" xfId="38346"/>
    <cellStyle name="Vírgula 2 2 3 6 3 3" xfId="10345"/>
    <cellStyle name="Vírgula 2 2 3 6 3 3 2" xfId="26815"/>
    <cellStyle name="Vírgula 2 2 3 6 3 3 2 2" xfId="58110"/>
    <cellStyle name="Vírgula 2 2 3 6 3 3 3" xfId="41640"/>
    <cellStyle name="Vírgula 2 2 3 6 3 4" xfId="20227"/>
    <cellStyle name="Vírgula 2 2 3 6 3 4 2" xfId="51522"/>
    <cellStyle name="Vírgula 2 2 3 6 3 5" xfId="13639"/>
    <cellStyle name="Vírgula 2 2 3 6 3 5 2" xfId="44934"/>
    <cellStyle name="Vírgula 2 2 3 6 3 6" xfId="35052"/>
    <cellStyle name="Vírgula 2 2 3 6 3 7" xfId="31757"/>
    <cellStyle name="Vírgula 2 2 3 6 4" xfId="5404"/>
    <cellStyle name="Vírgula 2 2 3 6 4 2" xfId="21874"/>
    <cellStyle name="Vírgula 2 2 3 6 4 2 2" xfId="53169"/>
    <cellStyle name="Vírgula 2 2 3 6 4 3" xfId="15286"/>
    <cellStyle name="Vírgula 2 2 3 6 4 3 2" xfId="46581"/>
    <cellStyle name="Vírgula 2 2 3 6 4 4" xfId="36699"/>
    <cellStyle name="Vírgula 2 2 3 6 5" xfId="8698"/>
    <cellStyle name="Vírgula 2 2 3 6 5 2" xfId="25168"/>
    <cellStyle name="Vírgula 2 2 3 6 5 2 2" xfId="56463"/>
    <cellStyle name="Vírgula 2 2 3 6 5 3" xfId="39993"/>
    <cellStyle name="Vírgula 2 2 3 6 6" xfId="18580"/>
    <cellStyle name="Vírgula 2 2 3 6 6 2" xfId="49875"/>
    <cellStyle name="Vírgula 2 2 3 6 7" xfId="11992"/>
    <cellStyle name="Vírgula 2 2 3 6 7 2" xfId="43287"/>
    <cellStyle name="Vírgula 2 2 3 6 8" xfId="28463"/>
    <cellStyle name="Vírgula 2 2 3 6 8 2" xfId="33405"/>
    <cellStyle name="Vírgula 2 2 3 6 9" xfId="30110"/>
    <cellStyle name="Vírgula 2 2 3 7" xfId="2107"/>
    <cellStyle name="Vírgula 2 2 3 7 2" xfId="3759"/>
    <cellStyle name="Vírgula 2 2 3 7 2 2" xfId="7053"/>
    <cellStyle name="Vírgula 2 2 3 7 2 2 2" xfId="23523"/>
    <cellStyle name="Vírgula 2 2 3 7 2 2 2 2" xfId="54818"/>
    <cellStyle name="Vírgula 2 2 3 7 2 2 3" xfId="16935"/>
    <cellStyle name="Vírgula 2 2 3 7 2 2 3 2" xfId="48230"/>
    <cellStyle name="Vírgula 2 2 3 7 2 2 4" xfId="38348"/>
    <cellStyle name="Vírgula 2 2 3 7 2 3" xfId="10347"/>
    <cellStyle name="Vírgula 2 2 3 7 2 3 2" xfId="26817"/>
    <cellStyle name="Vírgula 2 2 3 7 2 3 2 2" xfId="58112"/>
    <cellStyle name="Vírgula 2 2 3 7 2 3 3" xfId="41642"/>
    <cellStyle name="Vírgula 2 2 3 7 2 4" xfId="20229"/>
    <cellStyle name="Vírgula 2 2 3 7 2 4 2" xfId="51524"/>
    <cellStyle name="Vírgula 2 2 3 7 2 5" xfId="13641"/>
    <cellStyle name="Vírgula 2 2 3 7 2 5 2" xfId="44936"/>
    <cellStyle name="Vírgula 2 2 3 7 2 6" xfId="35054"/>
    <cellStyle name="Vírgula 2 2 3 7 2 7" xfId="31759"/>
    <cellStyle name="Vírgula 2 2 3 7 3" xfId="5406"/>
    <cellStyle name="Vírgula 2 2 3 7 3 2" xfId="21876"/>
    <cellStyle name="Vírgula 2 2 3 7 3 2 2" xfId="53171"/>
    <cellStyle name="Vírgula 2 2 3 7 3 3" xfId="15288"/>
    <cellStyle name="Vírgula 2 2 3 7 3 3 2" xfId="46583"/>
    <cellStyle name="Vírgula 2 2 3 7 3 4" xfId="36701"/>
    <cellStyle name="Vírgula 2 2 3 7 4" xfId="8700"/>
    <cellStyle name="Vírgula 2 2 3 7 4 2" xfId="25170"/>
    <cellStyle name="Vírgula 2 2 3 7 4 2 2" xfId="56465"/>
    <cellStyle name="Vírgula 2 2 3 7 4 3" xfId="39995"/>
    <cellStyle name="Vírgula 2 2 3 7 5" xfId="18582"/>
    <cellStyle name="Vírgula 2 2 3 7 5 2" xfId="49877"/>
    <cellStyle name="Vírgula 2 2 3 7 6" xfId="11994"/>
    <cellStyle name="Vírgula 2 2 3 7 6 2" xfId="43289"/>
    <cellStyle name="Vírgula 2 2 3 7 7" xfId="28465"/>
    <cellStyle name="Vírgula 2 2 3 7 7 2" xfId="33407"/>
    <cellStyle name="Vírgula 2 2 3 7 8" xfId="30112"/>
    <cellStyle name="Vírgula 2 2 3 8" xfId="2108"/>
    <cellStyle name="Vírgula 2 2 3 8 2" xfId="3760"/>
    <cellStyle name="Vírgula 2 2 3 8 2 2" xfId="7054"/>
    <cellStyle name="Vírgula 2 2 3 8 2 2 2" xfId="23524"/>
    <cellStyle name="Vírgula 2 2 3 8 2 2 2 2" xfId="54819"/>
    <cellStyle name="Vírgula 2 2 3 8 2 2 3" xfId="16936"/>
    <cellStyle name="Vírgula 2 2 3 8 2 2 3 2" xfId="48231"/>
    <cellStyle name="Vírgula 2 2 3 8 2 2 4" xfId="38349"/>
    <cellStyle name="Vírgula 2 2 3 8 2 3" xfId="10348"/>
    <cellStyle name="Vírgula 2 2 3 8 2 3 2" xfId="26818"/>
    <cellStyle name="Vírgula 2 2 3 8 2 3 2 2" xfId="58113"/>
    <cellStyle name="Vírgula 2 2 3 8 2 3 3" xfId="41643"/>
    <cellStyle name="Vírgula 2 2 3 8 2 4" xfId="20230"/>
    <cellStyle name="Vírgula 2 2 3 8 2 4 2" xfId="51525"/>
    <cellStyle name="Vírgula 2 2 3 8 2 5" xfId="13642"/>
    <cellStyle name="Vírgula 2 2 3 8 2 5 2" xfId="44937"/>
    <cellStyle name="Vírgula 2 2 3 8 2 6" xfId="35055"/>
    <cellStyle name="Vírgula 2 2 3 8 2 7" xfId="31760"/>
    <cellStyle name="Vírgula 2 2 3 8 3" xfId="5407"/>
    <cellStyle name="Vírgula 2 2 3 8 3 2" xfId="21877"/>
    <cellStyle name="Vírgula 2 2 3 8 3 2 2" xfId="53172"/>
    <cellStyle name="Vírgula 2 2 3 8 3 3" xfId="15289"/>
    <cellStyle name="Vírgula 2 2 3 8 3 3 2" xfId="46584"/>
    <cellStyle name="Vírgula 2 2 3 8 3 4" xfId="36702"/>
    <cellStyle name="Vírgula 2 2 3 8 4" xfId="8701"/>
    <cellStyle name="Vírgula 2 2 3 8 4 2" xfId="25171"/>
    <cellStyle name="Vírgula 2 2 3 8 4 2 2" xfId="56466"/>
    <cellStyle name="Vírgula 2 2 3 8 4 3" xfId="39996"/>
    <cellStyle name="Vírgula 2 2 3 8 5" xfId="18583"/>
    <cellStyle name="Vírgula 2 2 3 8 5 2" xfId="49878"/>
    <cellStyle name="Vírgula 2 2 3 8 6" xfId="11995"/>
    <cellStyle name="Vírgula 2 2 3 8 6 2" xfId="43290"/>
    <cellStyle name="Vírgula 2 2 3 8 7" xfId="28466"/>
    <cellStyle name="Vírgula 2 2 3 8 7 2" xfId="33408"/>
    <cellStyle name="Vírgula 2 2 3 8 8" xfId="30113"/>
    <cellStyle name="Vírgula 2 2 3 9" xfId="2109"/>
    <cellStyle name="Vírgula 2 2 3 9 2" xfId="3761"/>
    <cellStyle name="Vírgula 2 2 3 9 2 2" xfId="7055"/>
    <cellStyle name="Vírgula 2 2 3 9 2 2 2" xfId="23525"/>
    <cellStyle name="Vírgula 2 2 3 9 2 2 2 2" xfId="54820"/>
    <cellStyle name="Vírgula 2 2 3 9 2 2 3" xfId="16937"/>
    <cellStyle name="Vírgula 2 2 3 9 2 2 3 2" xfId="48232"/>
    <cellStyle name="Vírgula 2 2 3 9 2 2 4" xfId="38350"/>
    <cellStyle name="Vírgula 2 2 3 9 2 3" xfId="10349"/>
    <cellStyle name="Vírgula 2 2 3 9 2 3 2" xfId="26819"/>
    <cellStyle name="Vírgula 2 2 3 9 2 3 2 2" xfId="58114"/>
    <cellStyle name="Vírgula 2 2 3 9 2 3 3" xfId="41644"/>
    <cellStyle name="Vírgula 2 2 3 9 2 4" xfId="20231"/>
    <cellStyle name="Vírgula 2 2 3 9 2 4 2" xfId="51526"/>
    <cellStyle name="Vírgula 2 2 3 9 2 5" xfId="13643"/>
    <cellStyle name="Vírgula 2 2 3 9 2 5 2" xfId="44938"/>
    <cellStyle name="Vírgula 2 2 3 9 2 6" xfId="35056"/>
    <cellStyle name="Vírgula 2 2 3 9 2 7" xfId="31761"/>
    <cellStyle name="Vírgula 2 2 3 9 3" xfId="5408"/>
    <cellStyle name="Vírgula 2 2 3 9 3 2" xfId="21878"/>
    <cellStyle name="Vírgula 2 2 3 9 3 2 2" xfId="53173"/>
    <cellStyle name="Vírgula 2 2 3 9 3 3" xfId="15290"/>
    <cellStyle name="Vírgula 2 2 3 9 3 3 2" xfId="46585"/>
    <cellStyle name="Vírgula 2 2 3 9 3 4" xfId="36703"/>
    <cellStyle name="Vírgula 2 2 3 9 4" xfId="8702"/>
    <cellStyle name="Vírgula 2 2 3 9 4 2" xfId="25172"/>
    <cellStyle name="Vírgula 2 2 3 9 4 2 2" xfId="56467"/>
    <cellStyle name="Vírgula 2 2 3 9 4 3" xfId="39997"/>
    <cellStyle name="Vírgula 2 2 3 9 5" xfId="18584"/>
    <cellStyle name="Vírgula 2 2 3 9 5 2" xfId="49879"/>
    <cellStyle name="Vírgula 2 2 3 9 6" xfId="11996"/>
    <cellStyle name="Vírgula 2 2 3 9 6 2" xfId="43291"/>
    <cellStyle name="Vírgula 2 2 3 9 7" xfId="28467"/>
    <cellStyle name="Vírgula 2 2 3 9 7 2" xfId="33409"/>
    <cellStyle name="Vírgula 2 2 3 9 8" xfId="30114"/>
    <cellStyle name="Vírgula 2 2 4" xfId="2110"/>
    <cellStyle name="Vírgula 2 2 4 10" xfId="11997"/>
    <cellStyle name="Vírgula 2 2 4 10 2" xfId="43292"/>
    <cellStyle name="Vírgula 2 2 4 11" xfId="28468"/>
    <cellStyle name="Vírgula 2 2 4 11 2" xfId="33410"/>
    <cellStyle name="Vírgula 2 2 4 12" xfId="30115"/>
    <cellStyle name="Vírgula 2 2 4 2" xfId="2111"/>
    <cellStyle name="Vírgula 2 2 4 2 2" xfId="2112"/>
    <cellStyle name="Vírgula 2 2 4 2 2 2" xfId="3764"/>
    <cellStyle name="Vírgula 2 2 4 2 2 2 2" xfId="7058"/>
    <cellStyle name="Vírgula 2 2 4 2 2 2 2 2" xfId="23528"/>
    <cellStyle name="Vírgula 2 2 4 2 2 2 2 2 2" xfId="54823"/>
    <cellStyle name="Vírgula 2 2 4 2 2 2 2 3" xfId="16940"/>
    <cellStyle name="Vírgula 2 2 4 2 2 2 2 3 2" xfId="48235"/>
    <cellStyle name="Vírgula 2 2 4 2 2 2 2 4" xfId="38353"/>
    <cellStyle name="Vírgula 2 2 4 2 2 2 3" xfId="10352"/>
    <cellStyle name="Vírgula 2 2 4 2 2 2 3 2" xfId="26822"/>
    <cellStyle name="Vírgula 2 2 4 2 2 2 3 2 2" xfId="58117"/>
    <cellStyle name="Vírgula 2 2 4 2 2 2 3 3" xfId="41647"/>
    <cellStyle name="Vírgula 2 2 4 2 2 2 4" xfId="20234"/>
    <cellStyle name="Vírgula 2 2 4 2 2 2 4 2" xfId="51529"/>
    <cellStyle name="Vírgula 2 2 4 2 2 2 5" xfId="13646"/>
    <cellStyle name="Vírgula 2 2 4 2 2 2 5 2" xfId="44941"/>
    <cellStyle name="Vírgula 2 2 4 2 2 2 6" xfId="35059"/>
    <cellStyle name="Vírgula 2 2 4 2 2 2 7" xfId="31764"/>
    <cellStyle name="Vírgula 2 2 4 2 2 3" xfId="5411"/>
    <cellStyle name="Vírgula 2 2 4 2 2 3 2" xfId="21881"/>
    <cellStyle name="Vírgula 2 2 4 2 2 3 2 2" xfId="53176"/>
    <cellStyle name="Vírgula 2 2 4 2 2 3 3" xfId="15293"/>
    <cellStyle name="Vírgula 2 2 4 2 2 3 3 2" xfId="46588"/>
    <cellStyle name="Vírgula 2 2 4 2 2 3 4" xfId="36706"/>
    <cellStyle name="Vírgula 2 2 4 2 2 4" xfId="8705"/>
    <cellStyle name="Vírgula 2 2 4 2 2 4 2" xfId="25175"/>
    <cellStyle name="Vírgula 2 2 4 2 2 4 2 2" xfId="56470"/>
    <cellStyle name="Vírgula 2 2 4 2 2 4 3" xfId="40000"/>
    <cellStyle name="Vírgula 2 2 4 2 2 5" xfId="18587"/>
    <cellStyle name="Vírgula 2 2 4 2 2 5 2" xfId="49882"/>
    <cellStyle name="Vírgula 2 2 4 2 2 6" xfId="11999"/>
    <cellStyle name="Vírgula 2 2 4 2 2 6 2" xfId="43294"/>
    <cellStyle name="Vírgula 2 2 4 2 2 7" xfId="28470"/>
    <cellStyle name="Vírgula 2 2 4 2 2 7 2" xfId="33412"/>
    <cellStyle name="Vírgula 2 2 4 2 2 8" xfId="30117"/>
    <cellStyle name="Vírgula 2 2 4 2 3" xfId="3763"/>
    <cellStyle name="Vírgula 2 2 4 2 3 2" xfId="7057"/>
    <cellStyle name="Vírgula 2 2 4 2 3 2 2" xfId="23527"/>
    <cellStyle name="Vírgula 2 2 4 2 3 2 2 2" xfId="54822"/>
    <cellStyle name="Vírgula 2 2 4 2 3 2 3" xfId="16939"/>
    <cellStyle name="Vírgula 2 2 4 2 3 2 3 2" xfId="48234"/>
    <cellStyle name="Vírgula 2 2 4 2 3 2 4" xfId="38352"/>
    <cellStyle name="Vírgula 2 2 4 2 3 3" xfId="10351"/>
    <cellStyle name="Vírgula 2 2 4 2 3 3 2" xfId="26821"/>
    <cellStyle name="Vírgula 2 2 4 2 3 3 2 2" xfId="58116"/>
    <cellStyle name="Vírgula 2 2 4 2 3 3 3" xfId="41646"/>
    <cellStyle name="Vírgula 2 2 4 2 3 4" xfId="20233"/>
    <cellStyle name="Vírgula 2 2 4 2 3 4 2" xfId="51528"/>
    <cellStyle name="Vírgula 2 2 4 2 3 5" xfId="13645"/>
    <cellStyle name="Vírgula 2 2 4 2 3 5 2" xfId="44940"/>
    <cellStyle name="Vírgula 2 2 4 2 3 6" xfId="35058"/>
    <cellStyle name="Vírgula 2 2 4 2 3 7" xfId="31763"/>
    <cellStyle name="Vírgula 2 2 4 2 4" xfId="5410"/>
    <cellStyle name="Vírgula 2 2 4 2 4 2" xfId="21880"/>
    <cellStyle name="Vírgula 2 2 4 2 4 2 2" xfId="53175"/>
    <cellStyle name="Vírgula 2 2 4 2 4 3" xfId="15292"/>
    <cellStyle name="Vírgula 2 2 4 2 4 3 2" xfId="46587"/>
    <cellStyle name="Vírgula 2 2 4 2 4 4" xfId="36705"/>
    <cellStyle name="Vírgula 2 2 4 2 5" xfId="8704"/>
    <cellStyle name="Vírgula 2 2 4 2 5 2" xfId="25174"/>
    <cellStyle name="Vírgula 2 2 4 2 5 2 2" xfId="56469"/>
    <cellStyle name="Vírgula 2 2 4 2 5 3" xfId="39999"/>
    <cellStyle name="Vírgula 2 2 4 2 6" xfId="18586"/>
    <cellStyle name="Vírgula 2 2 4 2 6 2" xfId="49881"/>
    <cellStyle name="Vírgula 2 2 4 2 7" xfId="11998"/>
    <cellStyle name="Vírgula 2 2 4 2 7 2" xfId="43293"/>
    <cellStyle name="Vírgula 2 2 4 2 8" xfId="28469"/>
    <cellStyle name="Vírgula 2 2 4 2 8 2" xfId="33411"/>
    <cellStyle name="Vírgula 2 2 4 2 9" xfId="30116"/>
    <cellStyle name="Vírgula 2 2 4 3" xfId="2113"/>
    <cellStyle name="Vírgula 2 2 4 3 2" xfId="2114"/>
    <cellStyle name="Vírgula 2 2 4 3 2 2" xfId="3766"/>
    <cellStyle name="Vírgula 2 2 4 3 2 2 2" xfId="7060"/>
    <cellStyle name="Vírgula 2 2 4 3 2 2 2 2" xfId="23530"/>
    <cellStyle name="Vírgula 2 2 4 3 2 2 2 2 2" xfId="54825"/>
    <cellStyle name="Vírgula 2 2 4 3 2 2 2 3" xfId="16942"/>
    <cellStyle name="Vírgula 2 2 4 3 2 2 2 3 2" xfId="48237"/>
    <cellStyle name="Vírgula 2 2 4 3 2 2 2 4" xfId="38355"/>
    <cellStyle name="Vírgula 2 2 4 3 2 2 3" xfId="10354"/>
    <cellStyle name="Vírgula 2 2 4 3 2 2 3 2" xfId="26824"/>
    <cellStyle name="Vírgula 2 2 4 3 2 2 3 2 2" xfId="58119"/>
    <cellStyle name="Vírgula 2 2 4 3 2 2 3 3" xfId="41649"/>
    <cellStyle name="Vírgula 2 2 4 3 2 2 4" xfId="20236"/>
    <cellStyle name="Vírgula 2 2 4 3 2 2 4 2" xfId="51531"/>
    <cellStyle name="Vírgula 2 2 4 3 2 2 5" xfId="13648"/>
    <cellStyle name="Vírgula 2 2 4 3 2 2 5 2" xfId="44943"/>
    <cellStyle name="Vírgula 2 2 4 3 2 2 6" xfId="35061"/>
    <cellStyle name="Vírgula 2 2 4 3 2 2 7" xfId="31766"/>
    <cellStyle name="Vírgula 2 2 4 3 2 3" xfId="5413"/>
    <cellStyle name="Vírgula 2 2 4 3 2 3 2" xfId="21883"/>
    <cellStyle name="Vírgula 2 2 4 3 2 3 2 2" xfId="53178"/>
    <cellStyle name="Vírgula 2 2 4 3 2 3 3" xfId="15295"/>
    <cellStyle name="Vírgula 2 2 4 3 2 3 3 2" xfId="46590"/>
    <cellStyle name="Vírgula 2 2 4 3 2 3 4" xfId="36708"/>
    <cellStyle name="Vírgula 2 2 4 3 2 4" xfId="8707"/>
    <cellStyle name="Vírgula 2 2 4 3 2 4 2" xfId="25177"/>
    <cellStyle name="Vírgula 2 2 4 3 2 4 2 2" xfId="56472"/>
    <cellStyle name="Vírgula 2 2 4 3 2 4 3" xfId="40002"/>
    <cellStyle name="Vírgula 2 2 4 3 2 5" xfId="18589"/>
    <cellStyle name="Vírgula 2 2 4 3 2 5 2" xfId="49884"/>
    <cellStyle name="Vírgula 2 2 4 3 2 6" xfId="12001"/>
    <cellStyle name="Vírgula 2 2 4 3 2 6 2" xfId="43296"/>
    <cellStyle name="Vírgula 2 2 4 3 2 7" xfId="28472"/>
    <cellStyle name="Vírgula 2 2 4 3 2 7 2" xfId="33414"/>
    <cellStyle name="Vírgula 2 2 4 3 2 8" xfId="30119"/>
    <cellStyle name="Vírgula 2 2 4 3 3" xfId="3765"/>
    <cellStyle name="Vírgula 2 2 4 3 3 2" xfId="7059"/>
    <cellStyle name="Vírgula 2 2 4 3 3 2 2" xfId="23529"/>
    <cellStyle name="Vírgula 2 2 4 3 3 2 2 2" xfId="54824"/>
    <cellStyle name="Vírgula 2 2 4 3 3 2 3" xfId="16941"/>
    <cellStyle name="Vírgula 2 2 4 3 3 2 3 2" xfId="48236"/>
    <cellStyle name="Vírgula 2 2 4 3 3 2 4" xfId="38354"/>
    <cellStyle name="Vírgula 2 2 4 3 3 3" xfId="10353"/>
    <cellStyle name="Vírgula 2 2 4 3 3 3 2" xfId="26823"/>
    <cellStyle name="Vírgula 2 2 4 3 3 3 2 2" xfId="58118"/>
    <cellStyle name="Vírgula 2 2 4 3 3 3 3" xfId="41648"/>
    <cellStyle name="Vírgula 2 2 4 3 3 4" xfId="20235"/>
    <cellStyle name="Vírgula 2 2 4 3 3 4 2" xfId="51530"/>
    <cellStyle name="Vírgula 2 2 4 3 3 5" xfId="13647"/>
    <cellStyle name="Vírgula 2 2 4 3 3 5 2" xfId="44942"/>
    <cellStyle name="Vírgula 2 2 4 3 3 6" xfId="35060"/>
    <cellStyle name="Vírgula 2 2 4 3 3 7" xfId="31765"/>
    <cellStyle name="Vírgula 2 2 4 3 4" xfId="5412"/>
    <cellStyle name="Vírgula 2 2 4 3 4 2" xfId="21882"/>
    <cellStyle name="Vírgula 2 2 4 3 4 2 2" xfId="53177"/>
    <cellStyle name="Vírgula 2 2 4 3 4 3" xfId="15294"/>
    <cellStyle name="Vírgula 2 2 4 3 4 3 2" xfId="46589"/>
    <cellStyle name="Vírgula 2 2 4 3 4 4" xfId="36707"/>
    <cellStyle name="Vírgula 2 2 4 3 5" xfId="8706"/>
    <cellStyle name="Vírgula 2 2 4 3 5 2" xfId="25176"/>
    <cellStyle name="Vírgula 2 2 4 3 5 2 2" xfId="56471"/>
    <cellStyle name="Vírgula 2 2 4 3 5 3" xfId="40001"/>
    <cellStyle name="Vírgula 2 2 4 3 6" xfId="18588"/>
    <cellStyle name="Vírgula 2 2 4 3 6 2" xfId="49883"/>
    <cellStyle name="Vírgula 2 2 4 3 7" xfId="12000"/>
    <cellStyle name="Vírgula 2 2 4 3 7 2" xfId="43295"/>
    <cellStyle name="Vírgula 2 2 4 3 8" xfId="28471"/>
    <cellStyle name="Vírgula 2 2 4 3 8 2" xfId="33413"/>
    <cellStyle name="Vírgula 2 2 4 3 9" xfId="30118"/>
    <cellStyle name="Vírgula 2 2 4 4" xfId="2115"/>
    <cellStyle name="Vírgula 2 2 4 4 2" xfId="3767"/>
    <cellStyle name="Vírgula 2 2 4 4 2 2" xfId="7061"/>
    <cellStyle name="Vírgula 2 2 4 4 2 2 2" xfId="23531"/>
    <cellStyle name="Vírgula 2 2 4 4 2 2 2 2" xfId="54826"/>
    <cellStyle name="Vírgula 2 2 4 4 2 2 3" xfId="16943"/>
    <cellStyle name="Vírgula 2 2 4 4 2 2 3 2" xfId="48238"/>
    <cellStyle name="Vírgula 2 2 4 4 2 2 4" xfId="38356"/>
    <cellStyle name="Vírgula 2 2 4 4 2 3" xfId="10355"/>
    <cellStyle name="Vírgula 2 2 4 4 2 3 2" xfId="26825"/>
    <cellStyle name="Vírgula 2 2 4 4 2 3 2 2" xfId="58120"/>
    <cellStyle name="Vírgula 2 2 4 4 2 3 3" xfId="41650"/>
    <cellStyle name="Vírgula 2 2 4 4 2 4" xfId="20237"/>
    <cellStyle name="Vírgula 2 2 4 4 2 4 2" xfId="51532"/>
    <cellStyle name="Vírgula 2 2 4 4 2 5" xfId="13649"/>
    <cellStyle name="Vírgula 2 2 4 4 2 5 2" xfId="44944"/>
    <cellStyle name="Vírgula 2 2 4 4 2 6" xfId="35062"/>
    <cellStyle name="Vírgula 2 2 4 4 2 7" xfId="31767"/>
    <cellStyle name="Vírgula 2 2 4 4 3" xfId="5414"/>
    <cellStyle name="Vírgula 2 2 4 4 3 2" xfId="21884"/>
    <cellStyle name="Vírgula 2 2 4 4 3 2 2" xfId="53179"/>
    <cellStyle name="Vírgula 2 2 4 4 3 3" xfId="15296"/>
    <cellStyle name="Vírgula 2 2 4 4 3 3 2" xfId="46591"/>
    <cellStyle name="Vírgula 2 2 4 4 3 4" xfId="36709"/>
    <cellStyle name="Vírgula 2 2 4 4 4" xfId="8708"/>
    <cellStyle name="Vírgula 2 2 4 4 4 2" xfId="25178"/>
    <cellStyle name="Vírgula 2 2 4 4 4 2 2" xfId="56473"/>
    <cellStyle name="Vírgula 2 2 4 4 4 3" xfId="40003"/>
    <cellStyle name="Vírgula 2 2 4 4 5" xfId="18590"/>
    <cellStyle name="Vírgula 2 2 4 4 5 2" xfId="49885"/>
    <cellStyle name="Vírgula 2 2 4 4 6" xfId="12002"/>
    <cellStyle name="Vírgula 2 2 4 4 6 2" xfId="43297"/>
    <cellStyle name="Vírgula 2 2 4 4 7" xfId="28473"/>
    <cellStyle name="Vírgula 2 2 4 4 7 2" xfId="33415"/>
    <cellStyle name="Vírgula 2 2 4 4 8" xfId="30120"/>
    <cellStyle name="Vírgula 2 2 4 5" xfId="2116"/>
    <cellStyle name="Vírgula 2 2 4 5 2" xfId="3768"/>
    <cellStyle name="Vírgula 2 2 4 5 2 2" xfId="7062"/>
    <cellStyle name="Vírgula 2 2 4 5 2 2 2" xfId="23532"/>
    <cellStyle name="Vírgula 2 2 4 5 2 2 2 2" xfId="54827"/>
    <cellStyle name="Vírgula 2 2 4 5 2 2 3" xfId="16944"/>
    <cellStyle name="Vírgula 2 2 4 5 2 2 3 2" xfId="48239"/>
    <cellStyle name="Vírgula 2 2 4 5 2 2 4" xfId="38357"/>
    <cellStyle name="Vírgula 2 2 4 5 2 3" xfId="10356"/>
    <cellStyle name="Vírgula 2 2 4 5 2 3 2" xfId="26826"/>
    <cellStyle name="Vírgula 2 2 4 5 2 3 2 2" xfId="58121"/>
    <cellStyle name="Vírgula 2 2 4 5 2 3 3" xfId="41651"/>
    <cellStyle name="Vírgula 2 2 4 5 2 4" xfId="20238"/>
    <cellStyle name="Vírgula 2 2 4 5 2 4 2" xfId="51533"/>
    <cellStyle name="Vírgula 2 2 4 5 2 5" xfId="13650"/>
    <cellStyle name="Vírgula 2 2 4 5 2 5 2" xfId="44945"/>
    <cellStyle name="Vírgula 2 2 4 5 2 6" xfId="35063"/>
    <cellStyle name="Vírgula 2 2 4 5 2 7" xfId="31768"/>
    <cellStyle name="Vírgula 2 2 4 5 3" xfId="5415"/>
    <cellStyle name="Vírgula 2 2 4 5 3 2" xfId="21885"/>
    <cellStyle name="Vírgula 2 2 4 5 3 2 2" xfId="53180"/>
    <cellStyle name="Vírgula 2 2 4 5 3 3" xfId="15297"/>
    <cellStyle name="Vírgula 2 2 4 5 3 3 2" xfId="46592"/>
    <cellStyle name="Vírgula 2 2 4 5 3 4" xfId="36710"/>
    <cellStyle name="Vírgula 2 2 4 5 4" xfId="8709"/>
    <cellStyle name="Vírgula 2 2 4 5 4 2" xfId="25179"/>
    <cellStyle name="Vírgula 2 2 4 5 4 2 2" xfId="56474"/>
    <cellStyle name="Vírgula 2 2 4 5 4 3" xfId="40004"/>
    <cellStyle name="Vírgula 2 2 4 5 5" xfId="18591"/>
    <cellStyle name="Vírgula 2 2 4 5 5 2" xfId="49886"/>
    <cellStyle name="Vírgula 2 2 4 5 6" xfId="12003"/>
    <cellStyle name="Vírgula 2 2 4 5 6 2" xfId="43298"/>
    <cellStyle name="Vírgula 2 2 4 5 7" xfId="28474"/>
    <cellStyle name="Vírgula 2 2 4 5 7 2" xfId="33416"/>
    <cellStyle name="Vírgula 2 2 4 5 8" xfId="30121"/>
    <cellStyle name="Vírgula 2 2 4 6" xfId="3762"/>
    <cellStyle name="Vírgula 2 2 4 6 2" xfId="7056"/>
    <cellStyle name="Vírgula 2 2 4 6 2 2" xfId="23526"/>
    <cellStyle name="Vírgula 2 2 4 6 2 2 2" xfId="54821"/>
    <cellStyle name="Vírgula 2 2 4 6 2 3" xfId="16938"/>
    <cellStyle name="Vírgula 2 2 4 6 2 3 2" xfId="48233"/>
    <cellStyle name="Vírgula 2 2 4 6 2 4" xfId="38351"/>
    <cellStyle name="Vírgula 2 2 4 6 3" xfId="10350"/>
    <cellStyle name="Vírgula 2 2 4 6 3 2" xfId="26820"/>
    <cellStyle name="Vírgula 2 2 4 6 3 2 2" xfId="58115"/>
    <cellStyle name="Vírgula 2 2 4 6 3 3" xfId="41645"/>
    <cellStyle name="Vírgula 2 2 4 6 4" xfId="20232"/>
    <cellStyle name="Vírgula 2 2 4 6 4 2" xfId="51527"/>
    <cellStyle name="Vírgula 2 2 4 6 5" xfId="13644"/>
    <cellStyle name="Vírgula 2 2 4 6 5 2" xfId="44939"/>
    <cellStyle name="Vírgula 2 2 4 6 6" xfId="35057"/>
    <cellStyle name="Vírgula 2 2 4 6 7" xfId="31762"/>
    <cellStyle name="Vírgula 2 2 4 7" xfId="5409"/>
    <cellStyle name="Vírgula 2 2 4 7 2" xfId="21879"/>
    <cellStyle name="Vírgula 2 2 4 7 2 2" xfId="53174"/>
    <cellStyle name="Vírgula 2 2 4 7 3" xfId="15291"/>
    <cellStyle name="Vírgula 2 2 4 7 3 2" xfId="46586"/>
    <cellStyle name="Vírgula 2 2 4 7 4" xfId="36704"/>
    <cellStyle name="Vírgula 2 2 4 8" xfId="8703"/>
    <cellStyle name="Vírgula 2 2 4 8 2" xfId="25173"/>
    <cellStyle name="Vírgula 2 2 4 8 2 2" xfId="56468"/>
    <cellStyle name="Vírgula 2 2 4 8 3" xfId="39998"/>
    <cellStyle name="Vírgula 2 2 4 9" xfId="18585"/>
    <cellStyle name="Vírgula 2 2 4 9 2" xfId="49880"/>
    <cellStyle name="Vírgula 2 2 5" xfId="2117"/>
    <cellStyle name="Vírgula 2 2 5 2" xfId="2118"/>
    <cellStyle name="Vírgula 2 2 5 2 2" xfId="3770"/>
    <cellStyle name="Vírgula 2 2 5 2 2 2" xfId="7064"/>
    <cellStyle name="Vírgula 2 2 5 2 2 2 2" xfId="23534"/>
    <cellStyle name="Vírgula 2 2 5 2 2 2 2 2" xfId="54829"/>
    <cellStyle name="Vírgula 2 2 5 2 2 2 3" xfId="16946"/>
    <cellStyle name="Vírgula 2 2 5 2 2 2 3 2" xfId="48241"/>
    <cellStyle name="Vírgula 2 2 5 2 2 2 4" xfId="38359"/>
    <cellStyle name="Vírgula 2 2 5 2 2 3" xfId="10358"/>
    <cellStyle name="Vírgula 2 2 5 2 2 3 2" xfId="26828"/>
    <cellStyle name="Vírgula 2 2 5 2 2 3 2 2" xfId="58123"/>
    <cellStyle name="Vírgula 2 2 5 2 2 3 3" xfId="41653"/>
    <cellStyle name="Vírgula 2 2 5 2 2 4" xfId="20240"/>
    <cellStyle name="Vírgula 2 2 5 2 2 4 2" xfId="51535"/>
    <cellStyle name="Vírgula 2 2 5 2 2 5" xfId="13652"/>
    <cellStyle name="Vírgula 2 2 5 2 2 5 2" xfId="44947"/>
    <cellStyle name="Vírgula 2 2 5 2 2 6" xfId="35065"/>
    <cellStyle name="Vírgula 2 2 5 2 2 7" xfId="31770"/>
    <cellStyle name="Vírgula 2 2 5 2 3" xfId="5417"/>
    <cellStyle name="Vírgula 2 2 5 2 3 2" xfId="21887"/>
    <cellStyle name="Vírgula 2 2 5 2 3 2 2" xfId="53182"/>
    <cellStyle name="Vírgula 2 2 5 2 3 3" xfId="15299"/>
    <cellStyle name="Vírgula 2 2 5 2 3 3 2" xfId="46594"/>
    <cellStyle name="Vírgula 2 2 5 2 3 4" xfId="36712"/>
    <cellStyle name="Vírgula 2 2 5 2 4" xfId="8711"/>
    <cellStyle name="Vírgula 2 2 5 2 4 2" xfId="25181"/>
    <cellStyle name="Vírgula 2 2 5 2 4 2 2" xfId="56476"/>
    <cellStyle name="Vírgula 2 2 5 2 4 3" xfId="40006"/>
    <cellStyle name="Vírgula 2 2 5 2 5" xfId="18593"/>
    <cellStyle name="Vírgula 2 2 5 2 5 2" xfId="49888"/>
    <cellStyle name="Vírgula 2 2 5 2 6" xfId="12005"/>
    <cellStyle name="Vírgula 2 2 5 2 6 2" xfId="43300"/>
    <cellStyle name="Vírgula 2 2 5 2 7" xfId="28476"/>
    <cellStyle name="Vírgula 2 2 5 2 7 2" xfId="33418"/>
    <cellStyle name="Vírgula 2 2 5 2 8" xfId="30123"/>
    <cellStyle name="Vírgula 2 2 5 3" xfId="3769"/>
    <cellStyle name="Vírgula 2 2 5 3 2" xfId="7063"/>
    <cellStyle name="Vírgula 2 2 5 3 2 2" xfId="23533"/>
    <cellStyle name="Vírgula 2 2 5 3 2 2 2" xfId="54828"/>
    <cellStyle name="Vírgula 2 2 5 3 2 3" xfId="16945"/>
    <cellStyle name="Vírgula 2 2 5 3 2 3 2" xfId="48240"/>
    <cellStyle name="Vírgula 2 2 5 3 2 4" xfId="38358"/>
    <cellStyle name="Vírgula 2 2 5 3 3" xfId="10357"/>
    <cellStyle name="Vírgula 2 2 5 3 3 2" xfId="26827"/>
    <cellStyle name="Vírgula 2 2 5 3 3 2 2" xfId="58122"/>
    <cellStyle name="Vírgula 2 2 5 3 3 3" xfId="41652"/>
    <cellStyle name="Vírgula 2 2 5 3 4" xfId="20239"/>
    <cellStyle name="Vírgula 2 2 5 3 4 2" xfId="51534"/>
    <cellStyle name="Vírgula 2 2 5 3 5" xfId="13651"/>
    <cellStyle name="Vírgula 2 2 5 3 5 2" xfId="44946"/>
    <cellStyle name="Vírgula 2 2 5 3 6" xfId="35064"/>
    <cellStyle name="Vírgula 2 2 5 3 7" xfId="31769"/>
    <cellStyle name="Vírgula 2 2 5 4" xfId="5416"/>
    <cellStyle name="Vírgula 2 2 5 4 2" xfId="21886"/>
    <cellStyle name="Vírgula 2 2 5 4 2 2" xfId="53181"/>
    <cellStyle name="Vírgula 2 2 5 4 3" xfId="15298"/>
    <cellStyle name="Vírgula 2 2 5 4 3 2" xfId="46593"/>
    <cellStyle name="Vírgula 2 2 5 4 4" xfId="36711"/>
    <cellStyle name="Vírgula 2 2 5 5" xfId="8710"/>
    <cellStyle name="Vírgula 2 2 5 5 2" xfId="25180"/>
    <cellStyle name="Vírgula 2 2 5 5 2 2" xfId="56475"/>
    <cellStyle name="Vírgula 2 2 5 5 3" xfId="40005"/>
    <cellStyle name="Vírgula 2 2 5 6" xfId="18592"/>
    <cellStyle name="Vírgula 2 2 5 6 2" xfId="49887"/>
    <cellStyle name="Vírgula 2 2 5 7" xfId="12004"/>
    <cellStyle name="Vírgula 2 2 5 7 2" xfId="43299"/>
    <cellStyle name="Vírgula 2 2 5 8" xfId="28475"/>
    <cellStyle name="Vírgula 2 2 5 8 2" xfId="33417"/>
    <cellStyle name="Vírgula 2 2 5 9" xfId="30122"/>
    <cellStyle name="Vírgula 2 2 6" xfId="2119"/>
    <cellStyle name="Vírgula 2 2 6 2" xfId="2120"/>
    <cellStyle name="Vírgula 2 2 6 2 2" xfId="3772"/>
    <cellStyle name="Vírgula 2 2 6 2 2 2" xfId="7066"/>
    <cellStyle name="Vírgula 2 2 6 2 2 2 2" xfId="23536"/>
    <cellStyle name="Vírgula 2 2 6 2 2 2 2 2" xfId="54831"/>
    <cellStyle name="Vírgula 2 2 6 2 2 2 3" xfId="16948"/>
    <cellStyle name="Vírgula 2 2 6 2 2 2 3 2" xfId="48243"/>
    <cellStyle name="Vírgula 2 2 6 2 2 2 4" xfId="38361"/>
    <cellStyle name="Vírgula 2 2 6 2 2 3" xfId="10360"/>
    <cellStyle name="Vírgula 2 2 6 2 2 3 2" xfId="26830"/>
    <cellStyle name="Vírgula 2 2 6 2 2 3 2 2" xfId="58125"/>
    <cellStyle name="Vírgula 2 2 6 2 2 3 3" xfId="41655"/>
    <cellStyle name="Vírgula 2 2 6 2 2 4" xfId="20242"/>
    <cellStyle name="Vírgula 2 2 6 2 2 4 2" xfId="51537"/>
    <cellStyle name="Vírgula 2 2 6 2 2 5" xfId="13654"/>
    <cellStyle name="Vírgula 2 2 6 2 2 5 2" xfId="44949"/>
    <cellStyle name="Vírgula 2 2 6 2 2 6" xfId="35067"/>
    <cellStyle name="Vírgula 2 2 6 2 2 7" xfId="31772"/>
    <cellStyle name="Vírgula 2 2 6 2 3" xfId="5419"/>
    <cellStyle name="Vírgula 2 2 6 2 3 2" xfId="21889"/>
    <cellStyle name="Vírgula 2 2 6 2 3 2 2" xfId="53184"/>
    <cellStyle name="Vírgula 2 2 6 2 3 3" xfId="15301"/>
    <cellStyle name="Vírgula 2 2 6 2 3 3 2" xfId="46596"/>
    <cellStyle name="Vírgula 2 2 6 2 3 4" xfId="36714"/>
    <cellStyle name="Vírgula 2 2 6 2 4" xfId="8713"/>
    <cellStyle name="Vírgula 2 2 6 2 4 2" xfId="25183"/>
    <cellStyle name="Vírgula 2 2 6 2 4 2 2" xfId="56478"/>
    <cellStyle name="Vírgula 2 2 6 2 4 3" xfId="40008"/>
    <cellStyle name="Vírgula 2 2 6 2 5" xfId="18595"/>
    <cellStyle name="Vírgula 2 2 6 2 5 2" xfId="49890"/>
    <cellStyle name="Vírgula 2 2 6 2 6" xfId="12007"/>
    <cellStyle name="Vírgula 2 2 6 2 6 2" xfId="43302"/>
    <cellStyle name="Vírgula 2 2 6 2 7" xfId="28478"/>
    <cellStyle name="Vírgula 2 2 6 2 7 2" xfId="33420"/>
    <cellStyle name="Vírgula 2 2 6 2 8" xfId="30125"/>
    <cellStyle name="Vírgula 2 2 6 3" xfId="3771"/>
    <cellStyle name="Vírgula 2 2 6 3 2" xfId="7065"/>
    <cellStyle name="Vírgula 2 2 6 3 2 2" xfId="23535"/>
    <cellStyle name="Vírgula 2 2 6 3 2 2 2" xfId="54830"/>
    <cellStyle name="Vírgula 2 2 6 3 2 3" xfId="16947"/>
    <cellStyle name="Vírgula 2 2 6 3 2 3 2" xfId="48242"/>
    <cellStyle name="Vírgula 2 2 6 3 2 4" xfId="38360"/>
    <cellStyle name="Vírgula 2 2 6 3 3" xfId="10359"/>
    <cellStyle name="Vírgula 2 2 6 3 3 2" xfId="26829"/>
    <cellStyle name="Vírgula 2 2 6 3 3 2 2" xfId="58124"/>
    <cellStyle name="Vírgula 2 2 6 3 3 3" xfId="41654"/>
    <cellStyle name="Vírgula 2 2 6 3 4" xfId="20241"/>
    <cellStyle name="Vírgula 2 2 6 3 4 2" xfId="51536"/>
    <cellStyle name="Vírgula 2 2 6 3 5" xfId="13653"/>
    <cellStyle name="Vírgula 2 2 6 3 5 2" xfId="44948"/>
    <cellStyle name="Vírgula 2 2 6 3 6" xfId="35066"/>
    <cellStyle name="Vírgula 2 2 6 3 7" xfId="31771"/>
    <cellStyle name="Vírgula 2 2 6 4" xfId="5418"/>
    <cellStyle name="Vírgula 2 2 6 4 2" xfId="21888"/>
    <cellStyle name="Vírgula 2 2 6 4 2 2" xfId="53183"/>
    <cellStyle name="Vírgula 2 2 6 4 3" xfId="15300"/>
    <cellStyle name="Vírgula 2 2 6 4 3 2" xfId="46595"/>
    <cellStyle name="Vírgula 2 2 6 4 4" xfId="36713"/>
    <cellStyle name="Vírgula 2 2 6 5" xfId="8712"/>
    <cellStyle name="Vírgula 2 2 6 5 2" xfId="25182"/>
    <cellStyle name="Vírgula 2 2 6 5 2 2" xfId="56477"/>
    <cellStyle name="Vírgula 2 2 6 5 3" xfId="40007"/>
    <cellStyle name="Vírgula 2 2 6 6" xfId="18594"/>
    <cellStyle name="Vírgula 2 2 6 6 2" xfId="49889"/>
    <cellStyle name="Vírgula 2 2 6 7" xfId="12006"/>
    <cellStyle name="Vírgula 2 2 6 7 2" xfId="43301"/>
    <cellStyle name="Vírgula 2 2 6 8" xfId="28477"/>
    <cellStyle name="Vírgula 2 2 6 8 2" xfId="33419"/>
    <cellStyle name="Vírgula 2 2 6 9" xfId="30124"/>
    <cellStyle name="Vírgula 2 2 7" xfId="2121"/>
    <cellStyle name="Vírgula 2 2 7 2" xfId="3773"/>
    <cellStyle name="Vírgula 2 2 7 2 2" xfId="7067"/>
    <cellStyle name="Vírgula 2 2 7 2 2 2" xfId="23537"/>
    <cellStyle name="Vírgula 2 2 7 2 2 2 2" xfId="54832"/>
    <cellStyle name="Vírgula 2 2 7 2 2 3" xfId="16949"/>
    <cellStyle name="Vírgula 2 2 7 2 2 3 2" xfId="48244"/>
    <cellStyle name="Vírgula 2 2 7 2 2 4" xfId="38362"/>
    <cellStyle name="Vírgula 2 2 7 2 3" xfId="10361"/>
    <cellStyle name="Vírgula 2 2 7 2 3 2" xfId="26831"/>
    <cellStyle name="Vírgula 2 2 7 2 3 2 2" xfId="58126"/>
    <cellStyle name="Vírgula 2 2 7 2 3 3" xfId="41656"/>
    <cellStyle name="Vírgula 2 2 7 2 4" xfId="20243"/>
    <cellStyle name="Vírgula 2 2 7 2 4 2" xfId="51538"/>
    <cellStyle name="Vírgula 2 2 7 2 5" xfId="13655"/>
    <cellStyle name="Vírgula 2 2 7 2 5 2" xfId="44950"/>
    <cellStyle name="Vírgula 2 2 7 2 6" xfId="35068"/>
    <cellStyle name="Vírgula 2 2 7 2 7" xfId="31773"/>
    <cellStyle name="Vírgula 2 2 7 3" xfId="5420"/>
    <cellStyle name="Vírgula 2 2 7 3 2" xfId="21890"/>
    <cellStyle name="Vírgula 2 2 7 3 2 2" xfId="53185"/>
    <cellStyle name="Vírgula 2 2 7 3 3" xfId="15302"/>
    <cellStyle name="Vírgula 2 2 7 3 3 2" xfId="46597"/>
    <cellStyle name="Vírgula 2 2 7 3 4" xfId="36715"/>
    <cellStyle name="Vírgula 2 2 7 4" xfId="8714"/>
    <cellStyle name="Vírgula 2 2 7 4 2" xfId="25184"/>
    <cellStyle name="Vírgula 2 2 7 4 2 2" xfId="56479"/>
    <cellStyle name="Vírgula 2 2 7 4 3" xfId="40009"/>
    <cellStyle name="Vírgula 2 2 7 5" xfId="18596"/>
    <cellStyle name="Vírgula 2 2 7 5 2" xfId="49891"/>
    <cellStyle name="Vírgula 2 2 7 6" xfId="12008"/>
    <cellStyle name="Vírgula 2 2 7 6 2" xfId="43303"/>
    <cellStyle name="Vírgula 2 2 7 7" xfId="28479"/>
    <cellStyle name="Vírgula 2 2 7 7 2" xfId="33421"/>
    <cellStyle name="Vírgula 2 2 7 8" xfId="30126"/>
    <cellStyle name="Vírgula 2 2 8" xfId="2122"/>
    <cellStyle name="Vírgula 2 2 8 2" xfId="3774"/>
    <cellStyle name="Vírgula 2 2 8 2 2" xfId="7068"/>
    <cellStyle name="Vírgula 2 2 8 2 2 2" xfId="23538"/>
    <cellStyle name="Vírgula 2 2 8 2 2 2 2" xfId="54833"/>
    <cellStyle name="Vírgula 2 2 8 2 2 3" xfId="16950"/>
    <cellStyle name="Vírgula 2 2 8 2 2 3 2" xfId="48245"/>
    <cellStyle name="Vírgula 2 2 8 2 2 4" xfId="38363"/>
    <cellStyle name="Vírgula 2 2 8 2 3" xfId="10362"/>
    <cellStyle name="Vírgula 2 2 8 2 3 2" xfId="26832"/>
    <cellStyle name="Vírgula 2 2 8 2 3 2 2" xfId="58127"/>
    <cellStyle name="Vírgula 2 2 8 2 3 3" xfId="41657"/>
    <cellStyle name="Vírgula 2 2 8 2 4" xfId="20244"/>
    <cellStyle name="Vírgula 2 2 8 2 4 2" xfId="51539"/>
    <cellStyle name="Vírgula 2 2 8 2 5" xfId="13656"/>
    <cellStyle name="Vírgula 2 2 8 2 5 2" xfId="44951"/>
    <cellStyle name="Vírgula 2 2 8 2 6" xfId="35069"/>
    <cellStyle name="Vírgula 2 2 8 2 7" xfId="31774"/>
    <cellStyle name="Vírgula 2 2 8 3" xfId="5421"/>
    <cellStyle name="Vírgula 2 2 8 3 2" xfId="21891"/>
    <cellStyle name="Vírgula 2 2 8 3 2 2" xfId="53186"/>
    <cellStyle name="Vírgula 2 2 8 3 3" xfId="15303"/>
    <cellStyle name="Vírgula 2 2 8 3 3 2" xfId="46598"/>
    <cellStyle name="Vírgula 2 2 8 3 4" xfId="36716"/>
    <cellStyle name="Vírgula 2 2 8 4" xfId="8715"/>
    <cellStyle name="Vírgula 2 2 8 4 2" xfId="25185"/>
    <cellStyle name="Vírgula 2 2 8 4 2 2" xfId="56480"/>
    <cellStyle name="Vírgula 2 2 8 4 3" xfId="40010"/>
    <cellStyle name="Vírgula 2 2 8 5" xfId="18597"/>
    <cellStyle name="Vírgula 2 2 8 5 2" xfId="49892"/>
    <cellStyle name="Vírgula 2 2 8 6" xfId="12009"/>
    <cellStyle name="Vírgula 2 2 8 6 2" xfId="43304"/>
    <cellStyle name="Vírgula 2 2 8 7" xfId="28480"/>
    <cellStyle name="Vírgula 2 2 8 7 2" xfId="33422"/>
    <cellStyle name="Vírgula 2 2 8 8" xfId="30127"/>
    <cellStyle name="Vírgula 2 2 9" xfId="3706"/>
    <cellStyle name="Vírgula 2 2 9 2" xfId="7000"/>
    <cellStyle name="Vírgula 2 2 9 2 2" xfId="23470"/>
    <cellStyle name="Vírgula 2 2 9 2 2 2" xfId="54765"/>
    <cellStyle name="Vírgula 2 2 9 2 3" xfId="16882"/>
    <cellStyle name="Vírgula 2 2 9 2 3 2" xfId="48177"/>
    <cellStyle name="Vírgula 2 2 9 2 4" xfId="38295"/>
    <cellStyle name="Vírgula 2 2 9 3" xfId="10294"/>
    <cellStyle name="Vírgula 2 2 9 3 2" xfId="26764"/>
    <cellStyle name="Vírgula 2 2 9 3 2 2" xfId="58059"/>
    <cellStyle name="Vírgula 2 2 9 3 3" xfId="41589"/>
    <cellStyle name="Vírgula 2 2 9 4" xfId="20176"/>
    <cellStyle name="Vírgula 2 2 9 4 2" xfId="51471"/>
    <cellStyle name="Vírgula 2 2 9 5" xfId="13588"/>
    <cellStyle name="Vírgula 2 2 9 5 2" xfId="44883"/>
    <cellStyle name="Vírgula 2 2 9 6" xfId="35001"/>
    <cellStyle name="Vírgula 2 2 9 7" xfId="31706"/>
    <cellStyle name="Vírgula 2 3" xfId="2123"/>
    <cellStyle name="Vírgula 2 3 10" xfId="8716"/>
    <cellStyle name="Vírgula 2 3 10 2" xfId="25186"/>
    <cellStyle name="Vírgula 2 3 10 2 2" xfId="56481"/>
    <cellStyle name="Vírgula 2 3 10 3" xfId="40011"/>
    <cellStyle name="Vírgula 2 3 11" xfId="18598"/>
    <cellStyle name="Vírgula 2 3 11 2" xfId="49893"/>
    <cellStyle name="Vírgula 2 3 12" xfId="12010"/>
    <cellStyle name="Vírgula 2 3 12 2" xfId="43305"/>
    <cellStyle name="Vírgula 2 3 13" xfId="28481"/>
    <cellStyle name="Vírgula 2 3 13 2" xfId="33423"/>
    <cellStyle name="Vírgula 2 3 14" xfId="30128"/>
    <cellStyle name="Vírgula 2 3 2" xfId="2124"/>
    <cellStyle name="Vírgula 2 3 2 10" xfId="5423"/>
    <cellStyle name="Vírgula 2 3 2 10 2" xfId="21893"/>
    <cellStyle name="Vírgula 2 3 2 10 2 2" xfId="53188"/>
    <cellStyle name="Vírgula 2 3 2 10 3" xfId="15305"/>
    <cellStyle name="Vírgula 2 3 2 10 3 2" xfId="46600"/>
    <cellStyle name="Vírgula 2 3 2 10 4" xfId="36718"/>
    <cellStyle name="Vírgula 2 3 2 11" xfId="8717"/>
    <cellStyle name="Vírgula 2 3 2 11 2" xfId="25187"/>
    <cellStyle name="Vírgula 2 3 2 11 2 2" xfId="56482"/>
    <cellStyle name="Vírgula 2 3 2 11 3" xfId="40012"/>
    <cellStyle name="Vírgula 2 3 2 12" xfId="18599"/>
    <cellStyle name="Vírgula 2 3 2 12 2" xfId="49894"/>
    <cellStyle name="Vírgula 2 3 2 13" xfId="12011"/>
    <cellStyle name="Vírgula 2 3 2 13 2" xfId="43306"/>
    <cellStyle name="Vírgula 2 3 2 14" xfId="28482"/>
    <cellStyle name="Vírgula 2 3 2 14 2" xfId="33424"/>
    <cellStyle name="Vírgula 2 3 2 15" xfId="30129"/>
    <cellStyle name="Vírgula 2 3 2 2" xfId="2125"/>
    <cellStyle name="Vírgula 2 3 2 2 10" xfId="12012"/>
    <cellStyle name="Vírgula 2 3 2 2 10 2" xfId="43307"/>
    <cellStyle name="Vírgula 2 3 2 2 11" xfId="28483"/>
    <cellStyle name="Vírgula 2 3 2 2 11 2" xfId="33425"/>
    <cellStyle name="Vírgula 2 3 2 2 12" xfId="30130"/>
    <cellStyle name="Vírgula 2 3 2 2 2" xfId="2126"/>
    <cellStyle name="Vírgula 2 3 2 2 2 2" xfId="2127"/>
    <cellStyle name="Vírgula 2 3 2 2 2 2 2" xfId="3779"/>
    <cellStyle name="Vírgula 2 3 2 2 2 2 2 2" xfId="7073"/>
    <cellStyle name="Vírgula 2 3 2 2 2 2 2 2 2" xfId="23543"/>
    <cellStyle name="Vírgula 2 3 2 2 2 2 2 2 2 2" xfId="54838"/>
    <cellStyle name="Vírgula 2 3 2 2 2 2 2 2 3" xfId="16955"/>
    <cellStyle name="Vírgula 2 3 2 2 2 2 2 2 3 2" xfId="48250"/>
    <cellStyle name="Vírgula 2 3 2 2 2 2 2 2 4" xfId="38368"/>
    <cellStyle name="Vírgula 2 3 2 2 2 2 2 3" xfId="10367"/>
    <cellStyle name="Vírgula 2 3 2 2 2 2 2 3 2" xfId="26837"/>
    <cellStyle name="Vírgula 2 3 2 2 2 2 2 3 2 2" xfId="58132"/>
    <cellStyle name="Vírgula 2 3 2 2 2 2 2 3 3" xfId="41662"/>
    <cellStyle name="Vírgula 2 3 2 2 2 2 2 4" xfId="20249"/>
    <cellStyle name="Vírgula 2 3 2 2 2 2 2 4 2" xfId="51544"/>
    <cellStyle name="Vírgula 2 3 2 2 2 2 2 5" xfId="13661"/>
    <cellStyle name="Vírgula 2 3 2 2 2 2 2 5 2" xfId="44956"/>
    <cellStyle name="Vírgula 2 3 2 2 2 2 2 6" xfId="35074"/>
    <cellStyle name="Vírgula 2 3 2 2 2 2 2 7" xfId="31779"/>
    <cellStyle name="Vírgula 2 3 2 2 2 2 3" xfId="5426"/>
    <cellStyle name="Vírgula 2 3 2 2 2 2 3 2" xfId="21896"/>
    <cellStyle name="Vírgula 2 3 2 2 2 2 3 2 2" xfId="53191"/>
    <cellStyle name="Vírgula 2 3 2 2 2 2 3 3" xfId="15308"/>
    <cellStyle name="Vírgula 2 3 2 2 2 2 3 3 2" xfId="46603"/>
    <cellStyle name="Vírgula 2 3 2 2 2 2 3 4" xfId="36721"/>
    <cellStyle name="Vírgula 2 3 2 2 2 2 4" xfId="8720"/>
    <cellStyle name="Vírgula 2 3 2 2 2 2 4 2" xfId="25190"/>
    <cellStyle name="Vírgula 2 3 2 2 2 2 4 2 2" xfId="56485"/>
    <cellStyle name="Vírgula 2 3 2 2 2 2 4 3" xfId="40015"/>
    <cellStyle name="Vírgula 2 3 2 2 2 2 5" xfId="18602"/>
    <cellStyle name="Vírgula 2 3 2 2 2 2 5 2" xfId="49897"/>
    <cellStyle name="Vírgula 2 3 2 2 2 2 6" xfId="12014"/>
    <cellStyle name="Vírgula 2 3 2 2 2 2 6 2" xfId="43309"/>
    <cellStyle name="Vírgula 2 3 2 2 2 2 7" xfId="28485"/>
    <cellStyle name="Vírgula 2 3 2 2 2 2 7 2" xfId="33427"/>
    <cellStyle name="Vírgula 2 3 2 2 2 2 8" xfId="30132"/>
    <cellStyle name="Vírgula 2 3 2 2 2 3" xfId="3778"/>
    <cellStyle name="Vírgula 2 3 2 2 2 3 2" xfId="7072"/>
    <cellStyle name="Vírgula 2 3 2 2 2 3 2 2" xfId="23542"/>
    <cellStyle name="Vírgula 2 3 2 2 2 3 2 2 2" xfId="54837"/>
    <cellStyle name="Vírgula 2 3 2 2 2 3 2 3" xfId="16954"/>
    <cellStyle name="Vírgula 2 3 2 2 2 3 2 3 2" xfId="48249"/>
    <cellStyle name="Vírgula 2 3 2 2 2 3 2 4" xfId="38367"/>
    <cellStyle name="Vírgula 2 3 2 2 2 3 3" xfId="10366"/>
    <cellStyle name="Vírgula 2 3 2 2 2 3 3 2" xfId="26836"/>
    <cellStyle name="Vírgula 2 3 2 2 2 3 3 2 2" xfId="58131"/>
    <cellStyle name="Vírgula 2 3 2 2 2 3 3 3" xfId="41661"/>
    <cellStyle name="Vírgula 2 3 2 2 2 3 4" xfId="20248"/>
    <cellStyle name="Vírgula 2 3 2 2 2 3 4 2" xfId="51543"/>
    <cellStyle name="Vírgula 2 3 2 2 2 3 5" xfId="13660"/>
    <cellStyle name="Vírgula 2 3 2 2 2 3 5 2" xfId="44955"/>
    <cellStyle name="Vírgula 2 3 2 2 2 3 6" xfId="35073"/>
    <cellStyle name="Vírgula 2 3 2 2 2 3 7" xfId="31778"/>
    <cellStyle name="Vírgula 2 3 2 2 2 4" xfId="5425"/>
    <cellStyle name="Vírgula 2 3 2 2 2 4 2" xfId="21895"/>
    <cellStyle name="Vírgula 2 3 2 2 2 4 2 2" xfId="53190"/>
    <cellStyle name="Vírgula 2 3 2 2 2 4 3" xfId="15307"/>
    <cellStyle name="Vírgula 2 3 2 2 2 4 3 2" xfId="46602"/>
    <cellStyle name="Vírgula 2 3 2 2 2 4 4" xfId="36720"/>
    <cellStyle name="Vírgula 2 3 2 2 2 5" xfId="8719"/>
    <cellStyle name="Vírgula 2 3 2 2 2 5 2" xfId="25189"/>
    <cellStyle name="Vírgula 2 3 2 2 2 5 2 2" xfId="56484"/>
    <cellStyle name="Vírgula 2 3 2 2 2 5 3" xfId="40014"/>
    <cellStyle name="Vírgula 2 3 2 2 2 6" xfId="18601"/>
    <cellStyle name="Vírgula 2 3 2 2 2 6 2" xfId="49896"/>
    <cellStyle name="Vírgula 2 3 2 2 2 7" xfId="12013"/>
    <cellStyle name="Vírgula 2 3 2 2 2 7 2" xfId="43308"/>
    <cellStyle name="Vírgula 2 3 2 2 2 8" xfId="28484"/>
    <cellStyle name="Vírgula 2 3 2 2 2 8 2" xfId="33426"/>
    <cellStyle name="Vírgula 2 3 2 2 2 9" xfId="30131"/>
    <cellStyle name="Vírgula 2 3 2 2 3" xfId="2128"/>
    <cellStyle name="Vírgula 2 3 2 2 3 2" xfId="2129"/>
    <cellStyle name="Vírgula 2 3 2 2 3 2 2" xfId="3781"/>
    <cellStyle name="Vírgula 2 3 2 2 3 2 2 2" xfId="7075"/>
    <cellStyle name="Vírgula 2 3 2 2 3 2 2 2 2" xfId="23545"/>
    <cellStyle name="Vírgula 2 3 2 2 3 2 2 2 2 2" xfId="54840"/>
    <cellStyle name="Vírgula 2 3 2 2 3 2 2 2 3" xfId="16957"/>
    <cellStyle name="Vírgula 2 3 2 2 3 2 2 2 3 2" xfId="48252"/>
    <cellStyle name="Vírgula 2 3 2 2 3 2 2 2 4" xfId="38370"/>
    <cellStyle name="Vírgula 2 3 2 2 3 2 2 3" xfId="10369"/>
    <cellStyle name="Vírgula 2 3 2 2 3 2 2 3 2" xfId="26839"/>
    <cellStyle name="Vírgula 2 3 2 2 3 2 2 3 2 2" xfId="58134"/>
    <cellStyle name="Vírgula 2 3 2 2 3 2 2 3 3" xfId="41664"/>
    <cellStyle name="Vírgula 2 3 2 2 3 2 2 4" xfId="20251"/>
    <cellStyle name="Vírgula 2 3 2 2 3 2 2 4 2" xfId="51546"/>
    <cellStyle name="Vírgula 2 3 2 2 3 2 2 5" xfId="13663"/>
    <cellStyle name="Vírgula 2 3 2 2 3 2 2 5 2" xfId="44958"/>
    <cellStyle name="Vírgula 2 3 2 2 3 2 2 6" xfId="35076"/>
    <cellStyle name="Vírgula 2 3 2 2 3 2 2 7" xfId="31781"/>
    <cellStyle name="Vírgula 2 3 2 2 3 2 3" xfId="5428"/>
    <cellStyle name="Vírgula 2 3 2 2 3 2 3 2" xfId="21898"/>
    <cellStyle name="Vírgula 2 3 2 2 3 2 3 2 2" xfId="53193"/>
    <cellStyle name="Vírgula 2 3 2 2 3 2 3 3" xfId="15310"/>
    <cellStyle name="Vírgula 2 3 2 2 3 2 3 3 2" xfId="46605"/>
    <cellStyle name="Vírgula 2 3 2 2 3 2 3 4" xfId="36723"/>
    <cellStyle name="Vírgula 2 3 2 2 3 2 4" xfId="8722"/>
    <cellStyle name="Vírgula 2 3 2 2 3 2 4 2" xfId="25192"/>
    <cellStyle name="Vírgula 2 3 2 2 3 2 4 2 2" xfId="56487"/>
    <cellStyle name="Vírgula 2 3 2 2 3 2 4 3" xfId="40017"/>
    <cellStyle name="Vírgula 2 3 2 2 3 2 5" xfId="18604"/>
    <cellStyle name="Vírgula 2 3 2 2 3 2 5 2" xfId="49899"/>
    <cellStyle name="Vírgula 2 3 2 2 3 2 6" xfId="12016"/>
    <cellStyle name="Vírgula 2 3 2 2 3 2 6 2" xfId="43311"/>
    <cellStyle name="Vírgula 2 3 2 2 3 2 7" xfId="28487"/>
    <cellStyle name="Vírgula 2 3 2 2 3 2 7 2" xfId="33429"/>
    <cellStyle name="Vírgula 2 3 2 2 3 2 8" xfId="30134"/>
    <cellStyle name="Vírgula 2 3 2 2 3 3" xfId="3780"/>
    <cellStyle name="Vírgula 2 3 2 2 3 3 2" xfId="7074"/>
    <cellStyle name="Vírgula 2 3 2 2 3 3 2 2" xfId="23544"/>
    <cellStyle name="Vírgula 2 3 2 2 3 3 2 2 2" xfId="54839"/>
    <cellStyle name="Vírgula 2 3 2 2 3 3 2 3" xfId="16956"/>
    <cellStyle name="Vírgula 2 3 2 2 3 3 2 3 2" xfId="48251"/>
    <cellStyle name="Vírgula 2 3 2 2 3 3 2 4" xfId="38369"/>
    <cellStyle name="Vírgula 2 3 2 2 3 3 3" xfId="10368"/>
    <cellStyle name="Vírgula 2 3 2 2 3 3 3 2" xfId="26838"/>
    <cellStyle name="Vírgula 2 3 2 2 3 3 3 2 2" xfId="58133"/>
    <cellStyle name="Vírgula 2 3 2 2 3 3 3 3" xfId="41663"/>
    <cellStyle name="Vírgula 2 3 2 2 3 3 4" xfId="20250"/>
    <cellStyle name="Vírgula 2 3 2 2 3 3 4 2" xfId="51545"/>
    <cellStyle name="Vírgula 2 3 2 2 3 3 5" xfId="13662"/>
    <cellStyle name="Vírgula 2 3 2 2 3 3 5 2" xfId="44957"/>
    <cellStyle name="Vírgula 2 3 2 2 3 3 6" xfId="35075"/>
    <cellStyle name="Vírgula 2 3 2 2 3 3 7" xfId="31780"/>
    <cellStyle name="Vírgula 2 3 2 2 3 4" xfId="5427"/>
    <cellStyle name="Vírgula 2 3 2 2 3 4 2" xfId="21897"/>
    <cellStyle name="Vírgula 2 3 2 2 3 4 2 2" xfId="53192"/>
    <cellStyle name="Vírgula 2 3 2 2 3 4 3" xfId="15309"/>
    <cellStyle name="Vírgula 2 3 2 2 3 4 3 2" xfId="46604"/>
    <cellStyle name="Vírgula 2 3 2 2 3 4 4" xfId="36722"/>
    <cellStyle name="Vírgula 2 3 2 2 3 5" xfId="8721"/>
    <cellStyle name="Vírgula 2 3 2 2 3 5 2" xfId="25191"/>
    <cellStyle name="Vírgula 2 3 2 2 3 5 2 2" xfId="56486"/>
    <cellStyle name="Vírgula 2 3 2 2 3 5 3" xfId="40016"/>
    <cellStyle name="Vírgula 2 3 2 2 3 6" xfId="18603"/>
    <cellStyle name="Vírgula 2 3 2 2 3 6 2" xfId="49898"/>
    <cellStyle name="Vírgula 2 3 2 2 3 7" xfId="12015"/>
    <cellStyle name="Vírgula 2 3 2 2 3 7 2" xfId="43310"/>
    <cellStyle name="Vírgula 2 3 2 2 3 8" xfId="28486"/>
    <cellStyle name="Vírgula 2 3 2 2 3 8 2" xfId="33428"/>
    <cellStyle name="Vírgula 2 3 2 2 3 9" xfId="30133"/>
    <cellStyle name="Vírgula 2 3 2 2 4" xfId="2130"/>
    <cellStyle name="Vírgula 2 3 2 2 4 2" xfId="3782"/>
    <cellStyle name="Vírgula 2 3 2 2 4 2 2" xfId="7076"/>
    <cellStyle name="Vírgula 2 3 2 2 4 2 2 2" xfId="23546"/>
    <cellStyle name="Vírgula 2 3 2 2 4 2 2 2 2" xfId="54841"/>
    <cellStyle name="Vírgula 2 3 2 2 4 2 2 3" xfId="16958"/>
    <cellStyle name="Vírgula 2 3 2 2 4 2 2 3 2" xfId="48253"/>
    <cellStyle name="Vírgula 2 3 2 2 4 2 2 4" xfId="38371"/>
    <cellStyle name="Vírgula 2 3 2 2 4 2 3" xfId="10370"/>
    <cellStyle name="Vírgula 2 3 2 2 4 2 3 2" xfId="26840"/>
    <cellStyle name="Vírgula 2 3 2 2 4 2 3 2 2" xfId="58135"/>
    <cellStyle name="Vírgula 2 3 2 2 4 2 3 3" xfId="41665"/>
    <cellStyle name="Vírgula 2 3 2 2 4 2 4" xfId="20252"/>
    <cellStyle name="Vírgula 2 3 2 2 4 2 4 2" xfId="51547"/>
    <cellStyle name="Vírgula 2 3 2 2 4 2 5" xfId="13664"/>
    <cellStyle name="Vírgula 2 3 2 2 4 2 5 2" xfId="44959"/>
    <cellStyle name="Vírgula 2 3 2 2 4 2 6" xfId="35077"/>
    <cellStyle name="Vírgula 2 3 2 2 4 2 7" xfId="31782"/>
    <cellStyle name="Vírgula 2 3 2 2 4 3" xfId="5429"/>
    <cellStyle name="Vírgula 2 3 2 2 4 3 2" xfId="21899"/>
    <cellStyle name="Vírgula 2 3 2 2 4 3 2 2" xfId="53194"/>
    <cellStyle name="Vírgula 2 3 2 2 4 3 3" xfId="15311"/>
    <cellStyle name="Vírgula 2 3 2 2 4 3 3 2" xfId="46606"/>
    <cellStyle name="Vírgula 2 3 2 2 4 3 4" xfId="36724"/>
    <cellStyle name="Vírgula 2 3 2 2 4 4" xfId="8723"/>
    <cellStyle name="Vírgula 2 3 2 2 4 4 2" xfId="25193"/>
    <cellStyle name="Vírgula 2 3 2 2 4 4 2 2" xfId="56488"/>
    <cellStyle name="Vírgula 2 3 2 2 4 4 3" xfId="40018"/>
    <cellStyle name="Vírgula 2 3 2 2 4 5" xfId="18605"/>
    <cellStyle name="Vírgula 2 3 2 2 4 5 2" xfId="49900"/>
    <cellStyle name="Vírgula 2 3 2 2 4 6" xfId="12017"/>
    <cellStyle name="Vírgula 2 3 2 2 4 6 2" xfId="43312"/>
    <cellStyle name="Vírgula 2 3 2 2 4 7" xfId="28488"/>
    <cellStyle name="Vírgula 2 3 2 2 4 7 2" xfId="33430"/>
    <cellStyle name="Vírgula 2 3 2 2 4 8" xfId="30135"/>
    <cellStyle name="Vírgula 2 3 2 2 5" xfId="2131"/>
    <cellStyle name="Vírgula 2 3 2 2 5 2" xfId="3783"/>
    <cellStyle name="Vírgula 2 3 2 2 5 2 2" xfId="7077"/>
    <cellStyle name="Vírgula 2 3 2 2 5 2 2 2" xfId="23547"/>
    <cellStyle name="Vírgula 2 3 2 2 5 2 2 2 2" xfId="54842"/>
    <cellStyle name="Vírgula 2 3 2 2 5 2 2 3" xfId="16959"/>
    <cellStyle name="Vírgula 2 3 2 2 5 2 2 3 2" xfId="48254"/>
    <cellStyle name="Vírgula 2 3 2 2 5 2 2 4" xfId="38372"/>
    <cellStyle name="Vírgula 2 3 2 2 5 2 3" xfId="10371"/>
    <cellStyle name="Vírgula 2 3 2 2 5 2 3 2" xfId="26841"/>
    <cellStyle name="Vírgula 2 3 2 2 5 2 3 2 2" xfId="58136"/>
    <cellStyle name="Vírgula 2 3 2 2 5 2 3 3" xfId="41666"/>
    <cellStyle name="Vírgula 2 3 2 2 5 2 4" xfId="20253"/>
    <cellStyle name="Vírgula 2 3 2 2 5 2 4 2" xfId="51548"/>
    <cellStyle name="Vírgula 2 3 2 2 5 2 5" xfId="13665"/>
    <cellStyle name="Vírgula 2 3 2 2 5 2 5 2" xfId="44960"/>
    <cellStyle name="Vírgula 2 3 2 2 5 2 6" xfId="35078"/>
    <cellStyle name="Vírgula 2 3 2 2 5 2 7" xfId="31783"/>
    <cellStyle name="Vírgula 2 3 2 2 5 3" xfId="5430"/>
    <cellStyle name="Vírgula 2 3 2 2 5 3 2" xfId="21900"/>
    <cellStyle name="Vírgula 2 3 2 2 5 3 2 2" xfId="53195"/>
    <cellStyle name="Vírgula 2 3 2 2 5 3 3" xfId="15312"/>
    <cellStyle name="Vírgula 2 3 2 2 5 3 3 2" xfId="46607"/>
    <cellStyle name="Vírgula 2 3 2 2 5 3 4" xfId="36725"/>
    <cellStyle name="Vírgula 2 3 2 2 5 4" xfId="8724"/>
    <cellStyle name="Vírgula 2 3 2 2 5 4 2" xfId="25194"/>
    <cellStyle name="Vírgula 2 3 2 2 5 4 2 2" xfId="56489"/>
    <cellStyle name="Vírgula 2 3 2 2 5 4 3" xfId="40019"/>
    <cellStyle name="Vírgula 2 3 2 2 5 5" xfId="18606"/>
    <cellStyle name="Vírgula 2 3 2 2 5 5 2" xfId="49901"/>
    <cellStyle name="Vírgula 2 3 2 2 5 6" xfId="12018"/>
    <cellStyle name="Vírgula 2 3 2 2 5 6 2" xfId="43313"/>
    <cellStyle name="Vírgula 2 3 2 2 5 7" xfId="28489"/>
    <cellStyle name="Vírgula 2 3 2 2 5 7 2" xfId="33431"/>
    <cellStyle name="Vírgula 2 3 2 2 5 8" xfId="30136"/>
    <cellStyle name="Vírgula 2 3 2 2 6" xfId="3777"/>
    <cellStyle name="Vírgula 2 3 2 2 6 2" xfId="7071"/>
    <cellStyle name="Vírgula 2 3 2 2 6 2 2" xfId="23541"/>
    <cellStyle name="Vírgula 2 3 2 2 6 2 2 2" xfId="54836"/>
    <cellStyle name="Vírgula 2 3 2 2 6 2 3" xfId="16953"/>
    <cellStyle name="Vírgula 2 3 2 2 6 2 3 2" xfId="48248"/>
    <cellStyle name="Vírgula 2 3 2 2 6 2 4" xfId="38366"/>
    <cellStyle name="Vírgula 2 3 2 2 6 3" xfId="10365"/>
    <cellStyle name="Vírgula 2 3 2 2 6 3 2" xfId="26835"/>
    <cellStyle name="Vírgula 2 3 2 2 6 3 2 2" xfId="58130"/>
    <cellStyle name="Vírgula 2 3 2 2 6 3 3" xfId="41660"/>
    <cellStyle name="Vírgula 2 3 2 2 6 4" xfId="20247"/>
    <cellStyle name="Vírgula 2 3 2 2 6 4 2" xfId="51542"/>
    <cellStyle name="Vírgula 2 3 2 2 6 5" xfId="13659"/>
    <cellStyle name="Vírgula 2 3 2 2 6 5 2" xfId="44954"/>
    <cellStyle name="Vírgula 2 3 2 2 6 6" xfId="35072"/>
    <cellStyle name="Vírgula 2 3 2 2 6 7" xfId="31777"/>
    <cellStyle name="Vírgula 2 3 2 2 7" xfId="5424"/>
    <cellStyle name="Vírgula 2 3 2 2 7 2" xfId="21894"/>
    <cellStyle name="Vírgula 2 3 2 2 7 2 2" xfId="53189"/>
    <cellStyle name="Vírgula 2 3 2 2 7 3" xfId="15306"/>
    <cellStyle name="Vírgula 2 3 2 2 7 3 2" xfId="46601"/>
    <cellStyle name="Vírgula 2 3 2 2 7 4" xfId="36719"/>
    <cellStyle name="Vírgula 2 3 2 2 8" xfId="8718"/>
    <cellStyle name="Vírgula 2 3 2 2 8 2" xfId="25188"/>
    <cellStyle name="Vírgula 2 3 2 2 8 2 2" xfId="56483"/>
    <cellStyle name="Vírgula 2 3 2 2 8 3" xfId="40013"/>
    <cellStyle name="Vírgula 2 3 2 2 9" xfId="18600"/>
    <cellStyle name="Vírgula 2 3 2 2 9 2" xfId="49895"/>
    <cellStyle name="Vírgula 2 3 2 3" xfId="2132"/>
    <cellStyle name="Vírgula 2 3 2 3 10" xfId="12019"/>
    <cellStyle name="Vírgula 2 3 2 3 10 2" xfId="43314"/>
    <cellStyle name="Vírgula 2 3 2 3 11" xfId="28490"/>
    <cellStyle name="Vírgula 2 3 2 3 11 2" xfId="33432"/>
    <cellStyle name="Vírgula 2 3 2 3 12" xfId="30137"/>
    <cellStyle name="Vírgula 2 3 2 3 2" xfId="2133"/>
    <cellStyle name="Vírgula 2 3 2 3 2 2" xfId="2134"/>
    <cellStyle name="Vírgula 2 3 2 3 2 2 2" xfId="3786"/>
    <cellStyle name="Vírgula 2 3 2 3 2 2 2 2" xfId="7080"/>
    <cellStyle name="Vírgula 2 3 2 3 2 2 2 2 2" xfId="23550"/>
    <cellStyle name="Vírgula 2 3 2 3 2 2 2 2 2 2" xfId="54845"/>
    <cellStyle name="Vírgula 2 3 2 3 2 2 2 2 3" xfId="16962"/>
    <cellStyle name="Vírgula 2 3 2 3 2 2 2 2 3 2" xfId="48257"/>
    <cellStyle name="Vírgula 2 3 2 3 2 2 2 2 4" xfId="38375"/>
    <cellStyle name="Vírgula 2 3 2 3 2 2 2 3" xfId="10374"/>
    <cellStyle name="Vírgula 2 3 2 3 2 2 2 3 2" xfId="26844"/>
    <cellStyle name="Vírgula 2 3 2 3 2 2 2 3 2 2" xfId="58139"/>
    <cellStyle name="Vírgula 2 3 2 3 2 2 2 3 3" xfId="41669"/>
    <cellStyle name="Vírgula 2 3 2 3 2 2 2 4" xfId="20256"/>
    <cellStyle name="Vírgula 2 3 2 3 2 2 2 4 2" xfId="51551"/>
    <cellStyle name="Vírgula 2 3 2 3 2 2 2 5" xfId="13668"/>
    <cellStyle name="Vírgula 2 3 2 3 2 2 2 5 2" xfId="44963"/>
    <cellStyle name="Vírgula 2 3 2 3 2 2 2 6" xfId="35081"/>
    <cellStyle name="Vírgula 2 3 2 3 2 2 2 7" xfId="31786"/>
    <cellStyle name="Vírgula 2 3 2 3 2 2 3" xfId="5433"/>
    <cellStyle name="Vírgula 2 3 2 3 2 2 3 2" xfId="21903"/>
    <cellStyle name="Vírgula 2 3 2 3 2 2 3 2 2" xfId="53198"/>
    <cellStyle name="Vírgula 2 3 2 3 2 2 3 3" xfId="15315"/>
    <cellStyle name="Vírgula 2 3 2 3 2 2 3 3 2" xfId="46610"/>
    <cellStyle name="Vírgula 2 3 2 3 2 2 3 4" xfId="36728"/>
    <cellStyle name="Vírgula 2 3 2 3 2 2 4" xfId="8727"/>
    <cellStyle name="Vírgula 2 3 2 3 2 2 4 2" xfId="25197"/>
    <cellStyle name="Vírgula 2 3 2 3 2 2 4 2 2" xfId="56492"/>
    <cellStyle name="Vírgula 2 3 2 3 2 2 4 3" xfId="40022"/>
    <cellStyle name="Vírgula 2 3 2 3 2 2 5" xfId="18609"/>
    <cellStyle name="Vírgula 2 3 2 3 2 2 5 2" xfId="49904"/>
    <cellStyle name="Vírgula 2 3 2 3 2 2 6" xfId="12021"/>
    <cellStyle name="Vírgula 2 3 2 3 2 2 6 2" xfId="43316"/>
    <cellStyle name="Vírgula 2 3 2 3 2 2 7" xfId="28492"/>
    <cellStyle name="Vírgula 2 3 2 3 2 2 7 2" xfId="33434"/>
    <cellStyle name="Vírgula 2 3 2 3 2 2 8" xfId="30139"/>
    <cellStyle name="Vírgula 2 3 2 3 2 3" xfId="3785"/>
    <cellStyle name="Vírgula 2 3 2 3 2 3 2" xfId="7079"/>
    <cellStyle name="Vírgula 2 3 2 3 2 3 2 2" xfId="23549"/>
    <cellStyle name="Vírgula 2 3 2 3 2 3 2 2 2" xfId="54844"/>
    <cellStyle name="Vírgula 2 3 2 3 2 3 2 3" xfId="16961"/>
    <cellStyle name="Vírgula 2 3 2 3 2 3 2 3 2" xfId="48256"/>
    <cellStyle name="Vírgula 2 3 2 3 2 3 2 4" xfId="38374"/>
    <cellStyle name="Vírgula 2 3 2 3 2 3 3" xfId="10373"/>
    <cellStyle name="Vírgula 2 3 2 3 2 3 3 2" xfId="26843"/>
    <cellStyle name="Vírgula 2 3 2 3 2 3 3 2 2" xfId="58138"/>
    <cellStyle name="Vírgula 2 3 2 3 2 3 3 3" xfId="41668"/>
    <cellStyle name="Vírgula 2 3 2 3 2 3 4" xfId="20255"/>
    <cellStyle name="Vírgula 2 3 2 3 2 3 4 2" xfId="51550"/>
    <cellStyle name="Vírgula 2 3 2 3 2 3 5" xfId="13667"/>
    <cellStyle name="Vírgula 2 3 2 3 2 3 5 2" xfId="44962"/>
    <cellStyle name="Vírgula 2 3 2 3 2 3 6" xfId="35080"/>
    <cellStyle name="Vírgula 2 3 2 3 2 3 7" xfId="31785"/>
    <cellStyle name="Vírgula 2 3 2 3 2 4" xfId="5432"/>
    <cellStyle name="Vírgula 2 3 2 3 2 4 2" xfId="21902"/>
    <cellStyle name="Vírgula 2 3 2 3 2 4 2 2" xfId="53197"/>
    <cellStyle name="Vírgula 2 3 2 3 2 4 3" xfId="15314"/>
    <cellStyle name="Vírgula 2 3 2 3 2 4 3 2" xfId="46609"/>
    <cellStyle name="Vírgula 2 3 2 3 2 4 4" xfId="36727"/>
    <cellStyle name="Vírgula 2 3 2 3 2 5" xfId="8726"/>
    <cellStyle name="Vírgula 2 3 2 3 2 5 2" xfId="25196"/>
    <cellStyle name="Vírgula 2 3 2 3 2 5 2 2" xfId="56491"/>
    <cellStyle name="Vírgula 2 3 2 3 2 5 3" xfId="40021"/>
    <cellStyle name="Vírgula 2 3 2 3 2 6" xfId="18608"/>
    <cellStyle name="Vírgula 2 3 2 3 2 6 2" xfId="49903"/>
    <cellStyle name="Vírgula 2 3 2 3 2 7" xfId="12020"/>
    <cellStyle name="Vírgula 2 3 2 3 2 7 2" xfId="43315"/>
    <cellStyle name="Vírgula 2 3 2 3 2 8" xfId="28491"/>
    <cellStyle name="Vírgula 2 3 2 3 2 8 2" xfId="33433"/>
    <cellStyle name="Vírgula 2 3 2 3 2 9" xfId="30138"/>
    <cellStyle name="Vírgula 2 3 2 3 3" xfId="2135"/>
    <cellStyle name="Vírgula 2 3 2 3 3 2" xfId="2136"/>
    <cellStyle name="Vírgula 2 3 2 3 3 2 2" xfId="3788"/>
    <cellStyle name="Vírgula 2 3 2 3 3 2 2 2" xfId="7082"/>
    <cellStyle name="Vírgula 2 3 2 3 3 2 2 2 2" xfId="23552"/>
    <cellStyle name="Vírgula 2 3 2 3 3 2 2 2 2 2" xfId="54847"/>
    <cellStyle name="Vírgula 2 3 2 3 3 2 2 2 3" xfId="16964"/>
    <cellStyle name="Vírgula 2 3 2 3 3 2 2 2 3 2" xfId="48259"/>
    <cellStyle name="Vírgula 2 3 2 3 3 2 2 2 4" xfId="38377"/>
    <cellStyle name="Vírgula 2 3 2 3 3 2 2 3" xfId="10376"/>
    <cellStyle name="Vírgula 2 3 2 3 3 2 2 3 2" xfId="26846"/>
    <cellStyle name="Vírgula 2 3 2 3 3 2 2 3 2 2" xfId="58141"/>
    <cellStyle name="Vírgula 2 3 2 3 3 2 2 3 3" xfId="41671"/>
    <cellStyle name="Vírgula 2 3 2 3 3 2 2 4" xfId="20258"/>
    <cellStyle name="Vírgula 2 3 2 3 3 2 2 4 2" xfId="51553"/>
    <cellStyle name="Vírgula 2 3 2 3 3 2 2 5" xfId="13670"/>
    <cellStyle name="Vírgula 2 3 2 3 3 2 2 5 2" xfId="44965"/>
    <cellStyle name="Vírgula 2 3 2 3 3 2 2 6" xfId="35083"/>
    <cellStyle name="Vírgula 2 3 2 3 3 2 2 7" xfId="31788"/>
    <cellStyle name="Vírgula 2 3 2 3 3 2 3" xfId="5435"/>
    <cellStyle name="Vírgula 2 3 2 3 3 2 3 2" xfId="21905"/>
    <cellStyle name="Vírgula 2 3 2 3 3 2 3 2 2" xfId="53200"/>
    <cellStyle name="Vírgula 2 3 2 3 3 2 3 3" xfId="15317"/>
    <cellStyle name="Vírgula 2 3 2 3 3 2 3 3 2" xfId="46612"/>
    <cellStyle name="Vírgula 2 3 2 3 3 2 3 4" xfId="36730"/>
    <cellStyle name="Vírgula 2 3 2 3 3 2 4" xfId="8729"/>
    <cellStyle name="Vírgula 2 3 2 3 3 2 4 2" xfId="25199"/>
    <cellStyle name="Vírgula 2 3 2 3 3 2 4 2 2" xfId="56494"/>
    <cellStyle name="Vírgula 2 3 2 3 3 2 4 3" xfId="40024"/>
    <cellStyle name="Vírgula 2 3 2 3 3 2 5" xfId="18611"/>
    <cellStyle name="Vírgula 2 3 2 3 3 2 5 2" xfId="49906"/>
    <cellStyle name="Vírgula 2 3 2 3 3 2 6" xfId="12023"/>
    <cellStyle name="Vírgula 2 3 2 3 3 2 6 2" xfId="43318"/>
    <cellStyle name="Vírgula 2 3 2 3 3 2 7" xfId="28494"/>
    <cellStyle name="Vírgula 2 3 2 3 3 2 7 2" xfId="33436"/>
    <cellStyle name="Vírgula 2 3 2 3 3 2 8" xfId="30141"/>
    <cellStyle name="Vírgula 2 3 2 3 3 3" xfId="3787"/>
    <cellStyle name="Vírgula 2 3 2 3 3 3 2" xfId="7081"/>
    <cellStyle name="Vírgula 2 3 2 3 3 3 2 2" xfId="23551"/>
    <cellStyle name="Vírgula 2 3 2 3 3 3 2 2 2" xfId="54846"/>
    <cellStyle name="Vírgula 2 3 2 3 3 3 2 3" xfId="16963"/>
    <cellStyle name="Vírgula 2 3 2 3 3 3 2 3 2" xfId="48258"/>
    <cellStyle name="Vírgula 2 3 2 3 3 3 2 4" xfId="38376"/>
    <cellStyle name="Vírgula 2 3 2 3 3 3 3" xfId="10375"/>
    <cellStyle name="Vírgula 2 3 2 3 3 3 3 2" xfId="26845"/>
    <cellStyle name="Vírgula 2 3 2 3 3 3 3 2 2" xfId="58140"/>
    <cellStyle name="Vírgula 2 3 2 3 3 3 3 3" xfId="41670"/>
    <cellStyle name="Vírgula 2 3 2 3 3 3 4" xfId="20257"/>
    <cellStyle name="Vírgula 2 3 2 3 3 3 4 2" xfId="51552"/>
    <cellStyle name="Vírgula 2 3 2 3 3 3 5" xfId="13669"/>
    <cellStyle name="Vírgula 2 3 2 3 3 3 5 2" xfId="44964"/>
    <cellStyle name="Vírgula 2 3 2 3 3 3 6" xfId="35082"/>
    <cellStyle name="Vírgula 2 3 2 3 3 3 7" xfId="31787"/>
    <cellStyle name="Vírgula 2 3 2 3 3 4" xfId="5434"/>
    <cellStyle name="Vírgula 2 3 2 3 3 4 2" xfId="21904"/>
    <cellStyle name="Vírgula 2 3 2 3 3 4 2 2" xfId="53199"/>
    <cellStyle name="Vírgula 2 3 2 3 3 4 3" xfId="15316"/>
    <cellStyle name="Vírgula 2 3 2 3 3 4 3 2" xfId="46611"/>
    <cellStyle name="Vírgula 2 3 2 3 3 4 4" xfId="36729"/>
    <cellStyle name="Vírgula 2 3 2 3 3 5" xfId="8728"/>
    <cellStyle name="Vírgula 2 3 2 3 3 5 2" xfId="25198"/>
    <cellStyle name="Vírgula 2 3 2 3 3 5 2 2" xfId="56493"/>
    <cellStyle name="Vírgula 2 3 2 3 3 5 3" xfId="40023"/>
    <cellStyle name="Vírgula 2 3 2 3 3 6" xfId="18610"/>
    <cellStyle name="Vírgula 2 3 2 3 3 6 2" xfId="49905"/>
    <cellStyle name="Vírgula 2 3 2 3 3 7" xfId="12022"/>
    <cellStyle name="Vírgula 2 3 2 3 3 7 2" xfId="43317"/>
    <cellStyle name="Vírgula 2 3 2 3 3 8" xfId="28493"/>
    <cellStyle name="Vírgula 2 3 2 3 3 8 2" xfId="33435"/>
    <cellStyle name="Vírgula 2 3 2 3 3 9" xfId="30140"/>
    <cellStyle name="Vírgula 2 3 2 3 4" xfId="2137"/>
    <cellStyle name="Vírgula 2 3 2 3 4 2" xfId="3789"/>
    <cellStyle name="Vírgula 2 3 2 3 4 2 2" xfId="7083"/>
    <cellStyle name="Vírgula 2 3 2 3 4 2 2 2" xfId="23553"/>
    <cellStyle name="Vírgula 2 3 2 3 4 2 2 2 2" xfId="54848"/>
    <cellStyle name="Vírgula 2 3 2 3 4 2 2 3" xfId="16965"/>
    <cellStyle name="Vírgula 2 3 2 3 4 2 2 3 2" xfId="48260"/>
    <cellStyle name="Vírgula 2 3 2 3 4 2 2 4" xfId="38378"/>
    <cellStyle name="Vírgula 2 3 2 3 4 2 3" xfId="10377"/>
    <cellStyle name="Vírgula 2 3 2 3 4 2 3 2" xfId="26847"/>
    <cellStyle name="Vírgula 2 3 2 3 4 2 3 2 2" xfId="58142"/>
    <cellStyle name="Vírgula 2 3 2 3 4 2 3 3" xfId="41672"/>
    <cellStyle name="Vírgula 2 3 2 3 4 2 4" xfId="20259"/>
    <cellStyle name="Vírgula 2 3 2 3 4 2 4 2" xfId="51554"/>
    <cellStyle name="Vírgula 2 3 2 3 4 2 5" xfId="13671"/>
    <cellStyle name="Vírgula 2 3 2 3 4 2 5 2" xfId="44966"/>
    <cellStyle name="Vírgula 2 3 2 3 4 2 6" xfId="35084"/>
    <cellStyle name="Vírgula 2 3 2 3 4 2 7" xfId="31789"/>
    <cellStyle name="Vírgula 2 3 2 3 4 3" xfId="5436"/>
    <cellStyle name="Vírgula 2 3 2 3 4 3 2" xfId="21906"/>
    <cellStyle name="Vírgula 2 3 2 3 4 3 2 2" xfId="53201"/>
    <cellStyle name="Vírgula 2 3 2 3 4 3 3" xfId="15318"/>
    <cellStyle name="Vírgula 2 3 2 3 4 3 3 2" xfId="46613"/>
    <cellStyle name="Vírgula 2 3 2 3 4 3 4" xfId="36731"/>
    <cellStyle name="Vírgula 2 3 2 3 4 4" xfId="8730"/>
    <cellStyle name="Vírgula 2 3 2 3 4 4 2" xfId="25200"/>
    <cellStyle name="Vírgula 2 3 2 3 4 4 2 2" xfId="56495"/>
    <cellStyle name="Vírgula 2 3 2 3 4 4 3" xfId="40025"/>
    <cellStyle name="Vírgula 2 3 2 3 4 5" xfId="18612"/>
    <cellStyle name="Vírgula 2 3 2 3 4 5 2" xfId="49907"/>
    <cellStyle name="Vírgula 2 3 2 3 4 6" xfId="12024"/>
    <cellStyle name="Vírgula 2 3 2 3 4 6 2" xfId="43319"/>
    <cellStyle name="Vírgula 2 3 2 3 4 7" xfId="28495"/>
    <cellStyle name="Vírgula 2 3 2 3 4 7 2" xfId="33437"/>
    <cellStyle name="Vírgula 2 3 2 3 4 8" xfId="30142"/>
    <cellStyle name="Vírgula 2 3 2 3 5" xfId="2138"/>
    <cellStyle name="Vírgula 2 3 2 3 5 2" xfId="3790"/>
    <cellStyle name="Vírgula 2 3 2 3 5 2 2" xfId="7084"/>
    <cellStyle name="Vírgula 2 3 2 3 5 2 2 2" xfId="23554"/>
    <cellStyle name="Vírgula 2 3 2 3 5 2 2 2 2" xfId="54849"/>
    <cellStyle name="Vírgula 2 3 2 3 5 2 2 3" xfId="16966"/>
    <cellStyle name="Vírgula 2 3 2 3 5 2 2 3 2" xfId="48261"/>
    <cellStyle name="Vírgula 2 3 2 3 5 2 2 4" xfId="38379"/>
    <cellStyle name="Vírgula 2 3 2 3 5 2 3" xfId="10378"/>
    <cellStyle name="Vírgula 2 3 2 3 5 2 3 2" xfId="26848"/>
    <cellStyle name="Vírgula 2 3 2 3 5 2 3 2 2" xfId="58143"/>
    <cellStyle name="Vírgula 2 3 2 3 5 2 3 3" xfId="41673"/>
    <cellStyle name="Vírgula 2 3 2 3 5 2 4" xfId="20260"/>
    <cellStyle name="Vírgula 2 3 2 3 5 2 4 2" xfId="51555"/>
    <cellStyle name="Vírgula 2 3 2 3 5 2 5" xfId="13672"/>
    <cellStyle name="Vírgula 2 3 2 3 5 2 5 2" xfId="44967"/>
    <cellStyle name="Vírgula 2 3 2 3 5 2 6" xfId="35085"/>
    <cellStyle name="Vírgula 2 3 2 3 5 2 7" xfId="31790"/>
    <cellStyle name="Vírgula 2 3 2 3 5 3" xfId="5437"/>
    <cellStyle name="Vírgula 2 3 2 3 5 3 2" xfId="21907"/>
    <cellStyle name="Vírgula 2 3 2 3 5 3 2 2" xfId="53202"/>
    <cellStyle name="Vírgula 2 3 2 3 5 3 3" xfId="15319"/>
    <cellStyle name="Vírgula 2 3 2 3 5 3 3 2" xfId="46614"/>
    <cellStyle name="Vírgula 2 3 2 3 5 3 4" xfId="36732"/>
    <cellStyle name="Vírgula 2 3 2 3 5 4" xfId="8731"/>
    <cellStyle name="Vírgula 2 3 2 3 5 4 2" xfId="25201"/>
    <cellStyle name="Vírgula 2 3 2 3 5 4 2 2" xfId="56496"/>
    <cellStyle name="Vírgula 2 3 2 3 5 4 3" xfId="40026"/>
    <cellStyle name="Vírgula 2 3 2 3 5 5" xfId="18613"/>
    <cellStyle name="Vírgula 2 3 2 3 5 5 2" xfId="49908"/>
    <cellStyle name="Vírgula 2 3 2 3 5 6" xfId="12025"/>
    <cellStyle name="Vírgula 2 3 2 3 5 6 2" xfId="43320"/>
    <cellStyle name="Vírgula 2 3 2 3 5 7" xfId="28496"/>
    <cellStyle name="Vírgula 2 3 2 3 5 7 2" xfId="33438"/>
    <cellStyle name="Vírgula 2 3 2 3 5 8" xfId="30143"/>
    <cellStyle name="Vírgula 2 3 2 3 6" xfId="3784"/>
    <cellStyle name="Vírgula 2 3 2 3 6 2" xfId="7078"/>
    <cellStyle name="Vírgula 2 3 2 3 6 2 2" xfId="23548"/>
    <cellStyle name="Vírgula 2 3 2 3 6 2 2 2" xfId="54843"/>
    <cellStyle name="Vírgula 2 3 2 3 6 2 3" xfId="16960"/>
    <cellStyle name="Vírgula 2 3 2 3 6 2 3 2" xfId="48255"/>
    <cellStyle name="Vírgula 2 3 2 3 6 2 4" xfId="38373"/>
    <cellStyle name="Vírgula 2 3 2 3 6 3" xfId="10372"/>
    <cellStyle name="Vírgula 2 3 2 3 6 3 2" xfId="26842"/>
    <cellStyle name="Vírgula 2 3 2 3 6 3 2 2" xfId="58137"/>
    <cellStyle name="Vírgula 2 3 2 3 6 3 3" xfId="41667"/>
    <cellStyle name="Vírgula 2 3 2 3 6 4" xfId="20254"/>
    <cellStyle name="Vírgula 2 3 2 3 6 4 2" xfId="51549"/>
    <cellStyle name="Vírgula 2 3 2 3 6 5" xfId="13666"/>
    <cellStyle name="Vírgula 2 3 2 3 6 5 2" xfId="44961"/>
    <cellStyle name="Vírgula 2 3 2 3 6 6" xfId="35079"/>
    <cellStyle name="Vírgula 2 3 2 3 6 7" xfId="31784"/>
    <cellStyle name="Vírgula 2 3 2 3 7" xfId="5431"/>
    <cellStyle name="Vírgula 2 3 2 3 7 2" xfId="21901"/>
    <cellStyle name="Vírgula 2 3 2 3 7 2 2" xfId="53196"/>
    <cellStyle name="Vírgula 2 3 2 3 7 3" xfId="15313"/>
    <cellStyle name="Vírgula 2 3 2 3 7 3 2" xfId="46608"/>
    <cellStyle name="Vírgula 2 3 2 3 7 4" xfId="36726"/>
    <cellStyle name="Vírgula 2 3 2 3 8" xfId="8725"/>
    <cellStyle name="Vírgula 2 3 2 3 8 2" xfId="25195"/>
    <cellStyle name="Vírgula 2 3 2 3 8 2 2" xfId="56490"/>
    <cellStyle name="Vírgula 2 3 2 3 8 3" xfId="40020"/>
    <cellStyle name="Vírgula 2 3 2 3 9" xfId="18607"/>
    <cellStyle name="Vírgula 2 3 2 3 9 2" xfId="49902"/>
    <cellStyle name="Vírgula 2 3 2 4" xfId="2139"/>
    <cellStyle name="Vírgula 2 3 2 4 2" xfId="2140"/>
    <cellStyle name="Vírgula 2 3 2 4 2 2" xfId="3792"/>
    <cellStyle name="Vírgula 2 3 2 4 2 2 2" xfId="7086"/>
    <cellStyle name="Vírgula 2 3 2 4 2 2 2 2" xfId="23556"/>
    <cellStyle name="Vírgula 2 3 2 4 2 2 2 2 2" xfId="54851"/>
    <cellStyle name="Vírgula 2 3 2 4 2 2 2 3" xfId="16968"/>
    <cellStyle name="Vírgula 2 3 2 4 2 2 2 3 2" xfId="48263"/>
    <cellStyle name="Vírgula 2 3 2 4 2 2 2 4" xfId="38381"/>
    <cellStyle name="Vírgula 2 3 2 4 2 2 3" xfId="10380"/>
    <cellStyle name="Vírgula 2 3 2 4 2 2 3 2" xfId="26850"/>
    <cellStyle name="Vírgula 2 3 2 4 2 2 3 2 2" xfId="58145"/>
    <cellStyle name="Vírgula 2 3 2 4 2 2 3 3" xfId="41675"/>
    <cellStyle name="Vírgula 2 3 2 4 2 2 4" xfId="20262"/>
    <cellStyle name="Vírgula 2 3 2 4 2 2 4 2" xfId="51557"/>
    <cellStyle name="Vírgula 2 3 2 4 2 2 5" xfId="13674"/>
    <cellStyle name="Vírgula 2 3 2 4 2 2 5 2" xfId="44969"/>
    <cellStyle name="Vírgula 2 3 2 4 2 2 6" xfId="35087"/>
    <cellStyle name="Vírgula 2 3 2 4 2 2 7" xfId="31792"/>
    <cellStyle name="Vírgula 2 3 2 4 2 3" xfId="5439"/>
    <cellStyle name="Vírgula 2 3 2 4 2 3 2" xfId="21909"/>
    <cellStyle name="Vírgula 2 3 2 4 2 3 2 2" xfId="53204"/>
    <cellStyle name="Vírgula 2 3 2 4 2 3 3" xfId="15321"/>
    <cellStyle name="Vírgula 2 3 2 4 2 3 3 2" xfId="46616"/>
    <cellStyle name="Vírgula 2 3 2 4 2 3 4" xfId="36734"/>
    <cellStyle name="Vírgula 2 3 2 4 2 4" xfId="8733"/>
    <cellStyle name="Vírgula 2 3 2 4 2 4 2" xfId="25203"/>
    <cellStyle name="Vírgula 2 3 2 4 2 4 2 2" xfId="56498"/>
    <cellStyle name="Vírgula 2 3 2 4 2 4 3" xfId="40028"/>
    <cellStyle name="Vírgula 2 3 2 4 2 5" xfId="18615"/>
    <cellStyle name="Vírgula 2 3 2 4 2 5 2" xfId="49910"/>
    <cellStyle name="Vírgula 2 3 2 4 2 6" xfId="12027"/>
    <cellStyle name="Vírgula 2 3 2 4 2 6 2" xfId="43322"/>
    <cellStyle name="Vírgula 2 3 2 4 2 7" xfId="28498"/>
    <cellStyle name="Vírgula 2 3 2 4 2 7 2" xfId="33440"/>
    <cellStyle name="Vírgula 2 3 2 4 2 8" xfId="30145"/>
    <cellStyle name="Vírgula 2 3 2 4 3" xfId="3791"/>
    <cellStyle name="Vírgula 2 3 2 4 3 2" xfId="7085"/>
    <cellStyle name="Vírgula 2 3 2 4 3 2 2" xfId="23555"/>
    <cellStyle name="Vírgula 2 3 2 4 3 2 2 2" xfId="54850"/>
    <cellStyle name="Vírgula 2 3 2 4 3 2 3" xfId="16967"/>
    <cellStyle name="Vírgula 2 3 2 4 3 2 3 2" xfId="48262"/>
    <cellStyle name="Vírgula 2 3 2 4 3 2 4" xfId="38380"/>
    <cellStyle name="Vírgula 2 3 2 4 3 3" xfId="10379"/>
    <cellStyle name="Vírgula 2 3 2 4 3 3 2" xfId="26849"/>
    <cellStyle name="Vírgula 2 3 2 4 3 3 2 2" xfId="58144"/>
    <cellStyle name="Vírgula 2 3 2 4 3 3 3" xfId="41674"/>
    <cellStyle name="Vírgula 2 3 2 4 3 4" xfId="20261"/>
    <cellStyle name="Vírgula 2 3 2 4 3 4 2" xfId="51556"/>
    <cellStyle name="Vírgula 2 3 2 4 3 5" xfId="13673"/>
    <cellStyle name="Vírgula 2 3 2 4 3 5 2" xfId="44968"/>
    <cellStyle name="Vírgula 2 3 2 4 3 6" xfId="35086"/>
    <cellStyle name="Vírgula 2 3 2 4 3 7" xfId="31791"/>
    <cellStyle name="Vírgula 2 3 2 4 4" xfId="5438"/>
    <cellStyle name="Vírgula 2 3 2 4 4 2" xfId="21908"/>
    <cellStyle name="Vírgula 2 3 2 4 4 2 2" xfId="53203"/>
    <cellStyle name="Vírgula 2 3 2 4 4 3" xfId="15320"/>
    <cellStyle name="Vírgula 2 3 2 4 4 3 2" xfId="46615"/>
    <cellStyle name="Vírgula 2 3 2 4 4 4" xfId="36733"/>
    <cellStyle name="Vírgula 2 3 2 4 5" xfId="8732"/>
    <cellStyle name="Vírgula 2 3 2 4 5 2" xfId="25202"/>
    <cellStyle name="Vírgula 2 3 2 4 5 2 2" xfId="56497"/>
    <cellStyle name="Vírgula 2 3 2 4 5 3" xfId="40027"/>
    <cellStyle name="Vírgula 2 3 2 4 6" xfId="18614"/>
    <cellStyle name="Vírgula 2 3 2 4 6 2" xfId="49909"/>
    <cellStyle name="Vírgula 2 3 2 4 7" xfId="12026"/>
    <cellStyle name="Vírgula 2 3 2 4 7 2" xfId="43321"/>
    <cellStyle name="Vírgula 2 3 2 4 8" xfId="28497"/>
    <cellStyle name="Vírgula 2 3 2 4 8 2" xfId="33439"/>
    <cellStyle name="Vírgula 2 3 2 4 9" xfId="30144"/>
    <cellStyle name="Vírgula 2 3 2 5" xfId="2141"/>
    <cellStyle name="Vírgula 2 3 2 5 2" xfId="2142"/>
    <cellStyle name="Vírgula 2 3 2 5 2 2" xfId="3794"/>
    <cellStyle name="Vírgula 2 3 2 5 2 2 2" xfId="7088"/>
    <cellStyle name="Vírgula 2 3 2 5 2 2 2 2" xfId="23558"/>
    <cellStyle name="Vírgula 2 3 2 5 2 2 2 2 2" xfId="54853"/>
    <cellStyle name="Vírgula 2 3 2 5 2 2 2 3" xfId="16970"/>
    <cellStyle name="Vírgula 2 3 2 5 2 2 2 3 2" xfId="48265"/>
    <cellStyle name="Vírgula 2 3 2 5 2 2 2 4" xfId="38383"/>
    <cellStyle name="Vírgula 2 3 2 5 2 2 3" xfId="10382"/>
    <cellStyle name="Vírgula 2 3 2 5 2 2 3 2" xfId="26852"/>
    <cellStyle name="Vírgula 2 3 2 5 2 2 3 2 2" xfId="58147"/>
    <cellStyle name="Vírgula 2 3 2 5 2 2 3 3" xfId="41677"/>
    <cellStyle name="Vírgula 2 3 2 5 2 2 4" xfId="20264"/>
    <cellStyle name="Vírgula 2 3 2 5 2 2 4 2" xfId="51559"/>
    <cellStyle name="Vírgula 2 3 2 5 2 2 5" xfId="13676"/>
    <cellStyle name="Vírgula 2 3 2 5 2 2 5 2" xfId="44971"/>
    <cellStyle name="Vírgula 2 3 2 5 2 2 6" xfId="35089"/>
    <cellStyle name="Vírgula 2 3 2 5 2 2 7" xfId="31794"/>
    <cellStyle name="Vírgula 2 3 2 5 2 3" xfId="5441"/>
    <cellStyle name="Vírgula 2 3 2 5 2 3 2" xfId="21911"/>
    <cellStyle name="Vírgula 2 3 2 5 2 3 2 2" xfId="53206"/>
    <cellStyle name="Vírgula 2 3 2 5 2 3 3" xfId="15323"/>
    <cellStyle name="Vírgula 2 3 2 5 2 3 3 2" xfId="46618"/>
    <cellStyle name="Vírgula 2 3 2 5 2 3 4" xfId="36736"/>
    <cellStyle name="Vírgula 2 3 2 5 2 4" xfId="8735"/>
    <cellStyle name="Vírgula 2 3 2 5 2 4 2" xfId="25205"/>
    <cellStyle name="Vírgula 2 3 2 5 2 4 2 2" xfId="56500"/>
    <cellStyle name="Vírgula 2 3 2 5 2 4 3" xfId="40030"/>
    <cellStyle name="Vírgula 2 3 2 5 2 5" xfId="18617"/>
    <cellStyle name="Vírgula 2 3 2 5 2 5 2" xfId="49912"/>
    <cellStyle name="Vírgula 2 3 2 5 2 6" xfId="12029"/>
    <cellStyle name="Vírgula 2 3 2 5 2 6 2" xfId="43324"/>
    <cellStyle name="Vírgula 2 3 2 5 2 7" xfId="28500"/>
    <cellStyle name="Vírgula 2 3 2 5 2 7 2" xfId="33442"/>
    <cellStyle name="Vírgula 2 3 2 5 2 8" xfId="30147"/>
    <cellStyle name="Vírgula 2 3 2 5 3" xfId="3793"/>
    <cellStyle name="Vírgula 2 3 2 5 3 2" xfId="7087"/>
    <cellStyle name="Vírgula 2 3 2 5 3 2 2" xfId="23557"/>
    <cellStyle name="Vírgula 2 3 2 5 3 2 2 2" xfId="54852"/>
    <cellStyle name="Vírgula 2 3 2 5 3 2 3" xfId="16969"/>
    <cellStyle name="Vírgula 2 3 2 5 3 2 3 2" xfId="48264"/>
    <cellStyle name="Vírgula 2 3 2 5 3 2 4" xfId="38382"/>
    <cellStyle name="Vírgula 2 3 2 5 3 3" xfId="10381"/>
    <cellStyle name="Vírgula 2 3 2 5 3 3 2" xfId="26851"/>
    <cellStyle name="Vírgula 2 3 2 5 3 3 2 2" xfId="58146"/>
    <cellStyle name="Vírgula 2 3 2 5 3 3 3" xfId="41676"/>
    <cellStyle name="Vírgula 2 3 2 5 3 4" xfId="20263"/>
    <cellStyle name="Vírgula 2 3 2 5 3 4 2" xfId="51558"/>
    <cellStyle name="Vírgula 2 3 2 5 3 5" xfId="13675"/>
    <cellStyle name="Vírgula 2 3 2 5 3 5 2" xfId="44970"/>
    <cellStyle name="Vírgula 2 3 2 5 3 6" xfId="35088"/>
    <cellStyle name="Vírgula 2 3 2 5 3 7" xfId="31793"/>
    <cellStyle name="Vírgula 2 3 2 5 4" xfId="5440"/>
    <cellStyle name="Vírgula 2 3 2 5 4 2" xfId="21910"/>
    <cellStyle name="Vírgula 2 3 2 5 4 2 2" xfId="53205"/>
    <cellStyle name="Vírgula 2 3 2 5 4 3" xfId="15322"/>
    <cellStyle name="Vírgula 2 3 2 5 4 3 2" xfId="46617"/>
    <cellStyle name="Vírgula 2 3 2 5 4 4" xfId="36735"/>
    <cellStyle name="Vírgula 2 3 2 5 5" xfId="8734"/>
    <cellStyle name="Vírgula 2 3 2 5 5 2" xfId="25204"/>
    <cellStyle name="Vírgula 2 3 2 5 5 2 2" xfId="56499"/>
    <cellStyle name="Vírgula 2 3 2 5 5 3" xfId="40029"/>
    <cellStyle name="Vírgula 2 3 2 5 6" xfId="18616"/>
    <cellStyle name="Vírgula 2 3 2 5 6 2" xfId="49911"/>
    <cellStyle name="Vírgula 2 3 2 5 7" xfId="12028"/>
    <cellStyle name="Vírgula 2 3 2 5 7 2" xfId="43323"/>
    <cellStyle name="Vírgula 2 3 2 5 8" xfId="28499"/>
    <cellStyle name="Vírgula 2 3 2 5 8 2" xfId="33441"/>
    <cellStyle name="Vírgula 2 3 2 5 9" xfId="30146"/>
    <cellStyle name="Vírgula 2 3 2 6" xfId="2143"/>
    <cellStyle name="Vírgula 2 3 2 6 2" xfId="3795"/>
    <cellStyle name="Vírgula 2 3 2 6 2 2" xfId="7089"/>
    <cellStyle name="Vírgula 2 3 2 6 2 2 2" xfId="23559"/>
    <cellStyle name="Vírgula 2 3 2 6 2 2 2 2" xfId="54854"/>
    <cellStyle name="Vírgula 2 3 2 6 2 2 3" xfId="16971"/>
    <cellStyle name="Vírgula 2 3 2 6 2 2 3 2" xfId="48266"/>
    <cellStyle name="Vírgula 2 3 2 6 2 2 4" xfId="38384"/>
    <cellStyle name="Vírgula 2 3 2 6 2 3" xfId="10383"/>
    <cellStyle name="Vírgula 2 3 2 6 2 3 2" xfId="26853"/>
    <cellStyle name="Vírgula 2 3 2 6 2 3 2 2" xfId="58148"/>
    <cellStyle name="Vírgula 2 3 2 6 2 3 3" xfId="41678"/>
    <cellStyle name="Vírgula 2 3 2 6 2 4" xfId="20265"/>
    <cellStyle name="Vírgula 2 3 2 6 2 4 2" xfId="51560"/>
    <cellStyle name="Vírgula 2 3 2 6 2 5" xfId="13677"/>
    <cellStyle name="Vírgula 2 3 2 6 2 5 2" xfId="44972"/>
    <cellStyle name="Vírgula 2 3 2 6 2 6" xfId="35090"/>
    <cellStyle name="Vírgula 2 3 2 6 2 7" xfId="31795"/>
    <cellStyle name="Vírgula 2 3 2 6 3" xfId="5442"/>
    <cellStyle name="Vírgula 2 3 2 6 3 2" xfId="21912"/>
    <cellStyle name="Vírgula 2 3 2 6 3 2 2" xfId="53207"/>
    <cellStyle name="Vírgula 2 3 2 6 3 3" xfId="15324"/>
    <cellStyle name="Vírgula 2 3 2 6 3 3 2" xfId="46619"/>
    <cellStyle name="Vírgula 2 3 2 6 3 4" xfId="36737"/>
    <cellStyle name="Vírgula 2 3 2 6 4" xfId="8736"/>
    <cellStyle name="Vírgula 2 3 2 6 4 2" xfId="25206"/>
    <cellStyle name="Vírgula 2 3 2 6 4 2 2" xfId="56501"/>
    <cellStyle name="Vírgula 2 3 2 6 4 3" xfId="40031"/>
    <cellStyle name="Vírgula 2 3 2 6 5" xfId="18618"/>
    <cellStyle name="Vírgula 2 3 2 6 5 2" xfId="49913"/>
    <cellStyle name="Vírgula 2 3 2 6 6" xfId="12030"/>
    <cellStyle name="Vírgula 2 3 2 6 6 2" xfId="43325"/>
    <cellStyle name="Vírgula 2 3 2 6 7" xfId="28501"/>
    <cellStyle name="Vírgula 2 3 2 6 7 2" xfId="33443"/>
    <cellStyle name="Vírgula 2 3 2 6 8" xfId="30148"/>
    <cellStyle name="Vírgula 2 3 2 7" xfId="2144"/>
    <cellStyle name="Vírgula 2 3 2 7 2" xfId="3796"/>
    <cellStyle name="Vírgula 2 3 2 7 2 2" xfId="7090"/>
    <cellStyle name="Vírgula 2 3 2 7 2 2 2" xfId="23560"/>
    <cellStyle name="Vírgula 2 3 2 7 2 2 2 2" xfId="54855"/>
    <cellStyle name="Vírgula 2 3 2 7 2 2 3" xfId="16972"/>
    <cellStyle name="Vírgula 2 3 2 7 2 2 3 2" xfId="48267"/>
    <cellStyle name="Vírgula 2 3 2 7 2 2 4" xfId="38385"/>
    <cellStyle name="Vírgula 2 3 2 7 2 3" xfId="10384"/>
    <cellStyle name="Vírgula 2 3 2 7 2 3 2" xfId="26854"/>
    <cellStyle name="Vírgula 2 3 2 7 2 3 2 2" xfId="58149"/>
    <cellStyle name="Vírgula 2 3 2 7 2 3 3" xfId="41679"/>
    <cellStyle name="Vírgula 2 3 2 7 2 4" xfId="20266"/>
    <cellStyle name="Vírgula 2 3 2 7 2 4 2" xfId="51561"/>
    <cellStyle name="Vírgula 2 3 2 7 2 5" xfId="13678"/>
    <cellStyle name="Vírgula 2 3 2 7 2 5 2" xfId="44973"/>
    <cellStyle name="Vírgula 2 3 2 7 2 6" xfId="35091"/>
    <cellStyle name="Vírgula 2 3 2 7 2 7" xfId="31796"/>
    <cellStyle name="Vírgula 2 3 2 7 3" xfId="5443"/>
    <cellStyle name="Vírgula 2 3 2 7 3 2" xfId="21913"/>
    <cellStyle name="Vírgula 2 3 2 7 3 2 2" xfId="53208"/>
    <cellStyle name="Vírgula 2 3 2 7 3 3" xfId="15325"/>
    <cellStyle name="Vírgula 2 3 2 7 3 3 2" xfId="46620"/>
    <cellStyle name="Vírgula 2 3 2 7 3 4" xfId="36738"/>
    <cellStyle name="Vírgula 2 3 2 7 4" xfId="8737"/>
    <cellStyle name="Vírgula 2 3 2 7 4 2" xfId="25207"/>
    <cellStyle name="Vírgula 2 3 2 7 4 2 2" xfId="56502"/>
    <cellStyle name="Vírgula 2 3 2 7 4 3" xfId="40032"/>
    <cellStyle name="Vírgula 2 3 2 7 5" xfId="18619"/>
    <cellStyle name="Vírgula 2 3 2 7 5 2" xfId="49914"/>
    <cellStyle name="Vírgula 2 3 2 7 6" xfId="12031"/>
    <cellStyle name="Vírgula 2 3 2 7 6 2" xfId="43326"/>
    <cellStyle name="Vírgula 2 3 2 7 7" xfId="28502"/>
    <cellStyle name="Vírgula 2 3 2 7 7 2" xfId="33444"/>
    <cellStyle name="Vírgula 2 3 2 7 8" xfId="30149"/>
    <cellStyle name="Vírgula 2 3 2 8" xfId="2145"/>
    <cellStyle name="Vírgula 2 3 2 8 2" xfId="3797"/>
    <cellStyle name="Vírgula 2 3 2 8 2 2" xfId="7091"/>
    <cellStyle name="Vírgula 2 3 2 8 2 2 2" xfId="23561"/>
    <cellStyle name="Vírgula 2 3 2 8 2 2 2 2" xfId="54856"/>
    <cellStyle name="Vírgula 2 3 2 8 2 2 3" xfId="16973"/>
    <cellStyle name="Vírgula 2 3 2 8 2 2 3 2" xfId="48268"/>
    <cellStyle name="Vírgula 2 3 2 8 2 2 4" xfId="38386"/>
    <cellStyle name="Vírgula 2 3 2 8 2 3" xfId="10385"/>
    <cellStyle name="Vírgula 2 3 2 8 2 3 2" xfId="26855"/>
    <cellStyle name="Vírgula 2 3 2 8 2 3 2 2" xfId="58150"/>
    <cellStyle name="Vírgula 2 3 2 8 2 3 3" xfId="41680"/>
    <cellStyle name="Vírgula 2 3 2 8 2 4" xfId="20267"/>
    <cellStyle name="Vírgula 2 3 2 8 2 4 2" xfId="51562"/>
    <cellStyle name="Vírgula 2 3 2 8 2 5" xfId="13679"/>
    <cellStyle name="Vírgula 2 3 2 8 2 5 2" xfId="44974"/>
    <cellStyle name="Vírgula 2 3 2 8 2 6" xfId="35092"/>
    <cellStyle name="Vírgula 2 3 2 8 2 7" xfId="31797"/>
    <cellStyle name="Vírgula 2 3 2 8 3" xfId="5444"/>
    <cellStyle name="Vírgula 2 3 2 8 3 2" xfId="21914"/>
    <cellStyle name="Vírgula 2 3 2 8 3 2 2" xfId="53209"/>
    <cellStyle name="Vírgula 2 3 2 8 3 3" xfId="15326"/>
    <cellStyle name="Vírgula 2 3 2 8 3 3 2" xfId="46621"/>
    <cellStyle name="Vírgula 2 3 2 8 3 4" xfId="36739"/>
    <cellStyle name="Vírgula 2 3 2 8 4" xfId="8738"/>
    <cellStyle name="Vírgula 2 3 2 8 4 2" xfId="25208"/>
    <cellStyle name="Vírgula 2 3 2 8 4 2 2" xfId="56503"/>
    <cellStyle name="Vírgula 2 3 2 8 4 3" xfId="40033"/>
    <cellStyle name="Vírgula 2 3 2 8 5" xfId="18620"/>
    <cellStyle name="Vírgula 2 3 2 8 5 2" xfId="49915"/>
    <cellStyle name="Vírgula 2 3 2 8 6" xfId="12032"/>
    <cellStyle name="Vírgula 2 3 2 8 6 2" xfId="43327"/>
    <cellStyle name="Vírgula 2 3 2 8 7" xfId="28503"/>
    <cellStyle name="Vírgula 2 3 2 8 7 2" xfId="33445"/>
    <cellStyle name="Vírgula 2 3 2 8 8" xfId="30150"/>
    <cellStyle name="Vírgula 2 3 2 9" xfId="3776"/>
    <cellStyle name="Vírgula 2 3 2 9 2" xfId="7070"/>
    <cellStyle name="Vírgula 2 3 2 9 2 2" xfId="23540"/>
    <cellStyle name="Vírgula 2 3 2 9 2 2 2" xfId="54835"/>
    <cellStyle name="Vírgula 2 3 2 9 2 3" xfId="16952"/>
    <cellStyle name="Vírgula 2 3 2 9 2 3 2" xfId="48247"/>
    <cellStyle name="Vírgula 2 3 2 9 2 4" xfId="38365"/>
    <cellStyle name="Vírgula 2 3 2 9 3" xfId="10364"/>
    <cellStyle name="Vírgula 2 3 2 9 3 2" xfId="26834"/>
    <cellStyle name="Vírgula 2 3 2 9 3 2 2" xfId="58129"/>
    <cellStyle name="Vírgula 2 3 2 9 3 3" xfId="41659"/>
    <cellStyle name="Vírgula 2 3 2 9 4" xfId="20246"/>
    <cellStyle name="Vírgula 2 3 2 9 4 2" xfId="51541"/>
    <cellStyle name="Vírgula 2 3 2 9 5" xfId="13658"/>
    <cellStyle name="Vírgula 2 3 2 9 5 2" xfId="44953"/>
    <cellStyle name="Vírgula 2 3 2 9 6" xfId="35071"/>
    <cellStyle name="Vírgula 2 3 2 9 7" xfId="31776"/>
    <cellStyle name="Vírgula 2 3 3" xfId="2146"/>
    <cellStyle name="Vírgula 2 3 3 10" xfId="8739"/>
    <cellStyle name="Vírgula 2 3 3 10 2" xfId="25209"/>
    <cellStyle name="Vírgula 2 3 3 10 2 2" xfId="56504"/>
    <cellStyle name="Vírgula 2 3 3 10 3" xfId="40034"/>
    <cellStyle name="Vírgula 2 3 3 11" xfId="18621"/>
    <cellStyle name="Vírgula 2 3 3 11 2" xfId="49916"/>
    <cellStyle name="Vírgula 2 3 3 12" xfId="12033"/>
    <cellStyle name="Vírgula 2 3 3 12 2" xfId="43328"/>
    <cellStyle name="Vírgula 2 3 3 13" xfId="28504"/>
    <cellStyle name="Vírgula 2 3 3 13 2" xfId="33446"/>
    <cellStyle name="Vírgula 2 3 3 14" xfId="30151"/>
    <cellStyle name="Vírgula 2 3 3 2" xfId="2147"/>
    <cellStyle name="Vírgula 2 3 3 2 10" xfId="12034"/>
    <cellStyle name="Vírgula 2 3 3 2 10 2" xfId="43329"/>
    <cellStyle name="Vírgula 2 3 3 2 11" xfId="28505"/>
    <cellStyle name="Vírgula 2 3 3 2 11 2" xfId="33447"/>
    <cellStyle name="Vírgula 2 3 3 2 12" xfId="30152"/>
    <cellStyle name="Vírgula 2 3 3 2 2" xfId="2148"/>
    <cellStyle name="Vírgula 2 3 3 2 2 2" xfId="2149"/>
    <cellStyle name="Vírgula 2 3 3 2 2 2 2" xfId="3801"/>
    <cellStyle name="Vírgula 2 3 3 2 2 2 2 2" xfId="7095"/>
    <cellStyle name="Vírgula 2 3 3 2 2 2 2 2 2" xfId="23565"/>
    <cellStyle name="Vírgula 2 3 3 2 2 2 2 2 2 2" xfId="54860"/>
    <cellStyle name="Vírgula 2 3 3 2 2 2 2 2 3" xfId="16977"/>
    <cellStyle name="Vírgula 2 3 3 2 2 2 2 2 3 2" xfId="48272"/>
    <cellStyle name="Vírgula 2 3 3 2 2 2 2 2 4" xfId="38390"/>
    <cellStyle name="Vírgula 2 3 3 2 2 2 2 3" xfId="10389"/>
    <cellStyle name="Vírgula 2 3 3 2 2 2 2 3 2" xfId="26859"/>
    <cellStyle name="Vírgula 2 3 3 2 2 2 2 3 2 2" xfId="58154"/>
    <cellStyle name="Vírgula 2 3 3 2 2 2 2 3 3" xfId="41684"/>
    <cellStyle name="Vírgula 2 3 3 2 2 2 2 4" xfId="20271"/>
    <cellStyle name="Vírgula 2 3 3 2 2 2 2 4 2" xfId="51566"/>
    <cellStyle name="Vírgula 2 3 3 2 2 2 2 5" xfId="13683"/>
    <cellStyle name="Vírgula 2 3 3 2 2 2 2 5 2" xfId="44978"/>
    <cellStyle name="Vírgula 2 3 3 2 2 2 2 6" xfId="35096"/>
    <cellStyle name="Vírgula 2 3 3 2 2 2 2 7" xfId="31801"/>
    <cellStyle name="Vírgula 2 3 3 2 2 2 3" xfId="5448"/>
    <cellStyle name="Vírgula 2 3 3 2 2 2 3 2" xfId="21918"/>
    <cellStyle name="Vírgula 2 3 3 2 2 2 3 2 2" xfId="53213"/>
    <cellStyle name="Vírgula 2 3 3 2 2 2 3 3" xfId="15330"/>
    <cellStyle name="Vírgula 2 3 3 2 2 2 3 3 2" xfId="46625"/>
    <cellStyle name="Vírgula 2 3 3 2 2 2 3 4" xfId="36743"/>
    <cellStyle name="Vírgula 2 3 3 2 2 2 4" xfId="8742"/>
    <cellStyle name="Vírgula 2 3 3 2 2 2 4 2" xfId="25212"/>
    <cellStyle name="Vírgula 2 3 3 2 2 2 4 2 2" xfId="56507"/>
    <cellStyle name="Vírgula 2 3 3 2 2 2 4 3" xfId="40037"/>
    <cellStyle name="Vírgula 2 3 3 2 2 2 5" xfId="18624"/>
    <cellStyle name="Vírgula 2 3 3 2 2 2 5 2" xfId="49919"/>
    <cellStyle name="Vírgula 2 3 3 2 2 2 6" xfId="12036"/>
    <cellStyle name="Vírgula 2 3 3 2 2 2 6 2" xfId="43331"/>
    <cellStyle name="Vírgula 2 3 3 2 2 2 7" xfId="28507"/>
    <cellStyle name="Vírgula 2 3 3 2 2 2 7 2" xfId="33449"/>
    <cellStyle name="Vírgula 2 3 3 2 2 2 8" xfId="30154"/>
    <cellStyle name="Vírgula 2 3 3 2 2 3" xfId="3800"/>
    <cellStyle name="Vírgula 2 3 3 2 2 3 2" xfId="7094"/>
    <cellStyle name="Vírgula 2 3 3 2 2 3 2 2" xfId="23564"/>
    <cellStyle name="Vírgula 2 3 3 2 2 3 2 2 2" xfId="54859"/>
    <cellStyle name="Vírgula 2 3 3 2 2 3 2 3" xfId="16976"/>
    <cellStyle name="Vírgula 2 3 3 2 2 3 2 3 2" xfId="48271"/>
    <cellStyle name="Vírgula 2 3 3 2 2 3 2 4" xfId="38389"/>
    <cellStyle name="Vírgula 2 3 3 2 2 3 3" xfId="10388"/>
    <cellStyle name="Vírgula 2 3 3 2 2 3 3 2" xfId="26858"/>
    <cellStyle name="Vírgula 2 3 3 2 2 3 3 2 2" xfId="58153"/>
    <cellStyle name="Vírgula 2 3 3 2 2 3 3 3" xfId="41683"/>
    <cellStyle name="Vírgula 2 3 3 2 2 3 4" xfId="20270"/>
    <cellStyle name="Vírgula 2 3 3 2 2 3 4 2" xfId="51565"/>
    <cellStyle name="Vírgula 2 3 3 2 2 3 5" xfId="13682"/>
    <cellStyle name="Vírgula 2 3 3 2 2 3 5 2" xfId="44977"/>
    <cellStyle name="Vírgula 2 3 3 2 2 3 6" xfId="35095"/>
    <cellStyle name="Vírgula 2 3 3 2 2 3 7" xfId="31800"/>
    <cellStyle name="Vírgula 2 3 3 2 2 4" xfId="5447"/>
    <cellStyle name="Vírgula 2 3 3 2 2 4 2" xfId="21917"/>
    <cellStyle name="Vírgula 2 3 3 2 2 4 2 2" xfId="53212"/>
    <cellStyle name="Vírgula 2 3 3 2 2 4 3" xfId="15329"/>
    <cellStyle name="Vírgula 2 3 3 2 2 4 3 2" xfId="46624"/>
    <cellStyle name="Vírgula 2 3 3 2 2 4 4" xfId="36742"/>
    <cellStyle name="Vírgula 2 3 3 2 2 5" xfId="8741"/>
    <cellStyle name="Vírgula 2 3 3 2 2 5 2" xfId="25211"/>
    <cellStyle name="Vírgula 2 3 3 2 2 5 2 2" xfId="56506"/>
    <cellStyle name="Vírgula 2 3 3 2 2 5 3" xfId="40036"/>
    <cellStyle name="Vírgula 2 3 3 2 2 6" xfId="18623"/>
    <cellStyle name="Vírgula 2 3 3 2 2 6 2" xfId="49918"/>
    <cellStyle name="Vírgula 2 3 3 2 2 7" xfId="12035"/>
    <cellStyle name="Vírgula 2 3 3 2 2 7 2" xfId="43330"/>
    <cellStyle name="Vírgula 2 3 3 2 2 8" xfId="28506"/>
    <cellStyle name="Vírgula 2 3 3 2 2 8 2" xfId="33448"/>
    <cellStyle name="Vírgula 2 3 3 2 2 9" xfId="30153"/>
    <cellStyle name="Vírgula 2 3 3 2 3" xfId="2150"/>
    <cellStyle name="Vírgula 2 3 3 2 3 2" xfId="2151"/>
    <cellStyle name="Vírgula 2 3 3 2 3 2 2" xfId="3803"/>
    <cellStyle name="Vírgula 2 3 3 2 3 2 2 2" xfId="7097"/>
    <cellStyle name="Vírgula 2 3 3 2 3 2 2 2 2" xfId="23567"/>
    <cellStyle name="Vírgula 2 3 3 2 3 2 2 2 2 2" xfId="54862"/>
    <cellStyle name="Vírgula 2 3 3 2 3 2 2 2 3" xfId="16979"/>
    <cellStyle name="Vírgula 2 3 3 2 3 2 2 2 3 2" xfId="48274"/>
    <cellStyle name="Vírgula 2 3 3 2 3 2 2 2 4" xfId="38392"/>
    <cellStyle name="Vírgula 2 3 3 2 3 2 2 3" xfId="10391"/>
    <cellStyle name="Vírgula 2 3 3 2 3 2 2 3 2" xfId="26861"/>
    <cellStyle name="Vírgula 2 3 3 2 3 2 2 3 2 2" xfId="58156"/>
    <cellStyle name="Vírgula 2 3 3 2 3 2 2 3 3" xfId="41686"/>
    <cellStyle name="Vírgula 2 3 3 2 3 2 2 4" xfId="20273"/>
    <cellStyle name="Vírgula 2 3 3 2 3 2 2 4 2" xfId="51568"/>
    <cellStyle name="Vírgula 2 3 3 2 3 2 2 5" xfId="13685"/>
    <cellStyle name="Vírgula 2 3 3 2 3 2 2 5 2" xfId="44980"/>
    <cellStyle name="Vírgula 2 3 3 2 3 2 2 6" xfId="35098"/>
    <cellStyle name="Vírgula 2 3 3 2 3 2 2 7" xfId="31803"/>
    <cellStyle name="Vírgula 2 3 3 2 3 2 3" xfId="5450"/>
    <cellStyle name="Vírgula 2 3 3 2 3 2 3 2" xfId="21920"/>
    <cellStyle name="Vírgula 2 3 3 2 3 2 3 2 2" xfId="53215"/>
    <cellStyle name="Vírgula 2 3 3 2 3 2 3 3" xfId="15332"/>
    <cellStyle name="Vírgula 2 3 3 2 3 2 3 3 2" xfId="46627"/>
    <cellStyle name="Vírgula 2 3 3 2 3 2 3 4" xfId="36745"/>
    <cellStyle name="Vírgula 2 3 3 2 3 2 4" xfId="8744"/>
    <cellStyle name="Vírgula 2 3 3 2 3 2 4 2" xfId="25214"/>
    <cellStyle name="Vírgula 2 3 3 2 3 2 4 2 2" xfId="56509"/>
    <cellStyle name="Vírgula 2 3 3 2 3 2 4 3" xfId="40039"/>
    <cellStyle name="Vírgula 2 3 3 2 3 2 5" xfId="18626"/>
    <cellStyle name="Vírgula 2 3 3 2 3 2 5 2" xfId="49921"/>
    <cellStyle name="Vírgula 2 3 3 2 3 2 6" xfId="12038"/>
    <cellStyle name="Vírgula 2 3 3 2 3 2 6 2" xfId="43333"/>
    <cellStyle name="Vírgula 2 3 3 2 3 2 7" xfId="28509"/>
    <cellStyle name="Vírgula 2 3 3 2 3 2 7 2" xfId="33451"/>
    <cellStyle name="Vírgula 2 3 3 2 3 2 8" xfId="30156"/>
    <cellStyle name="Vírgula 2 3 3 2 3 3" xfId="3802"/>
    <cellStyle name="Vírgula 2 3 3 2 3 3 2" xfId="7096"/>
    <cellStyle name="Vírgula 2 3 3 2 3 3 2 2" xfId="23566"/>
    <cellStyle name="Vírgula 2 3 3 2 3 3 2 2 2" xfId="54861"/>
    <cellStyle name="Vírgula 2 3 3 2 3 3 2 3" xfId="16978"/>
    <cellStyle name="Vírgula 2 3 3 2 3 3 2 3 2" xfId="48273"/>
    <cellStyle name="Vírgula 2 3 3 2 3 3 2 4" xfId="38391"/>
    <cellStyle name="Vírgula 2 3 3 2 3 3 3" xfId="10390"/>
    <cellStyle name="Vírgula 2 3 3 2 3 3 3 2" xfId="26860"/>
    <cellStyle name="Vírgula 2 3 3 2 3 3 3 2 2" xfId="58155"/>
    <cellStyle name="Vírgula 2 3 3 2 3 3 3 3" xfId="41685"/>
    <cellStyle name="Vírgula 2 3 3 2 3 3 4" xfId="20272"/>
    <cellStyle name="Vírgula 2 3 3 2 3 3 4 2" xfId="51567"/>
    <cellStyle name="Vírgula 2 3 3 2 3 3 5" xfId="13684"/>
    <cellStyle name="Vírgula 2 3 3 2 3 3 5 2" xfId="44979"/>
    <cellStyle name="Vírgula 2 3 3 2 3 3 6" xfId="35097"/>
    <cellStyle name="Vírgula 2 3 3 2 3 3 7" xfId="31802"/>
    <cellStyle name="Vírgula 2 3 3 2 3 4" xfId="5449"/>
    <cellStyle name="Vírgula 2 3 3 2 3 4 2" xfId="21919"/>
    <cellStyle name="Vírgula 2 3 3 2 3 4 2 2" xfId="53214"/>
    <cellStyle name="Vírgula 2 3 3 2 3 4 3" xfId="15331"/>
    <cellStyle name="Vírgula 2 3 3 2 3 4 3 2" xfId="46626"/>
    <cellStyle name="Vírgula 2 3 3 2 3 4 4" xfId="36744"/>
    <cellStyle name="Vírgula 2 3 3 2 3 5" xfId="8743"/>
    <cellStyle name="Vírgula 2 3 3 2 3 5 2" xfId="25213"/>
    <cellStyle name="Vírgula 2 3 3 2 3 5 2 2" xfId="56508"/>
    <cellStyle name="Vírgula 2 3 3 2 3 5 3" xfId="40038"/>
    <cellStyle name="Vírgula 2 3 3 2 3 6" xfId="18625"/>
    <cellStyle name="Vírgula 2 3 3 2 3 6 2" xfId="49920"/>
    <cellStyle name="Vírgula 2 3 3 2 3 7" xfId="12037"/>
    <cellStyle name="Vírgula 2 3 3 2 3 7 2" xfId="43332"/>
    <cellStyle name="Vírgula 2 3 3 2 3 8" xfId="28508"/>
    <cellStyle name="Vírgula 2 3 3 2 3 8 2" xfId="33450"/>
    <cellStyle name="Vírgula 2 3 3 2 3 9" xfId="30155"/>
    <cellStyle name="Vírgula 2 3 3 2 4" xfId="2152"/>
    <cellStyle name="Vírgula 2 3 3 2 4 2" xfId="3804"/>
    <cellStyle name="Vírgula 2 3 3 2 4 2 2" xfId="7098"/>
    <cellStyle name="Vírgula 2 3 3 2 4 2 2 2" xfId="23568"/>
    <cellStyle name="Vírgula 2 3 3 2 4 2 2 2 2" xfId="54863"/>
    <cellStyle name="Vírgula 2 3 3 2 4 2 2 3" xfId="16980"/>
    <cellStyle name="Vírgula 2 3 3 2 4 2 2 3 2" xfId="48275"/>
    <cellStyle name="Vírgula 2 3 3 2 4 2 2 4" xfId="38393"/>
    <cellStyle name="Vírgula 2 3 3 2 4 2 3" xfId="10392"/>
    <cellStyle name="Vírgula 2 3 3 2 4 2 3 2" xfId="26862"/>
    <cellStyle name="Vírgula 2 3 3 2 4 2 3 2 2" xfId="58157"/>
    <cellStyle name="Vírgula 2 3 3 2 4 2 3 3" xfId="41687"/>
    <cellStyle name="Vírgula 2 3 3 2 4 2 4" xfId="20274"/>
    <cellStyle name="Vírgula 2 3 3 2 4 2 4 2" xfId="51569"/>
    <cellStyle name="Vírgula 2 3 3 2 4 2 5" xfId="13686"/>
    <cellStyle name="Vírgula 2 3 3 2 4 2 5 2" xfId="44981"/>
    <cellStyle name="Vírgula 2 3 3 2 4 2 6" xfId="35099"/>
    <cellStyle name="Vírgula 2 3 3 2 4 2 7" xfId="31804"/>
    <cellStyle name="Vírgula 2 3 3 2 4 3" xfId="5451"/>
    <cellStyle name="Vírgula 2 3 3 2 4 3 2" xfId="21921"/>
    <cellStyle name="Vírgula 2 3 3 2 4 3 2 2" xfId="53216"/>
    <cellStyle name="Vírgula 2 3 3 2 4 3 3" xfId="15333"/>
    <cellStyle name="Vírgula 2 3 3 2 4 3 3 2" xfId="46628"/>
    <cellStyle name="Vírgula 2 3 3 2 4 3 4" xfId="36746"/>
    <cellStyle name="Vírgula 2 3 3 2 4 4" xfId="8745"/>
    <cellStyle name="Vírgula 2 3 3 2 4 4 2" xfId="25215"/>
    <cellStyle name="Vírgula 2 3 3 2 4 4 2 2" xfId="56510"/>
    <cellStyle name="Vírgula 2 3 3 2 4 4 3" xfId="40040"/>
    <cellStyle name="Vírgula 2 3 3 2 4 5" xfId="18627"/>
    <cellStyle name="Vírgula 2 3 3 2 4 5 2" xfId="49922"/>
    <cellStyle name="Vírgula 2 3 3 2 4 6" xfId="12039"/>
    <cellStyle name="Vírgula 2 3 3 2 4 6 2" xfId="43334"/>
    <cellStyle name="Vírgula 2 3 3 2 4 7" xfId="28510"/>
    <cellStyle name="Vírgula 2 3 3 2 4 7 2" xfId="33452"/>
    <cellStyle name="Vírgula 2 3 3 2 4 8" xfId="30157"/>
    <cellStyle name="Vírgula 2 3 3 2 5" xfId="2153"/>
    <cellStyle name="Vírgula 2 3 3 2 5 2" xfId="3805"/>
    <cellStyle name="Vírgula 2 3 3 2 5 2 2" xfId="7099"/>
    <cellStyle name="Vírgula 2 3 3 2 5 2 2 2" xfId="23569"/>
    <cellStyle name="Vírgula 2 3 3 2 5 2 2 2 2" xfId="54864"/>
    <cellStyle name="Vírgula 2 3 3 2 5 2 2 3" xfId="16981"/>
    <cellStyle name="Vírgula 2 3 3 2 5 2 2 3 2" xfId="48276"/>
    <cellStyle name="Vírgula 2 3 3 2 5 2 2 4" xfId="38394"/>
    <cellStyle name="Vírgula 2 3 3 2 5 2 3" xfId="10393"/>
    <cellStyle name="Vírgula 2 3 3 2 5 2 3 2" xfId="26863"/>
    <cellStyle name="Vírgula 2 3 3 2 5 2 3 2 2" xfId="58158"/>
    <cellStyle name="Vírgula 2 3 3 2 5 2 3 3" xfId="41688"/>
    <cellStyle name="Vírgula 2 3 3 2 5 2 4" xfId="20275"/>
    <cellStyle name="Vírgula 2 3 3 2 5 2 4 2" xfId="51570"/>
    <cellStyle name="Vírgula 2 3 3 2 5 2 5" xfId="13687"/>
    <cellStyle name="Vírgula 2 3 3 2 5 2 5 2" xfId="44982"/>
    <cellStyle name="Vírgula 2 3 3 2 5 2 6" xfId="35100"/>
    <cellStyle name="Vírgula 2 3 3 2 5 2 7" xfId="31805"/>
    <cellStyle name="Vírgula 2 3 3 2 5 3" xfId="5452"/>
    <cellStyle name="Vírgula 2 3 3 2 5 3 2" xfId="21922"/>
    <cellStyle name="Vírgula 2 3 3 2 5 3 2 2" xfId="53217"/>
    <cellStyle name="Vírgula 2 3 3 2 5 3 3" xfId="15334"/>
    <cellStyle name="Vírgula 2 3 3 2 5 3 3 2" xfId="46629"/>
    <cellStyle name="Vírgula 2 3 3 2 5 3 4" xfId="36747"/>
    <cellStyle name="Vírgula 2 3 3 2 5 4" xfId="8746"/>
    <cellStyle name="Vírgula 2 3 3 2 5 4 2" xfId="25216"/>
    <cellStyle name="Vírgula 2 3 3 2 5 4 2 2" xfId="56511"/>
    <cellStyle name="Vírgula 2 3 3 2 5 4 3" xfId="40041"/>
    <cellStyle name="Vírgula 2 3 3 2 5 5" xfId="18628"/>
    <cellStyle name="Vírgula 2 3 3 2 5 5 2" xfId="49923"/>
    <cellStyle name="Vírgula 2 3 3 2 5 6" xfId="12040"/>
    <cellStyle name="Vírgula 2 3 3 2 5 6 2" xfId="43335"/>
    <cellStyle name="Vírgula 2 3 3 2 5 7" xfId="28511"/>
    <cellStyle name="Vírgula 2 3 3 2 5 7 2" xfId="33453"/>
    <cellStyle name="Vírgula 2 3 3 2 5 8" xfId="30158"/>
    <cellStyle name="Vírgula 2 3 3 2 6" xfId="3799"/>
    <cellStyle name="Vírgula 2 3 3 2 6 2" xfId="7093"/>
    <cellStyle name="Vírgula 2 3 3 2 6 2 2" xfId="23563"/>
    <cellStyle name="Vírgula 2 3 3 2 6 2 2 2" xfId="54858"/>
    <cellStyle name="Vírgula 2 3 3 2 6 2 3" xfId="16975"/>
    <cellStyle name="Vírgula 2 3 3 2 6 2 3 2" xfId="48270"/>
    <cellStyle name="Vírgula 2 3 3 2 6 2 4" xfId="38388"/>
    <cellStyle name="Vírgula 2 3 3 2 6 3" xfId="10387"/>
    <cellStyle name="Vírgula 2 3 3 2 6 3 2" xfId="26857"/>
    <cellStyle name="Vírgula 2 3 3 2 6 3 2 2" xfId="58152"/>
    <cellStyle name="Vírgula 2 3 3 2 6 3 3" xfId="41682"/>
    <cellStyle name="Vírgula 2 3 3 2 6 4" xfId="20269"/>
    <cellStyle name="Vírgula 2 3 3 2 6 4 2" xfId="51564"/>
    <cellStyle name="Vírgula 2 3 3 2 6 5" xfId="13681"/>
    <cellStyle name="Vírgula 2 3 3 2 6 5 2" xfId="44976"/>
    <cellStyle name="Vírgula 2 3 3 2 6 6" xfId="35094"/>
    <cellStyle name="Vírgula 2 3 3 2 6 7" xfId="31799"/>
    <cellStyle name="Vírgula 2 3 3 2 7" xfId="5446"/>
    <cellStyle name="Vírgula 2 3 3 2 7 2" xfId="21916"/>
    <cellStyle name="Vírgula 2 3 3 2 7 2 2" xfId="53211"/>
    <cellStyle name="Vírgula 2 3 3 2 7 3" xfId="15328"/>
    <cellStyle name="Vírgula 2 3 3 2 7 3 2" xfId="46623"/>
    <cellStyle name="Vírgula 2 3 3 2 7 4" xfId="36741"/>
    <cellStyle name="Vírgula 2 3 3 2 8" xfId="8740"/>
    <cellStyle name="Vírgula 2 3 3 2 8 2" xfId="25210"/>
    <cellStyle name="Vírgula 2 3 3 2 8 2 2" xfId="56505"/>
    <cellStyle name="Vírgula 2 3 3 2 8 3" xfId="40035"/>
    <cellStyle name="Vírgula 2 3 3 2 9" xfId="18622"/>
    <cellStyle name="Vírgula 2 3 3 2 9 2" xfId="49917"/>
    <cellStyle name="Vírgula 2 3 3 3" xfId="2154"/>
    <cellStyle name="Vírgula 2 3 3 3 10" xfId="12041"/>
    <cellStyle name="Vírgula 2 3 3 3 10 2" xfId="43336"/>
    <cellStyle name="Vírgula 2 3 3 3 11" xfId="28512"/>
    <cellStyle name="Vírgula 2 3 3 3 11 2" xfId="33454"/>
    <cellStyle name="Vírgula 2 3 3 3 12" xfId="30159"/>
    <cellStyle name="Vírgula 2 3 3 3 2" xfId="2155"/>
    <cellStyle name="Vírgula 2 3 3 3 2 2" xfId="2156"/>
    <cellStyle name="Vírgula 2 3 3 3 2 2 2" xfId="3808"/>
    <cellStyle name="Vírgula 2 3 3 3 2 2 2 2" xfId="7102"/>
    <cellStyle name="Vírgula 2 3 3 3 2 2 2 2 2" xfId="23572"/>
    <cellStyle name="Vírgula 2 3 3 3 2 2 2 2 2 2" xfId="54867"/>
    <cellStyle name="Vírgula 2 3 3 3 2 2 2 2 3" xfId="16984"/>
    <cellStyle name="Vírgula 2 3 3 3 2 2 2 2 3 2" xfId="48279"/>
    <cellStyle name="Vírgula 2 3 3 3 2 2 2 2 4" xfId="38397"/>
    <cellStyle name="Vírgula 2 3 3 3 2 2 2 3" xfId="10396"/>
    <cellStyle name="Vírgula 2 3 3 3 2 2 2 3 2" xfId="26866"/>
    <cellStyle name="Vírgula 2 3 3 3 2 2 2 3 2 2" xfId="58161"/>
    <cellStyle name="Vírgula 2 3 3 3 2 2 2 3 3" xfId="41691"/>
    <cellStyle name="Vírgula 2 3 3 3 2 2 2 4" xfId="20278"/>
    <cellStyle name="Vírgula 2 3 3 3 2 2 2 4 2" xfId="51573"/>
    <cellStyle name="Vírgula 2 3 3 3 2 2 2 5" xfId="13690"/>
    <cellStyle name="Vírgula 2 3 3 3 2 2 2 5 2" xfId="44985"/>
    <cellStyle name="Vírgula 2 3 3 3 2 2 2 6" xfId="35103"/>
    <cellStyle name="Vírgula 2 3 3 3 2 2 2 7" xfId="31808"/>
    <cellStyle name="Vírgula 2 3 3 3 2 2 3" xfId="5455"/>
    <cellStyle name="Vírgula 2 3 3 3 2 2 3 2" xfId="21925"/>
    <cellStyle name="Vírgula 2 3 3 3 2 2 3 2 2" xfId="53220"/>
    <cellStyle name="Vírgula 2 3 3 3 2 2 3 3" xfId="15337"/>
    <cellStyle name="Vírgula 2 3 3 3 2 2 3 3 2" xfId="46632"/>
    <cellStyle name="Vírgula 2 3 3 3 2 2 3 4" xfId="36750"/>
    <cellStyle name="Vírgula 2 3 3 3 2 2 4" xfId="8749"/>
    <cellStyle name="Vírgula 2 3 3 3 2 2 4 2" xfId="25219"/>
    <cellStyle name="Vírgula 2 3 3 3 2 2 4 2 2" xfId="56514"/>
    <cellStyle name="Vírgula 2 3 3 3 2 2 4 3" xfId="40044"/>
    <cellStyle name="Vírgula 2 3 3 3 2 2 5" xfId="18631"/>
    <cellStyle name="Vírgula 2 3 3 3 2 2 5 2" xfId="49926"/>
    <cellStyle name="Vírgula 2 3 3 3 2 2 6" xfId="12043"/>
    <cellStyle name="Vírgula 2 3 3 3 2 2 6 2" xfId="43338"/>
    <cellStyle name="Vírgula 2 3 3 3 2 2 7" xfId="28514"/>
    <cellStyle name="Vírgula 2 3 3 3 2 2 7 2" xfId="33456"/>
    <cellStyle name="Vírgula 2 3 3 3 2 2 8" xfId="30161"/>
    <cellStyle name="Vírgula 2 3 3 3 2 3" xfId="3807"/>
    <cellStyle name="Vírgula 2 3 3 3 2 3 2" xfId="7101"/>
    <cellStyle name="Vírgula 2 3 3 3 2 3 2 2" xfId="23571"/>
    <cellStyle name="Vírgula 2 3 3 3 2 3 2 2 2" xfId="54866"/>
    <cellStyle name="Vírgula 2 3 3 3 2 3 2 3" xfId="16983"/>
    <cellStyle name="Vírgula 2 3 3 3 2 3 2 3 2" xfId="48278"/>
    <cellStyle name="Vírgula 2 3 3 3 2 3 2 4" xfId="38396"/>
    <cellStyle name="Vírgula 2 3 3 3 2 3 3" xfId="10395"/>
    <cellStyle name="Vírgula 2 3 3 3 2 3 3 2" xfId="26865"/>
    <cellStyle name="Vírgula 2 3 3 3 2 3 3 2 2" xfId="58160"/>
    <cellStyle name="Vírgula 2 3 3 3 2 3 3 3" xfId="41690"/>
    <cellStyle name="Vírgula 2 3 3 3 2 3 4" xfId="20277"/>
    <cellStyle name="Vírgula 2 3 3 3 2 3 4 2" xfId="51572"/>
    <cellStyle name="Vírgula 2 3 3 3 2 3 5" xfId="13689"/>
    <cellStyle name="Vírgula 2 3 3 3 2 3 5 2" xfId="44984"/>
    <cellStyle name="Vírgula 2 3 3 3 2 3 6" xfId="35102"/>
    <cellStyle name="Vírgula 2 3 3 3 2 3 7" xfId="31807"/>
    <cellStyle name="Vírgula 2 3 3 3 2 4" xfId="5454"/>
    <cellStyle name="Vírgula 2 3 3 3 2 4 2" xfId="21924"/>
    <cellStyle name="Vírgula 2 3 3 3 2 4 2 2" xfId="53219"/>
    <cellStyle name="Vírgula 2 3 3 3 2 4 3" xfId="15336"/>
    <cellStyle name="Vírgula 2 3 3 3 2 4 3 2" xfId="46631"/>
    <cellStyle name="Vírgula 2 3 3 3 2 4 4" xfId="36749"/>
    <cellStyle name="Vírgula 2 3 3 3 2 5" xfId="8748"/>
    <cellStyle name="Vírgula 2 3 3 3 2 5 2" xfId="25218"/>
    <cellStyle name="Vírgula 2 3 3 3 2 5 2 2" xfId="56513"/>
    <cellStyle name="Vírgula 2 3 3 3 2 5 3" xfId="40043"/>
    <cellStyle name="Vírgula 2 3 3 3 2 6" xfId="18630"/>
    <cellStyle name="Vírgula 2 3 3 3 2 6 2" xfId="49925"/>
    <cellStyle name="Vírgula 2 3 3 3 2 7" xfId="12042"/>
    <cellStyle name="Vírgula 2 3 3 3 2 7 2" xfId="43337"/>
    <cellStyle name="Vírgula 2 3 3 3 2 8" xfId="28513"/>
    <cellStyle name="Vírgula 2 3 3 3 2 8 2" xfId="33455"/>
    <cellStyle name="Vírgula 2 3 3 3 2 9" xfId="30160"/>
    <cellStyle name="Vírgula 2 3 3 3 3" xfId="2157"/>
    <cellStyle name="Vírgula 2 3 3 3 3 2" xfId="2158"/>
    <cellStyle name="Vírgula 2 3 3 3 3 2 2" xfId="3810"/>
    <cellStyle name="Vírgula 2 3 3 3 3 2 2 2" xfId="7104"/>
    <cellStyle name="Vírgula 2 3 3 3 3 2 2 2 2" xfId="23574"/>
    <cellStyle name="Vírgula 2 3 3 3 3 2 2 2 2 2" xfId="54869"/>
    <cellStyle name="Vírgula 2 3 3 3 3 2 2 2 3" xfId="16986"/>
    <cellStyle name="Vírgula 2 3 3 3 3 2 2 2 3 2" xfId="48281"/>
    <cellStyle name="Vírgula 2 3 3 3 3 2 2 2 4" xfId="38399"/>
    <cellStyle name="Vírgula 2 3 3 3 3 2 2 3" xfId="10398"/>
    <cellStyle name="Vírgula 2 3 3 3 3 2 2 3 2" xfId="26868"/>
    <cellStyle name="Vírgula 2 3 3 3 3 2 2 3 2 2" xfId="58163"/>
    <cellStyle name="Vírgula 2 3 3 3 3 2 2 3 3" xfId="41693"/>
    <cellStyle name="Vírgula 2 3 3 3 3 2 2 4" xfId="20280"/>
    <cellStyle name="Vírgula 2 3 3 3 3 2 2 4 2" xfId="51575"/>
    <cellStyle name="Vírgula 2 3 3 3 3 2 2 5" xfId="13692"/>
    <cellStyle name="Vírgula 2 3 3 3 3 2 2 5 2" xfId="44987"/>
    <cellStyle name="Vírgula 2 3 3 3 3 2 2 6" xfId="35105"/>
    <cellStyle name="Vírgula 2 3 3 3 3 2 2 7" xfId="31810"/>
    <cellStyle name="Vírgula 2 3 3 3 3 2 3" xfId="5457"/>
    <cellStyle name="Vírgula 2 3 3 3 3 2 3 2" xfId="21927"/>
    <cellStyle name="Vírgula 2 3 3 3 3 2 3 2 2" xfId="53222"/>
    <cellStyle name="Vírgula 2 3 3 3 3 2 3 3" xfId="15339"/>
    <cellStyle name="Vírgula 2 3 3 3 3 2 3 3 2" xfId="46634"/>
    <cellStyle name="Vírgula 2 3 3 3 3 2 3 4" xfId="36752"/>
    <cellStyle name="Vírgula 2 3 3 3 3 2 4" xfId="8751"/>
    <cellStyle name="Vírgula 2 3 3 3 3 2 4 2" xfId="25221"/>
    <cellStyle name="Vírgula 2 3 3 3 3 2 4 2 2" xfId="56516"/>
    <cellStyle name="Vírgula 2 3 3 3 3 2 4 3" xfId="40046"/>
    <cellStyle name="Vírgula 2 3 3 3 3 2 5" xfId="18633"/>
    <cellStyle name="Vírgula 2 3 3 3 3 2 5 2" xfId="49928"/>
    <cellStyle name="Vírgula 2 3 3 3 3 2 6" xfId="12045"/>
    <cellStyle name="Vírgula 2 3 3 3 3 2 6 2" xfId="43340"/>
    <cellStyle name="Vírgula 2 3 3 3 3 2 7" xfId="28516"/>
    <cellStyle name="Vírgula 2 3 3 3 3 2 7 2" xfId="33458"/>
    <cellStyle name="Vírgula 2 3 3 3 3 2 8" xfId="30163"/>
    <cellStyle name="Vírgula 2 3 3 3 3 3" xfId="3809"/>
    <cellStyle name="Vírgula 2 3 3 3 3 3 2" xfId="7103"/>
    <cellStyle name="Vírgula 2 3 3 3 3 3 2 2" xfId="23573"/>
    <cellStyle name="Vírgula 2 3 3 3 3 3 2 2 2" xfId="54868"/>
    <cellStyle name="Vírgula 2 3 3 3 3 3 2 3" xfId="16985"/>
    <cellStyle name="Vírgula 2 3 3 3 3 3 2 3 2" xfId="48280"/>
    <cellStyle name="Vírgula 2 3 3 3 3 3 2 4" xfId="38398"/>
    <cellStyle name="Vírgula 2 3 3 3 3 3 3" xfId="10397"/>
    <cellStyle name="Vírgula 2 3 3 3 3 3 3 2" xfId="26867"/>
    <cellStyle name="Vírgula 2 3 3 3 3 3 3 2 2" xfId="58162"/>
    <cellStyle name="Vírgula 2 3 3 3 3 3 3 3" xfId="41692"/>
    <cellStyle name="Vírgula 2 3 3 3 3 3 4" xfId="20279"/>
    <cellStyle name="Vírgula 2 3 3 3 3 3 4 2" xfId="51574"/>
    <cellStyle name="Vírgula 2 3 3 3 3 3 5" xfId="13691"/>
    <cellStyle name="Vírgula 2 3 3 3 3 3 5 2" xfId="44986"/>
    <cellStyle name="Vírgula 2 3 3 3 3 3 6" xfId="35104"/>
    <cellStyle name="Vírgula 2 3 3 3 3 3 7" xfId="31809"/>
    <cellStyle name="Vírgula 2 3 3 3 3 4" xfId="5456"/>
    <cellStyle name="Vírgula 2 3 3 3 3 4 2" xfId="21926"/>
    <cellStyle name="Vírgula 2 3 3 3 3 4 2 2" xfId="53221"/>
    <cellStyle name="Vírgula 2 3 3 3 3 4 3" xfId="15338"/>
    <cellStyle name="Vírgula 2 3 3 3 3 4 3 2" xfId="46633"/>
    <cellStyle name="Vírgula 2 3 3 3 3 4 4" xfId="36751"/>
    <cellStyle name="Vírgula 2 3 3 3 3 5" xfId="8750"/>
    <cellStyle name="Vírgula 2 3 3 3 3 5 2" xfId="25220"/>
    <cellStyle name="Vírgula 2 3 3 3 3 5 2 2" xfId="56515"/>
    <cellStyle name="Vírgula 2 3 3 3 3 5 3" xfId="40045"/>
    <cellStyle name="Vírgula 2 3 3 3 3 6" xfId="18632"/>
    <cellStyle name="Vírgula 2 3 3 3 3 6 2" xfId="49927"/>
    <cellStyle name="Vírgula 2 3 3 3 3 7" xfId="12044"/>
    <cellStyle name="Vírgula 2 3 3 3 3 7 2" xfId="43339"/>
    <cellStyle name="Vírgula 2 3 3 3 3 8" xfId="28515"/>
    <cellStyle name="Vírgula 2 3 3 3 3 8 2" xfId="33457"/>
    <cellStyle name="Vírgula 2 3 3 3 3 9" xfId="30162"/>
    <cellStyle name="Vírgula 2 3 3 3 4" xfId="2159"/>
    <cellStyle name="Vírgula 2 3 3 3 4 2" xfId="3811"/>
    <cellStyle name="Vírgula 2 3 3 3 4 2 2" xfId="7105"/>
    <cellStyle name="Vírgula 2 3 3 3 4 2 2 2" xfId="23575"/>
    <cellStyle name="Vírgula 2 3 3 3 4 2 2 2 2" xfId="54870"/>
    <cellStyle name="Vírgula 2 3 3 3 4 2 2 3" xfId="16987"/>
    <cellStyle name="Vírgula 2 3 3 3 4 2 2 3 2" xfId="48282"/>
    <cellStyle name="Vírgula 2 3 3 3 4 2 2 4" xfId="38400"/>
    <cellStyle name="Vírgula 2 3 3 3 4 2 3" xfId="10399"/>
    <cellStyle name="Vírgula 2 3 3 3 4 2 3 2" xfId="26869"/>
    <cellStyle name="Vírgula 2 3 3 3 4 2 3 2 2" xfId="58164"/>
    <cellStyle name="Vírgula 2 3 3 3 4 2 3 3" xfId="41694"/>
    <cellStyle name="Vírgula 2 3 3 3 4 2 4" xfId="20281"/>
    <cellStyle name="Vírgula 2 3 3 3 4 2 4 2" xfId="51576"/>
    <cellStyle name="Vírgula 2 3 3 3 4 2 5" xfId="13693"/>
    <cellStyle name="Vírgula 2 3 3 3 4 2 5 2" xfId="44988"/>
    <cellStyle name="Vírgula 2 3 3 3 4 2 6" xfId="35106"/>
    <cellStyle name="Vírgula 2 3 3 3 4 2 7" xfId="31811"/>
    <cellStyle name="Vírgula 2 3 3 3 4 3" xfId="5458"/>
    <cellStyle name="Vírgula 2 3 3 3 4 3 2" xfId="21928"/>
    <cellStyle name="Vírgula 2 3 3 3 4 3 2 2" xfId="53223"/>
    <cellStyle name="Vírgula 2 3 3 3 4 3 3" xfId="15340"/>
    <cellStyle name="Vírgula 2 3 3 3 4 3 3 2" xfId="46635"/>
    <cellStyle name="Vírgula 2 3 3 3 4 3 4" xfId="36753"/>
    <cellStyle name="Vírgula 2 3 3 3 4 4" xfId="8752"/>
    <cellStyle name="Vírgula 2 3 3 3 4 4 2" xfId="25222"/>
    <cellStyle name="Vírgula 2 3 3 3 4 4 2 2" xfId="56517"/>
    <cellStyle name="Vírgula 2 3 3 3 4 4 3" xfId="40047"/>
    <cellStyle name="Vírgula 2 3 3 3 4 5" xfId="18634"/>
    <cellStyle name="Vírgula 2 3 3 3 4 5 2" xfId="49929"/>
    <cellStyle name="Vírgula 2 3 3 3 4 6" xfId="12046"/>
    <cellStyle name="Vírgula 2 3 3 3 4 6 2" xfId="43341"/>
    <cellStyle name="Vírgula 2 3 3 3 4 7" xfId="28517"/>
    <cellStyle name="Vírgula 2 3 3 3 4 7 2" xfId="33459"/>
    <cellStyle name="Vírgula 2 3 3 3 4 8" xfId="30164"/>
    <cellStyle name="Vírgula 2 3 3 3 5" xfId="2160"/>
    <cellStyle name="Vírgula 2 3 3 3 5 2" xfId="3812"/>
    <cellStyle name="Vírgula 2 3 3 3 5 2 2" xfId="7106"/>
    <cellStyle name="Vírgula 2 3 3 3 5 2 2 2" xfId="23576"/>
    <cellStyle name="Vírgula 2 3 3 3 5 2 2 2 2" xfId="54871"/>
    <cellStyle name="Vírgula 2 3 3 3 5 2 2 3" xfId="16988"/>
    <cellStyle name="Vírgula 2 3 3 3 5 2 2 3 2" xfId="48283"/>
    <cellStyle name="Vírgula 2 3 3 3 5 2 2 4" xfId="38401"/>
    <cellStyle name="Vírgula 2 3 3 3 5 2 3" xfId="10400"/>
    <cellStyle name="Vírgula 2 3 3 3 5 2 3 2" xfId="26870"/>
    <cellStyle name="Vírgula 2 3 3 3 5 2 3 2 2" xfId="58165"/>
    <cellStyle name="Vírgula 2 3 3 3 5 2 3 3" xfId="41695"/>
    <cellStyle name="Vírgula 2 3 3 3 5 2 4" xfId="20282"/>
    <cellStyle name="Vírgula 2 3 3 3 5 2 4 2" xfId="51577"/>
    <cellStyle name="Vírgula 2 3 3 3 5 2 5" xfId="13694"/>
    <cellStyle name="Vírgula 2 3 3 3 5 2 5 2" xfId="44989"/>
    <cellStyle name="Vírgula 2 3 3 3 5 2 6" xfId="35107"/>
    <cellStyle name="Vírgula 2 3 3 3 5 2 7" xfId="31812"/>
    <cellStyle name="Vírgula 2 3 3 3 5 3" xfId="5459"/>
    <cellStyle name="Vírgula 2 3 3 3 5 3 2" xfId="21929"/>
    <cellStyle name="Vírgula 2 3 3 3 5 3 2 2" xfId="53224"/>
    <cellStyle name="Vírgula 2 3 3 3 5 3 3" xfId="15341"/>
    <cellStyle name="Vírgula 2 3 3 3 5 3 3 2" xfId="46636"/>
    <cellStyle name="Vírgula 2 3 3 3 5 3 4" xfId="36754"/>
    <cellStyle name="Vírgula 2 3 3 3 5 4" xfId="8753"/>
    <cellStyle name="Vírgula 2 3 3 3 5 4 2" xfId="25223"/>
    <cellStyle name="Vírgula 2 3 3 3 5 4 2 2" xfId="56518"/>
    <cellStyle name="Vírgula 2 3 3 3 5 4 3" xfId="40048"/>
    <cellStyle name="Vírgula 2 3 3 3 5 5" xfId="18635"/>
    <cellStyle name="Vírgula 2 3 3 3 5 5 2" xfId="49930"/>
    <cellStyle name="Vírgula 2 3 3 3 5 6" xfId="12047"/>
    <cellStyle name="Vírgula 2 3 3 3 5 6 2" xfId="43342"/>
    <cellStyle name="Vírgula 2 3 3 3 5 7" xfId="28518"/>
    <cellStyle name="Vírgula 2 3 3 3 5 7 2" xfId="33460"/>
    <cellStyle name="Vírgula 2 3 3 3 5 8" xfId="30165"/>
    <cellStyle name="Vírgula 2 3 3 3 6" xfId="3806"/>
    <cellStyle name="Vírgula 2 3 3 3 6 2" xfId="7100"/>
    <cellStyle name="Vírgula 2 3 3 3 6 2 2" xfId="23570"/>
    <cellStyle name="Vírgula 2 3 3 3 6 2 2 2" xfId="54865"/>
    <cellStyle name="Vírgula 2 3 3 3 6 2 3" xfId="16982"/>
    <cellStyle name="Vírgula 2 3 3 3 6 2 3 2" xfId="48277"/>
    <cellStyle name="Vírgula 2 3 3 3 6 2 4" xfId="38395"/>
    <cellStyle name="Vírgula 2 3 3 3 6 3" xfId="10394"/>
    <cellStyle name="Vírgula 2 3 3 3 6 3 2" xfId="26864"/>
    <cellStyle name="Vírgula 2 3 3 3 6 3 2 2" xfId="58159"/>
    <cellStyle name="Vírgula 2 3 3 3 6 3 3" xfId="41689"/>
    <cellStyle name="Vírgula 2 3 3 3 6 4" xfId="20276"/>
    <cellStyle name="Vírgula 2 3 3 3 6 4 2" xfId="51571"/>
    <cellStyle name="Vírgula 2 3 3 3 6 5" xfId="13688"/>
    <cellStyle name="Vírgula 2 3 3 3 6 5 2" xfId="44983"/>
    <cellStyle name="Vírgula 2 3 3 3 6 6" xfId="35101"/>
    <cellStyle name="Vírgula 2 3 3 3 6 7" xfId="31806"/>
    <cellStyle name="Vírgula 2 3 3 3 7" xfId="5453"/>
    <cellStyle name="Vírgula 2 3 3 3 7 2" xfId="21923"/>
    <cellStyle name="Vírgula 2 3 3 3 7 2 2" xfId="53218"/>
    <cellStyle name="Vírgula 2 3 3 3 7 3" xfId="15335"/>
    <cellStyle name="Vírgula 2 3 3 3 7 3 2" xfId="46630"/>
    <cellStyle name="Vírgula 2 3 3 3 7 4" xfId="36748"/>
    <cellStyle name="Vírgula 2 3 3 3 8" xfId="8747"/>
    <cellStyle name="Vírgula 2 3 3 3 8 2" xfId="25217"/>
    <cellStyle name="Vírgula 2 3 3 3 8 2 2" xfId="56512"/>
    <cellStyle name="Vírgula 2 3 3 3 8 3" xfId="40042"/>
    <cellStyle name="Vírgula 2 3 3 3 9" xfId="18629"/>
    <cellStyle name="Vírgula 2 3 3 3 9 2" xfId="49924"/>
    <cellStyle name="Vírgula 2 3 3 4" xfId="2161"/>
    <cellStyle name="Vírgula 2 3 3 4 2" xfId="2162"/>
    <cellStyle name="Vírgula 2 3 3 4 2 2" xfId="3814"/>
    <cellStyle name="Vírgula 2 3 3 4 2 2 2" xfId="7108"/>
    <cellStyle name="Vírgula 2 3 3 4 2 2 2 2" xfId="23578"/>
    <cellStyle name="Vírgula 2 3 3 4 2 2 2 2 2" xfId="54873"/>
    <cellStyle name="Vírgula 2 3 3 4 2 2 2 3" xfId="16990"/>
    <cellStyle name="Vírgula 2 3 3 4 2 2 2 3 2" xfId="48285"/>
    <cellStyle name="Vírgula 2 3 3 4 2 2 2 4" xfId="38403"/>
    <cellStyle name="Vírgula 2 3 3 4 2 2 3" xfId="10402"/>
    <cellStyle name="Vírgula 2 3 3 4 2 2 3 2" xfId="26872"/>
    <cellStyle name="Vírgula 2 3 3 4 2 2 3 2 2" xfId="58167"/>
    <cellStyle name="Vírgula 2 3 3 4 2 2 3 3" xfId="41697"/>
    <cellStyle name="Vírgula 2 3 3 4 2 2 4" xfId="20284"/>
    <cellStyle name="Vírgula 2 3 3 4 2 2 4 2" xfId="51579"/>
    <cellStyle name="Vírgula 2 3 3 4 2 2 5" xfId="13696"/>
    <cellStyle name="Vírgula 2 3 3 4 2 2 5 2" xfId="44991"/>
    <cellStyle name="Vírgula 2 3 3 4 2 2 6" xfId="35109"/>
    <cellStyle name="Vírgula 2 3 3 4 2 2 7" xfId="31814"/>
    <cellStyle name="Vírgula 2 3 3 4 2 3" xfId="5461"/>
    <cellStyle name="Vírgula 2 3 3 4 2 3 2" xfId="21931"/>
    <cellStyle name="Vírgula 2 3 3 4 2 3 2 2" xfId="53226"/>
    <cellStyle name="Vírgula 2 3 3 4 2 3 3" xfId="15343"/>
    <cellStyle name="Vírgula 2 3 3 4 2 3 3 2" xfId="46638"/>
    <cellStyle name="Vírgula 2 3 3 4 2 3 4" xfId="36756"/>
    <cellStyle name="Vírgula 2 3 3 4 2 4" xfId="8755"/>
    <cellStyle name="Vírgula 2 3 3 4 2 4 2" xfId="25225"/>
    <cellStyle name="Vírgula 2 3 3 4 2 4 2 2" xfId="56520"/>
    <cellStyle name="Vírgula 2 3 3 4 2 4 3" xfId="40050"/>
    <cellStyle name="Vírgula 2 3 3 4 2 5" xfId="18637"/>
    <cellStyle name="Vírgula 2 3 3 4 2 5 2" xfId="49932"/>
    <cellStyle name="Vírgula 2 3 3 4 2 6" xfId="12049"/>
    <cellStyle name="Vírgula 2 3 3 4 2 6 2" xfId="43344"/>
    <cellStyle name="Vírgula 2 3 3 4 2 7" xfId="28520"/>
    <cellStyle name="Vírgula 2 3 3 4 2 7 2" xfId="33462"/>
    <cellStyle name="Vírgula 2 3 3 4 2 8" xfId="30167"/>
    <cellStyle name="Vírgula 2 3 3 4 3" xfId="3813"/>
    <cellStyle name="Vírgula 2 3 3 4 3 2" xfId="7107"/>
    <cellStyle name="Vírgula 2 3 3 4 3 2 2" xfId="23577"/>
    <cellStyle name="Vírgula 2 3 3 4 3 2 2 2" xfId="54872"/>
    <cellStyle name="Vírgula 2 3 3 4 3 2 3" xfId="16989"/>
    <cellStyle name="Vírgula 2 3 3 4 3 2 3 2" xfId="48284"/>
    <cellStyle name="Vírgula 2 3 3 4 3 2 4" xfId="38402"/>
    <cellStyle name="Vírgula 2 3 3 4 3 3" xfId="10401"/>
    <cellStyle name="Vírgula 2 3 3 4 3 3 2" xfId="26871"/>
    <cellStyle name="Vírgula 2 3 3 4 3 3 2 2" xfId="58166"/>
    <cellStyle name="Vírgula 2 3 3 4 3 3 3" xfId="41696"/>
    <cellStyle name="Vírgula 2 3 3 4 3 4" xfId="20283"/>
    <cellStyle name="Vírgula 2 3 3 4 3 4 2" xfId="51578"/>
    <cellStyle name="Vírgula 2 3 3 4 3 5" xfId="13695"/>
    <cellStyle name="Vírgula 2 3 3 4 3 5 2" xfId="44990"/>
    <cellStyle name="Vírgula 2 3 3 4 3 6" xfId="35108"/>
    <cellStyle name="Vírgula 2 3 3 4 3 7" xfId="31813"/>
    <cellStyle name="Vírgula 2 3 3 4 4" xfId="5460"/>
    <cellStyle name="Vírgula 2 3 3 4 4 2" xfId="21930"/>
    <cellStyle name="Vírgula 2 3 3 4 4 2 2" xfId="53225"/>
    <cellStyle name="Vírgula 2 3 3 4 4 3" xfId="15342"/>
    <cellStyle name="Vírgula 2 3 3 4 4 3 2" xfId="46637"/>
    <cellStyle name="Vírgula 2 3 3 4 4 4" xfId="36755"/>
    <cellStyle name="Vírgula 2 3 3 4 5" xfId="8754"/>
    <cellStyle name="Vírgula 2 3 3 4 5 2" xfId="25224"/>
    <cellStyle name="Vírgula 2 3 3 4 5 2 2" xfId="56519"/>
    <cellStyle name="Vírgula 2 3 3 4 5 3" xfId="40049"/>
    <cellStyle name="Vírgula 2 3 3 4 6" xfId="18636"/>
    <cellStyle name="Vírgula 2 3 3 4 6 2" xfId="49931"/>
    <cellStyle name="Vírgula 2 3 3 4 7" xfId="12048"/>
    <cellStyle name="Vírgula 2 3 3 4 7 2" xfId="43343"/>
    <cellStyle name="Vírgula 2 3 3 4 8" xfId="28519"/>
    <cellStyle name="Vírgula 2 3 3 4 8 2" xfId="33461"/>
    <cellStyle name="Vírgula 2 3 3 4 9" xfId="30166"/>
    <cellStyle name="Vírgula 2 3 3 5" xfId="2163"/>
    <cellStyle name="Vírgula 2 3 3 5 2" xfId="2164"/>
    <cellStyle name="Vírgula 2 3 3 5 2 2" xfId="3816"/>
    <cellStyle name="Vírgula 2 3 3 5 2 2 2" xfId="7110"/>
    <cellStyle name="Vírgula 2 3 3 5 2 2 2 2" xfId="23580"/>
    <cellStyle name="Vírgula 2 3 3 5 2 2 2 2 2" xfId="54875"/>
    <cellStyle name="Vírgula 2 3 3 5 2 2 2 3" xfId="16992"/>
    <cellStyle name="Vírgula 2 3 3 5 2 2 2 3 2" xfId="48287"/>
    <cellStyle name="Vírgula 2 3 3 5 2 2 2 4" xfId="38405"/>
    <cellStyle name="Vírgula 2 3 3 5 2 2 3" xfId="10404"/>
    <cellStyle name="Vírgula 2 3 3 5 2 2 3 2" xfId="26874"/>
    <cellStyle name="Vírgula 2 3 3 5 2 2 3 2 2" xfId="58169"/>
    <cellStyle name="Vírgula 2 3 3 5 2 2 3 3" xfId="41699"/>
    <cellStyle name="Vírgula 2 3 3 5 2 2 4" xfId="20286"/>
    <cellStyle name="Vírgula 2 3 3 5 2 2 4 2" xfId="51581"/>
    <cellStyle name="Vírgula 2 3 3 5 2 2 5" xfId="13698"/>
    <cellStyle name="Vírgula 2 3 3 5 2 2 5 2" xfId="44993"/>
    <cellStyle name="Vírgula 2 3 3 5 2 2 6" xfId="35111"/>
    <cellStyle name="Vírgula 2 3 3 5 2 2 7" xfId="31816"/>
    <cellStyle name="Vírgula 2 3 3 5 2 3" xfId="5463"/>
    <cellStyle name="Vírgula 2 3 3 5 2 3 2" xfId="21933"/>
    <cellStyle name="Vírgula 2 3 3 5 2 3 2 2" xfId="53228"/>
    <cellStyle name="Vírgula 2 3 3 5 2 3 3" xfId="15345"/>
    <cellStyle name="Vírgula 2 3 3 5 2 3 3 2" xfId="46640"/>
    <cellStyle name="Vírgula 2 3 3 5 2 3 4" xfId="36758"/>
    <cellStyle name="Vírgula 2 3 3 5 2 4" xfId="8757"/>
    <cellStyle name="Vírgula 2 3 3 5 2 4 2" xfId="25227"/>
    <cellStyle name="Vírgula 2 3 3 5 2 4 2 2" xfId="56522"/>
    <cellStyle name="Vírgula 2 3 3 5 2 4 3" xfId="40052"/>
    <cellStyle name="Vírgula 2 3 3 5 2 5" xfId="18639"/>
    <cellStyle name="Vírgula 2 3 3 5 2 5 2" xfId="49934"/>
    <cellStyle name="Vírgula 2 3 3 5 2 6" xfId="12051"/>
    <cellStyle name="Vírgula 2 3 3 5 2 6 2" xfId="43346"/>
    <cellStyle name="Vírgula 2 3 3 5 2 7" xfId="28522"/>
    <cellStyle name="Vírgula 2 3 3 5 2 7 2" xfId="33464"/>
    <cellStyle name="Vírgula 2 3 3 5 2 8" xfId="30169"/>
    <cellStyle name="Vírgula 2 3 3 5 3" xfId="3815"/>
    <cellStyle name="Vírgula 2 3 3 5 3 2" xfId="7109"/>
    <cellStyle name="Vírgula 2 3 3 5 3 2 2" xfId="23579"/>
    <cellStyle name="Vírgula 2 3 3 5 3 2 2 2" xfId="54874"/>
    <cellStyle name="Vírgula 2 3 3 5 3 2 3" xfId="16991"/>
    <cellStyle name="Vírgula 2 3 3 5 3 2 3 2" xfId="48286"/>
    <cellStyle name="Vírgula 2 3 3 5 3 2 4" xfId="38404"/>
    <cellStyle name="Vírgula 2 3 3 5 3 3" xfId="10403"/>
    <cellStyle name="Vírgula 2 3 3 5 3 3 2" xfId="26873"/>
    <cellStyle name="Vírgula 2 3 3 5 3 3 2 2" xfId="58168"/>
    <cellStyle name="Vírgula 2 3 3 5 3 3 3" xfId="41698"/>
    <cellStyle name="Vírgula 2 3 3 5 3 4" xfId="20285"/>
    <cellStyle name="Vírgula 2 3 3 5 3 4 2" xfId="51580"/>
    <cellStyle name="Vírgula 2 3 3 5 3 5" xfId="13697"/>
    <cellStyle name="Vírgula 2 3 3 5 3 5 2" xfId="44992"/>
    <cellStyle name="Vírgula 2 3 3 5 3 6" xfId="35110"/>
    <cellStyle name="Vírgula 2 3 3 5 3 7" xfId="31815"/>
    <cellStyle name="Vírgula 2 3 3 5 4" xfId="5462"/>
    <cellStyle name="Vírgula 2 3 3 5 4 2" xfId="21932"/>
    <cellStyle name="Vírgula 2 3 3 5 4 2 2" xfId="53227"/>
    <cellStyle name="Vírgula 2 3 3 5 4 3" xfId="15344"/>
    <cellStyle name="Vírgula 2 3 3 5 4 3 2" xfId="46639"/>
    <cellStyle name="Vírgula 2 3 3 5 4 4" xfId="36757"/>
    <cellStyle name="Vírgula 2 3 3 5 5" xfId="8756"/>
    <cellStyle name="Vírgula 2 3 3 5 5 2" xfId="25226"/>
    <cellStyle name="Vírgula 2 3 3 5 5 2 2" xfId="56521"/>
    <cellStyle name="Vírgula 2 3 3 5 5 3" xfId="40051"/>
    <cellStyle name="Vírgula 2 3 3 5 6" xfId="18638"/>
    <cellStyle name="Vírgula 2 3 3 5 6 2" xfId="49933"/>
    <cellStyle name="Vírgula 2 3 3 5 7" xfId="12050"/>
    <cellStyle name="Vírgula 2 3 3 5 7 2" xfId="43345"/>
    <cellStyle name="Vírgula 2 3 3 5 8" xfId="28521"/>
    <cellStyle name="Vírgula 2 3 3 5 8 2" xfId="33463"/>
    <cellStyle name="Vírgula 2 3 3 5 9" xfId="30168"/>
    <cellStyle name="Vírgula 2 3 3 6" xfId="2165"/>
    <cellStyle name="Vírgula 2 3 3 6 2" xfId="3817"/>
    <cellStyle name="Vírgula 2 3 3 6 2 2" xfId="7111"/>
    <cellStyle name="Vírgula 2 3 3 6 2 2 2" xfId="23581"/>
    <cellStyle name="Vírgula 2 3 3 6 2 2 2 2" xfId="54876"/>
    <cellStyle name="Vírgula 2 3 3 6 2 2 3" xfId="16993"/>
    <cellStyle name="Vírgula 2 3 3 6 2 2 3 2" xfId="48288"/>
    <cellStyle name="Vírgula 2 3 3 6 2 2 4" xfId="38406"/>
    <cellStyle name="Vírgula 2 3 3 6 2 3" xfId="10405"/>
    <cellStyle name="Vírgula 2 3 3 6 2 3 2" xfId="26875"/>
    <cellStyle name="Vírgula 2 3 3 6 2 3 2 2" xfId="58170"/>
    <cellStyle name="Vírgula 2 3 3 6 2 3 3" xfId="41700"/>
    <cellStyle name="Vírgula 2 3 3 6 2 4" xfId="20287"/>
    <cellStyle name="Vírgula 2 3 3 6 2 4 2" xfId="51582"/>
    <cellStyle name="Vírgula 2 3 3 6 2 5" xfId="13699"/>
    <cellStyle name="Vírgula 2 3 3 6 2 5 2" xfId="44994"/>
    <cellStyle name="Vírgula 2 3 3 6 2 6" xfId="35112"/>
    <cellStyle name="Vírgula 2 3 3 6 2 7" xfId="31817"/>
    <cellStyle name="Vírgula 2 3 3 6 3" xfId="5464"/>
    <cellStyle name="Vírgula 2 3 3 6 3 2" xfId="21934"/>
    <cellStyle name="Vírgula 2 3 3 6 3 2 2" xfId="53229"/>
    <cellStyle name="Vírgula 2 3 3 6 3 3" xfId="15346"/>
    <cellStyle name="Vírgula 2 3 3 6 3 3 2" xfId="46641"/>
    <cellStyle name="Vírgula 2 3 3 6 3 4" xfId="36759"/>
    <cellStyle name="Vírgula 2 3 3 6 4" xfId="8758"/>
    <cellStyle name="Vírgula 2 3 3 6 4 2" xfId="25228"/>
    <cellStyle name="Vírgula 2 3 3 6 4 2 2" xfId="56523"/>
    <cellStyle name="Vírgula 2 3 3 6 4 3" xfId="40053"/>
    <cellStyle name="Vírgula 2 3 3 6 5" xfId="18640"/>
    <cellStyle name="Vírgula 2 3 3 6 5 2" xfId="49935"/>
    <cellStyle name="Vírgula 2 3 3 6 6" xfId="12052"/>
    <cellStyle name="Vírgula 2 3 3 6 6 2" xfId="43347"/>
    <cellStyle name="Vírgula 2 3 3 6 7" xfId="28523"/>
    <cellStyle name="Vírgula 2 3 3 6 7 2" xfId="33465"/>
    <cellStyle name="Vírgula 2 3 3 6 8" xfId="30170"/>
    <cellStyle name="Vírgula 2 3 3 7" xfId="2166"/>
    <cellStyle name="Vírgula 2 3 3 7 2" xfId="3818"/>
    <cellStyle name="Vírgula 2 3 3 7 2 2" xfId="7112"/>
    <cellStyle name="Vírgula 2 3 3 7 2 2 2" xfId="23582"/>
    <cellStyle name="Vírgula 2 3 3 7 2 2 2 2" xfId="54877"/>
    <cellStyle name="Vírgula 2 3 3 7 2 2 3" xfId="16994"/>
    <cellStyle name="Vírgula 2 3 3 7 2 2 3 2" xfId="48289"/>
    <cellStyle name="Vírgula 2 3 3 7 2 2 4" xfId="38407"/>
    <cellStyle name="Vírgula 2 3 3 7 2 3" xfId="10406"/>
    <cellStyle name="Vírgula 2 3 3 7 2 3 2" xfId="26876"/>
    <cellStyle name="Vírgula 2 3 3 7 2 3 2 2" xfId="58171"/>
    <cellStyle name="Vírgula 2 3 3 7 2 3 3" xfId="41701"/>
    <cellStyle name="Vírgula 2 3 3 7 2 4" xfId="20288"/>
    <cellStyle name="Vírgula 2 3 3 7 2 4 2" xfId="51583"/>
    <cellStyle name="Vírgula 2 3 3 7 2 5" xfId="13700"/>
    <cellStyle name="Vírgula 2 3 3 7 2 5 2" xfId="44995"/>
    <cellStyle name="Vírgula 2 3 3 7 2 6" xfId="35113"/>
    <cellStyle name="Vírgula 2 3 3 7 2 7" xfId="31818"/>
    <cellStyle name="Vírgula 2 3 3 7 3" xfId="5465"/>
    <cellStyle name="Vírgula 2 3 3 7 3 2" xfId="21935"/>
    <cellStyle name="Vírgula 2 3 3 7 3 2 2" xfId="53230"/>
    <cellStyle name="Vírgula 2 3 3 7 3 3" xfId="15347"/>
    <cellStyle name="Vírgula 2 3 3 7 3 3 2" xfId="46642"/>
    <cellStyle name="Vírgula 2 3 3 7 3 4" xfId="36760"/>
    <cellStyle name="Vírgula 2 3 3 7 4" xfId="8759"/>
    <cellStyle name="Vírgula 2 3 3 7 4 2" xfId="25229"/>
    <cellStyle name="Vírgula 2 3 3 7 4 2 2" xfId="56524"/>
    <cellStyle name="Vírgula 2 3 3 7 4 3" xfId="40054"/>
    <cellStyle name="Vírgula 2 3 3 7 5" xfId="18641"/>
    <cellStyle name="Vírgula 2 3 3 7 5 2" xfId="49936"/>
    <cellStyle name="Vírgula 2 3 3 7 6" xfId="12053"/>
    <cellStyle name="Vírgula 2 3 3 7 6 2" xfId="43348"/>
    <cellStyle name="Vírgula 2 3 3 7 7" xfId="28524"/>
    <cellStyle name="Vírgula 2 3 3 7 7 2" xfId="33466"/>
    <cellStyle name="Vírgula 2 3 3 7 8" xfId="30171"/>
    <cellStyle name="Vírgula 2 3 3 8" xfId="3798"/>
    <cellStyle name="Vírgula 2 3 3 8 2" xfId="7092"/>
    <cellStyle name="Vírgula 2 3 3 8 2 2" xfId="23562"/>
    <cellStyle name="Vírgula 2 3 3 8 2 2 2" xfId="54857"/>
    <cellStyle name="Vírgula 2 3 3 8 2 3" xfId="16974"/>
    <cellStyle name="Vírgula 2 3 3 8 2 3 2" xfId="48269"/>
    <cellStyle name="Vírgula 2 3 3 8 2 4" xfId="38387"/>
    <cellStyle name="Vírgula 2 3 3 8 3" xfId="10386"/>
    <cellStyle name="Vírgula 2 3 3 8 3 2" xfId="26856"/>
    <cellStyle name="Vírgula 2 3 3 8 3 2 2" xfId="58151"/>
    <cellStyle name="Vírgula 2 3 3 8 3 3" xfId="41681"/>
    <cellStyle name="Vírgula 2 3 3 8 4" xfId="20268"/>
    <cellStyle name="Vírgula 2 3 3 8 4 2" xfId="51563"/>
    <cellStyle name="Vírgula 2 3 3 8 5" xfId="13680"/>
    <cellStyle name="Vírgula 2 3 3 8 5 2" xfId="44975"/>
    <cellStyle name="Vírgula 2 3 3 8 6" xfId="35093"/>
    <cellStyle name="Vírgula 2 3 3 8 7" xfId="31798"/>
    <cellStyle name="Vírgula 2 3 3 9" xfId="5445"/>
    <cellStyle name="Vírgula 2 3 3 9 2" xfId="21915"/>
    <cellStyle name="Vírgula 2 3 3 9 2 2" xfId="53210"/>
    <cellStyle name="Vírgula 2 3 3 9 3" xfId="15327"/>
    <cellStyle name="Vírgula 2 3 3 9 3 2" xfId="46622"/>
    <cellStyle name="Vírgula 2 3 3 9 4" xfId="36740"/>
    <cellStyle name="Vírgula 2 3 4" xfId="2167"/>
    <cellStyle name="Vírgula 2 3 4 2" xfId="2168"/>
    <cellStyle name="Vírgula 2 3 4 2 2" xfId="3820"/>
    <cellStyle name="Vírgula 2 3 4 2 2 2" xfId="7114"/>
    <cellStyle name="Vírgula 2 3 4 2 2 2 2" xfId="23584"/>
    <cellStyle name="Vírgula 2 3 4 2 2 2 2 2" xfId="54879"/>
    <cellStyle name="Vírgula 2 3 4 2 2 2 3" xfId="16996"/>
    <cellStyle name="Vírgula 2 3 4 2 2 2 3 2" xfId="48291"/>
    <cellStyle name="Vírgula 2 3 4 2 2 2 4" xfId="38409"/>
    <cellStyle name="Vírgula 2 3 4 2 2 3" xfId="10408"/>
    <cellStyle name="Vírgula 2 3 4 2 2 3 2" xfId="26878"/>
    <cellStyle name="Vírgula 2 3 4 2 2 3 2 2" xfId="58173"/>
    <cellStyle name="Vírgula 2 3 4 2 2 3 3" xfId="41703"/>
    <cellStyle name="Vírgula 2 3 4 2 2 4" xfId="20290"/>
    <cellStyle name="Vírgula 2 3 4 2 2 4 2" xfId="51585"/>
    <cellStyle name="Vírgula 2 3 4 2 2 5" xfId="13702"/>
    <cellStyle name="Vírgula 2 3 4 2 2 5 2" xfId="44997"/>
    <cellStyle name="Vírgula 2 3 4 2 2 6" xfId="35115"/>
    <cellStyle name="Vírgula 2 3 4 2 2 7" xfId="31820"/>
    <cellStyle name="Vírgula 2 3 4 2 3" xfId="5467"/>
    <cellStyle name="Vírgula 2 3 4 2 3 2" xfId="21937"/>
    <cellStyle name="Vírgula 2 3 4 2 3 2 2" xfId="53232"/>
    <cellStyle name="Vírgula 2 3 4 2 3 3" xfId="15349"/>
    <cellStyle name="Vírgula 2 3 4 2 3 3 2" xfId="46644"/>
    <cellStyle name="Vírgula 2 3 4 2 3 4" xfId="36762"/>
    <cellStyle name="Vírgula 2 3 4 2 4" xfId="8761"/>
    <cellStyle name="Vírgula 2 3 4 2 4 2" xfId="25231"/>
    <cellStyle name="Vírgula 2 3 4 2 4 2 2" xfId="56526"/>
    <cellStyle name="Vírgula 2 3 4 2 4 3" xfId="40056"/>
    <cellStyle name="Vírgula 2 3 4 2 5" xfId="18643"/>
    <cellStyle name="Vírgula 2 3 4 2 5 2" xfId="49938"/>
    <cellStyle name="Vírgula 2 3 4 2 6" xfId="12055"/>
    <cellStyle name="Vírgula 2 3 4 2 6 2" xfId="43350"/>
    <cellStyle name="Vírgula 2 3 4 2 7" xfId="28526"/>
    <cellStyle name="Vírgula 2 3 4 2 7 2" xfId="33468"/>
    <cellStyle name="Vírgula 2 3 4 2 8" xfId="30173"/>
    <cellStyle name="Vírgula 2 3 4 3" xfId="3819"/>
    <cellStyle name="Vírgula 2 3 4 3 2" xfId="7113"/>
    <cellStyle name="Vírgula 2 3 4 3 2 2" xfId="23583"/>
    <cellStyle name="Vírgula 2 3 4 3 2 2 2" xfId="54878"/>
    <cellStyle name="Vírgula 2 3 4 3 2 3" xfId="16995"/>
    <cellStyle name="Vírgula 2 3 4 3 2 3 2" xfId="48290"/>
    <cellStyle name="Vírgula 2 3 4 3 2 4" xfId="38408"/>
    <cellStyle name="Vírgula 2 3 4 3 3" xfId="10407"/>
    <cellStyle name="Vírgula 2 3 4 3 3 2" xfId="26877"/>
    <cellStyle name="Vírgula 2 3 4 3 3 2 2" xfId="58172"/>
    <cellStyle name="Vírgula 2 3 4 3 3 3" xfId="41702"/>
    <cellStyle name="Vírgula 2 3 4 3 4" xfId="20289"/>
    <cellStyle name="Vírgula 2 3 4 3 4 2" xfId="51584"/>
    <cellStyle name="Vírgula 2 3 4 3 5" xfId="13701"/>
    <cellStyle name="Vírgula 2 3 4 3 5 2" xfId="44996"/>
    <cellStyle name="Vírgula 2 3 4 3 6" xfId="35114"/>
    <cellStyle name="Vírgula 2 3 4 3 7" xfId="31819"/>
    <cellStyle name="Vírgula 2 3 4 4" xfId="5466"/>
    <cellStyle name="Vírgula 2 3 4 4 2" xfId="21936"/>
    <cellStyle name="Vírgula 2 3 4 4 2 2" xfId="53231"/>
    <cellStyle name="Vírgula 2 3 4 4 3" xfId="15348"/>
    <cellStyle name="Vírgula 2 3 4 4 3 2" xfId="46643"/>
    <cellStyle name="Vírgula 2 3 4 4 4" xfId="36761"/>
    <cellStyle name="Vírgula 2 3 4 5" xfId="8760"/>
    <cellStyle name="Vírgula 2 3 4 5 2" xfId="25230"/>
    <cellStyle name="Vírgula 2 3 4 5 2 2" xfId="56525"/>
    <cellStyle name="Vírgula 2 3 4 5 3" xfId="40055"/>
    <cellStyle name="Vírgula 2 3 4 6" xfId="18642"/>
    <cellStyle name="Vírgula 2 3 4 6 2" xfId="49937"/>
    <cellStyle name="Vírgula 2 3 4 7" xfId="12054"/>
    <cellStyle name="Vírgula 2 3 4 7 2" xfId="43349"/>
    <cellStyle name="Vírgula 2 3 4 8" xfId="28525"/>
    <cellStyle name="Vírgula 2 3 4 8 2" xfId="33467"/>
    <cellStyle name="Vírgula 2 3 4 9" xfId="30172"/>
    <cellStyle name="Vírgula 2 3 5" xfId="2169"/>
    <cellStyle name="Vírgula 2 3 5 2" xfId="2170"/>
    <cellStyle name="Vírgula 2 3 5 2 2" xfId="3822"/>
    <cellStyle name="Vírgula 2 3 5 2 2 2" xfId="7116"/>
    <cellStyle name="Vírgula 2 3 5 2 2 2 2" xfId="23586"/>
    <cellStyle name="Vírgula 2 3 5 2 2 2 2 2" xfId="54881"/>
    <cellStyle name="Vírgula 2 3 5 2 2 2 3" xfId="16998"/>
    <cellStyle name="Vírgula 2 3 5 2 2 2 3 2" xfId="48293"/>
    <cellStyle name="Vírgula 2 3 5 2 2 2 4" xfId="38411"/>
    <cellStyle name="Vírgula 2 3 5 2 2 3" xfId="10410"/>
    <cellStyle name="Vírgula 2 3 5 2 2 3 2" xfId="26880"/>
    <cellStyle name="Vírgula 2 3 5 2 2 3 2 2" xfId="58175"/>
    <cellStyle name="Vírgula 2 3 5 2 2 3 3" xfId="41705"/>
    <cellStyle name="Vírgula 2 3 5 2 2 4" xfId="20292"/>
    <cellStyle name="Vírgula 2 3 5 2 2 4 2" xfId="51587"/>
    <cellStyle name="Vírgula 2 3 5 2 2 5" xfId="13704"/>
    <cellStyle name="Vírgula 2 3 5 2 2 5 2" xfId="44999"/>
    <cellStyle name="Vírgula 2 3 5 2 2 6" xfId="35117"/>
    <cellStyle name="Vírgula 2 3 5 2 2 7" xfId="31822"/>
    <cellStyle name="Vírgula 2 3 5 2 3" xfId="5469"/>
    <cellStyle name="Vírgula 2 3 5 2 3 2" xfId="21939"/>
    <cellStyle name="Vírgula 2 3 5 2 3 2 2" xfId="53234"/>
    <cellStyle name="Vírgula 2 3 5 2 3 3" xfId="15351"/>
    <cellStyle name="Vírgula 2 3 5 2 3 3 2" xfId="46646"/>
    <cellStyle name="Vírgula 2 3 5 2 3 4" xfId="36764"/>
    <cellStyle name="Vírgula 2 3 5 2 4" xfId="8763"/>
    <cellStyle name="Vírgula 2 3 5 2 4 2" xfId="25233"/>
    <cellStyle name="Vírgula 2 3 5 2 4 2 2" xfId="56528"/>
    <cellStyle name="Vírgula 2 3 5 2 4 3" xfId="40058"/>
    <cellStyle name="Vírgula 2 3 5 2 5" xfId="18645"/>
    <cellStyle name="Vírgula 2 3 5 2 5 2" xfId="49940"/>
    <cellStyle name="Vírgula 2 3 5 2 6" xfId="12057"/>
    <cellStyle name="Vírgula 2 3 5 2 6 2" xfId="43352"/>
    <cellStyle name="Vírgula 2 3 5 2 7" xfId="28528"/>
    <cellStyle name="Vírgula 2 3 5 2 7 2" xfId="33470"/>
    <cellStyle name="Vírgula 2 3 5 2 8" xfId="30175"/>
    <cellStyle name="Vírgula 2 3 5 3" xfId="3821"/>
    <cellStyle name="Vírgula 2 3 5 3 2" xfId="7115"/>
    <cellStyle name="Vírgula 2 3 5 3 2 2" xfId="23585"/>
    <cellStyle name="Vírgula 2 3 5 3 2 2 2" xfId="54880"/>
    <cellStyle name="Vírgula 2 3 5 3 2 3" xfId="16997"/>
    <cellStyle name="Vírgula 2 3 5 3 2 3 2" xfId="48292"/>
    <cellStyle name="Vírgula 2 3 5 3 2 4" xfId="38410"/>
    <cellStyle name="Vírgula 2 3 5 3 3" xfId="10409"/>
    <cellStyle name="Vírgula 2 3 5 3 3 2" xfId="26879"/>
    <cellStyle name="Vírgula 2 3 5 3 3 2 2" xfId="58174"/>
    <cellStyle name="Vírgula 2 3 5 3 3 3" xfId="41704"/>
    <cellStyle name="Vírgula 2 3 5 3 4" xfId="20291"/>
    <cellStyle name="Vírgula 2 3 5 3 4 2" xfId="51586"/>
    <cellStyle name="Vírgula 2 3 5 3 5" xfId="13703"/>
    <cellStyle name="Vírgula 2 3 5 3 5 2" xfId="44998"/>
    <cellStyle name="Vírgula 2 3 5 3 6" xfId="35116"/>
    <cellStyle name="Vírgula 2 3 5 3 7" xfId="31821"/>
    <cellStyle name="Vírgula 2 3 5 4" xfId="5468"/>
    <cellStyle name="Vírgula 2 3 5 4 2" xfId="21938"/>
    <cellStyle name="Vírgula 2 3 5 4 2 2" xfId="53233"/>
    <cellStyle name="Vírgula 2 3 5 4 3" xfId="15350"/>
    <cellStyle name="Vírgula 2 3 5 4 3 2" xfId="46645"/>
    <cellStyle name="Vírgula 2 3 5 4 4" xfId="36763"/>
    <cellStyle name="Vírgula 2 3 5 5" xfId="8762"/>
    <cellStyle name="Vírgula 2 3 5 5 2" xfId="25232"/>
    <cellStyle name="Vírgula 2 3 5 5 2 2" xfId="56527"/>
    <cellStyle name="Vírgula 2 3 5 5 3" xfId="40057"/>
    <cellStyle name="Vírgula 2 3 5 6" xfId="18644"/>
    <cellStyle name="Vírgula 2 3 5 6 2" xfId="49939"/>
    <cellStyle name="Vírgula 2 3 5 7" xfId="12056"/>
    <cellStyle name="Vírgula 2 3 5 7 2" xfId="43351"/>
    <cellStyle name="Vírgula 2 3 5 8" xfId="28527"/>
    <cellStyle name="Vírgula 2 3 5 8 2" xfId="33469"/>
    <cellStyle name="Vírgula 2 3 5 9" xfId="30174"/>
    <cellStyle name="Vírgula 2 3 6" xfId="2171"/>
    <cellStyle name="Vírgula 2 3 6 2" xfId="3823"/>
    <cellStyle name="Vírgula 2 3 6 2 2" xfId="7117"/>
    <cellStyle name="Vírgula 2 3 6 2 2 2" xfId="23587"/>
    <cellStyle name="Vírgula 2 3 6 2 2 2 2" xfId="54882"/>
    <cellStyle name="Vírgula 2 3 6 2 2 3" xfId="16999"/>
    <cellStyle name="Vírgula 2 3 6 2 2 3 2" xfId="48294"/>
    <cellStyle name="Vírgula 2 3 6 2 2 4" xfId="38412"/>
    <cellStyle name="Vírgula 2 3 6 2 3" xfId="10411"/>
    <cellStyle name="Vírgula 2 3 6 2 3 2" xfId="26881"/>
    <cellStyle name="Vírgula 2 3 6 2 3 2 2" xfId="58176"/>
    <cellStyle name="Vírgula 2 3 6 2 3 3" xfId="41706"/>
    <cellStyle name="Vírgula 2 3 6 2 4" xfId="20293"/>
    <cellStyle name="Vírgula 2 3 6 2 4 2" xfId="51588"/>
    <cellStyle name="Vírgula 2 3 6 2 5" xfId="13705"/>
    <cellStyle name="Vírgula 2 3 6 2 5 2" xfId="45000"/>
    <cellStyle name="Vírgula 2 3 6 2 6" xfId="35118"/>
    <cellStyle name="Vírgula 2 3 6 2 7" xfId="31823"/>
    <cellStyle name="Vírgula 2 3 6 3" xfId="5470"/>
    <cellStyle name="Vírgula 2 3 6 3 2" xfId="21940"/>
    <cellStyle name="Vírgula 2 3 6 3 2 2" xfId="53235"/>
    <cellStyle name="Vírgula 2 3 6 3 3" xfId="15352"/>
    <cellStyle name="Vírgula 2 3 6 3 3 2" xfId="46647"/>
    <cellStyle name="Vírgula 2 3 6 3 4" xfId="36765"/>
    <cellStyle name="Vírgula 2 3 6 4" xfId="8764"/>
    <cellStyle name="Vírgula 2 3 6 4 2" xfId="25234"/>
    <cellStyle name="Vírgula 2 3 6 4 2 2" xfId="56529"/>
    <cellStyle name="Vírgula 2 3 6 4 3" xfId="40059"/>
    <cellStyle name="Vírgula 2 3 6 5" xfId="18646"/>
    <cellStyle name="Vírgula 2 3 6 5 2" xfId="49941"/>
    <cellStyle name="Vírgula 2 3 6 6" xfId="12058"/>
    <cellStyle name="Vírgula 2 3 6 6 2" xfId="43353"/>
    <cellStyle name="Vírgula 2 3 6 7" xfId="28529"/>
    <cellStyle name="Vírgula 2 3 6 7 2" xfId="33471"/>
    <cellStyle name="Vírgula 2 3 6 8" xfId="30176"/>
    <cellStyle name="Vírgula 2 3 7" xfId="2172"/>
    <cellStyle name="Vírgula 2 3 7 2" xfId="3824"/>
    <cellStyle name="Vírgula 2 3 7 2 2" xfId="7118"/>
    <cellStyle name="Vírgula 2 3 7 2 2 2" xfId="23588"/>
    <cellStyle name="Vírgula 2 3 7 2 2 2 2" xfId="54883"/>
    <cellStyle name="Vírgula 2 3 7 2 2 3" xfId="17000"/>
    <cellStyle name="Vírgula 2 3 7 2 2 3 2" xfId="48295"/>
    <cellStyle name="Vírgula 2 3 7 2 2 4" xfId="38413"/>
    <cellStyle name="Vírgula 2 3 7 2 3" xfId="10412"/>
    <cellStyle name="Vírgula 2 3 7 2 3 2" xfId="26882"/>
    <cellStyle name="Vírgula 2 3 7 2 3 2 2" xfId="58177"/>
    <cellStyle name="Vírgula 2 3 7 2 3 3" xfId="41707"/>
    <cellStyle name="Vírgula 2 3 7 2 4" xfId="20294"/>
    <cellStyle name="Vírgula 2 3 7 2 4 2" xfId="51589"/>
    <cellStyle name="Vírgula 2 3 7 2 5" xfId="13706"/>
    <cellStyle name="Vírgula 2 3 7 2 5 2" xfId="45001"/>
    <cellStyle name="Vírgula 2 3 7 2 6" xfId="35119"/>
    <cellStyle name="Vírgula 2 3 7 2 7" xfId="31824"/>
    <cellStyle name="Vírgula 2 3 7 3" xfId="5471"/>
    <cellStyle name="Vírgula 2 3 7 3 2" xfId="21941"/>
    <cellStyle name="Vírgula 2 3 7 3 2 2" xfId="53236"/>
    <cellStyle name="Vírgula 2 3 7 3 3" xfId="15353"/>
    <cellStyle name="Vírgula 2 3 7 3 3 2" xfId="46648"/>
    <cellStyle name="Vírgula 2 3 7 3 4" xfId="36766"/>
    <cellStyle name="Vírgula 2 3 7 4" xfId="8765"/>
    <cellStyle name="Vírgula 2 3 7 4 2" xfId="25235"/>
    <cellStyle name="Vírgula 2 3 7 4 2 2" xfId="56530"/>
    <cellStyle name="Vírgula 2 3 7 4 3" xfId="40060"/>
    <cellStyle name="Vírgula 2 3 7 5" xfId="18647"/>
    <cellStyle name="Vírgula 2 3 7 5 2" xfId="49942"/>
    <cellStyle name="Vírgula 2 3 7 6" xfId="12059"/>
    <cellStyle name="Vírgula 2 3 7 6 2" xfId="43354"/>
    <cellStyle name="Vírgula 2 3 7 7" xfId="28530"/>
    <cellStyle name="Vírgula 2 3 7 7 2" xfId="33472"/>
    <cellStyle name="Vírgula 2 3 7 8" xfId="30177"/>
    <cellStyle name="Vírgula 2 3 8" xfId="3775"/>
    <cellStyle name="Vírgula 2 3 8 2" xfId="7069"/>
    <cellStyle name="Vírgula 2 3 8 2 2" xfId="23539"/>
    <cellStyle name="Vírgula 2 3 8 2 2 2" xfId="54834"/>
    <cellStyle name="Vírgula 2 3 8 2 3" xfId="16951"/>
    <cellStyle name="Vírgula 2 3 8 2 3 2" xfId="48246"/>
    <cellStyle name="Vírgula 2 3 8 2 4" xfId="38364"/>
    <cellStyle name="Vírgula 2 3 8 3" xfId="10363"/>
    <cellStyle name="Vírgula 2 3 8 3 2" xfId="26833"/>
    <cellStyle name="Vírgula 2 3 8 3 2 2" xfId="58128"/>
    <cellStyle name="Vírgula 2 3 8 3 3" xfId="41658"/>
    <cellStyle name="Vírgula 2 3 8 4" xfId="20245"/>
    <cellStyle name="Vírgula 2 3 8 4 2" xfId="51540"/>
    <cellStyle name="Vírgula 2 3 8 5" xfId="13657"/>
    <cellStyle name="Vírgula 2 3 8 5 2" xfId="44952"/>
    <cellStyle name="Vírgula 2 3 8 6" xfId="35070"/>
    <cellStyle name="Vírgula 2 3 8 7" xfId="31775"/>
    <cellStyle name="Vírgula 2 3 9" xfId="5422"/>
    <cellStyle name="Vírgula 2 3 9 2" xfId="21892"/>
    <cellStyle name="Vírgula 2 3 9 2 2" xfId="53187"/>
    <cellStyle name="Vírgula 2 3 9 3" xfId="15304"/>
    <cellStyle name="Vírgula 2 3 9 3 2" xfId="46599"/>
    <cellStyle name="Vírgula 2 3 9 4" xfId="36717"/>
    <cellStyle name="Vírgula 2 4" xfId="2173"/>
    <cellStyle name="Vírgula 2 4 10" xfId="18648"/>
    <cellStyle name="Vírgula 2 4 10 2" xfId="49943"/>
    <cellStyle name="Vírgula 2 4 11" xfId="12060"/>
    <cellStyle name="Vírgula 2 4 11 2" xfId="43355"/>
    <cellStyle name="Vírgula 2 4 12" xfId="28531"/>
    <cellStyle name="Vírgula 2 4 12 2" xfId="33473"/>
    <cellStyle name="Vírgula 2 4 13" xfId="30178"/>
    <cellStyle name="Vírgula 2 4 2" xfId="2174"/>
    <cellStyle name="Vírgula 2 4 2 2" xfId="2175"/>
    <cellStyle name="Vírgula 2 4 2 2 2" xfId="3827"/>
    <cellStyle name="Vírgula 2 4 2 2 2 2" xfId="7121"/>
    <cellStyle name="Vírgula 2 4 2 2 2 2 2" xfId="23591"/>
    <cellStyle name="Vírgula 2 4 2 2 2 2 2 2" xfId="54886"/>
    <cellStyle name="Vírgula 2 4 2 2 2 2 3" xfId="17003"/>
    <cellStyle name="Vírgula 2 4 2 2 2 2 3 2" xfId="48298"/>
    <cellStyle name="Vírgula 2 4 2 2 2 2 4" xfId="38416"/>
    <cellStyle name="Vírgula 2 4 2 2 2 3" xfId="10415"/>
    <cellStyle name="Vírgula 2 4 2 2 2 3 2" xfId="26885"/>
    <cellStyle name="Vírgula 2 4 2 2 2 3 2 2" xfId="58180"/>
    <cellStyle name="Vírgula 2 4 2 2 2 3 3" xfId="41710"/>
    <cellStyle name="Vírgula 2 4 2 2 2 4" xfId="20297"/>
    <cellStyle name="Vírgula 2 4 2 2 2 4 2" xfId="51592"/>
    <cellStyle name="Vírgula 2 4 2 2 2 5" xfId="13709"/>
    <cellStyle name="Vírgula 2 4 2 2 2 5 2" xfId="45004"/>
    <cellStyle name="Vírgula 2 4 2 2 2 6" xfId="35122"/>
    <cellStyle name="Vírgula 2 4 2 2 2 7" xfId="31827"/>
    <cellStyle name="Vírgula 2 4 2 2 3" xfId="5474"/>
    <cellStyle name="Vírgula 2 4 2 2 3 2" xfId="21944"/>
    <cellStyle name="Vírgula 2 4 2 2 3 2 2" xfId="53239"/>
    <cellStyle name="Vírgula 2 4 2 2 3 3" xfId="15356"/>
    <cellStyle name="Vírgula 2 4 2 2 3 3 2" xfId="46651"/>
    <cellStyle name="Vírgula 2 4 2 2 3 4" xfId="36769"/>
    <cellStyle name="Vírgula 2 4 2 2 4" xfId="8768"/>
    <cellStyle name="Vírgula 2 4 2 2 4 2" xfId="25238"/>
    <cellStyle name="Vírgula 2 4 2 2 4 2 2" xfId="56533"/>
    <cellStyle name="Vírgula 2 4 2 2 4 3" xfId="40063"/>
    <cellStyle name="Vírgula 2 4 2 2 5" xfId="18650"/>
    <cellStyle name="Vírgula 2 4 2 2 5 2" xfId="49945"/>
    <cellStyle name="Vírgula 2 4 2 2 6" xfId="12062"/>
    <cellStyle name="Vírgula 2 4 2 2 6 2" xfId="43357"/>
    <cellStyle name="Vírgula 2 4 2 2 7" xfId="28533"/>
    <cellStyle name="Vírgula 2 4 2 2 7 2" xfId="33475"/>
    <cellStyle name="Vírgula 2 4 2 2 8" xfId="30180"/>
    <cellStyle name="Vírgula 2 4 2 3" xfId="3826"/>
    <cellStyle name="Vírgula 2 4 2 3 2" xfId="7120"/>
    <cellStyle name="Vírgula 2 4 2 3 2 2" xfId="23590"/>
    <cellStyle name="Vírgula 2 4 2 3 2 2 2" xfId="54885"/>
    <cellStyle name="Vírgula 2 4 2 3 2 3" xfId="17002"/>
    <cellStyle name="Vírgula 2 4 2 3 2 3 2" xfId="48297"/>
    <cellStyle name="Vírgula 2 4 2 3 2 4" xfId="38415"/>
    <cellStyle name="Vírgula 2 4 2 3 3" xfId="10414"/>
    <cellStyle name="Vírgula 2 4 2 3 3 2" xfId="26884"/>
    <cellStyle name="Vírgula 2 4 2 3 3 2 2" xfId="58179"/>
    <cellStyle name="Vírgula 2 4 2 3 3 3" xfId="41709"/>
    <cellStyle name="Vírgula 2 4 2 3 4" xfId="20296"/>
    <cellStyle name="Vírgula 2 4 2 3 4 2" xfId="51591"/>
    <cellStyle name="Vírgula 2 4 2 3 5" xfId="13708"/>
    <cellStyle name="Vírgula 2 4 2 3 5 2" xfId="45003"/>
    <cellStyle name="Vírgula 2 4 2 3 6" xfId="35121"/>
    <cellStyle name="Vírgula 2 4 2 3 7" xfId="31826"/>
    <cellStyle name="Vírgula 2 4 2 4" xfId="5473"/>
    <cellStyle name="Vírgula 2 4 2 4 2" xfId="21943"/>
    <cellStyle name="Vírgula 2 4 2 4 2 2" xfId="53238"/>
    <cellStyle name="Vírgula 2 4 2 4 3" xfId="15355"/>
    <cellStyle name="Vírgula 2 4 2 4 3 2" xfId="46650"/>
    <cellStyle name="Vírgula 2 4 2 4 4" xfId="36768"/>
    <cellStyle name="Vírgula 2 4 2 5" xfId="8767"/>
    <cellStyle name="Vírgula 2 4 2 5 2" xfId="25237"/>
    <cellStyle name="Vírgula 2 4 2 5 2 2" xfId="56532"/>
    <cellStyle name="Vírgula 2 4 2 5 3" xfId="40062"/>
    <cellStyle name="Vírgula 2 4 2 6" xfId="18649"/>
    <cellStyle name="Vírgula 2 4 2 6 2" xfId="49944"/>
    <cellStyle name="Vírgula 2 4 2 7" xfId="12061"/>
    <cellStyle name="Vírgula 2 4 2 7 2" xfId="43356"/>
    <cellStyle name="Vírgula 2 4 2 8" xfId="28532"/>
    <cellStyle name="Vírgula 2 4 2 8 2" xfId="33474"/>
    <cellStyle name="Vírgula 2 4 2 9" xfId="30179"/>
    <cellStyle name="Vírgula 2 4 3" xfId="2176"/>
    <cellStyle name="Vírgula 2 4 3 2" xfId="2177"/>
    <cellStyle name="Vírgula 2 4 3 2 2" xfId="3829"/>
    <cellStyle name="Vírgula 2 4 3 2 2 2" xfId="7123"/>
    <cellStyle name="Vírgula 2 4 3 2 2 2 2" xfId="23593"/>
    <cellStyle name="Vírgula 2 4 3 2 2 2 2 2" xfId="54888"/>
    <cellStyle name="Vírgula 2 4 3 2 2 2 3" xfId="17005"/>
    <cellStyle name="Vírgula 2 4 3 2 2 2 3 2" xfId="48300"/>
    <cellStyle name="Vírgula 2 4 3 2 2 2 4" xfId="38418"/>
    <cellStyle name="Vírgula 2 4 3 2 2 3" xfId="10417"/>
    <cellStyle name="Vírgula 2 4 3 2 2 3 2" xfId="26887"/>
    <cellStyle name="Vírgula 2 4 3 2 2 3 2 2" xfId="58182"/>
    <cellStyle name="Vírgula 2 4 3 2 2 3 3" xfId="41712"/>
    <cellStyle name="Vírgula 2 4 3 2 2 4" xfId="20299"/>
    <cellStyle name="Vírgula 2 4 3 2 2 4 2" xfId="51594"/>
    <cellStyle name="Vírgula 2 4 3 2 2 5" xfId="13711"/>
    <cellStyle name="Vírgula 2 4 3 2 2 5 2" xfId="45006"/>
    <cellStyle name="Vírgula 2 4 3 2 2 6" xfId="35124"/>
    <cellStyle name="Vírgula 2 4 3 2 2 7" xfId="31829"/>
    <cellStyle name="Vírgula 2 4 3 2 3" xfId="5476"/>
    <cellStyle name="Vírgula 2 4 3 2 3 2" xfId="21946"/>
    <cellStyle name="Vírgula 2 4 3 2 3 2 2" xfId="53241"/>
    <cellStyle name="Vírgula 2 4 3 2 3 3" xfId="15358"/>
    <cellStyle name="Vírgula 2 4 3 2 3 3 2" xfId="46653"/>
    <cellStyle name="Vírgula 2 4 3 2 3 4" xfId="36771"/>
    <cellStyle name="Vírgula 2 4 3 2 4" xfId="8770"/>
    <cellStyle name="Vírgula 2 4 3 2 4 2" xfId="25240"/>
    <cellStyle name="Vírgula 2 4 3 2 4 2 2" xfId="56535"/>
    <cellStyle name="Vírgula 2 4 3 2 4 3" xfId="40065"/>
    <cellStyle name="Vírgula 2 4 3 2 5" xfId="18652"/>
    <cellStyle name="Vírgula 2 4 3 2 5 2" xfId="49947"/>
    <cellStyle name="Vírgula 2 4 3 2 6" xfId="12064"/>
    <cellStyle name="Vírgula 2 4 3 2 6 2" xfId="43359"/>
    <cellStyle name="Vírgula 2 4 3 2 7" xfId="28535"/>
    <cellStyle name="Vírgula 2 4 3 2 7 2" xfId="33477"/>
    <cellStyle name="Vírgula 2 4 3 2 8" xfId="30182"/>
    <cellStyle name="Vírgula 2 4 3 3" xfId="3828"/>
    <cellStyle name="Vírgula 2 4 3 3 2" xfId="7122"/>
    <cellStyle name="Vírgula 2 4 3 3 2 2" xfId="23592"/>
    <cellStyle name="Vírgula 2 4 3 3 2 2 2" xfId="54887"/>
    <cellStyle name="Vírgula 2 4 3 3 2 3" xfId="17004"/>
    <cellStyle name="Vírgula 2 4 3 3 2 3 2" xfId="48299"/>
    <cellStyle name="Vírgula 2 4 3 3 2 4" xfId="38417"/>
    <cellStyle name="Vírgula 2 4 3 3 3" xfId="10416"/>
    <cellStyle name="Vírgula 2 4 3 3 3 2" xfId="26886"/>
    <cellStyle name="Vírgula 2 4 3 3 3 2 2" xfId="58181"/>
    <cellStyle name="Vírgula 2 4 3 3 3 3" xfId="41711"/>
    <cellStyle name="Vírgula 2 4 3 3 4" xfId="20298"/>
    <cellStyle name="Vírgula 2 4 3 3 4 2" xfId="51593"/>
    <cellStyle name="Vírgula 2 4 3 3 5" xfId="13710"/>
    <cellStyle name="Vírgula 2 4 3 3 5 2" xfId="45005"/>
    <cellStyle name="Vírgula 2 4 3 3 6" xfId="35123"/>
    <cellStyle name="Vírgula 2 4 3 3 7" xfId="31828"/>
    <cellStyle name="Vírgula 2 4 3 4" xfId="5475"/>
    <cellStyle name="Vírgula 2 4 3 4 2" xfId="21945"/>
    <cellStyle name="Vírgula 2 4 3 4 2 2" xfId="53240"/>
    <cellStyle name="Vírgula 2 4 3 4 3" xfId="15357"/>
    <cellStyle name="Vírgula 2 4 3 4 3 2" xfId="46652"/>
    <cellStyle name="Vírgula 2 4 3 4 4" xfId="36770"/>
    <cellStyle name="Vírgula 2 4 3 5" xfId="8769"/>
    <cellStyle name="Vírgula 2 4 3 5 2" xfId="25239"/>
    <cellStyle name="Vírgula 2 4 3 5 2 2" xfId="56534"/>
    <cellStyle name="Vírgula 2 4 3 5 3" xfId="40064"/>
    <cellStyle name="Vírgula 2 4 3 6" xfId="18651"/>
    <cellStyle name="Vírgula 2 4 3 6 2" xfId="49946"/>
    <cellStyle name="Vírgula 2 4 3 7" xfId="12063"/>
    <cellStyle name="Vírgula 2 4 3 7 2" xfId="43358"/>
    <cellStyle name="Vírgula 2 4 3 8" xfId="28534"/>
    <cellStyle name="Vírgula 2 4 3 8 2" xfId="33476"/>
    <cellStyle name="Vírgula 2 4 3 9" xfId="30181"/>
    <cellStyle name="Vírgula 2 4 4" xfId="2178"/>
    <cellStyle name="Vírgula 2 4 4 2" xfId="3830"/>
    <cellStyle name="Vírgula 2 4 4 2 2" xfId="7124"/>
    <cellStyle name="Vírgula 2 4 4 2 2 2" xfId="23594"/>
    <cellStyle name="Vírgula 2 4 4 2 2 2 2" xfId="54889"/>
    <cellStyle name="Vírgula 2 4 4 2 2 3" xfId="17006"/>
    <cellStyle name="Vírgula 2 4 4 2 2 3 2" xfId="48301"/>
    <cellStyle name="Vírgula 2 4 4 2 2 4" xfId="38419"/>
    <cellStyle name="Vírgula 2 4 4 2 3" xfId="10418"/>
    <cellStyle name="Vírgula 2 4 4 2 3 2" xfId="26888"/>
    <cellStyle name="Vírgula 2 4 4 2 3 2 2" xfId="58183"/>
    <cellStyle name="Vírgula 2 4 4 2 3 3" xfId="41713"/>
    <cellStyle name="Vírgula 2 4 4 2 4" xfId="20300"/>
    <cellStyle name="Vírgula 2 4 4 2 4 2" xfId="51595"/>
    <cellStyle name="Vírgula 2 4 4 2 5" xfId="13712"/>
    <cellStyle name="Vírgula 2 4 4 2 5 2" xfId="45007"/>
    <cellStyle name="Vírgula 2 4 4 2 6" xfId="35125"/>
    <cellStyle name="Vírgula 2 4 4 2 7" xfId="31830"/>
    <cellStyle name="Vírgula 2 4 4 3" xfId="5477"/>
    <cellStyle name="Vírgula 2 4 4 3 2" xfId="21947"/>
    <cellStyle name="Vírgula 2 4 4 3 2 2" xfId="53242"/>
    <cellStyle name="Vírgula 2 4 4 3 3" xfId="15359"/>
    <cellStyle name="Vírgula 2 4 4 3 3 2" xfId="46654"/>
    <cellStyle name="Vírgula 2 4 4 3 4" xfId="36772"/>
    <cellStyle name="Vírgula 2 4 4 4" xfId="8771"/>
    <cellStyle name="Vírgula 2 4 4 4 2" xfId="25241"/>
    <cellStyle name="Vírgula 2 4 4 4 2 2" xfId="56536"/>
    <cellStyle name="Vírgula 2 4 4 4 3" xfId="40066"/>
    <cellStyle name="Vírgula 2 4 4 5" xfId="18653"/>
    <cellStyle name="Vírgula 2 4 4 5 2" xfId="49948"/>
    <cellStyle name="Vírgula 2 4 4 6" xfId="12065"/>
    <cellStyle name="Vírgula 2 4 4 6 2" xfId="43360"/>
    <cellStyle name="Vírgula 2 4 4 7" xfId="28536"/>
    <cellStyle name="Vírgula 2 4 4 7 2" xfId="33478"/>
    <cellStyle name="Vírgula 2 4 4 8" xfId="30183"/>
    <cellStyle name="Vírgula 2 4 5" xfId="2179"/>
    <cellStyle name="Vírgula 2 4 5 2" xfId="3831"/>
    <cellStyle name="Vírgula 2 4 5 2 2" xfId="7125"/>
    <cellStyle name="Vírgula 2 4 5 2 2 2" xfId="23595"/>
    <cellStyle name="Vírgula 2 4 5 2 2 2 2" xfId="54890"/>
    <cellStyle name="Vírgula 2 4 5 2 2 3" xfId="17007"/>
    <cellStyle name="Vírgula 2 4 5 2 2 3 2" xfId="48302"/>
    <cellStyle name="Vírgula 2 4 5 2 2 4" xfId="38420"/>
    <cellStyle name="Vírgula 2 4 5 2 3" xfId="10419"/>
    <cellStyle name="Vírgula 2 4 5 2 3 2" xfId="26889"/>
    <cellStyle name="Vírgula 2 4 5 2 3 2 2" xfId="58184"/>
    <cellStyle name="Vírgula 2 4 5 2 3 3" xfId="41714"/>
    <cellStyle name="Vírgula 2 4 5 2 4" xfId="20301"/>
    <cellStyle name="Vírgula 2 4 5 2 4 2" xfId="51596"/>
    <cellStyle name="Vírgula 2 4 5 2 5" xfId="13713"/>
    <cellStyle name="Vírgula 2 4 5 2 5 2" xfId="45008"/>
    <cellStyle name="Vírgula 2 4 5 2 6" xfId="35126"/>
    <cellStyle name="Vírgula 2 4 5 2 7" xfId="31831"/>
    <cellStyle name="Vírgula 2 4 5 3" xfId="5478"/>
    <cellStyle name="Vírgula 2 4 5 3 2" xfId="21948"/>
    <cellStyle name="Vírgula 2 4 5 3 2 2" xfId="53243"/>
    <cellStyle name="Vírgula 2 4 5 3 3" xfId="15360"/>
    <cellStyle name="Vírgula 2 4 5 3 3 2" xfId="46655"/>
    <cellStyle name="Vírgula 2 4 5 3 4" xfId="36773"/>
    <cellStyle name="Vírgula 2 4 5 4" xfId="8772"/>
    <cellStyle name="Vírgula 2 4 5 4 2" xfId="25242"/>
    <cellStyle name="Vírgula 2 4 5 4 2 2" xfId="56537"/>
    <cellStyle name="Vírgula 2 4 5 4 3" xfId="40067"/>
    <cellStyle name="Vírgula 2 4 5 5" xfId="18654"/>
    <cellStyle name="Vírgula 2 4 5 5 2" xfId="49949"/>
    <cellStyle name="Vírgula 2 4 5 6" xfId="12066"/>
    <cellStyle name="Vírgula 2 4 5 6 2" xfId="43361"/>
    <cellStyle name="Vírgula 2 4 5 7" xfId="28537"/>
    <cellStyle name="Vírgula 2 4 5 7 2" xfId="33479"/>
    <cellStyle name="Vírgula 2 4 5 8" xfId="30184"/>
    <cellStyle name="Vírgula 2 4 6" xfId="2180"/>
    <cellStyle name="Vírgula 2 4 6 2" xfId="3832"/>
    <cellStyle name="Vírgula 2 4 6 2 2" xfId="7126"/>
    <cellStyle name="Vírgula 2 4 6 2 2 2" xfId="23596"/>
    <cellStyle name="Vírgula 2 4 6 2 2 2 2" xfId="54891"/>
    <cellStyle name="Vírgula 2 4 6 2 2 3" xfId="17008"/>
    <cellStyle name="Vírgula 2 4 6 2 2 3 2" xfId="48303"/>
    <cellStyle name="Vírgula 2 4 6 2 2 4" xfId="38421"/>
    <cellStyle name="Vírgula 2 4 6 2 3" xfId="10420"/>
    <cellStyle name="Vírgula 2 4 6 2 3 2" xfId="26890"/>
    <cellStyle name="Vírgula 2 4 6 2 3 2 2" xfId="58185"/>
    <cellStyle name="Vírgula 2 4 6 2 3 3" xfId="41715"/>
    <cellStyle name="Vírgula 2 4 6 2 4" xfId="20302"/>
    <cellStyle name="Vírgula 2 4 6 2 4 2" xfId="51597"/>
    <cellStyle name="Vírgula 2 4 6 2 5" xfId="13714"/>
    <cellStyle name="Vírgula 2 4 6 2 5 2" xfId="45009"/>
    <cellStyle name="Vírgula 2 4 6 2 6" xfId="35127"/>
    <cellStyle name="Vírgula 2 4 6 2 7" xfId="31832"/>
    <cellStyle name="Vírgula 2 4 6 3" xfId="5479"/>
    <cellStyle name="Vírgula 2 4 6 3 2" xfId="21949"/>
    <cellStyle name="Vírgula 2 4 6 3 2 2" xfId="53244"/>
    <cellStyle name="Vírgula 2 4 6 3 3" xfId="15361"/>
    <cellStyle name="Vírgula 2 4 6 3 3 2" xfId="46656"/>
    <cellStyle name="Vírgula 2 4 6 3 4" xfId="36774"/>
    <cellStyle name="Vírgula 2 4 6 4" xfId="8773"/>
    <cellStyle name="Vírgula 2 4 6 4 2" xfId="25243"/>
    <cellStyle name="Vírgula 2 4 6 4 2 2" xfId="56538"/>
    <cellStyle name="Vírgula 2 4 6 4 3" xfId="40068"/>
    <cellStyle name="Vírgula 2 4 6 5" xfId="18655"/>
    <cellStyle name="Vírgula 2 4 6 5 2" xfId="49950"/>
    <cellStyle name="Vírgula 2 4 6 6" xfId="12067"/>
    <cellStyle name="Vírgula 2 4 6 6 2" xfId="43362"/>
    <cellStyle name="Vírgula 2 4 6 7" xfId="28538"/>
    <cellStyle name="Vírgula 2 4 6 7 2" xfId="33480"/>
    <cellStyle name="Vírgula 2 4 6 8" xfId="30185"/>
    <cellStyle name="Vírgula 2 4 7" xfId="3825"/>
    <cellStyle name="Vírgula 2 4 7 2" xfId="7119"/>
    <cellStyle name="Vírgula 2 4 7 2 2" xfId="23589"/>
    <cellStyle name="Vírgula 2 4 7 2 2 2" xfId="54884"/>
    <cellStyle name="Vírgula 2 4 7 2 3" xfId="17001"/>
    <cellStyle name="Vírgula 2 4 7 2 3 2" xfId="48296"/>
    <cellStyle name="Vírgula 2 4 7 2 4" xfId="38414"/>
    <cellStyle name="Vírgula 2 4 7 3" xfId="10413"/>
    <cellStyle name="Vírgula 2 4 7 3 2" xfId="26883"/>
    <cellStyle name="Vírgula 2 4 7 3 2 2" xfId="58178"/>
    <cellStyle name="Vírgula 2 4 7 3 3" xfId="41708"/>
    <cellStyle name="Vírgula 2 4 7 4" xfId="20295"/>
    <cellStyle name="Vírgula 2 4 7 4 2" xfId="51590"/>
    <cellStyle name="Vírgula 2 4 7 5" xfId="13707"/>
    <cellStyle name="Vírgula 2 4 7 5 2" xfId="45002"/>
    <cellStyle name="Vírgula 2 4 7 6" xfId="35120"/>
    <cellStyle name="Vírgula 2 4 7 7" xfId="31825"/>
    <cellStyle name="Vírgula 2 4 8" xfId="5472"/>
    <cellStyle name="Vírgula 2 4 8 2" xfId="21942"/>
    <cellStyle name="Vírgula 2 4 8 2 2" xfId="53237"/>
    <cellStyle name="Vírgula 2 4 8 3" xfId="15354"/>
    <cellStyle name="Vírgula 2 4 8 3 2" xfId="46649"/>
    <cellStyle name="Vírgula 2 4 8 4" xfId="36767"/>
    <cellStyle name="Vírgula 2 4 9" xfId="8766"/>
    <cellStyle name="Vírgula 2 4 9 2" xfId="25236"/>
    <cellStyle name="Vírgula 2 4 9 2 2" xfId="56531"/>
    <cellStyle name="Vírgula 2 4 9 3" xfId="40061"/>
    <cellStyle name="Vírgula 2 5" xfId="2181"/>
    <cellStyle name="Vírgula 2 5 10" xfId="18656"/>
    <cellStyle name="Vírgula 2 5 10 2" xfId="49951"/>
    <cellStyle name="Vírgula 2 5 11" xfId="12068"/>
    <cellStyle name="Vírgula 2 5 11 2" xfId="43363"/>
    <cellStyle name="Vírgula 2 5 12" xfId="28539"/>
    <cellStyle name="Vírgula 2 5 12 2" xfId="33481"/>
    <cellStyle name="Vírgula 2 5 13" xfId="30186"/>
    <cellStyle name="Vírgula 2 5 2" xfId="2182"/>
    <cellStyle name="Vírgula 2 5 2 2" xfId="2183"/>
    <cellStyle name="Vírgula 2 5 2 2 2" xfId="3835"/>
    <cellStyle name="Vírgula 2 5 2 2 2 2" xfId="7129"/>
    <cellStyle name="Vírgula 2 5 2 2 2 2 2" xfId="23599"/>
    <cellStyle name="Vírgula 2 5 2 2 2 2 2 2" xfId="54894"/>
    <cellStyle name="Vírgula 2 5 2 2 2 2 3" xfId="17011"/>
    <cellStyle name="Vírgula 2 5 2 2 2 2 3 2" xfId="48306"/>
    <cellStyle name="Vírgula 2 5 2 2 2 2 4" xfId="38424"/>
    <cellStyle name="Vírgula 2 5 2 2 2 3" xfId="10423"/>
    <cellStyle name="Vírgula 2 5 2 2 2 3 2" xfId="26893"/>
    <cellStyle name="Vírgula 2 5 2 2 2 3 2 2" xfId="58188"/>
    <cellStyle name="Vírgula 2 5 2 2 2 3 3" xfId="41718"/>
    <cellStyle name="Vírgula 2 5 2 2 2 4" xfId="20305"/>
    <cellStyle name="Vírgula 2 5 2 2 2 4 2" xfId="51600"/>
    <cellStyle name="Vírgula 2 5 2 2 2 5" xfId="13717"/>
    <cellStyle name="Vírgula 2 5 2 2 2 5 2" xfId="45012"/>
    <cellStyle name="Vírgula 2 5 2 2 2 6" xfId="35130"/>
    <cellStyle name="Vírgula 2 5 2 2 2 7" xfId="31835"/>
    <cellStyle name="Vírgula 2 5 2 2 3" xfId="5482"/>
    <cellStyle name="Vírgula 2 5 2 2 3 2" xfId="21952"/>
    <cellStyle name="Vírgula 2 5 2 2 3 2 2" xfId="53247"/>
    <cellStyle name="Vírgula 2 5 2 2 3 3" xfId="15364"/>
    <cellStyle name="Vírgula 2 5 2 2 3 3 2" xfId="46659"/>
    <cellStyle name="Vírgula 2 5 2 2 3 4" xfId="36777"/>
    <cellStyle name="Vírgula 2 5 2 2 4" xfId="8776"/>
    <cellStyle name="Vírgula 2 5 2 2 4 2" xfId="25246"/>
    <cellStyle name="Vírgula 2 5 2 2 4 2 2" xfId="56541"/>
    <cellStyle name="Vírgula 2 5 2 2 4 3" xfId="40071"/>
    <cellStyle name="Vírgula 2 5 2 2 5" xfId="18658"/>
    <cellStyle name="Vírgula 2 5 2 2 5 2" xfId="49953"/>
    <cellStyle name="Vírgula 2 5 2 2 6" xfId="12070"/>
    <cellStyle name="Vírgula 2 5 2 2 6 2" xfId="43365"/>
    <cellStyle name="Vírgula 2 5 2 2 7" xfId="28541"/>
    <cellStyle name="Vírgula 2 5 2 2 7 2" xfId="33483"/>
    <cellStyle name="Vírgula 2 5 2 2 8" xfId="30188"/>
    <cellStyle name="Vírgula 2 5 2 3" xfId="3834"/>
    <cellStyle name="Vírgula 2 5 2 3 2" xfId="7128"/>
    <cellStyle name="Vírgula 2 5 2 3 2 2" xfId="23598"/>
    <cellStyle name="Vírgula 2 5 2 3 2 2 2" xfId="54893"/>
    <cellStyle name="Vírgula 2 5 2 3 2 3" xfId="17010"/>
    <cellStyle name="Vírgula 2 5 2 3 2 3 2" xfId="48305"/>
    <cellStyle name="Vírgula 2 5 2 3 2 4" xfId="38423"/>
    <cellStyle name="Vírgula 2 5 2 3 3" xfId="10422"/>
    <cellStyle name="Vírgula 2 5 2 3 3 2" xfId="26892"/>
    <cellStyle name="Vírgula 2 5 2 3 3 2 2" xfId="58187"/>
    <cellStyle name="Vírgula 2 5 2 3 3 3" xfId="41717"/>
    <cellStyle name="Vírgula 2 5 2 3 4" xfId="20304"/>
    <cellStyle name="Vírgula 2 5 2 3 4 2" xfId="51599"/>
    <cellStyle name="Vírgula 2 5 2 3 5" xfId="13716"/>
    <cellStyle name="Vírgula 2 5 2 3 5 2" xfId="45011"/>
    <cellStyle name="Vírgula 2 5 2 3 6" xfId="35129"/>
    <cellStyle name="Vírgula 2 5 2 3 7" xfId="31834"/>
    <cellStyle name="Vírgula 2 5 2 4" xfId="5481"/>
    <cellStyle name="Vírgula 2 5 2 4 2" xfId="21951"/>
    <cellStyle name="Vírgula 2 5 2 4 2 2" xfId="53246"/>
    <cellStyle name="Vírgula 2 5 2 4 3" xfId="15363"/>
    <cellStyle name="Vírgula 2 5 2 4 3 2" xfId="46658"/>
    <cellStyle name="Vírgula 2 5 2 4 4" xfId="36776"/>
    <cellStyle name="Vírgula 2 5 2 5" xfId="8775"/>
    <cellStyle name="Vírgula 2 5 2 5 2" xfId="25245"/>
    <cellStyle name="Vírgula 2 5 2 5 2 2" xfId="56540"/>
    <cellStyle name="Vírgula 2 5 2 5 3" xfId="40070"/>
    <cellStyle name="Vírgula 2 5 2 6" xfId="18657"/>
    <cellStyle name="Vírgula 2 5 2 6 2" xfId="49952"/>
    <cellStyle name="Vírgula 2 5 2 7" xfId="12069"/>
    <cellStyle name="Vírgula 2 5 2 7 2" xfId="43364"/>
    <cellStyle name="Vírgula 2 5 2 8" xfId="28540"/>
    <cellStyle name="Vírgula 2 5 2 8 2" xfId="33482"/>
    <cellStyle name="Vírgula 2 5 2 9" xfId="30187"/>
    <cellStyle name="Vírgula 2 5 3" xfId="2184"/>
    <cellStyle name="Vírgula 2 5 3 2" xfId="2185"/>
    <cellStyle name="Vírgula 2 5 3 2 2" xfId="3837"/>
    <cellStyle name="Vírgula 2 5 3 2 2 2" xfId="7131"/>
    <cellStyle name="Vírgula 2 5 3 2 2 2 2" xfId="23601"/>
    <cellStyle name="Vírgula 2 5 3 2 2 2 2 2" xfId="54896"/>
    <cellStyle name="Vírgula 2 5 3 2 2 2 3" xfId="17013"/>
    <cellStyle name="Vírgula 2 5 3 2 2 2 3 2" xfId="48308"/>
    <cellStyle name="Vírgula 2 5 3 2 2 2 4" xfId="38426"/>
    <cellStyle name="Vírgula 2 5 3 2 2 3" xfId="10425"/>
    <cellStyle name="Vírgula 2 5 3 2 2 3 2" xfId="26895"/>
    <cellStyle name="Vírgula 2 5 3 2 2 3 2 2" xfId="58190"/>
    <cellStyle name="Vírgula 2 5 3 2 2 3 3" xfId="41720"/>
    <cellStyle name="Vírgula 2 5 3 2 2 4" xfId="20307"/>
    <cellStyle name="Vírgula 2 5 3 2 2 4 2" xfId="51602"/>
    <cellStyle name="Vírgula 2 5 3 2 2 5" xfId="13719"/>
    <cellStyle name="Vírgula 2 5 3 2 2 5 2" xfId="45014"/>
    <cellStyle name="Vírgula 2 5 3 2 2 6" xfId="35132"/>
    <cellStyle name="Vírgula 2 5 3 2 2 7" xfId="31837"/>
    <cellStyle name="Vírgula 2 5 3 2 3" xfId="5484"/>
    <cellStyle name="Vírgula 2 5 3 2 3 2" xfId="21954"/>
    <cellStyle name="Vírgula 2 5 3 2 3 2 2" xfId="53249"/>
    <cellStyle name="Vírgula 2 5 3 2 3 3" xfId="15366"/>
    <cellStyle name="Vírgula 2 5 3 2 3 3 2" xfId="46661"/>
    <cellStyle name="Vírgula 2 5 3 2 3 4" xfId="36779"/>
    <cellStyle name="Vírgula 2 5 3 2 4" xfId="8778"/>
    <cellStyle name="Vírgula 2 5 3 2 4 2" xfId="25248"/>
    <cellStyle name="Vírgula 2 5 3 2 4 2 2" xfId="56543"/>
    <cellStyle name="Vírgula 2 5 3 2 4 3" xfId="40073"/>
    <cellStyle name="Vírgula 2 5 3 2 5" xfId="18660"/>
    <cellStyle name="Vírgula 2 5 3 2 5 2" xfId="49955"/>
    <cellStyle name="Vírgula 2 5 3 2 6" xfId="12072"/>
    <cellStyle name="Vírgula 2 5 3 2 6 2" xfId="43367"/>
    <cellStyle name="Vírgula 2 5 3 2 7" xfId="28543"/>
    <cellStyle name="Vírgula 2 5 3 2 7 2" xfId="33485"/>
    <cellStyle name="Vírgula 2 5 3 2 8" xfId="30190"/>
    <cellStyle name="Vírgula 2 5 3 3" xfId="3836"/>
    <cellStyle name="Vírgula 2 5 3 3 2" xfId="7130"/>
    <cellStyle name="Vírgula 2 5 3 3 2 2" xfId="23600"/>
    <cellStyle name="Vírgula 2 5 3 3 2 2 2" xfId="54895"/>
    <cellStyle name="Vírgula 2 5 3 3 2 3" xfId="17012"/>
    <cellStyle name="Vírgula 2 5 3 3 2 3 2" xfId="48307"/>
    <cellStyle name="Vírgula 2 5 3 3 2 4" xfId="38425"/>
    <cellStyle name="Vírgula 2 5 3 3 3" xfId="10424"/>
    <cellStyle name="Vírgula 2 5 3 3 3 2" xfId="26894"/>
    <cellStyle name="Vírgula 2 5 3 3 3 2 2" xfId="58189"/>
    <cellStyle name="Vírgula 2 5 3 3 3 3" xfId="41719"/>
    <cellStyle name="Vírgula 2 5 3 3 4" xfId="20306"/>
    <cellStyle name="Vírgula 2 5 3 3 4 2" xfId="51601"/>
    <cellStyle name="Vírgula 2 5 3 3 5" xfId="13718"/>
    <cellStyle name="Vírgula 2 5 3 3 5 2" xfId="45013"/>
    <cellStyle name="Vírgula 2 5 3 3 6" xfId="35131"/>
    <cellStyle name="Vírgula 2 5 3 3 7" xfId="31836"/>
    <cellStyle name="Vírgula 2 5 3 4" xfId="5483"/>
    <cellStyle name="Vírgula 2 5 3 4 2" xfId="21953"/>
    <cellStyle name="Vírgula 2 5 3 4 2 2" xfId="53248"/>
    <cellStyle name="Vírgula 2 5 3 4 3" xfId="15365"/>
    <cellStyle name="Vírgula 2 5 3 4 3 2" xfId="46660"/>
    <cellStyle name="Vírgula 2 5 3 4 4" xfId="36778"/>
    <cellStyle name="Vírgula 2 5 3 5" xfId="8777"/>
    <cellStyle name="Vírgula 2 5 3 5 2" xfId="25247"/>
    <cellStyle name="Vírgula 2 5 3 5 2 2" xfId="56542"/>
    <cellStyle name="Vírgula 2 5 3 5 3" xfId="40072"/>
    <cellStyle name="Vírgula 2 5 3 6" xfId="18659"/>
    <cellStyle name="Vírgula 2 5 3 6 2" xfId="49954"/>
    <cellStyle name="Vírgula 2 5 3 7" xfId="12071"/>
    <cellStyle name="Vírgula 2 5 3 7 2" xfId="43366"/>
    <cellStyle name="Vírgula 2 5 3 8" xfId="28542"/>
    <cellStyle name="Vírgula 2 5 3 8 2" xfId="33484"/>
    <cellStyle name="Vírgula 2 5 3 9" xfId="30189"/>
    <cellStyle name="Vírgula 2 5 4" xfId="2186"/>
    <cellStyle name="Vírgula 2 5 4 2" xfId="3838"/>
    <cellStyle name="Vírgula 2 5 4 2 2" xfId="7132"/>
    <cellStyle name="Vírgula 2 5 4 2 2 2" xfId="23602"/>
    <cellStyle name="Vírgula 2 5 4 2 2 2 2" xfId="54897"/>
    <cellStyle name="Vírgula 2 5 4 2 2 3" xfId="17014"/>
    <cellStyle name="Vírgula 2 5 4 2 2 3 2" xfId="48309"/>
    <cellStyle name="Vírgula 2 5 4 2 2 4" xfId="38427"/>
    <cellStyle name="Vírgula 2 5 4 2 3" xfId="10426"/>
    <cellStyle name="Vírgula 2 5 4 2 3 2" xfId="26896"/>
    <cellStyle name="Vírgula 2 5 4 2 3 2 2" xfId="58191"/>
    <cellStyle name="Vírgula 2 5 4 2 3 3" xfId="41721"/>
    <cellStyle name="Vírgula 2 5 4 2 4" xfId="20308"/>
    <cellStyle name="Vírgula 2 5 4 2 4 2" xfId="51603"/>
    <cellStyle name="Vírgula 2 5 4 2 5" xfId="13720"/>
    <cellStyle name="Vírgula 2 5 4 2 5 2" xfId="45015"/>
    <cellStyle name="Vírgula 2 5 4 2 6" xfId="35133"/>
    <cellStyle name="Vírgula 2 5 4 2 7" xfId="31838"/>
    <cellStyle name="Vírgula 2 5 4 3" xfId="5485"/>
    <cellStyle name="Vírgula 2 5 4 3 2" xfId="21955"/>
    <cellStyle name="Vírgula 2 5 4 3 2 2" xfId="53250"/>
    <cellStyle name="Vírgula 2 5 4 3 3" xfId="15367"/>
    <cellStyle name="Vírgula 2 5 4 3 3 2" xfId="46662"/>
    <cellStyle name="Vírgula 2 5 4 3 4" xfId="36780"/>
    <cellStyle name="Vírgula 2 5 4 4" xfId="8779"/>
    <cellStyle name="Vírgula 2 5 4 4 2" xfId="25249"/>
    <cellStyle name="Vírgula 2 5 4 4 2 2" xfId="56544"/>
    <cellStyle name="Vírgula 2 5 4 4 3" xfId="40074"/>
    <cellStyle name="Vírgula 2 5 4 5" xfId="18661"/>
    <cellStyle name="Vírgula 2 5 4 5 2" xfId="49956"/>
    <cellStyle name="Vírgula 2 5 4 6" xfId="12073"/>
    <cellStyle name="Vírgula 2 5 4 6 2" xfId="43368"/>
    <cellStyle name="Vírgula 2 5 4 7" xfId="28544"/>
    <cellStyle name="Vírgula 2 5 4 7 2" xfId="33486"/>
    <cellStyle name="Vírgula 2 5 4 8" xfId="30191"/>
    <cellStyle name="Vírgula 2 5 5" xfId="2187"/>
    <cellStyle name="Vírgula 2 5 5 2" xfId="3839"/>
    <cellStyle name="Vírgula 2 5 5 2 2" xfId="7133"/>
    <cellStyle name="Vírgula 2 5 5 2 2 2" xfId="23603"/>
    <cellStyle name="Vírgula 2 5 5 2 2 2 2" xfId="54898"/>
    <cellStyle name="Vírgula 2 5 5 2 2 3" xfId="17015"/>
    <cellStyle name="Vírgula 2 5 5 2 2 3 2" xfId="48310"/>
    <cellStyle name="Vírgula 2 5 5 2 2 4" xfId="38428"/>
    <cellStyle name="Vírgula 2 5 5 2 3" xfId="10427"/>
    <cellStyle name="Vírgula 2 5 5 2 3 2" xfId="26897"/>
    <cellStyle name="Vírgula 2 5 5 2 3 2 2" xfId="58192"/>
    <cellStyle name="Vírgula 2 5 5 2 3 3" xfId="41722"/>
    <cellStyle name="Vírgula 2 5 5 2 4" xfId="20309"/>
    <cellStyle name="Vírgula 2 5 5 2 4 2" xfId="51604"/>
    <cellStyle name="Vírgula 2 5 5 2 5" xfId="13721"/>
    <cellStyle name="Vírgula 2 5 5 2 5 2" xfId="45016"/>
    <cellStyle name="Vírgula 2 5 5 2 6" xfId="35134"/>
    <cellStyle name="Vírgula 2 5 5 2 7" xfId="31839"/>
    <cellStyle name="Vírgula 2 5 5 3" xfId="5486"/>
    <cellStyle name="Vírgula 2 5 5 3 2" xfId="21956"/>
    <cellStyle name="Vírgula 2 5 5 3 2 2" xfId="53251"/>
    <cellStyle name="Vírgula 2 5 5 3 3" xfId="15368"/>
    <cellStyle name="Vírgula 2 5 5 3 3 2" xfId="46663"/>
    <cellStyle name="Vírgula 2 5 5 3 4" xfId="36781"/>
    <cellStyle name="Vírgula 2 5 5 4" xfId="8780"/>
    <cellStyle name="Vírgula 2 5 5 4 2" xfId="25250"/>
    <cellStyle name="Vírgula 2 5 5 4 2 2" xfId="56545"/>
    <cellStyle name="Vírgula 2 5 5 4 3" xfId="40075"/>
    <cellStyle name="Vírgula 2 5 5 5" xfId="18662"/>
    <cellStyle name="Vírgula 2 5 5 5 2" xfId="49957"/>
    <cellStyle name="Vírgula 2 5 5 6" xfId="12074"/>
    <cellStyle name="Vírgula 2 5 5 6 2" xfId="43369"/>
    <cellStyle name="Vírgula 2 5 5 7" xfId="28545"/>
    <cellStyle name="Vírgula 2 5 5 7 2" xfId="33487"/>
    <cellStyle name="Vírgula 2 5 5 8" xfId="30192"/>
    <cellStyle name="Vírgula 2 5 6" xfId="2188"/>
    <cellStyle name="Vírgula 2 5 6 2" xfId="3840"/>
    <cellStyle name="Vírgula 2 5 6 2 2" xfId="7134"/>
    <cellStyle name="Vírgula 2 5 6 2 2 2" xfId="23604"/>
    <cellStyle name="Vírgula 2 5 6 2 2 2 2" xfId="54899"/>
    <cellStyle name="Vírgula 2 5 6 2 2 3" xfId="17016"/>
    <cellStyle name="Vírgula 2 5 6 2 2 3 2" xfId="48311"/>
    <cellStyle name="Vírgula 2 5 6 2 2 4" xfId="38429"/>
    <cellStyle name="Vírgula 2 5 6 2 3" xfId="10428"/>
    <cellStyle name="Vírgula 2 5 6 2 3 2" xfId="26898"/>
    <cellStyle name="Vírgula 2 5 6 2 3 2 2" xfId="58193"/>
    <cellStyle name="Vírgula 2 5 6 2 3 3" xfId="41723"/>
    <cellStyle name="Vírgula 2 5 6 2 4" xfId="20310"/>
    <cellStyle name="Vírgula 2 5 6 2 4 2" xfId="51605"/>
    <cellStyle name="Vírgula 2 5 6 2 5" xfId="13722"/>
    <cellStyle name="Vírgula 2 5 6 2 5 2" xfId="45017"/>
    <cellStyle name="Vírgula 2 5 6 2 6" xfId="35135"/>
    <cellStyle name="Vírgula 2 5 6 2 7" xfId="31840"/>
    <cellStyle name="Vírgula 2 5 6 3" xfId="5487"/>
    <cellStyle name="Vírgula 2 5 6 3 2" xfId="21957"/>
    <cellStyle name="Vírgula 2 5 6 3 2 2" xfId="53252"/>
    <cellStyle name="Vírgula 2 5 6 3 3" xfId="15369"/>
    <cellStyle name="Vírgula 2 5 6 3 3 2" xfId="46664"/>
    <cellStyle name="Vírgula 2 5 6 3 4" xfId="36782"/>
    <cellStyle name="Vírgula 2 5 6 4" xfId="8781"/>
    <cellStyle name="Vírgula 2 5 6 4 2" xfId="25251"/>
    <cellStyle name="Vírgula 2 5 6 4 2 2" xfId="56546"/>
    <cellStyle name="Vírgula 2 5 6 4 3" xfId="40076"/>
    <cellStyle name="Vírgula 2 5 6 5" xfId="18663"/>
    <cellStyle name="Vírgula 2 5 6 5 2" xfId="49958"/>
    <cellStyle name="Vírgula 2 5 6 6" xfId="12075"/>
    <cellStyle name="Vírgula 2 5 6 6 2" xfId="43370"/>
    <cellStyle name="Vírgula 2 5 6 7" xfId="28546"/>
    <cellStyle name="Vírgula 2 5 6 7 2" xfId="33488"/>
    <cellStyle name="Vírgula 2 5 6 8" xfId="30193"/>
    <cellStyle name="Vírgula 2 5 7" xfId="3833"/>
    <cellStyle name="Vírgula 2 5 7 2" xfId="7127"/>
    <cellStyle name="Vírgula 2 5 7 2 2" xfId="23597"/>
    <cellStyle name="Vírgula 2 5 7 2 2 2" xfId="54892"/>
    <cellStyle name="Vírgula 2 5 7 2 3" xfId="17009"/>
    <cellStyle name="Vírgula 2 5 7 2 3 2" xfId="48304"/>
    <cellStyle name="Vírgula 2 5 7 2 4" xfId="38422"/>
    <cellStyle name="Vírgula 2 5 7 3" xfId="10421"/>
    <cellStyle name="Vírgula 2 5 7 3 2" xfId="26891"/>
    <cellStyle name="Vírgula 2 5 7 3 2 2" xfId="58186"/>
    <cellStyle name="Vírgula 2 5 7 3 3" xfId="41716"/>
    <cellStyle name="Vírgula 2 5 7 4" xfId="20303"/>
    <cellStyle name="Vírgula 2 5 7 4 2" xfId="51598"/>
    <cellStyle name="Vírgula 2 5 7 5" xfId="13715"/>
    <cellStyle name="Vírgula 2 5 7 5 2" xfId="45010"/>
    <cellStyle name="Vírgula 2 5 7 6" xfId="35128"/>
    <cellStyle name="Vírgula 2 5 7 7" xfId="31833"/>
    <cellStyle name="Vírgula 2 5 8" xfId="5480"/>
    <cellStyle name="Vírgula 2 5 8 2" xfId="21950"/>
    <cellStyle name="Vírgula 2 5 8 2 2" xfId="53245"/>
    <cellStyle name="Vírgula 2 5 8 3" xfId="15362"/>
    <cellStyle name="Vírgula 2 5 8 3 2" xfId="46657"/>
    <cellStyle name="Vírgula 2 5 8 4" xfId="36775"/>
    <cellStyle name="Vírgula 2 5 9" xfId="8774"/>
    <cellStyle name="Vírgula 2 5 9 2" xfId="25244"/>
    <cellStyle name="Vírgula 2 5 9 2 2" xfId="56539"/>
    <cellStyle name="Vírgula 2 5 9 3" xfId="40069"/>
    <cellStyle name="Vírgula 2 6" xfId="2189"/>
    <cellStyle name="Vírgula 2 6 2" xfId="3841"/>
    <cellStyle name="Vírgula 2 6 2 2" xfId="7135"/>
    <cellStyle name="Vírgula 2 6 2 2 2" xfId="23605"/>
    <cellStyle name="Vírgula 2 6 2 2 2 2" xfId="54900"/>
    <cellStyle name="Vírgula 2 6 2 2 3" xfId="17017"/>
    <cellStyle name="Vírgula 2 6 2 2 3 2" xfId="48312"/>
    <cellStyle name="Vírgula 2 6 2 2 4" xfId="38430"/>
    <cellStyle name="Vírgula 2 6 2 3" xfId="10429"/>
    <cellStyle name="Vírgula 2 6 2 3 2" xfId="26899"/>
    <cellStyle name="Vírgula 2 6 2 3 2 2" xfId="58194"/>
    <cellStyle name="Vírgula 2 6 2 3 3" xfId="41724"/>
    <cellStyle name="Vírgula 2 6 2 4" xfId="20311"/>
    <cellStyle name="Vírgula 2 6 2 4 2" xfId="51606"/>
    <cellStyle name="Vírgula 2 6 2 5" xfId="13723"/>
    <cellStyle name="Vírgula 2 6 2 5 2" xfId="45018"/>
    <cellStyle name="Vírgula 2 6 2 6" xfId="35136"/>
    <cellStyle name="Vírgula 2 6 2 7" xfId="31841"/>
    <cellStyle name="Vírgula 2 6 3" xfId="5488"/>
    <cellStyle name="Vírgula 2 6 3 2" xfId="21958"/>
    <cellStyle name="Vírgula 2 6 3 2 2" xfId="53253"/>
    <cellStyle name="Vírgula 2 6 3 3" xfId="15370"/>
    <cellStyle name="Vírgula 2 6 3 3 2" xfId="46665"/>
    <cellStyle name="Vírgula 2 6 3 4" xfId="36783"/>
    <cellStyle name="Vírgula 2 6 4" xfId="8782"/>
    <cellStyle name="Vírgula 2 6 4 2" xfId="25252"/>
    <cellStyle name="Vírgula 2 6 4 2 2" xfId="56547"/>
    <cellStyle name="Vírgula 2 6 4 3" xfId="40077"/>
    <cellStyle name="Vírgula 2 6 5" xfId="18664"/>
    <cellStyle name="Vírgula 2 6 5 2" xfId="49959"/>
    <cellStyle name="Vírgula 2 6 6" xfId="12076"/>
    <cellStyle name="Vírgula 2 6 6 2" xfId="43371"/>
    <cellStyle name="Vírgula 2 6 7" xfId="28547"/>
    <cellStyle name="Vírgula 2 6 7 2" xfId="33489"/>
    <cellStyle name="Vírgula 2 6 8" xfId="30194"/>
    <cellStyle name="Vírgula 2 7" xfId="2190"/>
    <cellStyle name="Vírgula 2 7 2" xfId="3842"/>
    <cellStyle name="Vírgula 2 7 2 2" xfId="7136"/>
    <cellStyle name="Vírgula 2 7 2 2 2" xfId="23606"/>
    <cellStyle name="Vírgula 2 7 2 2 2 2" xfId="54901"/>
    <cellStyle name="Vírgula 2 7 2 2 3" xfId="17018"/>
    <cellStyle name="Vírgula 2 7 2 2 3 2" xfId="48313"/>
    <cellStyle name="Vírgula 2 7 2 2 4" xfId="38431"/>
    <cellStyle name="Vírgula 2 7 2 3" xfId="10430"/>
    <cellStyle name="Vírgula 2 7 2 3 2" xfId="26900"/>
    <cellStyle name="Vírgula 2 7 2 3 2 2" xfId="58195"/>
    <cellStyle name="Vírgula 2 7 2 3 3" xfId="41725"/>
    <cellStyle name="Vírgula 2 7 2 4" xfId="20312"/>
    <cellStyle name="Vírgula 2 7 2 4 2" xfId="51607"/>
    <cellStyle name="Vírgula 2 7 2 5" xfId="13724"/>
    <cellStyle name="Vírgula 2 7 2 5 2" xfId="45019"/>
    <cellStyle name="Vírgula 2 7 2 6" xfId="35137"/>
    <cellStyle name="Vírgula 2 7 2 7" xfId="31842"/>
    <cellStyle name="Vírgula 2 7 3" xfId="5489"/>
    <cellStyle name="Vírgula 2 7 3 2" xfId="21959"/>
    <cellStyle name="Vírgula 2 7 3 2 2" xfId="53254"/>
    <cellStyle name="Vírgula 2 7 3 3" xfId="15371"/>
    <cellStyle name="Vírgula 2 7 3 3 2" xfId="46666"/>
    <cellStyle name="Vírgula 2 7 3 4" xfId="36784"/>
    <cellStyle name="Vírgula 2 7 4" xfId="8783"/>
    <cellStyle name="Vírgula 2 7 4 2" xfId="25253"/>
    <cellStyle name="Vírgula 2 7 4 2 2" xfId="56548"/>
    <cellStyle name="Vírgula 2 7 4 3" xfId="40078"/>
    <cellStyle name="Vírgula 2 7 5" xfId="18665"/>
    <cellStyle name="Vírgula 2 7 5 2" xfId="49960"/>
    <cellStyle name="Vírgula 2 7 6" xfId="12077"/>
    <cellStyle name="Vírgula 2 7 6 2" xfId="43372"/>
    <cellStyle name="Vírgula 2 7 7" xfId="28548"/>
    <cellStyle name="Vírgula 2 7 7 2" xfId="33490"/>
    <cellStyle name="Vírgula 2 7 8" xfId="30195"/>
    <cellStyle name="Vírgula 2 8" xfId="2454"/>
    <cellStyle name="Vírgula 2 8 2" xfId="5749"/>
    <cellStyle name="Vírgula 2 8 2 2" xfId="22219"/>
    <cellStyle name="Vírgula 2 8 2 2 2" xfId="53514"/>
    <cellStyle name="Vírgula 2 8 2 3" xfId="15631"/>
    <cellStyle name="Vírgula 2 8 2 3 2" xfId="46926"/>
    <cellStyle name="Vírgula 2 8 2 4" xfId="37044"/>
    <cellStyle name="Vírgula 2 8 3" xfId="9043"/>
    <cellStyle name="Vírgula 2 8 3 2" xfId="25513"/>
    <cellStyle name="Vírgula 2 8 3 2 2" xfId="56808"/>
    <cellStyle name="Vírgula 2 8 3 3" xfId="40338"/>
    <cellStyle name="Vírgula 2 8 4" xfId="18925"/>
    <cellStyle name="Vírgula 2 8 4 2" xfId="50220"/>
    <cellStyle name="Vírgula 2 8 5" xfId="12337"/>
    <cellStyle name="Vírgula 2 8 5 2" xfId="43632"/>
    <cellStyle name="Vírgula 2 8 6" xfId="33750"/>
    <cellStyle name="Vírgula 2 8 7" xfId="30455"/>
    <cellStyle name="Vírgula 2 9" xfId="4102"/>
    <cellStyle name="Vírgula 2 9 2" xfId="20572"/>
    <cellStyle name="Vírgula 2 9 2 2" xfId="51867"/>
    <cellStyle name="Vírgula 2 9 3" xfId="13984"/>
    <cellStyle name="Vírgula 2 9 3 2" xfId="45279"/>
    <cellStyle name="Vírgula 2 9 4" xfId="35397"/>
    <cellStyle name="Vírgula 20" xfId="12335"/>
    <cellStyle name="Vírgula 20 2" xfId="43630"/>
    <cellStyle name="Vírgula 21" xfId="28806"/>
    <cellStyle name="Vírgula 21 2" xfId="33748"/>
    <cellStyle name="Vírgula 22" xfId="30453"/>
    <cellStyle name="Vírgula 3" xfId="2191"/>
    <cellStyle name="Vírgula 3 10" xfId="8784"/>
    <cellStyle name="Vírgula 3 10 2" xfId="25254"/>
    <cellStyle name="Vírgula 3 10 2 2" xfId="56549"/>
    <cellStyle name="Vírgula 3 10 3" xfId="40079"/>
    <cellStyle name="Vírgula 3 11" xfId="18666"/>
    <cellStyle name="Vírgula 3 11 2" xfId="49961"/>
    <cellStyle name="Vírgula 3 12" xfId="12078"/>
    <cellStyle name="Vírgula 3 12 2" xfId="43373"/>
    <cellStyle name="Vírgula 3 13" xfId="28549"/>
    <cellStyle name="Vírgula 3 13 2" xfId="33491"/>
    <cellStyle name="Vírgula 3 14" xfId="30196"/>
    <cellStyle name="Vírgula 3 2" xfId="2192"/>
    <cellStyle name="Vírgula 3 2 10" xfId="3844"/>
    <cellStyle name="Vírgula 3 2 10 2" xfId="7138"/>
    <cellStyle name="Vírgula 3 2 10 2 2" xfId="23608"/>
    <cellStyle name="Vírgula 3 2 10 2 2 2" xfId="54903"/>
    <cellStyle name="Vírgula 3 2 10 2 3" xfId="17020"/>
    <cellStyle name="Vírgula 3 2 10 2 3 2" xfId="48315"/>
    <cellStyle name="Vírgula 3 2 10 2 4" xfId="38433"/>
    <cellStyle name="Vírgula 3 2 10 3" xfId="10432"/>
    <cellStyle name="Vírgula 3 2 10 3 2" xfId="26902"/>
    <cellStyle name="Vírgula 3 2 10 3 2 2" xfId="58197"/>
    <cellStyle name="Vírgula 3 2 10 3 3" xfId="41727"/>
    <cellStyle name="Vírgula 3 2 10 4" xfId="20314"/>
    <cellStyle name="Vírgula 3 2 10 4 2" xfId="51609"/>
    <cellStyle name="Vírgula 3 2 10 5" xfId="13726"/>
    <cellStyle name="Vírgula 3 2 10 5 2" xfId="45021"/>
    <cellStyle name="Vírgula 3 2 10 6" xfId="35139"/>
    <cellStyle name="Vírgula 3 2 10 7" xfId="31844"/>
    <cellStyle name="Vírgula 3 2 11" xfId="5491"/>
    <cellStyle name="Vírgula 3 2 11 2" xfId="21961"/>
    <cellStyle name="Vírgula 3 2 11 2 2" xfId="53256"/>
    <cellStyle name="Vírgula 3 2 11 3" xfId="15373"/>
    <cellStyle name="Vírgula 3 2 11 3 2" xfId="46668"/>
    <cellStyle name="Vírgula 3 2 11 4" xfId="36786"/>
    <cellStyle name="Vírgula 3 2 12" xfId="8785"/>
    <cellStyle name="Vírgula 3 2 12 2" xfId="25255"/>
    <cellStyle name="Vírgula 3 2 12 2 2" xfId="56550"/>
    <cellStyle name="Vírgula 3 2 12 3" xfId="40080"/>
    <cellStyle name="Vírgula 3 2 13" xfId="18667"/>
    <cellStyle name="Vírgula 3 2 13 2" xfId="49962"/>
    <cellStyle name="Vírgula 3 2 14" xfId="12079"/>
    <cellStyle name="Vírgula 3 2 14 2" xfId="43374"/>
    <cellStyle name="Vírgula 3 2 15" xfId="28550"/>
    <cellStyle name="Vírgula 3 2 15 2" xfId="33492"/>
    <cellStyle name="Vírgula 3 2 16" xfId="30197"/>
    <cellStyle name="Vírgula 3 2 2" xfId="2193"/>
    <cellStyle name="Vírgula 3 2 2 10" xfId="2194"/>
    <cellStyle name="Vírgula 3 2 2 10 2" xfId="8"/>
    <cellStyle name="Vírgula 3 2 2 10 2 2" xfId="2195"/>
    <cellStyle name="Vírgula 3 2 2 10 2 2 2" xfId="3847"/>
    <cellStyle name="Vírgula 3 2 2 10 2 2 2 2" xfId="7141"/>
    <cellStyle name="Vírgula 3 2 2 10 2 2 2 2 2" xfId="23611"/>
    <cellStyle name="Vírgula 3 2 2 10 2 2 2 2 2 2" xfId="54906"/>
    <cellStyle name="Vírgula 3 2 2 10 2 2 2 2 3" xfId="17023"/>
    <cellStyle name="Vírgula 3 2 2 10 2 2 2 2 3 2" xfId="48318"/>
    <cellStyle name="Vírgula 3 2 2 10 2 2 2 2 4" xfId="38436"/>
    <cellStyle name="Vírgula 3 2 2 10 2 2 2 3" xfId="10435"/>
    <cellStyle name="Vírgula 3 2 2 10 2 2 2 3 2" xfId="26905"/>
    <cellStyle name="Vírgula 3 2 2 10 2 2 2 3 2 2" xfId="58200"/>
    <cellStyle name="Vírgula 3 2 2 10 2 2 2 3 3" xfId="41730"/>
    <cellStyle name="Vírgula 3 2 2 10 2 2 2 4" xfId="20317"/>
    <cellStyle name="Vírgula 3 2 2 10 2 2 2 4 2" xfId="51612"/>
    <cellStyle name="Vírgula 3 2 2 10 2 2 2 5" xfId="13729"/>
    <cellStyle name="Vírgula 3 2 2 10 2 2 2 5 2" xfId="45024"/>
    <cellStyle name="Vírgula 3 2 2 10 2 2 2 6" xfId="35142"/>
    <cellStyle name="Vírgula 3 2 2 10 2 2 2 7" xfId="31847"/>
    <cellStyle name="Vírgula 3 2 2 10 2 2 3" xfId="5494"/>
    <cellStyle name="Vírgula 3 2 2 10 2 2 3 2" xfId="21964"/>
    <cellStyle name="Vírgula 3 2 2 10 2 2 3 2 2" xfId="53259"/>
    <cellStyle name="Vírgula 3 2 2 10 2 2 3 3" xfId="15376"/>
    <cellStyle name="Vírgula 3 2 2 10 2 2 3 3 2" xfId="46671"/>
    <cellStyle name="Vírgula 3 2 2 10 2 2 3 4" xfId="36789"/>
    <cellStyle name="Vírgula 3 2 2 10 2 2 4" xfId="8788"/>
    <cellStyle name="Vírgula 3 2 2 10 2 2 4 2" xfId="25258"/>
    <cellStyle name="Vírgula 3 2 2 10 2 2 4 2 2" xfId="56553"/>
    <cellStyle name="Vírgula 3 2 2 10 2 2 4 3" xfId="40083"/>
    <cellStyle name="Vírgula 3 2 2 10 2 2 5" xfId="18670"/>
    <cellStyle name="Vírgula 3 2 2 10 2 2 5 2" xfId="49965"/>
    <cellStyle name="Vírgula 3 2 2 10 2 2 6" xfId="12082"/>
    <cellStyle name="Vírgula 3 2 2 10 2 2 6 2" xfId="43377"/>
    <cellStyle name="Vírgula 3 2 2 10 2 2 7" xfId="28553"/>
    <cellStyle name="Vírgula 3 2 2 10 2 2 7 2" xfId="33495"/>
    <cellStyle name="Vírgula 3 2 2 10 2 2 8" xfId="30200"/>
    <cellStyle name="Vírgula 3 2 2 10 2 3" xfId="2455"/>
    <cellStyle name="Vírgula 3 2 2 10 2 3 2" xfId="5750"/>
    <cellStyle name="Vírgula 3 2 2 10 2 3 2 2" xfId="22220"/>
    <cellStyle name="Vírgula 3 2 2 10 2 3 2 2 2" xfId="53515"/>
    <cellStyle name="Vírgula 3 2 2 10 2 3 2 3" xfId="15632"/>
    <cellStyle name="Vírgula 3 2 2 10 2 3 2 3 2" xfId="46927"/>
    <cellStyle name="Vírgula 3 2 2 10 2 3 2 4" xfId="37045"/>
    <cellStyle name="Vírgula 3 2 2 10 2 3 3" xfId="9044"/>
    <cellStyle name="Vírgula 3 2 2 10 2 3 3 2" xfId="25514"/>
    <cellStyle name="Vírgula 3 2 2 10 2 3 3 2 2" xfId="56809"/>
    <cellStyle name="Vírgula 3 2 2 10 2 3 3 3" xfId="40339"/>
    <cellStyle name="Vírgula 3 2 2 10 2 3 4" xfId="18926"/>
    <cellStyle name="Vírgula 3 2 2 10 2 3 4 2" xfId="50221"/>
    <cellStyle name="Vírgula 3 2 2 10 2 3 5" xfId="12338"/>
    <cellStyle name="Vírgula 3 2 2 10 2 3 5 2" xfId="43633"/>
    <cellStyle name="Vírgula 3 2 2 10 2 3 6" xfId="33751"/>
    <cellStyle name="Vírgula 3 2 2 10 2 3 7" xfId="30456"/>
    <cellStyle name="Vírgula 3 2 2 10 2 4" xfId="4103"/>
    <cellStyle name="Vírgula 3 2 2 10 2 4 2" xfId="20573"/>
    <cellStyle name="Vírgula 3 2 2 10 2 4 2 2" xfId="51868"/>
    <cellStyle name="Vírgula 3 2 2 10 2 4 3" xfId="13985"/>
    <cellStyle name="Vírgula 3 2 2 10 2 4 3 2" xfId="45280"/>
    <cellStyle name="Vírgula 3 2 2 10 2 4 4" xfId="35398"/>
    <cellStyle name="Vírgula 3 2 2 10 2 5" xfId="7397"/>
    <cellStyle name="Vírgula 3 2 2 10 2 5 2" xfId="23867"/>
    <cellStyle name="Vírgula 3 2 2 10 2 5 2 2" xfId="55162"/>
    <cellStyle name="Vírgula 3 2 2 10 2 5 3" xfId="38692"/>
    <cellStyle name="Vírgula 3 2 2 10 2 6" xfId="17279"/>
    <cellStyle name="Vírgula 3 2 2 10 2 6 2" xfId="48574"/>
    <cellStyle name="Vírgula 3 2 2 10 2 7" xfId="10691"/>
    <cellStyle name="Vírgula 3 2 2 10 2 7 2" xfId="41986"/>
    <cellStyle name="Vírgula 3 2 2 10 2 8" xfId="27162"/>
    <cellStyle name="Vírgula 3 2 2 10 2 8 2" xfId="32103"/>
    <cellStyle name="Vírgula 3 2 2 10 2 9" xfId="28809"/>
    <cellStyle name="Vírgula 3 2 2 10 3" xfId="3846"/>
    <cellStyle name="Vírgula 3 2 2 10 3 2" xfId="7140"/>
    <cellStyle name="Vírgula 3 2 2 10 3 2 2" xfId="23610"/>
    <cellStyle name="Vírgula 3 2 2 10 3 2 2 2" xfId="54905"/>
    <cellStyle name="Vírgula 3 2 2 10 3 2 3" xfId="17022"/>
    <cellStyle name="Vírgula 3 2 2 10 3 2 3 2" xfId="48317"/>
    <cellStyle name="Vírgula 3 2 2 10 3 2 4" xfId="38435"/>
    <cellStyle name="Vírgula 3 2 2 10 3 3" xfId="10434"/>
    <cellStyle name="Vírgula 3 2 2 10 3 3 2" xfId="26904"/>
    <cellStyle name="Vírgula 3 2 2 10 3 3 2 2" xfId="58199"/>
    <cellStyle name="Vírgula 3 2 2 10 3 3 3" xfId="41729"/>
    <cellStyle name="Vírgula 3 2 2 10 3 4" xfId="20316"/>
    <cellStyle name="Vírgula 3 2 2 10 3 4 2" xfId="51611"/>
    <cellStyle name="Vírgula 3 2 2 10 3 5" xfId="13728"/>
    <cellStyle name="Vírgula 3 2 2 10 3 5 2" xfId="45023"/>
    <cellStyle name="Vírgula 3 2 2 10 3 6" xfId="35141"/>
    <cellStyle name="Vírgula 3 2 2 10 3 7" xfId="31846"/>
    <cellStyle name="Vírgula 3 2 2 10 4" xfId="5493"/>
    <cellStyle name="Vírgula 3 2 2 10 4 2" xfId="21963"/>
    <cellStyle name="Vírgula 3 2 2 10 4 2 2" xfId="53258"/>
    <cellStyle name="Vírgula 3 2 2 10 4 3" xfId="15375"/>
    <cellStyle name="Vírgula 3 2 2 10 4 3 2" xfId="46670"/>
    <cellStyle name="Vírgula 3 2 2 10 4 4" xfId="36788"/>
    <cellStyle name="Vírgula 3 2 2 10 5" xfId="8787"/>
    <cellStyle name="Vírgula 3 2 2 10 5 2" xfId="25257"/>
    <cellStyle name="Vírgula 3 2 2 10 5 2 2" xfId="56552"/>
    <cellStyle name="Vírgula 3 2 2 10 5 3" xfId="40082"/>
    <cellStyle name="Vírgula 3 2 2 10 6" xfId="18669"/>
    <cellStyle name="Vírgula 3 2 2 10 6 2" xfId="49964"/>
    <cellStyle name="Vírgula 3 2 2 10 7" xfId="12081"/>
    <cellStyle name="Vírgula 3 2 2 10 7 2" xfId="43376"/>
    <cellStyle name="Vírgula 3 2 2 10 8" xfId="28552"/>
    <cellStyle name="Vírgula 3 2 2 10 8 2" xfId="33494"/>
    <cellStyle name="Vírgula 3 2 2 10 9" xfId="30199"/>
    <cellStyle name="Vírgula 3 2 2 11" xfId="8786"/>
    <cellStyle name="Vírgula 3 2 2 11 2" xfId="25256"/>
    <cellStyle name="Vírgula 3 2 2 11 2 2" xfId="56551"/>
    <cellStyle name="Vírgula 3 2 2 11 3" xfId="40081"/>
    <cellStyle name="Vírgula 3 2 2 12" xfId="18668"/>
    <cellStyle name="Vírgula 3 2 2 12 2" xfId="49963"/>
    <cellStyle name="Vírgula 3 2 2 13" xfId="12080"/>
    <cellStyle name="Vírgula 3 2 2 13 2" xfId="43375"/>
    <cellStyle name="Vírgula 3 2 2 14" xfId="28551"/>
    <cellStyle name="Vírgula 3 2 2 14 2" xfId="33493"/>
    <cellStyle name="Vírgula 3 2 2 15" xfId="30198"/>
    <cellStyle name="Vírgula 3 2 2 2" xfId="2196"/>
    <cellStyle name="Vírgula 3 2 2 2 10" xfId="12083"/>
    <cellStyle name="Vírgula 3 2 2 2 10 2" xfId="43378"/>
    <cellStyle name="Vírgula 3 2 2 2 11" xfId="28554"/>
    <cellStyle name="Vírgula 3 2 2 2 11 2" xfId="33496"/>
    <cellStyle name="Vírgula 3 2 2 2 12" xfId="30201"/>
    <cellStyle name="Vírgula 3 2 2 2 2" xfId="2197"/>
    <cellStyle name="Vírgula 3 2 2 2 2 10" xfId="30202"/>
    <cellStyle name="Vírgula 3 2 2 2 2 2" xfId="2198"/>
    <cellStyle name="Vírgula 3 2 2 2 2 2 2" xfId="3850"/>
    <cellStyle name="Vírgula 3 2 2 2 2 2 2 2" xfId="7144"/>
    <cellStyle name="Vírgula 3 2 2 2 2 2 2 2 2" xfId="23614"/>
    <cellStyle name="Vírgula 3 2 2 2 2 2 2 2 2 2" xfId="54909"/>
    <cellStyle name="Vírgula 3 2 2 2 2 2 2 2 3" xfId="17026"/>
    <cellStyle name="Vírgula 3 2 2 2 2 2 2 2 3 2" xfId="48321"/>
    <cellStyle name="Vírgula 3 2 2 2 2 2 2 2 4" xfId="38439"/>
    <cellStyle name="Vírgula 3 2 2 2 2 2 2 3" xfId="10438"/>
    <cellStyle name="Vírgula 3 2 2 2 2 2 2 3 2" xfId="26908"/>
    <cellStyle name="Vírgula 3 2 2 2 2 2 2 3 2 2" xfId="58203"/>
    <cellStyle name="Vírgula 3 2 2 2 2 2 2 3 3" xfId="41733"/>
    <cellStyle name="Vírgula 3 2 2 2 2 2 2 4" xfId="20320"/>
    <cellStyle name="Vírgula 3 2 2 2 2 2 2 4 2" xfId="51615"/>
    <cellStyle name="Vírgula 3 2 2 2 2 2 2 5" xfId="13732"/>
    <cellStyle name="Vírgula 3 2 2 2 2 2 2 5 2" xfId="45027"/>
    <cellStyle name="Vírgula 3 2 2 2 2 2 2 6" xfId="35145"/>
    <cellStyle name="Vírgula 3 2 2 2 2 2 2 7" xfId="31850"/>
    <cellStyle name="Vírgula 3 2 2 2 2 2 3" xfId="5497"/>
    <cellStyle name="Vírgula 3 2 2 2 2 2 3 2" xfId="21967"/>
    <cellStyle name="Vírgula 3 2 2 2 2 2 3 2 2" xfId="53262"/>
    <cellStyle name="Vírgula 3 2 2 2 2 2 3 3" xfId="15379"/>
    <cellStyle name="Vírgula 3 2 2 2 2 2 3 3 2" xfId="46674"/>
    <cellStyle name="Vírgula 3 2 2 2 2 2 3 4" xfId="36792"/>
    <cellStyle name="Vírgula 3 2 2 2 2 2 4" xfId="8791"/>
    <cellStyle name="Vírgula 3 2 2 2 2 2 4 2" xfId="25261"/>
    <cellStyle name="Vírgula 3 2 2 2 2 2 4 2 2" xfId="56556"/>
    <cellStyle name="Vírgula 3 2 2 2 2 2 4 3" xfId="40086"/>
    <cellStyle name="Vírgula 3 2 2 2 2 2 5" xfId="18673"/>
    <cellStyle name="Vírgula 3 2 2 2 2 2 5 2" xfId="49968"/>
    <cellStyle name="Vírgula 3 2 2 2 2 2 6" xfId="12085"/>
    <cellStyle name="Vírgula 3 2 2 2 2 2 6 2" xfId="43380"/>
    <cellStyle name="Vírgula 3 2 2 2 2 2 7" xfId="28556"/>
    <cellStyle name="Vírgula 3 2 2 2 2 2 7 2" xfId="33498"/>
    <cellStyle name="Vírgula 3 2 2 2 2 2 8" xfId="30203"/>
    <cellStyle name="Vírgula 3 2 2 2 2 3" xfId="2199"/>
    <cellStyle name="Vírgula 3 2 2 2 2 3 2" xfId="3851"/>
    <cellStyle name="Vírgula 3 2 2 2 2 3 2 2" xfId="7145"/>
    <cellStyle name="Vírgula 3 2 2 2 2 3 2 2 2" xfId="23615"/>
    <cellStyle name="Vírgula 3 2 2 2 2 3 2 2 2 2" xfId="54910"/>
    <cellStyle name="Vírgula 3 2 2 2 2 3 2 2 3" xfId="17027"/>
    <cellStyle name="Vírgula 3 2 2 2 2 3 2 2 3 2" xfId="48322"/>
    <cellStyle name="Vírgula 3 2 2 2 2 3 2 2 4" xfId="38440"/>
    <cellStyle name="Vírgula 3 2 2 2 2 3 2 3" xfId="10439"/>
    <cellStyle name="Vírgula 3 2 2 2 2 3 2 3 2" xfId="26909"/>
    <cellStyle name="Vírgula 3 2 2 2 2 3 2 3 2 2" xfId="58204"/>
    <cellStyle name="Vírgula 3 2 2 2 2 3 2 3 3" xfId="41734"/>
    <cellStyle name="Vírgula 3 2 2 2 2 3 2 4" xfId="20321"/>
    <cellStyle name="Vírgula 3 2 2 2 2 3 2 4 2" xfId="51616"/>
    <cellStyle name="Vírgula 3 2 2 2 2 3 2 5" xfId="13733"/>
    <cellStyle name="Vírgula 3 2 2 2 2 3 2 5 2" xfId="45028"/>
    <cellStyle name="Vírgula 3 2 2 2 2 3 2 6" xfId="35146"/>
    <cellStyle name="Vírgula 3 2 2 2 2 3 2 7" xfId="31851"/>
    <cellStyle name="Vírgula 3 2 2 2 2 3 3" xfId="5498"/>
    <cellStyle name="Vírgula 3 2 2 2 2 3 3 2" xfId="21968"/>
    <cellStyle name="Vírgula 3 2 2 2 2 3 3 2 2" xfId="53263"/>
    <cellStyle name="Vírgula 3 2 2 2 2 3 3 3" xfId="15380"/>
    <cellStyle name="Vírgula 3 2 2 2 2 3 3 3 2" xfId="46675"/>
    <cellStyle name="Vírgula 3 2 2 2 2 3 3 4" xfId="36793"/>
    <cellStyle name="Vírgula 3 2 2 2 2 3 4" xfId="8792"/>
    <cellStyle name="Vírgula 3 2 2 2 2 3 4 2" xfId="25262"/>
    <cellStyle name="Vírgula 3 2 2 2 2 3 4 2 2" xfId="56557"/>
    <cellStyle name="Vírgula 3 2 2 2 2 3 4 3" xfId="40087"/>
    <cellStyle name="Vírgula 3 2 2 2 2 3 5" xfId="18674"/>
    <cellStyle name="Vírgula 3 2 2 2 2 3 5 2" xfId="49969"/>
    <cellStyle name="Vírgula 3 2 2 2 2 3 6" xfId="12086"/>
    <cellStyle name="Vírgula 3 2 2 2 2 3 6 2" xfId="43381"/>
    <cellStyle name="Vírgula 3 2 2 2 2 3 7" xfId="28557"/>
    <cellStyle name="Vírgula 3 2 2 2 2 3 7 2" xfId="33499"/>
    <cellStyle name="Vírgula 3 2 2 2 2 3 8" xfId="30204"/>
    <cellStyle name="Vírgula 3 2 2 2 2 4" xfId="3849"/>
    <cellStyle name="Vírgula 3 2 2 2 2 4 2" xfId="7143"/>
    <cellStyle name="Vírgula 3 2 2 2 2 4 2 2" xfId="23613"/>
    <cellStyle name="Vírgula 3 2 2 2 2 4 2 2 2" xfId="54908"/>
    <cellStyle name="Vírgula 3 2 2 2 2 4 2 3" xfId="17025"/>
    <cellStyle name="Vírgula 3 2 2 2 2 4 2 3 2" xfId="48320"/>
    <cellStyle name="Vírgula 3 2 2 2 2 4 2 4" xfId="38438"/>
    <cellStyle name="Vírgula 3 2 2 2 2 4 3" xfId="10437"/>
    <cellStyle name="Vírgula 3 2 2 2 2 4 3 2" xfId="26907"/>
    <cellStyle name="Vírgula 3 2 2 2 2 4 3 2 2" xfId="58202"/>
    <cellStyle name="Vírgula 3 2 2 2 2 4 3 3" xfId="41732"/>
    <cellStyle name="Vírgula 3 2 2 2 2 4 4" xfId="20319"/>
    <cellStyle name="Vírgula 3 2 2 2 2 4 4 2" xfId="51614"/>
    <cellStyle name="Vírgula 3 2 2 2 2 4 5" xfId="13731"/>
    <cellStyle name="Vírgula 3 2 2 2 2 4 5 2" xfId="45026"/>
    <cellStyle name="Vírgula 3 2 2 2 2 4 6" xfId="35144"/>
    <cellStyle name="Vírgula 3 2 2 2 2 4 7" xfId="31849"/>
    <cellStyle name="Vírgula 3 2 2 2 2 5" xfId="5496"/>
    <cellStyle name="Vírgula 3 2 2 2 2 5 2" xfId="21966"/>
    <cellStyle name="Vírgula 3 2 2 2 2 5 2 2" xfId="53261"/>
    <cellStyle name="Vírgula 3 2 2 2 2 5 3" xfId="15378"/>
    <cellStyle name="Vírgula 3 2 2 2 2 5 3 2" xfId="46673"/>
    <cellStyle name="Vírgula 3 2 2 2 2 5 4" xfId="36791"/>
    <cellStyle name="Vírgula 3 2 2 2 2 6" xfId="8790"/>
    <cellStyle name="Vírgula 3 2 2 2 2 6 2" xfId="25260"/>
    <cellStyle name="Vírgula 3 2 2 2 2 6 2 2" xfId="56555"/>
    <cellStyle name="Vírgula 3 2 2 2 2 6 3" xfId="40085"/>
    <cellStyle name="Vírgula 3 2 2 2 2 7" xfId="18672"/>
    <cellStyle name="Vírgula 3 2 2 2 2 7 2" xfId="49967"/>
    <cellStyle name="Vírgula 3 2 2 2 2 8" xfId="12084"/>
    <cellStyle name="Vírgula 3 2 2 2 2 8 2" xfId="43379"/>
    <cellStyle name="Vírgula 3 2 2 2 2 9" xfId="28555"/>
    <cellStyle name="Vírgula 3 2 2 2 2 9 2" xfId="33497"/>
    <cellStyle name="Vírgula 3 2 2 2 3" xfId="2200"/>
    <cellStyle name="Vírgula 3 2 2 2 3 2" xfId="2201"/>
    <cellStyle name="Vírgula 3 2 2 2 3 2 2" xfId="3853"/>
    <cellStyle name="Vírgula 3 2 2 2 3 2 2 2" xfId="7147"/>
    <cellStyle name="Vírgula 3 2 2 2 3 2 2 2 2" xfId="23617"/>
    <cellStyle name="Vírgula 3 2 2 2 3 2 2 2 2 2" xfId="54912"/>
    <cellStyle name="Vírgula 3 2 2 2 3 2 2 2 3" xfId="17029"/>
    <cellStyle name="Vírgula 3 2 2 2 3 2 2 2 3 2" xfId="48324"/>
    <cellStyle name="Vírgula 3 2 2 2 3 2 2 2 4" xfId="38442"/>
    <cellStyle name="Vírgula 3 2 2 2 3 2 2 3" xfId="10441"/>
    <cellStyle name="Vírgula 3 2 2 2 3 2 2 3 2" xfId="26911"/>
    <cellStyle name="Vírgula 3 2 2 2 3 2 2 3 2 2" xfId="58206"/>
    <cellStyle name="Vírgula 3 2 2 2 3 2 2 3 3" xfId="41736"/>
    <cellStyle name="Vírgula 3 2 2 2 3 2 2 4" xfId="20323"/>
    <cellStyle name="Vírgula 3 2 2 2 3 2 2 4 2" xfId="51618"/>
    <cellStyle name="Vírgula 3 2 2 2 3 2 2 5" xfId="13735"/>
    <cellStyle name="Vírgula 3 2 2 2 3 2 2 5 2" xfId="45030"/>
    <cellStyle name="Vírgula 3 2 2 2 3 2 2 6" xfId="35148"/>
    <cellStyle name="Vírgula 3 2 2 2 3 2 2 7" xfId="31853"/>
    <cellStyle name="Vírgula 3 2 2 2 3 2 3" xfId="5500"/>
    <cellStyle name="Vírgula 3 2 2 2 3 2 3 2" xfId="21970"/>
    <cellStyle name="Vírgula 3 2 2 2 3 2 3 2 2" xfId="53265"/>
    <cellStyle name="Vírgula 3 2 2 2 3 2 3 3" xfId="15382"/>
    <cellStyle name="Vírgula 3 2 2 2 3 2 3 3 2" xfId="46677"/>
    <cellStyle name="Vírgula 3 2 2 2 3 2 3 4" xfId="36795"/>
    <cellStyle name="Vírgula 3 2 2 2 3 2 4" xfId="8794"/>
    <cellStyle name="Vírgula 3 2 2 2 3 2 4 2" xfId="25264"/>
    <cellStyle name="Vírgula 3 2 2 2 3 2 4 2 2" xfId="56559"/>
    <cellStyle name="Vírgula 3 2 2 2 3 2 4 3" xfId="40089"/>
    <cellStyle name="Vírgula 3 2 2 2 3 2 5" xfId="18676"/>
    <cellStyle name="Vírgula 3 2 2 2 3 2 5 2" xfId="49971"/>
    <cellStyle name="Vírgula 3 2 2 2 3 2 6" xfId="12088"/>
    <cellStyle name="Vírgula 3 2 2 2 3 2 6 2" xfId="43383"/>
    <cellStyle name="Vírgula 3 2 2 2 3 2 7" xfId="28559"/>
    <cellStyle name="Vírgula 3 2 2 2 3 2 7 2" xfId="33501"/>
    <cellStyle name="Vírgula 3 2 2 2 3 2 8" xfId="30206"/>
    <cellStyle name="Vírgula 3 2 2 2 3 3" xfId="3852"/>
    <cellStyle name="Vírgula 3 2 2 2 3 3 2" xfId="7146"/>
    <cellStyle name="Vírgula 3 2 2 2 3 3 2 2" xfId="23616"/>
    <cellStyle name="Vírgula 3 2 2 2 3 3 2 2 2" xfId="54911"/>
    <cellStyle name="Vírgula 3 2 2 2 3 3 2 3" xfId="17028"/>
    <cellStyle name="Vírgula 3 2 2 2 3 3 2 3 2" xfId="48323"/>
    <cellStyle name="Vírgula 3 2 2 2 3 3 2 4" xfId="38441"/>
    <cellStyle name="Vírgula 3 2 2 2 3 3 3" xfId="10440"/>
    <cellStyle name="Vírgula 3 2 2 2 3 3 3 2" xfId="26910"/>
    <cellStyle name="Vírgula 3 2 2 2 3 3 3 2 2" xfId="58205"/>
    <cellStyle name="Vírgula 3 2 2 2 3 3 3 3" xfId="41735"/>
    <cellStyle name="Vírgula 3 2 2 2 3 3 4" xfId="20322"/>
    <cellStyle name="Vírgula 3 2 2 2 3 3 4 2" xfId="51617"/>
    <cellStyle name="Vírgula 3 2 2 2 3 3 5" xfId="13734"/>
    <cellStyle name="Vírgula 3 2 2 2 3 3 5 2" xfId="45029"/>
    <cellStyle name="Vírgula 3 2 2 2 3 3 6" xfId="35147"/>
    <cellStyle name="Vírgula 3 2 2 2 3 3 7" xfId="31852"/>
    <cellStyle name="Vírgula 3 2 2 2 3 4" xfId="5499"/>
    <cellStyle name="Vírgula 3 2 2 2 3 4 2" xfId="21969"/>
    <cellStyle name="Vírgula 3 2 2 2 3 4 2 2" xfId="53264"/>
    <cellStyle name="Vírgula 3 2 2 2 3 4 3" xfId="15381"/>
    <cellStyle name="Vírgula 3 2 2 2 3 4 3 2" xfId="46676"/>
    <cellStyle name="Vírgula 3 2 2 2 3 4 4" xfId="36794"/>
    <cellStyle name="Vírgula 3 2 2 2 3 5" xfId="8793"/>
    <cellStyle name="Vírgula 3 2 2 2 3 5 2" xfId="25263"/>
    <cellStyle name="Vírgula 3 2 2 2 3 5 2 2" xfId="56558"/>
    <cellStyle name="Vírgula 3 2 2 2 3 5 3" xfId="40088"/>
    <cellStyle name="Vírgula 3 2 2 2 3 6" xfId="18675"/>
    <cellStyle name="Vírgula 3 2 2 2 3 6 2" xfId="49970"/>
    <cellStyle name="Vírgula 3 2 2 2 3 7" xfId="12087"/>
    <cellStyle name="Vírgula 3 2 2 2 3 7 2" xfId="43382"/>
    <cellStyle name="Vírgula 3 2 2 2 3 8" xfId="28558"/>
    <cellStyle name="Vírgula 3 2 2 2 3 8 2" xfId="33500"/>
    <cellStyle name="Vírgula 3 2 2 2 3 9" xfId="30205"/>
    <cellStyle name="Vírgula 3 2 2 2 4" xfId="2202"/>
    <cellStyle name="Vírgula 3 2 2 2 4 2" xfId="3854"/>
    <cellStyle name="Vírgula 3 2 2 2 4 2 2" xfId="7148"/>
    <cellStyle name="Vírgula 3 2 2 2 4 2 2 2" xfId="23618"/>
    <cellStyle name="Vírgula 3 2 2 2 4 2 2 2 2" xfId="54913"/>
    <cellStyle name="Vírgula 3 2 2 2 4 2 2 3" xfId="17030"/>
    <cellStyle name="Vírgula 3 2 2 2 4 2 2 3 2" xfId="48325"/>
    <cellStyle name="Vírgula 3 2 2 2 4 2 2 4" xfId="38443"/>
    <cellStyle name="Vírgula 3 2 2 2 4 2 3" xfId="10442"/>
    <cellStyle name="Vírgula 3 2 2 2 4 2 3 2" xfId="26912"/>
    <cellStyle name="Vírgula 3 2 2 2 4 2 3 2 2" xfId="58207"/>
    <cellStyle name="Vírgula 3 2 2 2 4 2 3 3" xfId="41737"/>
    <cellStyle name="Vírgula 3 2 2 2 4 2 4" xfId="20324"/>
    <cellStyle name="Vírgula 3 2 2 2 4 2 4 2" xfId="51619"/>
    <cellStyle name="Vírgula 3 2 2 2 4 2 5" xfId="13736"/>
    <cellStyle name="Vírgula 3 2 2 2 4 2 5 2" xfId="45031"/>
    <cellStyle name="Vírgula 3 2 2 2 4 2 6" xfId="35149"/>
    <cellStyle name="Vírgula 3 2 2 2 4 2 7" xfId="31854"/>
    <cellStyle name="Vírgula 3 2 2 2 4 3" xfId="5501"/>
    <cellStyle name="Vírgula 3 2 2 2 4 3 2" xfId="21971"/>
    <cellStyle name="Vírgula 3 2 2 2 4 3 2 2" xfId="53266"/>
    <cellStyle name="Vírgula 3 2 2 2 4 3 3" xfId="15383"/>
    <cellStyle name="Vírgula 3 2 2 2 4 3 3 2" xfId="46678"/>
    <cellStyle name="Vírgula 3 2 2 2 4 3 4" xfId="36796"/>
    <cellStyle name="Vírgula 3 2 2 2 4 4" xfId="8795"/>
    <cellStyle name="Vírgula 3 2 2 2 4 4 2" xfId="25265"/>
    <cellStyle name="Vírgula 3 2 2 2 4 4 2 2" xfId="56560"/>
    <cellStyle name="Vírgula 3 2 2 2 4 4 3" xfId="40090"/>
    <cellStyle name="Vírgula 3 2 2 2 4 5" xfId="18677"/>
    <cellStyle name="Vírgula 3 2 2 2 4 5 2" xfId="49972"/>
    <cellStyle name="Vírgula 3 2 2 2 4 6" xfId="12089"/>
    <cellStyle name="Vírgula 3 2 2 2 4 6 2" xfId="43384"/>
    <cellStyle name="Vírgula 3 2 2 2 4 7" xfId="28560"/>
    <cellStyle name="Vírgula 3 2 2 2 4 7 2" xfId="33502"/>
    <cellStyle name="Vírgula 3 2 2 2 4 8" xfId="30207"/>
    <cellStyle name="Vírgula 3 2 2 2 5" xfId="2203"/>
    <cellStyle name="Vírgula 3 2 2 2 5 2" xfId="3855"/>
    <cellStyle name="Vírgula 3 2 2 2 5 2 2" xfId="7149"/>
    <cellStyle name="Vírgula 3 2 2 2 5 2 2 2" xfId="23619"/>
    <cellStyle name="Vírgula 3 2 2 2 5 2 2 2 2" xfId="54914"/>
    <cellStyle name="Vírgula 3 2 2 2 5 2 2 3" xfId="17031"/>
    <cellStyle name="Vírgula 3 2 2 2 5 2 2 3 2" xfId="48326"/>
    <cellStyle name="Vírgula 3 2 2 2 5 2 2 4" xfId="38444"/>
    <cellStyle name="Vírgula 3 2 2 2 5 2 3" xfId="10443"/>
    <cellStyle name="Vírgula 3 2 2 2 5 2 3 2" xfId="26913"/>
    <cellStyle name="Vírgula 3 2 2 2 5 2 3 2 2" xfId="58208"/>
    <cellStyle name="Vírgula 3 2 2 2 5 2 3 3" xfId="41738"/>
    <cellStyle name="Vírgula 3 2 2 2 5 2 4" xfId="20325"/>
    <cellStyle name="Vírgula 3 2 2 2 5 2 4 2" xfId="51620"/>
    <cellStyle name="Vírgula 3 2 2 2 5 2 5" xfId="13737"/>
    <cellStyle name="Vírgula 3 2 2 2 5 2 5 2" xfId="45032"/>
    <cellStyle name="Vírgula 3 2 2 2 5 2 6" xfId="35150"/>
    <cellStyle name="Vírgula 3 2 2 2 5 2 7" xfId="31855"/>
    <cellStyle name="Vírgula 3 2 2 2 5 3" xfId="5502"/>
    <cellStyle name="Vírgula 3 2 2 2 5 3 2" xfId="21972"/>
    <cellStyle name="Vírgula 3 2 2 2 5 3 2 2" xfId="53267"/>
    <cellStyle name="Vírgula 3 2 2 2 5 3 3" xfId="15384"/>
    <cellStyle name="Vírgula 3 2 2 2 5 3 3 2" xfId="46679"/>
    <cellStyle name="Vírgula 3 2 2 2 5 3 4" xfId="36797"/>
    <cellStyle name="Vírgula 3 2 2 2 5 4" xfId="8796"/>
    <cellStyle name="Vírgula 3 2 2 2 5 4 2" xfId="25266"/>
    <cellStyle name="Vírgula 3 2 2 2 5 4 2 2" xfId="56561"/>
    <cellStyle name="Vírgula 3 2 2 2 5 4 3" xfId="40091"/>
    <cellStyle name="Vírgula 3 2 2 2 5 5" xfId="18678"/>
    <cellStyle name="Vírgula 3 2 2 2 5 5 2" xfId="49973"/>
    <cellStyle name="Vírgula 3 2 2 2 5 6" xfId="12090"/>
    <cellStyle name="Vírgula 3 2 2 2 5 6 2" xfId="43385"/>
    <cellStyle name="Vírgula 3 2 2 2 5 7" xfId="28561"/>
    <cellStyle name="Vírgula 3 2 2 2 5 7 2" xfId="33503"/>
    <cellStyle name="Vírgula 3 2 2 2 5 8" xfId="30208"/>
    <cellStyle name="Vírgula 3 2 2 2 6" xfId="3848"/>
    <cellStyle name="Vírgula 3 2 2 2 6 2" xfId="7142"/>
    <cellStyle name="Vírgula 3 2 2 2 6 2 2" xfId="23612"/>
    <cellStyle name="Vírgula 3 2 2 2 6 2 2 2" xfId="54907"/>
    <cellStyle name="Vírgula 3 2 2 2 6 2 3" xfId="17024"/>
    <cellStyle name="Vírgula 3 2 2 2 6 2 3 2" xfId="48319"/>
    <cellStyle name="Vírgula 3 2 2 2 6 2 4" xfId="38437"/>
    <cellStyle name="Vírgula 3 2 2 2 6 3" xfId="10436"/>
    <cellStyle name="Vírgula 3 2 2 2 6 3 2" xfId="26906"/>
    <cellStyle name="Vírgula 3 2 2 2 6 3 2 2" xfId="58201"/>
    <cellStyle name="Vírgula 3 2 2 2 6 3 3" xfId="41731"/>
    <cellStyle name="Vírgula 3 2 2 2 6 4" xfId="20318"/>
    <cellStyle name="Vírgula 3 2 2 2 6 4 2" xfId="51613"/>
    <cellStyle name="Vírgula 3 2 2 2 6 5" xfId="13730"/>
    <cellStyle name="Vírgula 3 2 2 2 6 5 2" xfId="45025"/>
    <cellStyle name="Vírgula 3 2 2 2 6 6" xfId="35143"/>
    <cellStyle name="Vírgula 3 2 2 2 6 7" xfId="31848"/>
    <cellStyle name="Vírgula 3 2 2 2 7" xfId="5495"/>
    <cellStyle name="Vírgula 3 2 2 2 7 2" xfId="21965"/>
    <cellStyle name="Vírgula 3 2 2 2 7 2 2" xfId="53260"/>
    <cellStyle name="Vírgula 3 2 2 2 7 3" xfId="15377"/>
    <cellStyle name="Vírgula 3 2 2 2 7 3 2" xfId="46672"/>
    <cellStyle name="Vírgula 3 2 2 2 7 4" xfId="36790"/>
    <cellStyle name="Vírgula 3 2 2 2 8" xfId="8789"/>
    <cellStyle name="Vírgula 3 2 2 2 8 2" xfId="25259"/>
    <cellStyle name="Vírgula 3 2 2 2 8 2 2" xfId="56554"/>
    <cellStyle name="Vírgula 3 2 2 2 8 3" xfId="40084"/>
    <cellStyle name="Vírgula 3 2 2 2 9" xfId="18671"/>
    <cellStyle name="Vírgula 3 2 2 2 9 2" xfId="49966"/>
    <cellStyle name="Vírgula 3 2 2 3" xfId="2204"/>
    <cellStyle name="Vírgula 3 2 2 3 10" xfId="12091"/>
    <cellStyle name="Vírgula 3 2 2 3 10 2" xfId="43386"/>
    <cellStyle name="Vírgula 3 2 2 3 11" xfId="28562"/>
    <cellStyle name="Vírgula 3 2 2 3 11 2" xfId="33504"/>
    <cellStyle name="Vírgula 3 2 2 3 12" xfId="30209"/>
    <cellStyle name="Vírgula 3 2 2 3 2" xfId="2205"/>
    <cellStyle name="Vírgula 3 2 2 3 2 10" xfId="30210"/>
    <cellStyle name="Vírgula 3 2 2 3 2 2" xfId="2206"/>
    <cellStyle name="Vírgula 3 2 2 3 2 2 2" xfId="3858"/>
    <cellStyle name="Vírgula 3 2 2 3 2 2 2 2" xfId="7152"/>
    <cellStyle name="Vírgula 3 2 2 3 2 2 2 2 2" xfId="23622"/>
    <cellStyle name="Vírgula 3 2 2 3 2 2 2 2 2 2" xfId="54917"/>
    <cellStyle name="Vírgula 3 2 2 3 2 2 2 2 3" xfId="17034"/>
    <cellStyle name="Vírgula 3 2 2 3 2 2 2 2 3 2" xfId="48329"/>
    <cellStyle name="Vírgula 3 2 2 3 2 2 2 2 4" xfId="38447"/>
    <cellStyle name="Vírgula 3 2 2 3 2 2 2 3" xfId="10446"/>
    <cellStyle name="Vírgula 3 2 2 3 2 2 2 3 2" xfId="26916"/>
    <cellStyle name="Vírgula 3 2 2 3 2 2 2 3 2 2" xfId="58211"/>
    <cellStyle name="Vírgula 3 2 2 3 2 2 2 3 3" xfId="41741"/>
    <cellStyle name="Vírgula 3 2 2 3 2 2 2 4" xfId="20328"/>
    <cellStyle name="Vírgula 3 2 2 3 2 2 2 4 2" xfId="51623"/>
    <cellStyle name="Vírgula 3 2 2 3 2 2 2 5" xfId="13740"/>
    <cellStyle name="Vírgula 3 2 2 3 2 2 2 5 2" xfId="45035"/>
    <cellStyle name="Vírgula 3 2 2 3 2 2 2 6" xfId="35153"/>
    <cellStyle name="Vírgula 3 2 2 3 2 2 2 7" xfId="31858"/>
    <cellStyle name="Vírgula 3 2 2 3 2 2 3" xfId="5505"/>
    <cellStyle name="Vírgula 3 2 2 3 2 2 3 2" xfId="21975"/>
    <cellStyle name="Vírgula 3 2 2 3 2 2 3 2 2" xfId="53270"/>
    <cellStyle name="Vírgula 3 2 2 3 2 2 3 3" xfId="15387"/>
    <cellStyle name="Vírgula 3 2 2 3 2 2 3 3 2" xfId="46682"/>
    <cellStyle name="Vírgula 3 2 2 3 2 2 3 4" xfId="36800"/>
    <cellStyle name="Vírgula 3 2 2 3 2 2 4" xfId="8799"/>
    <cellStyle name="Vírgula 3 2 2 3 2 2 4 2" xfId="25269"/>
    <cellStyle name="Vírgula 3 2 2 3 2 2 4 2 2" xfId="56564"/>
    <cellStyle name="Vírgula 3 2 2 3 2 2 4 3" xfId="40094"/>
    <cellStyle name="Vírgula 3 2 2 3 2 2 5" xfId="18681"/>
    <cellStyle name="Vírgula 3 2 2 3 2 2 5 2" xfId="49976"/>
    <cellStyle name="Vírgula 3 2 2 3 2 2 6" xfId="12093"/>
    <cellStyle name="Vírgula 3 2 2 3 2 2 6 2" xfId="43388"/>
    <cellStyle name="Vírgula 3 2 2 3 2 2 7" xfId="28564"/>
    <cellStyle name="Vírgula 3 2 2 3 2 2 7 2" xfId="33506"/>
    <cellStyle name="Vírgula 3 2 2 3 2 2 8" xfId="30211"/>
    <cellStyle name="Vírgula 3 2 2 3 2 3" xfId="2207"/>
    <cellStyle name="Vírgula 3 2 2 3 2 3 2" xfId="3859"/>
    <cellStyle name="Vírgula 3 2 2 3 2 3 2 2" xfId="7153"/>
    <cellStyle name="Vírgula 3 2 2 3 2 3 2 2 2" xfId="23623"/>
    <cellStyle name="Vírgula 3 2 2 3 2 3 2 2 2 2" xfId="54918"/>
    <cellStyle name="Vírgula 3 2 2 3 2 3 2 2 3" xfId="17035"/>
    <cellStyle name="Vírgula 3 2 2 3 2 3 2 2 3 2" xfId="48330"/>
    <cellStyle name="Vírgula 3 2 2 3 2 3 2 2 4" xfId="38448"/>
    <cellStyle name="Vírgula 3 2 2 3 2 3 2 3" xfId="10447"/>
    <cellStyle name="Vírgula 3 2 2 3 2 3 2 3 2" xfId="26917"/>
    <cellStyle name="Vírgula 3 2 2 3 2 3 2 3 2 2" xfId="58212"/>
    <cellStyle name="Vírgula 3 2 2 3 2 3 2 3 3" xfId="41742"/>
    <cellStyle name="Vírgula 3 2 2 3 2 3 2 4" xfId="20329"/>
    <cellStyle name="Vírgula 3 2 2 3 2 3 2 4 2" xfId="51624"/>
    <cellStyle name="Vírgula 3 2 2 3 2 3 2 5" xfId="13741"/>
    <cellStyle name="Vírgula 3 2 2 3 2 3 2 5 2" xfId="45036"/>
    <cellStyle name="Vírgula 3 2 2 3 2 3 2 6" xfId="35154"/>
    <cellStyle name="Vírgula 3 2 2 3 2 3 2 7" xfId="31859"/>
    <cellStyle name="Vírgula 3 2 2 3 2 3 3" xfId="5506"/>
    <cellStyle name="Vírgula 3 2 2 3 2 3 3 2" xfId="21976"/>
    <cellStyle name="Vírgula 3 2 2 3 2 3 3 2 2" xfId="53271"/>
    <cellStyle name="Vírgula 3 2 2 3 2 3 3 3" xfId="15388"/>
    <cellStyle name="Vírgula 3 2 2 3 2 3 3 3 2" xfId="46683"/>
    <cellStyle name="Vírgula 3 2 2 3 2 3 3 4" xfId="36801"/>
    <cellStyle name="Vírgula 3 2 2 3 2 3 4" xfId="8800"/>
    <cellStyle name="Vírgula 3 2 2 3 2 3 4 2" xfId="25270"/>
    <cellStyle name="Vírgula 3 2 2 3 2 3 4 2 2" xfId="56565"/>
    <cellStyle name="Vírgula 3 2 2 3 2 3 4 3" xfId="40095"/>
    <cellStyle name="Vírgula 3 2 2 3 2 3 5" xfId="18682"/>
    <cellStyle name="Vírgula 3 2 2 3 2 3 5 2" xfId="49977"/>
    <cellStyle name="Vírgula 3 2 2 3 2 3 6" xfId="12094"/>
    <cellStyle name="Vírgula 3 2 2 3 2 3 6 2" xfId="43389"/>
    <cellStyle name="Vírgula 3 2 2 3 2 3 7" xfId="28565"/>
    <cellStyle name="Vírgula 3 2 2 3 2 3 7 2" xfId="33507"/>
    <cellStyle name="Vírgula 3 2 2 3 2 3 8" xfId="30212"/>
    <cellStyle name="Vírgula 3 2 2 3 2 4" xfId="3857"/>
    <cellStyle name="Vírgula 3 2 2 3 2 4 2" xfId="7151"/>
    <cellStyle name="Vírgula 3 2 2 3 2 4 2 2" xfId="23621"/>
    <cellStyle name="Vírgula 3 2 2 3 2 4 2 2 2" xfId="54916"/>
    <cellStyle name="Vírgula 3 2 2 3 2 4 2 3" xfId="17033"/>
    <cellStyle name="Vírgula 3 2 2 3 2 4 2 3 2" xfId="48328"/>
    <cellStyle name="Vírgula 3 2 2 3 2 4 2 4" xfId="38446"/>
    <cellStyle name="Vírgula 3 2 2 3 2 4 3" xfId="10445"/>
    <cellStyle name="Vírgula 3 2 2 3 2 4 3 2" xfId="26915"/>
    <cellStyle name="Vírgula 3 2 2 3 2 4 3 2 2" xfId="58210"/>
    <cellStyle name="Vírgula 3 2 2 3 2 4 3 3" xfId="41740"/>
    <cellStyle name="Vírgula 3 2 2 3 2 4 4" xfId="20327"/>
    <cellStyle name="Vírgula 3 2 2 3 2 4 4 2" xfId="51622"/>
    <cellStyle name="Vírgula 3 2 2 3 2 4 5" xfId="13739"/>
    <cellStyle name="Vírgula 3 2 2 3 2 4 5 2" xfId="45034"/>
    <cellStyle name="Vírgula 3 2 2 3 2 4 6" xfId="35152"/>
    <cellStyle name="Vírgula 3 2 2 3 2 4 7" xfId="31857"/>
    <cellStyle name="Vírgula 3 2 2 3 2 5" xfId="5504"/>
    <cellStyle name="Vírgula 3 2 2 3 2 5 2" xfId="21974"/>
    <cellStyle name="Vírgula 3 2 2 3 2 5 2 2" xfId="53269"/>
    <cellStyle name="Vírgula 3 2 2 3 2 5 3" xfId="15386"/>
    <cellStyle name="Vírgula 3 2 2 3 2 5 3 2" xfId="46681"/>
    <cellStyle name="Vírgula 3 2 2 3 2 5 4" xfId="36799"/>
    <cellStyle name="Vírgula 3 2 2 3 2 6" xfId="8798"/>
    <cellStyle name="Vírgula 3 2 2 3 2 6 2" xfId="25268"/>
    <cellStyle name="Vírgula 3 2 2 3 2 6 2 2" xfId="56563"/>
    <cellStyle name="Vírgula 3 2 2 3 2 6 3" xfId="40093"/>
    <cellStyle name="Vírgula 3 2 2 3 2 7" xfId="18680"/>
    <cellStyle name="Vírgula 3 2 2 3 2 7 2" xfId="49975"/>
    <cellStyle name="Vírgula 3 2 2 3 2 8" xfId="12092"/>
    <cellStyle name="Vírgula 3 2 2 3 2 8 2" xfId="43387"/>
    <cellStyle name="Vírgula 3 2 2 3 2 9" xfId="28563"/>
    <cellStyle name="Vírgula 3 2 2 3 2 9 2" xfId="33505"/>
    <cellStyle name="Vírgula 3 2 2 3 3" xfId="2208"/>
    <cellStyle name="Vírgula 3 2 2 3 3 2" xfId="2209"/>
    <cellStyle name="Vírgula 3 2 2 3 3 2 2" xfId="3861"/>
    <cellStyle name="Vírgula 3 2 2 3 3 2 2 2" xfId="7155"/>
    <cellStyle name="Vírgula 3 2 2 3 3 2 2 2 2" xfId="23625"/>
    <cellStyle name="Vírgula 3 2 2 3 3 2 2 2 2 2" xfId="54920"/>
    <cellStyle name="Vírgula 3 2 2 3 3 2 2 2 3" xfId="17037"/>
    <cellStyle name="Vírgula 3 2 2 3 3 2 2 2 3 2" xfId="48332"/>
    <cellStyle name="Vírgula 3 2 2 3 3 2 2 2 4" xfId="38450"/>
    <cellStyle name="Vírgula 3 2 2 3 3 2 2 3" xfId="10449"/>
    <cellStyle name="Vírgula 3 2 2 3 3 2 2 3 2" xfId="26919"/>
    <cellStyle name="Vírgula 3 2 2 3 3 2 2 3 2 2" xfId="58214"/>
    <cellStyle name="Vírgula 3 2 2 3 3 2 2 3 3" xfId="41744"/>
    <cellStyle name="Vírgula 3 2 2 3 3 2 2 4" xfId="20331"/>
    <cellStyle name="Vírgula 3 2 2 3 3 2 2 4 2" xfId="51626"/>
    <cellStyle name="Vírgula 3 2 2 3 3 2 2 5" xfId="13743"/>
    <cellStyle name="Vírgula 3 2 2 3 3 2 2 5 2" xfId="45038"/>
    <cellStyle name="Vírgula 3 2 2 3 3 2 2 6" xfId="35156"/>
    <cellStyle name="Vírgula 3 2 2 3 3 2 2 7" xfId="31861"/>
    <cellStyle name="Vírgula 3 2 2 3 3 2 3" xfId="5508"/>
    <cellStyle name="Vírgula 3 2 2 3 3 2 3 2" xfId="21978"/>
    <cellStyle name="Vírgula 3 2 2 3 3 2 3 2 2" xfId="53273"/>
    <cellStyle name="Vírgula 3 2 2 3 3 2 3 3" xfId="15390"/>
    <cellStyle name="Vírgula 3 2 2 3 3 2 3 3 2" xfId="46685"/>
    <cellStyle name="Vírgula 3 2 2 3 3 2 3 4" xfId="36803"/>
    <cellStyle name="Vírgula 3 2 2 3 3 2 4" xfId="8802"/>
    <cellStyle name="Vírgula 3 2 2 3 3 2 4 2" xfId="25272"/>
    <cellStyle name="Vírgula 3 2 2 3 3 2 4 2 2" xfId="56567"/>
    <cellStyle name="Vírgula 3 2 2 3 3 2 4 3" xfId="40097"/>
    <cellStyle name="Vírgula 3 2 2 3 3 2 5" xfId="18684"/>
    <cellStyle name="Vírgula 3 2 2 3 3 2 5 2" xfId="49979"/>
    <cellStyle name="Vírgula 3 2 2 3 3 2 6" xfId="12096"/>
    <cellStyle name="Vírgula 3 2 2 3 3 2 6 2" xfId="43391"/>
    <cellStyle name="Vírgula 3 2 2 3 3 2 7" xfId="28567"/>
    <cellStyle name="Vírgula 3 2 2 3 3 2 7 2" xfId="33509"/>
    <cellStyle name="Vírgula 3 2 2 3 3 2 8" xfId="30214"/>
    <cellStyle name="Vírgula 3 2 2 3 3 3" xfId="3860"/>
    <cellStyle name="Vírgula 3 2 2 3 3 3 2" xfId="7154"/>
    <cellStyle name="Vírgula 3 2 2 3 3 3 2 2" xfId="23624"/>
    <cellStyle name="Vírgula 3 2 2 3 3 3 2 2 2" xfId="54919"/>
    <cellStyle name="Vírgula 3 2 2 3 3 3 2 3" xfId="17036"/>
    <cellStyle name="Vírgula 3 2 2 3 3 3 2 3 2" xfId="48331"/>
    <cellStyle name="Vírgula 3 2 2 3 3 3 2 4" xfId="38449"/>
    <cellStyle name="Vírgula 3 2 2 3 3 3 3" xfId="10448"/>
    <cellStyle name="Vírgula 3 2 2 3 3 3 3 2" xfId="26918"/>
    <cellStyle name="Vírgula 3 2 2 3 3 3 3 2 2" xfId="58213"/>
    <cellStyle name="Vírgula 3 2 2 3 3 3 3 3" xfId="41743"/>
    <cellStyle name="Vírgula 3 2 2 3 3 3 4" xfId="20330"/>
    <cellStyle name="Vírgula 3 2 2 3 3 3 4 2" xfId="51625"/>
    <cellStyle name="Vírgula 3 2 2 3 3 3 5" xfId="13742"/>
    <cellStyle name="Vírgula 3 2 2 3 3 3 5 2" xfId="45037"/>
    <cellStyle name="Vírgula 3 2 2 3 3 3 6" xfId="35155"/>
    <cellStyle name="Vírgula 3 2 2 3 3 3 7" xfId="31860"/>
    <cellStyle name="Vírgula 3 2 2 3 3 4" xfId="5507"/>
    <cellStyle name="Vírgula 3 2 2 3 3 4 2" xfId="21977"/>
    <cellStyle name="Vírgula 3 2 2 3 3 4 2 2" xfId="53272"/>
    <cellStyle name="Vírgula 3 2 2 3 3 4 3" xfId="15389"/>
    <cellStyle name="Vírgula 3 2 2 3 3 4 3 2" xfId="46684"/>
    <cellStyle name="Vírgula 3 2 2 3 3 4 4" xfId="36802"/>
    <cellStyle name="Vírgula 3 2 2 3 3 5" xfId="8801"/>
    <cellStyle name="Vírgula 3 2 2 3 3 5 2" xfId="25271"/>
    <cellStyle name="Vírgula 3 2 2 3 3 5 2 2" xfId="56566"/>
    <cellStyle name="Vírgula 3 2 2 3 3 5 3" xfId="40096"/>
    <cellStyle name="Vírgula 3 2 2 3 3 6" xfId="18683"/>
    <cellStyle name="Vírgula 3 2 2 3 3 6 2" xfId="49978"/>
    <cellStyle name="Vírgula 3 2 2 3 3 7" xfId="12095"/>
    <cellStyle name="Vírgula 3 2 2 3 3 7 2" xfId="43390"/>
    <cellStyle name="Vírgula 3 2 2 3 3 8" xfId="28566"/>
    <cellStyle name="Vírgula 3 2 2 3 3 8 2" xfId="33508"/>
    <cellStyle name="Vírgula 3 2 2 3 3 9" xfId="30213"/>
    <cellStyle name="Vírgula 3 2 2 3 4" xfId="2210"/>
    <cellStyle name="Vírgula 3 2 2 3 4 2" xfId="3862"/>
    <cellStyle name="Vírgula 3 2 2 3 4 2 2" xfId="7156"/>
    <cellStyle name="Vírgula 3 2 2 3 4 2 2 2" xfId="23626"/>
    <cellStyle name="Vírgula 3 2 2 3 4 2 2 2 2" xfId="54921"/>
    <cellStyle name="Vírgula 3 2 2 3 4 2 2 3" xfId="17038"/>
    <cellStyle name="Vírgula 3 2 2 3 4 2 2 3 2" xfId="48333"/>
    <cellStyle name="Vírgula 3 2 2 3 4 2 2 4" xfId="38451"/>
    <cellStyle name="Vírgula 3 2 2 3 4 2 3" xfId="10450"/>
    <cellStyle name="Vírgula 3 2 2 3 4 2 3 2" xfId="26920"/>
    <cellStyle name="Vírgula 3 2 2 3 4 2 3 2 2" xfId="58215"/>
    <cellStyle name="Vírgula 3 2 2 3 4 2 3 3" xfId="41745"/>
    <cellStyle name="Vírgula 3 2 2 3 4 2 4" xfId="20332"/>
    <cellStyle name="Vírgula 3 2 2 3 4 2 4 2" xfId="51627"/>
    <cellStyle name="Vírgula 3 2 2 3 4 2 5" xfId="13744"/>
    <cellStyle name="Vírgula 3 2 2 3 4 2 5 2" xfId="45039"/>
    <cellStyle name="Vírgula 3 2 2 3 4 2 6" xfId="35157"/>
    <cellStyle name="Vírgula 3 2 2 3 4 2 7" xfId="31862"/>
    <cellStyle name="Vírgula 3 2 2 3 4 3" xfId="5509"/>
    <cellStyle name="Vírgula 3 2 2 3 4 3 2" xfId="21979"/>
    <cellStyle name="Vírgula 3 2 2 3 4 3 2 2" xfId="53274"/>
    <cellStyle name="Vírgula 3 2 2 3 4 3 3" xfId="15391"/>
    <cellStyle name="Vírgula 3 2 2 3 4 3 3 2" xfId="46686"/>
    <cellStyle name="Vírgula 3 2 2 3 4 3 4" xfId="36804"/>
    <cellStyle name="Vírgula 3 2 2 3 4 4" xfId="8803"/>
    <cellStyle name="Vírgula 3 2 2 3 4 4 2" xfId="25273"/>
    <cellStyle name="Vírgula 3 2 2 3 4 4 2 2" xfId="56568"/>
    <cellStyle name="Vírgula 3 2 2 3 4 4 3" xfId="40098"/>
    <cellStyle name="Vírgula 3 2 2 3 4 5" xfId="18685"/>
    <cellStyle name="Vírgula 3 2 2 3 4 5 2" xfId="49980"/>
    <cellStyle name="Vírgula 3 2 2 3 4 6" xfId="12097"/>
    <cellStyle name="Vírgula 3 2 2 3 4 6 2" xfId="43392"/>
    <cellStyle name="Vírgula 3 2 2 3 4 7" xfId="28568"/>
    <cellStyle name="Vírgula 3 2 2 3 4 7 2" xfId="33510"/>
    <cellStyle name="Vírgula 3 2 2 3 4 8" xfId="30215"/>
    <cellStyle name="Vírgula 3 2 2 3 5" xfId="2211"/>
    <cellStyle name="Vírgula 3 2 2 3 5 2" xfId="3863"/>
    <cellStyle name="Vírgula 3 2 2 3 5 2 2" xfId="7157"/>
    <cellStyle name="Vírgula 3 2 2 3 5 2 2 2" xfId="23627"/>
    <cellStyle name="Vírgula 3 2 2 3 5 2 2 2 2" xfId="54922"/>
    <cellStyle name="Vírgula 3 2 2 3 5 2 2 3" xfId="17039"/>
    <cellStyle name="Vírgula 3 2 2 3 5 2 2 3 2" xfId="48334"/>
    <cellStyle name="Vírgula 3 2 2 3 5 2 2 4" xfId="38452"/>
    <cellStyle name="Vírgula 3 2 2 3 5 2 3" xfId="10451"/>
    <cellStyle name="Vírgula 3 2 2 3 5 2 3 2" xfId="26921"/>
    <cellStyle name="Vírgula 3 2 2 3 5 2 3 2 2" xfId="58216"/>
    <cellStyle name="Vírgula 3 2 2 3 5 2 3 3" xfId="41746"/>
    <cellStyle name="Vírgula 3 2 2 3 5 2 4" xfId="20333"/>
    <cellStyle name="Vírgula 3 2 2 3 5 2 4 2" xfId="51628"/>
    <cellStyle name="Vírgula 3 2 2 3 5 2 5" xfId="13745"/>
    <cellStyle name="Vírgula 3 2 2 3 5 2 5 2" xfId="45040"/>
    <cellStyle name="Vírgula 3 2 2 3 5 2 6" xfId="35158"/>
    <cellStyle name="Vírgula 3 2 2 3 5 2 7" xfId="31863"/>
    <cellStyle name="Vírgula 3 2 2 3 5 3" xfId="5510"/>
    <cellStyle name="Vírgula 3 2 2 3 5 3 2" xfId="21980"/>
    <cellStyle name="Vírgula 3 2 2 3 5 3 2 2" xfId="53275"/>
    <cellStyle name="Vírgula 3 2 2 3 5 3 3" xfId="15392"/>
    <cellStyle name="Vírgula 3 2 2 3 5 3 3 2" xfId="46687"/>
    <cellStyle name="Vírgula 3 2 2 3 5 3 4" xfId="36805"/>
    <cellStyle name="Vírgula 3 2 2 3 5 4" xfId="8804"/>
    <cellStyle name="Vírgula 3 2 2 3 5 4 2" xfId="25274"/>
    <cellStyle name="Vírgula 3 2 2 3 5 4 2 2" xfId="56569"/>
    <cellStyle name="Vírgula 3 2 2 3 5 4 3" xfId="40099"/>
    <cellStyle name="Vírgula 3 2 2 3 5 5" xfId="18686"/>
    <cellStyle name="Vírgula 3 2 2 3 5 5 2" xfId="49981"/>
    <cellStyle name="Vírgula 3 2 2 3 5 6" xfId="12098"/>
    <cellStyle name="Vírgula 3 2 2 3 5 6 2" xfId="43393"/>
    <cellStyle name="Vírgula 3 2 2 3 5 7" xfId="28569"/>
    <cellStyle name="Vírgula 3 2 2 3 5 7 2" xfId="33511"/>
    <cellStyle name="Vírgula 3 2 2 3 5 8" xfId="30216"/>
    <cellStyle name="Vírgula 3 2 2 3 6" xfId="3856"/>
    <cellStyle name="Vírgula 3 2 2 3 6 2" xfId="7150"/>
    <cellStyle name="Vírgula 3 2 2 3 6 2 2" xfId="23620"/>
    <cellStyle name="Vírgula 3 2 2 3 6 2 2 2" xfId="54915"/>
    <cellStyle name="Vírgula 3 2 2 3 6 2 3" xfId="17032"/>
    <cellStyle name="Vírgula 3 2 2 3 6 2 3 2" xfId="48327"/>
    <cellStyle name="Vírgula 3 2 2 3 6 2 4" xfId="38445"/>
    <cellStyle name="Vírgula 3 2 2 3 6 3" xfId="10444"/>
    <cellStyle name="Vírgula 3 2 2 3 6 3 2" xfId="26914"/>
    <cellStyle name="Vírgula 3 2 2 3 6 3 2 2" xfId="58209"/>
    <cellStyle name="Vírgula 3 2 2 3 6 3 3" xfId="41739"/>
    <cellStyle name="Vírgula 3 2 2 3 6 4" xfId="20326"/>
    <cellStyle name="Vírgula 3 2 2 3 6 4 2" xfId="51621"/>
    <cellStyle name="Vírgula 3 2 2 3 6 5" xfId="13738"/>
    <cellStyle name="Vírgula 3 2 2 3 6 5 2" xfId="45033"/>
    <cellStyle name="Vírgula 3 2 2 3 6 6" xfId="35151"/>
    <cellStyle name="Vírgula 3 2 2 3 6 7" xfId="31856"/>
    <cellStyle name="Vírgula 3 2 2 3 7" xfId="5503"/>
    <cellStyle name="Vírgula 3 2 2 3 7 2" xfId="21973"/>
    <cellStyle name="Vírgula 3 2 2 3 7 2 2" xfId="53268"/>
    <cellStyle name="Vírgula 3 2 2 3 7 3" xfId="15385"/>
    <cellStyle name="Vírgula 3 2 2 3 7 3 2" xfId="46680"/>
    <cellStyle name="Vírgula 3 2 2 3 7 4" xfId="36798"/>
    <cellStyle name="Vírgula 3 2 2 3 8" xfId="8797"/>
    <cellStyle name="Vírgula 3 2 2 3 8 2" xfId="25267"/>
    <cellStyle name="Vírgula 3 2 2 3 8 2 2" xfId="56562"/>
    <cellStyle name="Vírgula 3 2 2 3 8 3" xfId="40092"/>
    <cellStyle name="Vírgula 3 2 2 3 9" xfId="18679"/>
    <cellStyle name="Vírgula 3 2 2 3 9 2" xfId="49974"/>
    <cellStyle name="Vírgula 3 2 2 4" xfId="2212"/>
    <cellStyle name="Vírgula 3 2 2 4 10" xfId="12099"/>
    <cellStyle name="Vírgula 3 2 2 4 10 2" xfId="43394"/>
    <cellStyle name="Vírgula 3 2 2 4 11" xfId="28570"/>
    <cellStyle name="Vírgula 3 2 2 4 11 2" xfId="33512"/>
    <cellStyle name="Vírgula 3 2 2 4 12" xfId="30217"/>
    <cellStyle name="Vírgula 3 2 2 4 2" xfId="2213"/>
    <cellStyle name="Vírgula 3 2 2 4 2 2" xfId="2214"/>
    <cellStyle name="Vírgula 3 2 2 4 2 2 2" xfId="3866"/>
    <cellStyle name="Vírgula 3 2 2 4 2 2 2 2" xfId="7160"/>
    <cellStyle name="Vírgula 3 2 2 4 2 2 2 2 2" xfId="23630"/>
    <cellStyle name="Vírgula 3 2 2 4 2 2 2 2 2 2" xfId="54925"/>
    <cellStyle name="Vírgula 3 2 2 4 2 2 2 2 3" xfId="17042"/>
    <cellStyle name="Vírgula 3 2 2 4 2 2 2 2 3 2" xfId="48337"/>
    <cellStyle name="Vírgula 3 2 2 4 2 2 2 2 4" xfId="38455"/>
    <cellStyle name="Vírgula 3 2 2 4 2 2 2 3" xfId="10454"/>
    <cellStyle name="Vírgula 3 2 2 4 2 2 2 3 2" xfId="26924"/>
    <cellStyle name="Vírgula 3 2 2 4 2 2 2 3 2 2" xfId="58219"/>
    <cellStyle name="Vírgula 3 2 2 4 2 2 2 3 3" xfId="41749"/>
    <cellStyle name="Vírgula 3 2 2 4 2 2 2 4" xfId="20336"/>
    <cellStyle name="Vírgula 3 2 2 4 2 2 2 4 2" xfId="51631"/>
    <cellStyle name="Vírgula 3 2 2 4 2 2 2 5" xfId="13748"/>
    <cellStyle name="Vírgula 3 2 2 4 2 2 2 5 2" xfId="45043"/>
    <cellStyle name="Vírgula 3 2 2 4 2 2 2 6" xfId="35161"/>
    <cellStyle name="Vírgula 3 2 2 4 2 2 2 7" xfId="31866"/>
    <cellStyle name="Vírgula 3 2 2 4 2 2 3" xfId="5513"/>
    <cellStyle name="Vírgula 3 2 2 4 2 2 3 2" xfId="21983"/>
    <cellStyle name="Vírgula 3 2 2 4 2 2 3 2 2" xfId="53278"/>
    <cellStyle name="Vírgula 3 2 2 4 2 2 3 3" xfId="15395"/>
    <cellStyle name="Vírgula 3 2 2 4 2 2 3 3 2" xfId="46690"/>
    <cellStyle name="Vírgula 3 2 2 4 2 2 3 4" xfId="36808"/>
    <cellStyle name="Vírgula 3 2 2 4 2 2 4" xfId="8807"/>
    <cellStyle name="Vírgula 3 2 2 4 2 2 4 2" xfId="25277"/>
    <cellStyle name="Vírgula 3 2 2 4 2 2 4 2 2" xfId="56572"/>
    <cellStyle name="Vírgula 3 2 2 4 2 2 4 3" xfId="40102"/>
    <cellStyle name="Vírgula 3 2 2 4 2 2 5" xfId="18689"/>
    <cellStyle name="Vírgula 3 2 2 4 2 2 5 2" xfId="49984"/>
    <cellStyle name="Vírgula 3 2 2 4 2 2 6" xfId="12101"/>
    <cellStyle name="Vírgula 3 2 2 4 2 2 6 2" xfId="43396"/>
    <cellStyle name="Vírgula 3 2 2 4 2 2 7" xfId="28572"/>
    <cellStyle name="Vírgula 3 2 2 4 2 2 7 2" xfId="33514"/>
    <cellStyle name="Vírgula 3 2 2 4 2 2 8" xfId="30219"/>
    <cellStyle name="Vírgula 3 2 2 4 2 3" xfId="3865"/>
    <cellStyle name="Vírgula 3 2 2 4 2 3 2" xfId="7159"/>
    <cellStyle name="Vírgula 3 2 2 4 2 3 2 2" xfId="23629"/>
    <cellStyle name="Vírgula 3 2 2 4 2 3 2 2 2" xfId="54924"/>
    <cellStyle name="Vírgula 3 2 2 4 2 3 2 3" xfId="17041"/>
    <cellStyle name="Vírgula 3 2 2 4 2 3 2 3 2" xfId="48336"/>
    <cellStyle name="Vírgula 3 2 2 4 2 3 2 4" xfId="38454"/>
    <cellStyle name="Vírgula 3 2 2 4 2 3 3" xfId="10453"/>
    <cellStyle name="Vírgula 3 2 2 4 2 3 3 2" xfId="26923"/>
    <cellStyle name="Vírgula 3 2 2 4 2 3 3 2 2" xfId="58218"/>
    <cellStyle name="Vírgula 3 2 2 4 2 3 3 3" xfId="41748"/>
    <cellStyle name="Vírgula 3 2 2 4 2 3 4" xfId="20335"/>
    <cellStyle name="Vírgula 3 2 2 4 2 3 4 2" xfId="51630"/>
    <cellStyle name="Vírgula 3 2 2 4 2 3 5" xfId="13747"/>
    <cellStyle name="Vírgula 3 2 2 4 2 3 5 2" xfId="45042"/>
    <cellStyle name="Vírgula 3 2 2 4 2 3 6" xfId="35160"/>
    <cellStyle name="Vírgula 3 2 2 4 2 3 7" xfId="31865"/>
    <cellStyle name="Vírgula 3 2 2 4 2 4" xfId="5512"/>
    <cellStyle name="Vírgula 3 2 2 4 2 4 2" xfId="21982"/>
    <cellStyle name="Vírgula 3 2 2 4 2 4 2 2" xfId="53277"/>
    <cellStyle name="Vírgula 3 2 2 4 2 4 3" xfId="15394"/>
    <cellStyle name="Vírgula 3 2 2 4 2 4 3 2" xfId="46689"/>
    <cellStyle name="Vírgula 3 2 2 4 2 4 4" xfId="36807"/>
    <cellStyle name="Vírgula 3 2 2 4 2 5" xfId="8806"/>
    <cellStyle name="Vírgula 3 2 2 4 2 5 2" xfId="25276"/>
    <cellStyle name="Vírgula 3 2 2 4 2 5 2 2" xfId="56571"/>
    <cellStyle name="Vírgula 3 2 2 4 2 5 3" xfId="40101"/>
    <cellStyle name="Vírgula 3 2 2 4 2 6" xfId="18688"/>
    <cellStyle name="Vírgula 3 2 2 4 2 6 2" xfId="49983"/>
    <cellStyle name="Vírgula 3 2 2 4 2 7" xfId="12100"/>
    <cellStyle name="Vírgula 3 2 2 4 2 7 2" xfId="43395"/>
    <cellStyle name="Vírgula 3 2 2 4 2 8" xfId="28571"/>
    <cellStyle name="Vírgula 3 2 2 4 2 8 2" xfId="33513"/>
    <cellStyle name="Vírgula 3 2 2 4 2 9" xfId="30218"/>
    <cellStyle name="Vírgula 3 2 2 4 3" xfId="2215"/>
    <cellStyle name="Vírgula 3 2 2 4 3 2" xfId="2216"/>
    <cellStyle name="Vírgula 3 2 2 4 3 2 2" xfId="3868"/>
    <cellStyle name="Vírgula 3 2 2 4 3 2 2 2" xfId="7162"/>
    <cellStyle name="Vírgula 3 2 2 4 3 2 2 2 2" xfId="23632"/>
    <cellStyle name="Vírgula 3 2 2 4 3 2 2 2 2 2" xfId="54927"/>
    <cellStyle name="Vírgula 3 2 2 4 3 2 2 2 3" xfId="17044"/>
    <cellStyle name="Vírgula 3 2 2 4 3 2 2 2 3 2" xfId="48339"/>
    <cellStyle name="Vírgula 3 2 2 4 3 2 2 2 4" xfId="38457"/>
    <cellStyle name="Vírgula 3 2 2 4 3 2 2 3" xfId="10456"/>
    <cellStyle name="Vírgula 3 2 2 4 3 2 2 3 2" xfId="26926"/>
    <cellStyle name="Vírgula 3 2 2 4 3 2 2 3 2 2" xfId="58221"/>
    <cellStyle name="Vírgula 3 2 2 4 3 2 2 3 3" xfId="41751"/>
    <cellStyle name="Vírgula 3 2 2 4 3 2 2 4" xfId="20338"/>
    <cellStyle name="Vírgula 3 2 2 4 3 2 2 4 2" xfId="51633"/>
    <cellStyle name="Vírgula 3 2 2 4 3 2 2 5" xfId="13750"/>
    <cellStyle name="Vírgula 3 2 2 4 3 2 2 5 2" xfId="45045"/>
    <cellStyle name="Vírgula 3 2 2 4 3 2 2 6" xfId="35163"/>
    <cellStyle name="Vírgula 3 2 2 4 3 2 2 7" xfId="31868"/>
    <cellStyle name="Vírgula 3 2 2 4 3 2 3" xfId="5515"/>
    <cellStyle name="Vírgula 3 2 2 4 3 2 3 2" xfId="21985"/>
    <cellStyle name="Vírgula 3 2 2 4 3 2 3 2 2" xfId="53280"/>
    <cellStyle name="Vírgula 3 2 2 4 3 2 3 3" xfId="15397"/>
    <cellStyle name="Vírgula 3 2 2 4 3 2 3 3 2" xfId="46692"/>
    <cellStyle name="Vírgula 3 2 2 4 3 2 3 4" xfId="36810"/>
    <cellStyle name="Vírgula 3 2 2 4 3 2 4" xfId="8809"/>
    <cellStyle name="Vírgula 3 2 2 4 3 2 4 2" xfId="25279"/>
    <cellStyle name="Vírgula 3 2 2 4 3 2 4 2 2" xfId="56574"/>
    <cellStyle name="Vírgula 3 2 2 4 3 2 4 3" xfId="40104"/>
    <cellStyle name="Vírgula 3 2 2 4 3 2 5" xfId="18691"/>
    <cellStyle name="Vírgula 3 2 2 4 3 2 5 2" xfId="49986"/>
    <cellStyle name="Vírgula 3 2 2 4 3 2 6" xfId="12103"/>
    <cellStyle name="Vírgula 3 2 2 4 3 2 6 2" xfId="43398"/>
    <cellStyle name="Vírgula 3 2 2 4 3 2 7" xfId="28574"/>
    <cellStyle name="Vírgula 3 2 2 4 3 2 7 2" xfId="33516"/>
    <cellStyle name="Vírgula 3 2 2 4 3 2 8" xfId="30221"/>
    <cellStyle name="Vírgula 3 2 2 4 3 3" xfId="3867"/>
    <cellStyle name="Vírgula 3 2 2 4 3 3 2" xfId="7161"/>
    <cellStyle name="Vírgula 3 2 2 4 3 3 2 2" xfId="23631"/>
    <cellStyle name="Vírgula 3 2 2 4 3 3 2 2 2" xfId="54926"/>
    <cellStyle name="Vírgula 3 2 2 4 3 3 2 3" xfId="17043"/>
    <cellStyle name="Vírgula 3 2 2 4 3 3 2 3 2" xfId="48338"/>
    <cellStyle name="Vírgula 3 2 2 4 3 3 2 4" xfId="38456"/>
    <cellStyle name="Vírgula 3 2 2 4 3 3 3" xfId="10455"/>
    <cellStyle name="Vírgula 3 2 2 4 3 3 3 2" xfId="26925"/>
    <cellStyle name="Vírgula 3 2 2 4 3 3 3 2 2" xfId="58220"/>
    <cellStyle name="Vírgula 3 2 2 4 3 3 3 3" xfId="41750"/>
    <cellStyle name="Vírgula 3 2 2 4 3 3 4" xfId="20337"/>
    <cellStyle name="Vírgula 3 2 2 4 3 3 4 2" xfId="51632"/>
    <cellStyle name="Vírgula 3 2 2 4 3 3 5" xfId="13749"/>
    <cellStyle name="Vírgula 3 2 2 4 3 3 5 2" xfId="45044"/>
    <cellStyle name="Vírgula 3 2 2 4 3 3 6" xfId="35162"/>
    <cellStyle name="Vírgula 3 2 2 4 3 3 7" xfId="31867"/>
    <cellStyle name="Vírgula 3 2 2 4 3 4" xfId="5514"/>
    <cellStyle name="Vírgula 3 2 2 4 3 4 2" xfId="21984"/>
    <cellStyle name="Vírgula 3 2 2 4 3 4 2 2" xfId="53279"/>
    <cellStyle name="Vírgula 3 2 2 4 3 4 3" xfId="15396"/>
    <cellStyle name="Vírgula 3 2 2 4 3 4 3 2" xfId="46691"/>
    <cellStyle name="Vírgula 3 2 2 4 3 4 4" xfId="36809"/>
    <cellStyle name="Vírgula 3 2 2 4 3 5" xfId="8808"/>
    <cellStyle name="Vírgula 3 2 2 4 3 5 2" xfId="25278"/>
    <cellStyle name="Vírgula 3 2 2 4 3 5 2 2" xfId="56573"/>
    <cellStyle name="Vírgula 3 2 2 4 3 5 3" xfId="40103"/>
    <cellStyle name="Vírgula 3 2 2 4 3 6" xfId="18690"/>
    <cellStyle name="Vírgula 3 2 2 4 3 6 2" xfId="49985"/>
    <cellStyle name="Vírgula 3 2 2 4 3 7" xfId="12102"/>
    <cellStyle name="Vírgula 3 2 2 4 3 7 2" xfId="43397"/>
    <cellStyle name="Vírgula 3 2 2 4 3 8" xfId="28573"/>
    <cellStyle name="Vírgula 3 2 2 4 3 8 2" xfId="33515"/>
    <cellStyle name="Vírgula 3 2 2 4 3 9" xfId="30220"/>
    <cellStyle name="Vírgula 3 2 2 4 4" xfId="2217"/>
    <cellStyle name="Vírgula 3 2 2 4 4 2" xfId="3869"/>
    <cellStyle name="Vírgula 3 2 2 4 4 2 2" xfId="7163"/>
    <cellStyle name="Vírgula 3 2 2 4 4 2 2 2" xfId="23633"/>
    <cellStyle name="Vírgula 3 2 2 4 4 2 2 2 2" xfId="54928"/>
    <cellStyle name="Vírgula 3 2 2 4 4 2 2 3" xfId="17045"/>
    <cellStyle name="Vírgula 3 2 2 4 4 2 2 3 2" xfId="48340"/>
    <cellStyle name="Vírgula 3 2 2 4 4 2 2 4" xfId="38458"/>
    <cellStyle name="Vírgula 3 2 2 4 4 2 3" xfId="10457"/>
    <cellStyle name="Vírgula 3 2 2 4 4 2 3 2" xfId="26927"/>
    <cellStyle name="Vírgula 3 2 2 4 4 2 3 2 2" xfId="58222"/>
    <cellStyle name="Vírgula 3 2 2 4 4 2 3 3" xfId="41752"/>
    <cellStyle name="Vírgula 3 2 2 4 4 2 4" xfId="20339"/>
    <cellStyle name="Vírgula 3 2 2 4 4 2 4 2" xfId="51634"/>
    <cellStyle name="Vírgula 3 2 2 4 4 2 5" xfId="13751"/>
    <cellStyle name="Vírgula 3 2 2 4 4 2 5 2" xfId="45046"/>
    <cellStyle name="Vírgula 3 2 2 4 4 2 6" xfId="35164"/>
    <cellStyle name="Vírgula 3 2 2 4 4 2 7" xfId="31869"/>
    <cellStyle name="Vírgula 3 2 2 4 4 3" xfId="5516"/>
    <cellStyle name="Vírgula 3 2 2 4 4 3 2" xfId="21986"/>
    <cellStyle name="Vírgula 3 2 2 4 4 3 2 2" xfId="53281"/>
    <cellStyle name="Vírgula 3 2 2 4 4 3 3" xfId="15398"/>
    <cellStyle name="Vírgula 3 2 2 4 4 3 3 2" xfId="46693"/>
    <cellStyle name="Vírgula 3 2 2 4 4 3 4" xfId="36811"/>
    <cellStyle name="Vírgula 3 2 2 4 4 4" xfId="8810"/>
    <cellStyle name="Vírgula 3 2 2 4 4 4 2" xfId="25280"/>
    <cellStyle name="Vírgula 3 2 2 4 4 4 2 2" xfId="56575"/>
    <cellStyle name="Vírgula 3 2 2 4 4 4 3" xfId="40105"/>
    <cellStyle name="Vírgula 3 2 2 4 4 5" xfId="18692"/>
    <cellStyle name="Vírgula 3 2 2 4 4 5 2" xfId="49987"/>
    <cellStyle name="Vírgula 3 2 2 4 4 6" xfId="12104"/>
    <cellStyle name="Vírgula 3 2 2 4 4 6 2" xfId="43399"/>
    <cellStyle name="Vírgula 3 2 2 4 4 7" xfId="28575"/>
    <cellStyle name="Vírgula 3 2 2 4 4 7 2" xfId="33517"/>
    <cellStyle name="Vírgula 3 2 2 4 4 8" xfId="30222"/>
    <cellStyle name="Vírgula 3 2 2 4 5" xfId="2218"/>
    <cellStyle name="Vírgula 3 2 2 4 5 2" xfId="3870"/>
    <cellStyle name="Vírgula 3 2 2 4 5 2 2" xfId="7164"/>
    <cellStyle name="Vírgula 3 2 2 4 5 2 2 2" xfId="23634"/>
    <cellStyle name="Vírgula 3 2 2 4 5 2 2 2 2" xfId="54929"/>
    <cellStyle name="Vírgula 3 2 2 4 5 2 2 3" xfId="17046"/>
    <cellStyle name="Vírgula 3 2 2 4 5 2 2 3 2" xfId="48341"/>
    <cellStyle name="Vírgula 3 2 2 4 5 2 2 4" xfId="38459"/>
    <cellStyle name="Vírgula 3 2 2 4 5 2 3" xfId="10458"/>
    <cellStyle name="Vírgula 3 2 2 4 5 2 3 2" xfId="26928"/>
    <cellStyle name="Vírgula 3 2 2 4 5 2 3 2 2" xfId="58223"/>
    <cellStyle name="Vírgula 3 2 2 4 5 2 3 3" xfId="41753"/>
    <cellStyle name="Vírgula 3 2 2 4 5 2 4" xfId="20340"/>
    <cellStyle name="Vírgula 3 2 2 4 5 2 4 2" xfId="51635"/>
    <cellStyle name="Vírgula 3 2 2 4 5 2 5" xfId="13752"/>
    <cellStyle name="Vírgula 3 2 2 4 5 2 5 2" xfId="45047"/>
    <cellStyle name="Vírgula 3 2 2 4 5 2 6" xfId="35165"/>
    <cellStyle name="Vírgula 3 2 2 4 5 2 7" xfId="31870"/>
    <cellStyle name="Vírgula 3 2 2 4 5 3" xfId="5517"/>
    <cellStyle name="Vírgula 3 2 2 4 5 3 2" xfId="21987"/>
    <cellStyle name="Vírgula 3 2 2 4 5 3 2 2" xfId="53282"/>
    <cellStyle name="Vírgula 3 2 2 4 5 3 3" xfId="15399"/>
    <cellStyle name="Vírgula 3 2 2 4 5 3 3 2" xfId="46694"/>
    <cellStyle name="Vírgula 3 2 2 4 5 3 4" xfId="36812"/>
    <cellStyle name="Vírgula 3 2 2 4 5 4" xfId="8811"/>
    <cellStyle name="Vírgula 3 2 2 4 5 4 2" xfId="25281"/>
    <cellStyle name="Vírgula 3 2 2 4 5 4 2 2" xfId="56576"/>
    <cellStyle name="Vírgula 3 2 2 4 5 4 3" xfId="40106"/>
    <cellStyle name="Vírgula 3 2 2 4 5 5" xfId="18693"/>
    <cellStyle name="Vírgula 3 2 2 4 5 5 2" xfId="49988"/>
    <cellStyle name="Vírgula 3 2 2 4 5 6" xfId="12105"/>
    <cellStyle name="Vírgula 3 2 2 4 5 6 2" xfId="43400"/>
    <cellStyle name="Vírgula 3 2 2 4 5 7" xfId="28576"/>
    <cellStyle name="Vírgula 3 2 2 4 5 7 2" xfId="33518"/>
    <cellStyle name="Vírgula 3 2 2 4 5 8" xfId="30223"/>
    <cellStyle name="Vírgula 3 2 2 4 6" xfId="3864"/>
    <cellStyle name="Vírgula 3 2 2 4 6 2" xfId="7158"/>
    <cellStyle name="Vírgula 3 2 2 4 6 2 2" xfId="23628"/>
    <cellStyle name="Vírgula 3 2 2 4 6 2 2 2" xfId="54923"/>
    <cellStyle name="Vírgula 3 2 2 4 6 2 3" xfId="17040"/>
    <cellStyle name="Vírgula 3 2 2 4 6 2 3 2" xfId="48335"/>
    <cellStyle name="Vírgula 3 2 2 4 6 2 4" xfId="38453"/>
    <cellStyle name="Vírgula 3 2 2 4 6 3" xfId="10452"/>
    <cellStyle name="Vírgula 3 2 2 4 6 3 2" xfId="26922"/>
    <cellStyle name="Vírgula 3 2 2 4 6 3 2 2" xfId="58217"/>
    <cellStyle name="Vírgula 3 2 2 4 6 3 3" xfId="41747"/>
    <cellStyle name="Vírgula 3 2 2 4 6 4" xfId="20334"/>
    <cellStyle name="Vírgula 3 2 2 4 6 4 2" xfId="51629"/>
    <cellStyle name="Vírgula 3 2 2 4 6 5" xfId="13746"/>
    <cellStyle name="Vírgula 3 2 2 4 6 5 2" xfId="45041"/>
    <cellStyle name="Vírgula 3 2 2 4 6 6" xfId="35159"/>
    <cellStyle name="Vírgula 3 2 2 4 6 7" xfId="31864"/>
    <cellStyle name="Vírgula 3 2 2 4 7" xfId="5511"/>
    <cellStyle name="Vírgula 3 2 2 4 7 2" xfId="21981"/>
    <cellStyle name="Vírgula 3 2 2 4 7 2 2" xfId="53276"/>
    <cellStyle name="Vírgula 3 2 2 4 7 3" xfId="15393"/>
    <cellStyle name="Vírgula 3 2 2 4 7 3 2" xfId="46688"/>
    <cellStyle name="Vírgula 3 2 2 4 7 4" xfId="36806"/>
    <cellStyle name="Vírgula 3 2 2 4 8" xfId="8805"/>
    <cellStyle name="Vírgula 3 2 2 4 8 2" xfId="25275"/>
    <cellStyle name="Vírgula 3 2 2 4 8 2 2" xfId="56570"/>
    <cellStyle name="Vírgula 3 2 2 4 8 3" xfId="40100"/>
    <cellStyle name="Vírgula 3 2 2 4 9" xfId="18687"/>
    <cellStyle name="Vírgula 3 2 2 4 9 2" xfId="49982"/>
    <cellStyle name="Vírgula 3 2 2 5" xfId="2219"/>
    <cellStyle name="Vírgula 3 2 2 5 10" xfId="30224"/>
    <cellStyle name="Vírgula 3 2 2 5 2" xfId="2220"/>
    <cellStyle name="Vírgula 3 2 2 5 2 2" xfId="3872"/>
    <cellStyle name="Vírgula 3 2 2 5 2 2 2" xfId="7166"/>
    <cellStyle name="Vírgula 3 2 2 5 2 2 2 2" xfId="23636"/>
    <cellStyle name="Vírgula 3 2 2 5 2 2 2 2 2" xfId="54931"/>
    <cellStyle name="Vírgula 3 2 2 5 2 2 2 3" xfId="17048"/>
    <cellStyle name="Vírgula 3 2 2 5 2 2 2 3 2" xfId="48343"/>
    <cellStyle name="Vírgula 3 2 2 5 2 2 2 4" xfId="38461"/>
    <cellStyle name="Vírgula 3 2 2 5 2 2 3" xfId="10460"/>
    <cellStyle name="Vírgula 3 2 2 5 2 2 3 2" xfId="26930"/>
    <cellStyle name="Vírgula 3 2 2 5 2 2 3 2 2" xfId="58225"/>
    <cellStyle name="Vírgula 3 2 2 5 2 2 3 3" xfId="41755"/>
    <cellStyle name="Vírgula 3 2 2 5 2 2 4" xfId="20342"/>
    <cellStyle name="Vírgula 3 2 2 5 2 2 4 2" xfId="51637"/>
    <cellStyle name="Vírgula 3 2 2 5 2 2 5" xfId="13754"/>
    <cellStyle name="Vírgula 3 2 2 5 2 2 5 2" xfId="45049"/>
    <cellStyle name="Vírgula 3 2 2 5 2 2 6" xfId="35167"/>
    <cellStyle name="Vírgula 3 2 2 5 2 2 7" xfId="31872"/>
    <cellStyle name="Vírgula 3 2 2 5 2 3" xfId="5519"/>
    <cellStyle name="Vírgula 3 2 2 5 2 3 2" xfId="21989"/>
    <cellStyle name="Vírgula 3 2 2 5 2 3 2 2" xfId="53284"/>
    <cellStyle name="Vírgula 3 2 2 5 2 3 3" xfId="15401"/>
    <cellStyle name="Vírgula 3 2 2 5 2 3 3 2" xfId="46696"/>
    <cellStyle name="Vírgula 3 2 2 5 2 3 4" xfId="36814"/>
    <cellStyle name="Vírgula 3 2 2 5 2 4" xfId="8813"/>
    <cellStyle name="Vírgula 3 2 2 5 2 4 2" xfId="25283"/>
    <cellStyle name="Vírgula 3 2 2 5 2 4 2 2" xfId="56578"/>
    <cellStyle name="Vírgula 3 2 2 5 2 4 3" xfId="40108"/>
    <cellStyle name="Vírgula 3 2 2 5 2 5" xfId="18695"/>
    <cellStyle name="Vírgula 3 2 2 5 2 5 2" xfId="49990"/>
    <cellStyle name="Vírgula 3 2 2 5 2 6" xfId="12107"/>
    <cellStyle name="Vírgula 3 2 2 5 2 6 2" xfId="43402"/>
    <cellStyle name="Vírgula 3 2 2 5 2 7" xfId="28578"/>
    <cellStyle name="Vírgula 3 2 2 5 2 7 2" xfId="33520"/>
    <cellStyle name="Vírgula 3 2 2 5 2 8" xfId="30225"/>
    <cellStyle name="Vírgula 3 2 2 5 3" xfId="2221"/>
    <cellStyle name="Vírgula 3 2 2 5 3 2" xfId="3873"/>
    <cellStyle name="Vírgula 3 2 2 5 3 2 2" xfId="7167"/>
    <cellStyle name="Vírgula 3 2 2 5 3 2 2 2" xfId="23637"/>
    <cellStyle name="Vírgula 3 2 2 5 3 2 2 2 2" xfId="54932"/>
    <cellStyle name="Vírgula 3 2 2 5 3 2 2 3" xfId="17049"/>
    <cellStyle name="Vírgula 3 2 2 5 3 2 2 3 2" xfId="48344"/>
    <cellStyle name="Vírgula 3 2 2 5 3 2 2 4" xfId="38462"/>
    <cellStyle name="Vírgula 3 2 2 5 3 2 3" xfId="10461"/>
    <cellStyle name="Vírgula 3 2 2 5 3 2 3 2" xfId="26931"/>
    <cellStyle name="Vírgula 3 2 2 5 3 2 3 2 2" xfId="58226"/>
    <cellStyle name="Vírgula 3 2 2 5 3 2 3 3" xfId="41756"/>
    <cellStyle name="Vírgula 3 2 2 5 3 2 4" xfId="20343"/>
    <cellStyle name="Vírgula 3 2 2 5 3 2 4 2" xfId="51638"/>
    <cellStyle name="Vírgula 3 2 2 5 3 2 5" xfId="13755"/>
    <cellStyle name="Vírgula 3 2 2 5 3 2 5 2" xfId="45050"/>
    <cellStyle name="Vírgula 3 2 2 5 3 2 6" xfId="35168"/>
    <cellStyle name="Vírgula 3 2 2 5 3 2 7" xfId="31873"/>
    <cellStyle name="Vírgula 3 2 2 5 3 3" xfId="5520"/>
    <cellStyle name="Vírgula 3 2 2 5 3 3 2" xfId="21990"/>
    <cellStyle name="Vírgula 3 2 2 5 3 3 2 2" xfId="53285"/>
    <cellStyle name="Vírgula 3 2 2 5 3 3 3" xfId="15402"/>
    <cellStyle name="Vírgula 3 2 2 5 3 3 3 2" xfId="46697"/>
    <cellStyle name="Vírgula 3 2 2 5 3 3 4" xfId="36815"/>
    <cellStyle name="Vírgula 3 2 2 5 3 4" xfId="8814"/>
    <cellStyle name="Vírgula 3 2 2 5 3 4 2" xfId="25284"/>
    <cellStyle name="Vírgula 3 2 2 5 3 4 2 2" xfId="56579"/>
    <cellStyle name="Vírgula 3 2 2 5 3 4 3" xfId="40109"/>
    <cellStyle name="Vírgula 3 2 2 5 3 5" xfId="18696"/>
    <cellStyle name="Vírgula 3 2 2 5 3 5 2" xfId="49991"/>
    <cellStyle name="Vírgula 3 2 2 5 3 6" xfId="12108"/>
    <cellStyle name="Vírgula 3 2 2 5 3 6 2" xfId="43403"/>
    <cellStyle name="Vírgula 3 2 2 5 3 7" xfId="28579"/>
    <cellStyle name="Vírgula 3 2 2 5 3 7 2" xfId="33521"/>
    <cellStyle name="Vírgula 3 2 2 5 3 8" xfId="30226"/>
    <cellStyle name="Vírgula 3 2 2 5 4" xfId="3871"/>
    <cellStyle name="Vírgula 3 2 2 5 4 2" xfId="7165"/>
    <cellStyle name="Vírgula 3 2 2 5 4 2 2" xfId="23635"/>
    <cellStyle name="Vírgula 3 2 2 5 4 2 2 2" xfId="54930"/>
    <cellStyle name="Vírgula 3 2 2 5 4 2 3" xfId="17047"/>
    <cellStyle name="Vírgula 3 2 2 5 4 2 3 2" xfId="48342"/>
    <cellStyle name="Vírgula 3 2 2 5 4 2 4" xfId="38460"/>
    <cellStyle name="Vírgula 3 2 2 5 4 3" xfId="10459"/>
    <cellStyle name="Vírgula 3 2 2 5 4 3 2" xfId="26929"/>
    <cellStyle name="Vírgula 3 2 2 5 4 3 2 2" xfId="58224"/>
    <cellStyle name="Vírgula 3 2 2 5 4 3 3" xfId="41754"/>
    <cellStyle name="Vírgula 3 2 2 5 4 4" xfId="20341"/>
    <cellStyle name="Vírgula 3 2 2 5 4 4 2" xfId="51636"/>
    <cellStyle name="Vírgula 3 2 2 5 4 5" xfId="13753"/>
    <cellStyle name="Vírgula 3 2 2 5 4 5 2" xfId="45048"/>
    <cellStyle name="Vírgula 3 2 2 5 4 6" xfId="35166"/>
    <cellStyle name="Vírgula 3 2 2 5 4 7" xfId="31871"/>
    <cellStyle name="Vírgula 3 2 2 5 5" xfId="5518"/>
    <cellStyle name="Vírgula 3 2 2 5 5 2" xfId="21988"/>
    <cellStyle name="Vírgula 3 2 2 5 5 2 2" xfId="53283"/>
    <cellStyle name="Vírgula 3 2 2 5 5 3" xfId="15400"/>
    <cellStyle name="Vírgula 3 2 2 5 5 3 2" xfId="46695"/>
    <cellStyle name="Vírgula 3 2 2 5 5 4" xfId="36813"/>
    <cellStyle name="Vírgula 3 2 2 5 6" xfId="8812"/>
    <cellStyle name="Vírgula 3 2 2 5 6 2" xfId="25282"/>
    <cellStyle name="Vírgula 3 2 2 5 6 2 2" xfId="56577"/>
    <cellStyle name="Vírgula 3 2 2 5 6 3" xfId="40107"/>
    <cellStyle name="Vírgula 3 2 2 5 7" xfId="18694"/>
    <cellStyle name="Vírgula 3 2 2 5 7 2" xfId="49989"/>
    <cellStyle name="Vírgula 3 2 2 5 8" xfId="12106"/>
    <cellStyle name="Vírgula 3 2 2 5 8 2" xfId="43401"/>
    <cellStyle name="Vírgula 3 2 2 5 9" xfId="28577"/>
    <cellStyle name="Vírgula 3 2 2 5 9 2" xfId="33519"/>
    <cellStyle name="Vírgula 3 2 2 6" xfId="2222"/>
    <cellStyle name="Vírgula 3 2 2 6 2" xfId="2223"/>
    <cellStyle name="Vírgula 3 2 2 6 2 2" xfId="3874"/>
    <cellStyle name="Vírgula 3 2 2 6 2 2 2" xfId="7168"/>
    <cellStyle name="Vírgula 3 2 2 6 2 2 2 2" xfId="23638"/>
    <cellStyle name="Vírgula 3 2 2 6 2 2 2 2 2" xfId="54933"/>
    <cellStyle name="Vírgula 3 2 2 6 2 2 2 3" xfId="17050"/>
    <cellStyle name="Vírgula 3 2 2 6 2 2 2 3 2" xfId="48345"/>
    <cellStyle name="Vírgula 3 2 2 6 2 2 2 4" xfId="38463"/>
    <cellStyle name="Vírgula 3 2 2 6 2 2 3" xfId="10462"/>
    <cellStyle name="Vírgula 3 2 2 6 2 2 3 2" xfId="26932"/>
    <cellStyle name="Vírgula 3 2 2 6 2 2 3 2 2" xfId="58227"/>
    <cellStyle name="Vírgula 3 2 2 6 2 2 3 3" xfId="41757"/>
    <cellStyle name="Vírgula 3 2 2 6 2 2 4" xfId="20344"/>
    <cellStyle name="Vírgula 3 2 2 6 2 2 4 2" xfId="51639"/>
    <cellStyle name="Vírgula 3 2 2 6 2 2 5" xfId="13756"/>
    <cellStyle name="Vírgula 3 2 2 6 2 2 5 2" xfId="45051"/>
    <cellStyle name="Vírgula 3 2 2 6 2 2 6" xfId="35169"/>
    <cellStyle name="Vírgula 3 2 2 6 2 2 7" xfId="31874"/>
    <cellStyle name="Vírgula 3 2 2 6 2 3" xfId="5521"/>
    <cellStyle name="Vírgula 3 2 2 6 2 3 2" xfId="21991"/>
    <cellStyle name="Vírgula 3 2 2 6 2 3 2 2" xfId="53286"/>
    <cellStyle name="Vírgula 3 2 2 6 2 3 3" xfId="15403"/>
    <cellStyle name="Vírgula 3 2 2 6 2 3 3 2" xfId="46698"/>
    <cellStyle name="Vírgula 3 2 2 6 2 3 4" xfId="36816"/>
    <cellStyle name="Vírgula 3 2 2 6 2 4" xfId="8815"/>
    <cellStyle name="Vírgula 3 2 2 6 2 4 2" xfId="25285"/>
    <cellStyle name="Vírgula 3 2 2 6 2 4 2 2" xfId="56580"/>
    <cellStyle name="Vírgula 3 2 2 6 2 4 3" xfId="40110"/>
    <cellStyle name="Vírgula 3 2 2 6 2 5" xfId="18697"/>
    <cellStyle name="Vírgula 3 2 2 6 2 5 2" xfId="49992"/>
    <cellStyle name="Vírgula 3 2 2 6 2 6" xfId="12109"/>
    <cellStyle name="Vírgula 3 2 2 6 2 6 2" xfId="43404"/>
    <cellStyle name="Vírgula 3 2 2 6 2 7" xfId="28580"/>
    <cellStyle name="Vírgula 3 2 2 6 2 7 2" xfId="33522"/>
    <cellStyle name="Vírgula 3 2 2 6 2 8" xfId="30227"/>
    <cellStyle name="Vírgula 3 2 2 6 3" xfId="2224"/>
    <cellStyle name="Vírgula 3 2 2 6 3 2" xfId="3875"/>
    <cellStyle name="Vírgula 3 2 2 6 3 2 2" xfId="7169"/>
    <cellStyle name="Vírgula 3 2 2 6 3 2 2 2" xfId="23639"/>
    <cellStyle name="Vírgula 3 2 2 6 3 2 2 2 2" xfId="54934"/>
    <cellStyle name="Vírgula 3 2 2 6 3 2 2 3" xfId="17051"/>
    <cellStyle name="Vírgula 3 2 2 6 3 2 2 3 2" xfId="48346"/>
    <cellStyle name="Vírgula 3 2 2 6 3 2 2 4" xfId="38464"/>
    <cellStyle name="Vírgula 3 2 2 6 3 2 3" xfId="10463"/>
    <cellStyle name="Vírgula 3 2 2 6 3 2 3 2" xfId="26933"/>
    <cellStyle name="Vírgula 3 2 2 6 3 2 3 2 2" xfId="58228"/>
    <cellStyle name="Vírgula 3 2 2 6 3 2 3 3" xfId="41758"/>
    <cellStyle name="Vírgula 3 2 2 6 3 2 4" xfId="20345"/>
    <cellStyle name="Vírgula 3 2 2 6 3 2 4 2" xfId="51640"/>
    <cellStyle name="Vírgula 3 2 2 6 3 2 5" xfId="13757"/>
    <cellStyle name="Vírgula 3 2 2 6 3 2 5 2" xfId="45052"/>
    <cellStyle name="Vírgula 3 2 2 6 3 2 6" xfId="35170"/>
    <cellStyle name="Vírgula 3 2 2 6 3 2 7" xfId="31875"/>
    <cellStyle name="Vírgula 3 2 2 6 3 3" xfId="5522"/>
    <cellStyle name="Vírgula 3 2 2 6 3 3 2" xfId="21992"/>
    <cellStyle name="Vírgula 3 2 2 6 3 3 2 2" xfId="53287"/>
    <cellStyle name="Vírgula 3 2 2 6 3 3 3" xfId="15404"/>
    <cellStyle name="Vírgula 3 2 2 6 3 3 3 2" xfId="46699"/>
    <cellStyle name="Vírgula 3 2 2 6 3 3 4" xfId="36817"/>
    <cellStyle name="Vírgula 3 2 2 6 3 4" xfId="8816"/>
    <cellStyle name="Vírgula 3 2 2 6 3 4 2" xfId="25286"/>
    <cellStyle name="Vírgula 3 2 2 6 3 4 2 2" xfId="56581"/>
    <cellStyle name="Vírgula 3 2 2 6 3 4 3" xfId="40111"/>
    <cellStyle name="Vírgula 3 2 2 6 3 5" xfId="18698"/>
    <cellStyle name="Vírgula 3 2 2 6 3 5 2" xfId="49993"/>
    <cellStyle name="Vírgula 3 2 2 6 3 6" xfId="12110"/>
    <cellStyle name="Vírgula 3 2 2 6 3 6 2" xfId="43405"/>
    <cellStyle name="Vírgula 3 2 2 6 3 7" xfId="28581"/>
    <cellStyle name="Vírgula 3 2 2 6 3 7 2" xfId="33523"/>
    <cellStyle name="Vírgula 3 2 2 6 3 8" xfId="30228"/>
    <cellStyle name="Vírgula 3 2 2 7" xfId="2225"/>
    <cellStyle name="Vírgula 3 2 2 7 2" xfId="3876"/>
    <cellStyle name="Vírgula 3 2 2 7 2 2" xfId="7170"/>
    <cellStyle name="Vírgula 3 2 2 7 2 2 2" xfId="23640"/>
    <cellStyle name="Vírgula 3 2 2 7 2 2 2 2" xfId="54935"/>
    <cellStyle name="Vírgula 3 2 2 7 2 2 3" xfId="17052"/>
    <cellStyle name="Vírgula 3 2 2 7 2 2 3 2" xfId="48347"/>
    <cellStyle name="Vírgula 3 2 2 7 2 2 4" xfId="38465"/>
    <cellStyle name="Vírgula 3 2 2 7 2 3" xfId="10464"/>
    <cellStyle name="Vírgula 3 2 2 7 2 3 2" xfId="26934"/>
    <cellStyle name="Vírgula 3 2 2 7 2 3 2 2" xfId="58229"/>
    <cellStyle name="Vírgula 3 2 2 7 2 3 3" xfId="41759"/>
    <cellStyle name="Vírgula 3 2 2 7 2 4" xfId="20346"/>
    <cellStyle name="Vírgula 3 2 2 7 2 4 2" xfId="51641"/>
    <cellStyle name="Vírgula 3 2 2 7 2 5" xfId="13758"/>
    <cellStyle name="Vírgula 3 2 2 7 2 5 2" xfId="45053"/>
    <cellStyle name="Vírgula 3 2 2 7 2 6" xfId="35171"/>
    <cellStyle name="Vírgula 3 2 2 7 2 7" xfId="31876"/>
    <cellStyle name="Vírgula 3 2 2 7 3" xfId="5523"/>
    <cellStyle name="Vírgula 3 2 2 7 3 2" xfId="21993"/>
    <cellStyle name="Vírgula 3 2 2 7 3 2 2" xfId="53288"/>
    <cellStyle name="Vírgula 3 2 2 7 3 3" xfId="15405"/>
    <cellStyle name="Vírgula 3 2 2 7 3 3 2" xfId="46700"/>
    <cellStyle name="Vírgula 3 2 2 7 3 4" xfId="36818"/>
    <cellStyle name="Vírgula 3 2 2 7 4" xfId="8817"/>
    <cellStyle name="Vírgula 3 2 2 7 4 2" xfId="25287"/>
    <cellStyle name="Vírgula 3 2 2 7 4 2 2" xfId="56582"/>
    <cellStyle name="Vírgula 3 2 2 7 4 3" xfId="40112"/>
    <cellStyle name="Vírgula 3 2 2 7 5" xfId="18699"/>
    <cellStyle name="Vírgula 3 2 2 7 5 2" xfId="49994"/>
    <cellStyle name="Vírgula 3 2 2 7 6" xfId="12111"/>
    <cellStyle name="Vírgula 3 2 2 7 6 2" xfId="43406"/>
    <cellStyle name="Vírgula 3 2 2 7 7" xfId="28582"/>
    <cellStyle name="Vírgula 3 2 2 7 7 2" xfId="33524"/>
    <cellStyle name="Vírgula 3 2 2 7 8" xfId="30229"/>
    <cellStyle name="Vírgula 3 2 2 8" xfId="3845"/>
    <cellStyle name="Vírgula 3 2 2 8 2" xfId="7139"/>
    <cellStyle name="Vírgula 3 2 2 8 2 2" xfId="23609"/>
    <cellStyle name="Vírgula 3 2 2 8 2 2 2" xfId="54904"/>
    <cellStyle name="Vírgula 3 2 2 8 2 3" xfId="17021"/>
    <cellStyle name="Vírgula 3 2 2 8 2 3 2" xfId="48316"/>
    <cellStyle name="Vírgula 3 2 2 8 2 4" xfId="38434"/>
    <cellStyle name="Vírgula 3 2 2 8 3" xfId="10433"/>
    <cellStyle name="Vírgula 3 2 2 8 3 2" xfId="26903"/>
    <cellStyle name="Vírgula 3 2 2 8 3 2 2" xfId="58198"/>
    <cellStyle name="Vírgula 3 2 2 8 3 3" xfId="41728"/>
    <cellStyle name="Vírgula 3 2 2 8 4" xfId="20315"/>
    <cellStyle name="Vírgula 3 2 2 8 4 2" xfId="51610"/>
    <cellStyle name="Vírgula 3 2 2 8 5" xfId="13727"/>
    <cellStyle name="Vírgula 3 2 2 8 5 2" xfId="45022"/>
    <cellStyle name="Vírgula 3 2 2 8 6" xfId="35140"/>
    <cellStyle name="Vírgula 3 2 2 8 7" xfId="31845"/>
    <cellStyle name="Vírgula 3 2 2 9" xfId="5492"/>
    <cellStyle name="Vírgula 3 2 2 9 2" xfId="21962"/>
    <cellStyle name="Vírgula 3 2 2 9 2 2" xfId="53257"/>
    <cellStyle name="Vírgula 3 2 2 9 3" xfId="15374"/>
    <cellStyle name="Vírgula 3 2 2 9 3 2" xfId="46669"/>
    <cellStyle name="Vírgula 3 2 2 9 4" xfId="36787"/>
    <cellStyle name="Vírgula 3 2 3" xfId="2226"/>
    <cellStyle name="Vírgula 3 2 3 10" xfId="12112"/>
    <cellStyle name="Vírgula 3 2 3 10 2" xfId="43407"/>
    <cellStyle name="Vírgula 3 2 3 11" xfId="28583"/>
    <cellStyle name="Vírgula 3 2 3 11 2" xfId="33525"/>
    <cellStyle name="Vírgula 3 2 3 12" xfId="30230"/>
    <cellStyle name="Vírgula 3 2 3 2" xfId="2227"/>
    <cellStyle name="Vírgula 3 2 3 2 2" xfId="2228"/>
    <cellStyle name="Vírgula 3 2 3 2 2 2" xfId="3879"/>
    <cellStyle name="Vírgula 3 2 3 2 2 2 2" xfId="7173"/>
    <cellStyle name="Vírgula 3 2 3 2 2 2 2 2" xfId="23643"/>
    <cellStyle name="Vírgula 3 2 3 2 2 2 2 2 2" xfId="54938"/>
    <cellStyle name="Vírgula 3 2 3 2 2 2 2 3" xfId="17055"/>
    <cellStyle name="Vírgula 3 2 3 2 2 2 2 3 2" xfId="48350"/>
    <cellStyle name="Vírgula 3 2 3 2 2 2 2 4" xfId="38468"/>
    <cellStyle name="Vírgula 3 2 3 2 2 2 3" xfId="10467"/>
    <cellStyle name="Vírgula 3 2 3 2 2 2 3 2" xfId="26937"/>
    <cellStyle name="Vírgula 3 2 3 2 2 2 3 2 2" xfId="58232"/>
    <cellStyle name="Vírgula 3 2 3 2 2 2 3 3" xfId="41762"/>
    <cellStyle name="Vírgula 3 2 3 2 2 2 4" xfId="20349"/>
    <cellStyle name="Vírgula 3 2 3 2 2 2 4 2" xfId="51644"/>
    <cellStyle name="Vírgula 3 2 3 2 2 2 5" xfId="13761"/>
    <cellStyle name="Vírgula 3 2 3 2 2 2 5 2" xfId="45056"/>
    <cellStyle name="Vírgula 3 2 3 2 2 2 6" xfId="35174"/>
    <cellStyle name="Vírgula 3 2 3 2 2 2 7" xfId="31879"/>
    <cellStyle name="Vírgula 3 2 3 2 2 3" xfId="5526"/>
    <cellStyle name="Vírgula 3 2 3 2 2 3 2" xfId="21996"/>
    <cellStyle name="Vírgula 3 2 3 2 2 3 2 2" xfId="53291"/>
    <cellStyle name="Vírgula 3 2 3 2 2 3 3" xfId="15408"/>
    <cellStyle name="Vírgula 3 2 3 2 2 3 3 2" xfId="46703"/>
    <cellStyle name="Vírgula 3 2 3 2 2 3 4" xfId="36821"/>
    <cellStyle name="Vírgula 3 2 3 2 2 4" xfId="8820"/>
    <cellStyle name="Vírgula 3 2 3 2 2 4 2" xfId="25290"/>
    <cellStyle name="Vírgula 3 2 3 2 2 4 2 2" xfId="56585"/>
    <cellStyle name="Vírgula 3 2 3 2 2 4 3" xfId="40115"/>
    <cellStyle name="Vírgula 3 2 3 2 2 5" xfId="18702"/>
    <cellStyle name="Vírgula 3 2 3 2 2 5 2" xfId="49997"/>
    <cellStyle name="Vírgula 3 2 3 2 2 6" xfId="12114"/>
    <cellStyle name="Vírgula 3 2 3 2 2 6 2" xfId="43409"/>
    <cellStyle name="Vírgula 3 2 3 2 2 7" xfId="28585"/>
    <cellStyle name="Vírgula 3 2 3 2 2 7 2" xfId="33527"/>
    <cellStyle name="Vírgula 3 2 3 2 2 8" xfId="30232"/>
    <cellStyle name="Vírgula 3 2 3 2 3" xfId="3878"/>
    <cellStyle name="Vírgula 3 2 3 2 3 2" xfId="7172"/>
    <cellStyle name="Vírgula 3 2 3 2 3 2 2" xfId="23642"/>
    <cellStyle name="Vírgula 3 2 3 2 3 2 2 2" xfId="54937"/>
    <cellStyle name="Vírgula 3 2 3 2 3 2 3" xfId="17054"/>
    <cellStyle name="Vírgula 3 2 3 2 3 2 3 2" xfId="48349"/>
    <cellStyle name="Vírgula 3 2 3 2 3 2 4" xfId="38467"/>
    <cellStyle name="Vírgula 3 2 3 2 3 3" xfId="10466"/>
    <cellStyle name="Vírgula 3 2 3 2 3 3 2" xfId="26936"/>
    <cellStyle name="Vírgula 3 2 3 2 3 3 2 2" xfId="58231"/>
    <cellStyle name="Vírgula 3 2 3 2 3 3 3" xfId="41761"/>
    <cellStyle name="Vírgula 3 2 3 2 3 4" xfId="20348"/>
    <cellStyle name="Vírgula 3 2 3 2 3 4 2" xfId="51643"/>
    <cellStyle name="Vírgula 3 2 3 2 3 5" xfId="13760"/>
    <cellStyle name="Vírgula 3 2 3 2 3 5 2" xfId="45055"/>
    <cellStyle name="Vírgula 3 2 3 2 3 6" xfId="35173"/>
    <cellStyle name="Vírgula 3 2 3 2 3 7" xfId="31878"/>
    <cellStyle name="Vírgula 3 2 3 2 4" xfId="5525"/>
    <cellStyle name="Vírgula 3 2 3 2 4 2" xfId="21995"/>
    <cellStyle name="Vírgula 3 2 3 2 4 2 2" xfId="53290"/>
    <cellStyle name="Vírgula 3 2 3 2 4 3" xfId="15407"/>
    <cellStyle name="Vírgula 3 2 3 2 4 3 2" xfId="46702"/>
    <cellStyle name="Vírgula 3 2 3 2 4 4" xfId="36820"/>
    <cellStyle name="Vírgula 3 2 3 2 5" xfId="8819"/>
    <cellStyle name="Vírgula 3 2 3 2 5 2" xfId="25289"/>
    <cellStyle name="Vírgula 3 2 3 2 5 2 2" xfId="56584"/>
    <cellStyle name="Vírgula 3 2 3 2 5 3" xfId="40114"/>
    <cellStyle name="Vírgula 3 2 3 2 6" xfId="18701"/>
    <cellStyle name="Vírgula 3 2 3 2 6 2" xfId="49996"/>
    <cellStyle name="Vírgula 3 2 3 2 7" xfId="12113"/>
    <cellStyle name="Vírgula 3 2 3 2 7 2" xfId="43408"/>
    <cellStyle name="Vírgula 3 2 3 2 8" xfId="28584"/>
    <cellStyle name="Vírgula 3 2 3 2 8 2" xfId="33526"/>
    <cellStyle name="Vírgula 3 2 3 2 9" xfId="30231"/>
    <cellStyle name="Vírgula 3 2 3 3" xfId="2229"/>
    <cellStyle name="Vírgula 3 2 3 3 2" xfId="2230"/>
    <cellStyle name="Vírgula 3 2 3 3 2 2" xfId="3881"/>
    <cellStyle name="Vírgula 3 2 3 3 2 2 2" xfId="7175"/>
    <cellStyle name="Vírgula 3 2 3 3 2 2 2 2" xfId="23645"/>
    <cellStyle name="Vírgula 3 2 3 3 2 2 2 2 2" xfId="54940"/>
    <cellStyle name="Vírgula 3 2 3 3 2 2 2 3" xfId="17057"/>
    <cellStyle name="Vírgula 3 2 3 3 2 2 2 3 2" xfId="48352"/>
    <cellStyle name="Vírgula 3 2 3 3 2 2 2 4" xfId="38470"/>
    <cellStyle name="Vírgula 3 2 3 3 2 2 3" xfId="10469"/>
    <cellStyle name="Vírgula 3 2 3 3 2 2 3 2" xfId="26939"/>
    <cellStyle name="Vírgula 3 2 3 3 2 2 3 2 2" xfId="58234"/>
    <cellStyle name="Vírgula 3 2 3 3 2 2 3 3" xfId="41764"/>
    <cellStyle name="Vírgula 3 2 3 3 2 2 4" xfId="20351"/>
    <cellStyle name="Vírgula 3 2 3 3 2 2 4 2" xfId="51646"/>
    <cellStyle name="Vírgula 3 2 3 3 2 2 5" xfId="13763"/>
    <cellStyle name="Vírgula 3 2 3 3 2 2 5 2" xfId="45058"/>
    <cellStyle name="Vírgula 3 2 3 3 2 2 6" xfId="35176"/>
    <cellStyle name="Vírgula 3 2 3 3 2 2 7" xfId="31881"/>
    <cellStyle name="Vírgula 3 2 3 3 2 3" xfId="5528"/>
    <cellStyle name="Vírgula 3 2 3 3 2 3 2" xfId="21998"/>
    <cellStyle name="Vírgula 3 2 3 3 2 3 2 2" xfId="53293"/>
    <cellStyle name="Vírgula 3 2 3 3 2 3 3" xfId="15410"/>
    <cellStyle name="Vírgula 3 2 3 3 2 3 3 2" xfId="46705"/>
    <cellStyle name="Vírgula 3 2 3 3 2 3 4" xfId="36823"/>
    <cellStyle name="Vírgula 3 2 3 3 2 4" xfId="8822"/>
    <cellStyle name="Vírgula 3 2 3 3 2 4 2" xfId="25292"/>
    <cellStyle name="Vírgula 3 2 3 3 2 4 2 2" xfId="56587"/>
    <cellStyle name="Vírgula 3 2 3 3 2 4 3" xfId="40117"/>
    <cellStyle name="Vírgula 3 2 3 3 2 5" xfId="18704"/>
    <cellStyle name="Vírgula 3 2 3 3 2 5 2" xfId="49999"/>
    <cellStyle name="Vírgula 3 2 3 3 2 6" xfId="12116"/>
    <cellStyle name="Vírgula 3 2 3 3 2 6 2" xfId="43411"/>
    <cellStyle name="Vírgula 3 2 3 3 2 7" xfId="28587"/>
    <cellStyle name="Vírgula 3 2 3 3 2 7 2" xfId="33529"/>
    <cellStyle name="Vírgula 3 2 3 3 2 8" xfId="30234"/>
    <cellStyle name="Vírgula 3 2 3 3 3" xfId="3880"/>
    <cellStyle name="Vírgula 3 2 3 3 3 2" xfId="7174"/>
    <cellStyle name="Vírgula 3 2 3 3 3 2 2" xfId="23644"/>
    <cellStyle name="Vírgula 3 2 3 3 3 2 2 2" xfId="54939"/>
    <cellStyle name="Vírgula 3 2 3 3 3 2 3" xfId="17056"/>
    <cellStyle name="Vírgula 3 2 3 3 3 2 3 2" xfId="48351"/>
    <cellStyle name="Vírgula 3 2 3 3 3 2 4" xfId="38469"/>
    <cellStyle name="Vírgula 3 2 3 3 3 3" xfId="10468"/>
    <cellStyle name="Vírgula 3 2 3 3 3 3 2" xfId="26938"/>
    <cellStyle name="Vírgula 3 2 3 3 3 3 2 2" xfId="58233"/>
    <cellStyle name="Vírgula 3 2 3 3 3 3 3" xfId="41763"/>
    <cellStyle name="Vírgula 3 2 3 3 3 4" xfId="20350"/>
    <cellStyle name="Vírgula 3 2 3 3 3 4 2" xfId="51645"/>
    <cellStyle name="Vírgula 3 2 3 3 3 5" xfId="13762"/>
    <cellStyle name="Vírgula 3 2 3 3 3 5 2" xfId="45057"/>
    <cellStyle name="Vírgula 3 2 3 3 3 6" xfId="35175"/>
    <cellStyle name="Vírgula 3 2 3 3 3 7" xfId="31880"/>
    <cellStyle name="Vírgula 3 2 3 3 4" xfId="5527"/>
    <cellStyle name="Vírgula 3 2 3 3 4 2" xfId="21997"/>
    <cellStyle name="Vírgula 3 2 3 3 4 2 2" xfId="53292"/>
    <cellStyle name="Vírgula 3 2 3 3 4 3" xfId="15409"/>
    <cellStyle name="Vírgula 3 2 3 3 4 3 2" xfId="46704"/>
    <cellStyle name="Vírgula 3 2 3 3 4 4" xfId="36822"/>
    <cellStyle name="Vírgula 3 2 3 3 5" xfId="8821"/>
    <cellStyle name="Vírgula 3 2 3 3 5 2" xfId="25291"/>
    <cellStyle name="Vírgula 3 2 3 3 5 2 2" xfId="56586"/>
    <cellStyle name="Vírgula 3 2 3 3 5 3" xfId="40116"/>
    <cellStyle name="Vírgula 3 2 3 3 6" xfId="18703"/>
    <cellStyle name="Vírgula 3 2 3 3 6 2" xfId="49998"/>
    <cellStyle name="Vírgula 3 2 3 3 7" xfId="12115"/>
    <cellStyle name="Vírgula 3 2 3 3 7 2" xfId="43410"/>
    <cellStyle name="Vírgula 3 2 3 3 8" xfId="28586"/>
    <cellStyle name="Vírgula 3 2 3 3 8 2" xfId="33528"/>
    <cellStyle name="Vírgula 3 2 3 3 9" xfId="30233"/>
    <cellStyle name="Vírgula 3 2 3 4" xfId="2231"/>
    <cellStyle name="Vírgula 3 2 3 4 2" xfId="3882"/>
    <cellStyle name="Vírgula 3 2 3 4 2 2" xfId="7176"/>
    <cellStyle name="Vírgula 3 2 3 4 2 2 2" xfId="23646"/>
    <cellStyle name="Vírgula 3 2 3 4 2 2 2 2" xfId="54941"/>
    <cellStyle name="Vírgula 3 2 3 4 2 2 3" xfId="17058"/>
    <cellStyle name="Vírgula 3 2 3 4 2 2 3 2" xfId="48353"/>
    <cellStyle name="Vírgula 3 2 3 4 2 2 4" xfId="38471"/>
    <cellStyle name="Vírgula 3 2 3 4 2 3" xfId="10470"/>
    <cellStyle name="Vírgula 3 2 3 4 2 3 2" xfId="26940"/>
    <cellStyle name="Vírgula 3 2 3 4 2 3 2 2" xfId="58235"/>
    <cellStyle name="Vírgula 3 2 3 4 2 3 3" xfId="41765"/>
    <cellStyle name="Vírgula 3 2 3 4 2 4" xfId="20352"/>
    <cellStyle name="Vírgula 3 2 3 4 2 4 2" xfId="51647"/>
    <cellStyle name="Vírgula 3 2 3 4 2 5" xfId="13764"/>
    <cellStyle name="Vírgula 3 2 3 4 2 5 2" xfId="45059"/>
    <cellStyle name="Vírgula 3 2 3 4 2 6" xfId="35177"/>
    <cellStyle name="Vírgula 3 2 3 4 2 7" xfId="31882"/>
    <cellStyle name="Vírgula 3 2 3 4 3" xfId="5529"/>
    <cellStyle name="Vírgula 3 2 3 4 3 2" xfId="21999"/>
    <cellStyle name="Vírgula 3 2 3 4 3 2 2" xfId="53294"/>
    <cellStyle name="Vírgula 3 2 3 4 3 3" xfId="15411"/>
    <cellStyle name="Vírgula 3 2 3 4 3 3 2" xfId="46706"/>
    <cellStyle name="Vírgula 3 2 3 4 3 4" xfId="36824"/>
    <cellStyle name="Vírgula 3 2 3 4 4" xfId="8823"/>
    <cellStyle name="Vírgula 3 2 3 4 4 2" xfId="25293"/>
    <cellStyle name="Vírgula 3 2 3 4 4 2 2" xfId="56588"/>
    <cellStyle name="Vírgula 3 2 3 4 4 3" xfId="40118"/>
    <cellStyle name="Vírgula 3 2 3 4 5" xfId="18705"/>
    <cellStyle name="Vírgula 3 2 3 4 5 2" xfId="50000"/>
    <cellStyle name="Vírgula 3 2 3 4 6" xfId="12117"/>
    <cellStyle name="Vírgula 3 2 3 4 6 2" xfId="43412"/>
    <cellStyle name="Vírgula 3 2 3 4 7" xfId="28588"/>
    <cellStyle name="Vírgula 3 2 3 4 7 2" xfId="33530"/>
    <cellStyle name="Vírgula 3 2 3 4 8" xfId="30235"/>
    <cellStyle name="Vírgula 3 2 3 5" xfId="2232"/>
    <cellStyle name="Vírgula 3 2 3 5 2" xfId="3883"/>
    <cellStyle name="Vírgula 3 2 3 5 2 2" xfId="7177"/>
    <cellStyle name="Vírgula 3 2 3 5 2 2 2" xfId="23647"/>
    <cellStyle name="Vírgula 3 2 3 5 2 2 2 2" xfId="54942"/>
    <cellStyle name="Vírgula 3 2 3 5 2 2 3" xfId="17059"/>
    <cellStyle name="Vírgula 3 2 3 5 2 2 3 2" xfId="48354"/>
    <cellStyle name="Vírgula 3 2 3 5 2 2 4" xfId="38472"/>
    <cellStyle name="Vírgula 3 2 3 5 2 3" xfId="10471"/>
    <cellStyle name="Vírgula 3 2 3 5 2 3 2" xfId="26941"/>
    <cellStyle name="Vírgula 3 2 3 5 2 3 2 2" xfId="58236"/>
    <cellStyle name="Vírgula 3 2 3 5 2 3 3" xfId="41766"/>
    <cellStyle name="Vírgula 3 2 3 5 2 4" xfId="20353"/>
    <cellStyle name="Vírgula 3 2 3 5 2 4 2" xfId="51648"/>
    <cellStyle name="Vírgula 3 2 3 5 2 5" xfId="13765"/>
    <cellStyle name="Vírgula 3 2 3 5 2 5 2" xfId="45060"/>
    <cellStyle name="Vírgula 3 2 3 5 2 6" xfId="35178"/>
    <cellStyle name="Vírgula 3 2 3 5 2 7" xfId="31883"/>
    <cellStyle name="Vírgula 3 2 3 5 3" xfId="5530"/>
    <cellStyle name="Vírgula 3 2 3 5 3 2" xfId="22000"/>
    <cellStyle name="Vírgula 3 2 3 5 3 2 2" xfId="53295"/>
    <cellStyle name="Vírgula 3 2 3 5 3 3" xfId="15412"/>
    <cellStyle name="Vírgula 3 2 3 5 3 3 2" xfId="46707"/>
    <cellStyle name="Vírgula 3 2 3 5 3 4" xfId="36825"/>
    <cellStyle name="Vírgula 3 2 3 5 4" xfId="8824"/>
    <cellStyle name="Vírgula 3 2 3 5 4 2" xfId="25294"/>
    <cellStyle name="Vírgula 3 2 3 5 4 2 2" xfId="56589"/>
    <cellStyle name="Vírgula 3 2 3 5 4 3" xfId="40119"/>
    <cellStyle name="Vírgula 3 2 3 5 5" xfId="18706"/>
    <cellStyle name="Vírgula 3 2 3 5 5 2" xfId="50001"/>
    <cellStyle name="Vírgula 3 2 3 5 6" xfId="12118"/>
    <cellStyle name="Vírgula 3 2 3 5 6 2" xfId="43413"/>
    <cellStyle name="Vírgula 3 2 3 5 7" xfId="28589"/>
    <cellStyle name="Vírgula 3 2 3 5 7 2" xfId="33531"/>
    <cellStyle name="Vírgula 3 2 3 5 8" xfId="30236"/>
    <cellStyle name="Vírgula 3 2 3 6" xfId="3877"/>
    <cellStyle name="Vírgula 3 2 3 6 2" xfId="7171"/>
    <cellStyle name="Vírgula 3 2 3 6 2 2" xfId="23641"/>
    <cellStyle name="Vírgula 3 2 3 6 2 2 2" xfId="54936"/>
    <cellStyle name="Vírgula 3 2 3 6 2 3" xfId="17053"/>
    <cellStyle name="Vírgula 3 2 3 6 2 3 2" xfId="48348"/>
    <cellStyle name="Vírgula 3 2 3 6 2 4" xfId="38466"/>
    <cellStyle name="Vírgula 3 2 3 6 3" xfId="10465"/>
    <cellStyle name="Vírgula 3 2 3 6 3 2" xfId="26935"/>
    <cellStyle name="Vírgula 3 2 3 6 3 2 2" xfId="58230"/>
    <cellStyle name="Vírgula 3 2 3 6 3 3" xfId="41760"/>
    <cellStyle name="Vírgula 3 2 3 6 4" xfId="20347"/>
    <cellStyle name="Vírgula 3 2 3 6 4 2" xfId="51642"/>
    <cellStyle name="Vírgula 3 2 3 6 5" xfId="13759"/>
    <cellStyle name="Vírgula 3 2 3 6 5 2" xfId="45054"/>
    <cellStyle name="Vírgula 3 2 3 6 6" xfId="35172"/>
    <cellStyle name="Vírgula 3 2 3 6 7" xfId="31877"/>
    <cellStyle name="Vírgula 3 2 3 7" xfId="5524"/>
    <cellStyle name="Vírgula 3 2 3 7 2" xfId="21994"/>
    <cellStyle name="Vírgula 3 2 3 7 2 2" xfId="53289"/>
    <cellStyle name="Vírgula 3 2 3 7 3" xfId="15406"/>
    <cellStyle name="Vírgula 3 2 3 7 3 2" xfId="46701"/>
    <cellStyle name="Vírgula 3 2 3 7 4" xfId="36819"/>
    <cellStyle name="Vírgula 3 2 3 8" xfId="8818"/>
    <cellStyle name="Vírgula 3 2 3 8 2" xfId="25288"/>
    <cellStyle name="Vírgula 3 2 3 8 2 2" xfId="56583"/>
    <cellStyle name="Vírgula 3 2 3 8 3" xfId="40113"/>
    <cellStyle name="Vírgula 3 2 3 9" xfId="18700"/>
    <cellStyle name="Vírgula 3 2 3 9 2" xfId="49995"/>
    <cellStyle name="Vírgula 3 2 4" xfId="2233"/>
    <cellStyle name="Vírgula 3 2 4 10" xfId="12119"/>
    <cellStyle name="Vírgula 3 2 4 10 2" xfId="43414"/>
    <cellStyle name="Vírgula 3 2 4 11" xfId="28590"/>
    <cellStyle name="Vírgula 3 2 4 11 2" xfId="33532"/>
    <cellStyle name="Vírgula 3 2 4 12" xfId="30237"/>
    <cellStyle name="Vírgula 3 2 4 2" xfId="2234"/>
    <cellStyle name="Vírgula 3 2 4 2 2" xfId="2235"/>
    <cellStyle name="Vírgula 3 2 4 2 2 2" xfId="3886"/>
    <cellStyle name="Vírgula 3 2 4 2 2 2 2" xfId="7180"/>
    <cellStyle name="Vírgula 3 2 4 2 2 2 2 2" xfId="23650"/>
    <cellStyle name="Vírgula 3 2 4 2 2 2 2 2 2" xfId="54945"/>
    <cellStyle name="Vírgula 3 2 4 2 2 2 2 3" xfId="17062"/>
    <cellStyle name="Vírgula 3 2 4 2 2 2 2 3 2" xfId="48357"/>
    <cellStyle name="Vírgula 3 2 4 2 2 2 2 4" xfId="38475"/>
    <cellStyle name="Vírgula 3 2 4 2 2 2 3" xfId="10474"/>
    <cellStyle name="Vírgula 3 2 4 2 2 2 3 2" xfId="26944"/>
    <cellStyle name="Vírgula 3 2 4 2 2 2 3 2 2" xfId="58239"/>
    <cellStyle name="Vírgula 3 2 4 2 2 2 3 3" xfId="41769"/>
    <cellStyle name="Vírgula 3 2 4 2 2 2 4" xfId="20356"/>
    <cellStyle name="Vírgula 3 2 4 2 2 2 4 2" xfId="51651"/>
    <cellStyle name="Vírgula 3 2 4 2 2 2 5" xfId="13768"/>
    <cellStyle name="Vírgula 3 2 4 2 2 2 5 2" xfId="45063"/>
    <cellStyle name="Vírgula 3 2 4 2 2 2 6" xfId="35181"/>
    <cellStyle name="Vírgula 3 2 4 2 2 2 7" xfId="31886"/>
    <cellStyle name="Vírgula 3 2 4 2 2 3" xfId="5533"/>
    <cellStyle name="Vírgula 3 2 4 2 2 3 2" xfId="22003"/>
    <cellStyle name="Vírgula 3 2 4 2 2 3 2 2" xfId="53298"/>
    <cellStyle name="Vírgula 3 2 4 2 2 3 3" xfId="15415"/>
    <cellStyle name="Vírgula 3 2 4 2 2 3 3 2" xfId="46710"/>
    <cellStyle name="Vírgula 3 2 4 2 2 3 4" xfId="36828"/>
    <cellStyle name="Vírgula 3 2 4 2 2 4" xfId="8827"/>
    <cellStyle name="Vírgula 3 2 4 2 2 4 2" xfId="25297"/>
    <cellStyle name="Vírgula 3 2 4 2 2 4 2 2" xfId="56592"/>
    <cellStyle name="Vírgula 3 2 4 2 2 4 3" xfId="40122"/>
    <cellStyle name="Vírgula 3 2 4 2 2 5" xfId="18709"/>
    <cellStyle name="Vírgula 3 2 4 2 2 5 2" xfId="50004"/>
    <cellStyle name="Vírgula 3 2 4 2 2 6" xfId="12121"/>
    <cellStyle name="Vírgula 3 2 4 2 2 6 2" xfId="43416"/>
    <cellStyle name="Vírgula 3 2 4 2 2 7" xfId="28592"/>
    <cellStyle name="Vírgula 3 2 4 2 2 7 2" xfId="33534"/>
    <cellStyle name="Vírgula 3 2 4 2 2 8" xfId="30239"/>
    <cellStyle name="Vírgula 3 2 4 2 3" xfId="3885"/>
    <cellStyle name="Vírgula 3 2 4 2 3 2" xfId="7179"/>
    <cellStyle name="Vírgula 3 2 4 2 3 2 2" xfId="23649"/>
    <cellStyle name="Vírgula 3 2 4 2 3 2 2 2" xfId="54944"/>
    <cellStyle name="Vírgula 3 2 4 2 3 2 3" xfId="17061"/>
    <cellStyle name="Vírgula 3 2 4 2 3 2 3 2" xfId="48356"/>
    <cellStyle name="Vírgula 3 2 4 2 3 2 4" xfId="38474"/>
    <cellStyle name="Vírgula 3 2 4 2 3 3" xfId="10473"/>
    <cellStyle name="Vírgula 3 2 4 2 3 3 2" xfId="26943"/>
    <cellStyle name="Vírgula 3 2 4 2 3 3 2 2" xfId="58238"/>
    <cellStyle name="Vírgula 3 2 4 2 3 3 3" xfId="41768"/>
    <cellStyle name="Vírgula 3 2 4 2 3 4" xfId="20355"/>
    <cellStyle name="Vírgula 3 2 4 2 3 4 2" xfId="51650"/>
    <cellStyle name="Vírgula 3 2 4 2 3 5" xfId="13767"/>
    <cellStyle name="Vírgula 3 2 4 2 3 5 2" xfId="45062"/>
    <cellStyle name="Vírgula 3 2 4 2 3 6" xfId="35180"/>
    <cellStyle name="Vírgula 3 2 4 2 3 7" xfId="31885"/>
    <cellStyle name="Vírgula 3 2 4 2 4" xfId="5532"/>
    <cellStyle name="Vírgula 3 2 4 2 4 2" xfId="22002"/>
    <cellStyle name="Vírgula 3 2 4 2 4 2 2" xfId="53297"/>
    <cellStyle name="Vírgula 3 2 4 2 4 3" xfId="15414"/>
    <cellStyle name="Vírgula 3 2 4 2 4 3 2" xfId="46709"/>
    <cellStyle name="Vírgula 3 2 4 2 4 4" xfId="36827"/>
    <cellStyle name="Vírgula 3 2 4 2 5" xfId="8826"/>
    <cellStyle name="Vírgula 3 2 4 2 5 2" xfId="25296"/>
    <cellStyle name="Vírgula 3 2 4 2 5 2 2" xfId="56591"/>
    <cellStyle name="Vírgula 3 2 4 2 5 3" xfId="40121"/>
    <cellStyle name="Vírgula 3 2 4 2 6" xfId="18708"/>
    <cellStyle name="Vírgula 3 2 4 2 6 2" xfId="50003"/>
    <cellStyle name="Vírgula 3 2 4 2 7" xfId="12120"/>
    <cellStyle name="Vírgula 3 2 4 2 7 2" xfId="43415"/>
    <cellStyle name="Vírgula 3 2 4 2 8" xfId="28591"/>
    <cellStyle name="Vírgula 3 2 4 2 8 2" xfId="33533"/>
    <cellStyle name="Vírgula 3 2 4 2 9" xfId="30238"/>
    <cellStyle name="Vírgula 3 2 4 3" xfId="2236"/>
    <cellStyle name="Vírgula 3 2 4 3 2" xfId="2237"/>
    <cellStyle name="Vírgula 3 2 4 3 2 2" xfId="3888"/>
    <cellStyle name="Vírgula 3 2 4 3 2 2 2" xfId="7182"/>
    <cellStyle name="Vírgula 3 2 4 3 2 2 2 2" xfId="23652"/>
    <cellStyle name="Vírgula 3 2 4 3 2 2 2 2 2" xfId="54947"/>
    <cellStyle name="Vírgula 3 2 4 3 2 2 2 3" xfId="17064"/>
    <cellStyle name="Vírgula 3 2 4 3 2 2 2 3 2" xfId="48359"/>
    <cellStyle name="Vírgula 3 2 4 3 2 2 2 4" xfId="38477"/>
    <cellStyle name="Vírgula 3 2 4 3 2 2 3" xfId="10476"/>
    <cellStyle name="Vírgula 3 2 4 3 2 2 3 2" xfId="26946"/>
    <cellStyle name="Vírgula 3 2 4 3 2 2 3 2 2" xfId="58241"/>
    <cellStyle name="Vírgula 3 2 4 3 2 2 3 3" xfId="41771"/>
    <cellStyle name="Vírgula 3 2 4 3 2 2 4" xfId="20358"/>
    <cellStyle name="Vírgula 3 2 4 3 2 2 4 2" xfId="51653"/>
    <cellStyle name="Vírgula 3 2 4 3 2 2 5" xfId="13770"/>
    <cellStyle name="Vírgula 3 2 4 3 2 2 5 2" xfId="45065"/>
    <cellStyle name="Vírgula 3 2 4 3 2 2 6" xfId="35183"/>
    <cellStyle name="Vírgula 3 2 4 3 2 2 7" xfId="31888"/>
    <cellStyle name="Vírgula 3 2 4 3 2 3" xfId="5535"/>
    <cellStyle name="Vírgula 3 2 4 3 2 3 2" xfId="22005"/>
    <cellStyle name="Vírgula 3 2 4 3 2 3 2 2" xfId="53300"/>
    <cellStyle name="Vírgula 3 2 4 3 2 3 3" xfId="15417"/>
    <cellStyle name="Vírgula 3 2 4 3 2 3 3 2" xfId="46712"/>
    <cellStyle name="Vírgula 3 2 4 3 2 3 4" xfId="36830"/>
    <cellStyle name="Vírgula 3 2 4 3 2 4" xfId="8829"/>
    <cellStyle name="Vírgula 3 2 4 3 2 4 2" xfId="25299"/>
    <cellStyle name="Vírgula 3 2 4 3 2 4 2 2" xfId="56594"/>
    <cellStyle name="Vírgula 3 2 4 3 2 4 3" xfId="40124"/>
    <cellStyle name="Vírgula 3 2 4 3 2 5" xfId="18711"/>
    <cellStyle name="Vírgula 3 2 4 3 2 5 2" xfId="50006"/>
    <cellStyle name="Vírgula 3 2 4 3 2 6" xfId="12123"/>
    <cellStyle name="Vírgula 3 2 4 3 2 6 2" xfId="43418"/>
    <cellStyle name="Vírgula 3 2 4 3 2 7" xfId="28594"/>
    <cellStyle name="Vírgula 3 2 4 3 2 7 2" xfId="33536"/>
    <cellStyle name="Vírgula 3 2 4 3 2 8" xfId="30241"/>
    <cellStyle name="Vírgula 3 2 4 3 3" xfId="3887"/>
    <cellStyle name="Vírgula 3 2 4 3 3 2" xfId="7181"/>
    <cellStyle name="Vírgula 3 2 4 3 3 2 2" xfId="23651"/>
    <cellStyle name="Vírgula 3 2 4 3 3 2 2 2" xfId="54946"/>
    <cellStyle name="Vírgula 3 2 4 3 3 2 3" xfId="17063"/>
    <cellStyle name="Vírgula 3 2 4 3 3 2 3 2" xfId="48358"/>
    <cellStyle name="Vírgula 3 2 4 3 3 2 4" xfId="38476"/>
    <cellStyle name="Vírgula 3 2 4 3 3 3" xfId="10475"/>
    <cellStyle name="Vírgula 3 2 4 3 3 3 2" xfId="26945"/>
    <cellStyle name="Vírgula 3 2 4 3 3 3 2 2" xfId="58240"/>
    <cellStyle name="Vírgula 3 2 4 3 3 3 3" xfId="41770"/>
    <cellStyle name="Vírgula 3 2 4 3 3 4" xfId="20357"/>
    <cellStyle name="Vírgula 3 2 4 3 3 4 2" xfId="51652"/>
    <cellStyle name="Vírgula 3 2 4 3 3 5" xfId="13769"/>
    <cellStyle name="Vírgula 3 2 4 3 3 5 2" xfId="45064"/>
    <cellStyle name="Vírgula 3 2 4 3 3 6" xfId="35182"/>
    <cellStyle name="Vírgula 3 2 4 3 3 7" xfId="31887"/>
    <cellStyle name="Vírgula 3 2 4 3 4" xfId="5534"/>
    <cellStyle name="Vírgula 3 2 4 3 4 2" xfId="22004"/>
    <cellStyle name="Vírgula 3 2 4 3 4 2 2" xfId="53299"/>
    <cellStyle name="Vírgula 3 2 4 3 4 3" xfId="15416"/>
    <cellStyle name="Vírgula 3 2 4 3 4 3 2" xfId="46711"/>
    <cellStyle name="Vírgula 3 2 4 3 4 4" xfId="36829"/>
    <cellStyle name="Vírgula 3 2 4 3 5" xfId="8828"/>
    <cellStyle name="Vírgula 3 2 4 3 5 2" xfId="25298"/>
    <cellStyle name="Vírgula 3 2 4 3 5 2 2" xfId="56593"/>
    <cellStyle name="Vírgula 3 2 4 3 5 3" xfId="40123"/>
    <cellStyle name="Vírgula 3 2 4 3 6" xfId="18710"/>
    <cellStyle name="Vírgula 3 2 4 3 6 2" xfId="50005"/>
    <cellStyle name="Vírgula 3 2 4 3 7" xfId="12122"/>
    <cellStyle name="Vírgula 3 2 4 3 7 2" xfId="43417"/>
    <cellStyle name="Vírgula 3 2 4 3 8" xfId="28593"/>
    <cellStyle name="Vírgula 3 2 4 3 8 2" xfId="33535"/>
    <cellStyle name="Vírgula 3 2 4 3 9" xfId="30240"/>
    <cellStyle name="Vírgula 3 2 4 4" xfId="2238"/>
    <cellStyle name="Vírgula 3 2 4 4 2" xfId="3889"/>
    <cellStyle name="Vírgula 3 2 4 4 2 2" xfId="7183"/>
    <cellStyle name="Vírgula 3 2 4 4 2 2 2" xfId="23653"/>
    <cellStyle name="Vírgula 3 2 4 4 2 2 2 2" xfId="54948"/>
    <cellStyle name="Vírgula 3 2 4 4 2 2 3" xfId="17065"/>
    <cellStyle name="Vírgula 3 2 4 4 2 2 3 2" xfId="48360"/>
    <cellStyle name="Vírgula 3 2 4 4 2 2 4" xfId="38478"/>
    <cellStyle name="Vírgula 3 2 4 4 2 3" xfId="10477"/>
    <cellStyle name="Vírgula 3 2 4 4 2 3 2" xfId="26947"/>
    <cellStyle name="Vírgula 3 2 4 4 2 3 2 2" xfId="58242"/>
    <cellStyle name="Vírgula 3 2 4 4 2 3 3" xfId="41772"/>
    <cellStyle name="Vírgula 3 2 4 4 2 4" xfId="20359"/>
    <cellStyle name="Vírgula 3 2 4 4 2 4 2" xfId="51654"/>
    <cellStyle name="Vírgula 3 2 4 4 2 5" xfId="13771"/>
    <cellStyle name="Vírgula 3 2 4 4 2 5 2" xfId="45066"/>
    <cellStyle name="Vírgula 3 2 4 4 2 6" xfId="35184"/>
    <cellStyle name="Vírgula 3 2 4 4 2 7" xfId="31889"/>
    <cellStyle name="Vírgula 3 2 4 4 3" xfId="5536"/>
    <cellStyle name="Vírgula 3 2 4 4 3 2" xfId="22006"/>
    <cellStyle name="Vírgula 3 2 4 4 3 2 2" xfId="53301"/>
    <cellStyle name="Vírgula 3 2 4 4 3 3" xfId="15418"/>
    <cellStyle name="Vírgula 3 2 4 4 3 3 2" xfId="46713"/>
    <cellStyle name="Vírgula 3 2 4 4 3 4" xfId="36831"/>
    <cellStyle name="Vírgula 3 2 4 4 4" xfId="8830"/>
    <cellStyle name="Vírgula 3 2 4 4 4 2" xfId="25300"/>
    <cellStyle name="Vírgula 3 2 4 4 4 2 2" xfId="56595"/>
    <cellStyle name="Vírgula 3 2 4 4 4 3" xfId="40125"/>
    <cellStyle name="Vírgula 3 2 4 4 5" xfId="18712"/>
    <cellStyle name="Vírgula 3 2 4 4 5 2" xfId="50007"/>
    <cellStyle name="Vírgula 3 2 4 4 6" xfId="12124"/>
    <cellStyle name="Vírgula 3 2 4 4 6 2" xfId="43419"/>
    <cellStyle name="Vírgula 3 2 4 4 7" xfId="28595"/>
    <cellStyle name="Vírgula 3 2 4 4 7 2" xfId="33537"/>
    <cellStyle name="Vírgula 3 2 4 4 8" xfId="30242"/>
    <cellStyle name="Vírgula 3 2 4 5" xfId="2239"/>
    <cellStyle name="Vírgula 3 2 4 5 2" xfId="3890"/>
    <cellStyle name="Vírgula 3 2 4 5 2 2" xfId="7184"/>
    <cellStyle name="Vírgula 3 2 4 5 2 2 2" xfId="23654"/>
    <cellStyle name="Vírgula 3 2 4 5 2 2 2 2" xfId="54949"/>
    <cellStyle name="Vírgula 3 2 4 5 2 2 3" xfId="17066"/>
    <cellStyle name="Vírgula 3 2 4 5 2 2 3 2" xfId="48361"/>
    <cellStyle name="Vírgula 3 2 4 5 2 2 4" xfId="38479"/>
    <cellStyle name="Vírgula 3 2 4 5 2 3" xfId="10478"/>
    <cellStyle name="Vírgula 3 2 4 5 2 3 2" xfId="26948"/>
    <cellStyle name="Vírgula 3 2 4 5 2 3 2 2" xfId="58243"/>
    <cellStyle name="Vírgula 3 2 4 5 2 3 3" xfId="41773"/>
    <cellStyle name="Vírgula 3 2 4 5 2 4" xfId="20360"/>
    <cellStyle name="Vírgula 3 2 4 5 2 4 2" xfId="51655"/>
    <cellStyle name="Vírgula 3 2 4 5 2 5" xfId="13772"/>
    <cellStyle name="Vírgula 3 2 4 5 2 5 2" xfId="45067"/>
    <cellStyle name="Vírgula 3 2 4 5 2 6" xfId="35185"/>
    <cellStyle name="Vírgula 3 2 4 5 2 7" xfId="31890"/>
    <cellStyle name="Vírgula 3 2 4 5 3" xfId="5537"/>
    <cellStyle name="Vírgula 3 2 4 5 3 2" xfId="22007"/>
    <cellStyle name="Vírgula 3 2 4 5 3 2 2" xfId="53302"/>
    <cellStyle name="Vírgula 3 2 4 5 3 3" xfId="15419"/>
    <cellStyle name="Vírgula 3 2 4 5 3 3 2" xfId="46714"/>
    <cellStyle name="Vírgula 3 2 4 5 3 4" xfId="36832"/>
    <cellStyle name="Vírgula 3 2 4 5 4" xfId="8831"/>
    <cellStyle name="Vírgula 3 2 4 5 4 2" xfId="25301"/>
    <cellStyle name="Vírgula 3 2 4 5 4 2 2" xfId="56596"/>
    <cellStyle name="Vírgula 3 2 4 5 4 3" xfId="40126"/>
    <cellStyle name="Vírgula 3 2 4 5 5" xfId="18713"/>
    <cellStyle name="Vírgula 3 2 4 5 5 2" xfId="50008"/>
    <cellStyle name="Vírgula 3 2 4 5 6" xfId="12125"/>
    <cellStyle name="Vírgula 3 2 4 5 6 2" xfId="43420"/>
    <cellStyle name="Vírgula 3 2 4 5 7" xfId="28596"/>
    <cellStyle name="Vírgula 3 2 4 5 7 2" xfId="33538"/>
    <cellStyle name="Vírgula 3 2 4 5 8" xfId="30243"/>
    <cellStyle name="Vírgula 3 2 4 6" xfId="3884"/>
    <cellStyle name="Vírgula 3 2 4 6 2" xfId="7178"/>
    <cellStyle name="Vírgula 3 2 4 6 2 2" xfId="23648"/>
    <cellStyle name="Vírgula 3 2 4 6 2 2 2" xfId="54943"/>
    <cellStyle name="Vírgula 3 2 4 6 2 3" xfId="17060"/>
    <cellStyle name="Vírgula 3 2 4 6 2 3 2" xfId="48355"/>
    <cellStyle name="Vírgula 3 2 4 6 2 4" xfId="38473"/>
    <cellStyle name="Vírgula 3 2 4 6 3" xfId="10472"/>
    <cellStyle name="Vírgula 3 2 4 6 3 2" xfId="26942"/>
    <cellStyle name="Vírgula 3 2 4 6 3 2 2" xfId="58237"/>
    <cellStyle name="Vírgula 3 2 4 6 3 3" xfId="41767"/>
    <cellStyle name="Vírgula 3 2 4 6 4" xfId="20354"/>
    <cellStyle name="Vírgula 3 2 4 6 4 2" xfId="51649"/>
    <cellStyle name="Vírgula 3 2 4 6 5" xfId="13766"/>
    <cellStyle name="Vírgula 3 2 4 6 5 2" xfId="45061"/>
    <cellStyle name="Vírgula 3 2 4 6 6" xfId="35179"/>
    <cellStyle name="Vírgula 3 2 4 6 7" xfId="31884"/>
    <cellStyle name="Vírgula 3 2 4 7" xfId="5531"/>
    <cellStyle name="Vírgula 3 2 4 7 2" xfId="22001"/>
    <cellStyle name="Vírgula 3 2 4 7 2 2" xfId="53296"/>
    <cellStyle name="Vírgula 3 2 4 7 3" xfId="15413"/>
    <cellStyle name="Vírgula 3 2 4 7 3 2" xfId="46708"/>
    <cellStyle name="Vírgula 3 2 4 7 4" xfId="36826"/>
    <cellStyle name="Vírgula 3 2 4 8" xfId="8825"/>
    <cellStyle name="Vírgula 3 2 4 8 2" xfId="25295"/>
    <cellStyle name="Vírgula 3 2 4 8 2 2" xfId="56590"/>
    <cellStyle name="Vírgula 3 2 4 8 3" xfId="40120"/>
    <cellStyle name="Vírgula 3 2 4 9" xfId="18707"/>
    <cellStyle name="Vírgula 3 2 4 9 2" xfId="50002"/>
    <cellStyle name="Vírgula 3 2 5" xfId="2240"/>
    <cellStyle name="Vírgula 3 2 5 10" xfId="12126"/>
    <cellStyle name="Vírgula 3 2 5 10 2" xfId="43421"/>
    <cellStyle name="Vírgula 3 2 5 11" xfId="28597"/>
    <cellStyle name="Vírgula 3 2 5 11 2" xfId="33539"/>
    <cellStyle name="Vírgula 3 2 5 12" xfId="30244"/>
    <cellStyle name="Vírgula 3 2 5 2" xfId="2241"/>
    <cellStyle name="Vírgula 3 2 5 2 2" xfId="2242"/>
    <cellStyle name="Vírgula 3 2 5 2 2 2" xfId="3893"/>
    <cellStyle name="Vírgula 3 2 5 2 2 2 2" xfId="7187"/>
    <cellStyle name="Vírgula 3 2 5 2 2 2 2 2" xfId="23657"/>
    <cellStyle name="Vírgula 3 2 5 2 2 2 2 2 2" xfId="54952"/>
    <cellStyle name="Vírgula 3 2 5 2 2 2 2 3" xfId="17069"/>
    <cellStyle name="Vírgula 3 2 5 2 2 2 2 3 2" xfId="48364"/>
    <cellStyle name="Vírgula 3 2 5 2 2 2 2 4" xfId="38482"/>
    <cellStyle name="Vírgula 3 2 5 2 2 2 3" xfId="10481"/>
    <cellStyle name="Vírgula 3 2 5 2 2 2 3 2" xfId="26951"/>
    <cellStyle name="Vírgula 3 2 5 2 2 2 3 2 2" xfId="58246"/>
    <cellStyle name="Vírgula 3 2 5 2 2 2 3 3" xfId="41776"/>
    <cellStyle name="Vírgula 3 2 5 2 2 2 4" xfId="20363"/>
    <cellStyle name="Vírgula 3 2 5 2 2 2 4 2" xfId="51658"/>
    <cellStyle name="Vírgula 3 2 5 2 2 2 5" xfId="13775"/>
    <cellStyle name="Vírgula 3 2 5 2 2 2 5 2" xfId="45070"/>
    <cellStyle name="Vírgula 3 2 5 2 2 2 6" xfId="35188"/>
    <cellStyle name="Vírgula 3 2 5 2 2 2 7" xfId="31893"/>
    <cellStyle name="Vírgula 3 2 5 2 2 3" xfId="5540"/>
    <cellStyle name="Vírgula 3 2 5 2 2 3 2" xfId="22010"/>
    <cellStyle name="Vírgula 3 2 5 2 2 3 2 2" xfId="53305"/>
    <cellStyle name="Vírgula 3 2 5 2 2 3 3" xfId="15422"/>
    <cellStyle name="Vírgula 3 2 5 2 2 3 3 2" xfId="46717"/>
    <cellStyle name="Vírgula 3 2 5 2 2 3 4" xfId="36835"/>
    <cellStyle name="Vírgula 3 2 5 2 2 4" xfId="8834"/>
    <cellStyle name="Vírgula 3 2 5 2 2 4 2" xfId="25304"/>
    <cellStyle name="Vírgula 3 2 5 2 2 4 2 2" xfId="56599"/>
    <cellStyle name="Vírgula 3 2 5 2 2 4 3" xfId="40129"/>
    <cellStyle name="Vírgula 3 2 5 2 2 5" xfId="18716"/>
    <cellStyle name="Vírgula 3 2 5 2 2 5 2" xfId="50011"/>
    <cellStyle name="Vírgula 3 2 5 2 2 6" xfId="12128"/>
    <cellStyle name="Vírgula 3 2 5 2 2 6 2" xfId="43423"/>
    <cellStyle name="Vírgula 3 2 5 2 2 7" xfId="28599"/>
    <cellStyle name="Vírgula 3 2 5 2 2 7 2" xfId="33541"/>
    <cellStyle name="Vírgula 3 2 5 2 2 8" xfId="30246"/>
    <cellStyle name="Vírgula 3 2 5 2 3" xfId="3892"/>
    <cellStyle name="Vírgula 3 2 5 2 3 2" xfId="7186"/>
    <cellStyle name="Vírgula 3 2 5 2 3 2 2" xfId="23656"/>
    <cellStyle name="Vírgula 3 2 5 2 3 2 2 2" xfId="54951"/>
    <cellStyle name="Vírgula 3 2 5 2 3 2 3" xfId="17068"/>
    <cellStyle name="Vírgula 3 2 5 2 3 2 3 2" xfId="48363"/>
    <cellStyle name="Vírgula 3 2 5 2 3 2 4" xfId="38481"/>
    <cellStyle name="Vírgula 3 2 5 2 3 3" xfId="10480"/>
    <cellStyle name="Vírgula 3 2 5 2 3 3 2" xfId="26950"/>
    <cellStyle name="Vírgula 3 2 5 2 3 3 2 2" xfId="58245"/>
    <cellStyle name="Vírgula 3 2 5 2 3 3 3" xfId="41775"/>
    <cellStyle name="Vírgula 3 2 5 2 3 4" xfId="20362"/>
    <cellStyle name="Vírgula 3 2 5 2 3 4 2" xfId="51657"/>
    <cellStyle name="Vírgula 3 2 5 2 3 5" xfId="13774"/>
    <cellStyle name="Vírgula 3 2 5 2 3 5 2" xfId="45069"/>
    <cellStyle name="Vírgula 3 2 5 2 3 6" xfId="35187"/>
    <cellStyle name="Vírgula 3 2 5 2 3 7" xfId="31892"/>
    <cellStyle name="Vírgula 3 2 5 2 4" xfId="5539"/>
    <cellStyle name="Vírgula 3 2 5 2 4 2" xfId="22009"/>
    <cellStyle name="Vírgula 3 2 5 2 4 2 2" xfId="53304"/>
    <cellStyle name="Vírgula 3 2 5 2 4 3" xfId="15421"/>
    <cellStyle name="Vírgula 3 2 5 2 4 3 2" xfId="46716"/>
    <cellStyle name="Vírgula 3 2 5 2 4 4" xfId="36834"/>
    <cellStyle name="Vírgula 3 2 5 2 5" xfId="8833"/>
    <cellStyle name="Vírgula 3 2 5 2 5 2" xfId="25303"/>
    <cellStyle name="Vírgula 3 2 5 2 5 2 2" xfId="56598"/>
    <cellStyle name="Vírgula 3 2 5 2 5 3" xfId="40128"/>
    <cellStyle name="Vírgula 3 2 5 2 6" xfId="18715"/>
    <cellStyle name="Vírgula 3 2 5 2 6 2" xfId="50010"/>
    <cellStyle name="Vírgula 3 2 5 2 7" xfId="12127"/>
    <cellStyle name="Vírgula 3 2 5 2 7 2" xfId="43422"/>
    <cellStyle name="Vírgula 3 2 5 2 8" xfId="28598"/>
    <cellStyle name="Vírgula 3 2 5 2 8 2" xfId="33540"/>
    <cellStyle name="Vírgula 3 2 5 2 9" xfId="30245"/>
    <cellStyle name="Vírgula 3 2 5 3" xfId="2243"/>
    <cellStyle name="Vírgula 3 2 5 3 2" xfId="2244"/>
    <cellStyle name="Vírgula 3 2 5 3 2 2" xfId="3895"/>
    <cellStyle name="Vírgula 3 2 5 3 2 2 2" xfId="7189"/>
    <cellStyle name="Vírgula 3 2 5 3 2 2 2 2" xfId="23659"/>
    <cellStyle name="Vírgula 3 2 5 3 2 2 2 2 2" xfId="54954"/>
    <cellStyle name="Vírgula 3 2 5 3 2 2 2 3" xfId="17071"/>
    <cellStyle name="Vírgula 3 2 5 3 2 2 2 3 2" xfId="48366"/>
    <cellStyle name="Vírgula 3 2 5 3 2 2 2 4" xfId="38484"/>
    <cellStyle name="Vírgula 3 2 5 3 2 2 3" xfId="10483"/>
    <cellStyle name="Vírgula 3 2 5 3 2 2 3 2" xfId="26953"/>
    <cellStyle name="Vírgula 3 2 5 3 2 2 3 2 2" xfId="58248"/>
    <cellStyle name="Vírgula 3 2 5 3 2 2 3 3" xfId="41778"/>
    <cellStyle name="Vírgula 3 2 5 3 2 2 4" xfId="20365"/>
    <cellStyle name="Vírgula 3 2 5 3 2 2 4 2" xfId="51660"/>
    <cellStyle name="Vírgula 3 2 5 3 2 2 5" xfId="13777"/>
    <cellStyle name="Vírgula 3 2 5 3 2 2 5 2" xfId="45072"/>
    <cellStyle name="Vírgula 3 2 5 3 2 2 6" xfId="35190"/>
    <cellStyle name="Vírgula 3 2 5 3 2 2 7" xfId="31895"/>
    <cellStyle name="Vírgula 3 2 5 3 2 3" xfId="5542"/>
    <cellStyle name="Vírgula 3 2 5 3 2 3 2" xfId="22012"/>
    <cellStyle name="Vírgula 3 2 5 3 2 3 2 2" xfId="53307"/>
    <cellStyle name="Vírgula 3 2 5 3 2 3 3" xfId="15424"/>
    <cellStyle name="Vírgula 3 2 5 3 2 3 3 2" xfId="46719"/>
    <cellStyle name="Vírgula 3 2 5 3 2 3 4" xfId="36837"/>
    <cellStyle name="Vírgula 3 2 5 3 2 4" xfId="8836"/>
    <cellStyle name="Vírgula 3 2 5 3 2 4 2" xfId="25306"/>
    <cellStyle name="Vírgula 3 2 5 3 2 4 2 2" xfId="56601"/>
    <cellStyle name="Vírgula 3 2 5 3 2 4 3" xfId="40131"/>
    <cellStyle name="Vírgula 3 2 5 3 2 5" xfId="18718"/>
    <cellStyle name="Vírgula 3 2 5 3 2 5 2" xfId="50013"/>
    <cellStyle name="Vírgula 3 2 5 3 2 6" xfId="12130"/>
    <cellStyle name="Vírgula 3 2 5 3 2 6 2" xfId="43425"/>
    <cellStyle name="Vírgula 3 2 5 3 2 7" xfId="28601"/>
    <cellStyle name="Vírgula 3 2 5 3 2 7 2" xfId="33543"/>
    <cellStyle name="Vírgula 3 2 5 3 2 8" xfId="30248"/>
    <cellStyle name="Vírgula 3 2 5 3 3" xfId="3894"/>
    <cellStyle name="Vírgula 3 2 5 3 3 2" xfId="7188"/>
    <cellStyle name="Vírgula 3 2 5 3 3 2 2" xfId="23658"/>
    <cellStyle name="Vírgula 3 2 5 3 3 2 2 2" xfId="54953"/>
    <cellStyle name="Vírgula 3 2 5 3 3 2 3" xfId="17070"/>
    <cellStyle name="Vírgula 3 2 5 3 3 2 3 2" xfId="48365"/>
    <cellStyle name="Vírgula 3 2 5 3 3 2 4" xfId="38483"/>
    <cellStyle name="Vírgula 3 2 5 3 3 3" xfId="10482"/>
    <cellStyle name="Vírgula 3 2 5 3 3 3 2" xfId="26952"/>
    <cellStyle name="Vírgula 3 2 5 3 3 3 2 2" xfId="58247"/>
    <cellStyle name="Vírgula 3 2 5 3 3 3 3" xfId="41777"/>
    <cellStyle name="Vírgula 3 2 5 3 3 4" xfId="20364"/>
    <cellStyle name="Vírgula 3 2 5 3 3 4 2" xfId="51659"/>
    <cellStyle name="Vírgula 3 2 5 3 3 5" xfId="13776"/>
    <cellStyle name="Vírgula 3 2 5 3 3 5 2" xfId="45071"/>
    <cellStyle name="Vírgula 3 2 5 3 3 6" xfId="35189"/>
    <cellStyle name="Vírgula 3 2 5 3 3 7" xfId="31894"/>
    <cellStyle name="Vírgula 3 2 5 3 4" xfId="5541"/>
    <cellStyle name="Vírgula 3 2 5 3 4 2" xfId="22011"/>
    <cellStyle name="Vírgula 3 2 5 3 4 2 2" xfId="53306"/>
    <cellStyle name="Vírgula 3 2 5 3 4 3" xfId="15423"/>
    <cellStyle name="Vírgula 3 2 5 3 4 3 2" xfId="46718"/>
    <cellStyle name="Vírgula 3 2 5 3 4 4" xfId="36836"/>
    <cellStyle name="Vírgula 3 2 5 3 5" xfId="8835"/>
    <cellStyle name="Vírgula 3 2 5 3 5 2" xfId="25305"/>
    <cellStyle name="Vírgula 3 2 5 3 5 2 2" xfId="56600"/>
    <cellStyle name="Vírgula 3 2 5 3 5 3" xfId="40130"/>
    <cellStyle name="Vírgula 3 2 5 3 6" xfId="18717"/>
    <cellStyle name="Vírgula 3 2 5 3 6 2" xfId="50012"/>
    <cellStyle name="Vírgula 3 2 5 3 7" xfId="12129"/>
    <cellStyle name="Vírgula 3 2 5 3 7 2" xfId="43424"/>
    <cellStyle name="Vírgula 3 2 5 3 8" xfId="28600"/>
    <cellStyle name="Vírgula 3 2 5 3 8 2" xfId="33542"/>
    <cellStyle name="Vírgula 3 2 5 3 9" xfId="30247"/>
    <cellStyle name="Vírgula 3 2 5 4" xfId="2245"/>
    <cellStyle name="Vírgula 3 2 5 4 2" xfId="3896"/>
    <cellStyle name="Vírgula 3 2 5 4 2 2" xfId="7190"/>
    <cellStyle name="Vírgula 3 2 5 4 2 2 2" xfId="23660"/>
    <cellStyle name="Vírgula 3 2 5 4 2 2 2 2" xfId="54955"/>
    <cellStyle name="Vírgula 3 2 5 4 2 2 3" xfId="17072"/>
    <cellStyle name="Vírgula 3 2 5 4 2 2 3 2" xfId="48367"/>
    <cellStyle name="Vírgula 3 2 5 4 2 2 4" xfId="38485"/>
    <cellStyle name="Vírgula 3 2 5 4 2 3" xfId="10484"/>
    <cellStyle name="Vírgula 3 2 5 4 2 3 2" xfId="26954"/>
    <cellStyle name="Vírgula 3 2 5 4 2 3 2 2" xfId="58249"/>
    <cellStyle name="Vírgula 3 2 5 4 2 3 3" xfId="41779"/>
    <cellStyle name="Vírgula 3 2 5 4 2 4" xfId="20366"/>
    <cellStyle name="Vírgula 3 2 5 4 2 4 2" xfId="51661"/>
    <cellStyle name="Vírgula 3 2 5 4 2 5" xfId="13778"/>
    <cellStyle name="Vírgula 3 2 5 4 2 5 2" xfId="45073"/>
    <cellStyle name="Vírgula 3 2 5 4 2 6" xfId="35191"/>
    <cellStyle name="Vírgula 3 2 5 4 2 7" xfId="31896"/>
    <cellStyle name="Vírgula 3 2 5 4 3" xfId="5543"/>
    <cellStyle name="Vírgula 3 2 5 4 3 2" xfId="22013"/>
    <cellStyle name="Vírgula 3 2 5 4 3 2 2" xfId="53308"/>
    <cellStyle name="Vírgula 3 2 5 4 3 3" xfId="15425"/>
    <cellStyle name="Vírgula 3 2 5 4 3 3 2" xfId="46720"/>
    <cellStyle name="Vírgula 3 2 5 4 3 4" xfId="36838"/>
    <cellStyle name="Vírgula 3 2 5 4 4" xfId="8837"/>
    <cellStyle name="Vírgula 3 2 5 4 4 2" xfId="25307"/>
    <cellStyle name="Vírgula 3 2 5 4 4 2 2" xfId="56602"/>
    <cellStyle name="Vírgula 3 2 5 4 4 3" xfId="40132"/>
    <cellStyle name="Vírgula 3 2 5 4 5" xfId="18719"/>
    <cellStyle name="Vírgula 3 2 5 4 5 2" xfId="50014"/>
    <cellStyle name="Vírgula 3 2 5 4 6" xfId="12131"/>
    <cellStyle name="Vírgula 3 2 5 4 6 2" xfId="43426"/>
    <cellStyle name="Vírgula 3 2 5 4 7" xfId="28602"/>
    <cellStyle name="Vírgula 3 2 5 4 7 2" xfId="33544"/>
    <cellStyle name="Vírgula 3 2 5 4 8" xfId="30249"/>
    <cellStyle name="Vírgula 3 2 5 5" xfId="2246"/>
    <cellStyle name="Vírgula 3 2 5 5 2" xfId="3897"/>
    <cellStyle name="Vírgula 3 2 5 5 2 2" xfId="7191"/>
    <cellStyle name="Vírgula 3 2 5 5 2 2 2" xfId="23661"/>
    <cellStyle name="Vírgula 3 2 5 5 2 2 2 2" xfId="54956"/>
    <cellStyle name="Vírgula 3 2 5 5 2 2 3" xfId="17073"/>
    <cellStyle name="Vírgula 3 2 5 5 2 2 3 2" xfId="48368"/>
    <cellStyle name="Vírgula 3 2 5 5 2 2 4" xfId="38486"/>
    <cellStyle name="Vírgula 3 2 5 5 2 3" xfId="10485"/>
    <cellStyle name="Vírgula 3 2 5 5 2 3 2" xfId="26955"/>
    <cellStyle name="Vírgula 3 2 5 5 2 3 2 2" xfId="58250"/>
    <cellStyle name="Vírgula 3 2 5 5 2 3 3" xfId="41780"/>
    <cellStyle name="Vírgula 3 2 5 5 2 4" xfId="20367"/>
    <cellStyle name="Vírgula 3 2 5 5 2 4 2" xfId="51662"/>
    <cellStyle name="Vírgula 3 2 5 5 2 5" xfId="13779"/>
    <cellStyle name="Vírgula 3 2 5 5 2 5 2" xfId="45074"/>
    <cellStyle name="Vírgula 3 2 5 5 2 6" xfId="35192"/>
    <cellStyle name="Vírgula 3 2 5 5 2 7" xfId="31897"/>
    <cellStyle name="Vírgula 3 2 5 5 3" xfId="5544"/>
    <cellStyle name="Vírgula 3 2 5 5 3 2" xfId="22014"/>
    <cellStyle name="Vírgula 3 2 5 5 3 2 2" xfId="53309"/>
    <cellStyle name="Vírgula 3 2 5 5 3 3" xfId="15426"/>
    <cellStyle name="Vírgula 3 2 5 5 3 3 2" xfId="46721"/>
    <cellStyle name="Vírgula 3 2 5 5 3 4" xfId="36839"/>
    <cellStyle name="Vírgula 3 2 5 5 4" xfId="8838"/>
    <cellStyle name="Vírgula 3 2 5 5 4 2" xfId="25308"/>
    <cellStyle name="Vírgula 3 2 5 5 4 2 2" xfId="56603"/>
    <cellStyle name="Vírgula 3 2 5 5 4 3" xfId="40133"/>
    <cellStyle name="Vírgula 3 2 5 5 5" xfId="18720"/>
    <cellStyle name="Vírgula 3 2 5 5 5 2" xfId="50015"/>
    <cellStyle name="Vírgula 3 2 5 5 6" xfId="12132"/>
    <cellStyle name="Vírgula 3 2 5 5 6 2" xfId="43427"/>
    <cellStyle name="Vírgula 3 2 5 5 7" xfId="28603"/>
    <cellStyle name="Vírgula 3 2 5 5 7 2" xfId="33545"/>
    <cellStyle name="Vírgula 3 2 5 5 8" xfId="30250"/>
    <cellStyle name="Vírgula 3 2 5 6" xfId="3891"/>
    <cellStyle name="Vírgula 3 2 5 6 2" xfId="7185"/>
    <cellStyle name="Vírgula 3 2 5 6 2 2" xfId="23655"/>
    <cellStyle name="Vírgula 3 2 5 6 2 2 2" xfId="54950"/>
    <cellStyle name="Vírgula 3 2 5 6 2 3" xfId="17067"/>
    <cellStyle name="Vírgula 3 2 5 6 2 3 2" xfId="48362"/>
    <cellStyle name="Vírgula 3 2 5 6 2 4" xfId="38480"/>
    <cellStyle name="Vírgula 3 2 5 6 3" xfId="10479"/>
    <cellStyle name="Vírgula 3 2 5 6 3 2" xfId="26949"/>
    <cellStyle name="Vírgula 3 2 5 6 3 2 2" xfId="58244"/>
    <cellStyle name="Vírgula 3 2 5 6 3 3" xfId="41774"/>
    <cellStyle name="Vírgula 3 2 5 6 4" xfId="20361"/>
    <cellStyle name="Vírgula 3 2 5 6 4 2" xfId="51656"/>
    <cellStyle name="Vírgula 3 2 5 6 5" xfId="13773"/>
    <cellStyle name="Vírgula 3 2 5 6 5 2" xfId="45068"/>
    <cellStyle name="Vírgula 3 2 5 6 6" xfId="35186"/>
    <cellStyle name="Vírgula 3 2 5 6 7" xfId="31891"/>
    <cellStyle name="Vírgula 3 2 5 7" xfId="5538"/>
    <cellStyle name="Vírgula 3 2 5 7 2" xfId="22008"/>
    <cellStyle name="Vírgula 3 2 5 7 2 2" xfId="53303"/>
    <cellStyle name="Vírgula 3 2 5 7 3" xfId="15420"/>
    <cellStyle name="Vírgula 3 2 5 7 3 2" xfId="46715"/>
    <cellStyle name="Vírgula 3 2 5 7 4" xfId="36833"/>
    <cellStyle name="Vírgula 3 2 5 8" xfId="8832"/>
    <cellStyle name="Vírgula 3 2 5 8 2" xfId="25302"/>
    <cellStyle name="Vírgula 3 2 5 8 2 2" xfId="56597"/>
    <cellStyle name="Vírgula 3 2 5 8 3" xfId="40127"/>
    <cellStyle name="Vírgula 3 2 5 9" xfId="18714"/>
    <cellStyle name="Vírgula 3 2 5 9 2" xfId="50009"/>
    <cellStyle name="Vírgula 3 2 6" xfId="2247"/>
    <cellStyle name="Vírgula 3 2 6 2" xfId="2248"/>
    <cellStyle name="Vírgula 3 2 6 2 2" xfId="3899"/>
    <cellStyle name="Vírgula 3 2 6 2 2 2" xfId="7193"/>
    <cellStyle name="Vírgula 3 2 6 2 2 2 2" xfId="23663"/>
    <cellStyle name="Vírgula 3 2 6 2 2 2 2 2" xfId="54958"/>
    <cellStyle name="Vírgula 3 2 6 2 2 2 3" xfId="17075"/>
    <cellStyle name="Vírgula 3 2 6 2 2 2 3 2" xfId="48370"/>
    <cellStyle name="Vírgula 3 2 6 2 2 2 4" xfId="38488"/>
    <cellStyle name="Vírgula 3 2 6 2 2 3" xfId="10487"/>
    <cellStyle name="Vírgula 3 2 6 2 2 3 2" xfId="26957"/>
    <cellStyle name="Vírgula 3 2 6 2 2 3 2 2" xfId="58252"/>
    <cellStyle name="Vírgula 3 2 6 2 2 3 3" xfId="41782"/>
    <cellStyle name="Vírgula 3 2 6 2 2 4" xfId="20369"/>
    <cellStyle name="Vírgula 3 2 6 2 2 4 2" xfId="51664"/>
    <cellStyle name="Vírgula 3 2 6 2 2 5" xfId="13781"/>
    <cellStyle name="Vírgula 3 2 6 2 2 5 2" xfId="45076"/>
    <cellStyle name="Vírgula 3 2 6 2 2 6" xfId="35194"/>
    <cellStyle name="Vírgula 3 2 6 2 2 7" xfId="31899"/>
    <cellStyle name="Vírgula 3 2 6 2 3" xfId="5546"/>
    <cellStyle name="Vírgula 3 2 6 2 3 2" xfId="22016"/>
    <cellStyle name="Vírgula 3 2 6 2 3 2 2" xfId="53311"/>
    <cellStyle name="Vírgula 3 2 6 2 3 3" xfId="15428"/>
    <cellStyle name="Vírgula 3 2 6 2 3 3 2" xfId="46723"/>
    <cellStyle name="Vírgula 3 2 6 2 3 4" xfId="36841"/>
    <cellStyle name="Vírgula 3 2 6 2 4" xfId="8840"/>
    <cellStyle name="Vírgula 3 2 6 2 4 2" xfId="25310"/>
    <cellStyle name="Vírgula 3 2 6 2 4 2 2" xfId="56605"/>
    <cellStyle name="Vírgula 3 2 6 2 4 3" xfId="40135"/>
    <cellStyle name="Vírgula 3 2 6 2 5" xfId="18722"/>
    <cellStyle name="Vírgula 3 2 6 2 5 2" xfId="50017"/>
    <cellStyle name="Vírgula 3 2 6 2 6" xfId="12134"/>
    <cellStyle name="Vírgula 3 2 6 2 6 2" xfId="43429"/>
    <cellStyle name="Vírgula 3 2 6 2 7" xfId="28605"/>
    <cellStyle name="Vírgula 3 2 6 2 7 2" xfId="33547"/>
    <cellStyle name="Vírgula 3 2 6 2 8" xfId="30252"/>
    <cellStyle name="Vírgula 3 2 6 3" xfId="3898"/>
    <cellStyle name="Vírgula 3 2 6 3 2" xfId="7192"/>
    <cellStyle name="Vírgula 3 2 6 3 2 2" xfId="23662"/>
    <cellStyle name="Vírgula 3 2 6 3 2 2 2" xfId="54957"/>
    <cellStyle name="Vírgula 3 2 6 3 2 3" xfId="17074"/>
    <cellStyle name="Vírgula 3 2 6 3 2 3 2" xfId="48369"/>
    <cellStyle name="Vírgula 3 2 6 3 2 4" xfId="38487"/>
    <cellStyle name="Vírgula 3 2 6 3 3" xfId="10486"/>
    <cellStyle name="Vírgula 3 2 6 3 3 2" xfId="26956"/>
    <cellStyle name="Vírgula 3 2 6 3 3 2 2" xfId="58251"/>
    <cellStyle name="Vírgula 3 2 6 3 3 3" xfId="41781"/>
    <cellStyle name="Vírgula 3 2 6 3 4" xfId="20368"/>
    <cellStyle name="Vírgula 3 2 6 3 4 2" xfId="51663"/>
    <cellStyle name="Vírgula 3 2 6 3 5" xfId="13780"/>
    <cellStyle name="Vírgula 3 2 6 3 5 2" xfId="45075"/>
    <cellStyle name="Vírgula 3 2 6 3 6" xfId="35193"/>
    <cellStyle name="Vírgula 3 2 6 3 7" xfId="31898"/>
    <cellStyle name="Vírgula 3 2 6 4" xfId="5545"/>
    <cellStyle name="Vírgula 3 2 6 4 2" xfId="22015"/>
    <cellStyle name="Vírgula 3 2 6 4 2 2" xfId="53310"/>
    <cellStyle name="Vírgula 3 2 6 4 3" xfId="15427"/>
    <cellStyle name="Vírgula 3 2 6 4 3 2" xfId="46722"/>
    <cellStyle name="Vírgula 3 2 6 4 4" xfId="36840"/>
    <cellStyle name="Vírgula 3 2 6 5" xfId="8839"/>
    <cellStyle name="Vírgula 3 2 6 5 2" xfId="25309"/>
    <cellStyle name="Vírgula 3 2 6 5 2 2" xfId="56604"/>
    <cellStyle name="Vírgula 3 2 6 5 3" xfId="40134"/>
    <cellStyle name="Vírgula 3 2 6 6" xfId="18721"/>
    <cellStyle name="Vírgula 3 2 6 6 2" xfId="50016"/>
    <cellStyle name="Vírgula 3 2 6 7" xfId="12133"/>
    <cellStyle name="Vírgula 3 2 6 7 2" xfId="43428"/>
    <cellStyle name="Vírgula 3 2 6 8" xfId="28604"/>
    <cellStyle name="Vírgula 3 2 6 8 2" xfId="33546"/>
    <cellStyle name="Vírgula 3 2 6 9" xfId="30251"/>
    <cellStyle name="Vírgula 3 2 7" xfId="2249"/>
    <cellStyle name="Vírgula 3 2 7 2" xfId="2250"/>
    <cellStyle name="Vírgula 3 2 7 2 2" xfId="3901"/>
    <cellStyle name="Vírgula 3 2 7 2 2 2" xfId="7195"/>
    <cellStyle name="Vírgula 3 2 7 2 2 2 2" xfId="23665"/>
    <cellStyle name="Vírgula 3 2 7 2 2 2 2 2" xfId="54960"/>
    <cellStyle name="Vírgula 3 2 7 2 2 2 3" xfId="17077"/>
    <cellStyle name="Vírgula 3 2 7 2 2 2 3 2" xfId="48372"/>
    <cellStyle name="Vírgula 3 2 7 2 2 2 4" xfId="38490"/>
    <cellStyle name="Vírgula 3 2 7 2 2 3" xfId="10489"/>
    <cellStyle name="Vírgula 3 2 7 2 2 3 2" xfId="26959"/>
    <cellStyle name="Vírgula 3 2 7 2 2 3 2 2" xfId="58254"/>
    <cellStyle name="Vírgula 3 2 7 2 2 3 3" xfId="41784"/>
    <cellStyle name="Vírgula 3 2 7 2 2 4" xfId="20371"/>
    <cellStyle name="Vírgula 3 2 7 2 2 4 2" xfId="51666"/>
    <cellStyle name="Vírgula 3 2 7 2 2 5" xfId="13783"/>
    <cellStyle name="Vírgula 3 2 7 2 2 5 2" xfId="45078"/>
    <cellStyle name="Vírgula 3 2 7 2 2 6" xfId="35196"/>
    <cellStyle name="Vírgula 3 2 7 2 2 7" xfId="31901"/>
    <cellStyle name="Vírgula 3 2 7 2 3" xfId="5548"/>
    <cellStyle name="Vírgula 3 2 7 2 3 2" xfId="22018"/>
    <cellStyle name="Vírgula 3 2 7 2 3 2 2" xfId="53313"/>
    <cellStyle name="Vírgula 3 2 7 2 3 3" xfId="15430"/>
    <cellStyle name="Vírgula 3 2 7 2 3 3 2" xfId="46725"/>
    <cellStyle name="Vírgula 3 2 7 2 3 4" xfId="36843"/>
    <cellStyle name="Vírgula 3 2 7 2 4" xfId="8842"/>
    <cellStyle name="Vírgula 3 2 7 2 4 2" xfId="25312"/>
    <cellStyle name="Vírgula 3 2 7 2 4 2 2" xfId="56607"/>
    <cellStyle name="Vírgula 3 2 7 2 4 3" xfId="40137"/>
    <cellStyle name="Vírgula 3 2 7 2 5" xfId="18724"/>
    <cellStyle name="Vírgula 3 2 7 2 5 2" xfId="50019"/>
    <cellStyle name="Vírgula 3 2 7 2 6" xfId="12136"/>
    <cellStyle name="Vírgula 3 2 7 2 6 2" xfId="43431"/>
    <cellStyle name="Vírgula 3 2 7 2 7" xfId="28607"/>
    <cellStyle name="Vírgula 3 2 7 2 7 2" xfId="33549"/>
    <cellStyle name="Vírgula 3 2 7 2 8" xfId="30254"/>
    <cellStyle name="Vírgula 3 2 7 3" xfId="3900"/>
    <cellStyle name="Vírgula 3 2 7 3 2" xfId="7194"/>
    <cellStyle name="Vírgula 3 2 7 3 2 2" xfId="23664"/>
    <cellStyle name="Vírgula 3 2 7 3 2 2 2" xfId="54959"/>
    <cellStyle name="Vírgula 3 2 7 3 2 3" xfId="17076"/>
    <cellStyle name="Vírgula 3 2 7 3 2 3 2" xfId="48371"/>
    <cellStyle name="Vírgula 3 2 7 3 2 4" xfId="38489"/>
    <cellStyle name="Vírgula 3 2 7 3 3" xfId="10488"/>
    <cellStyle name="Vírgula 3 2 7 3 3 2" xfId="26958"/>
    <cellStyle name="Vírgula 3 2 7 3 3 2 2" xfId="58253"/>
    <cellStyle name="Vírgula 3 2 7 3 3 3" xfId="41783"/>
    <cellStyle name="Vírgula 3 2 7 3 4" xfId="20370"/>
    <cellStyle name="Vírgula 3 2 7 3 4 2" xfId="51665"/>
    <cellStyle name="Vírgula 3 2 7 3 5" xfId="13782"/>
    <cellStyle name="Vírgula 3 2 7 3 5 2" xfId="45077"/>
    <cellStyle name="Vírgula 3 2 7 3 6" xfId="35195"/>
    <cellStyle name="Vírgula 3 2 7 3 7" xfId="31900"/>
    <cellStyle name="Vírgula 3 2 7 4" xfId="5547"/>
    <cellStyle name="Vírgula 3 2 7 4 2" xfId="22017"/>
    <cellStyle name="Vírgula 3 2 7 4 2 2" xfId="53312"/>
    <cellStyle name="Vírgula 3 2 7 4 3" xfId="15429"/>
    <cellStyle name="Vírgula 3 2 7 4 3 2" xfId="46724"/>
    <cellStyle name="Vírgula 3 2 7 4 4" xfId="36842"/>
    <cellStyle name="Vírgula 3 2 7 5" xfId="8841"/>
    <cellStyle name="Vírgula 3 2 7 5 2" xfId="25311"/>
    <cellStyle name="Vírgula 3 2 7 5 2 2" xfId="56606"/>
    <cellStyle name="Vírgula 3 2 7 5 3" xfId="40136"/>
    <cellStyle name="Vírgula 3 2 7 6" xfId="18723"/>
    <cellStyle name="Vírgula 3 2 7 6 2" xfId="50018"/>
    <cellStyle name="Vírgula 3 2 7 7" xfId="12135"/>
    <cellStyle name="Vírgula 3 2 7 7 2" xfId="43430"/>
    <cellStyle name="Vírgula 3 2 7 8" xfId="28606"/>
    <cellStyle name="Vírgula 3 2 7 8 2" xfId="33548"/>
    <cellStyle name="Vírgula 3 2 7 9" xfId="30253"/>
    <cellStyle name="Vírgula 3 2 8" xfId="2251"/>
    <cellStyle name="Vírgula 3 2 8 2" xfId="3902"/>
    <cellStyle name="Vírgula 3 2 8 2 2" xfId="7196"/>
    <cellStyle name="Vírgula 3 2 8 2 2 2" xfId="23666"/>
    <cellStyle name="Vírgula 3 2 8 2 2 2 2" xfId="54961"/>
    <cellStyle name="Vírgula 3 2 8 2 2 3" xfId="17078"/>
    <cellStyle name="Vírgula 3 2 8 2 2 3 2" xfId="48373"/>
    <cellStyle name="Vírgula 3 2 8 2 2 4" xfId="38491"/>
    <cellStyle name="Vírgula 3 2 8 2 3" xfId="10490"/>
    <cellStyle name="Vírgula 3 2 8 2 3 2" xfId="26960"/>
    <cellStyle name="Vírgula 3 2 8 2 3 2 2" xfId="58255"/>
    <cellStyle name="Vírgula 3 2 8 2 3 3" xfId="41785"/>
    <cellStyle name="Vírgula 3 2 8 2 4" xfId="20372"/>
    <cellStyle name="Vírgula 3 2 8 2 4 2" xfId="51667"/>
    <cellStyle name="Vírgula 3 2 8 2 5" xfId="13784"/>
    <cellStyle name="Vírgula 3 2 8 2 5 2" xfId="45079"/>
    <cellStyle name="Vírgula 3 2 8 2 6" xfId="35197"/>
    <cellStyle name="Vírgula 3 2 8 2 7" xfId="31902"/>
    <cellStyle name="Vírgula 3 2 8 3" xfId="5549"/>
    <cellStyle name="Vírgula 3 2 8 3 2" xfId="22019"/>
    <cellStyle name="Vírgula 3 2 8 3 2 2" xfId="53314"/>
    <cellStyle name="Vírgula 3 2 8 3 3" xfId="15431"/>
    <cellStyle name="Vírgula 3 2 8 3 3 2" xfId="46726"/>
    <cellStyle name="Vírgula 3 2 8 3 4" xfId="36844"/>
    <cellStyle name="Vírgula 3 2 8 4" xfId="8843"/>
    <cellStyle name="Vírgula 3 2 8 4 2" xfId="25313"/>
    <cellStyle name="Vírgula 3 2 8 4 2 2" xfId="56608"/>
    <cellStyle name="Vírgula 3 2 8 4 3" xfId="40138"/>
    <cellStyle name="Vírgula 3 2 8 5" xfId="18725"/>
    <cellStyle name="Vírgula 3 2 8 5 2" xfId="50020"/>
    <cellStyle name="Vírgula 3 2 8 6" xfId="12137"/>
    <cellStyle name="Vírgula 3 2 8 6 2" xfId="43432"/>
    <cellStyle name="Vírgula 3 2 8 7" xfId="28608"/>
    <cellStyle name="Vírgula 3 2 8 7 2" xfId="33550"/>
    <cellStyle name="Vírgula 3 2 8 8" xfId="30255"/>
    <cellStyle name="Vírgula 3 2 9" xfId="2252"/>
    <cellStyle name="Vírgula 3 2 9 2" xfId="3903"/>
    <cellStyle name="Vírgula 3 2 9 2 2" xfId="7197"/>
    <cellStyle name="Vírgula 3 2 9 2 2 2" xfId="23667"/>
    <cellStyle name="Vírgula 3 2 9 2 2 2 2" xfId="54962"/>
    <cellStyle name="Vírgula 3 2 9 2 2 3" xfId="17079"/>
    <cellStyle name="Vírgula 3 2 9 2 2 3 2" xfId="48374"/>
    <cellStyle name="Vírgula 3 2 9 2 2 4" xfId="38492"/>
    <cellStyle name="Vírgula 3 2 9 2 3" xfId="10491"/>
    <cellStyle name="Vírgula 3 2 9 2 3 2" xfId="26961"/>
    <cellStyle name="Vírgula 3 2 9 2 3 2 2" xfId="58256"/>
    <cellStyle name="Vírgula 3 2 9 2 3 3" xfId="41786"/>
    <cellStyle name="Vírgula 3 2 9 2 4" xfId="20373"/>
    <cellStyle name="Vírgula 3 2 9 2 4 2" xfId="51668"/>
    <cellStyle name="Vírgula 3 2 9 2 5" xfId="13785"/>
    <cellStyle name="Vírgula 3 2 9 2 5 2" xfId="45080"/>
    <cellStyle name="Vírgula 3 2 9 2 6" xfId="35198"/>
    <cellStyle name="Vírgula 3 2 9 2 7" xfId="31903"/>
    <cellStyle name="Vírgula 3 2 9 3" xfId="5550"/>
    <cellStyle name="Vírgula 3 2 9 3 2" xfId="22020"/>
    <cellStyle name="Vírgula 3 2 9 3 2 2" xfId="53315"/>
    <cellStyle name="Vírgula 3 2 9 3 3" xfId="15432"/>
    <cellStyle name="Vírgula 3 2 9 3 3 2" xfId="46727"/>
    <cellStyle name="Vírgula 3 2 9 3 4" xfId="36845"/>
    <cellStyle name="Vírgula 3 2 9 4" xfId="8844"/>
    <cellStyle name="Vírgula 3 2 9 4 2" xfId="25314"/>
    <cellStyle name="Vírgula 3 2 9 4 2 2" xfId="56609"/>
    <cellStyle name="Vírgula 3 2 9 4 3" xfId="40139"/>
    <cellStyle name="Vírgula 3 2 9 5" xfId="18726"/>
    <cellStyle name="Vírgula 3 2 9 5 2" xfId="50021"/>
    <cellStyle name="Vírgula 3 2 9 6" xfId="12138"/>
    <cellStyle name="Vírgula 3 2 9 6 2" xfId="43433"/>
    <cellStyle name="Vírgula 3 2 9 7" xfId="28609"/>
    <cellStyle name="Vírgula 3 2 9 7 2" xfId="33551"/>
    <cellStyle name="Vírgula 3 2 9 8" xfId="30256"/>
    <cellStyle name="Vírgula 3 3" xfId="2253"/>
    <cellStyle name="Vírgula 3 3 10" xfId="18727"/>
    <cellStyle name="Vírgula 3 3 10 2" xfId="50022"/>
    <cellStyle name="Vírgula 3 3 11" xfId="12139"/>
    <cellStyle name="Vírgula 3 3 11 2" xfId="43434"/>
    <cellStyle name="Vírgula 3 3 12" xfId="28610"/>
    <cellStyle name="Vírgula 3 3 12 2" xfId="33552"/>
    <cellStyle name="Vírgula 3 3 13" xfId="30257"/>
    <cellStyle name="Vírgula 3 3 2" xfId="2254"/>
    <cellStyle name="Vírgula 3 3 2 10" xfId="12140"/>
    <cellStyle name="Vírgula 3 3 2 10 2" xfId="43435"/>
    <cellStyle name="Vírgula 3 3 2 11" xfId="28611"/>
    <cellStyle name="Vírgula 3 3 2 11 2" xfId="33553"/>
    <cellStyle name="Vírgula 3 3 2 12" xfId="30258"/>
    <cellStyle name="Vírgula 3 3 2 2" xfId="2255"/>
    <cellStyle name="Vírgula 3 3 2 2 2" xfId="2256"/>
    <cellStyle name="Vírgula 3 3 2 2 2 2" xfId="3907"/>
    <cellStyle name="Vírgula 3 3 2 2 2 2 2" xfId="7201"/>
    <cellStyle name="Vírgula 3 3 2 2 2 2 2 2" xfId="23671"/>
    <cellStyle name="Vírgula 3 3 2 2 2 2 2 2 2" xfId="54966"/>
    <cellStyle name="Vírgula 3 3 2 2 2 2 2 3" xfId="17083"/>
    <cellStyle name="Vírgula 3 3 2 2 2 2 2 3 2" xfId="48378"/>
    <cellStyle name="Vírgula 3 3 2 2 2 2 2 4" xfId="38496"/>
    <cellStyle name="Vírgula 3 3 2 2 2 2 3" xfId="10495"/>
    <cellStyle name="Vírgula 3 3 2 2 2 2 3 2" xfId="26965"/>
    <cellStyle name="Vírgula 3 3 2 2 2 2 3 2 2" xfId="58260"/>
    <cellStyle name="Vírgula 3 3 2 2 2 2 3 3" xfId="41790"/>
    <cellStyle name="Vírgula 3 3 2 2 2 2 4" xfId="20377"/>
    <cellStyle name="Vírgula 3 3 2 2 2 2 4 2" xfId="51672"/>
    <cellStyle name="Vírgula 3 3 2 2 2 2 5" xfId="13789"/>
    <cellStyle name="Vírgula 3 3 2 2 2 2 5 2" xfId="45084"/>
    <cellStyle name="Vírgula 3 3 2 2 2 2 6" xfId="35202"/>
    <cellStyle name="Vírgula 3 3 2 2 2 2 7" xfId="31907"/>
    <cellStyle name="Vírgula 3 3 2 2 2 3" xfId="5554"/>
    <cellStyle name="Vírgula 3 3 2 2 2 3 2" xfId="22024"/>
    <cellStyle name="Vírgula 3 3 2 2 2 3 2 2" xfId="53319"/>
    <cellStyle name="Vírgula 3 3 2 2 2 3 3" xfId="15436"/>
    <cellStyle name="Vírgula 3 3 2 2 2 3 3 2" xfId="46731"/>
    <cellStyle name="Vírgula 3 3 2 2 2 3 4" xfId="36849"/>
    <cellStyle name="Vírgula 3 3 2 2 2 4" xfId="8848"/>
    <cellStyle name="Vírgula 3 3 2 2 2 4 2" xfId="25318"/>
    <cellStyle name="Vírgula 3 3 2 2 2 4 2 2" xfId="56613"/>
    <cellStyle name="Vírgula 3 3 2 2 2 4 3" xfId="40143"/>
    <cellStyle name="Vírgula 3 3 2 2 2 5" xfId="18730"/>
    <cellStyle name="Vírgula 3 3 2 2 2 5 2" xfId="50025"/>
    <cellStyle name="Vírgula 3 3 2 2 2 6" xfId="12142"/>
    <cellStyle name="Vírgula 3 3 2 2 2 6 2" xfId="43437"/>
    <cellStyle name="Vírgula 3 3 2 2 2 7" xfId="28613"/>
    <cellStyle name="Vírgula 3 3 2 2 2 7 2" xfId="33555"/>
    <cellStyle name="Vírgula 3 3 2 2 2 8" xfId="30260"/>
    <cellStyle name="Vírgula 3 3 2 2 3" xfId="3906"/>
    <cellStyle name="Vírgula 3 3 2 2 3 2" xfId="7200"/>
    <cellStyle name="Vírgula 3 3 2 2 3 2 2" xfId="23670"/>
    <cellStyle name="Vírgula 3 3 2 2 3 2 2 2" xfId="54965"/>
    <cellStyle name="Vírgula 3 3 2 2 3 2 3" xfId="17082"/>
    <cellStyle name="Vírgula 3 3 2 2 3 2 3 2" xfId="48377"/>
    <cellStyle name="Vírgula 3 3 2 2 3 2 4" xfId="38495"/>
    <cellStyle name="Vírgula 3 3 2 2 3 3" xfId="10494"/>
    <cellStyle name="Vírgula 3 3 2 2 3 3 2" xfId="26964"/>
    <cellStyle name="Vírgula 3 3 2 2 3 3 2 2" xfId="58259"/>
    <cellStyle name="Vírgula 3 3 2 2 3 3 3" xfId="41789"/>
    <cellStyle name="Vírgula 3 3 2 2 3 4" xfId="20376"/>
    <cellStyle name="Vírgula 3 3 2 2 3 4 2" xfId="51671"/>
    <cellStyle name="Vírgula 3 3 2 2 3 5" xfId="13788"/>
    <cellStyle name="Vírgula 3 3 2 2 3 5 2" xfId="45083"/>
    <cellStyle name="Vírgula 3 3 2 2 3 6" xfId="35201"/>
    <cellStyle name="Vírgula 3 3 2 2 3 7" xfId="31906"/>
    <cellStyle name="Vírgula 3 3 2 2 4" xfId="5553"/>
    <cellStyle name="Vírgula 3 3 2 2 4 2" xfId="22023"/>
    <cellStyle name="Vírgula 3 3 2 2 4 2 2" xfId="53318"/>
    <cellStyle name="Vírgula 3 3 2 2 4 3" xfId="15435"/>
    <cellStyle name="Vírgula 3 3 2 2 4 3 2" xfId="46730"/>
    <cellStyle name="Vírgula 3 3 2 2 4 4" xfId="36848"/>
    <cellStyle name="Vírgula 3 3 2 2 5" xfId="8847"/>
    <cellStyle name="Vírgula 3 3 2 2 5 2" xfId="25317"/>
    <cellStyle name="Vírgula 3 3 2 2 5 2 2" xfId="56612"/>
    <cellStyle name="Vírgula 3 3 2 2 5 3" xfId="40142"/>
    <cellStyle name="Vírgula 3 3 2 2 6" xfId="18729"/>
    <cellStyle name="Vírgula 3 3 2 2 6 2" xfId="50024"/>
    <cellStyle name="Vírgula 3 3 2 2 7" xfId="12141"/>
    <cellStyle name="Vírgula 3 3 2 2 7 2" xfId="43436"/>
    <cellStyle name="Vírgula 3 3 2 2 8" xfId="28612"/>
    <cellStyle name="Vírgula 3 3 2 2 8 2" xfId="33554"/>
    <cellStyle name="Vírgula 3 3 2 2 9" xfId="30259"/>
    <cellStyle name="Vírgula 3 3 2 3" xfId="2257"/>
    <cellStyle name="Vírgula 3 3 2 3 2" xfId="2258"/>
    <cellStyle name="Vírgula 3 3 2 3 2 2" xfId="3909"/>
    <cellStyle name="Vírgula 3 3 2 3 2 2 2" xfId="7203"/>
    <cellStyle name="Vírgula 3 3 2 3 2 2 2 2" xfId="23673"/>
    <cellStyle name="Vírgula 3 3 2 3 2 2 2 2 2" xfId="54968"/>
    <cellStyle name="Vírgula 3 3 2 3 2 2 2 3" xfId="17085"/>
    <cellStyle name="Vírgula 3 3 2 3 2 2 2 3 2" xfId="48380"/>
    <cellStyle name="Vírgula 3 3 2 3 2 2 2 4" xfId="38498"/>
    <cellStyle name="Vírgula 3 3 2 3 2 2 3" xfId="10497"/>
    <cellStyle name="Vírgula 3 3 2 3 2 2 3 2" xfId="26967"/>
    <cellStyle name="Vírgula 3 3 2 3 2 2 3 2 2" xfId="58262"/>
    <cellStyle name="Vírgula 3 3 2 3 2 2 3 3" xfId="41792"/>
    <cellStyle name="Vírgula 3 3 2 3 2 2 4" xfId="20379"/>
    <cellStyle name="Vírgula 3 3 2 3 2 2 4 2" xfId="51674"/>
    <cellStyle name="Vírgula 3 3 2 3 2 2 5" xfId="13791"/>
    <cellStyle name="Vírgula 3 3 2 3 2 2 5 2" xfId="45086"/>
    <cellStyle name="Vírgula 3 3 2 3 2 2 6" xfId="35204"/>
    <cellStyle name="Vírgula 3 3 2 3 2 2 7" xfId="31909"/>
    <cellStyle name="Vírgula 3 3 2 3 2 3" xfId="5556"/>
    <cellStyle name="Vírgula 3 3 2 3 2 3 2" xfId="22026"/>
    <cellStyle name="Vírgula 3 3 2 3 2 3 2 2" xfId="53321"/>
    <cellStyle name="Vírgula 3 3 2 3 2 3 3" xfId="15438"/>
    <cellStyle name="Vírgula 3 3 2 3 2 3 3 2" xfId="46733"/>
    <cellStyle name="Vírgula 3 3 2 3 2 3 4" xfId="36851"/>
    <cellStyle name="Vírgula 3 3 2 3 2 4" xfId="8850"/>
    <cellStyle name="Vírgula 3 3 2 3 2 4 2" xfId="25320"/>
    <cellStyle name="Vírgula 3 3 2 3 2 4 2 2" xfId="56615"/>
    <cellStyle name="Vírgula 3 3 2 3 2 4 3" xfId="40145"/>
    <cellStyle name="Vírgula 3 3 2 3 2 5" xfId="18732"/>
    <cellStyle name="Vírgula 3 3 2 3 2 5 2" xfId="50027"/>
    <cellStyle name="Vírgula 3 3 2 3 2 6" xfId="12144"/>
    <cellStyle name="Vírgula 3 3 2 3 2 6 2" xfId="43439"/>
    <cellStyle name="Vírgula 3 3 2 3 2 7" xfId="28615"/>
    <cellStyle name="Vírgula 3 3 2 3 2 7 2" xfId="33557"/>
    <cellStyle name="Vírgula 3 3 2 3 2 8" xfId="30262"/>
    <cellStyle name="Vírgula 3 3 2 3 3" xfId="3908"/>
    <cellStyle name="Vírgula 3 3 2 3 3 2" xfId="7202"/>
    <cellStyle name="Vírgula 3 3 2 3 3 2 2" xfId="23672"/>
    <cellStyle name="Vírgula 3 3 2 3 3 2 2 2" xfId="54967"/>
    <cellStyle name="Vírgula 3 3 2 3 3 2 3" xfId="17084"/>
    <cellStyle name="Vírgula 3 3 2 3 3 2 3 2" xfId="48379"/>
    <cellStyle name="Vírgula 3 3 2 3 3 2 4" xfId="38497"/>
    <cellStyle name="Vírgula 3 3 2 3 3 3" xfId="10496"/>
    <cellStyle name="Vírgula 3 3 2 3 3 3 2" xfId="26966"/>
    <cellStyle name="Vírgula 3 3 2 3 3 3 2 2" xfId="58261"/>
    <cellStyle name="Vírgula 3 3 2 3 3 3 3" xfId="41791"/>
    <cellStyle name="Vírgula 3 3 2 3 3 4" xfId="20378"/>
    <cellStyle name="Vírgula 3 3 2 3 3 4 2" xfId="51673"/>
    <cellStyle name="Vírgula 3 3 2 3 3 5" xfId="13790"/>
    <cellStyle name="Vírgula 3 3 2 3 3 5 2" xfId="45085"/>
    <cellStyle name="Vírgula 3 3 2 3 3 6" xfId="35203"/>
    <cellStyle name="Vírgula 3 3 2 3 3 7" xfId="31908"/>
    <cellStyle name="Vírgula 3 3 2 3 4" xfId="5555"/>
    <cellStyle name="Vírgula 3 3 2 3 4 2" xfId="22025"/>
    <cellStyle name="Vírgula 3 3 2 3 4 2 2" xfId="53320"/>
    <cellStyle name="Vírgula 3 3 2 3 4 3" xfId="15437"/>
    <cellStyle name="Vírgula 3 3 2 3 4 3 2" xfId="46732"/>
    <cellStyle name="Vírgula 3 3 2 3 4 4" xfId="36850"/>
    <cellStyle name="Vírgula 3 3 2 3 5" xfId="8849"/>
    <cellStyle name="Vírgula 3 3 2 3 5 2" xfId="25319"/>
    <cellStyle name="Vírgula 3 3 2 3 5 2 2" xfId="56614"/>
    <cellStyle name="Vírgula 3 3 2 3 5 3" xfId="40144"/>
    <cellStyle name="Vírgula 3 3 2 3 6" xfId="18731"/>
    <cellStyle name="Vírgula 3 3 2 3 6 2" xfId="50026"/>
    <cellStyle name="Vírgula 3 3 2 3 7" xfId="12143"/>
    <cellStyle name="Vírgula 3 3 2 3 7 2" xfId="43438"/>
    <cellStyle name="Vírgula 3 3 2 3 8" xfId="28614"/>
    <cellStyle name="Vírgula 3 3 2 3 8 2" xfId="33556"/>
    <cellStyle name="Vírgula 3 3 2 3 9" xfId="30261"/>
    <cellStyle name="Vírgula 3 3 2 4" xfId="2259"/>
    <cellStyle name="Vírgula 3 3 2 4 2" xfId="3910"/>
    <cellStyle name="Vírgula 3 3 2 4 2 2" xfId="7204"/>
    <cellStyle name="Vírgula 3 3 2 4 2 2 2" xfId="23674"/>
    <cellStyle name="Vírgula 3 3 2 4 2 2 2 2" xfId="54969"/>
    <cellStyle name="Vírgula 3 3 2 4 2 2 3" xfId="17086"/>
    <cellStyle name="Vírgula 3 3 2 4 2 2 3 2" xfId="48381"/>
    <cellStyle name="Vírgula 3 3 2 4 2 2 4" xfId="38499"/>
    <cellStyle name="Vírgula 3 3 2 4 2 3" xfId="10498"/>
    <cellStyle name="Vírgula 3 3 2 4 2 3 2" xfId="26968"/>
    <cellStyle name="Vírgula 3 3 2 4 2 3 2 2" xfId="58263"/>
    <cellStyle name="Vírgula 3 3 2 4 2 3 3" xfId="41793"/>
    <cellStyle name="Vírgula 3 3 2 4 2 4" xfId="20380"/>
    <cellStyle name="Vírgula 3 3 2 4 2 4 2" xfId="51675"/>
    <cellStyle name="Vírgula 3 3 2 4 2 5" xfId="13792"/>
    <cellStyle name="Vírgula 3 3 2 4 2 5 2" xfId="45087"/>
    <cellStyle name="Vírgula 3 3 2 4 2 6" xfId="35205"/>
    <cellStyle name="Vírgula 3 3 2 4 2 7" xfId="31910"/>
    <cellStyle name="Vírgula 3 3 2 4 3" xfId="5557"/>
    <cellStyle name="Vírgula 3 3 2 4 3 2" xfId="22027"/>
    <cellStyle name="Vírgula 3 3 2 4 3 2 2" xfId="53322"/>
    <cellStyle name="Vírgula 3 3 2 4 3 3" xfId="15439"/>
    <cellStyle name="Vírgula 3 3 2 4 3 3 2" xfId="46734"/>
    <cellStyle name="Vírgula 3 3 2 4 3 4" xfId="36852"/>
    <cellStyle name="Vírgula 3 3 2 4 4" xfId="8851"/>
    <cellStyle name="Vírgula 3 3 2 4 4 2" xfId="25321"/>
    <cellStyle name="Vírgula 3 3 2 4 4 2 2" xfId="56616"/>
    <cellStyle name="Vírgula 3 3 2 4 4 3" xfId="40146"/>
    <cellStyle name="Vírgula 3 3 2 4 5" xfId="18733"/>
    <cellStyle name="Vírgula 3 3 2 4 5 2" xfId="50028"/>
    <cellStyle name="Vírgula 3 3 2 4 6" xfId="12145"/>
    <cellStyle name="Vírgula 3 3 2 4 6 2" xfId="43440"/>
    <cellStyle name="Vírgula 3 3 2 4 7" xfId="28616"/>
    <cellStyle name="Vírgula 3 3 2 4 7 2" xfId="33558"/>
    <cellStyle name="Vírgula 3 3 2 4 8" xfId="30263"/>
    <cellStyle name="Vírgula 3 3 2 5" xfId="2260"/>
    <cellStyle name="Vírgula 3 3 2 5 2" xfId="3911"/>
    <cellStyle name="Vírgula 3 3 2 5 2 2" xfId="7205"/>
    <cellStyle name="Vírgula 3 3 2 5 2 2 2" xfId="23675"/>
    <cellStyle name="Vírgula 3 3 2 5 2 2 2 2" xfId="54970"/>
    <cellStyle name="Vírgula 3 3 2 5 2 2 3" xfId="17087"/>
    <cellStyle name="Vírgula 3 3 2 5 2 2 3 2" xfId="48382"/>
    <cellStyle name="Vírgula 3 3 2 5 2 2 4" xfId="38500"/>
    <cellStyle name="Vírgula 3 3 2 5 2 3" xfId="10499"/>
    <cellStyle name="Vírgula 3 3 2 5 2 3 2" xfId="26969"/>
    <cellStyle name="Vírgula 3 3 2 5 2 3 2 2" xfId="58264"/>
    <cellStyle name="Vírgula 3 3 2 5 2 3 3" xfId="41794"/>
    <cellStyle name="Vírgula 3 3 2 5 2 4" xfId="20381"/>
    <cellStyle name="Vírgula 3 3 2 5 2 4 2" xfId="51676"/>
    <cellStyle name="Vírgula 3 3 2 5 2 5" xfId="13793"/>
    <cellStyle name="Vírgula 3 3 2 5 2 5 2" xfId="45088"/>
    <cellStyle name="Vírgula 3 3 2 5 2 6" xfId="35206"/>
    <cellStyle name="Vírgula 3 3 2 5 2 7" xfId="31911"/>
    <cellStyle name="Vírgula 3 3 2 5 3" xfId="5558"/>
    <cellStyle name="Vírgula 3 3 2 5 3 2" xfId="22028"/>
    <cellStyle name="Vírgula 3 3 2 5 3 2 2" xfId="53323"/>
    <cellStyle name="Vírgula 3 3 2 5 3 3" xfId="15440"/>
    <cellStyle name="Vírgula 3 3 2 5 3 3 2" xfId="46735"/>
    <cellStyle name="Vírgula 3 3 2 5 3 4" xfId="36853"/>
    <cellStyle name="Vírgula 3 3 2 5 4" xfId="8852"/>
    <cellStyle name="Vírgula 3 3 2 5 4 2" xfId="25322"/>
    <cellStyle name="Vírgula 3 3 2 5 4 2 2" xfId="56617"/>
    <cellStyle name="Vírgula 3 3 2 5 4 3" xfId="40147"/>
    <cellStyle name="Vírgula 3 3 2 5 5" xfId="18734"/>
    <cellStyle name="Vírgula 3 3 2 5 5 2" xfId="50029"/>
    <cellStyle name="Vírgula 3 3 2 5 6" xfId="12146"/>
    <cellStyle name="Vírgula 3 3 2 5 6 2" xfId="43441"/>
    <cellStyle name="Vírgula 3 3 2 5 7" xfId="28617"/>
    <cellStyle name="Vírgula 3 3 2 5 7 2" xfId="33559"/>
    <cellStyle name="Vírgula 3 3 2 5 8" xfId="30264"/>
    <cellStyle name="Vírgula 3 3 2 6" xfId="3905"/>
    <cellStyle name="Vírgula 3 3 2 6 2" xfId="7199"/>
    <cellStyle name="Vírgula 3 3 2 6 2 2" xfId="23669"/>
    <cellStyle name="Vírgula 3 3 2 6 2 2 2" xfId="54964"/>
    <cellStyle name="Vírgula 3 3 2 6 2 3" xfId="17081"/>
    <cellStyle name="Vírgula 3 3 2 6 2 3 2" xfId="48376"/>
    <cellStyle name="Vírgula 3 3 2 6 2 4" xfId="38494"/>
    <cellStyle name="Vírgula 3 3 2 6 3" xfId="10493"/>
    <cellStyle name="Vírgula 3 3 2 6 3 2" xfId="26963"/>
    <cellStyle name="Vírgula 3 3 2 6 3 2 2" xfId="58258"/>
    <cellStyle name="Vírgula 3 3 2 6 3 3" xfId="41788"/>
    <cellStyle name="Vírgula 3 3 2 6 4" xfId="20375"/>
    <cellStyle name="Vírgula 3 3 2 6 4 2" xfId="51670"/>
    <cellStyle name="Vírgula 3 3 2 6 5" xfId="13787"/>
    <cellStyle name="Vírgula 3 3 2 6 5 2" xfId="45082"/>
    <cellStyle name="Vírgula 3 3 2 6 6" xfId="35200"/>
    <cellStyle name="Vírgula 3 3 2 6 7" xfId="31905"/>
    <cellStyle name="Vírgula 3 3 2 7" xfId="5552"/>
    <cellStyle name="Vírgula 3 3 2 7 2" xfId="22022"/>
    <cellStyle name="Vírgula 3 3 2 7 2 2" xfId="53317"/>
    <cellStyle name="Vírgula 3 3 2 7 3" xfId="15434"/>
    <cellStyle name="Vírgula 3 3 2 7 3 2" xfId="46729"/>
    <cellStyle name="Vírgula 3 3 2 7 4" xfId="36847"/>
    <cellStyle name="Vírgula 3 3 2 8" xfId="8846"/>
    <cellStyle name="Vírgula 3 3 2 8 2" xfId="25316"/>
    <cellStyle name="Vírgula 3 3 2 8 2 2" xfId="56611"/>
    <cellStyle name="Vírgula 3 3 2 8 3" xfId="40141"/>
    <cellStyle name="Vírgula 3 3 2 9" xfId="18728"/>
    <cellStyle name="Vírgula 3 3 2 9 2" xfId="50023"/>
    <cellStyle name="Vírgula 3 3 3" xfId="2261"/>
    <cellStyle name="Vírgula 3 3 3 2" xfId="2262"/>
    <cellStyle name="Vírgula 3 3 3 2 2" xfId="3913"/>
    <cellStyle name="Vírgula 3 3 3 2 2 2" xfId="7207"/>
    <cellStyle name="Vírgula 3 3 3 2 2 2 2" xfId="23677"/>
    <cellStyle name="Vírgula 3 3 3 2 2 2 2 2" xfId="54972"/>
    <cellStyle name="Vírgula 3 3 3 2 2 2 3" xfId="17089"/>
    <cellStyle name="Vírgula 3 3 3 2 2 2 3 2" xfId="48384"/>
    <cellStyle name="Vírgula 3 3 3 2 2 2 4" xfId="38502"/>
    <cellStyle name="Vírgula 3 3 3 2 2 3" xfId="10501"/>
    <cellStyle name="Vírgula 3 3 3 2 2 3 2" xfId="26971"/>
    <cellStyle name="Vírgula 3 3 3 2 2 3 2 2" xfId="58266"/>
    <cellStyle name="Vírgula 3 3 3 2 2 3 3" xfId="41796"/>
    <cellStyle name="Vírgula 3 3 3 2 2 4" xfId="20383"/>
    <cellStyle name="Vírgula 3 3 3 2 2 4 2" xfId="51678"/>
    <cellStyle name="Vírgula 3 3 3 2 2 5" xfId="13795"/>
    <cellStyle name="Vírgula 3 3 3 2 2 5 2" xfId="45090"/>
    <cellStyle name="Vírgula 3 3 3 2 2 6" xfId="35208"/>
    <cellStyle name="Vírgula 3 3 3 2 2 7" xfId="31913"/>
    <cellStyle name="Vírgula 3 3 3 2 3" xfId="5560"/>
    <cellStyle name="Vírgula 3 3 3 2 3 2" xfId="22030"/>
    <cellStyle name="Vírgula 3 3 3 2 3 2 2" xfId="53325"/>
    <cellStyle name="Vírgula 3 3 3 2 3 3" xfId="15442"/>
    <cellStyle name="Vírgula 3 3 3 2 3 3 2" xfId="46737"/>
    <cellStyle name="Vírgula 3 3 3 2 3 4" xfId="36855"/>
    <cellStyle name="Vírgula 3 3 3 2 4" xfId="8854"/>
    <cellStyle name="Vírgula 3 3 3 2 4 2" xfId="25324"/>
    <cellStyle name="Vírgula 3 3 3 2 4 2 2" xfId="56619"/>
    <cellStyle name="Vírgula 3 3 3 2 4 3" xfId="40149"/>
    <cellStyle name="Vírgula 3 3 3 2 5" xfId="18736"/>
    <cellStyle name="Vírgula 3 3 3 2 5 2" xfId="50031"/>
    <cellStyle name="Vírgula 3 3 3 2 6" xfId="12148"/>
    <cellStyle name="Vírgula 3 3 3 2 6 2" xfId="43443"/>
    <cellStyle name="Vírgula 3 3 3 2 7" xfId="28619"/>
    <cellStyle name="Vírgula 3 3 3 2 7 2" xfId="33561"/>
    <cellStyle name="Vírgula 3 3 3 2 8" xfId="30266"/>
    <cellStyle name="Vírgula 3 3 3 3" xfId="3912"/>
    <cellStyle name="Vírgula 3 3 3 3 2" xfId="7206"/>
    <cellStyle name="Vírgula 3 3 3 3 2 2" xfId="23676"/>
    <cellStyle name="Vírgula 3 3 3 3 2 2 2" xfId="54971"/>
    <cellStyle name="Vírgula 3 3 3 3 2 3" xfId="17088"/>
    <cellStyle name="Vírgula 3 3 3 3 2 3 2" xfId="48383"/>
    <cellStyle name="Vírgula 3 3 3 3 2 4" xfId="38501"/>
    <cellStyle name="Vírgula 3 3 3 3 3" xfId="10500"/>
    <cellStyle name="Vírgula 3 3 3 3 3 2" xfId="26970"/>
    <cellStyle name="Vírgula 3 3 3 3 3 2 2" xfId="58265"/>
    <cellStyle name="Vírgula 3 3 3 3 3 3" xfId="41795"/>
    <cellStyle name="Vírgula 3 3 3 3 4" xfId="20382"/>
    <cellStyle name="Vírgula 3 3 3 3 4 2" xfId="51677"/>
    <cellStyle name="Vírgula 3 3 3 3 5" xfId="13794"/>
    <cellStyle name="Vírgula 3 3 3 3 5 2" xfId="45089"/>
    <cellStyle name="Vírgula 3 3 3 3 6" xfId="35207"/>
    <cellStyle name="Vírgula 3 3 3 3 7" xfId="31912"/>
    <cellStyle name="Vírgula 3 3 3 4" xfId="5559"/>
    <cellStyle name="Vírgula 3 3 3 4 2" xfId="22029"/>
    <cellStyle name="Vírgula 3 3 3 4 2 2" xfId="53324"/>
    <cellStyle name="Vírgula 3 3 3 4 3" xfId="15441"/>
    <cellStyle name="Vírgula 3 3 3 4 3 2" xfId="46736"/>
    <cellStyle name="Vírgula 3 3 3 4 4" xfId="36854"/>
    <cellStyle name="Vírgula 3 3 3 5" xfId="8853"/>
    <cellStyle name="Vírgula 3 3 3 5 2" xfId="25323"/>
    <cellStyle name="Vírgula 3 3 3 5 2 2" xfId="56618"/>
    <cellStyle name="Vírgula 3 3 3 5 3" xfId="40148"/>
    <cellStyle name="Vírgula 3 3 3 6" xfId="18735"/>
    <cellStyle name="Vírgula 3 3 3 6 2" xfId="50030"/>
    <cellStyle name="Vírgula 3 3 3 7" xfId="12147"/>
    <cellStyle name="Vírgula 3 3 3 7 2" xfId="43442"/>
    <cellStyle name="Vírgula 3 3 3 8" xfId="28618"/>
    <cellStyle name="Vírgula 3 3 3 8 2" xfId="33560"/>
    <cellStyle name="Vírgula 3 3 3 9" xfId="30265"/>
    <cellStyle name="Vírgula 3 3 4" xfId="2263"/>
    <cellStyle name="Vírgula 3 3 4 2" xfId="2264"/>
    <cellStyle name="Vírgula 3 3 4 2 2" xfId="3915"/>
    <cellStyle name="Vírgula 3 3 4 2 2 2" xfId="7209"/>
    <cellStyle name="Vírgula 3 3 4 2 2 2 2" xfId="23679"/>
    <cellStyle name="Vírgula 3 3 4 2 2 2 2 2" xfId="54974"/>
    <cellStyle name="Vírgula 3 3 4 2 2 2 3" xfId="17091"/>
    <cellStyle name="Vírgula 3 3 4 2 2 2 3 2" xfId="48386"/>
    <cellStyle name="Vírgula 3 3 4 2 2 2 4" xfId="38504"/>
    <cellStyle name="Vírgula 3 3 4 2 2 3" xfId="10503"/>
    <cellStyle name="Vírgula 3 3 4 2 2 3 2" xfId="26973"/>
    <cellStyle name="Vírgula 3 3 4 2 2 3 2 2" xfId="58268"/>
    <cellStyle name="Vírgula 3 3 4 2 2 3 3" xfId="41798"/>
    <cellStyle name="Vírgula 3 3 4 2 2 4" xfId="20385"/>
    <cellStyle name="Vírgula 3 3 4 2 2 4 2" xfId="51680"/>
    <cellStyle name="Vírgula 3 3 4 2 2 5" xfId="13797"/>
    <cellStyle name="Vírgula 3 3 4 2 2 5 2" xfId="45092"/>
    <cellStyle name="Vírgula 3 3 4 2 2 6" xfId="35210"/>
    <cellStyle name="Vírgula 3 3 4 2 2 7" xfId="31915"/>
    <cellStyle name="Vírgula 3 3 4 2 3" xfId="5562"/>
    <cellStyle name="Vírgula 3 3 4 2 3 2" xfId="22032"/>
    <cellStyle name="Vírgula 3 3 4 2 3 2 2" xfId="53327"/>
    <cellStyle name="Vírgula 3 3 4 2 3 3" xfId="15444"/>
    <cellStyle name="Vírgula 3 3 4 2 3 3 2" xfId="46739"/>
    <cellStyle name="Vírgula 3 3 4 2 3 4" xfId="36857"/>
    <cellStyle name="Vírgula 3 3 4 2 4" xfId="8856"/>
    <cellStyle name="Vírgula 3 3 4 2 4 2" xfId="25326"/>
    <cellStyle name="Vírgula 3 3 4 2 4 2 2" xfId="56621"/>
    <cellStyle name="Vírgula 3 3 4 2 4 3" xfId="40151"/>
    <cellStyle name="Vírgula 3 3 4 2 5" xfId="18738"/>
    <cellStyle name="Vírgula 3 3 4 2 5 2" xfId="50033"/>
    <cellStyle name="Vírgula 3 3 4 2 6" xfId="12150"/>
    <cellStyle name="Vírgula 3 3 4 2 6 2" xfId="43445"/>
    <cellStyle name="Vírgula 3 3 4 2 7" xfId="28621"/>
    <cellStyle name="Vírgula 3 3 4 2 7 2" xfId="33563"/>
    <cellStyle name="Vírgula 3 3 4 2 8" xfId="30268"/>
    <cellStyle name="Vírgula 3 3 4 3" xfId="3914"/>
    <cellStyle name="Vírgula 3 3 4 3 2" xfId="7208"/>
    <cellStyle name="Vírgula 3 3 4 3 2 2" xfId="23678"/>
    <cellStyle name="Vírgula 3 3 4 3 2 2 2" xfId="54973"/>
    <cellStyle name="Vírgula 3 3 4 3 2 3" xfId="17090"/>
    <cellStyle name="Vírgula 3 3 4 3 2 3 2" xfId="48385"/>
    <cellStyle name="Vírgula 3 3 4 3 2 4" xfId="38503"/>
    <cellStyle name="Vírgula 3 3 4 3 3" xfId="10502"/>
    <cellStyle name="Vírgula 3 3 4 3 3 2" xfId="26972"/>
    <cellStyle name="Vírgula 3 3 4 3 3 2 2" xfId="58267"/>
    <cellStyle name="Vírgula 3 3 4 3 3 3" xfId="41797"/>
    <cellStyle name="Vírgula 3 3 4 3 4" xfId="20384"/>
    <cellStyle name="Vírgula 3 3 4 3 4 2" xfId="51679"/>
    <cellStyle name="Vírgula 3 3 4 3 5" xfId="13796"/>
    <cellStyle name="Vírgula 3 3 4 3 5 2" xfId="45091"/>
    <cellStyle name="Vírgula 3 3 4 3 6" xfId="35209"/>
    <cellStyle name="Vírgula 3 3 4 3 7" xfId="31914"/>
    <cellStyle name="Vírgula 3 3 4 4" xfId="5561"/>
    <cellStyle name="Vírgula 3 3 4 4 2" xfId="22031"/>
    <cellStyle name="Vírgula 3 3 4 4 2 2" xfId="53326"/>
    <cellStyle name="Vírgula 3 3 4 4 3" xfId="15443"/>
    <cellStyle name="Vírgula 3 3 4 4 3 2" xfId="46738"/>
    <cellStyle name="Vírgula 3 3 4 4 4" xfId="36856"/>
    <cellStyle name="Vírgula 3 3 4 5" xfId="8855"/>
    <cellStyle name="Vírgula 3 3 4 5 2" xfId="25325"/>
    <cellStyle name="Vírgula 3 3 4 5 2 2" xfId="56620"/>
    <cellStyle name="Vírgula 3 3 4 5 3" xfId="40150"/>
    <cellStyle name="Vírgula 3 3 4 6" xfId="18737"/>
    <cellStyle name="Vírgula 3 3 4 6 2" xfId="50032"/>
    <cellStyle name="Vírgula 3 3 4 7" xfId="12149"/>
    <cellStyle name="Vírgula 3 3 4 7 2" xfId="43444"/>
    <cellStyle name="Vírgula 3 3 4 8" xfId="28620"/>
    <cellStyle name="Vírgula 3 3 4 8 2" xfId="33562"/>
    <cellStyle name="Vírgula 3 3 4 9" xfId="30267"/>
    <cellStyle name="Vírgula 3 3 5" xfId="2265"/>
    <cellStyle name="Vírgula 3 3 5 2" xfId="3916"/>
    <cellStyle name="Vírgula 3 3 5 2 2" xfId="7210"/>
    <cellStyle name="Vírgula 3 3 5 2 2 2" xfId="23680"/>
    <cellStyle name="Vírgula 3 3 5 2 2 2 2" xfId="54975"/>
    <cellStyle name="Vírgula 3 3 5 2 2 3" xfId="17092"/>
    <cellStyle name="Vírgula 3 3 5 2 2 3 2" xfId="48387"/>
    <cellStyle name="Vírgula 3 3 5 2 2 4" xfId="38505"/>
    <cellStyle name="Vírgula 3 3 5 2 3" xfId="10504"/>
    <cellStyle name="Vírgula 3 3 5 2 3 2" xfId="26974"/>
    <cellStyle name="Vírgula 3 3 5 2 3 2 2" xfId="58269"/>
    <cellStyle name="Vírgula 3 3 5 2 3 3" xfId="41799"/>
    <cellStyle name="Vírgula 3 3 5 2 4" xfId="20386"/>
    <cellStyle name="Vírgula 3 3 5 2 4 2" xfId="51681"/>
    <cellStyle name="Vírgula 3 3 5 2 5" xfId="13798"/>
    <cellStyle name="Vírgula 3 3 5 2 5 2" xfId="45093"/>
    <cellStyle name="Vírgula 3 3 5 2 6" xfId="35211"/>
    <cellStyle name="Vírgula 3 3 5 2 7" xfId="31916"/>
    <cellStyle name="Vírgula 3 3 5 3" xfId="5563"/>
    <cellStyle name="Vírgula 3 3 5 3 2" xfId="22033"/>
    <cellStyle name="Vírgula 3 3 5 3 2 2" xfId="53328"/>
    <cellStyle name="Vírgula 3 3 5 3 3" xfId="15445"/>
    <cellStyle name="Vírgula 3 3 5 3 3 2" xfId="46740"/>
    <cellStyle name="Vírgula 3 3 5 3 4" xfId="36858"/>
    <cellStyle name="Vírgula 3 3 5 4" xfId="8857"/>
    <cellStyle name="Vírgula 3 3 5 4 2" xfId="25327"/>
    <cellStyle name="Vírgula 3 3 5 4 2 2" xfId="56622"/>
    <cellStyle name="Vírgula 3 3 5 4 3" xfId="40152"/>
    <cellStyle name="Vírgula 3 3 5 5" xfId="18739"/>
    <cellStyle name="Vírgula 3 3 5 5 2" xfId="50034"/>
    <cellStyle name="Vírgula 3 3 5 6" xfId="12151"/>
    <cellStyle name="Vírgula 3 3 5 6 2" xfId="43446"/>
    <cellStyle name="Vírgula 3 3 5 7" xfId="28622"/>
    <cellStyle name="Vírgula 3 3 5 7 2" xfId="33564"/>
    <cellStyle name="Vírgula 3 3 5 8" xfId="30269"/>
    <cellStyle name="Vírgula 3 3 6" xfId="2266"/>
    <cellStyle name="Vírgula 3 3 6 2" xfId="3917"/>
    <cellStyle name="Vírgula 3 3 6 2 2" xfId="7211"/>
    <cellStyle name="Vírgula 3 3 6 2 2 2" xfId="23681"/>
    <cellStyle name="Vírgula 3 3 6 2 2 2 2" xfId="54976"/>
    <cellStyle name="Vírgula 3 3 6 2 2 3" xfId="17093"/>
    <cellStyle name="Vírgula 3 3 6 2 2 3 2" xfId="48388"/>
    <cellStyle name="Vírgula 3 3 6 2 2 4" xfId="38506"/>
    <cellStyle name="Vírgula 3 3 6 2 3" xfId="10505"/>
    <cellStyle name="Vírgula 3 3 6 2 3 2" xfId="26975"/>
    <cellStyle name="Vírgula 3 3 6 2 3 2 2" xfId="58270"/>
    <cellStyle name="Vírgula 3 3 6 2 3 3" xfId="41800"/>
    <cellStyle name="Vírgula 3 3 6 2 4" xfId="20387"/>
    <cellStyle name="Vírgula 3 3 6 2 4 2" xfId="51682"/>
    <cellStyle name="Vírgula 3 3 6 2 5" xfId="13799"/>
    <cellStyle name="Vírgula 3 3 6 2 5 2" xfId="45094"/>
    <cellStyle name="Vírgula 3 3 6 2 6" xfId="35212"/>
    <cellStyle name="Vírgula 3 3 6 2 7" xfId="31917"/>
    <cellStyle name="Vírgula 3 3 6 3" xfId="5564"/>
    <cellStyle name="Vírgula 3 3 6 3 2" xfId="22034"/>
    <cellStyle name="Vírgula 3 3 6 3 2 2" xfId="53329"/>
    <cellStyle name="Vírgula 3 3 6 3 3" xfId="15446"/>
    <cellStyle name="Vírgula 3 3 6 3 3 2" xfId="46741"/>
    <cellStyle name="Vírgula 3 3 6 3 4" xfId="36859"/>
    <cellStyle name="Vírgula 3 3 6 4" xfId="8858"/>
    <cellStyle name="Vírgula 3 3 6 4 2" xfId="25328"/>
    <cellStyle name="Vírgula 3 3 6 4 2 2" xfId="56623"/>
    <cellStyle name="Vírgula 3 3 6 4 3" xfId="40153"/>
    <cellStyle name="Vírgula 3 3 6 5" xfId="18740"/>
    <cellStyle name="Vírgula 3 3 6 5 2" xfId="50035"/>
    <cellStyle name="Vírgula 3 3 6 6" xfId="12152"/>
    <cellStyle name="Vírgula 3 3 6 6 2" xfId="43447"/>
    <cellStyle name="Vírgula 3 3 6 7" xfId="28623"/>
    <cellStyle name="Vírgula 3 3 6 7 2" xfId="33565"/>
    <cellStyle name="Vírgula 3 3 6 8" xfId="30270"/>
    <cellStyle name="Vírgula 3 3 7" xfId="3904"/>
    <cellStyle name="Vírgula 3 3 7 2" xfId="7198"/>
    <cellStyle name="Vírgula 3 3 7 2 2" xfId="23668"/>
    <cellStyle name="Vírgula 3 3 7 2 2 2" xfId="54963"/>
    <cellStyle name="Vírgula 3 3 7 2 3" xfId="17080"/>
    <cellStyle name="Vírgula 3 3 7 2 3 2" xfId="48375"/>
    <cellStyle name="Vírgula 3 3 7 2 4" xfId="38493"/>
    <cellStyle name="Vírgula 3 3 7 3" xfId="10492"/>
    <cellStyle name="Vírgula 3 3 7 3 2" xfId="26962"/>
    <cellStyle name="Vírgula 3 3 7 3 2 2" xfId="58257"/>
    <cellStyle name="Vírgula 3 3 7 3 3" xfId="41787"/>
    <cellStyle name="Vírgula 3 3 7 4" xfId="20374"/>
    <cellStyle name="Vírgula 3 3 7 4 2" xfId="51669"/>
    <cellStyle name="Vírgula 3 3 7 5" xfId="13786"/>
    <cellStyle name="Vírgula 3 3 7 5 2" xfId="45081"/>
    <cellStyle name="Vírgula 3 3 7 6" xfId="35199"/>
    <cellStyle name="Vírgula 3 3 7 7" xfId="31904"/>
    <cellStyle name="Vírgula 3 3 8" xfId="5551"/>
    <cellStyle name="Vírgula 3 3 8 2" xfId="22021"/>
    <cellStyle name="Vírgula 3 3 8 2 2" xfId="53316"/>
    <cellStyle name="Vírgula 3 3 8 3" xfId="15433"/>
    <cellStyle name="Vírgula 3 3 8 3 2" xfId="46728"/>
    <cellStyle name="Vírgula 3 3 8 4" xfId="36846"/>
    <cellStyle name="Vírgula 3 3 9" xfId="8845"/>
    <cellStyle name="Vírgula 3 3 9 2" xfId="25315"/>
    <cellStyle name="Vírgula 3 3 9 2 2" xfId="56610"/>
    <cellStyle name="Vírgula 3 3 9 3" xfId="40140"/>
    <cellStyle name="Vírgula 3 4" xfId="2267"/>
    <cellStyle name="Vírgula 3 4 10" xfId="12153"/>
    <cellStyle name="Vírgula 3 4 10 2" xfId="43448"/>
    <cellStyle name="Vírgula 3 4 11" xfId="28624"/>
    <cellStyle name="Vírgula 3 4 11 2" xfId="33566"/>
    <cellStyle name="Vírgula 3 4 12" xfId="30271"/>
    <cellStyle name="Vírgula 3 4 2" xfId="2268"/>
    <cellStyle name="Vírgula 3 4 2 2" xfId="2269"/>
    <cellStyle name="Vírgula 3 4 2 2 2" xfId="3920"/>
    <cellStyle name="Vírgula 3 4 2 2 2 2" xfId="7214"/>
    <cellStyle name="Vírgula 3 4 2 2 2 2 2" xfId="23684"/>
    <cellStyle name="Vírgula 3 4 2 2 2 2 2 2" xfId="54979"/>
    <cellStyle name="Vírgula 3 4 2 2 2 2 3" xfId="17096"/>
    <cellStyle name="Vírgula 3 4 2 2 2 2 3 2" xfId="48391"/>
    <cellStyle name="Vírgula 3 4 2 2 2 2 4" xfId="38509"/>
    <cellStyle name="Vírgula 3 4 2 2 2 3" xfId="10508"/>
    <cellStyle name="Vírgula 3 4 2 2 2 3 2" xfId="26978"/>
    <cellStyle name="Vírgula 3 4 2 2 2 3 2 2" xfId="58273"/>
    <cellStyle name="Vírgula 3 4 2 2 2 3 3" xfId="41803"/>
    <cellStyle name="Vírgula 3 4 2 2 2 4" xfId="20390"/>
    <cellStyle name="Vírgula 3 4 2 2 2 4 2" xfId="51685"/>
    <cellStyle name="Vírgula 3 4 2 2 2 5" xfId="13802"/>
    <cellStyle name="Vírgula 3 4 2 2 2 5 2" xfId="45097"/>
    <cellStyle name="Vírgula 3 4 2 2 2 6" xfId="35215"/>
    <cellStyle name="Vírgula 3 4 2 2 2 7" xfId="31920"/>
    <cellStyle name="Vírgula 3 4 2 2 3" xfId="5567"/>
    <cellStyle name="Vírgula 3 4 2 2 3 2" xfId="22037"/>
    <cellStyle name="Vírgula 3 4 2 2 3 2 2" xfId="53332"/>
    <cellStyle name="Vírgula 3 4 2 2 3 3" xfId="15449"/>
    <cellStyle name="Vírgula 3 4 2 2 3 3 2" xfId="46744"/>
    <cellStyle name="Vírgula 3 4 2 2 3 4" xfId="36862"/>
    <cellStyle name="Vírgula 3 4 2 2 4" xfId="8861"/>
    <cellStyle name="Vírgula 3 4 2 2 4 2" xfId="25331"/>
    <cellStyle name="Vírgula 3 4 2 2 4 2 2" xfId="56626"/>
    <cellStyle name="Vírgula 3 4 2 2 4 3" xfId="40156"/>
    <cellStyle name="Vírgula 3 4 2 2 5" xfId="18743"/>
    <cellStyle name="Vírgula 3 4 2 2 5 2" xfId="50038"/>
    <cellStyle name="Vírgula 3 4 2 2 6" xfId="12155"/>
    <cellStyle name="Vírgula 3 4 2 2 6 2" xfId="43450"/>
    <cellStyle name="Vírgula 3 4 2 2 7" xfId="28626"/>
    <cellStyle name="Vírgula 3 4 2 2 7 2" xfId="33568"/>
    <cellStyle name="Vírgula 3 4 2 2 8" xfId="30273"/>
    <cellStyle name="Vírgula 3 4 2 3" xfId="3919"/>
    <cellStyle name="Vírgula 3 4 2 3 2" xfId="7213"/>
    <cellStyle name="Vírgula 3 4 2 3 2 2" xfId="23683"/>
    <cellStyle name="Vírgula 3 4 2 3 2 2 2" xfId="54978"/>
    <cellStyle name="Vírgula 3 4 2 3 2 3" xfId="17095"/>
    <cellStyle name="Vírgula 3 4 2 3 2 3 2" xfId="48390"/>
    <cellStyle name="Vírgula 3 4 2 3 2 4" xfId="38508"/>
    <cellStyle name="Vírgula 3 4 2 3 3" xfId="10507"/>
    <cellStyle name="Vírgula 3 4 2 3 3 2" xfId="26977"/>
    <cellStyle name="Vírgula 3 4 2 3 3 2 2" xfId="58272"/>
    <cellStyle name="Vírgula 3 4 2 3 3 3" xfId="41802"/>
    <cellStyle name="Vírgula 3 4 2 3 4" xfId="20389"/>
    <cellStyle name="Vírgula 3 4 2 3 4 2" xfId="51684"/>
    <cellStyle name="Vírgula 3 4 2 3 5" xfId="13801"/>
    <cellStyle name="Vírgula 3 4 2 3 5 2" xfId="45096"/>
    <cellStyle name="Vírgula 3 4 2 3 6" xfId="35214"/>
    <cellStyle name="Vírgula 3 4 2 3 7" xfId="31919"/>
    <cellStyle name="Vírgula 3 4 2 4" xfId="5566"/>
    <cellStyle name="Vírgula 3 4 2 4 2" xfId="22036"/>
    <cellStyle name="Vírgula 3 4 2 4 2 2" xfId="53331"/>
    <cellStyle name="Vírgula 3 4 2 4 3" xfId="15448"/>
    <cellStyle name="Vírgula 3 4 2 4 3 2" xfId="46743"/>
    <cellStyle name="Vírgula 3 4 2 4 4" xfId="36861"/>
    <cellStyle name="Vírgula 3 4 2 5" xfId="8860"/>
    <cellStyle name="Vírgula 3 4 2 5 2" xfId="25330"/>
    <cellStyle name="Vírgula 3 4 2 5 2 2" xfId="56625"/>
    <cellStyle name="Vírgula 3 4 2 5 3" xfId="40155"/>
    <cellStyle name="Vírgula 3 4 2 6" xfId="18742"/>
    <cellStyle name="Vírgula 3 4 2 6 2" xfId="50037"/>
    <cellStyle name="Vírgula 3 4 2 7" xfId="12154"/>
    <cellStyle name="Vírgula 3 4 2 7 2" xfId="43449"/>
    <cellStyle name="Vírgula 3 4 2 8" xfId="28625"/>
    <cellStyle name="Vírgula 3 4 2 8 2" xfId="33567"/>
    <cellStyle name="Vírgula 3 4 2 9" xfId="30272"/>
    <cellStyle name="Vírgula 3 4 3" xfId="2270"/>
    <cellStyle name="Vírgula 3 4 3 2" xfId="2271"/>
    <cellStyle name="Vírgula 3 4 3 2 2" xfId="3922"/>
    <cellStyle name="Vírgula 3 4 3 2 2 2" xfId="7216"/>
    <cellStyle name="Vírgula 3 4 3 2 2 2 2" xfId="23686"/>
    <cellStyle name="Vírgula 3 4 3 2 2 2 2 2" xfId="54981"/>
    <cellStyle name="Vírgula 3 4 3 2 2 2 3" xfId="17098"/>
    <cellStyle name="Vírgula 3 4 3 2 2 2 3 2" xfId="48393"/>
    <cellStyle name="Vírgula 3 4 3 2 2 2 4" xfId="38511"/>
    <cellStyle name="Vírgula 3 4 3 2 2 3" xfId="10510"/>
    <cellStyle name="Vírgula 3 4 3 2 2 3 2" xfId="26980"/>
    <cellStyle name="Vírgula 3 4 3 2 2 3 2 2" xfId="58275"/>
    <cellStyle name="Vírgula 3 4 3 2 2 3 3" xfId="41805"/>
    <cellStyle name="Vírgula 3 4 3 2 2 4" xfId="20392"/>
    <cellStyle name="Vírgula 3 4 3 2 2 4 2" xfId="51687"/>
    <cellStyle name="Vírgula 3 4 3 2 2 5" xfId="13804"/>
    <cellStyle name="Vírgula 3 4 3 2 2 5 2" xfId="45099"/>
    <cellStyle name="Vírgula 3 4 3 2 2 6" xfId="35217"/>
    <cellStyle name="Vírgula 3 4 3 2 2 7" xfId="31922"/>
    <cellStyle name="Vírgula 3 4 3 2 3" xfId="5569"/>
    <cellStyle name="Vírgula 3 4 3 2 3 2" xfId="22039"/>
    <cellStyle name="Vírgula 3 4 3 2 3 2 2" xfId="53334"/>
    <cellStyle name="Vírgula 3 4 3 2 3 3" xfId="15451"/>
    <cellStyle name="Vírgula 3 4 3 2 3 3 2" xfId="46746"/>
    <cellStyle name="Vírgula 3 4 3 2 3 4" xfId="36864"/>
    <cellStyle name="Vírgula 3 4 3 2 4" xfId="8863"/>
    <cellStyle name="Vírgula 3 4 3 2 4 2" xfId="25333"/>
    <cellStyle name="Vírgula 3 4 3 2 4 2 2" xfId="56628"/>
    <cellStyle name="Vírgula 3 4 3 2 4 3" xfId="40158"/>
    <cellStyle name="Vírgula 3 4 3 2 5" xfId="18745"/>
    <cellStyle name="Vírgula 3 4 3 2 5 2" xfId="50040"/>
    <cellStyle name="Vírgula 3 4 3 2 6" xfId="12157"/>
    <cellStyle name="Vírgula 3 4 3 2 6 2" xfId="43452"/>
    <cellStyle name="Vírgula 3 4 3 2 7" xfId="28628"/>
    <cellStyle name="Vírgula 3 4 3 2 7 2" xfId="33570"/>
    <cellStyle name="Vírgula 3 4 3 2 8" xfId="30275"/>
    <cellStyle name="Vírgula 3 4 3 3" xfId="3921"/>
    <cellStyle name="Vírgula 3 4 3 3 2" xfId="7215"/>
    <cellStyle name="Vírgula 3 4 3 3 2 2" xfId="23685"/>
    <cellStyle name="Vírgula 3 4 3 3 2 2 2" xfId="54980"/>
    <cellStyle name="Vírgula 3 4 3 3 2 3" xfId="17097"/>
    <cellStyle name="Vírgula 3 4 3 3 2 3 2" xfId="48392"/>
    <cellStyle name="Vírgula 3 4 3 3 2 4" xfId="38510"/>
    <cellStyle name="Vírgula 3 4 3 3 3" xfId="10509"/>
    <cellStyle name="Vírgula 3 4 3 3 3 2" xfId="26979"/>
    <cellStyle name="Vírgula 3 4 3 3 3 2 2" xfId="58274"/>
    <cellStyle name="Vírgula 3 4 3 3 3 3" xfId="41804"/>
    <cellStyle name="Vírgula 3 4 3 3 4" xfId="20391"/>
    <cellStyle name="Vírgula 3 4 3 3 4 2" xfId="51686"/>
    <cellStyle name="Vírgula 3 4 3 3 5" xfId="13803"/>
    <cellStyle name="Vírgula 3 4 3 3 5 2" xfId="45098"/>
    <cellStyle name="Vírgula 3 4 3 3 6" xfId="35216"/>
    <cellStyle name="Vírgula 3 4 3 3 7" xfId="31921"/>
    <cellStyle name="Vírgula 3 4 3 4" xfId="5568"/>
    <cellStyle name="Vírgula 3 4 3 4 2" xfId="22038"/>
    <cellStyle name="Vírgula 3 4 3 4 2 2" xfId="53333"/>
    <cellStyle name="Vírgula 3 4 3 4 3" xfId="15450"/>
    <cellStyle name="Vírgula 3 4 3 4 3 2" xfId="46745"/>
    <cellStyle name="Vírgula 3 4 3 4 4" xfId="36863"/>
    <cellStyle name="Vírgula 3 4 3 5" xfId="8862"/>
    <cellStyle name="Vírgula 3 4 3 5 2" xfId="25332"/>
    <cellStyle name="Vírgula 3 4 3 5 2 2" xfId="56627"/>
    <cellStyle name="Vírgula 3 4 3 5 3" xfId="40157"/>
    <cellStyle name="Vírgula 3 4 3 6" xfId="18744"/>
    <cellStyle name="Vírgula 3 4 3 6 2" xfId="50039"/>
    <cellStyle name="Vírgula 3 4 3 7" xfId="12156"/>
    <cellStyle name="Vírgula 3 4 3 7 2" xfId="43451"/>
    <cellStyle name="Vírgula 3 4 3 8" xfId="28627"/>
    <cellStyle name="Vírgula 3 4 3 8 2" xfId="33569"/>
    <cellStyle name="Vírgula 3 4 3 9" xfId="30274"/>
    <cellStyle name="Vírgula 3 4 4" xfId="2272"/>
    <cellStyle name="Vírgula 3 4 4 2" xfId="3923"/>
    <cellStyle name="Vírgula 3 4 4 2 2" xfId="7217"/>
    <cellStyle name="Vírgula 3 4 4 2 2 2" xfId="23687"/>
    <cellStyle name="Vírgula 3 4 4 2 2 2 2" xfId="54982"/>
    <cellStyle name="Vírgula 3 4 4 2 2 3" xfId="17099"/>
    <cellStyle name="Vírgula 3 4 4 2 2 3 2" xfId="48394"/>
    <cellStyle name="Vírgula 3 4 4 2 2 4" xfId="38512"/>
    <cellStyle name="Vírgula 3 4 4 2 3" xfId="10511"/>
    <cellStyle name="Vírgula 3 4 4 2 3 2" xfId="26981"/>
    <cellStyle name="Vírgula 3 4 4 2 3 2 2" xfId="58276"/>
    <cellStyle name="Vírgula 3 4 4 2 3 3" xfId="41806"/>
    <cellStyle name="Vírgula 3 4 4 2 4" xfId="20393"/>
    <cellStyle name="Vírgula 3 4 4 2 4 2" xfId="51688"/>
    <cellStyle name="Vírgula 3 4 4 2 5" xfId="13805"/>
    <cellStyle name="Vírgula 3 4 4 2 5 2" xfId="45100"/>
    <cellStyle name="Vírgula 3 4 4 2 6" xfId="35218"/>
    <cellStyle name="Vírgula 3 4 4 2 7" xfId="31923"/>
    <cellStyle name="Vírgula 3 4 4 3" xfId="5570"/>
    <cellStyle name="Vírgula 3 4 4 3 2" xfId="22040"/>
    <cellStyle name="Vírgula 3 4 4 3 2 2" xfId="53335"/>
    <cellStyle name="Vírgula 3 4 4 3 3" xfId="15452"/>
    <cellStyle name="Vírgula 3 4 4 3 3 2" xfId="46747"/>
    <cellStyle name="Vírgula 3 4 4 3 4" xfId="36865"/>
    <cellStyle name="Vírgula 3 4 4 4" xfId="8864"/>
    <cellStyle name="Vírgula 3 4 4 4 2" xfId="25334"/>
    <cellStyle name="Vírgula 3 4 4 4 2 2" xfId="56629"/>
    <cellStyle name="Vírgula 3 4 4 4 3" xfId="40159"/>
    <cellStyle name="Vírgula 3 4 4 5" xfId="18746"/>
    <cellStyle name="Vírgula 3 4 4 5 2" xfId="50041"/>
    <cellStyle name="Vírgula 3 4 4 6" xfId="12158"/>
    <cellStyle name="Vírgula 3 4 4 6 2" xfId="43453"/>
    <cellStyle name="Vírgula 3 4 4 7" xfId="28629"/>
    <cellStyle name="Vírgula 3 4 4 7 2" xfId="33571"/>
    <cellStyle name="Vírgula 3 4 4 8" xfId="30276"/>
    <cellStyle name="Vírgula 3 4 5" xfId="2273"/>
    <cellStyle name="Vírgula 3 4 5 2" xfId="3924"/>
    <cellStyle name="Vírgula 3 4 5 2 2" xfId="7218"/>
    <cellStyle name="Vírgula 3 4 5 2 2 2" xfId="23688"/>
    <cellStyle name="Vírgula 3 4 5 2 2 2 2" xfId="54983"/>
    <cellStyle name="Vírgula 3 4 5 2 2 3" xfId="17100"/>
    <cellStyle name="Vírgula 3 4 5 2 2 3 2" xfId="48395"/>
    <cellStyle name="Vírgula 3 4 5 2 2 4" xfId="38513"/>
    <cellStyle name="Vírgula 3 4 5 2 3" xfId="10512"/>
    <cellStyle name="Vírgula 3 4 5 2 3 2" xfId="26982"/>
    <cellStyle name="Vírgula 3 4 5 2 3 2 2" xfId="58277"/>
    <cellStyle name="Vírgula 3 4 5 2 3 3" xfId="41807"/>
    <cellStyle name="Vírgula 3 4 5 2 4" xfId="20394"/>
    <cellStyle name="Vírgula 3 4 5 2 4 2" xfId="51689"/>
    <cellStyle name="Vírgula 3 4 5 2 5" xfId="13806"/>
    <cellStyle name="Vírgula 3 4 5 2 5 2" xfId="45101"/>
    <cellStyle name="Vírgula 3 4 5 2 6" xfId="35219"/>
    <cellStyle name="Vírgula 3 4 5 2 7" xfId="31924"/>
    <cellStyle name="Vírgula 3 4 5 3" xfId="5571"/>
    <cellStyle name="Vírgula 3 4 5 3 2" xfId="22041"/>
    <cellStyle name="Vírgula 3 4 5 3 2 2" xfId="53336"/>
    <cellStyle name="Vírgula 3 4 5 3 3" xfId="15453"/>
    <cellStyle name="Vírgula 3 4 5 3 3 2" xfId="46748"/>
    <cellStyle name="Vírgula 3 4 5 3 4" xfId="36866"/>
    <cellStyle name="Vírgula 3 4 5 4" xfId="8865"/>
    <cellStyle name="Vírgula 3 4 5 4 2" xfId="25335"/>
    <cellStyle name="Vírgula 3 4 5 4 2 2" xfId="56630"/>
    <cellStyle name="Vírgula 3 4 5 4 3" xfId="40160"/>
    <cellStyle name="Vírgula 3 4 5 5" xfId="18747"/>
    <cellStyle name="Vírgula 3 4 5 5 2" xfId="50042"/>
    <cellStyle name="Vírgula 3 4 5 6" xfId="12159"/>
    <cellStyle name="Vírgula 3 4 5 6 2" xfId="43454"/>
    <cellStyle name="Vírgula 3 4 5 7" xfId="28630"/>
    <cellStyle name="Vírgula 3 4 5 7 2" xfId="33572"/>
    <cellStyle name="Vírgula 3 4 5 8" xfId="30277"/>
    <cellStyle name="Vírgula 3 4 6" xfId="3918"/>
    <cellStyle name="Vírgula 3 4 6 2" xfId="7212"/>
    <cellStyle name="Vírgula 3 4 6 2 2" xfId="23682"/>
    <cellStyle name="Vírgula 3 4 6 2 2 2" xfId="54977"/>
    <cellStyle name="Vírgula 3 4 6 2 3" xfId="17094"/>
    <cellStyle name="Vírgula 3 4 6 2 3 2" xfId="48389"/>
    <cellStyle name="Vírgula 3 4 6 2 4" xfId="38507"/>
    <cellStyle name="Vírgula 3 4 6 3" xfId="10506"/>
    <cellStyle name="Vírgula 3 4 6 3 2" xfId="26976"/>
    <cellStyle name="Vírgula 3 4 6 3 2 2" xfId="58271"/>
    <cellStyle name="Vírgula 3 4 6 3 3" xfId="41801"/>
    <cellStyle name="Vírgula 3 4 6 4" xfId="20388"/>
    <cellStyle name="Vírgula 3 4 6 4 2" xfId="51683"/>
    <cellStyle name="Vírgula 3 4 6 5" xfId="13800"/>
    <cellStyle name="Vírgula 3 4 6 5 2" xfId="45095"/>
    <cellStyle name="Vírgula 3 4 6 6" xfId="35213"/>
    <cellStyle name="Vírgula 3 4 6 7" xfId="31918"/>
    <cellStyle name="Vírgula 3 4 7" xfId="5565"/>
    <cellStyle name="Vírgula 3 4 7 2" xfId="22035"/>
    <cellStyle name="Vírgula 3 4 7 2 2" xfId="53330"/>
    <cellStyle name="Vírgula 3 4 7 3" xfId="15447"/>
    <cellStyle name="Vírgula 3 4 7 3 2" xfId="46742"/>
    <cellStyle name="Vírgula 3 4 7 4" xfId="36860"/>
    <cellStyle name="Vírgula 3 4 8" xfId="8859"/>
    <cellStyle name="Vírgula 3 4 8 2" xfId="25329"/>
    <cellStyle name="Vírgula 3 4 8 2 2" xfId="56624"/>
    <cellStyle name="Vírgula 3 4 8 3" xfId="40154"/>
    <cellStyle name="Vírgula 3 4 9" xfId="18741"/>
    <cellStyle name="Vírgula 3 4 9 2" xfId="50036"/>
    <cellStyle name="Vírgula 3 5" xfId="2274"/>
    <cellStyle name="Vírgula 3 5 2" xfId="2275"/>
    <cellStyle name="Vírgula 3 5 2 2" xfId="3926"/>
    <cellStyle name="Vírgula 3 5 2 2 2" xfId="7220"/>
    <cellStyle name="Vírgula 3 5 2 2 2 2" xfId="23690"/>
    <cellStyle name="Vírgula 3 5 2 2 2 2 2" xfId="54985"/>
    <cellStyle name="Vírgula 3 5 2 2 2 3" xfId="17102"/>
    <cellStyle name="Vírgula 3 5 2 2 2 3 2" xfId="48397"/>
    <cellStyle name="Vírgula 3 5 2 2 2 4" xfId="38515"/>
    <cellStyle name="Vírgula 3 5 2 2 3" xfId="10514"/>
    <cellStyle name="Vírgula 3 5 2 2 3 2" xfId="26984"/>
    <cellStyle name="Vírgula 3 5 2 2 3 2 2" xfId="58279"/>
    <cellStyle name="Vírgula 3 5 2 2 3 3" xfId="41809"/>
    <cellStyle name="Vírgula 3 5 2 2 4" xfId="20396"/>
    <cellStyle name="Vírgula 3 5 2 2 4 2" xfId="51691"/>
    <cellStyle name="Vírgula 3 5 2 2 5" xfId="13808"/>
    <cellStyle name="Vírgula 3 5 2 2 5 2" xfId="45103"/>
    <cellStyle name="Vírgula 3 5 2 2 6" xfId="35221"/>
    <cellStyle name="Vírgula 3 5 2 2 7" xfId="31926"/>
    <cellStyle name="Vírgula 3 5 2 3" xfId="5573"/>
    <cellStyle name="Vírgula 3 5 2 3 2" xfId="22043"/>
    <cellStyle name="Vírgula 3 5 2 3 2 2" xfId="53338"/>
    <cellStyle name="Vírgula 3 5 2 3 3" xfId="15455"/>
    <cellStyle name="Vírgula 3 5 2 3 3 2" xfId="46750"/>
    <cellStyle name="Vírgula 3 5 2 3 4" xfId="36868"/>
    <cellStyle name="Vírgula 3 5 2 4" xfId="8867"/>
    <cellStyle name="Vírgula 3 5 2 4 2" xfId="25337"/>
    <cellStyle name="Vírgula 3 5 2 4 2 2" xfId="56632"/>
    <cellStyle name="Vírgula 3 5 2 4 3" xfId="40162"/>
    <cellStyle name="Vírgula 3 5 2 5" xfId="18749"/>
    <cellStyle name="Vírgula 3 5 2 5 2" xfId="50044"/>
    <cellStyle name="Vírgula 3 5 2 6" xfId="12161"/>
    <cellStyle name="Vírgula 3 5 2 6 2" xfId="43456"/>
    <cellStyle name="Vírgula 3 5 2 7" xfId="28632"/>
    <cellStyle name="Vírgula 3 5 2 7 2" xfId="33574"/>
    <cellStyle name="Vírgula 3 5 2 8" xfId="30279"/>
    <cellStyle name="Vírgula 3 5 3" xfId="3925"/>
    <cellStyle name="Vírgula 3 5 3 2" xfId="7219"/>
    <cellStyle name="Vírgula 3 5 3 2 2" xfId="23689"/>
    <cellStyle name="Vírgula 3 5 3 2 2 2" xfId="54984"/>
    <cellStyle name="Vírgula 3 5 3 2 3" xfId="17101"/>
    <cellStyle name="Vírgula 3 5 3 2 3 2" xfId="48396"/>
    <cellStyle name="Vírgula 3 5 3 2 4" xfId="38514"/>
    <cellStyle name="Vírgula 3 5 3 3" xfId="10513"/>
    <cellStyle name="Vírgula 3 5 3 3 2" xfId="26983"/>
    <cellStyle name="Vírgula 3 5 3 3 2 2" xfId="58278"/>
    <cellStyle name="Vírgula 3 5 3 3 3" xfId="41808"/>
    <cellStyle name="Vírgula 3 5 3 4" xfId="20395"/>
    <cellStyle name="Vírgula 3 5 3 4 2" xfId="51690"/>
    <cellStyle name="Vírgula 3 5 3 5" xfId="13807"/>
    <cellStyle name="Vírgula 3 5 3 5 2" xfId="45102"/>
    <cellStyle name="Vírgula 3 5 3 6" xfId="35220"/>
    <cellStyle name="Vírgula 3 5 3 7" xfId="31925"/>
    <cellStyle name="Vírgula 3 5 4" xfId="5572"/>
    <cellStyle name="Vírgula 3 5 4 2" xfId="22042"/>
    <cellStyle name="Vírgula 3 5 4 2 2" xfId="53337"/>
    <cellStyle name="Vírgula 3 5 4 3" xfId="15454"/>
    <cellStyle name="Vírgula 3 5 4 3 2" xfId="46749"/>
    <cellStyle name="Vírgula 3 5 4 4" xfId="36867"/>
    <cellStyle name="Vírgula 3 5 5" xfId="8866"/>
    <cellStyle name="Vírgula 3 5 5 2" xfId="25336"/>
    <cellStyle name="Vírgula 3 5 5 2 2" xfId="56631"/>
    <cellStyle name="Vírgula 3 5 5 3" xfId="40161"/>
    <cellStyle name="Vírgula 3 5 6" xfId="18748"/>
    <cellStyle name="Vírgula 3 5 6 2" xfId="50043"/>
    <cellStyle name="Vírgula 3 5 7" xfId="12160"/>
    <cellStyle name="Vírgula 3 5 7 2" xfId="43455"/>
    <cellStyle name="Vírgula 3 5 8" xfId="28631"/>
    <cellStyle name="Vírgula 3 5 8 2" xfId="33573"/>
    <cellStyle name="Vírgula 3 5 9" xfId="30278"/>
    <cellStyle name="Vírgula 3 6" xfId="2276"/>
    <cellStyle name="Vírgula 3 6 2" xfId="2277"/>
    <cellStyle name="Vírgula 3 6 2 2" xfId="3928"/>
    <cellStyle name="Vírgula 3 6 2 2 2" xfId="7222"/>
    <cellStyle name="Vírgula 3 6 2 2 2 2" xfId="23692"/>
    <cellStyle name="Vírgula 3 6 2 2 2 2 2" xfId="54987"/>
    <cellStyle name="Vírgula 3 6 2 2 2 3" xfId="17104"/>
    <cellStyle name="Vírgula 3 6 2 2 2 3 2" xfId="48399"/>
    <cellStyle name="Vírgula 3 6 2 2 2 4" xfId="38517"/>
    <cellStyle name="Vírgula 3 6 2 2 3" xfId="10516"/>
    <cellStyle name="Vírgula 3 6 2 2 3 2" xfId="26986"/>
    <cellStyle name="Vírgula 3 6 2 2 3 2 2" xfId="58281"/>
    <cellStyle name="Vírgula 3 6 2 2 3 3" xfId="41811"/>
    <cellStyle name="Vírgula 3 6 2 2 4" xfId="20398"/>
    <cellStyle name="Vírgula 3 6 2 2 4 2" xfId="51693"/>
    <cellStyle name="Vírgula 3 6 2 2 5" xfId="13810"/>
    <cellStyle name="Vírgula 3 6 2 2 5 2" xfId="45105"/>
    <cellStyle name="Vírgula 3 6 2 2 6" xfId="35223"/>
    <cellStyle name="Vírgula 3 6 2 2 7" xfId="31928"/>
    <cellStyle name="Vírgula 3 6 2 3" xfId="5575"/>
    <cellStyle name="Vírgula 3 6 2 3 2" xfId="22045"/>
    <cellStyle name="Vírgula 3 6 2 3 2 2" xfId="53340"/>
    <cellStyle name="Vírgula 3 6 2 3 3" xfId="15457"/>
    <cellStyle name="Vírgula 3 6 2 3 3 2" xfId="46752"/>
    <cellStyle name="Vírgula 3 6 2 3 4" xfId="36870"/>
    <cellStyle name="Vírgula 3 6 2 4" xfId="8869"/>
    <cellStyle name="Vírgula 3 6 2 4 2" xfId="25339"/>
    <cellStyle name="Vírgula 3 6 2 4 2 2" xfId="56634"/>
    <cellStyle name="Vírgula 3 6 2 4 3" xfId="40164"/>
    <cellStyle name="Vírgula 3 6 2 5" xfId="18751"/>
    <cellStyle name="Vírgula 3 6 2 5 2" xfId="50046"/>
    <cellStyle name="Vírgula 3 6 2 6" xfId="12163"/>
    <cellStyle name="Vírgula 3 6 2 6 2" xfId="43458"/>
    <cellStyle name="Vírgula 3 6 2 7" xfId="28634"/>
    <cellStyle name="Vírgula 3 6 2 7 2" xfId="33576"/>
    <cellStyle name="Vírgula 3 6 2 8" xfId="30281"/>
    <cellStyle name="Vírgula 3 6 3" xfId="3927"/>
    <cellStyle name="Vírgula 3 6 3 2" xfId="7221"/>
    <cellStyle name="Vírgula 3 6 3 2 2" xfId="23691"/>
    <cellStyle name="Vírgula 3 6 3 2 2 2" xfId="54986"/>
    <cellStyle name="Vírgula 3 6 3 2 3" xfId="17103"/>
    <cellStyle name="Vírgula 3 6 3 2 3 2" xfId="48398"/>
    <cellStyle name="Vírgula 3 6 3 2 4" xfId="38516"/>
    <cellStyle name="Vírgula 3 6 3 3" xfId="10515"/>
    <cellStyle name="Vírgula 3 6 3 3 2" xfId="26985"/>
    <cellStyle name="Vírgula 3 6 3 3 2 2" xfId="58280"/>
    <cellStyle name="Vírgula 3 6 3 3 3" xfId="41810"/>
    <cellStyle name="Vírgula 3 6 3 4" xfId="20397"/>
    <cellStyle name="Vírgula 3 6 3 4 2" xfId="51692"/>
    <cellStyle name="Vírgula 3 6 3 5" xfId="13809"/>
    <cellStyle name="Vírgula 3 6 3 5 2" xfId="45104"/>
    <cellStyle name="Vírgula 3 6 3 6" xfId="35222"/>
    <cellStyle name="Vírgula 3 6 3 7" xfId="31927"/>
    <cellStyle name="Vírgula 3 6 4" xfId="5574"/>
    <cellStyle name="Vírgula 3 6 4 2" xfId="22044"/>
    <cellStyle name="Vírgula 3 6 4 2 2" xfId="53339"/>
    <cellStyle name="Vírgula 3 6 4 3" xfId="15456"/>
    <cellStyle name="Vírgula 3 6 4 3 2" xfId="46751"/>
    <cellStyle name="Vírgula 3 6 4 4" xfId="36869"/>
    <cellStyle name="Vírgula 3 6 5" xfId="8868"/>
    <cellStyle name="Vírgula 3 6 5 2" xfId="25338"/>
    <cellStyle name="Vírgula 3 6 5 2 2" xfId="56633"/>
    <cellStyle name="Vírgula 3 6 5 3" xfId="40163"/>
    <cellStyle name="Vírgula 3 6 6" xfId="18750"/>
    <cellStyle name="Vírgula 3 6 6 2" xfId="50045"/>
    <cellStyle name="Vírgula 3 6 7" xfId="12162"/>
    <cellStyle name="Vírgula 3 6 7 2" xfId="43457"/>
    <cellStyle name="Vírgula 3 6 8" xfId="28633"/>
    <cellStyle name="Vírgula 3 6 8 2" xfId="33575"/>
    <cellStyle name="Vírgula 3 6 9" xfId="30280"/>
    <cellStyle name="Vírgula 3 7" xfId="2278"/>
    <cellStyle name="Vírgula 3 7 2" xfId="3929"/>
    <cellStyle name="Vírgula 3 7 2 2" xfId="7223"/>
    <cellStyle name="Vírgula 3 7 2 2 2" xfId="23693"/>
    <cellStyle name="Vírgula 3 7 2 2 2 2" xfId="54988"/>
    <cellStyle name="Vírgula 3 7 2 2 3" xfId="17105"/>
    <cellStyle name="Vírgula 3 7 2 2 3 2" xfId="48400"/>
    <cellStyle name="Vírgula 3 7 2 2 4" xfId="38518"/>
    <cellStyle name="Vírgula 3 7 2 3" xfId="10517"/>
    <cellStyle name="Vírgula 3 7 2 3 2" xfId="26987"/>
    <cellStyle name="Vírgula 3 7 2 3 2 2" xfId="58282"/>
    <cellStyle name="Vírgula 3 7 2 3 3" xfId="41812"/>
    <cellStyle name="Vírgula 3 7 2 4" xfId="20399"/>
    <cellStyle name="Vírgula 3 7 2 4 2" xfId="51694"/>
    <cellStyle name="Vírgula 3 7 2 5" xfId="13811"/>
    <cellStyle name="Vírgula 3 7 2 5 2" xfId="45106"/>
    <cellStyle name="Vírgula 3 7 2 6" xfId="35224"/>
    <cellStyle name="Vírgula 3 7 2 7" xfId="31929"/>
    <cellStyle name="Vírgula 3 7 3" xfId="5576"/>
    <cellStyle name="Vírgula 3 7 3 2" xfId="22046"/>
    <cellStyle name="Vírgula 3 7 3 2 2" xfId="53341"/>
    <cellStyle name="Vírgula 3 7 3 3" xfId="15458"/>
    <cellStyle name="Vírgula 3 7 3 3 2" xfId="46753"/>
    <cellStyle name="Vírgula 3 7 3 4" xfId="36871"/>
    <cellStyle name="Vírgula 3 7 4" xfId="8870"/>
    <cellStyle name="Vírgula 3 7 4 2" xfId="25340"/>
    <cellStyle name="Vírgula 3 7 4 2 2" xfId="56635"/>
    <cellStyle name="Vírgula 3 7 4 3" xfId="40165"/>
    <cellStyle name="Vírgula 3 7 5" xfId="18752"/>
    <cellStyle name="Vírgula 3 7 5 2" xfId="50047"/>
    <cellStyle name="Vírgula 3 7 6" xfId="12164"/>
    <cellStyle name="Vírgula 3 7 6 2" xfId="43459"/>
    <cellStyle name="Vírgula 3 7 7" xfId="28635"/>
    <cellStyle name="Vírgula 3 7 7 2" xfId="33577"/>
    <cellStyle name="Vírgula 3 7 8" xfId="30282"/>
    <cellStyle name="Vírgula 3 8" xfId="3843"/>
    <cellStyle name="Vírgula 3 8 2" xfId="7137"/>
    <cellStyle name="Vírgula 3 8 2 2" xfId="23607"/>
    <cellStyle name="Vírgula 3 8 2 2 2" xfId="54902"/>
    <cellStyle name="Vírgula 3 8 2 3" xfId="17019"/>
    <cellStyle name="Vírgula 3 8 2 3 2" xfId="48314"/>
    <cellStyle name="Vírgula 3 8 2 4" xfId="38432"/>
    <cellStyle name="Vírgula 3 8 3" xfId="10431"/>
    <cellStyle name="Vírgula 3 8 3 2" xfId="26901"/>
    <cellStyle name="Vírgula 3 8 3 2 2" xfId="58196"/>
    <cellStyle name="Vírgula 3 8 3 3" xfId="41726"/>
    <cellStyle name="Vírgula 3 8 4" xfId="20313"/>
    <cellStyle name="Vírgula 3 8 4 2" xfId="51608"/>
    <cellStyle name="Vírgula 3 8 5" xfId="13725"/>
    <cellStyle name="Vírgula 3 8 5 2" xfId="45020"/>
    <cellStyle name="Vírgula 3 8 6" xfId="35138"/>
    <cellStyle name="Vírgula 3 8 7" xfId="31843"/>
    <cellStyle name="Vírgula 3 9" xfId="5490"/>
    <cellStyle name="Vírgula 3 9 2" xfId="21960"/>
    <cellStyle name="Vírgula 3 9 2 2" xfId="53255"/>
    <cellStyle name="Vírgula 3 9 3" xfId="15372"/>
    <cellStyle name="Vírgula 3 9 3 2" xfId="46667"/>
    <cellStyle name="Vírgula 3 9 4" xfId="36785"/>
    <cellStyle name="Vírgula 4" xfId="2279"/>
    <cellStyle name="Vírgula 4 10" xfId="8871"/>
    <cellStyle name="Vírgula 4 10 2" xfId="25341"/>
    <cellStyle name="Vírgula 4 10 2 2" xfId="56636"/>
    <cellStyle name="Vírgula 4 10 3" xfId="40166"/>
    <cellStyle name="Vírgula 4 11" xfId="18753"/>
    <cellStyle name="Vírgula 4 11 2" xfId="50048"/>
    <cellStyle name="Vírgula 4 12" xfId="12165"/>
    <cellStyle name="Vírgula 4 12 2" xfId="43460"/>
    <cellStyle name="Vírgula 4 13" xfId="28636"/>
    <cellStyle name="Vírgula 4 13 2" xfId="33578"/>
    <cellStyle name="Vírgula 4 14" xfId="30283"/>
    <cellStyle name="Vírgula 4 2" xfId="2280"/>
    <cellStyle name="Vírgula 4 2 10" xfId="12166"/>
    <cellStyle name="Vírgula 4 2 10 2" xfId="43461"/>
    <cellStyle name="Vírgula 4 2 11" xfId="28637"/>
    <cellStyle name="Vírgula 4 2 11 2" xfId="33579"/>
    <cellStyle name="Vírgula 4 2 12" xfId="30284"/>
    <cellStyle name="Vírgula 4 2 2" xfId="2281"/>
    <cellStyle name="Vírgula 4 2 2 10" xfId="8873"/>
    <cellStyle name="Vírgula 4 2 2 10 2" xfId="25343"/>
    <cellStyle name="Vírgula 4 2 2 10 2 2" xfId="56638"/>
    <cellStyle name="Vírgula 4 2 2 10 3" xfId="40168"/>
    <cellStyle name="Vírgula 4 2 2 11" xfId="18755"/>
    <cellStyle name="Vírgula 4 2 2 11 2" xfId="50050"/>
    <cellStyle name="Vírgula 4 2 2 12" xfId="12167"/>
    <cellStyle name="Vírgula 4 2 2 12 2" xfId="43462"/>
    <cellStyle name="Vírgula 4 2 2 13" xfId="28638"/>
    <cellStyle name="Vírgula 4 2 2 13 2" xfId="33580"/>
    <cellStyle name="Vírgula 4 2 2 14" xfId="30285"/>
    <cellStyle name="Vírgula 4 2 2 2" xfId="2282"/>
    <cellStyle name="Vírgula 4 2 2 2 10" xfId="12168"/>
    <cellStyle name="Vírgula 4 2 2 2 10 2" xfId="43463"/>
    <cellStyle name="Vírgula 4 2 2 2 11" xfId="28639"/>
    <cellStyle name="Vírgula 4 2 2 2 11 2" xfId="33581"/>
    <cellStyle name="Vírgula 4 2 2 2 12" xfId="30286"/>
    <cellStyle name="Vírgula 4 2 2 2 2" xfId="2283"/>
    <cellStyle name="Vírgula 4 2 2 2 2 2" xfId="2284"/>
    <cellStyle name="Vírgula 4 2 2 2 2 2 2" xfId="3935"/>
    <cellStyle name="Vírgula 4 2 2 2 2 2 2 2" xfId="7229"/>
    <cellStyle name="Vírgula 4 2 2 2 2 2 2 2 2" xfId="23699"/>
    <cellStyle name="Vírgula 4 2 2 2 2 2 2 2 2 2" xfId="54994"/>
    <cellStyle name="Vírgula 4 2 2 2 2 2 2 2 3" xfId="17111"/>
    <cellStyle name="Vírgula 4 2 2 2 2 2 2 2 3 2" xfId="48406"/>
    <cellStyle name="Vírgula 4 2 2 2 2 2 2 2 4" xfId="38524"/>
    <cellStyle name="Vírgula 4 2 2 2 2 2 2 3" xfId="10523"/>
    <cellStyle name="Vírgula 4 2 2 2 2 2 2 3 2" xfId="26993"/>
    <cellStyle name="Vírgula 4 2 2 2 2 2 2 3 2 2" xfId="58288"/>
    <cellStyle name="Vírgula 4 2 2 2 2 2 2 3 3" xfId="41818"/>
    <cellStyle name="Vírgula 4 2 2 2 2 2 2 4" xfId="20405"/>
    <cellStyle name="Vírgula 4 2 2 2 2 2 2 4 2" xfId="51700"/>
    <cellStyle name="Vírgula 4 2 2 2 2 2 2 5" xfId="13817"/>
    <cellStyle name="Vírgula 4 2 2 2 2 2 2 5 2" xfId="45112"/>
    <cellStyle name="Vírgula 4 2 2 2 2 2 2 6" xfId="35230"/>
    <cellStyle name="Vírgula 4 2 2 2 2 2 2 7" xfId="31935"/>
    <cellStyle name="Vírgula 4 2 2 2 2 2 3" xfId="5582"/>
    <cellStyle name="Vírgula 4 2 2 2 2 2 3 2" xfId="22052"/>
    <cellStyle name="Vírgula 4 2 2 2 2 2 3 2 2" xfId="53347"/>
    <cellStyle name="Vírgula 4 2 2 2 2 2 3 3" xfId="15464"/>
    <cellStyle name="Vírgula 4 2 2 2 2 2 3 3 2" xfId="46759"/>
    <cellStyle name="Vírgula 4 2 2 2 2 2 3 4" xfId="36877"/>
    <cellStyle name="Vírgula 4 2 2 2 2 2 4" xfId="8876"/>
    <cellStyle name="Vírgula 4 2 2 2 2 2 4 2" xfId="25346"/>
    <cellStyle name="Vírgula 4 2 2 2 2 2 4 2 2" xfId="56641"/>
    <cellStyle name="Vírgula 4 2 2 2 2 2 4 3" xfId="40171"/>
    <cellStyle name="Vírgula 4 2 2 2 2 2 5" xfId="18758"/>
    <cellStyle name="Vírgula 4 2 2 2 2 2 5 2" xfId="50053"/>
    <cellStyle name="Vírgula 4 2 2 2 2 2 6" xfId="12170"/>
    <cellStyle name="Vírgula 4 2 2 2 2 2 6 2" xfId="43465"/>
    <cellStyle name="Vírgula 4 2 2 2 2 2 7" xfId="28641"/>
    <cellStyle name="Vírgula 4 2 2 2 2 2 7 2" xfId="33583"/>
    <cellStyle name="Vírgula 4 2 2 2 2 2 8" xfId="30288"/>
    <cellStyle name="Vírgula 4 2 2 2 2 3" xfId="3934"/>
    <cellStyle name="Vírgula 4 2 2 2 2 3 2" xfId="7228"/>
    <cellStyle name="Vírgula 4 2 2 2 2 3 2 2" xfId="23698"/>
    <cellStyle name="Vírgula 4 2 2 2 2 3 2 2 2" xfId="54993"/>
    <cellStyle name="Vírgula 4 2 2 2 2 3 2 3" xfId="17110"/>
    <cellStyle name="Vírgula 4 2 2 2 2 3 2 3 2" xfId="48405"/>
    <cellStyle name="Vírgula 4 2 2 2 2 3 2 4" xfId="38523"/>
    <cellStyle name="Vírgula 4 2 2 2 2 3 3" xfId="10522"/>
    <cellStyle name="Vírgula 4 2 2 2 2 3 3 2" xfId="26992"/>
    <cellStyle name="Vírgula 4 2 2 2 2 3 3 2 2" xfId="58287"/>
    <cellStyle name="Vírgula 4 2 2 2 2 3 3 3" xfId="41817"/>
    <cellStyle name="Vírgula 4 2 2 2 2 3 4" xfId="20404"/>
    <cellStyle name="Vírgula 4 2 2 2 2 3 4 2" xfId="51699"/>
    <cellStyle name="Vírgula 4 2 2 2 2 3 5" xfId="13816"/>
    <cellStyle name="Vírgula 4 2 2 2 2 3 5 2" xfId="45111"/>
    <cellStyle name="Vírgula 4 2 2 2 2 3 6" xfId="35229"/>
    <cellStyle name="Vírgula 4 2 2 2 2 3 7" xfId="31934"/>
    <cellStyle name="Vírgula 4 2 2 2 2 4" xfId="5581"/>
    <cellStyle name="Vírgula 4 2 2 2 2 4 2" xfId="22051"/>
    <cellStyle name="Vírgula 4 2 2 2 2 4 2 2" xfId="53346"/>
    <cellStyle name="Vírgula 4 2 2 2 2 4 3" xfId="15463"/>
    <cellStyle name="Vírgula 4 2 2 2 2 4 3 2" xfId="46758"/>
    <cellStyle name="Vírgula 4 2 2 2 2 4 4" xfId="36876"/>
    <cellStyle name="Vírgula 4 2 2 2 2 5" xfId="8875"/>
    <cellStyle name="Vírgula 4 2 2 2 2 5 2" xfId="25345"/>
    <cellStyle name="Vírgula 4 2 2 2 2 5 2 2" xfId="56640"/>
    <cellStyle name="Vírgula 4 2 2 2 2 5 3" xfId="40170"/>
    <cellStyle name="Vírgula 4 2 2 2 2 6" xfId="18757"/>
    <cellStyle name="Vírgula 4 2 2 2 2 6 2" xfId="50052"/>
    <cellStyle name="Vírgula 4 2 2 2 2 7" xfId="12169"/>
    <cellStyle name="Vírgula 4 2 2 2 2 7 2" xfId="43464"/>
    <cellStyle name="Vírgula 4 2 2 2 2 8" xfId="28640"/>
    <cellStyle name="Vírgula 4 2 2 2 2 8 2" xfId="33582"/>
    <cellStyle name="Vírgula 4 2 2 2 2 9" xfId="30287"/>
    <cellStyle name="Vírgula 4 2 2 2 3" xfId="2285"/>
    <cellStyle name="Vírgula 4 2 2 2 3 2" xfId="2286"/>
    <cellStyle name="Vírgula 4 2 2 2 3 2 2" xfId="3937"/>
    <cellStyle name="Vírgula 4 2 2 2 3 2 2 2" xfId="7231"/>
    <cellStyle name="Vírgula 4 2 2 2 3 2 2 2 2" xfId="23701"/>
    <cellStyle name="Vírgula 4 2 2 2 3 2 2 2 2 2" xfId="54996"/>
    <cellStyle name="Vírgula 4 2 2 2 3 2 2 2 3" xfId="17113"/>
    <cellStyle name="Vírgula 4 2 2 2 3 2 2 2 3 2" xfId="48408"/>
    <cellStyle name="Vírgula 4 2 2 2 3 2 2 2 4" xfId="38526"/>
    <cellStyle name="Vírgula 4 2 2 2 3 2 2 3" xfId="10525"/>
    <cellStyle name="Vírgula 4 2 2 2 3 2 2 3 2" xfId="26995"/>
    <cellStyle name="Vírgula 4 2 2 2 3 2 2 3 2 2" xfId="58290"/>
    <cellStyle name="Vírgula 4 2 2 2 3 2 2 3 3" xfId="41820"/>
    <cellStyle name="Vírgula 4 2 2 2 3 2 2 4" xfId="20407"/>
    <cellStyle name="Vírgula 4 2 2 2 3 2 2 4 2" xfId="51702"/>
    <cellStyle name="Vírgula 4 2 2 2 3 2 2 5" xfId="13819"/>
    <cellStyle name="Vírgula 4 2 2 2 3 2 2 5 2" xfId="45114"/>
    <cellStyle name="Vírgula 4 2 2 2 3 2 2 6" xfId="35232"/>
    <cellStyle name="Vírgula 4 2 2 2 3 2 2 7" xfId="31937"/>
    <cellStyle name="Vírgula 4 2 2 2 3 2 3" xfId="5584"/>
    <cellStyle name="Vírgula 4 2 2 2 3 2 3 2" xfId="22054"/>
    <cellStyle name="Vírgula 4 2 2 2 3 2 3 2 2" xfId="53349"/>
    <cellStyle name="Vírgula 4 2 2 2 3 2 3 3" xfId="15466"/>
    <cellStyle name="Vírgula 4 2 2 2 3 2 3 3 2" xfId="46761"/>
    <cellStyle name="Vírgula 4 2 2 2 3 2 3 4" xfId="36879"/>
    <cellStyle name="Vírgula 4 2 2 2 3 2 4" xfId="8878"/>
    <cellStyle name="Vírgula 4 2 2 2 3 2 4 2" xfId="25348"/>
    <cellStyle name="Vírgula 4 2 2 2 3 2 4 2 2" xfId="56643"/>
    <cellStyle name="Vírgula 4 2 2 2 3 2 4 3" xfId="40173"/>
    <cellStyle name="Vírgula 4 2 2 2 3 2 5" xfId="18760"/>
    <cellStyle name="Vírgula 4 2 2 2 3 2 5 2" xfId="50055"/>
    <cellStyle name="Vírgula 4 2 2 2 3 2 6" xfId="12172"/>
    <cellStyle name="Vírgula 4 2 2 2 3 2 6 2" xfId="43467"/>
    <cellStyle name="Vírgula 4 2 2 2 3 2 7" xfId="28643"/>
    <cellStyle name="Vírgula 4 2 2 2 3 2 7 2" xfId="33585"/>
    <cellStyle name="Vírgula 4 2 2 2 3 2 8" xfId="30290"/>
    <cellStyle name="Vírgula 4 2 2 2 3 3" xfId="3936"/>
    <cellStyle name="Vírgula 4 2 2 2 3 3 2" xfId="7230"/>
    <cellStyle name="Vírgula 4 2 2 2 3 3 2 2" xfId="23700"/>
    <cellStyle name="Vírgula 4 2 2 2 3 3 2 2 2" xfId="54995"/>
    <cellStyle name="Vírgula 4 2 2 2 3 3 2 3" xfId="17112"/>
    <cellStyle name="Vírgula 4 2 2 2 3 3 2 3 2" xfId="48407"/>
    <cellStyle name="Vírgula 4 2 2 2 3 3 2 4" xfId="38525"/>
    <cellStyle name="Vírgula 4 2 2 2 3 3 3" xfId="10524"/>
    <cellStyle name="Vírgula 4 2 2 2 3 3 3 2" xfId="26994"/>
    <cellStyle name="Vírgula 4 2 2 2 3 3 3 2 2" xfId="58289"/>
    <cellStyle name="Vírgula 4 2 2 2 3 3 3 3" xfId="41819"/>
    <cellStyle name="Vírgula 4 2 2 2 3 3 4" xfId="20406"/>
    <cellStyle name="Vírgula 4 2 2 2 3 3 4 2" xfId="51701"/>
    <cellStyle name="Vírgula 4 2 2 2 3 3 5" xfId="13818"/>
    <cellStyle name="Vírgula 4 2 2 2 3 3 5 2" xfId="45113"/>
    <cellStyle name="Vírgula 4 2 2 2 3 3 6" xfId="35231"/>
    <cellStyle name="Vírgula 4 2 2 2 3 3 7" xfId="31936"/>
    <cellStyle name="Vírgula 4 2 2 2 3 4" xfId="5583"/>
    <cellStyle name="Vírgula 4 2 2 2 3 4 2" xfId="22053"/>
    <cellStyle name="Vírgula 4 2 2 2 3 4 2 2" xfId="53348"/>
    <cellStyle name="Vírgula 4 2 2 2 3 4 3" xfId="15465"/>
    <cellStyle name="Vírgula 4 2 2 2 3 4 3 2" xfId="46760"/>
    <cellStyle name="Vírgula 4 2 2 2 3 4 4" xfId="36878"/>
    <cellStyle name="Vírgula 4 2 2 2 3 5" xfId="8877"/>
    <cellStyle name="Vírgula 4 2 2 2 3 5 2" xfId="25347"/>
    <cellStyle name="Vírgula 4 2 2 2 3 5 2 2" xfId="56642"/>
    <cellStyle name="Vírgula 4 2 2 2 3 5 3" xfId="40172"/>
    <cellStyle name="Vírgula 4 2 2 2 3 6" xfId="18759"/>
    <cellStyle name="Vírgula 4 2 2 2 3 6 2" xfId="50054"/>
    <cellStyle name="Vírgula 4 2 2 2 3 7" xfId="12171"/>
    <cellStyle name="Vírgula 4 2 2 2 3 7 2" xfId="43466"/>
    <cellStyle name="Vírgula 4 2 2 2 3 8" xfId="28642"/>
    <cellStyle name="Vírgula 4 2 2 2 3 8 2" xfId="33584"/>
    <cellStyle name="Vírgula 4 2 2 2 3 9" xfId="30289"/>
    <cellStyle name="Vírgula 4 2 2 2 4" xfId="2287"/>
    <cellStyle name="Vírgula 4 2 2 2 4 2" xfId="3938"/>
    <cellStyle name="Vírgula 4 2 2 2 4 2 2" xfId="7232"/>
    <cellStyle name="Vírgula 4 2 2 2 4 2 2 2" xfId="23702"/>
    <cellStyle name="Vírgula 4 2 2 2 4 2 2 2 2" xfId="54997"/>
    <cellStyle name="Vírgula 4 2 2 2 4 2 2 3" xfId="17114"/>
    <cellStyle name="Vírgula 4 2 2 2 4 2 2 3 2" xfId="48409"/>
    <cellStyle name="Vírgula 4 2 2 2 4 2 2 4" xfId="38527"/>
    <cellStyle name="Vírgula 4 2 2 2 4 2 3" xfId="10526"/>
    <cellStyle name="Vírgula 4 2 2 2 4 2 3 2" xfId="26996"/>
    <cellStyle name="Vírgula 4 2 2 2 4 2 3 2 2" xfId="58291"/>
    <cellStyle name="Vírgula 4 2 2 2 4 2 3 3" xfId="41821"/>
    <cellStyle name="Vírgula 4 2 2 2 4 2 4" xfId="20408"/>
    <cellStyle name="Vírgula 4 2 2 2 4 2 4 2" xfId="51703"/>
    <cellStyle name="Vírgula 4 2 2 2 4 2 5" xfId="13820"/>
    <cellStyle name="Vírgula 4 2 2 2 4 2 5 2" xfId="45115"/>
    <cellStyle name="Vírgula 4 2 2 2 4 2 6" xfId="35233"/>
    <cellStyle name="Vírgula 4 2 2 2 4 2 7" xfId="31938"/>
    <cellStyle name="Vírgula 4 2 2 2 4 3" xfId="5585"/>
    <cellStyle name="Vírgula 4 2 2 2 4 3 2" xfId="22055"/>
    <cellStyle name="Vírgula 4 2 2 2 4 3 2 2" xfId="53350"/>
    <cellStyle name="Vírgula 4 2 2 2 4 3 3" xfId="15467"/>
    <cellStyle name="Vírgula 4 2 2 2 4 3 3 2" xfId="46762"/>
    <cellStyle name="Vírgula 4 2 2 2 4 3 4" xfId="36880"/>
    <cellStyle name="Vírgula 4 2 2 2 4 4" xfId="8879"/>
    <cellStyle name="Vírgula 4 2 2 2 4 4 2" xfId="25349"/>
    <cellStyle name="Vírgula 4 2 2 2 4 4 2 2" xfId="56644"/>
    <cellStyle name="Vírgula 4 2 2 2 4 4 3" xfId="40174"/>
    <cellStyle name="Vírgula 4 2 2 2 4 5" xfId="18761"/>
    <cellStyle name="Vírgula 4 2 2 2 4 5 2" xfId="50056"/>
    <cellStyle name="Vírgula 4 2 2 2 4 6" xfId="12173"/>
    <cellStyle name="Vírgula 4 2 2 2 4 6 2" xfId="43468"/>
    <cellStyle name="Vírgula 4 2 2 2 4 7" xfId="28644"/>
    <cellStyle name="Vírgula 4 2 2 2 4 7 2" xfId="33586"/>
    <cellStyle name="Vírgula 4 2 2 2 4 8" xfId="30291"/>
    <cellStyle name="Vírgula 4 2 2 2 5" xfId="2288"/>
    <cellStyle name="Vírgula 4 2 2 2 5 2" xfId="3939"/>
    <cellStyle name="Vírgula 4 2 2 2 5 2 2" xfId="7233"/>
    <cellStyle name="Vírgula 4 2 2 2 5 2 2 2" xfId="23703"/>
    <cellStyle name="Vírgula 4 2 2 2 5 2 2 2 2" xfId="54998"/>
    <cellStyle name="Vírgula 4 2 2 2 5 2 2 3" xfId="17115"/>
    <cellStyle name="Vírgula 4 2 2 2 5 2 2 3 2" xfId="48410"/>
    <cellStyle name="Vírgula 4 2 2 2 5 2 2 4" xfId="38528"/>
    <cellStyle name="Vírgula 4 2 2 2 5 2 3" xfId="10527"/>
    <cellStyle name="Vírgula 4 2 2 2 5 2 3 2" xfId="26997"/>
    <cellStyle name="Vírgula 4 2 2 2 5 2 3 2 2" xfId="58292"/>
    <cellStyle name="Vírgula 4 2 2 2 5 2 3 3" xfId="41822"/>
    <cellStyle name="Vírgula 4 2 2 2 5 2 4" xfId="20409"/>
    <cellStyle name="Vírgula 4 2 2 2 5 2 4 2" xfId="51704"/>
    <cellStyle name="Vírgula 4 2 2 2 5 2 5" xfId="13821"/>
    <cellStyle name="Vírgula 4 2 2 2 5 2 5 2" xfId="45116"/>
    <cellStyle name="Vírgula 4 2 2 2 5 2 6" xfId="35234"/>
    <cellStyle name="Vírgula 4 2 2 2 5 2 7" xfId="31939"/>
    <cellStyle name="Vírgula 4 2 2 2 5 3" xfId="5586"/>
    <cellStyle name="Vírgula 4 2 2 2 5 3 2" xfId="22056"/>
    <cellStyle name="Vírgula 4 2 2 2 5 3 2 2" xfId="53351"/>
    <cellStyle name="Vírgula 4 2 2 2 5 3 3" xfId="15468"/>
    <cellStyle name="Vírgula 4 2 2 2 5 3 3 2" xfId="46763"/>
    <cellStyle name="Vírgula 4 2 2 2 5 3 4" xfId="36881"/>
    <cellStyle name="Vírgula 4 2 2 2 5 4" xfId="8880"/>
    <cellStyle name="Vírgula 4 2 2 2 5 4 2" xfId="25350"/>
    <cellStyle name="Vírgula 4 2 2 2 5 4 2 2" xfId="56645"/>
    <cellStyle name="Vírgula 4 2 2 2 5 4 3" xfId="40175"/>
    <cellStyle name="Vírgula 4 2 2 2 5 5" xfId="18762"/>
    <cellStyle name="Vírgula 4 2 2 2 5 5 2" xfId="50057"/>
    <cellStyle name="Vírgula 4 2 2 2 5 6" xfId="12174"/>
    <cellStyle name="Vírgula 4 2 2 2 5 6 2" xfId="43469"/>
    <cellStyle name="Vírgula 4 2 2 2 5 7" xfId="28645"/>
    <cellStyle name="Vírgula 4 2 2 2 5 7 2" xfId="33587"/>
    <cellStyle name="Vírgula 4 2 2 2 5 8" xfId="30292"/>
    <cellStyle name="Vírgula 4 2 2 2 6" xfId="3933"/>
    <cellStyle name="Vírgula 4 2 2 2 6 2" xfId="7227"/>
    <cellStyle name="Vírgula 4 2 2 2 6 2 2" xfId="23697"/>
    <cellStyle name="Vírgula 4 2 2 2 6 2 2 2" xfId="54992"/>
    <cellStyle name="Vírgula 4 2 2 2 6 2 3" xfId="17109"/>
    <cellStyle name="Vírgula 4 2 2 2 6 2 3 2" xfId="48404"/>
    <cellStyle name="Vírgula 4 2 2 2 6 2 4" xfId="38522"/>
    <cellStyle name="Vírgula 4 2 2 2 6 3" xfId="10521"/>
    <cellStyle name="Vírgula 4 2 2 2 6 3 2" xfId="26991"/>
    <cellStyle name="Vírgula 4 2 2 2 6 3 2 2" xfId="58286"/>
    <cellStyle name="Vírgula 4 2 2 2 6 3 3" xfId="41816"/>
    <cellStyle name="Vírgula 4 2 2 2 6 4" xfId="20403"/>
    <cellStyle name="Vírgula 4 2 2 2 6 4 2" xfId="51698"/>
    <cellStyle name="Vírgula 4 2 2 2 6 5" xfId="13815"/>
    <cellStyle name="Vírgula 4 2 2 2 6 5 2" xfId="45110"/>
    <cellStyle name="Vírgula 4 2 2 2 6 6" xfId="35228"/>
    <cellStyle name="Vírgula 4 2 2 2 6 7" xfId="31933"/>
    <cellStyle name="Vírgula 4 2 2 2 7" xfId="5580"/>
    <cellStyle name="Vírgula 4 2 2 2 7 2" xfId="22050"/>
    <cellStyle name="Vírgula 4 2 2 2 7 2 2" xfId="53345"/>
    <cellStyle name="Vírgula 4 2 2 2 7 3" xfId="15462"/>
    <cellStyle name="Vírgula 4 2 2 2 7 3 2" xfId="46757"/>
    <cellStyle name="Vírgula 4 2 2 2 7 4" xfId="36875"/>
    <cellStyle name="Vírgula 4 2 2 2 8" xfId="8874"/>
    <cellStyle name="Vírgula 4 2 2 2 8 2" xfId="25344"/>
    <cellStyle name="Vírgula 4 2 2 2 8 2 2" xfId="56639"/>
    <cellStyle name="Vírgula 4 2 2 2 8 3" xfId="40169"/>
    <cellStyle name="Vírgula 4 2 2 2 9" xfId="18756"/>
    <cellStyle name="Vírgula 4 2 2 2 9 2" xfId="50051"/>
    <cellStyle name="Vírgula 4 2 2 3" xfId="2289"/>
    <cellStyle name="Vírgula 4 2 2 3 10" xfId="28646"/>
    <cellStyle name="Vírgula 4 2 2 3 10 2" xfId="33588"/>
    <cellStyle name="Vírgula 4 2 2 3 11" xfId="30293"/>
    <cellStyle name="Vírgula 4 2 2 3 2" xfId="2290"/>
    <cellStyle name="Vírgula 4 2 2 3 2 2" xfId="2291"/>
    <cellStyle name="Vírgula 4 2 2 3 2 2 2" xfId="3942"/>
    <cellStyle name="Vírgula 4 2 2 3 2 2 2 2" xfId="7236"/>
    <cellStyle name="Vírgula 4 2 2 3 2 2 2 2 2" xfId="23706"/>
    <cellStyle name="Vírgula 4 2 2 3 2 2 2 2 2 2" xfId="55001"/>
    <cellStyle name="Vírgula 4 2 2 3 2 2 2 2 3" xfId="17118"/>
    <cellStyle name="Vírgula 4 2 2 3 2 2 2 2 3 2" xfId="48413"/>
    <cellStyle name="Vírgula 4 2 2 3 2 2 2 2 4" xfId="38531"/>
    <cellStyle name="Vírgula 4 2 2 3 2 2 2 3" xfId="10530"/>
    <cellStyle name="Vírgula 4 2 2 3 2 2 2 3 2" xfId="27000"/>
    <cellStyle name="Vírgula 4 2 2 3 2 2 2 3 2 2" xfId="58295"/>
    <cellStyle name="Vírgula 4 2 2 3 2 2 2 3 3" xfId="41825"/>
    <cellStyle name="Vírgula 4 2 2 3 2 2 2 4" xfId="20412"/>
    <cellStyle name="Vírgula 4 2 2 3 2 2 2 4 2" xfId="51707"/>
    <cellStyle name="Vírgula 4 2 2 3 2 2 2 5" xfId="13824"/>
    <cellStyle name="Vírgula 4 2 2 3 2 2 2 5 2" xfId="45119"/>
    <cellStyle name="Vírgula 4 2 2 3 2 2 2 6" xfId="35237"/>
    <cellStyle name="Vírgula 4 2 2 3 2 2 2 7" xfId="31942"/>
    <cellStyle name="Vírgula 4 2 2 3 2 2 3" xfId="5589"/>
    <cellStyle name="Vírgula 4 2 2 3 2 2 3 2" xfId="22059"/>
    <cellStyle name="Vírgula 4 2 2 3 2 2 3 2 2" xfId="53354"/>
    <cellStyle name="Vírgula 4 2 2 3 2 2 3 3" xfId="15471"/>
    <cellStyle name="Vírgula 4 2 2 3 2 2 3 3 2" xfId="46766"/>
    <cellStyle name="Vírgula 4 2 2 3 2 2 3 4" xfId="36884"/>
    <cellStyle name="Vírgula 4 2 2 3 2 2 4" xfId="8883"/>
    <cellStyle name="Vírgula 4 2 2 3 2 2 4 2" xfId="25353"/>
    <cellStyle name="Vírgula 4 2 2 3 2 2 4 2 2" xfId="56648"/>
    <cellStyle name="Vírgula 4 2 2 3 2 2 4 3" xfId="40178"/>
    <cellStyle name="Vírgula 4 2 2 3 2 2 5" xfId="18765"/>
    <cellStyle name="Vírgula 4 2 2 3 2 2 5 2" xfId="50060"/>
    <cellStyle name="Vírgula 4 2 2 3 2 2 6" xfId="12177"/>
    <cellStyle name="Vírgula 4 2 2 3 2 2 6 2" xfId="43472"/>
    <cellStyle name="Vírgula 4 2 2 3 2 2 7" xfId="28648"/>
    <cellStyle name="Vírgula 4 2 2 3 2 2 7 2" xfId="33590"/>
    <cellStyle name="Vírgula 4 2 2 3 2 2 8" xfId="30295"/>
    <cellStyle name="Vírgula 4 2 2 3 2 3" xfId="3941"/>
    <cellStyle name="Vírgula 4 2 2 3 2 3 2" xfId="7235"/>
    <cellStyle name="Vírgula 4 2 2 3 2 3 2 2" xfId="23705"/>
    <cellStyle name="Vírgula 4 2 2 3 2 3 2 2 2" xfId="55000"/>
    <cellStyle name="Vírgula 4 2 2 3 2 3 2 3" xfId="17117"/>
    <cellStyle name="Vírgula 4 2 2 3 2 3 2 3 2" xfId="48412"/>
    <cellStyle name="Vírgula 4 2 2 3 2 3 2 4" xfId="38530"/>
    <cellStyle name="Vírgula 4 2 2 3 2 3 3" xfId="10529"/>
    <cellStyle name="Vírgula 4 2 2 3 2 3 3 2" xfId="26999"/>
    <cellStyle name="Vírgula 4 2 2 3 2 3 3 2 2" xfId="58294"/>
    <cellStyle name="Vírgula 4 2 2 3 2 3 3 3" xfId="41824"/>
    <cellStyle name="Vírgula 4 2 2 3 2 3 4" xfId="20411"/>
    <cellStyle name="Vírgula 4 2 2 3 2 3 4 2" xfId="51706"/>
    <cellStyle name="Vírgula 4 2 2 3 2 3 5" xfId="13823"/>
    <cellStyle name="Vírgula 4 2 2 3 2 3 5 2" xfId="45118"/>
    <cellStyle name="Vírgula 4 2 2 3 2 3 6" xfId="35236"/>
    <cellStyle name="Vírgula 4 2 2 3 2 3 7" xfId="31941"/>
    <cellStyle name="Vírgula 4 2 2 3 2 4" xfId="5588"/>
    <cellStyle name="Vírgula 4 2 2 3 2 4 2" xfId="22058"/>
    <cellStyle name="Vírgula 4 2 2 3 2 4 2 2" xfId="53353"/>
    <cellStyle name="Vírgula 4 2 2 3 2 4 3" xfId="15470"/>
    <cellStyle name="Vírgula 4 2 2 3 2 4 3 2" xfId="46765"/>
    <cellStyle name="Vírgula 4 2 2 3 2 4 4" xfId="36883"/>
    <cellStyle name="Vírgula 4 2 2 3 2 5" xfId="8882"/>
    <cellStyle name="Vírgula 4 2 2 3 2 5 2" xfId="25352"/>
    <cellStyle name="Vírgula 4 2 2 3 2 5 2 2" xfId="56647"/>
    <cellStyle name="Vírgula 4 2 2 3 2 5 3" xfId="40177"/>
    <cellStyle name="Vírgula 4 2 2 3 2 6" xfId="18764"/>
    <cellStyle name="Vírgula 4 2 2 3 2 6 2" xfId="50059"/>
    <cellStyle name="Vírgula 4 2 2 3 2 7" xfId="12176"/>
    <cellStyle name="Vírgula 4 2 2 3 2 7 2" xfId="43471"/>
    <cellStyle name="Vírgula 4 2 2 3 2 8" xfId="28647"/>
    <cellStyle name="Vírgula 4 2 2 3 2 8 2" xfId="33589"/>
    <cellStyle name="Vírgula 4 2 2 3 2 9" xfId="30294"/>
    <cellStyle name="Vírgula 4 2 2 3 3" xfId="2292"/>
    <cellStyle name="Vírgula 4 2 2 3 3 2" xfId="2293"/>
    <cellStyle name="Vírgula 4 2 2 3 3 2 2" xfId="3944"/>
    <cellStyle name="Vírgula 4 2 2 3 3 2 2 2" xfId="7238"/>
    <cellStyle name="Vírgula 4 2 2 3 3 2 2 2 2" xfId="23708"/>
    <cellStyle name="Vírgula 4 2 2 3 3 2 2 2 2 2" xfId="55003"/>
    <cellStyle name="Vírgula 4 2 2 3 3 2 2 2 3" xfId="17120"/>
    <cellStyle name="Vírgula 4 2 2 3 3 2 2 2 3 2" xfId="48415"/>
    <cellStyle name="Vírgula 4 2 2 3 3 2 2 2 4" xfId="38533"/>
    <cellStyle name="Vírgula 4 2 2 3 3 2 2 3" xfId="10532"/>
    <cellStyle name="Vírgula 4 2 2 3 3 2 2 3 2" xfId="27002"/>
    <cellStyle name="Vírgula 4 2 2 3 3 2 2 3 2 2" xfId="58297"/>
    <cellStyle name="Vírgula 4 2 2 3 3 2 2 3 3" xfId="41827"/>
    <cellStyle name="Vírgula 4 2 2 3 3 2 2 4" xfId="20414"/>
    <cellStyle name="Vírgula 4 2 2 3 3 2 2 4 2" xfId="51709"/>
    <cellStyle name="Vírgula 4 2 2 3 3 2 2 5" xfId="13826"/>
    <cellStyle name="Vírgula 4 2 2 3 3 2 2 5 2" xfId="45121"/>
    <cellStyle name="Vírgula 4 2 2 3 3 2 2 6" xfId="35239"/>
    <cellStyle name="Vírgula 4 2 2 3 3 2 2 7" xfId="31944"/>
    <cellStyle name="Vírgula 4 2 2 3 3 2 3" xfId="5591"/>
    <cellStyle name="Vírgula 4 2 2 3 3 2 3 2" xfId="22061"/>
    <cellStyle name="Vírgula 4 2 2 3 3 2 3 2 2" xfId="53356"/>
    <cellStyle name="Vírgula 4 2 2 3 3 2 3 3" xfId="15473"/>
    <cellStyle name="Vírgula 4 2 2 3 3 2 3 3 2" xfId="46768"/>
    <cellStyle name="Vírgula 4 2 2 3 3 2 3 4" xfId="36886"/>
    <cellStyle name="Vírgula 4 2 2 3 3 2 4" xfId="8885"/>
    <cellStyle name="Vírgula 4 2 2 3 3 2 4 2" xfId="25355"/>
    <cellStyle name="Vírgula 4 2 2 3 3 2 4 2 2" xfId="56650"/>
    <cellStyle name="Vírgula 4 2 2 3 3 2 4 3" xfId="40180"/>
    <cellStyle name="Vírgula 4 2 2 3 3 2 5" xfId="18767"/>
    <cellStyle name="Vírgula 4 2 2 3 3 2 5 2" xfId="50062"/>
    <cellStyle name="Vírgula 4 2 2 3 3 2 6" xfId="12179"/>
    <cellStyle name="Vírgula 4 2 2 3 3 2 6 2" xfId="43474"/>
    <cellStyle name="Vírgula 4 2 2 3 3 2 7" xfId="28650"/>
    <cellStyle name="Vírgula 4 2 2 3 3 2 7 2" xfId="33592"/>
    <cellStyle name="Vírgula 4 2 2 3 3 2 8" xfId="30297"/>
    <cellStyle name="Vírgula 4 2 2 3 3 3" xfId="3943"/>
    <cellStyle name="Vírgula 4 2 2 3 3 3 2" xfId="7237"/>
    <cellStyle name="Vírgula 4 2 2 3 3 3 2 2" xfId="23707"/>
    <cellStyle name="Vírgula 4 2 2 3 3 3 2 2 2" xfId="55002"/>
    <cellStyle name="Vírgula 4 2 2 3 3 3 2 3" xfId="17119"/>
    <cellStyle name="Vírgula 4 2 2 3 3 3 2 3 2" xfId="48414"/>
    <cellStyle name="Vírgula 4 2 2 3 3 3 2 4" xfId="38532"/>
    <cellStyle name="Vírgula 4 2 2 3 3 3 3" xfId="10531"/>
    <cellStyle name="Vírgula 4 2 2 3 3 3 3 2" xfId="27001"/>
    <cellStyle name="Vírgula 4 2 2 3 3 3 3 2 2" xfId="58296"/>
    <cellStyle name="Vírgula 4 2 2 3 3 3 3 3" xfId="41826"/>
    <cellStyle name="Vírgula 4 2 2 3 3 3 4" xfId="20413"/>
    <cellStyle name="Vírgula 4 2 2 3 3 3 4 2" xfId="51708"/>
    <cellStyle name="Vírgula 4 2 2 3 3 3 5" xfId="13825"/>
    <cellStyle name="Vírgula 4 2 2 3 3 3 5 2" xfId="45120"/>
    <cellStyle name="Vírgula 4 2 2 3 3 3 6" xfId="35238"/>
    <cellStyle name="Vírgula 4 2 2 3 3 3 7" xfId="31943"/>
    <cellStyle name="Vírgula 4 2 2 3 3 4" xfId="5590"/>
    <cellStyle name="Vírgula 4 2 2 3 3 4 2" xfId="22060"/>
    <cellStyle name="Vírgula 4 2 2 3 3 4 2 2" xfId="53355"/>
    <cellStyle name="Vírgula 4 2 2 3 3 4 3" xfId="15472"/>
    <cellStyle name="Vírgula 4 2 2 3 3 4 3 2" xfId="46767"/>
    <cellStyle name="Vírgula 4 2 2 3 3 4 4" xfId="36885"/>
    <cellStyle name="Vírgula 4 2 2 3 3 5" xfId="8884"/>
    <cellStyle name="Vírgula 4 2 2 3 3 5 2" xfId="25354"/>
    <cellStyle name="Vírgula 4 2 2 3 3 5 2 2" xfId="56649"/>
    <cellStyle name="Vírgula 4 2 2 3 3 5 3" xfId="40179"/>
    <cellStyle name="Vírgula 4 2 2 3 3 6" xfId="18766"/>
    <cellStyle name="Vírgula 4 2 2 3 3 6 2" xfId="50061"/>
    <cellStyle name="Vírgula 4 2 2 3 3 7" xfId="12178"/>
    <cellStyle name="Vírgula 4 2 2 3 3 7 2" xfId="43473"/>
    <cellStyle name="Vírgula 4 2 2 3 3 8" xfId="28649"/>
    <cellStyle name="Vírgula 4 2 2 3 3 8 2" xfId="33591"/>
    <cellStyle name="Vírgula 4 2 2 3 3 9" xfId="30296"/>
    <cellStyle name="Vírgula 4 2 2 3 4" xfId="2294"/>
    <cellStyle name="Vírgula 4 2 2 3 4 2" xfId="3945"/>
    <cellStyle name="Vírgula 4 2 2 3 4 2 2" xfId="7239"/>
    <cellStyle name="Vírgula 4 2 2 3 4 2 2 2" xfId="23709"/>
    <cellStyle name="Vírgula 4 2 2 3 4 2 2 2 2" xfId="55004"/>
    <cellStyle name="Vírgula 4 2 2 3 4 2 2 3" xfId="17121"/>
    <cellStyle name="Vírgula 4 2 2 3 4 2 2 3 2" xfId="48416"/>
    <cellStyle name="Vírgula 4 2 2 3 4 2 2 4" xfId="38534"/>
    <cellStyle name="Vírgula 4 2 2 3 4 2 3" xfId="10533"/>
    <cellStyle name="Vírgula 4 2 2 3 4 2 3 2" xfId="27003"/>
    <cellStyle name="Vírgula 4 2 2 3 4 2 3 2 2" xfId="58298"/>
    <cellStyle name="Vírgula 4 2 2 3 4 2 3 3" xfId="41828"/>
    <cellStyle name="Vírgula 4 2 2 3 4 2 4" xfId="20415"/>
    <cellStyle name="Vírgula 4 2 2 3 4 2 4 2" xfId="51710"/>
    <cellStyle name="Vírgula 4 2 2 3 4 2 5" xfId="13827"/>
    <cellStyle name="Vírgula 4 2 2 3 4 2 5 2" xfId="45122"/>
    <cellStyle name="Vírgula 4 2 2 3 4 2 6" xfId="35240"/>
    <cellStyle name="Vírgula 4 2 2 3 4 2 7" xfId="31945"/>
    <cellStyle name="Vírgula 4 2 2 3 4 3" xfId="5592"/>
    <cellStyle name="Vírgula 4 2 2 3 4 3 2" xfId="22062"/>
    <cellStyle name="Vírgula 4 2 2 3 4 3 2 2" xfId="53357"/>
    <cellStyle name="Vírgula 4 2 2 3 4 3 3" xfId="15474"/>
    <cellStyle name="Vírgula 4 2 2 3 4 3 3 2" xfId="46769"/>
    <cellStyle name="Vírgula 4 2 2 3 4 3 4" xfId="36887"/>
    <cellStyle name="Vírgula 4 2 2 3 4 4" xfId="8886"/>
    <cellStyle name="Vírgula 4 2 2 3 4 4 2" xfId="25356"/>
    <cellStyle name="Vírgula 4 2 2 3 4 4 2 2" xfId="56651"/>
    <cellStyle name="Vírgula 4 2 2 3 4 4 3" xfId="40181"/>
    <cellStyle name="Vírgula 4 2 2 3 4 5" xfId="18768"/>
    <cellStyle name="Vírgula 4 2 2 3 4 5 2" xfId="50063"/>
    <cellStyle name="Vírgula 4 2 2 3 4 6" xfId="12180"/>
    <cellStyle name="Vírgula 4 2 2 3 4 6 2" xfId="43475"/>
    <cellStyle name="Vírgula 4 2 2 3 4 7" xfId="28651"/>
    <cellStyle name="Vírgula 4 2 2 3 4 7 2" xfId="33593"/>
    <cellStyle name="Vírgula 4 2 2 3 4 8" xfId="30298"/>
    <cellStyle name="Vírgula 4 2 2 3 5" xfId="3940"/>
    <cellStyle name="Vírgula 4 2 2 3 5 2" xfId="7234"/>
    <cellStyle name="Vírgula 4 2 2 3 5 2 2" xfId="23704"/>
    <cellStyle name="Vírgula 4 2 2 3 5 2 2 2" xfId="54999"/>
    <cellStyle name="Vírgula 4 2 2 3 5 2 3" xfId="17116"/>
    <cellStyle name="Vírgula 4 2 2 3 5 2 3 2" xfId="48411"/>
    <cellStyle name="Vírgula 4 2 2 3 5 2 4" xfId="38529"/>
    <cellStyle name="Vírgula 4 2 2 3 5 3" xfId="10528"/>
    <cellStyle name="Vírgula 4 2 2 3 5 3 2" xfId="26998"/>
    <cellStyle name="Vírgula 4 2 2 3 5 3 2 2" xfId="58293"/>
    <cellStyle name="Vírgula 4 2 2 3 5 3 3" xfId="41823"/>
    <cellStyle name="Vírgula 4 2 2 3 5 4" xfId="20410"/>
    <cellStyle name="Vírgula 4 2 2 3 5 4 2" xfId="51705"/>
    <cellStyle name="Vírgula 4 2 2 3 5 5" xfId="13822"/>
    <cellStyle name="Vírgula 4 2 2 3 5 5 2" xfId="45117"/>
    <cellStyle name="Vírgula 4 2 2 3 5 6" xfId="35235"/>
    <cellStyle name="Vírgula 4 2 2 3 5 7" xfId="31940"/>
    <cellStyle name="Vírgula 4 2 2 3 6" xfId="5587"/>
    <cellStyle name="Vírgula 4 2 2 3 6 2" xfId="22057"/>
    <cellStyle name="Vírgula 4 2 2 3 6 2 2" xfId="53352"/>
    <cellStyle name="Vírgula 4 2 2 3 6 3" xfId="15469"/>
    <cellStyle name="Vírgula 4 2 2 3 6 3 2" xfId="46764"/>
    <cellStyle name="Vírgula 4 2 2 3 6 4" xfId="36882"/>
    <cellStyle name="Vírgula 4 2 2 3 7" xfId="8881"/>
    <cellStyle name="Vírgula 4 2 2 3 7 2" xfId="25351"/>
    <cellStyle name="Vírgula 4 2 2 3 7 2 2" xfId="56646"/>
    <cellStyle name="Vírgula 4 2 2 3 7 3" xfId="40176"/>
    <cellStyle name="Vírgula 4 2 2 3 8" xfId="18763"/>
    <cellStyle name="Vírgula 4 2 2 3 8 2" xfId="50058"/>
    <cellStyle name="Vírgula 4 2 2 3 9" xfId="12175"/>
    <cellStyle name="Vírgula 4 2 2 3 9 2" xfId="43470"/>
    <cellStyle name="Vírgula 4 2 2 4" xfId="2295"/>
    <cellStyle name="Vírgula 4 2 2 4 2" xfId="2296"/>
    <cellStyle name="Vírgula 4 2 2 4 2 2" xfId="3947"/>
    <cellStyle name="Vírgula 4 2 2 4 2 2 2" xfId="7241"/>
    <cellStyle name="Vírgula 4 2 2 4 2 2 2 2" xfId="23711"/>
    <cellStyle name="Vírgula 4 2 2 4 2 2 2 2 2" xfId="55006"/>
    <cellStyle name="Vírgula 4 2 2 4 2 2 2 3" xfId="17123"/>
    <cellStyle name="Vírgula 4 2 2 4 2 2 2 3 2" xfId="48418"/>
    <cellStyle name="Vírgula 4 2 2 4 2 2 2 4" xfId="38536"/>
    <cellStyle name="Vírgula 4 2 2 4 2 2 3" xfId="10535"/>
    <cellStyle name="Vírgula 4 2 2 4 2 2 3 2" xfId="27005"/>
    <cellStyle name="Vírgula 4 2 2 4 2 2 3 2 2" xfId="58300"/>
    <cellStyle name="Vírgula 4 2 2 4 2 2 3 3" xfId="41830"/>
    <cellStyle name="Vírgula 4 2 2 4 2 2 4" xfId="20417"/>
    <cellStyle name="Vírgula 4 2 2 4 2 2 4 2" xfId="51712"/>
    <cellStyle name="Vírgula 4 2 2 4 2 2 5" xfId="13829"/>
    <cellStyle name="Vírgula 4 2 2 4 2 2 5 2" xfId="45124"/>
    <cellStyle name="Vírgula 4 2 2 4 2 2 6" xfId="35242"/>
    <cellStyle name="Vírgula 4 2 2 4 2 2 7" xfId="31947"/>
    <cellStyle name="Vírgula 4 2 2 4 2 3" xfId="5594"/>
    <cellStyle name="Vírgula 4 2 2 4 2 3 2" xfId="22064"/>
    <cellStyle name="Vírgula 4 2 2 4 2 3 2 2" xfId="53359"/>
    <cellStyle name="Vírgula 4 2 2 4 2 3 3" xfId="15476"/>
    <cellStyle name="Vírgula 4 2 2 4 2 3 3 2" xfId="46771"/>
    <cellStyle name="Vírgula 4 2 2 4 2 3 4" xfId="36889"/>
    <cellStyle name="Vírgula 4 2 2 4 2 4" xfId="8888"/>
    <cellStyle name="Vírgula 4 2 2 4 2 4 2" xfId="25358"/>
    <cellStyle name="Vírgula 4 2 2 4 2 4 2 2" xfId="56653"/>
    <cellStyle name="Vírgula 4 2 2 4 2 4 3" xfId="40183"/>
    <cellStyle name="Vírgula 4 2 2 4 2 5" xfId="18770"/>
    <cellStyle name="Vírgula 4 2 2 4 2 5 2" xfId="50065"/>
    <cellStyle name="Vírgula 4 2 2 4 2 6" xfId="12182"/>
    <cellStyle name="Vírgula 4 2 2 4 2 6 2" xfId="43477"/>
    <cellStyle name="Vírgula 4 2 2 4 2 7" xfId="28653"/>
    <cellStyle name="Vírgula 4 2 2 4 2 7 2" xfId="33595"/>
    <cellStyle name="Vírgula 4 2 2 4 2 8" xfId="30300"/>
    <cellStyle name="Vírgula 4 2 2 4 3" xfId="3946"/>
    <cellStyle name="Vírgula 4 2 2 4 3 2" xfId="7240"/>
    <cellStyle name="Vírgula 4 2 2 4 3 2 2" xfId="23710"/>
    <cellStyle name="Vírgula 4 2 2 4 3 2 2 2" xfId="55005"/>
    <cellStyle name="Vírgula 4 2 2 4 3 2 3" xfId="17122"/>
    <cellStyle name="Vírgula 4 2 2 4 3 2 3 2" xfId="48417"/>
    <cellStyle name="Vírgula 4 2 2 4 3 2 4" xfId="38535"/>
    <cellStyle name="Vírgula 4 2 2 4 3 3" xfId="10534"/>
    <cellStyle name="Vírgula 4 2 2 4 3 3 2" xfId="27004"/>
    <cellStyle name="Vírgula 4 2 2 4 3 3 2 2" xfId="58299"/>
    <cellStyle name="Vírgula 4 2 2 4 3 3 3" xfId="41829"/>
    <cellStyle name="Vírgula 4 2 2 4 3 4" xfId="20416"/>
    <cellStyle name="Vírgula 4 2 2 4 3 4 2" xfId="51711"/>
    <cellStyle name="Vírgula 4 2 2 4 3 5" xfId="13828"/>
    <cellStyle name="Vírgula 4 2 2 4 3 5 2" xfId="45123"/>
    <cellStyle name="Vírgula 4 2 2 4 3 6" xfId="35241"/>
    <cellStyle name="Vírgula 4 2 2 4 3 7" xfId="31946"/>
    <cellStyle name="Vírgula 4 2 2 4 4" xfId="5593"/>
    <cellStyle name="Vírgula 4 2 2 4 4 2" xfId="22063"/>
    <cellStyle name="Vírgula 4 2 2 4 4 2 2" xfId="53358"/>
    <cellStyle name="Vírgula 4 2 2 4 4 3" xfId="15475"/>
    <cellStyle name="Vírgula 4 2 2 4 4 3 2" xfId="46770"/>
    <cellStyle name="Vírgula 4 2 2 4 4 4" xfId="36888"/>
    <cellStyle name="Vírgula 4 2 2 4 5" xfId="8887"/>
    <cellStyle name="Vírgula 4 2 2 4 5 2" xfId="25357"/>
    <cellStyle name="Vírgula 4 2 2 4 5 2 2" xfId="56652"/>
    <cellStyle name="Vírgula 4 2 2 4 5 3" xfId="40182"/>
    <cellStyle name="Vírgula 4 2 2 4 6" xfId="18769"/>
    <cellStyle name="Vírgula 4 2 2 4 6 2" xfId="50064"/>
    <cellStyle name="Vírgula 4 2 2 4 7" xfId="12181"/>
    <cellStyle name="Vírgula 4 2 2 4 7 2" xfId="43476"/>
    <cellStyle name="Vírgula 4 2 2 4 8" xfId="28652"/>
    <cellStyle name="Vírgula 4 2 2 4 8 2" xfId="33594"/>
    <cellStyle name="Vírgula 4 2 2 4 9" xfId="30299"/>
    <cellStyle name="Vírgula 4 2 2 5" xfId="2297"/>
    <cellStyle name="Vírgula 4 2 2 5 2" xfId="2298"/>
    <cellStyle name="Vírgula 4 2 2 5 2 2" xfId="3949"/>
    <cellStyle name="Vírgula 4 2 2 5 2 2 2" xfId="7243"/>
    <cellStyle name="Vírgula 4 2 2 5 2 2 2 2" xfId="23713"/>
    <cellStyle name="Vírgula 4 2 2 5 2 2 2 2 2" xfId="55008"/>
    <cellStyle name="Vírgula 4 2 2 5 2 2 2 3" xfId="17125"/>
    <cellStyle name="Vírgula 4 2 2 5 2 2 2 3 2" xfId="48420"/>
    <cellStyle name="Vírgula 4 2 2 5 2 2 2 4" xfId="38538"/>
    <cellStyle name="Vírgula 4 2 2 5 2 2 3" xfId="10537"/>
    <cellStyle name="Vírgula 4 2 2 5 2 2 3 2" xfId="27007"/>
    <cellStyle name="Vírgula 4 2 2 5 2 2 3 2 2" xfId="58302"/>
    <cellStyle name="Vírgula 4 2 2 5 2 2 3 3" xfId="41832"/>
    <cellStyle name="Vírgula 4 2 2 5 2 2 4" xfId="20419"/>
    <cellStyle name="Vírgula 4 2 2 5 2 2 4 2" xfId="51714"/>
    <cellStyle name="Vírgula 4 2 2 5 2 2 5" xfId="13831"/>
    <cellStyle name="Vírgula 4 2 2 5 2 2 5 2" xfId="45126"/>
    <cellStyle name="Vírgula 4 2 2 5 2 2 6" xfId="35244"/>
    <cellStyle name="Vírgula 4 2 2 5 2 2 7" xfId="31949"/>
    <cellStyle name="Vírgula 4 2 2 5 2 3" xfId="5596"/>
    <cellStyle name="Vírgula 4 2 2 5 2 3 2" xfId="22066"/>
    <cellStyle name="Vírgula 4 2 2 5 2 3 2 2" xfId="53361"/>
    <cellStyle name="Vírgula 4 2 2 5 2 3 3" xfId="15478"/>
    <cellStyle name="Vírgula 4 2 2 5 2 3 3 2" xfId="46773"/>
    <cellStyle name="Vírgula 4 2 2 5 2 3 4" xfId="36891"/>
    <cellStyle name="Vírgula 4 2 2 5 2 4" xfId="8890"/>
    <cellStyle name="Vírgula 4 2 2 5 2 4 2" xfId="25360"/>
    <cellStyle name="Vírgula 4 2 2 5 2 4 2 2" xfId="56655"/>
    <cellStyle name="Vírgula 4 2 2 5 2 4 3" xfId="40185"/>
    <cellStyle name="Vírgula 4 2 2 5 2 5" xfId="18772"/>
    <cellStyle name="Vírgula 4 2 2 5 2 5 2" xfId="50067"/>
    <cellStyle name="Vírgula 4 2 2 5 2 6" xfId="12184"/>
    <cellStyle name="Vírgula 4 2 2 5 2 6 2" xfId="43479"/>
    <cellStyle name="Vírgula 4 2 2 5 2 7" xfId="28655"/>
    <cellStyle name="Vírgula 4 2 2 5 2 7 2" xfId="33597"/>
    <cellStyle name="Vírgula 4 2 2 5 2 8" xfId="30302"/>
    <cellStyle name="Vírgula 4 2 2 5 3" xfId="3948"/>
    <cellStyle name="Vírgula 4 2 2 5 3 2" xfId="7242"/>
    <cellStyle name="Vírgula 4 2 2 5 3 2 2" xfId="23712"/>
    <cellStyle name="Vírgula 4 2 2 5 3 2 2 2" xfId="55007"/>
    <cellStyle name="Vírgula 4 2 2 5 3 2 3" xfId="17124"/>
    <cellStyle name="Vírgula 4 2 2 5 3 2 3 2" xfId="48419"/>
    <cellStyle name="Vírgula 4 2 2 5 3 2 4" xfId="38537"/>
    <cellStyle name="Vírgula 4 2 2 5 3 3" xfId="10536"/>
    <cellStyle name="Vírgula 4 2 2 5 3 3 2" xfId="27006"/>
    <cellStyle name="Vírgula 4 2 2 5 3 3 2 2" xfId="58301"/>
    <cellStyle name="Vírgula 4 2 2 5 3 3 3" xfId="41831"/>
    <cellStyle name="Vírgula 4 2 2 5 3 4" xfId="20418"/>
    <cellStyle name="Vírgula 4 2 2 5 3 4 2" xfId="51713"/>
    <cellStyle name="Vírgula 4 2 2 5 3 5" xfId="13830"/>
    <cellStyle name="Vírgula 4 2 2 5 3 5 2" xfId="45125"/>
    <cellStyle name="Vírgula 4 2 2 5 3 6" xfId="35243"/>
    <cellStyle name="Vírgula 4 2 2 5 3 7" xfId="31948"/>
    <cellStyle name="Vírgula 4 2 2 5 4" xfId="5595"/>
    <cellStyle name="Vírgula 4 2 2 5 4 2" xfId="22065"/>
    <cellStyle name="Vírgula 4 2 2 5 4 2 2" xfId="53360"/>
    <cellStyle name="Vírgula 4 2 2 5 4 3" xfId="15477"/>
    <cellStyle name="Vírgula 4 2 2 5 4 3 2" xfId="46772"/>
    <cellStyle name="Vírgula 4 2 2 5 4 4" xfId="36890"/>
    <cellStyle name="Vírgula 4 2 2 5 5" xfId="8889"/>
    <cellStyle name="Vírgula 4 2 2 5 5 2" xfId="25359"/>
    <cellStyle name="Vírgula 4 2 2 5 5 2 2" xfId="56654"/>
    <cellStyle name="Vírgula 4 2 2 5 5 3" xfId="40184"/>
    <cellStyle name="Vírgula 4 2 2 5 6" xfId="18771"/>
    <cellStyle name="Vírgula 4 2 2 5 6 2" xfId="50066"/>
    <cellStyle name="Vírgula 4 2 2 5 7" xfId="12183"/>
    <cellStyle name="Vírgula 4 2 2 5 7 2" xfId="43478"/>
    <cellStyle name="Vírgula 4 2 2 5 8" xfId="28654"/>
    <cellStyle name="Vírgula 4 2 2 5 8 2" xfId="33596"/>
    <cellStyle name="Vírgula 4 2 2 5 9" xfId="30301"/>
    <cellStyle name="Vírgula 4 2 2 6" xfId="2299"/>
    <cellStyle name="Vírgula 4 2 2 6 2" xfId="3950"/>
    <cellStyle name="Vírgula 4 2 2 6 2 2" xfId="7244"/>
    <cellStyle name="Vírgula 4 2 2 6 2 2 2" xfId="23714"/>
    <cellStyle name="Vírgula 4 2 2 6 2 2 2 2" xfId="55009"/>
    <cellStyle name="Vírgula 4 2 2 6 2 2 3" xfId="17126"/>
    <cellStyle name="Vírgula 4 2 2 6 2 2 3 2" xfId="48421"/>
    <cellStyle name="Vírgula 4 2 2 6 2 2 4" xfId="38539"/>
    <cellStyle name="Vírgula 4 2 2 6 2 3" xfId="10538"/>
    <cellStyle name="Vírgula 4 2 2 6 2 3 2" xfId="27008"/>
    <cellStyle name="Vírgula 4 2 2 6 2 3 2 2" xfId="58303"/>
    <cellStyle name="Vírgula 4 2 2 6 2 3 3" xfId="41833"/>
    <cellStyle name="Vírgula 4 2 2 6 2 4" xfId="20420"/>
    <cellStyle name="Vírgula 4 2 2 6 2 4 2" xfId="51715"/>
    <cellStyle name="Vírgula 4 2 2 6 2 5" xfId="13832"/>
    <cellStyle name="Vírgula 4 2 2 6 2 5 2" xfId="45127"/>
    <cellStyle name="Vírgula 4 2 2 6 2 6" xfId="35245"/>
    <cellStyle name="Vírgula 4 2 2 6 2 7" xfId="31950"/>
    <cellStyle name="Vírgula 4 2 2 6 3" xfId="5597"/>
    <cellStyle name="Vírgula 4 2 2 6 3 2" xfId="22067"/>
    <cellStyle name="Vírgula 4 2 2 6 3 2 2" xfId="53362"/>
    <cellStyle name="Vírgula 4 2 2 6 3 3" xfId="15479"/>
    <cellStyle name="Vírgula 4 2 2 6 3 3 2" xfId="46774"/>
    <cellStyle name="Vírgula 4 2 2 6 3 4" xfId="36892"/>
    <cellStyle name="Vírgula 4 2 2 6 4" xfId="8891"/>
    <cellStyle name="Vírgula 4 2 2 6 4 2" xfId="25361"/>
    <cellStyle name="Vírgula 4 2 2 6 4 2 2" xfId="56656"/>
    <cellStyle name="Vírgula 4 2 2 6 4 3" xfId="40186"/>
    <cellStyle name="Vírgula 4 2 2 6 5" xfId="18773"/>
    <cellStyle name="Vírgula 4 2 2 6 5 2" xfId="50068"/>
    <cellStyle name="Vírgula 4 2 2 6 6" xfId="12185"/>
    <cellStyle name="Vírgula 4 2 2 6 6 2" xfId="43480"/>
    <cellStyle name="Vírgula 4 2 2 6 7" xfId="28656"/>
    <cellStyle name="Vírgula 4 2 2 6 7 2" xfId="33598"/>
    <cellStyle name="Vírgula 4 2 2 6 8" xfId="30303"/>
    <cellStyle name="Vírgula 4 2 2 7" xfId="2300"/>
    <cellStyle name="Vírgula 4 2 2 7 2" xfId="3951"/>
    <cellStyle name="Vírgula 4 2 2 7 2 2" xfId="7245"/>
    <cellStyle name="Vírgula 4 2 2 7 2 2 2" xfId="23715"/>
    <cellStyle name="Vírgula 4 2 2 7 2 2 2 2" xfId="55010"/>
    <cellStyle name="Vírgula 4 2 2 7 2 2 3" xfId="17127"/>
    <cellStyle name="Vírgula 4 2 2 7 2 2 3 2" xfId="48422"/>
    <cellStyle name="Vírgula 4 2 2 7 2 2 4" xfId="38540"/>
    <cellStyle name="Vírgula 4 2 2 7 2 3" xfId="10539"/>
    <cellStyle name="Vírgula 4 2 2 7 2 3 2" xfId="27009"/>
    <cellStyle name="Vírgula 4 2 2 7 2 3 2 2" xfId="58304"/>
    <cellStyle name="Vírgula 4 2 2 7 2 3 3" xfId="41834"/>
    <cellStyle name="Vírgula 4 2 2 7 2 4" xfId="20421"/>
    <cellStyle name="Vírgula 4 2 2 7 2 4 2" xfId="51716"/>
    <cellStyle name="Vírgula 4 2 2 7 2 5" xfId="13833"/>
    <cellStyle name="Vírgula 4 2 2 7 2 5 2" xfId="45128"/>
    <cellStyle name="Vírgula 4 2 2 7 2 6" xfId="35246"/>
    <cellStyle name="Vírgula 4 2 2 7 2 7" xfId="31951"/>
    <cellStyle name="Vírgula 4 2 2 7 3" xfId="5598"/>
    <cellStyle name="Vírgula 4 2 2 7 3 2" xfId="22068"/>
    <cellStyle name="Vírgula 4 2 2 7 3 2 2" xfId="53363"/>
    <cellStyle name="Vírgula 4 2 2 7 3 3" xfId="15480"/>
    <cellStyle name="Vírgula 4 2 2 7 3 3 2" xfId="46775"/>
    <cellStyle name="Vírgula 4 2 2 7 3 4" xfId="36893"/>
    <cellStyle name="Vírgula 4 2 2 7 4" xfId="8892"/>
    <cellStyle name="Vírgula 4 2 2 7 4 2" xfId="25362"/>
    <cellStyle name="Vírgula 4 2 2 7 4 2 2" xfId="56657"/>
    <cellStyle name="Vírgula 4 2 2 7 4 3" xfId="40187"/>
    <cellStyle name="Vírgula 4 2 2 7 5" xfId="18774"/>
    <cellStyle name="Vírgula 4 2 2 7 5 2" xfId="50069"/>
    <cellStyle name="Vírgula 4 2 2 7 6" xfId="12186"/>
    <cellStyle name="Vírgula 4 2 2 7 6 2" xfId="43481"/>
    <cellStyle name="Vírgula 4 2 2 7 7" xfId="28657"/>
    <cellStyle name="Vírgula 4 2 2 7 7 2" xfId="33599"/>
    <cellStyle name="Vírgula 4 2 2 7 8" xfId="30304"/>
    <cellStyle name="Vírgula 4 2 2 8" xfId="3932"/>
    <cellStyle name="Vírgula 4 2 2 8 2" xfId="7226"/>
    <cellStyle name="Vírgula 4 2 2 8 2 2" xfId="23696"/>
    <cellStyle name="Vírgula 4 2 2 8 2 2 2" xfId="54991"/>
    <cellStyle name="Vírgula 4 2 2 8 2 3" xfId="17108"/>
    <cellStyle name="Vírgula 4 2 2 8 2 3 2" xfId="48403"/>
    <cellStyle name="Vírgula 4 2 2 8 2 4" xfId="38521"/>
    <cellStyle name="Vírgula 4 2 2 8 3" xfId="10520"/>
    <cellStyle name="Vírgula 4 2 2 8 3 2" xfId="26990"/>
    <cellStyle name="Vírgula 4 2 2 8 3 2 2" xfId="58285"/>
    <cellStyle name="Vírgula 4 2 2 8 3 3" xfId="41815"/>
    <cellStyle name="Vírgula 4 2 2 8 4" xfId="20402"/>
    <cellStyle name="Vírgula 4 2 2 8 4 2" xfId="51697"/>
    <cellStyle name="Vírgula 4 2 2 8 5" xfId="13814"/>
    <cellStyle name="Vírgula 4 2 2 8 5 2" xfId="45109"/>
    <cellStyle name="Vírgula 4 2 2 8 6" xfId="35227"/>
    <cellStyle name="Vírgula 4 2 2 8 7" xfId="31932"/>
    <cellStyle name="Vírgula 4 2 2 9" xfId="5579"/>
    <cellStyle name="Vírgula 4 2 2 9 2" xfId="22049"/>
    <cellStyle name="Vírgula 4 2 2 9 2 2" xfId="53344"/>
    <cellStyle name="Vírgula 4 2 2 9 3" xfId="15461"/>
    <cellStyle name="Vírgula 4 2 2 9 3 2" xfId="46756"/>
    <cellStyle name="Vírgula 4 2 2 9 4" xfId="36874"/>
    <cellStyle name="Vírgula 4 2 3" xfId="2301"/>
    <cellStyle name="Vírgula 4 2 3 2" xfId="2302"/>
    <cellStyle name="Vírgula 4 2 3 2 2" xfId="3953"/>
    <cellStyle name="Vírgula 4 2 3 2 2 2" xfId="7247"/>
    <cellStyle name="Vírgula 4 2 3 2 2 2 2" xfId="23717"/>
    <cellStyle name="Vírgula 4 2 3 2 2 2 2 2" xfId="55012"/>
    <cellStyle name="Vírgula 4 2 3 2 2 2 3" xfId="17129"/>
    <cellStyle name="Vírgula 4 2 3 2 2 2 3 2" xfId="48424"/>
    <cellStyle name="Vírgula 4 2 3 2 2 2 4" xfId="38542"/>
    <cellStyle name="Vírgula 4 2 3 2 2 3" xfId="10541"/>
    <cellStyle name="Vírgula 4 2 3 2 2 3 2" xfId="27011"/>
    <cellStyle name="Vírgula 4 2 3 2 2 3 2 2" xfId="58306"/>
    <cellStyle name="Vírgula 4 2 3 2 2 3 3" xfId="41836"/>
    <cellStyle name="Vírgula 4 2 3 2 2 4" xfId="20423"/>
    <cellStyle name="Vírgula 4 2 3 2 2 4 2" xfId="51718"/>
    <cellStyle name="Vírgula 4 2 3 2 2 5" xfId="13835"/>
    <cellStyle name="Vírgula 4 2 3 2 2 5 2" xfId="45130"/>
    <cellStyle name="Vírgula 4 2 3 2 2 6" xfId="35248"/>
    <cellStyle name="Vírgula 4 2 3 2 2 7" xfId="31953"/>
    <cellStyle name="Vírgula 4 2 3 2 3" xfId="5600"/>
    <cellStyle name="Vírgula 4 2 3 2 3 2" xfId="22070"/>
    <cellStyle name="Vírgula 4 2 3 2 3 2 2" xfId="53365"/>
    <cellStyle name="Vírgula 4 2 3 2 3 3" xfId="15482"/>
    <cellStyle name="Vírgula 4 2 3 2 3 3 2" xfId="46777"/>
    <cellStyle name="Vírgula 4 2 3 2 3 4" xfId="36895"/>
    <cellStyle name="Vírgula 4 2 3 2 4" xfId="8894"/>
    <cellStyle name="Vírgula 4 2 3 2 4 2" xfId="25364"/>
    <cellStyle name="Vírgula 4 2 3 2 4 2 2" xfId="56659"/>
    <cellStyle name="Vírgula 4 2 3 2 4 3" xfId="40189"/>
    <cellStyle name="Vírgula 4 2 3 2 5" xfId="18776"/>
    <cellStyle name="Vírgula 4 2 3 2 5 2" xfId="50071"/>
    <cellStyle name="Vírgula 4 2 3 2 6" xfId="12188"/>
    <cellStyle name="Vírgula 4 2 3 2 6 2" xfId="43483"/>
    <cellStyle name="Vírgula 4 2 3 2 7" xfId="28659"/>
    <cellStyle name="Vírgula 4 2 3 2 7 2" xfId="33601"/>
    <cellStyle name="Vírgula 4 2 3 2 8" xfId="30306"/>
    <cellStyle name="Vírgula 4 2 3 3" xfId="3952"/>
    <cellStyle name="Vírgula 4 2 3 3 2" xfId="7246"/>
    <cellStyle name="Vírgula 4 2 3 3 2 2" xfId="23716"/>
    <cellStyle name="Vírgula 4 2 3 3 2 2 2" xfId="55011"/>
    <cellStyle name="Vírgula 4 2 3 3 2 3" xfId="17128"/>
    <cellStyle name="Vírgula 4 2 3 3 2 3 2" xfId="48423"/>
    <cellStyle name="Vírgula 4 2 3 3 2 4" xfId="38541"/>
    <cellStyle name="Vírgula 4 2 3 3 3" xfId="10540"/>
    <cellStyle name="Vírgula 4 2 3 3 3 2" xfId="27010"/>
    <cellStyle name="Vírgula 4 2 3 3 3 2 2" xfId="58305"/>
    <cellStyle name="Vírgula 4 2 3 3 3 3" xfId="41835"/>
    <cellStyle name="Vírgula 4 2 3 3 4" xfId="20422"/>
    <cellStyle name="Vírgula 4 2 3 3 4 2" xfId="51717"/>
    <cellStyle name="Vírgula 4 2 3 3 5" xfId="13834"/>
    <cellStyle name="Vírgula 4 2 3 3 5 2" xfId="45129"/>
    <cellStyle name="Vírgula 4 2 3 3 6" xfId="35247"/>
    <cellStyle name="Vírgula 4 2 3 3 7" xfId="31952"/>
    <cellStyle name="Vírgula 4 2 3 4" xfId="5599"/>
    <cellStyle name="Vírgula 4 2 3 4 2" xfId="22069"/>
    <cellStyle name="Vírgula 4 2 3 4 2 2" xfId="53364"/>
    <cellStyle name="Vírgula 4 2 3 4 3" xfId="15481"/>
    <cellStyle name="Vírgula 4 2 3 4 3 2" xfId="46776"/>
    <cellStyle name="Vírgula 4 2 3 4 4" xfId="36894"/>
    <cellStyle name="Vírgula 4 2 3 5" xfId="8893"/>
    <cellStyle name="Vírgula 4 2 3 5 2" xfId="25363"/>
    <cellStyle name="Vírgula 4 2 3 5 2 2" xfId="56658"/>
    <cellStyle name="Vírgula 4 2 3 5 3" xfId="40188"/>
    <cellStyle name="Vírgula 4 2 3 6" xfId="18775"/>
    <cellStyle name="Vírgula 4 2 3 6 2" xfId="50070"/>
    <cellStyle name="Vírgula 4 2 3 7" xfId="12187"/>
    <cellStyle name="Vírgula 4 2 3 7 2" xfId="43482"/>
    <cellStyle name="Vírgula 4 2 3 8" xfId="28658"/>
    <cellStyle name="Vírgula 4 2 3 8 2" xfId="33600"/>
    <cellStyle name="Vírgula 4 2 3 9" xfId="30305"/>
    <cellStyle name="Vírgula 4 2 4" xfId="2303"/>
    <cellStyle name="Vírgula 4 2 4 2" xfId="2304"/>
    <cellStyle name="Vírgula 4 2 4 2 2" xfId="3955"/>
    <cellStyle name="Vírgula 4 2 4 2 2 2" xfId="7249"/>
    <cellStyle name="Vírgula 4 2 4 2 2 2 2" xfId="23719"/>
    <cellStyle name="Vírgula 4 2 4 2 2 2 2 2" xfId="55014"/>
    <cellStyle name="Vírgula 4 2 4 2 2 2 3" xfId="17131"/>
    <cellStyle name="Vírgula 4 2 4 2 2 2 3 2" xfId="48426"/>
    <cellStyle name="Vírgula 4 2 4 2 2 2 4" xfId="38544"/>
    <cellStyle name="Vírgula 4 2 4 2 2 3" xfId="10543"/>
    <cellStyle name="Vírgula 4 2 4 2 2 3 2" xfId="27013"/>
    <cellStyle name="Vírgula 4 2 4 2 2 3 2 2" xfId="58308"/>
    <cellStyle name="Vírgula 4 2 4 2 2 3 3" xfId="41838"/>
    <cellStyle name="Vírgula 4 2 4 2 2 4" xfId="20425"/>
    <cellStyle name="Vírgula 4 2 4 2 2 4 2" xfId="51720"/>
    <cellStyle name="Vírgula 4 2 4 2 2 5" xfId="13837"/>
    <cellStyle name="Vírgula 4 2 4 2 2 5 2" xfId="45132"/>
    <cellStyle name="Vírgula 4 2 4 2 2 6" xfId="35250"/>
    <cellStyle name="Vírgula 4 2 4 2 2 7" xfId="31955"/>
    <cellStyle name="Vírgula 4 2 4 2 3" xfId="5602"/>
    <cellStyle name="Vírgula 4 2 4 2 3 2" xfId="22072"/>
    <cellStyle name="Vírgula 4 2 4 2 3 2 2" xfId="53367"/>
    <cellStyle name="Vírgula 4 2 4 2 3 3" xfId="15484"/>
    <cellStyle name="Vírgula 4 2 4 2 3 3 2" xfId="46779"/>
    <cellStyle name="Vírgula 4 2 4 2 3 4" xfId="36897"/>
    <cellStyle name="Vírgula 4 2 4 2 4" xfId="8896"/>
    <cellStyle name="Vírgula 4 2 4 2 4 2" xfId="25366"/>
    <cellStyle name="Vírgula 4 2 4 2 4 2 2" xfId="56661"/>
    <cellStyle name="Vírgula 4 2 4 2 4 3" xfId="40191"/>
    <cellStyle name="Vírgula 4 2 4 2 5" xfId="18778"/>
    <cellStyle name="Vírgula 4 2 4 2 5 2" xfId="50073"/>
    <cellStyle name="Vírgula 4 2 4 2 6" xfId="12190"/>
    <cellStyle name="Vírgula 4 2 4 2 6 2" xfId="43485"/>
    <cellStyle name="Vírgula 4 2 4 2 7" xfId="28661"/>
    <cellStyle name="Vírgula 4 2 4 2 7 2" xfId="33603"/>
    <cellStyle name="Vírgula 4 2 4 2 8" xfId="30308"/>
    <cellStyle name="Vírgula 4 2 4 3" xfId="3954"/>
    <cellStyle name="Vírgula 4 2 4 3 2" xfId="7248"/>
    <cellStyle name="Vírgula 4 2 4 3 2 2" xfId="23718"/>
    <cellStyle name="Vírgula 4 2 4 3 2 2 2" xfId="55013"/>
    <cellStyle name="Vírgula 4 2 4 3 2 3" xfId="17130"/>
    <cellStyle name="Vírgula 4 2 4 3 2 3 2" xfId="48425"/>
    <cellStyle name="Vírgula 4 2 4 3 2 4" xfId="38543"/>
    <cellStyle name="Vírgula 4 2 4 3 3" xfId="10542"/>
    <cellStyle name="Vírgula 4 2 4 3 3 2" xfId="27012"/>
    <cellStyle name="Vírgula 4 2 4 3 3 2 2" xfId="58307"/>
    <cellStyle name="Vírgula 4 2 4 3 3 3" xfId="41837"/>
    <cellStyle name="Vírgula 4 2 4 3 4" xfId="20424"/>
    <cellStyle name="Vírgula 4 2 4 3 4 2" xfId="51719"/>
    <cellStyle name="Vírgula 4 2 4 3 5" xfId="13836"/>
    <cellStyle name="Vírgula 4 2 4 3 5 2" xfId="45131"/>
    <cellStyle name="Vírgula 4 2 4 3 6" xfId="35249"/>
    <cellStyle name="Vírgula 4 2 4 3 7" xfId="31954"/>
    <cellStyle name="Vírgula 4 2 4 4" xfId="5601"/>
    <cellStyle name="Vírgula 4 2 4 4 2" xfId="22071"/>
    <cellStyle name="Vírgula 4 2 4 4 2 2" xfId="53366"/>
    <cellStyle name="Vírgula 4 2 4 4 3" xfId="15483"/>
    <cellStyle name="Vírgula 4 2 4 4 3 2" xfId="46778"/>
    <cellStyle name="Vírgula 4 2 4 4 4" xfId="36896"/>
    <cellStyle name="Vírgula 4 2 4 5" xfId="8895"/>
    <cellStyle name="Vírgula 4 2 4 5 2" xfId="25365"/>
    <cellStyle name="Vírgula 4 2 4 5 2 2" xfId="56660"/>
    <cellStyle name="Vírgula 4 2 4 5 3" xfId="40190"/>
    <cellStyle name="Vírgula 4 2 4 6" xfId="18777"/>
    <cellStyle name="Vírgula 4 2 4 6 2" xfId="50072"/>
    <cellStyle name="Vírgula 4 2 4 7" xfId="12189"/>
    <cellStyle name="Vírgula 4 2 4 7 2" xfId="43484"/>
    <cellStyle name="Vírgula 4 2 4 8" xfId="28660"/>
    <cellStyle name="Vírgula 4 2 4 8 2" xfId="33602"/>
    <cellStyle name="Vírgula 4 2 4 9" xfId="30307"/>
    <cellStyle name="Vírgula 4 2 5" xfId="2305"/>
    <cellStyle name="Vírgula 4 2 5 2" xfId="3956"/>
    <cellStyle name="Vírgula 4 2 5 2 2" xfId="7250"/>
    <cellStyle name="Vírgula 4 2 5 2 2 2" xfId="23720"/>
    <cellStyle name="Vírgula 4 2 5 2 2 2 2" xfId="55015"/>
    <cellStyle name="Vírgula 4 2 5 2 2 3" xfId="17132"/>
    <cellStyle name="Vírgula 4 2 5 2 2 3 2" xfId="48427"/>
    <cellStyle name="Vírgula 4 2 5 2 2 4" xfId="38545"/>
    <cellStyle name="Vírgula 4 2 5 2 3" xfId="10544"/>
    <cellStyle name="Vírgula 4 2 5 2 3 2" xfId="27014"/>
    <cellStyle name="Vírgula 4 2 5 2 3 2 2" xfId="58309"/>
    <cellStyle name="Vírgula 4 2 5 2 3 3" xfId="41839"/>
    <cellStyle name="Vírgula 4 2 5 2 4" xfId="20426"/>
    <cellStyle name="Vírgula 4 2 5 2 4 2" xfId="51721"/>
    <cellStyle name="Vírgula 4 2 5 2 5" xfId="13838"/>
    <cellStyle name="Vírgula 4 2 5 2 5 2" xfId="45133"/>
    <cellStyle name="Vírgula 4 2 5 2 6" xfId="35251"/>
    <cellStyle name="Vírgula 4 2 5 2 7" xfId="31956"/>
    <cellStyle name="Vírgula 4 2 5 3" xfId="5603"/>
    <cellStyle name="Vírgula 4 2 5 3 2" xfId="22073"/>
    <cellStyle name="Vírgula 4 2 5 3 2 2" xfId="53368"/>
    <cellStyle name="Vírgula 4 2 5 3 3" xfId="15485"/>
    <cellStyle name="Vírgula 4 2 5 3 3 2" xfId="46780"/>
    <cellStyle name="Vírgula 4 2 5 3 4" xfId="36898"/>
    <cellStyle name="Vírgula 4 2 5 4" xfId="8897"/>
    <cellStyle name="Vírgula 4 2 5 4 2" xfId="25367"/>
    <cellStyle name="Vírgula 4 2 5 4 2 2" xfId="56662"/>
    <cellStyle name="Vírgula 4 2 5 4 3" xfId="40192"/>
    <cellStyle name="Vírgula 4 2 5 5" xfId="18779"/>
    <cellStyle name="Vírgula 4 2 5 5 2" xfId="50074"/>
    <cellStyle name="Vírgula 4 2 5 6" xfId="12191"/>
    <cellStyle name="Vírgula 4 2 5 6 2" xfId="43486"/>
    <cellStyle name="Vírgula 4 2 5 7" xfId="28662"/>
    <cellStyle name="Vírgula 4 2 5 7 2" xfId="33604"/>
    <cellStyle name="Vírgula 4 2 5 8" xfId="30309"/>
    <cellStyle name="Vírgula 4 2 6" xfId="3931"/>
    <cellStyle name="Vírgula 4 2 6 2" xfId="7225"/>
    <cellStyle name="Vírgula 4 2 6 2 2" xfId="23695"/>
    <cellStyle name="Vírgula 4 2 6 2 2 2" xfId="54990"/>
    <cellStyle name="Vírgula 4 2 6 2 3" xfId="17107"/>
    <cellStyle name="Vírgula 4 2 6 2 3 2" xfId="48402"/>
    <cellStyle name="Vírgula 4 2 6 2 4" xfId="38520"/>
    <cellStyle name="Vírgula 4 2 6 3" xfId="10519"/>
    <cellStyle name="Vírgula 4 2 6 3 2" xfId="26989"/>
    <cellStyle name="Vírgula 4 2 6 3 2 2" xfId="58284"/>
    <cellStyle name="Vírgula 4 2 6 3 3" xfId="41814"/>
    <cellStyle name="Vírgula 4 2 6 4" xfId="20401"/>
    <cellStyle name="Vírgula 4 2 6 4 2" xfId="51696"/>
    <cellStyle name="Vírgula 4 2 6 5" xfId="13813"/>
    <cellStyle name="Vírgula 4 2 6 5 2" xfId="45108"/>
    <cellStyle name="Vírgula 4 2 6 6" xfId="35226"/>
    <cellStyle name="Vírgula 4 2 6 7" xfId="31931"/>
    <cellStyle name="Vírgula 4 2 7" xfId="5578"/>
    <cellStyle name="Vírgula 4 2 7 2" xfId="22048"/>
    <cellStyle name="Vírgula 4 2 7 2 2" xfId="53343"/>
    <cellStyle name="Vírgula 4 2 7 3" xfId="15460"/>
    <cellStyle name="Vírgula 4 2 7 3 2" xfId="46755"/>
    <cellStyle name="Vírgula 4 2 7 4" xfId="36873"/>
    <cellStyle name="Vírgula 4 2 8" xfId="8872"/>
    <cellStyle name="Vírgula 4 2 8 2" xfId="25342"/>
    <cellStyle name="Vírgula 4 2 8 2 2" xfId="56637"/>
    <cellStyle name="Vírgula 4 2 8 3" xfId="40167"/>
    <cellStyle name="Vírgula 4 2 9" xfId="18754"/>
    <cellStyle name="Vírgula 4 2 9 2" xfId="50049"/>
    <cellStyle name="Vírgula 4 3" xfId="2306"/>
    <cellStyle name="Vírgula 4 3 10" xfId="5604"/>
    <cellStyle name="Vírgula 4 3 10 2" xfId="22074"/>
    <cellStyle name="Vírgula 4 3 10 2 2" xfId="53369"/>
    <cellStyle name="Vírgula 4 3 10 3" xfId="15486"/>
    <cellStyle name="Vírgula 4 3 10 3 2" xfId="46781"/>
    <cellStyle name="Vírgula 4 3 10 4" xfId="36899"/>
    <cellStyle name="Vírgula 4 3 11" xfId="8898"/>
    <cellStyle name="Vírgula 4 3 11 2" xfId="25368"/>
    <cellStyle name="Vírgula 4 3 11 2 2" xfId="56663"/>
    <cellStyle name="Vírgula 4 3 11 3" xfId="40193"/>
    <cellStyle name="Vírgula 4 3 12" xfId="18780"/>
    <cellStyle name="Vírgula 4 3 12 2" xfId="50075"/>
    <cellStyle name="Vírgula 4 3 13" xfId="12192"/>
    <cellStyle name="Vírgula 4 3 13 2" xfId="43487"/>
    <cellStyle name="Vírgula 4 3 14" xfId="28663"/>
    <cellStyle name="Vírgula 4 3 14 2" xfId="33605"/>
    <cellStyle name="Vírgula 4 3 15" xfId="30310"/>
    <cellStyle name="Vírgula 4 3 2" xfId="2307"/>
    <cellStyle name="Vírgula 4 3 2 10" xfId="12193"/>
    <cellStyle name="Vírgula 4 3 2 10 2" xfId="43488"/>
    <cellStyle name="Vírgula 4 3 2 11" xfId="28664"/>
    <cellStyle name="Vírgula 4 3 2 11 2" xfId="33606"/>
    <cellStyle name="Vírgula 4 3 2 12" xfId="30311"/>
    <cellStyle name="Vírgula 4 3 2 2" xfId="2308"/>
    <cellStyle name="Vírgula 4 3 2 2 2" xfId="2309"/>
    <cellStyle name="Vírgula 4 3 2 2 2 2" xfId="3960"/>
    <cellStyle name="Vírgula 4 3 2 2 2 2 2" xfId="7254"/>
    <cellStyle name="Vírgula 4 3 2 2 2 2 2 2" xfId="23724"/>
    <cellStyle name="Vírgula 4 3 2 2 2 2 2 2 2" xfId="55019"/>
    <cellStyle name="Vírgula 4 3 2 2 2 2 2 3" xfId="17136"/>
    <cellStyle name="Vírgula 4 3 2 2 2 2 2 3 2" xfId="48431"/>
    <cellStyle name="Vírgula 4 3 2 2 2 2 2 4" xfId="38549"/>
    <cellStyle name="Vírgula 4 3 2 2 2 2 3" xfId="10548"/>
    <cellStyle name="Vírgula 4 3 2 2 2 2 3 2" xfId="27018"/>
    <cellStyle name="Vírgula 4 3 2 2 2 2 3 2 2" xfId="58313"/>
    <cellStyle name="Vírgula 4 3 2 2 2 2 3 3" xfId="41843"/>
    <cellStyle name="Vírgula 4 3 2 2 2 2 4" xfId="20430"/>
    <cellStyle name="Vírgula 4 3 2 2 2 2 4 2" xfId="51725"/>
    <cellStyle name="Vírgula 4 3 2 2 2 2 5" xfId="13842"/>
    <cellStyle name="Vírgula 4 3 2 2 2 2 5 2" xfId="45137"/>
    <cellStyle name="Vírgula 4 3 2 2 2 2 6" xfId="35255"/>
    <cellStyle name="Vírgula 4 3 2 2 2 2 7" xfId="31960"/>
    <cellStyle name="Vírgula 4 3 2 2 2 3" xfId="5607"/>
    <cellStyle name="Vírgula 4 3 2 2 2 3 2" xfId="22077"/>
    <cellStyle name="Vírgula 4 3 2 2 2 3 2 2" xfId="53372"/>
    <cellStyle name="Vírgula 4 3 2 2 2 3 3" xfId="15489"/>
    <cellStyle name="Vírgula 4 3 2 2 2 3 3 2" xfId="46784"/>
    <cellStyle name="Vírgula 4 3 2 2 2 3 4" xfId="36902"/>
    <cellStyle name="Vírgula 4 3 2 2 2 4" xfId="8901"/>
    <cellStyle name="Vírgula 4 3 2 2 2 4 2" xfId="25371"/>
    <cellStyle name="Vírgula 4 3 2 2 2 4 2 2" xfId="56666"/>
    <cellStyle name="Vírgula 4 3 2 2 2 4 3" xfId="40196"/>
    <cellStyle name="Vírgula 4 3 2 2 2 5" xfId="18783"/>
    <cellStyle name="Vírgula 4 3 2 2 2 5 2" xfId="50078"/>
    <cellStyle name="Vírgula 4 3 2 2 2 6" xfId="12195"/>
    <cellStyle name="Vírgula 4 3 2 2 2 6 2" xfId="43490"/>
    <cellStyle name="Vírgula 4 3 2 2 2 7" xfId="28666"/>
    <cellStyle name="Vírgula 4 3 2 2 2 7 2" xfId="33608"/>
    <cellStyle name="Vírgula 4 3 2 2 2 8" xfId="30313"/>
    <cellStyle name="Vírgula 4 3 2 2 3" xfId="3959"/>
    <cellStyle name="Vírgula 4 3 2 2 3 2" xfId="7253"/>
    <cellStyle name="Vírgula 4 3 2 2 3 2 2" xfId="23723"/>
    <cellStyle name="Vírgula 4 3 2 2 3 2 2 2" xfId="55018"/>
    <cellStyle name="Vírgula 4 3 2 2 3 2 3" xfId="17135"/>
    <cellStyle name="Vírgula 4 3 2 2 3 2 3 2" xfId="48430"/>
    <cellStyle name="Vírgula 4 3 2 2 3 2 4" xfId="38548"/>
    <cellStyle name="Vírgula 4 3 2 2 3 3" xfId="10547"/>
    <cellStyle name="Vírgula 4 3 2 2 3 3 2" xfId="27017"/>
    <cellStyle name="Vírgula 4 3 2 2 3 3 2 2" xfId="58312"/>
    <cellStyle name="Vírgula 4 3 2 2 3 3 3" xfId="41842"/>
    <cellStyle name="Vírgula 4 3 2 2 3 4" xfId="20429"/>
    <cellStyle name="Vírgula 4 3 2 2 3 4 2" xfId="51724"/>
    <cellStyle name="Vírgula 4 3 2 2 3 5" xfId="13841"/>
    <cellStyle name="Vírgula 4 3 2 2 3 5 2" xfId="45136"/>
    <cellStyle name="Vírgula 4 3 2 2 3 6" xfId="35254"/>
    <cellStyle name="Vírgula 4 3 2 2 3 7" xfId="31959"/>
    <cellStyle name="Vírgula 4 3 2 2 4" xfId="5606"/>
    <cellStyle name="Vírgula 4 3 2 2 4 2" xfId="22076"/>
    <cellStyle name="Vírgula 4 3 2 2 4 2 2" xfId="53371"/>
    <cellStyle name="Vírgula 4 3 2 2 4 3" xfId="15488"/>
    <cellStyle name="Vírgula 4 3 2 2 4 3 2" xfId="46783"/>
    <cellStyle name="Vírgula 4 3 2 2 4 4" xfId="36901"/>
    <cellStyle name="Vírgula 4 3 2 2 5" xfId="8900"/>
    <cellStyle name="Vírgula 4 3 2 2 5 2" xfId="25370"/>
    <cellStyle name="Vírgula 4 3 2 2 5 2 2" xfId="56665"/>
    <cellStyle name="Vírgula 4 3 2 2 5 3" xfId="40195"/>
    <cellStyle name="Vírgula 4 3 2 2 6" xfId="18782"/>
    <cellStyle name="Vírgula 4 3 2 2 6 2" xfId="50077"/>
    <cellStyle name="Vírgula 4 3 2 2 7" xfId="12194"/>
    <cellStyle name="Vírgula 4 3 2 2 7 2" xfId="43489"/>
    <cellStyle name="Vírgula 4 3 2 2 8" xfId="28665"/>
    <cellStyle name="Vírgula 4 3 2 2 8 2" xfId="33607"/>
    <cellStyle name="Vírgula 4 3 2 2 9" xfId="30312"/>
    <cellStyle name="Vírgula 4 3 2 3" xfId="2310"/>
    <cellStyle name="Vírgula 4 3 2 3 2" xfId="2311"/>
    <cellStyle name="Vírgula 4 3 2 3 2 2" xfId="3962"/>
    <cellStyle name="Vírgula 4 3 2 3 2 2 2" xfId="7256"/>
    <cellStyle name="Vírgula 4 3 2 3 2 2 2 2" xfId="23726"/>
    <cellStyle name="Vírgula 4 3 2 3 2 2 2 2 2" xfId="55021"/>
    <cellStyle name="Vírgula 4 3 2 3 2 2 2 3" xfId="17138"/>
    <cellStyle name="Vírgula 4 3 2 3 2 2 2 3 2" xfId="48433"/>
    <cellStyle name="Vírgula 4 3 2 3 2 2 2 4" xfId="38551"/>
    <cellStyle name="Vírgula 4 3 2 3 2 2 3" xfId="10550"/>
    <cellStyle name="Vírgula 4 3 2 3 2 2 3 2" xfId="27020"/>
    <cellStyle name="Vírgula 4 3 2 3 2 2 3 2 2" xfId="58315"/>
    <cellStyle name="Vírgula 4 3 2 3 2 2 3 3" xfId="41845"/>
    <cellStyle name="Vírgula 4 3 2 3 2 2 4" xfId="20432"/>
    <cellStyle name="Vírgula 4 3 2 3 2 2 4 2" xfId="51727"/>
    <cellStyle name="Vírgula 4 3 2 3 2 2 5" xfId="13844"/>
    <cellStyle name="Vírgula 4 3 2 3 2 2 5 2" xfId="45139"/>
    <cellStyle name="Vírgula 4 3 2 3 2 2 6" xfId="35257"/>
    <cellStyle name="Vírgula 4 3 2 3 2 2 7" xfId="31962"/>
    <cellStyle name="Vírgula 4 3 2 3 2 3" xfId="5609"/>
    <cellStyle name="Vírgula 4 3 2 3 2 3 2" xfId="22079"/>
    <cellStyle name="Vírgula 4 3 2 3 2 3 2 2" xfId="53374"/>
    <cellStyle name="Vírgula 4 3 2 3 2 3 3" xfId="15491"/>
    <cellStyle name="Vírgula 4 3 2 3 2 3 3 2" xfId="46786"/>
    <cellStyle name="Vírgula 4 3 2 3 2 3 4" xfId="36904"/>
    <cellStyle name="Vírgula 4 3 2 3 2 4" xfId="8903"/>
    <cellStyle name="Vírgula 4 3 2 3 2 4 2" xfId="25373"/>
    <cellStyle name="Vírgula 4 3 2 3 2 4 2 2" xfId="56668"/>
    <cellStyle name="Vírgula 4 3 2 3 2 4 3" xfId="40198"/>
    <cellStyle name="Vírgula 4 3 2 3 2 5" xfId="18785"/>
    <cellStyle name="Vírgula 4 3 2 3 2 5 2" xfId="50080"/>
    <cellStyle name="Vírgula 4 3 2 3 2 6" xfId="12197"/>
    <cellStyle name="Vírgula 4 3 2 3 2 6 2" xfId="43492"/>
    <cellStyle name="Vírgula 4 3 2 3 2 7" xfId="28668"/>
    <cellStyle name="Vírgula 4 3 2 3 2 7 2" xfId="33610"/>
    <cellStyle name="Vírgula 4 3 2 3 2 8" xfId="30315"/>
    <cellStyle name="Vírgula 4 3 2 3 3" xfId="3961"/>
    <cellStyle name="Vírgula 4 3 2 3 3 2" xfId="7255"/>
    <cellStyle name="Vírgula 4 3 2 3 3 2 2" xfId="23725"/>
    <cellStyle name="Vírgula 4 3 2 3 3 2 2 2" xfId="55020"/>
    <cellStyle name="Vírgula 4 3 2 3 3 2 3" xfId="17137"/>
    <cellStyle name="Vírgula 4 3 2 3 3 2 3 2" xfId="48432"/>
    <cellStyle name="Vírgula 4 3 2 3 3 2 4" xfId="38550"/>
    <cellStyle name="Vírgula 4 3 2 3 3 3" xfId="10549"/>
    <cellStyle name="Vírgula 4 3 2 3 3 3 2" xfId="27019"/>
    <cellStyle name="Vírgula 4 3 2 3 3 3 2 2" xfId="58314"/>
    <cellStyle name="Vírgula 4 3 2 3 3 3 3" xfId="41844"/>
    <cellStyle name="Vírgula 4 3 2 3 3 4" xfId="20431"/>
    <cellStyle name="Vírgula 4 3 2 3 3 4 2" xfId="51726"/>
    <cellStyle name="Vírgula 4 3 2 3 3 5" xfId="13843"/>
    <cellStyle name="Vírgula 4 3 2 3 3 5 2" xfId="45138"/>
    <cellStyle name="Vírgula 4 3 2 3 3 6" xfId="35256"/>
    <cellStyle name="Vírgula 4 3 2 3 3 7" xfId="31961"/>
    <cellStyle name="Vírgula 4 3 2 3 4" xfId="5608"/>
    <cellStyle name="Vírgula 4 3 2 3 4 2" xfId="22078"/>
    <cellStyle name="Vírgula 4 3 2 3 4 2 2" xfId="53373"/>
    <cellStyle name="Vírgula 4 3 2 3 4 3" xfId="15490"/>
    <cellStyle name="Vírgula 4 3 2 3 4 3 2" xfId="46785"/>
    <cellStyle name="Vírgula 4 3 2 3 4 4" xfId="36903"/>
    <cellStyle name="Vírgula 4 3 2 3 5" xfId="8902"/>
    <cellStyle name="Vírgula 4 3 2 3 5 2" xfId="25372"/>
    <cellStyle name="Vírgula 4 3 2 3 5 2 2" xfId="56667"/>
    <cellStyle name="Vírgula 4 3 2 3 5 3" xfId="40197"/>
    <cellStyle name="Vírgula 4 3 2 3 6" xfId="18784"/>
    <cellStyle name="Vírgula 4 3 2 3 6 2" xfId="50079"/>
    <cellStyle name="Vírgula 4 3 2 3 7" xfId="12196"/>
    <cellStyle name="Vírgula 4 3 2 3 7 2" xfId="43491"/>
    <cellStyle name="Vírgula 4 3 2 3 8" xfId="28667"/>
    <cellStyle name="Vírgula 4 3 2 3 8 2" xfId="33609"/>
    <cellStyle name="Vírgula 4 3 2 3 9" xfId="30314"/>
    <cellStyle name="Vírgula 4 3 2 4" xfId="2312"/>
    <cellStyle name="Vírgula 4 3 2 4 2" xfId="3963"/>
    <cellStyle name="Vírgula 4 3 2 4 2 2" xfId="7257"/>
    <cellStyle name="Vírgula 4 3 2 4 2 2 2" xfId="23727"/>
    <cellStyle name="Vírgula 4 3 2 4 2 2 2 2" xfId="55022"/>
    <cellStyle name="Vírgula 4 3 2 4 2 2 3" xfId="17139"/>
    <cellStyle name="Vírgula 4 3 2 4 2 2 3 2" xfId="48434"/>
    <cellStyle name="Vírgula 4 3 2 4 2 2 4" xfId="38552"/>
    <cellStyle name="Vírgula 4 3 2 4 2 3" xfId="10551"/>
    <cellStyle name="Vírgula 4 3 2 4 2 3 2" xfId="27021"/>
    <cellStyle name="Vírgula 4 3 2 4 2 3 2 2" xfId="58316"/>
    <cellStyle name="Vírgula 4 3 2 4 2 3 3" xfId="41846"/>
    <cellStyle name="Vírgula 4 3 2 4 2 4" xfId="20433"/>
    <cellStyle name="Vírgula 4 3 2 4 2 4 2" xfId="51728"/>
    <cellStyle name="Vírgula 4 3 2 4 2 5" xfId="13845"/>
    <cellStyle name="Vírgula 4 3 2 4 2 5 2" xfId="45140"/>
    <cellStyle name="Vírgula 4 3 2 4 2 6" xfId="35258"/>
    <cellStyle name="Vírgula 4 3 2 4 2 7" xfId="31963"/>
    <cellStyle name="Vírgula 4 3 2 4 3" xfId="5610"/>
    <cellStyle name="Vírgula 4 3 2 4 3 2" xfId="22080"/>
    <cellStyle name="Vírgula 4 3 2 4 3 2 2" xfId="53375"/>
    <cellStyle name="Vírgula 4 3 2 4 3 3" xfId="15492"/>
    <cellStyle name="Vírgula 4 3 2 4 3 3 2" xfId="46787"/>
    <cellStyle name="Vírgula 4 3 2 4 3 4" xfId="36905"/>
    <cellStyle name="Vírgula 4 3 2 4 4" xfId="8904"/>
    <cellStyle name="Vírgula 4 3 2 4 4 2" xfId="25374"/>
    <cellStyle name="Vírgula 4 3 2 4 4 2 2" xfId="56669"/>
    <cellStyle name="Vírgula 4 3 2 4 4 3" xfId="40199"/>
    <cellStyle name="Vírgula 4 3 2 4 5" xfId="18786"/>
    <cellStyle name="Vírgula 4 3 2 4 5 2" xfId="50081"/>
    <cellStyle name="Vírgula 4 3 2 4 6" xfId="12198"/>
    <cellStyle name="Vírgula 4 3 2 4 6 2" xfId="43493"/>
    <cellStyle name="Vírgula 4 3 2 4 7" xfId="28669"/>
    <cellStyle name="Vírgula 4 3 2 4 7 2" xfId="33611"/>
    <cellStyle name="Vírgula 4 3 2 4 8" xfId="30316"/>
    <cellStyle name="Vírgula 4 3 2 5" xfId="2313"/>
    <cellStyle name="Vírgula 4 3 2 5 2" xfId="3964"/>
    <cellStyle name="Vírgula 4 3 2 5 2 2" xfId="7258"/>
    <cellStyle name="Vírgula 4 3 2 5 2 2 2" xfId="23728"/>
    <cellStyle name="Vírgula 4 3 2 5 2 2 2 2" xfId="55023"/>
    <cellStyle name="Vírgula 4 3 2 5 2 2 3" xfId="17140"/>
    <cellStyle name="Vírgula 4 3 2 5 2 2 3 2" xfId="48435"/>
    <cellStyle name="Vírgula 4 3 2 5 2 2 4" xfId="38553"/>
    <cellStyle name="Vírgula 4 3 2 5 2 3" xfId="10552"/>
    <cellStyle name="Vírgula 4 3 2 5 2 3 2" xfId="27022"/>
    <cellStyle name="Vírgula 4 3 2 5 2 3 2 2" xfId="58317"/>
    <cellStyle name="Vírgula 4 3 2 5 2 3 3" xfId="41847"/>
    <cellStyle name="Vírgula 4 3 2 5 2 4" xfId="20434"/>
    <cellStyle name="Vírgula 4 3 2 5 2 4 2" xfId="51729"/>
    <cellStyle name="Vírgula 4 3 2 5 2 5" xfId="13846"/>
    <cellStyle name="Vírgula 4 3 2 5 2 5 2" xfId="45141"/>
    <cellStyle name="Vírgula 4 3 2 5 2 6" xfId="35259"/>
    <cellStyle name="Vírgula 4 3 2 5 2 7" xfId="31964"/>
    <cellStyle name="Vírgula 4 3 2 5 3" xfId="5611"/>
    <cellStyle name="Vírgula 4 3 2 5 3 2" xfId="22081"/>
    <cellStyle name="Vírgula 4 3 2 5 3 2 2" xfId="53376"/>
    <cellStyle name="Vírgula 4 3 2 5 3 3" xfId="15493"/>
    <cellStyle name="Vírgula 4 3 2 5 3 3 2" xfId="46788"/>
    <cellStyle name="Vírgula 4 3 2 5 3 4" xfId="36906"/>
    <cellStyle name="Vírgula 4 3 2 5 4" xfId="8905"/>
    <cellStyle name="Vírgula 4 3 2 5 4 2" xfId="25375"/>
    <cellStyle name="Vírgula 4 3 2 5 4 2 2" xfId="56670"/>
    <cellStyle name="Vírgula 4 3 2 5 4 3" xfId="40200"/>
    <cellStyle name="Vírgula 4 3 2 5 5" xfId="18787"/>
    <cellStyle name="Vírgula 4 3 2 5 5 2" xfId="50082"/>
    <cellStyle name="Vírgula 4 3 2 5 6" xfId="12199"/>
    <cellStyle name="Vírgula 4 3 2 5 6 2" xfId="43494"/>
    <cellStyle name="Vírgula 4 3 2 5 7" xfId="28670"/>
    <cellStyle name="Vírgula 4 3 2 5 7 2" xfId="33612"/>
    <cellStyle name="Vírgula 4 3 2 5 8" xfId="30317"/>
    <cellStyle name="Vírgula 4 3 2 6" xfId="3958"/>
    <cellStyle name="Vírgula 4 3 2 6 2" xfId="7252"/>
    <cellStyle name="Vírgula 4 3 2 6 2 2" xfId="23722"/>
    <cellStyle name="Vírgula 4 3 2 6 2 2 2" xfId="55017"/>
    <cellStyle name="Vírgula 4 3 2 6 2 3" xfId="17134"/>
    <cellStyle name="Vírgula 4 3 2 6 2 3 2" xfId="48429"/>
    <cellStyle name="Vírgula 4 3 2 6 2 4" xfId="38547"/>
    <cellStyle name="Vírgula 4 3 2 6 3" xfId="10546"/>
    <cellStyle name="Vírgula 4 3 2 6 3 2" xfId="27016"/>
    <cellStyle name="Vírgula 4 3 2 6 3 2 2" xfId="58311"/>
    <cellStyle name="Vírgula 4 3 2 6 3 3" xfId="41841"/>
    <cellStyle name="Vírgula 4 3 2 6 4" xfId="20428"/>
    <cellStyle name="Vírgula 4 3 2 6 4 2" xfId="51723"/>
    <cellStyle name="Vírgula 4 3 2 6 5" xfId="13840"/>
    <cellStyle name="Vírgula 4 3 2 6 5 2" xfId="45135"/>
    <cellStyle name="Vírgula 4 3 2 6 6" xfId="35253"/>
    <cellStyle name="Vírgula 4 3 2 6 7" xfId="31958"/>
    <cellStyle name="Vírgula 4 3 2 7" xfId="5605"/>
    <cellStyle name="Vírgula 4 3 2 7 2" xfId="22075"/>
    <cellStyle name="Vírgula 4 3 2 7 2 2" xfId="53370"/>
    <cellStyle name="Vírgula 4 3 2 7 3" xfId="15487"/>
    <cellStyle name="Vírgula 4 3 2 7 3 2" xfId="46782"/>
    <cellStyle name="Vírgula 4 3 2 7 4" xfId="36900"/>
    <cellStyle name="Vírgula 4 3 2 8" xfId="8899"/>
    <cellStyle name="Vírgula 4 3 2 8 2" xfId="25369"/>
    <cellStyle name="Vírgula 4 3 2 8 2 2" xfId="56664"/>
    <cellStyle name="Vírgula 4 3 2 8 3" xfId="40194"/>
    <cellStyle name="Vírgula 4 3 2 9" xfId="18781"/>
    <cellStyle name="Vírgula 4 3 2 9 2" xfId="50076"/>
    <cellStyle name="Vírgula 4 3 3" xfId="2314"/>
    <cellStyle name="Vírgula 4 3 3 10" xfId="12200"/>
    <cellStyle name="Vírgula 4 3 3 10 2" xfId="43495"/>
    <cellStyle name="Vírgula 4 3 3 11" xfId="28671"/>
    <cellStyle name="Vírgula 4 3 3 11 2" xfId="33613"/>
    <cellStyle name="Vírgula 4 3 3 12" xfId="30318"/>
    <cellStyle name="Vírgula 4 3 3 2" xfId="2315"/>
    <cellStyle name="Vírgula 4 3 3 2 2" xfId="2316"/>
    <cellStyle name="Vírgula 4 3 3 2 2 2" xfId="3967"/>
    <cellStyle name="Vírgula 4 3 3 2 2 2 2" xfId="7261"/>
    <cellStyle name="Vírgula 4 3 3 2 2 2 2 2" xfId="23731"/>
    <cellStyle name="Vírgula 4 3 3 2 2 2 2 2 2" xfId="55026"/>
    <cellStyle name="Vírgula 4 3 3 2 2 2 2 3" xfId="17143"/>
    <cellStyle name="Vírgula 4 3 3 2 2 2 2 3 2" xfId="48438"/>
    <cellStyle name="Vírgula 4 3 3 2 2 2 2 4" xfId="38556"/>
    <cellStyle name="Vírgula 4 3 3 2 2 2 3" xfId="10555"/>
    <cellStyle name="Vírgula 4 3 3 2 2 2 3 2" xfId="27025"/>
    <cellStyle name="Vírgula 4 3 3 2 2 2 3 2 2" xfId="58320"/>
    <cellStyle name="Vírgula 4 3 3 2 2 2 3 3" xfId="41850"/>
    <cellStyle name="Vírgula 4 3 3 2 2 2 4" xfId="20437"/>
    <cellStyle name="Vírgula 4 3 3 2 2 2 4 2" xfId="51732"/>
    <cellStyle name="Vírgula 4 3 3 2 2 2 5" xfId="13849"/>
    <cellStyle name="Vírgula 4 3 3 2 2 2 5 2" xfId="45144"/>
    <cellStyle name="Vírgula 4 3 3 2 2 2 6" xfId="35262"/>
    <cellStyle name="Vírgula 4 3 3 2 2 2 7" xfId="31967"/>
    <cellStyle name="Vírgula 4 3 3 2 2 3" xfId="5614"/>
    <cellStyle name="Vírgula 4 3 3 2 2 3 2" xfId="22084"/>
    <cellStyle name="Vírgula 4 3 3 2 2 3 2 2" xfId="53379"/>
    <cellStyle name="Vírgula 4 3 3 2 2 3 3" xfId="15496"/>
    <cellStyle name="Vírgula 4 3 3 2 2 3 3 2" xfId="46791"/>
    <cellStyle name="Vírgula 4 3 3 2 2 3 4" xfId="36909"/>
    <cellStyle name="Vírgula 4 3 3 2 2 4" xfId="8908"/>
    <cellStyle name="Vírgula 4 3 3 2 2 4 2" xfId="25378"/>
    <cellStyle name="Vírgula 4 3 3 2 2 4 2 2" xfId="56673"/>
    <cellStyle name="Vírgula 4 3 3 2 2 4 3" xfId="40203"/>
    <cellStyle name="Vírgula 4 3 3 2 2 5" xfId="18790"/>
    <cellStyle name="Vírgula 4 3 3 2 2 5 2" xfId="50085"/>
    <cellStyle name="Vírgula 4 3 3 2 2 6" xfId="12202"/>
    <cellStyle name="Vírgula 4 3 3 2 2 6 2" xfId="43497"/>
    <cellStyle name="Vírgula 4 3 3 2 2 7" xfId="28673"/>
    <cellStyle name="Vírgula 4 3 3 2 2 7 2" xfId="33615"/>
    <cellStyle name="Vírgula 4 3 3 2 2 8" xfId="30320"/>
    <cellStyle name="Vírgula 4 3 3 2 3" xfId="3966"/>
    <cellStyle name="Vírgula 4 3 3 2 3 2" xfId="7260"/>
    <cellStyle name="Vírgula 4 3 3 2 3 2 2" xfId="23730"/>
    <cellStyle name="Vírgula 4 3 3 2 3 2 2 2" xfId="55025"/>
    <cellStyle name="Vírgula 4 3 3 2 3 2 3" xfId="17142"/>
    <cellStyle name="Vírgula 4 3 3 2 3 2 3 2" xfId="48437"/>
    <cellStyle name="Vírgula 4 3 3 2 3 2 4" xfId="38555"/>
    <cellStyle name="Vírgula 4 3 3 2 3 3" xfId="10554"/>
    <cellStyle name="Vírgula 4 3 3 2 3 3 2" xfId="27024"/>
    <cellStyle name="Vírgula 4 3 3 2 3 3 2 2" xfId="58319"/>
    <cellStyle name="Vírgula 4 3 3 2 3 3 3" xfId="41849"/>
    <cellStyle name="Vírgula 4 3 3 2 3 4" xfId="20436"/>
    <cellStyle name="Vírgula 4 3 3 2 3 4 2" xfId="51731"/>
    <cellStyle name="Vírgula 4 3 3 2 3 5" xfId="13848"/>
    <cellStyle name="Vírgula 4 3 3 2 3 5 2" xfId="45143"/>
    <cellStyle name="Vírgula 4 3 3 2 3 6" xfId="35261"/>
    <cellStyle name="Vírgula 4 3 3 2 3 7" xfId="31966"/>
    <cellStyle name="Vírgula 4 3 3 2 4" xfId="5613"/>
    <cellStyle name="Vírgula 4 3 3 2 4 2" xfId="22083"/>
    <cellStyle name="Vírgula 4 3 3 2 4 2 2" xfId="53378"/>
    <cellStyle name="Vírgula 4 3 3 2 4 3" xfId="15495"/>
    <cellStyle name="Vírgula 4 3 3 2 4 3 2" xfId="46790"/>
    <cellStyle name="Vírgula 4 3 3 2 4 4" xfId="36908"/>
    <cellStyle name="Vírgula 4 3 3 2 5" xfId="8907"/>
    <cellStyle name="Vírgula 4 3 3 2 5 2" xfId="25377"/>
    <cellStyle name="Vírgula 4 3 3 2 5 2 2" xfId="56672"/>
    <cellStyle name="Vírgula 4 3 3 2 5 3" xfId="40202"/>
    <cellStyle name="Vírgula 4 3 3 2 6" xfId="18789"/>
    <cellStyle name="Vírgula 4 3 3 2 6 2" xfId="50084"/>
    <cellStyle name="Vírgula 4 3 3 2 7" xfId="12201"/>
    <cellStyle name="Vírgula 4 3 3 2 7 2" xfId="43496"/>
    <cellStyle name="Vírgula 4 3 3 2 8" xfId="28672"/>
    <cellStyle name="Vírgula 4 3 3 2 8 2" xfId="33614"/>
    <cellStyle name="Vírgula 4 3 3 2 9" xfId="30319"/>
    <cellStyle name="Vírgula 4 3 3 3" xfId="2317"/>
    <cellStyle name="Vírgula 4 3 3 3 2" xfId="2318"/>
    <cellStyle name="Vírgula 4 3 3 3 2 2" xfId="3969"/>
    <cellStyle name="Vírgula 4 3 3 3 2 2 2" xfId="7263"/>
    <cellStyle name="Vírgula 4 3 3 3 2 2 2 2" xfId="23733"/>
    <cellStyle name="Vírgula 4 3 3 3 2 2 2 2 2" xfId="55028"/>
    <cellStyle name="Vírgula 4 3 3 3 2 2 2 3" xfId="17145"/>
    <cellStyle name="Vírgula 4 3 3 3 2 2 2 3 2" xfId="48440"/>
    <cellStyle name="Vírgula 4 3 3 3 2 2 2 4" xfId="38558"/>
    <cellStyle name="Vírgula 4 3 3 3 2 2 3" xfId="10557"/>
    <cellStyle name="Vírgula 4 3 3 3 2 2 3 2" xfId="27027"/>
    <cellStyle name="Vírgula 4 3 3 3 2 2 3 2 2" xfId="58322"/>
    <cellStyle name="Vírgula 4 3 3 3 2 2 3 3" xfId="41852"/>
    <cellStyle name="Vírgula 4 3 3 3 2 2 4" xfId="20439"/>
    <cellStyle name="Vírgula 4 3 3 3 2 2 4 2" xfId="51734"/>
    <cellStyle name="Vírgula 4 3 3 3 2 2 5" xfId="13851"/>
    <cellStyle name="Vírgula 4 3 3 3 2 2 5 2" xfId="45146"/>
    <cellStyle name="Vírgula 4 3 3 3 2 2 6" xfId="35264"/>
    <cellStyle name="Vírgula 4 3 3 3 2 2 7" xfId="31969"/>
    <cellStyle name="Vírgula 4 3 3 3 2 3" xfId="5616"/>
    <cellStyle name="Vírgula 4 3 3 3 2 3 2" xfId="22086"/>
    <cellStyle name="Vírgula 4 3 3 3 2 3 2 2" xfId="53381"/>
    <cellStyle name="Vírgula 4 3 3 3 2 3 3" xfId="15498"/>
    <cellStyle name="Vírgula 4 3 3 3 2 3 3 2" xfId="46793"/>
    <cellStyle name="Vírgula 4 3 3 3 2 3 4" xfId="36911"/>
    <cellStyle name="Vírgula 4 3 3 3 2 4" xfId="8910"/>
    <cellStyle name="Vírgula 4 3 3 3 2 4 2" xfId="25380"/>
    <cellStyle name="Vírgula 4 3 3 3 2 4 2 2" xfId="56675"/>
    <cellStyle name="Vírgula 4 3 3 3 2 4 3" xfId="40205"/>
    <cellStyle name="Vírgula 4 3 3 3 2 5" xfId="18792"/>
    <cellStyle name="Vírgula 4 3 3 3 2 5 2" xfId="50087"/>
    <cellStyle name="Vírgula 4 3 3 3 2 6" xfId="12204"/>
    <cellStyle name="Vírgula 4 3 3 3 2 6 2" xfId="43499"/>
    <cellStyle name="Vírgula 4 3 3 3 2 7" xfId="28675"/>
    <cellStyle name="Vírgula 4 3 3 3 2 7 2" xfId="33617"/>
    <cellStyle name="Vírgula 4 3 3 3 2 8" xfId="30322"/>
    <cellStyle name="Vírgula 4 3 3 3 3" xfId="3968"/>
    <cellStyle name="Vírgula 4 3 3 3 3 2" xfId="7262"/>
    <cellStyle name="Vírgula 4 3 3 3 3 2 2" xfId="23732"/>
    <cellStyle name="Vírgula 4 3 3 3 3 2 2 2" xfId="55027"/>
    <cellStyle name="Vírgula 4 3 3 3 3 2 3" xfId="17144"/>
    <cellStyle name="Vírgula 4 3 3 3 3 2 3 2" xfId="48439"/>
    <cellStyle name="Vírgula 4 3 3 3 3 2 4" xfId="38557"/>
    <cellStyle name="Vírgula 4 3 3 3 3 3" xfId="10556"/>
    <cellStyle name="Vírgula 4 3 3 3 3 3 2" xfId="27026"/>
    <cellStyle name="Vírgula 4 3 3 3 3 3 2 2" xfId="58321"/>
    <cellStyle name="Vírgula 4 3 3 3 3 3 3" xfId="41851"/>
    <cellStyle name="Vírgula 4 3 3 3 3 4" xfId="20438"/>
    <cellStyle name="Vírgula 4 3 3 3 3 4 2" xfId="51733"/>
    <cellStyle name="Vírgula 4 3 3 3 3 5" xfId="13850"/>
    <cellStyle name="Vírgula 4 3 3 3 3 5 2" xfId="45145"/>
    <cellStyle name="Vírgula 4 3 3 3 3 6" xfId="35263"/>
    <cellStyle name="Vírgula 4 3 3 3 3 7" xfId="31968"/>
    <cellStyle name="Vírgula 4 3 3 3 4" xfId="5615"/>
    <cellStyle name="Vírgula 4 3 3 3 4 2" xfId="22085"/>
    <cellStyle name="Vírgula 4 3 3 3 4 2 2" xfId="53380"/>
    <cellStyle name="Vírgula 4 3 3 3 4 3" xfId="15497"/>
    <cellStyle name="Vírgula 4 3 3 3 4 3 2" xfId="46792"/>
    <cellStyle name="Vírgula 4 3 3 3 4 4" xfId="36910"/>
    <cellStyle name="Vírgula 4 3 3 3 5" xfId="8909"/>
    <cellStyle name="Vírgula 4 3 3 3 5 2" xfId="25379"/>
    <cellStyle name="Vírgula 4 3 3 3 5 2 2" xfId="56674"/>
    <cellStyle name="Vírgula 4 3 3 3 5 3" xfId="40204"/>
    <cellStyle name="Vírgula 4 3 3 3 6" xfId="18791"/>
    <cellStyle name="Vírgula 4 3 3 3 6 2" xfId="50086"/>
    <cellStyle name="Vírgula 4 3 3 3 7" xfId="12203"/>
    <cellStyle name="Vírgula 4 3 3 3 7 2" xfId="43498"/>
    <cellStyle name="Vírgula 4 3 3 3 8" xfId="28674"/>
    <cellStyle name="Vírgula 4 3 3 3 8 2" xfId="33616"/>
    <cellStyle name="Vírgula 4 3 3 3 9" xfId="30321"/>
    <cellStyle name="Vírgula 4 3 3 4" xfId="2319"/>
    <cellStyle name="Vírgula 4 3 3 4 2" xfId="3970"/>
    <cellStyle name="Vírgula 4 3 3 4 2 2" xfId="7264"/>
    <cellStyle name="Vírgula 4 3 3 4 2 2 2" xfId="23734"/>
    <cellStyle name="Vírgula 4 3 3 4 2 2 2 2" xfId="55029"/>
    <cellStyle name="Vírgula 4 3 3 4 2 2 3" xfId="17146"/>
    <cellStyle name="Vírgula 4 3 3 4 2 2 3 2" xfId="48441"/>
    <cellStyle name="Vírgula 4 3 3 4 2 2 4" xfId="38559"/>
    <cellStyle name="Vírgula 4 3 3 4 2 3" xfId="10558"/>
    <cellStyle name="Vírgula 4 3 3 4 2 3 2" xfId="27028"/>
    <cellStyle name="Vírgula 4 3 3 4 2 3 2 2" xfId="58323"/>
    <cellStyle name="Vírgula 4 3 3 4 2 3 3" xfId="41853"/>
    <cellStyle name="Vírgula 4 3 3 4 2 4" xfId="20440"/>
    <cellStyle name="Vírgula 4 3 3 4 2 4 2" xfId="51735"/>
    <cellStyle name="Vírgula 4 3 3 4 2 5" xfId="13852"/>
    <cellStyle name="Vírgula 4 3 3 4 2 5 2" xfId="45147"/>
    <cellStyle name="Vírgula 4 3 3 4 2 6" xfId="35265"/>
    <cellStyle name="Vírgula 4 3 3 4 2 7" xfId="31970"/>
    <cellStyle name="Vírgula 4 3 3 4 3" xfId="5617"/>
    <cellStyle name="Vírgula 4 3 3 4 3 2" xfId="22087"/>
    <cellStyle name="Vírgula 4 3 3 4 3 2 2" xfId="53382"/>
    <cellStyle name="Vírgula 4 3 3 4 3 3" xfId="15499"/>
    <cellStyle name="Vírgula 4 3 3 4 3 3 2" xfId="46794"/>
    <cellStyle name="Vírgula 4 3 3 4 3 4" xfId="36912"/>
    <cellStyle name="Vírgula 4 3 3 4 4" xfId="8911"/>
    <cellStyle name="Vírgula 4 3 3 4 4 2" xfId="25381"/>
    <cellStyle name="Vírgula 4 3 3 4 4 2 2" xfId="56676"/>
    <cellStyle name="Vírgula 4 3 3 4 4 3" xfId="40206"/>
    <cellStyle name="Vírgula 4 3 3 4 5" xfId="18793"/>
    <cellStyle name="Vírgula 4 3 3 4 5 2" xfId="50088"/>
    <cellStyle name="Vírgula 4 3 3 4 6" xfId="12205"/>
    <cellStyle name="Vírgula 4 3 3 4 6 2" xfId="43500"/>
    <cellStyle name="Vírgula 4 3 3 4 7" xfId="28676"/>
    <cellStyle name="Vírgula 4 3 3 4 7 2" xfId="33618"/>
    <cellStyle name="Vírgula 4 3 3 4 8" xfId="30323"/>
    <cellStyle name="Vírgula 4 3 3 5" xfId="2320"/>
    <cellStyle name="Vírgula 4 3 3 5 2" xfId="3971"/>
    <cellStyle name="Vírgula 4 3 3 5 2 2" xfId="7265"/>
    <cellStyle name="Vírgula 4 3 3 5 2 2 2" xfId="23735"/>
    <cellStyle name="Vírgula 4 3 3 5 2 2 2 2" xfId="55030"/>
    <cellStyle name="Vírgula 4 3 3 5 2 2 3" xfId="17147"/>
    <cellStyle name="Vírgula 4 3 3 5 2 2 3 2" xfId="48442"/>
    <cellStyle name="Vírgula 4 3 3 5 2 2 4" xfId="38560"/>
    <cellStyle name="Vírgula 4 3 3 5 2 3" xfId="10559"/>
    <cellStyle name="Vírgula 4 3 3 5 2 3 2" xfId="27029"/>
    <cellStyle name="Vírgula 4 3 3 5 2 3 2 2" xfId="58324"/>
    <cellStyle name="Vírgula 4 3 3 5 2 3 3" xfId="41854"/>
    <cellStyle name="Vírgula 4 3 3 5 2 4" xfId="20441"/>
    <cellStyle name="Vírgula 4 3 3 5 2 4 2" xfId="51736"/>
    <cellStyle name="Vírgula 4 3 3 5 2 5" xfId="13853"/>
    <cellStyle name="Vírgula 4 3 3 5 2 5 2" xfId="45148"/>
    <cellStyle name="Vírgula 4 3 3 5 2 6" xfId="35266"/>
    <cellStyle name="Vírgula 4 3 3 5 2 7" xfId="31971"/>
    <cellStyle name="Vírgula 4 3 3 5 3" xfId="5618"/>
    <cellStyle name="Vírgula 4 3 3 5 3 2" xfId="22088"/>
    <cellStyle name="Vírgula 4 3 3 5 3 2 2" xfId="53383"/>
    <cellStyle name="Vírgula 4 3 3 5 3 3" xfId="15500"/>
    <cellStyle name="Vírgula 4 3 3 5 3 3 2" xfId="46795"/>
    <cellStyle name="Vírgula 4 3 3 5 3 4" xfId="36913"/>
    <cellStyle name="Vírgula 4 3 3 5 4" xfId="8912"/>
    <cellStyle name="Vírgula 4 3 3 5 4 2" xfId="25382"/>
    <cellStyle name="Vírgula 4 3 3 5 4 2 2" xfId="56677"/>
    <cellStyle name="Vírgula 4 3 3 5 4 3" xfId="40207"/>
    <cellStyle name="Vírgula 4 3 3 5 5" xfId="18794"/>
    <cellStyle name="Vírgula 4 3 3 5 5 2" xfId="50089"/>
    <cellStyle name="Vírgula 4 3 3 5 6" xfId="12206"/>
    <cellStyle name="Vírgula 4 3 3 5 6 2" xfId="43501"/>
    <cellStyle name="Vírgula 4 3 3 5 7" xfId="28677"/>
    <cellStyle name="Vírgula 4 3 3 5 7 2" xfId="33619"/>
    <cellStyle name="Vírgula 4 3 3 5 8" xfId="30324"/>
    <cellStyle name="Vírgula 4 3 3 6" xfId="3965"/>
    <cellStyle name="Vírgula 4 3 3 6 2" xfId="7259"/>
    <cellStyle name="Vírgula 4 3 3 6 2 2" xfId="23729"/>
    <cellStyle name="Vírgula 4 3 3 6 2 2 2" xfId="55024"/>
    <cellStyle name="Vírgula 4 3 3 6 2 3" xfId="17141"/>
    <cellStyle name="Vírgula 4 3 3 6 2 3 2" xfId="48436"/>
    <cellStyle name="Vírgula 4 3 3 6 2 4" xfId="38554"/>
    <cellStyle name="Vírgula 4 3 3 6 3" xfId="10553"/>
    <cellStyle name="Vírgula 4 3 3 6 3 2" xfId="27023"/>
    <cellStyle name="Vírgula 4 3 3 6 3 2 2" xfId="58318"/>
    <cellStyle name="Vírgula 4 3 3 6 3 3" xfId="41848"/>
    <cellStyle name="Vírgula 4 3 3 6 4" xfId="20435"/>
    <cellStyle name="Vírgula 4 3 3 6 4 2" xfId="51730"/>
    <cellStyle name="Vírgula 4 3 3 6 5" xfId="13847"/>
    <cellStyle name="Vírgula 4 3 3 6 5 2" xfId="45142"/>
    <cellStyle name="Vírgula 4 3 3 6 6" xfId="35260"/>
    <cellStyle name="Vírgula 4 3 3 6 7" xfId="31965"/>
    <cellStyle name="Vírgula 4 3 3 7" xfId="5612"/>
    <cellStyle name="Vírgula 4 3 3 7 2" xfId="22082"/>
    <cellStyle name="Vírgula 4 3 3 7 2 2" xfId="53377"/>
    <cellStyle name="Vírgula 4 3 3 7 3" xfId="15494"/>
    <cellStyle name="Vírgula 4 3 3 7 3 2" xfId="46789"/>
    <cellStyle name="Vírgula 4 3 3 7 4" xfId="36907"/>
    <cellStyle name="Vírgula 4 3 3 8" xfId="8906"/>
    <cellStyle name="Vírgula 4 3 3 8 2" xfId="25376"/>
    <cellStyle name="Vírgula 4 3 3 8 2 2" xfId="56671"/>
    <cellStyle name="Vírgula 4 3 3 8 3" xfId="40201"/>
    <cellStyle name="Vírgula 4 3 3 9" xfId="18788"/>
    <cellStyle name="Vírgula 4 3 3 9 2" xfId="50083"/>
    <cellStyle name="Vírgula 4 3 4" xfId="2321"/>
    <cellStyle name="Vírgula 4 3 4 10" xfId="28678"/>
    <cellStyle name="Vírgula 4 3 4 10 2" xfId="33620"/>
    <cellStyle name="Vírgula 4 3 4 11" xfId="30325"/>
    <cellStyle name="Vírgula 4 3 4 2" xfId="2322"/>
    <cellStyle name="Vírgula 4 3 4 2 2" xfId="2323"/>
    <cellStyle name="Vírgula 4 3 4 2 2 2" xfId="3974"/>
    <cellStyle name="Vírgula 4 3 4 2 2 2 2" xfId="7268"/>
    <cellStyle name="Vírgula 4 3 4 2 2 2 2 2" xfId="23738"/>
    <cellStyle name="Vírgula 4 3 4 2 2 2 2 2 2" xfId="55033"/>
    <cellStyle name="Vírgula 4 3 4 2 2 2 2 3" xfId="17150"/>
    <cellStyle name="Vírgula 4 3 4 2 2 2 2 3 2" xfId="48445"/>
    <cellStyle name="Vírgula 4 3 4 2 2 2 2 4" xfId="38563"/>
    <cellStyle name="Vírgula 4 3 4 2 2 2 3" xfId="10562"/>
    <cellStyle name="Vírgula 4 3 4 2 2 2 3 2" xfId="27032"/>
    <cellStyle name="Vírgula 4 3 4 2 2 2 3 2 2" xfId="58327"/>
    <cellStyle name="Vírgula 4 3 4 2 2 2 3 3" xfId="41857"/>
    <cellStyle name="Vírgula 4 3 4 2 2 2 4" xfId="20444"/>
    <cellStyle name="Vírgula 4 3 4 2 2 2 4 2" xfId="51739"/>
    <cellStyle name="Vírgula 4 3 4 2 2 2 5" xfId="13856"/>
    <cellStyle name="Vírgula 4 3 4 2 2 2 5 2" xfId="45151"/>
    <cellStyle name="Vírgula 4 3 4 2 2 2 6" xfId="35269"/>
    <cellStyle name="Vírgula 4 3 4 2 2 2 7" xfId="31974"/>
    <cellStyle name="Vírgula 4 3 4 2 2 3" xfId="5621"/>
    <cellStyle name="Vírgula 4 3 4 2 2 3 2" xfId="22091"/>
    <cellStyle name="Vírgula 4 3 4 2 2 3 2 2" xfId="53386"/>
    <cellStyle name="Vírgula 4 3 4 2 2 3 3" xfId="15503"/>
    <cellStyle name="Vírgula 4 3 4 2 2 3 3 2" xfId="46798"/>
    <cellStyle name="Vírgula 4 3 4 2 2 3 4" xfId="36916"/>
    <cellStyle name="Vírgula 4 3 4 2 2 4" xfId="8915"/>
    <cellStyle name="Vírgula 4 3 4 2 2 4 2" xfId="25385"/>
    <cellStyle name="Vírgula 4 3 4 2 2 4 2 2" xfId="56680"/>
    <cellStyle name="Vírgula 4 3 4 2 2 4 3" xfId="40210"/>
    <cellStyle name="Vírgula 4 3 4 2 2 5" xfId="18797"/>
    <cellStyle name="Vírgula 4 3 4 2 2 5 2" xfId="50092"/>
    <cellStyle name="Vírgula 4 3 4 2 2 6" xfId="12209"/>
    <cellStyle name="Vírgula 4 3 4 2 2 6 2" xfId="43504"/>
    <cellStyle name="Vírgula 4 3 4 2 2 7" xfId="28680"/>
    <cellStyle name="Vírgula 4 3 4 2 2 7 2" xfId="33622"/>
    <cellStyle name="Vírgula 4 3 4 2 2 8" xfId="30327"/>
    <cellStyle name="Vírgula 4 3 4 2 3" xfId="3973"/>
    <cellStyle name="Vírgula 4 3 4 2 3 2" xfId="7267"/>
    <cellStyle name="Vírgula 4 3 4 2 3 2 2" xfId="23737"/>
    <cellStyle name="Vírgula 4 3 4 2 3 2 2 2" xfId="55032"/>
    <cellStyle name="Vírgula 4 3 4 2 3 2 3" xfId="17149"/>
    <cellStyle name="Vírgula 4 3 4 2 3 2 3 2" xfId="48444"/>
    <cellStyle name="Vírgula 4 3 4 2 3 2 4" xfId="38562"/>
    <cellStyle name="Vírgula 4 3 4 2 3 3" xfId="10561"/>
    <cellStyle name="Vírgula 4 3 4 2 3 3 2" xfId="27031"/>
    <cellStyle name="Vírgula 4 3 4 2 3 3 2 2" xfId="58326"/>
    <cellStyle name="Vírgula 4 3 4 2 3 3 3" xfId="41856"/>
    <cellStyle name="Vírgula 4 3 4 2 3 4" xfId="20443"/>
    <cellStyle name="Vírgula 4 3 4 2 3 4 2" xfId="51738"/>
    <cellStyle name="Vírgula 4 3 4 2 3 5" xfId="13855"/>
    <cellStyle name="Vírgula 4 3 4 2 3 5 2" xfId="45150"/>
    <cellStyle name="Vírgula 4 3 4 2 3 6" xfId="35268"/>
    <cellStyle name="Vírgula 4 3 4 2 3 7" xfId="31973"/>
    <cellStyle name="Vírgula 4 3 4 2 4" xfId="5620"/>
    <cellStyle name="Vírgula 4 3 4 2 4 2" xfId="22090"/>
    <cellStyle name="Vírgula 4 3 4 2 4 2 2" xfId="53385"/>
    <cellStyle name="Vírgula 4 3 4 2 4 3" xfId="15502"/>
    <cellStyle name="Vírgula 4 3 4 2 4 3 2" xfId="46797"/>
    <cellStyle name="Vírgula 4 3 4 2 4 4" xfId="36915"/>
    <cellStyle name="Vírgula 4 3 4 2 5" xfId="8914"/>
    <cellStyle name="Vírgula 4 3 4 2 5 2" xfId="25384"/>
    <cellStyle name="Vírgula 4 3 4 2 5 2 2" xfId="56679"/>
    <cellStyle name="Vírgula 4 3 4 2 5 3" xfId="40209"/>
    <cellStyle name="Vírgula 4 3 4 2 6" xfId="18796"/>
    <cellStyle name="Vírgula 4 3 4 2 6 2" xfId="50091"/>
    <cellStyle name="Vírgula 4 3 4 2 7" xfId="12208"/>
    <cellStyle name="Vírgula 4 3 4 2 7 2" xfId="43503"/>
    <cellStyle name="Vírgula 4 3 4 2 8" xfId="28679"/>
    <cellStyle name="Vírgula 4 3 4 2 8 2" xfId="33621"/>
    <cellStyle name="Vírgula 4 3 4 2 9" xfId="30326"/>
    <cellStyle name="Vírgula 4 3 4 3" xfId="2324"/>
    <cellStyle name="Vírgula 4 3 4 3 2" xfId="2325"/>
    <cellStyle name="Vírgula 4 3 4 3 2 2" xfId="3976"/>
    <cellStyle name="Vírgula 4 3 4 3 2 2 2" xfId="7270"/>
    <cellStyle name="Vírgula 4 3 4 3 2 2 2 2" xfId="23740"/>
    <cellStyle name="Vírgula 4 3 4 3 2 2 2 2 2" xfId="55035"/>
    <cellStyle name="Vírgula 4 3 4 3 2 2 2 3" xfId="17152"/>
    <cellStyle name="Vírgula 4 3 4 3 2 2 2 3 2" xfId="48447"/>
    <cellStyle name="Vírgula 4 3 4 3 2 2 2 4" xfId="38565"/>
    <cellStyle name="Vírgula 4 3 4 3 2 2 3" xfId="10564"/>
    <cellStyle name="Vírgula 4 3 4 3 2 2 3 2" xfId="27034"/>
    <cellStyle name="Vírgula 4 3 4 3 2 2 3 2 2" xfId="58329"/>
    <cellStyle name="Vírgula 4 3 4 3 2 2 3 3" xfId="41859"/>
    <cellStyle name="Vírgula 4 3 4 3 2 2 4" xfId="20446"/>
    <cellStyle name="Vírgula 4 3 4 3 2 2 4 2" xfId="51741"/>
    <cellStyle name="Vírgula 4 3 4 3 2 2 5" xfId="13858"/>
    <cellStyle name="Vírgula 4 3 4 3 2 2 5 2" xfId="45153"/>
    <cellStyle name="Vírgula 4 3 4 3 2 2 6" xfId="35271"/>
    <cellStyle name="Vírgula 4 3 4 3 2 2 7" xfId="31976"/>
    <cellStyle name="Vírgula 4 3 4 3 2 3" xfId="5623"/>
    <cellStyle name="Vírgula 4 3 4 3 2 3 2" xfId="22093"/>
    <cellStyle name="Vírgula 4 3 4 3 2 3 2 2" xfId="53388"/>
    <cellStyle name="Vírgula 4 3 4 3 2 3 3" xfId="15505"/>
    <cellStyle name="Vírgula 4 3 4 3 2 3 3 2" xfId="46800"/>
    <cellStyle name="Vírgula 4 3 4 3 2 3 4" xfId="36918"/>
    <cellStyle name="Vírgula 4 3 4 3 2 4" xfId="8917"/>
    <cellStyle name="Vírgula 4 3 4 3 2 4 2" xfId="25387"/>
    <cellStyle name="Vírgula 4 3 4 3 2 4 2 2" xfId="56682"/>
    <cellStyle name="Vírgula 4 3 4 3 2 4 3" xfId="40212"/>
    <cellStyle name="Vírgula 4 3 4 3 2 5" xfId="18799"/>
    <cellStyle name="Vírgula 4 3 4 3 2 5 2" xfId="50094"/>
    <cellStyle name="Vírgula 4 3 4 3 2 6" xfId="12211"/>
    <cellStyle name="Vírgula 4 3 4 3 2 6 2" xfId="43506"/>
    <cellStyle name="Vírgula 4 3 4 3 2 7" xfId="28682"/>
    <cellStyle name="Vírgula 4 3 4 3 2 7 2" xfId="33624"/>
    <cellStyle name="Vírgula 4 3 4 3 2 8" xfId="30329"/>
    <cellStyle name="Vírgula 4 3 4 3 3" xfId="3975"/>
    <cellStyle name="Vírgula 4 3 4 3 3 2" xfId="7269"/>
    <cellStyle name="Vírgula 4 3 4 3 3 2 2" xfId="23739"/>
    <cellStyle name="Vírgula 4 3 4 3 3 2 2 2" xfId="55034"/>
    <cellStyle name="Vírgula 4 3 4 3 3 2 3" xfId="17151"/>
    <cellStyle name="Vírgula 4 3 4 3 3 2 3 2" xfId="48446"/>
    <cellStyle name="Vírgula 4 3 4 3 3 2 4" xfId="38564"/>
    <cellStyle name="Vírgula 4 3 4 3 3 3" xfId="10563"/>
    <cellStyle name="Vírgula 4 3 4 3 3 3 2" xfId="27033"/>
    <cellStyle name="Vírgula 4 3 4 3 3 3 2 2" xfId="58328"/>
    <cellStyle name="Vírgula 4 3 4 3 3 3 3" xfId="41858"/>
    <cellStyle name="Vírgula 4 3 4 3 3 4" xfId="20445"/>
    <cellStyle name="Vírgula 4 3 4 3 3 4 2" xfId="51740"/>
    <cellStyle name="Vírgula 4 3 4 3 3 5" xfId="13857"/>
    <cellStyle name="Vírgula 4 3 4 3 3 5 2" xfId="45152"/>
    <cellStyle name="Vírgula 4 3 4 3 3 6" xfId="35270"/>
    <cellStyle name="Vírgula 4 3 4 3 3 7" xfId="31975"/>
    <cellStyle name="Vírgula 4 3 4 3 4" xfId="5622"/>
    <cellStyle name="Vírgula 4 3 4 3 4 2" xfId="22092"/>
    <cellStyle name="Vírgula 4 3 4 3 4 2 2" xfId="53387"/>
    <cellStyle name="Vírgula 4 3 4 3 4 3" xfId="15504"/>
    <cellStyle name="Vírgula 4 3 4 3 4 3 2" xfId="46799"/>
    <cellStyle name="Vírgula 4 3 4 3 4 4" xfId="36917"/>
    <cellStyle name="Vírgula 4 3 4 3 5" xfId="8916"/>
    <cellStyle name="Vírgula 4 3 4 3 5 2" xfId="25386"/>
    <cellStyle name="Vírgula 4 3 4 3 5 2 2" xfId="56681"/>
    <cellStyle name="Vírgula 4 3 4 3 5 3" xfId="40211"/>
    <cellStyle name="Vírgula 4 3 4 3 6" xfId="18798"/>
    <cellStyle name="Vírgula 4 3 4 3 6 2" xfId="50093"/>
    <cellStyle name="Vírgula 4 3 4 3 7" xfId="12210"/>
    <cellStyle name="Vírgula 4 3 4 3 7 2" xfId="43505"/>
    <cellStyle name="Vírgula 4 3 4 3 8" xfId="28681"/>
    <cellStyle name="Vírgula 4 3 4 3 8 2" xfId="33623"/>
    <cellStyle name="Vírgula 4 3 4 3 9" xfId="30328"/>
    <cellStyle name="Vírgula 4 3 4 4" xfId="2326"/>
    <cellStyle name="Vírgula 4 3 4 4 2" xfId="3977"/>
    <cellStyle name="Vírgula 4 3 4 4 2 2" xfId="7271"/>
    <cellStyle name="Vírgula 4 3 4 4 2 2 2" xfId="23741"/>
    <cellStyle name="Vírgula 4 3 4 4 2 2 2 2" xfId="55036"/>
    <cellStyle name="Vírgula 4 3 4 4 2 2 3" xfId="17153"/>
    <cellStyle name="Vírgula 4 3 4 4 2 2 3 2" xfId="48448"/>
    <cellStyle name="Vírgula 4 3 4 4 2 2 4" xfId="38566"/>
    <cellStyle name="Vírgula 4 3 4 4 2 3" xfId="10565"/>
    <cellStyle name="Vírgula 4 3 4 4 2 3 2" xfId="27035"/>
    <cellStyle name="Vírgula 4 3 4 4 2 3 2 2" xfId="58330"/>
    <cellStyle name="Vírgula 4 3 4 4 2 3 3" xfId="41860"/>
    <cellStyle name="Vírgula 4 3 4 4 2 4" xfId="20447"/>
    <cellStyle name="Vírgula 4 3 4 4 2 4 2" xfId="51742"/>
    <cellStyle name="Vírgula 4 3 4 4 2 5" xfId="13859"/>
    <cellStyle name="Vírgula 4 3 4 4 2 5 2" xfId="45154"/>
    <cellStyle name="Vírgula 4 3 4 4 2 6" xfId="35272"/>
    <cellStyle name="Vírgula 4 3 4 4 2 7" xfId="31977"/>
    <cellStyle name="Vírgula 4 3 4 4 3" xfId="5624"/>
    <cellStyle name="Vírgula 4 3 4 4 3 2" xfId="22094"/>
    <cellStyle name="Vírgula 4 3 4 4 3 2 2" xfId="53389"/>
    <cellStyle name="Vírgula 4 3 4 4 3 3" xfId="15506"/>
    <cellStyle name="Vírgula 4 3 4 4 3 3 2" xfId="46801"/>
    <cellStyle name="Vírgula 4 3 4 4 3 4" xfId="36919"/>
    <cellStyle name="Vírgula 4 3 4 4 4" xfId="8918"/>
    <cellStyle name="Vírgula 4 3 4 4 4 2" xfId="25388"/>
    <cellStyle name="Vírgula 4 3 4 4 4 2 2" xfId="56683"/>
    <cellStyle name="Vírgula 4 3 4 4 4 3" xfId="40213"/>
    <cellStyle name="Vírgula 4 3 4 4 5" xfId="18800"/>
    <cellStyle name="Vírgula 4 3 4 4 5 2" xfId="50095"/>
    <cellStyle name="Vírgula 4 3 4 4 6" xfId="12212"/>
    <cellStyle name="Vírgula 4 3 4 4 6 2" xfId="43507"/>
    <cellStyle name="Vírgula 4 3 4 4 7" xfId="28683"/>
    <cellStyle name="Vírgula 4 3 4 4 7 2" xfId="33625"/>
    <cellStyle name="Vírgula 4 3 4 4 8" xfId="30330"/>
    <cellStyle name="Vírgula 4 3 4 5" xfId="3972"/>
    <cellStyle name="Vírgula 4 3 4 5 2" xfId="7266"/>
    <cellStyle name="Vírgula 4 3 4 5 2 2" xfId="23736"/>
    <cellStyle name="Vírgula 4 3 4 5 2 2 2" xfId="55031"/>
    <cellStyle name="Vírgula 4 3 4 5 2 3" xfId="17148"/>
    <cellStyle name="Vírgula 4 3 4 5 2 3 2" xfId="48443"/>
    <cellStyle name="Vírgula 4 3 4 5 2 4" xfId="38561"/>
    <cellStyle name="Vírgula 4 3 4 5 3" xfId="10560"/>
    <cellStyle name="Vírgula 4 3 4 5 3 2" xfId="27030"/>
    <cellStyle name="Vírgula 4 3 4 5 3 2 2" xfId="58325"/>
    <cellStyle name="Vírgula 4 3 4 5 3 3" xfId="41855"/>
    <cellStyle name="Vírgula 4 3 4 5 4" xfId="20442"/>
    <cellStyle name="Vírgula 4 3 4 5 4 2" xfId="51737"/>
    <cellStyle name="Vírgula 4 3 4 5 5" xfId="13854"/>
    <cellStyle name="Vírgula 4 3 4 5 5 2" xfId="45149"/>
    <cellStyle name="Vírgula 4 3 4 5 6" xfId="35267"/>
    <cellStyle name="Vírgula 4 3 4 5 7" xfId="31972"/>
    <cellStyle name="Vírgula 4 3 4 6" xfId="5619"/>
    <cellStyle name="Vírgula 4 3 4 6 2" xfId="22089"/>
    <cellStyle name="Vírgula 4 3 4 6 2 2" xfId="53384"/>
    <cellStyle name="Vírgula 4 3 4 6 3" xfId="15501"/>
    <cellStyle name="Vírgula 4 3 4 6 3 2" xfId="46796"/>
    <cellStyle name="Vírgula 4 3 4 6 4" xfId="36914"/>
    <cellStyle name="Vírgula 4 3 4 7" xfId="8913"/>
    <cellStyle name="Vírgula 4 3 4 7 2" xfId="25383"/>
    <cellStyle name="Vírgula 4 3 4 7 2 2" xfId="56678"/>
    <cellStyle name="Vírgula 4 3 4 7 3" xfId="40208"/>
    <cellStyle name="Vírgula 4 3 4 8" xfId="18795"/>
    <cellStyle name="Vírgula 4 3 4 8 2" xfId="50090"/>
    <cellStyle name="Vírgula 4 3 4 9" xfId="12207"/>
    <cellStyle name="Vírgula 4 3 4 9 2" xfId="43502"/>
    <cellStyle name="Vírgula 4 3 5" xfId="2327"/>
    <cellStyle name="Vírgula 4 3 5 2" xfId="2328"/>
    <cellStyle name="Vírgula 4 3 5 2 2" xfId="3979"/>
    <cellStyle name="Vírgula 4 3 5 2 2 2" xfId="7273"/>
    <cellStyle name="Vírgula 4 3 5 2 2 2 2" xfId="23743"/>
    <cellStyle name="Vírgula 4 3 5 2 2 2 2 2" xfId="55038"/>
    <cellStyle name="Vírgula 4 3 5 2 2 2 3" xfId="17155"/>
    <cellStyle name="Vírgula 4 3 5 2 2 2 3 2" xfId="48450"/>
    <cellStyle name="Vírgula 4 3 5 2 2 2 4" xfId="38568"/>
    <cellStyle name="Vírgula 4 3 5 2 2 3" xfId="10567"/>
    <cellStyle name="Vírgula 4 3 5 2 2 3 2" xfId="27037"/>
    <cellStyle name="Vírgula 4 3 5 2 2 3 2 2" xfId="58332"/>
    <cellStyle name="Vírgula 4 3 5 2 2 3 3" xfId="41862"/>
    <cellStyle name="Vírgula 4 3 5 2 2 4" xfId="20449"/>
    <cellStyle name="Vírgula 4 3 5 2 2 4 2" xfId="51744"/>
    <cellStyle name="Vírgula 4 3 5 2 2 5" xfId="13861"/>
    <cellStyle name="Vírgula 4 3 5 2 2 5 2" xfId="45156"/>
    <cellStyle name="Vírgula 4 3 5 2 2 6" xfId="35274"/>
    <cellStyle name="Vírgula 4 3 5 2 2 7" xfId="31979"/>
    <cellStyle name="Vírgula 4 3 5 2 3" xfId="5626"/>
    <cellStyle name="Vírgula 4 3 5 2 3 2" xfId="22096"/>
    <cellStyle name="Vírgula 4 3 5 2 3 2 2" xfId="53391"/>
    <cellStyle name="Vírgula 4 3 5 2 3 3" xfId="15508"/>
    <cellStyle name="Vírgula 4 3 5 2 3 3 2" xfId="46803"/>
    <cellStyle name="Vírgula 4 3 5 2 3 4" xfId="36921"/>
    <cellStyle name="Vírgula 4 3 5 2 4" xfId="8920"/>
    <cellStyle name="Vírgula 4 3 5 2 4 2" xfId="25390"/>
    <cellStyle name="Vírgula 4 3 5 2 4 2 2" xfId="56685"/>
    <cellStyle name="Vírgula 4 3 5 2 4 3" xfId="40215"/>
    <cellStyle name="Vírgula 4 3 5 2 5" xfId="18802"/>
    <cellStyle name="Vírgula 4 3 5 2 5 2" xfId="50097"/>
    <cellStyle name="Vírgula 4 3 5 2 6" xfId="12214"/>
    <cellStyle name="Vírgula 4 3 5 2 6 2" xfId="43509"/>
    <cellStyle name="Vírgula 4 3 5 2 7" xfId="28685"/>
    <cellStyle name="Vírgula 4 3 5 2 7 2" xfId="33627"/>
    <cellStyle name="Vírgula 4 3 5 2 8" xfId="30332"/>
    <cellStyle name="Vírgula 4 3 5 3" xfId="3978"/>
    <cellStyle name="Vírgula 4 3 5 3 2" xfId="7272"/>
    <cellStyle name="Vírgula 4 3 5 3 2 2" xfId="23742"/>
    <cellStyle name="Vírgula 4 3 5 3 2 2 2" xfId="55037"/>
    <cellStyle name="Vírgula 4 3 5 3 2 3" xfId="17154"/>
    <cellStyle name="Vírgula 4 3 5 3 2 3 2" xfId="48449"/>
    <cellStyle name="Vírgula 4 3 5 3 2 4" xfId="38567"/>
    <cellStyle name="Vírgula 4 3 5 3 3" xfId="10566"/>
    <cellStyle name="Vírgula 4 3 5 3 3 2" xfId="27036"/>
    <cellStyle name="Vírgula 4 3 5 3 3 2 2" xfId="58331"/>
    <cellStyle name="Vírgula 4 3 5 3 3 3" xfId="41861"/>
    <cellStyle name="Vírgula 4 3 5 3 4" xfId="20448"/>
    <cellStyle name="Vírgula 4 3 5 3 4 2" xfId="51743"/>
    <cellStyle name="Vírgula 4 3 5 3 5" xfId="13860"/>
    <cellStyle name="Vírgula 4 3 5 3 5 2" xfId="45155"/>
    <cellStyle name="Vírgula 4 3 5 3 6" xfId="35273"/>
    <cellStyle name="Vírgula 4 3 5 3 7" xfId="31978"/>
    <cellStyle name="Vírgula 4 3 5 4" xfId="5625"/>
    <cellStyle name="Vírgula 4 3 5 4 2" xfId="22095"/>
    <cellStyle name="Vírgula 4 3 5 4 2 2" xfId="53390"/>
    <cellStyle name="Vírgula 4 3 5 4 3" xfId="15507"/>
    <cellStyle name="Vírgula 4 3 5 4 3 2" xfId="46802"/>
    <cellStyle name="Vírgula 4 3 5 4 4" xfId="36920"/>
    <cellStyle name="Vírgula 4 3 5 5" xfId="8919"/>
    <cellStyle name="Vírgula 4 3 5 5 2" xfId="25389"/>
    <cellStyle name="Vírgula 4 3 5 5 2 2" xfId="56684"/>
    <cellStyle name="Vírgula 4 3 5 5 3" xfId="40214"/>
    <cellStyle name="Vírgula 4 3 5 6" xfId="18801"/>
    <cellStyle name="Vírgula 4 3 5 6 2" xfId="50096"/>
    <cellStyle name="Vírgula 4 3 5 7" xfId="12213"/>
    <cellStyle name="Vírgula 4 3 5 7 2" xfId="43508"/>
    <cellStyle name="Vírgula 4 3 5 8" xfId="28684"/>
    <cellStyle name="Vírgula 4 3 5 8 2" xfId="33626"/>
    <cellStyle name="Vírgula 4 3 5 9" xfId="30331"/>
    <cellStyle name="Vírgula 4 3 6" xfId="2329"/>
    <cellStyle name="Vírgula 4 3 6 2" xfId="2330"/>
    <cellStyle name="Vírgula 4 3 6 2 2" xfId="3981"/>
    <cellStyle name="Vírgula 4 3 6 2 2 2" xfId="7275"/>
    <cellStyle name="Vírgula 4 3 6 2 2 2 2" xfId="23745"/>
    <cellStyle name="Vírgula 4 3 6 2 2 2 2 2" xfId="55040"/>
    <cellStyle name="Vírgula 4 3 6 2 2 2 3" xfId="17157"/>
    <cellStyle name="Vírgula 4 3 6 2 2 2 3 2" xfId="48452"/>
    <cellStyle name="Vírgula 4 3 6 2 2 2 4" xfId="38570"/>
    <cellStyle name="Vírgula 4 3 6 2 2 3" xfId="10569"/>
    <cellStyle name="Vírgula 4 3 6 2 2 3 2" xfId="27039"/>
    <cellStyle name="Vírgula 4 3 6 2 2 3 2 2" xfId="58334"/>
    <cellStyle name="Vírgula 4 3 6 2 2 3 3" xfId="41864"/>
    <cellStyle name="Vírgula 4 3 6 2 2 4" xfId="20451"/>
    <cellStyle name="Vírgula 4 3 6 2 2 4 2" xfId="51746"/>
    <cellStyle name="Vírgula 4 3 6 2 2 5" xfId="13863"/>
    <cellStyle name="Vírgula 4 3 6 2 2 5 2" xfId="45158"/>
    <cellStyle name="Vírgula 4 3 6 2 2 6" xfId="35276"/>
    <cellStyle name="Vírgula 4 3 6 2 2 7" xfId="31981"/>
    <cellStyle name="Vírgula 4 3 6 2 3" xfId="5628"/>
    <cellStyle name="Vírgula 4 3 6 2 3 2" xfId="22098"/>
    <cellStyle name="Vírgula 4 3 6 2 3 2 2" xfId="53393"/>
    <cellStyle name="Vírgula 4 3 6 2 3 3" xfId="15510"/>
    <cellStyle name="Vírgula 4 3 6 2 3 3 2" xfId="46805"/>
    <cellStyle name="Vírgula 4 3 6 2 3 4" xfId="36923"/>
    <cellStyle name="Vírgula 4 3 6 2 4" xfId="8922"/>
    <cellStyle name="Vírgula 4 3 6 2 4 2" xfId="25392"/>
    <cellStyle name="Vírgula 4 3 6 2 4 2 2" xfId="56687"/>
    <cellStyle name="Vírgula 4 3 6 2 4 3" xfId="40217"/>
    <cellStyle name="Vírgula 4 3 6 2 5" xfId="18804"/>
    <cellStyle name="Vírgula 4 3 6 2 5 2" xfId="50099"/>
    <cellStyle name="Vírgula 4 3 6 2 6" xfId="12216"/>
    <cellStyle name="Vírgula 4 3 6 2 6 2" xfId="43511"/>
    <cellStyle name="Vírgula 4 3 6 2 7" xfId="28687"/>
    <cellStyle name="Vírgula 4 3 6 2 7 2" xfId="33629"/>
    <cellStyle name="Vírgula 4 3 6 2 8" xfId="30334"/>
    <cellStyle name="Vírgula 4 3 6 3" xfId="3980"/>
    <cellStyle name="Vírgula 4 3 6 3 2" xfId="7274"/>
    <cellStyle name="Vírgula 4 3 6 3 2 2" xfId="23744"/>
    <cellStyle name="Vírgula 4 3 6 3 2 2 2" xfId="55039"/>
    <cellStyle name="Vírgula 4 3 6 3 2 3" xfId="17156"/>
    <cellStyle name="Vírgula 4 3 6 3 2 3 2" xfId="48451"/>
    <cellStyle name="Vírgula 4 3 6 3 2 4" xfId="38569"/>
    <cellStyle name="Vírgula 4 3 6 3 3" xfId="10568"/>
    <cellStyle name="Vírgula 4 3 6 3 3 2" xfId="27038"/>
    <cellStyle name="Vírgula 4 3 6 3 3 2 2" xfId="58333"/>
    <cellStyle name="Vírgula 4 3 6 3 3 3" xfId="41863"/>
    <cellStyle name="Vírgula 4 3 6 3 4" xfId="20450"/>
    <cellStyle name="Vírgula 4 3 6 3 4 2" xfId="51745"/>
    <cellStyle name="Vírgula 4 3 6 3 5" xfId="13862"/>
    <cellStyle name="Vírgula 4 3 6 3 5 2" xfId="45157"/>
    <cellStyle name="Vírgula 4 3 6 3 6" xfId="35275"/>
    <cellStyle name="Vírgula 4 3 6 3 7" xfId="31980"/>
    <cellStyle name="Vírgula 4 3 6 4" xfId="5627"/>
    <cellStyle name="Vírgula 4 3 6 4 2" xfId="22097"/>
    <cellStyle name="Vírgula 4 3 6 4 2 2" xfId="53392"/>
    <cellStyle name="Vírgula 4 3 6 4 3" xfId="15509"/>
    <cellStyle name="Vírgula 4 3 6 4 3 2" xfId="46804"/>
    <cellStyle name="Vírgula 4 3 6 4 4" xfId="36922"/>
    <cellStyle name="Vírgula 4 3 6 5" xfId="8921"/>
    <cellStyle name="Vírgula 4 3 6 5 2" xfId="25391"/>
    <cellStyle name="Vírgula 4 3 6 5 2 2" xfId="56686"/>
    <cellStyle name="Vírgula 4 3 6 5 3" xfId="40216"/>
    <cellStyle name="Vírgula 4 3 6 6" xfId="18803"/>
    <cellStyle name="Vírgula 4 3 6 6 2" xfId="50098"/>
    <cellStyle name="Vírgula 4 3 6 7" xfId="12215"/>
    <cellStyle name="Vírgula 4 3 6 7 2" xfId="43510"/>
    <cellStyle name="Vírgula 4 3 6 8" xfId="28686"/>
    <cellStyle name="Vírgula 4 3 6 8 2" xfId="33628"/>
    <cellStyle name="Vírgula 4 3 6 9" xfId="30333"/>
    <cellStyle name="Vírgula 4 3 7" xfId="2331"/>
    <cellStyle name="Vírgula 4 3 7 2" xfId="3982"/>
    <cellStyle name="Vírgula 4 3 7 2 2" xfId="7276"/>
    <cellStyle name="Vírgula 4 3 7 2 2 2" xfId="23746"/>
    <cellStyle name="Vírgula 4 3 7 2 2 2 2" xfId="55041"/>
    <cellStyle name="Vírgula 4 3 7 2 2 3" xfId="17158"/>
    <cellStyle name="Vírgula 4 3 7 2 2 3 2" xfId="48453"/>
    <cellStyle name="Vírgula 4 3 7 2 2 4" xfId="38571"/>
    <cellStyle name="Vírgula 4 3 7 2 3" xfId="10570"/>
    <cellStyle name="Vírgula 4 3 7 2 3 2" xfId="27040"/>
    <cellStyle name="Vírgula 4 3 7 2 3 2 2" xfId="58335"/>
    <cellStyle name="Vírgula 4 3 7 2 3 3" xfId="41865"/>
    <cellStyle name="Vírgula 4 3 7 2 4" xfId="20452"/>
    <cellStyle name="Vírgula 4 3 7 2 4 2" xfId="51747"/>
    <cellStyle name="Vírgula 4 3 7 2 5" xfId="13864"/>
    <cellStyle name="Vírgula 4 3 7 2 5 2" xfId="45159"/>
    <cellStyle name="Vírgula 4 3 7 2 6" xfId="35277"/>
    <cellStyle name="Vírgula 4 3 7 2 7" xfId="31982"/>
    <cellStyle name="Vírgula 4 3 7 3" xfId="5629"/>
    <cellStyle name="Vírgula 4 3 7 3 2" xfId="22099"/>
    <cellStyle name="Vírgula 4 3 7 3 2 2" xfId="53394"/>
    <cellStyle name="Vírgula 4 3 7 3 3" xfId="15511"/>
    <cellStyle name="Vírgula 4 3 7 3 3 2" xfId="46806"/>
    <cellStyle name="Vírgula 4 3 7 3 4" xfId="36924"/>
    <cellStyle name="Vírgula 4 3 7 4" xfId="8923"/>
    <cellStyle name="Vírgula 4 3 7 4 2" xfId="25393"/>
    <cellStyle name="Vírgula 4 3 7 4 2 2" xfId="56688"/>
    <cellStyle name="Vírgula 4 3 7 4 3" xfId="40218"/>
    <cellStyle name="Vírgula 4 3 7 5" xfId="18805"/>
    <cellStyle name="Vírgula 4 3 7 5 2" xfId="50100"/>
    <cellStyle name="Vírgula 4 3 7 6" xfId="12217"/>
    <cellStyle name="Vírgula 4 3 7 6 2" xfId="43512"/>
    <cellStyle name="Vírgula 4 3 7 7" xfId="28688"/>
    <cellStyle name="Vírgula 4 3 7 7 2" xfId="33630"/>
    <cellStyle name="Vírgula 4 3 7 8" xfId="30335"/>
    <cellStyle name="Vírgula 4 3 8" xfId="2332"/>
    <cellStyle name="Vírgula 4 3 8 2" xfId="3983"/>
    <cellStyle name="Vírgula 4 3 8 2 2" xfId="7277"/>
    <cellStyle name="Vírgula 4 3 8 2 2 2" xfId="23747"/>
    <cellStyle name="Vírgula 4 3 8 2 2 2 2" xfId="55042"/>
    <cellStyle name="Vírgula 4 3 8 2 2 3" xfId="17159"/>
    <cellStyle name="Vírgula 4 3 8 2 2 3 2" xfId="48454"/>
    <cellStyle name="Vírgula 4 3 8 2 2 4" xfId="38572"/>
    <cellStyle name="Vírgula 4 3 8 2 3" xfId="10571"/>
    <cellStyle name="Vírgula 4 3 8 2 3 2" xfId="27041"/>
    <cellStyle name="Vírgula 4 3 8 2 3 2 2" xfId="58336"/>
    <cellStyle name="Vírgula 4 3 8 2 3 3" xfId="41866"/>
    <cellStyle name="Vírgula 4 3 8 2 4" xfId="20453"/>
    <cellStyle name="Vírgula 4 3 8 2 4 2" xfId="51748"/>
    <cellStyle name="Vírgula 4 3 8 2 5" xfId="13865"/>
    <cellStyle name="Vírgula 4 3 8 2 5 2" xfId="45160"/>
    <cellStyle name="Vírgula 4 3 8 2 6" xfId="35278"/>
    <cellStyle name="Vírgula 4 3 8 2 7" xfId="31983"/>
    <cellStyle name="Vírgula 4 3 8 3" xfId="5630"/>
    <cellStyle name="Vírgula 4 3 8 3 2" xfId="22100"/>
    <cellStyle name="Vírgula 4 3 8 3 2 2" xfId="53395"/>
    <cellStyle name="Vírgula 4 3 8 3 3" xfId="15512"/>
    <cellStyle name="Vírgula 4 3 8 3 3 2" xfId="46807"/>
    <cellStyle name="Vírgula 4 3 8 3 4" xfId="36925"/>
    <cellStyle name="Vírgula 4 3 8 4" xfId="8924"/>
    <cellStyle name="Vírgula 4 3 8 4 2" xfId="25394"/>
    <cellStyle name="Vírgula 4 3 8 4 2 2" xfId="56689"/>
    <cellStyle name="Vírgula 4 3 8 4 3" xfId="40219"/>
    <cellStyle name="Vírgula 4 3 8 5" xfId="18806"/>
    <cellStyle name="Vírgula 4 3 8 5 2" xfId="50101"/>
    <cellStyle name="Vírgula 4 3 8 6" xfId="12218"/>
    <cellStyle name="Vírgula 4 3 8 6 2" xfId="43513"/>
    <cellStyle name="Vírgula 4 3 8 7" xfId="28689"/>
    <cellStyle name="Vírgula 4 3 8 7 2" xfId="33631"/>
    <cellStyle name="Vírgula 4 3 8 8" xfId="30336"/>
    <cellStyle name="Vírgula 4 3 9" xfId="3957"/>
    <cellStyle name="Vírgula 4 3 9 2" xfId="7251"/>
    <cellStyle name="Vírgula 4 3 9 2 2" xfId="23721"/>
    <cellStyle name="Vírgula 4 3 9 2 2 2" xfId="55016"/>
    <cellStyle name="Vírgula 4 3 9 2 3" xfId="17133"/>
    <cellStyle name="Vírgula 4 3 9 2 3 2" xfId="48428"/>
    <cellStyle name="Vírgula 4 3 9 2 4" xfId="38546"/>
    <cellStyle name="Vírgula 4 3 9 3" xfId="10545"/>
    <cellStyle name="Vírgula 4 3 9 3 2" xfId="27015"/>
    <cellStyle name="Vírgula 4 3 9 3 2 2" xfId="58310"/>
    <cellStyle name="Vírgula 4 3 9 3 3" xfId="41840"/>
    <cellStyle name="Vírgula 4 3 9 4" xfId="20427"/>
    <cellStyle name="Vírgula 4 3 9 4 2" xfId="51722"/>
    <cellStyle name="Vírgula 4 3 9 5" xfId="13839"/>
    <cellStyle name="Vírgula 4 3 9 5 2" xfId="45134"/>
    <cellStyle name="Vírgula 4 3 9 6" xfId="35252"/>
    <cellStyle name="Vírgula 4 3 9 7" xfId="31957"/>
    <cellStyle name="Vírgula 4 4" xfId="2333"/>
    <cellStyle name="Vírgula 4 4 2" xfId="2334"/>
    <cellStyle name="Vírgula 4 4 2 2" xfId="3985"/>
    <cellStyle name="Vírgula 4 4 2 2 2" xfId="7279"/>
    <cellStyle name="Vírgula 4 4 2 2 2 2" xfId="23749"/>
    <cellStyle name="Vírgula 4 4 2 2 2 2 2" xfId="55044"/>
    <cellStyle name="Vírgula 4 4 2 2 2 3" xfId="17161"/>
    <cellStyle name="Vírgula 4 4 2 2 2 3 2" xfId="48456"/>
    <cellStyle name="Vírgula 4 4 2 2 2 4" xfId="38574"/>
    <cellStyle name="Vírgula 4 4 2 2 3" xfId="10573"/>
    <cellStyle name="Vírgula 4 4 2 2 3 2" xfId="27043"/>
    <cellStyle name="Vírgula 4 4 2 2 3 2 2" xfId="58338"/>
    <cellStyle name="Vírgula 4 4 2 2 3 3" xfId="41868"/>
    <cellStyle name="Vírgula 4 4 2 2 4" xfId="20455"/>
    <cellStyle name="Vírgula 4 4 2 2 4 2" xfId="51750"/>
    <cellStyle name="Vírgula 4 4 2 2 5" xfId="13867"/>
    <cellStyle name="Vírgula 4 4 2 2 5 2" xfId="45162"/>
    <cellStyle name="Vírgula 4 4 2 2 6" xfId="35280"/>
    <cellStyle name="Vírgula 4 4 2 2 7" xfId="31985"/>
    <cellStyle name="Vírgula 4 4 2 3" xfId="5632"/>
    <cellStyle name="Vírgula 4 4 2 3 2" xfId="22102"/>
    <cellStyle name="Vírgula 4 4 2 3 2 2" xfId="53397"/>
    <cellStyle name="Vírgula 4 4 2 3 3" xfId="15514"/>
    <cellStyle name="Vírgula 4 4 2 3 3 2" xfId="46809"/>
    <cellStyle name="Vírgula 4 4 2 3 4" xfId="36927"/>
    <cellStyle name="Vírgula 4 4 2 4" xfId="8926"/>
    <cellStyle name="Vírgula 4 4 2 4 2" xfId="25396"/>
    <cellStyle name="Vírgula 4 4 2 4 2 2" xfId="56691"/>
    <cellStyle name="Vírgula 4 4 2 4 3" xfId="40221"/>
    <cellStyle name="Vírgula 4 4 2 5" xfId="18808"/>
    <cellStyle name="Vírgula 4 4 2 5 2" xfId="50103"/>
    <cellStyle name="Vírgula 4 4 2 6" xfId="12220"/>
    <cellStyle name="Vírgula 4 4 2 6 2" xfId="43515"/>
    <cellStyle name="Vírgula 4 4 2 7" xfId="28691"/>
    <cellStyle name="Vírgula 4 4 2 7 2" xfId="33633"/>
    <cellStyle name="Vírgula 4 4 2 8" xfId="30338"/>
    <cellStyle name="Vírgula 4 4 3" xfId="3984"/>
    <cellStyle name="Vírgula 4 4 3 2" xfId="7278"/>
    <cellStyle name="Vírgula 4 4 3 2 2" xfId="23748"/>
    <cellStyle name="Vírgula 4 4 3 2 2 2" xfId="55043"/>
    <cellStyle name="Vírgula 4 4 3 2 3" xfId="17160"/>
    <cellStyle name="Vírgula 4 4 3 2 3 2" xfId="48455"/>
    <cellStyle name="Vírgula 4 4 3 2 4" xfId="38573"/>
    <cellStyle name="Vírgula 4 4 3 3" xfId="10572"/>
    <cellStyle name="Vírgula 4 4 3 3 2" xfId="27042"/>
    <cellStyle name="Vírgula 4 4 3 3 2 2" xfId="58337"/>
    <cellStyle name="Vírgula 4 4 3 3 3" xfId="41867"/>
    <cellStyle name="Vírgula 4 4 3 4" xfId="20454"/>
    <cellStyle name="Vírgula 4 4 3 4 2" xfId="51749"/>
    <cellStyle name="Vírgula 4 4 3 5" xfId="13866"/>
    <cellStyle name="Vírgula 4 4 3 5 2" xfId="45161"/>
    <cellStyle name="Vírgula 4 4 3 6" xfId="35279"/>
    <cellStyle name="Vírgula 4 4 3 7" xfId="31984"/>
    <cellStyle name="Vírgula 4 4 4" xfId="5631"/>
    <cellStyle name="Vírgula 4 4 4 2" xfId="22101"/>
    <cellStyle name="Vírgula 4 4 4 2 2" xfId="53396"/>
    <cellStyle name="Vírgula 4 4 4 3" xfId="15513"/>
    <cellStyle name="Vírgula 4 4 4 3 2" xfId="46808"/>
    <cellStyle name="Vírgula 4 4 4 4" xfId="36926"/>
    <cellStyle name="Vírgula 4 4 5" xfId="8925"/>
    <cellStyle name="Vírgula 4 4 5 2" xfId="25395"/>
    <cellStyle name="Vírgula 4 4 5 2 2" xfId="56690"/>
    <cellStyle name="Vírgula 4 4 5 3" xfId="40220"/>
    <cellStyle name="Vírgula 4 4 6" xfId="18807"/>
    <cellStyle name="Vírgula 4 4 6 2" xfId="50102"/>
    <cellStyle name="Vírgula 4 4 7" xfId="12219"/>
    <cellStyle name="Vírgula 4 4 7 2" xfId="43514"/>
    <cellStyle name="Vírgula 4 4 8" xfId="28690"/>
    <cellStyle name="Vírgula 4 4 8 2" xfId="33632"/>
    <cellStyle name="Vírgula 4 4 9" xfId="30337"/>
    <cellStyle name="Vírgula 4 5" xfId="2335"/>
    <cellStyle name="Vírgula 4 5 2" xfId="2336"/>
    <cellStyle name="Vírgula 4 5 2 2" xfId="3987"/>
    <cellStyle name="Vírgula 4 5 2 2 2" xfId="7281"/>
    <cellStyle name="Vírgula 4 5 2 2 2 2" xfId="23751"/>
    <cellStyle name="Vírgula 4 5 2 2 2 2 2" xfId="55046"/>
    <cellStyle name="Vírgula 4 5 2 2 2 3" xfId="17163"/>
    <cellStyle name="Vírgula 4 5 2 2 2 3 2" xfId="48458"/>
    <cellStyle name="Vírgula 4 5 2 2 2 4" xfId="38576"/>
    <cellStyle name="Vírgula 4 5 2 2 3" xfId="10575"/>
    <cellStyle name="Vírgula 4 5 2 2 3 2" xfId="27045"/>
    <cellStyle name="Vírgula 4 5 2 2 3 2 2" xfId="58340"/>
    <cellStyle name="Vírgula 4 5 2 2 3 3" xfId="41870"/>
    <cellStyle name="Vírgula 4 5 2 2 4" xfId="20457"/>
    <cellStyle name="Vírgula 4 5 2 2 4 2" xfId="51752"/>
    <cellStyle name="Vírgula 4 5 2 2 5" xfId="13869"/>
    <cellStyle name="Vírgula 4 5 2 2 5 2" xfId="45164"/>
    <cellStyle name="Vírgula 4 5 2 2 6" xfId="35282"/>
    <cellStyle name="Vírgula 4 5 2 2 7" xfId="31987"/>
    <cellStyle name="Vírgula 4 5 2 3" xfId="5634"/>
    <cellStyle name="Vírgula 4 5 2 3 2" xfId="22104"/>
    <cellStyle name="Vírgula 4 5 2 3 2 2" xfId="53399"/>
    <cellStyle name="Vírgula 4 5 2 3 3" xfId="15516"/>
    <cellStyle name="Vírgula 4 5 2 3 3 2" xfId="46811"/>
    <cellStyle name="Vírgula 4 5 2 3 4" xfId="36929"/>
    <cellStyle name="Vírgula 4 5 2 4" xfId="8928"/>
    <cellStyle name="Vírgula 4 5 2 4 2" xfId="25398"/>
    <cellStyle name="Vírgula 4 5 2 4 2 2" xfId="56693"/>
    <cellStyle name="Vírgula 4 5 2 4 3" xfId="40223"/>
    <cellStyle name="Vírgula 4 5 2 5" xfId="18810"/>
    <cellStyle name="Vírgula 4 5 2 5 2" xfId="50105"/>
    <cellStyle name="Vírgula 4 5 2 6" xfId="12222"/>
    <cellStyle name="Vírgula 4 5 2 6 2" xfId="43517"/>
    <cellStyle name="Vírgula 4 5 2 7" xfId="28693"/>
    <cellStyle name="Vírgula 4 5 2 7 2" xfId="33635"/>
    <cellStyle name="Vírgula 4 5 2 8" xfId="30340"/>
    <cellStyle name="Vírgula 4 5 3" xfId="3986"/>
    <cellStyle name="Vírgula 4 5 3 2" xfId="7280"/>
    <cellStyle name="Vírgula 4 5 3 2 2" xfId="23750"/>
    <cellStyle name="Vírgula 4 5 3 2 2 2" xfId="55045"/>
    <cellStyle name="Vírgula 4 5 3 2 3" xfId="17162"/>
    <cellStyle name="Vírgula 4 5 3 2 3 2" xfId="48457"/>
    <cellStyle name="Vírgula 4 5 3 2 4" xfId="38575"/>
    <cellStyle name="Vírgula 4 5 3 3" xfId="10574"/>
    <cellStyle name="Vírgula 4 5 3 3 2" xfId="27044"/>
    <cellStyle name="Vírgula 4 5 3 3 2 2" xfId="58339"/>
    <cellStyle name="Vírgula 4 5 3 3 3" xfId="41869"/>
    <cellStyle name="Vírgula 4 5 3 4" xfId="20456"/>
    <cellStyle name="Vírgula 4 5 3 4 2" xfId="51751"/>
    <cellStyle name="Vírgula 4 5 3 5" xfId="13868"/>
    <cellStyle name="Vírgula 4 5 3 5 2" xfId="45163"/>
    <cellStyle name="Vírgula 4 5 3 6" xfId="35281"/>
    <cellStyle name="Vírgula 4 5 3 7" xfId="31986"/>
    <cellStyle name="Vírgula 4 5 4" xfId="5633"/>
    <cellStyle name="Vírgula 4 5 4 2" xfId="22103"/>
    <cellStyle name="Vírgula 4 5 4 2 2" xfId="53398"/>
    <cellStyle name="Vírgula 4 5 4 3" xfId="15515"/>
    <cellStyle name="Vírgula 4 5 4 3 2" xfId="46810"/>
    <cellStyle name="Vírgula 4 5 4 4" xfId="36928"/>
    <cellStyle name="Vírgula 4 5 5" xfId="8927"/>
    <cellStyle name="Vírgula 4 5 5 2" xfId="25397"/>
    <cellStyle name="Vírgula 4 5 5 2 2" xfId="56692"/>
    <cellStyle name="Vírgula 4 5 5 3" xfId="40222"/>
    <cellStyle name="Vírgula 4 5 6" xfId="18809"/>
    <cellStyle name="Vírgula 4 5 6 2" xfId="50104"/>
    <cellStyle name="Vírgula 4 5 7" xfId="12221"/>
    <cellStyle name="Vírgula 4 5 7 2" xfId="43516"/>
    <cellStyle name="Vírgula 4 5 8" xfId="28692"/>
    <cellStyle name="Vírgula 4 5 8 2" xfId="33634"/>
    <cellStyle name="Vírgula 4 5 9" xfId="30339"/>
    <cellStyle name="Vírgula 4 6" xfId="2337"/>
    <cellStyle name="Vírgula 4 6 2" xfId="3988"/>
    <cellStyle name="Vírgula 4 6 2 2" xfId="7282"/>
    <cellStyle name="Vírgula 4 6 2 2 2" xfId="23752"/>
    <cellStyle name="Vírgula 4 6 2 2 2 2" xfId="55047"/>
    <cellStyle name="Vírgula 4 6 2 2 3" xfId="17164"/>
    <cellStyle name="Vírgula 4 6 2 2 3 2" xfId="48459"/>
    <cellStyle name="Vírgula 4 6 2 2 4" xfId="38577"/>
    <cellStyle name="Vírgula 4 6 2 3" xfId="10576"/>
    <cellStyle name="Vírgula 4 6 2 3 2" xfId="27046"/>
    <cellStyle name="Vírgula 4 6 2 3 2 2" xfId="58341"/>
    <cellStyle name="Vírgula 4 6 2 3 3" xfId="41871"/>
    <cellStyle name="Vírgula 4 6 2 4" xfId="20458"/>
    <cellStyle name="Vírgula 4 6 2 4 2" xfId="51753"/>
    <cellStyle name="Vírgula 4 6 2 5" xfId="13870"/>
    <cellStyle name="Vírgula 4 6 2 5 2" xfId="45165"/>
    <cellStyle name="Vírgula 4 6 2 6" xfId="35283"/>
    <cellStyle name="Vírgula 4 6 2 7" xfId="31988"/>
    <cellStyle name="Vírgula 4 6 3" xfId="5635"/>
    <cellStyle name="Vírgula 4 6 3 2" xfId="22105"/>
    <cellStyle name="Vírgula 4 6 3 2 2" xfId="53400"/>
    <cellStyle name="Vírgula 4 6 3 3" xfId="15517"/>
    <cellStyle name="Vírgula 4 6 3 3 2" xfId="46812"/>
    <cellStyle name="Vírgula 4 6 3 4" xfId="36930"/>
    <cellStyle name="Vírgula 4 6 4" xfId="8929"/>
    <cellStyle name="Vírgula 4 6 4 2" xfId="25399"/>
    <cellStyle name="Vírgula 4 6 4 2 2" xfId="56694"/>
    <cellStyle name="Vírgula 4 6 4 3" xfId="40224"/>
    <cellStyle name="Vírgula 4 6 5" xfId="18811"/>
    <cellStyle name="Vírgula 4 6 5 2" xfId="50106"/>
    <cellStyle name="Vírgula 4 6 6" xfId="12223"/>
    <cellStyle name="Vírgula 4 6 6 2" xfId="43518"/>
    <cellStyle name="Vírgula 4 6 7" xfId="28694"/>
    <cellStyle name="Vírgula 4 6 7 2" xfId="33636"/>
    <cellStyle name="Vírgula 4 6 8" xfId="30341"/>
    <cellStyle name="Vírgula 4 7" xfId="2338"/>
    <cellStyle name="Vírgula 4 7 2" xfId="3989"/>
    <cellStyle name="Vírgula 4 7 2 2" xfId="7283"/>
    <cellStyle name="Vírgula 4 7 2 2 2" xfId="23753"/>
    <cellStyle name="Vírgula 4 7 2 2 2 2" xfId="55048"/>
    <cellStyle name="Vírgula 4 7 2 2 3" xfId="17165"/>
    <cellStyle name="Vírgula 4 7 2 2 3 2" xfId="48460"/>
    <cellStyle name="Vírgula 4 7 2 2 4" xfId="38578"/>
    <cellStyle name="Vírgula 4 7 2 3" xfId="10577"/>
    <cellStyle name="Vírgula 4 7 2 3 2" xfId="27047"/>
    <cellStyle name="Vírgula 4 7 2 3 2 2" xfId="58342"/>
    <cellStyle name="Vírgula 4 7 2 3 3" xfId="41872"/>
    <cellStyle name="Vírgula 4 7 2 4" xfId="20459"/>
    <cellStyle name="Vírgula 4 7 2 4 2" xfId="51754"/>
    <cellStyle name="Vírgula 4 7 2 5" xfId="13871"/>
    <cellStyle name="Vírgula 4 7 2 5 2" xfId="45166"/>
    <cellStyle name="Vírgula 4 7 2 6" xfId="35284"/>
    <cellStyle name="Vírgula 4 7 2 7" xfId="31989"/>
    <cellStyle name="Vírgula 4 7 3" xfId="5636"/>
    <cellStyle name="Vírgula 4 7 3 2" xfId="22106"/>
    <cellStyle name="Vírgula 4 7 3 2 2" xfId="53401"/>
    <cellStyle name="Vírgula 4 7 3 3" xfId="15518"/>
    <cellStyle name="Vírgula 4 7 3 3 2" xfId="46813"/>
    <cellStyle name="Vírgula 4 7 3 4" xfId="36931"/>
    <cellStyle name="Vírgula 4 7 4" xfId="8930"/>
    <cellStyle name="Vírgula 4 7 4 2" xfId="25400"/>
    <cellStyle name="Vírgula 4 7 4 2 2" xfId="56695"/>
    <cellStyle name="Vírgula 4 7 4 3" xfId="40225"/>
    <cellStyle name="Vírgula 4 7 5" xfId="18812"/>
    <cellStyle name="Vírgula 4 7 5 2" xfId="50107"/>
    <cellStyle name="Vírgula 4 7 6" xfId="12224"/>
    <cellStyle name="Vírgula 4 7 6 2" xfId="43519"/>
    <cellStyle name="Vírgula 4 7 7" xfId="28695"/>
    <cellStyle name="Vírgula 4 7 7 2" xfId="33637"/>
    <cellStyle name="Vírgula 4 7 8" xfId="30342"/>
    <cellStyle name="Vírgula 4 8" xfId="3930"/>
    <cellStyle name="Vírgula 4 8 2" xfId="7224"/>
    <cellStyle name="Vírgula 4 8 2 2" xfId="23694"/>
    <cellStyle name="Vírgula 4 8 2 2 2" xfId="54989"/>
    <cellStyle name="Vírgula 4 8 2 3" xfId="17106"/>
    <cellStyle name="Vírgula 4 8 2 3 2" xfId="48401"/>
    <cellStyle name="Vírgula 4 8 2 4" xfId="38519"/>
    <cellStyle name="Vírgula 4 8 3" xfId="10518"/>
    <cellStyle name="Vírgula 4 8 3 2" xfId="26988"/>
    <cellStyle name="Vírgula 4 8 3 2 2" xfId="58283"/>
    <cellStyle name="Vírgula 4 8 3 3" xfId="41813"/>
    <cellStyle name="Vírgula 4 8 4" xfId="20400"/>
    <cellStyle name="Vírgula 4 8 4 2" xfId="51695"/>
    <cellStyle name="Vírgula 4 8 5" xfId="13812"/>
    <cellStyle name="Vírgula 4 8 5 2" xfId="45107"/>
    <cellStyle name="Vírgula 4 8 6" xfId="35225"/>
    <cellStyle name="Vírgula 4 8 7" xfId="31930"/>
    <cellStyle name="Vírgula 4 9" xfId="5577"/>
    <cellStyle name="Vírgula 4 9 2" xfId="22047"/>
    <cellStyle name="Vírgula 4 9 2 2" xfId="53342"/>
    <cellStyle name="Vírgula 4 9 3" xfId="15459"/>
    <cellStyle name="Vírgula 4 9 3 2" xfId="46754"/>
    <cellStyle name="Vírgula 4 9 4" xfId="36872"/>
    <cellStyle name="Vírgula 5" xfId="2339"/>
    <cellStyle name="Vírgula 5 10" xfId="18813"/>
    <cellStyle name="Vírgula 5 10 2" xfId="50108"/>
    <cellStyle name="Vírgula 5 11" xfId="12225"/>
    <cellStyle name="Vírgula 5 11 2" xfId="43520"/>
    <cellStyle name="Vírgula 5 12" xfId="28696"/>
    <cellStyle name="Vírgula 5 12 2" xfId="33638"/>
    <cellStyle name="Vírgula 5 13" xfId="30343"/>
    <cellStyle name="Vírgula 5 2" xfId="2340"/>
    <cellStyle name="Vírgula 5 2 10" xfId="18814"/>
    <cellStyle name="Vírgula 5 2 10 2" xfId="50109"/>
    <cellStyle name="Vírgula 5 2 11" xfId="12226"/>
    <cellStyle name="Vírgula 5 2 11 2" xfId="43521"/>
    <cellStyle name="Vírgula 5 2 12" xfId="28697"/>
    <cellStyle name="Vírgula 5 2 12 2" xfId="33639"/>
    <cellStyle name="Vírgula 5 2 13" xfId="30344"/>
    <cellStyle name="Vírgula 5 2 2" xfId="2341"/>
    <cellStyle name="Vírgula 5 2 2 10" xfId="12227"/>
    <cellStyle name="Vírgula 5 2 2 10 2" xfId="43522"/>
    <cellStyle name="Vírgula 5 2 2 11" xfId="28698"/>
    <cellStyle name="Vírgula 5 2 2 11 2" xfId="33640"/>
    <cellStyle name="Vírgula 5 2 2 12" xfId="30345"/>
    <cellStyle name="Vírgula 5 2 2 2" xfId="2342"/>
    <cellStyle name="Vírgula 5 2 2 2 2" xfId="2343"/>
    <cellStyle name="Vírgula 5 2 2 2 2 2" xfId="3994"/>
    <cellStyle name="Vírgula 5 2 2 2 2 2 2" xfId="7288"/>
    <cellStyle name="Vírgula 5 2 2 2 2 2 2 2" xfId="23758"/>
    <cellStyle name="Vírgula 5 2 2 2 2 2 2 2 2" xfId="55053"/>
    <cellStyle name="Vírgula 5 2 2 2 2 2 2 3" xfId="17170"/>
    <cellStyle name="Vírgula 5 2 2 2 2 2 2 3 2" xfId="48465"/>
    <cellStyle name="Vírgula 5 2 2 2 2 2 2 4" xfId="38583"/>
    <cellStyle name="Vírgula 5 2 2 2 2 2 3" xfId="10582"/>
    <cellStyle name="Vírgula 5 2 2 2 2 2 3 2" xfId="27052"/>
    <cellStyle name="Vírgula 5 2 2 2 2 2 3 2 2" xfId="58347"/>
    <cellStyle name="Vírgula 5 2 2 2 2 2 3 3" xfId="41877"/>
    <cellStyle name="Vírgula 5 2 2 2 2 2 4" xfId="20464"/>
    <cellStyle name="Vírgula 5 2 2 2 2 2 4 2" xfId="51759"/>
    <cellStyle name="Vírgula 5 2 2 2 2 2 5" xfId="13876"/>
    <cellStyle name="Vírgula 5 2 2 2 2 2 5 2" xfId="45171"/>
    <cellStyle name="Vírgula 5 2 2 2 2 2 6" xfId="35289"/>
    <cellStyle name="Vírgula 5 2 2 2 2 2 7" xfId="31994"/>
    <cellStyle name="Vírgula 5 2 2 2 2 3" xfId="5641"/>
    <cellStyle name="Vírgula 5 2 2 2 2 3 2" xfId="22111"/>
    <cellStyle name="Vírgula 5 2 2 2 2 3 2 2" xfId="53406"/>
    <cellStyle name="Vírgula 5 2 2 2 2 3 3" xfId="15523"/>
    <cellStyle name="Vírgula 5 2 2 2 2 3 3 2" xfId="46818"/>
    <cellStyle name="Vírgula 5 2 2 2 2 3 4" xfId="36936"/>
    <cellStyle name="Vírgula 5 2 2 2 2 4" xfId="8935"/>
    <cellStyle name="Vírgula 5 2 2 2 2 4 2" xfId="25405"/>
    <cellStyle name="Vírgula 5 2 2 2 2 4 2 2" xfId="56700"/>
    <cellStyle name="Vírgula 5 2 2 2 2 4 3" xfId="40230"/>
    <cellStyle name="Vírgula 5 2 2 2 2 5" xfId="18817"/>
    <cellStyle name="Vírgula 5 2 2 2 2 5 2" xfId="50112"/>
    <cellStyle name="Vírgula 5 2 2 2 2 6" xfId="12229"/>
    <cellStyle name="Vírgula 5 2 2 2 2 6 2" xfId="43524"/>
    <cellStyle name="Vírgula 5 2 2 2 2 7" xfId="28700"/>
    <cellStyle name="Vírgula 5 2 2 2 2 7 2" xfId="33642"/>
    <cellStyle name="Vírgula 5 2 2 2 2 8" xfId="30347"/>
    <cellStyle name="Vírgula 5 2 2 2 3" xfId="3993"/>
    <cellStyle name="Vírgula 5 2 2 2 3 2" xfId="7287"/>
    <cellStyle name="Vírgula 5 2 2 2 3 2 2" xfId="23757"/>
    <cellStyle name="Vírgula 5 2 2 2 3 2 2 2" xfId="55052"/>
    <cellStyle name="Vírgula 5 2 2 2 3 2 3" xfId="17169"/>
    <cellStyle name="Vírgula 5 2 2 2 3 2 3 2" xfId="48464"/>
    <cellStyle name="Vírgula 5 2 2 2 3 2 4" xfId="38582"/>
    <cellStyle name="Vírgula 5 2 2 2 3 3" xfId="10581"/>
    <cellStyle name="Vírgula 5 2 2 2 3 3 2" xfId="27051"/>
    <cellStyle name="Vírgula 5 2 2 2 3 3 2 2" xfId="58346"/>
    <cellStyle name="Vírgula 5 2 2 2 3 3 3" xfId="41876"/>
    <cellStyle name="Vírgula 5 2 2 2 3 4" xfId="20463"/>
    <cellStyle name="Vírgula 5 2 2 2 3 4 2" xfId="51758"/>
    <cellStyle name="Vírgula 5 2 2 2 3 5" xfId="13875"/>
    <cellStyle name="Vírgula 5 2 2 2 3 5 2" xfId="45170"/>
    <cellStyle name="Vírgula 5 2 2 2 3 6" xfId="35288"/>
    <cellStyle name="Vírgula 5 2 2 2 3 7" xfId="31993"/>
    <cellStyle name="Vírgula 5 2 2 2 4" xfId="5640"/>
    <cellStyle name="Vírgula 5 2 2 2 4 2" xfId="22110"/>
    <cellStyle name="Vírgula 5 2 2 2 4 2 2" xfId="53405"/>
    <cellStyle name="Vírgula 5 2 2 2 4 3" xfId="15522"/>
    <cellStyle name="Vírgula 5 2 2 2 4 3 2" xfId="46817"/>
    <cellStyle name="Vírgula 5 2 2 2 4 4" xfId="36935"/>
    <cellStyle name="Vírgula 5 2 2 2 5" xfId="8934"/>
    <cellStyle name="Vírgula 5 2 2 2 5 2" xfId="25404"/>
    <cellStyle name="Vírgula 5 2 2 2 5 2 2" xfId="56699"/>
    <cellStyle name="Vírgula 5 2 2 2 5 3" xfId="40229"/>
    <cellStyle name="Vírgula 5 2 2 2 6" xfId="18816"/>
    <cellStyle name="Vírgula 5 2 2 2 6 2" xfId="50111"/>
    <cellStyle name="Vírgula 5 2 2 2 7" xfId="12228"/>
    <cellStyle name="Vírgula 5 2 2 2 7 2" xfId="43523"/>
    <cellStyle name="Vírgula 5 2 2 2 8" xfId="28699"/>
    <cellStyle name="Vírgula 5 2 2 2 8 2" xfId="33641"/>
    <cellStyle name="Vírgula 5 2 2 2 9" xfId="30346"/>
    <cellStyle name="Vírgula 5 2 2 3" xfId="2344"/>
    <cellStyle name="Vírgula 5 2 2 3 2" xfId="2345"/>
    <cellStyle name="Vírgula 5 2 2 3 2 2" xfId="3996"/>
    <cellStyle name="Vírgula 5 2 2 3 2 2 2" xfId="7290"/>
    <cellStyle name="Vírgula 5 2 2 3 2 2 2 2" xfId="23760"/>
    <cellStyle name="Vírgula 5 2 2 3 2 2 2 2 2" xfId="55055"/>
    <cellStyle name="Vírgula 5 2 2 3 2 2 2 3" xfId="17172"/>
    <cellStyle name="Vírgula 5 2 2 3 2 2 2 3 2" xfId="48467"/>
    <cellStyle name="Vírgula 5 2 2 3 2 2 2 4" xfId="38585"/>
    <cellStyle name="Vírgula 5 2 2 3 2 2 3" xfId="10584"/>
    <cellStyle name="Vírgula 5 2 2 3 2 2 3 2" xfId="27054"/>
    <cellStyle name="Vírgula 5 2 2 3 2 2 3 2 2" xfId="58349"/>
    <cellStyle name="Vírgula 5 2 2 3 2 2 3 3" xfId="41879"/>
    <cellStyle name="Vírgula 5 2 2 3 2 2 4" xfId="20466"/>
    <cellStyle name="Vírgula 5 2 2 3 2 2 4 2" xfId="51761"/>
    <cellStyle name="Vírgula 5 2 2 3 2 2 5" xfId="13878"/>
    <cellStyle name="Vírgula 5 2 2 3 2 2 5 2" xfId="45173"/>
    <cellStyle name="Vírgula 5 2 2 3 2 2 6" xfId="35291"/>
    <cellStyle name="Vírgula 5 2 2 3 2 2 7" xfId="31996"/>
    <cellStyle name="Vírgula 5 2 2 3 2 3" xfId="5643"/>
    <cellStyle name="Vírgula 5 2 2 3 2 3 2" xfId="22113"/>
    <cellStyle name="Vírgula 5 2 2 3 2 3 2 2" xfId="53408"/>
    <cellStyle name="Vírgula 5 2 2 3 2 3 3" xfId="15525"/>
    <cellStyle name="Vírgula 5 2 2 3 2 3 3 2" xfId="46820"/>
    <cellStyle name="Vírgula 5 2 2 3 2 3 4" xfId="36938"/>
    <cellStyle name="Vírgula 5 2 2 3 2 4" xfId="8937"/>
    <cellStyle name="Vírgula 5 2 2 3 2 4 2" xfId="25407"/>
    <cellStyle name="Vírgula 5 2 2 3 2 4 2 2" xfId="56702"/>
    <cellStyle name="Vírgula 5 2 2 3 2 4 3" xfId="40232"/>
    <cellStyle name="Vírgula 5 2 2 3 2 5" xfId="18819"/>
    <cellStyle name="Vírgula 5 2 2 3 2 5 2" xfId="50114"/>
    <cellStyle name="Vírgula 5 2 2 3 2 6" xfId="12231"/>
    <cellStyle name="Vírgula 5 2 2 3 2 6 2" xfId="43526"/>
    <cellStyle name="Vírgula 5 2 2 3 2 7" xfId="28702"/>
    <cellStyle name="Vírgula 5 2 2 3 2 7 2" xfId="33644"/>
    <cellStyle name="Vírgula 5 2 2 3 2 8" xfId="30349"/>
    <cellStyle name="Vírgula 5 2 2 3 3" xfId="3995"/>
    <cellStyle name="Vírgula 5 2 2 3 3 2" xfId="7289"/>
    <cellStyle name="Vírgula 5 2 2 3 3 2 2" xfId="23759"/>
    <cellStyle name="Vírgula 5 2 2 3 3 2 2 2" xfId="55054"/>
    <cellStyle name="Vírgula 5 2 2 3 3 2 3" xfId="17171"/>
    <cellStyle name="Vírgula 5 2 2 3 3 2 3 2" xfId="48466"/>
    <cellStyle name="Vírgula 5 2 2 3 3 2 4" xfId="38584"/>
    <cellStyle name="Vírgula 5 2 2 3 3 3" xfId="10583"/>
    <cellStyle name="Vírgula 5 2 2 3 3 3 2" xfId="27053"/>
    <cellStyle name="Vírgula 5 2 2 3 3 3 2 2" xfId="58348"/>
    <cellStyle name="Vírgula 5 2 2 3 3 3 3" xfId="41878"/>
    <cellStyle name="Vírgula 5 2 2 3 3 4" xfId="20465"/>
    <cellStyle name="Vírgula 5 2 2 3 3 4 2" xfId="51760"/>
    <cellStyle name="Vírgula 5 2 2 3 3 5" xfId="13877"/>
    <cellStyle name="Vírgula 5 2 2 3 3 5 2" xfId="45172"/>
    <cellStyle name="Vírgula 5 2 2 3 3 6" xfId="35290"/>
    <cellStyle name="Vírgula 5 2 2 3 3 7" xfId="31995"/>
    <cellStyle name="Vírgula 5 2 2 3 4" xfId="5642"/>
    <cellStyle name="Vírgula 5 2 2 3 4 2" xfId="22112"/>
    <cellStyle name="Vírgula 5 2 2 3 4 2 2" xfId="53407"/>
    <cellStyle name="Vírgula 5 2 2 3 4 3" xfId="15524"/>
    <cellStyle name="Vírgula 5 2 2 3 4 3 2" xfId="46819"/>
    <cellStyle name="Vírgula 5 2 2 3 4 4" xfId="36937"/>
    <cellStyle name="Vírgula 5 2 2 3 5" xfId="8936"/>
    <cellStyle name="Vírgula 5 2 2 3 5 2" xfId="25406"/>
    <cellStyle name="Vírgula 5 2 2 3 5 2 2" xfId="56701"/>
    <cellStyle name="Vírgula 5 2 2 3 5 3" xfId="40231"/>
    <cellStyle name="Vírgula 5 2 2 3 6" xfId="18818"/>
    <cellStyle name="Vírgula 5 2 2 3 6 2" xfId="50113"/>
    <cellStyle name="Vírgula 5 2 2 3 7" xfId="12230"/>
    <cellStyle name="Vírgula 5 2 2 3 7 2" xfId="43525"/>
    <cellStyle name="Vírgula 5 2 2 3 8" xfId="28701"/>
    <cellStyle name="Vírgula 5 2 2 3 8 2" xfId="33643"/>
    <cellStyle name="Vírgula 5 2 2 3 9" xfId="30348"/>
    <cellStyle name="Vírgula 5 2 2 4" xfId="2346"/>
    <cellStyle name="Vírgula 5 2 2 4 2" xfId="3997"/>
    <cellStyle name="Vírgula 5 2 2 4 2 2" xfId="7291"/>
    <cellStyle name="Vírgula 5 2 2 4 2 2 2" xfId="23761"/>
    <cellStyle name="Vírgula 5 2 2 4 2 2 2 2" xfId="55056"/>
    <cellStyle name="Vírgula 5 2 2 4 2 2 3" xfId="17173"/>
    <cellStyle name="Vírgula 5 2 2 4 2 2 3 2" xfId="48468"/>
    <cellStyle name="Vírgula 5 2 2 4 2 2 4" xfId="38586"/>
    <cellStyle name="Vírgula 5 2 2 4 2 3" xfId="10585"/>
    <cellStyle name="Vírgula 5 2 2 4 2 3 2" xfId="27055"/>
    <cellStyle name="Vírgula 5 2 2 4 2 3 2 2" xfId="58350"/>
    <cellStyle name="Vírgula 5 2 2 4 2 3 3" xfId="41880"/>
    <cellStyle name="Vírgula 5 2 2 4 2 4" xfId="20467"/>
    <cellStyle name="Vírgula 5 2 2 4 2 4 2" xfId="51762"/>
    <cellStyle name="Vírgula 5 2 2 4 2 5" xfId="13879"/>
    <cellStyle name="Vírgula 5 2 2 4 2 5 2" xfId="45174"/>
    <cellStyle name="Vírgula 5 2 2 4 2 6" xfId="35292"/>
    <cellStyle name="Vírgula 5 2 2 4 2 7" xfId="31997"/>
    <cellStyle name="Vírgula 5 2 2 4 3" xfId="5644"/>
    <cellStyle name="Vírgula 5 2 2 4 3 2" xfId="22114"/>
    <cellStyle name="Vírgula 5 2 2 4 3 2 2" xfId="53409"/>
    <cellStyle name="Vírgula 5 2 2 4 3 3" xfId="15526"/>
    <cellStyle name="Vírgula 5 2 2 4 3 3 2" xfId="46821"/>
    <cellStyle name="Vírgula 5 2 2 4 3 4" xfId="36939"/>
    <cellStyle name="Vírgula 5 2 2 4 4" xfId="8938"/>
    <cellStyle name="Vírgula 5 2 2 4 4 2" xfId="25408"/>
    <cellStyle name="Vírgula 5 2 2 4 4 2 2" xfId="56703"/>
    <cellStyle name="Vírgula 5 2 2 4 4 3" xfId="40233"/>
    <cellStyle name="Vírgula 5 2 2 4 5" xfId="18820"/>
    <cellStyle name="Vírgula 5 2 2 4 5 2" xfId="50115"/>
    <cellStyle name="Vírgula 5 2 2 4 6" xfId="12232"/>
    <cellStyle name="Vírgula 5 2 2 4 6 2" xfId="43527"/>
    <cellStyle name="Vírgula 5 2 2 4 7" xfId="28703"/>
    <cellStyle name="Vírgula 5 2 2 4 7 2" xfId="33645"/>
    <cellStyle name="Vírgula 5 2 2 4 8" xfId="30350"/>
    <cellStyle name="Vírgula 5 2 2 5" xfId="2347"/>
    <cellStyle name="Vírgula 5 2 2 5 2" xfId="3998"/>
    <cellStyle name="Vírgula 5 2 2 5 2 2" xfId="7292"/>
    <cellStyle name="Vírgula 5 2 2 5 2 2 2" xfId="23762"/>
    <cellStyle name="Vírgula 5 2 2 5 2 2 2 2" xfId="55057"/>
    <cellStyle name="Vírgula 5 2 2 5 2 2 3" xfId="17174"/>
    <cellStyle name="Vírgula 5 2 2 5 2 2 3 2" xfId="48469"/>
    <cellStyle name="Vírgula 5 2 2 5 2 2 4" xfId="38587"/>
    <cellStyle name="Vírgula 5 2 2 5 2 3" xfId="10586"/>
    <cellStyle name="Vírgula 5 2 2 5 2 3 2" xfId="27056"/>
    <cellStyle name="Vírgula 5 2 2 5 2 3 2 2" xfId="58351"/>
    <cellStyle name="Vírgula 5 2 2 5 2 3 3" xfId="41881"/>
    <cellStyle name="Vírgula 5 2 2 5 2 4" xfId="20468"/>
    <cellStyle name="Vírgula 5 2 2 5 2 4 2" xfId="51763"/>
    <cellStyle name="Vírgula 5 2 2 5 2 5" xfId="13880"/>
    <cellStyle name="Vírgula 5 2 2 5 2 5 2" xfId="45175"/>
    <cellStyle name="Vírgula 5 2 2 5 2 6" xfId="35293"/>
    <cellStyle name="Vírgula 5 2 2 5 2 7" xfId="31998"/>
    <cellStyle name="Vírgula 5 2 2 5 3" xfId="5645"/>
    <cellStyle name="Vírgula 5 2 2 5 3 2" xfId="22115"/>
    <cellStyle name="Vírgula 5 2 2 5 3 2 2" xfId="53410"/>
    <cellStyle name="Vírgula 5 2 2 5 3 3" xfId="15527"/>
    <cellStyle name="Vírgula 5 2 2 5 3 3 2" xfId="46822"/>
    <cellStyle name="Vírgula 5 2 2 5 3 4" xfId="36940"/>
    <cellStyle name="Vírgula 5 2 2 5 4" xfId="8939"/>
    <cellStyle name="Vírgula 5 2 2 5 4 2" xfId="25409"/>
    <cellStyle name="Vírgula 5 2 2 5 4 2 2" xfId="56704"/>
    <cellStyle name="Vírgula 5 2 2 5 4 3" xfId="40234"/>
    <cellStyle name="Vírgula 5 2 2 5 5" xfId="18821"/>
    <cellStyle name="Vírgula 5 2 2 5 5 2" xfId="50116"/>
    <cellStyle name="Vírgula 5 2 2 5 6" xfId="12233"/>
    <cellStyle name="Vírgula 5 2 2 5 6 2" xfId="43528"/>
    <cellStyle name="Vírgula 5 2 2 5 7" xfId="28704"/>
    <cellStyle name="Vírgula 5 2 2 5 7 2" xfId="33646"/>
    <cellStyle name="Vírgula 5 2 2 5 8" xfId="30351"/>
    <cellStyle name="Vírgula 5 2 2 6" xfId="3992"/>
    <cellStyle name="Vírgula 5 2 2 6 2" xfId="7286"/>
    <cellStyle name="Vírgula 5 2 2 6 2 2" xfId="23756"/>
    <cellStyle name="Vírgula 5 2 2 6 2 2 2" xfId="55051"/>
    <cellStyle name="Vírgula 5 2 2 6 2 3" xfId="17168"/>
    <cellStyle name="Vírgula 5 2 2 6 2 3 2" xfId="48463"/>
    <cellStyle name="Vírgula 5 2 2 6 2 4" xfId="38581"/>
    <cellStyle name="Vírgula 5 2 2 6 3" xfId="10580"/>
    <cellStyle name="Vírgula 5 2 2 6 3 2" xfId="27050"/>
    <cellStyle name="Vírgula 5 2 2 6 3 2 2" xfId="58345"/>
    <cellStyle name="Vírgula 5 2 2 6 3 3" xfId="41875"/>
    <cellStyle name="Vírgula 5 2 2 6 4" xfId="20462"/>
    <cellStyle name="Vírgula 5 2 2 6 4 2" xfId="51757"/>
    <cellStyle name="Vírgula 5 2 2 6 5" xfId="13874"/>
    <cellStyle name="Vírgula 5 2 2 6 5 2" xfId="45169"/>
    <cellStyle name="Vírgula 5 2 2 6 6" xfId="35287"/>
    <cellStyle name="Vírgula 5 2 2 6 7" xfId="31992"/>
    <cellStyle name="Vírgula 5 2 2 7" xfId="5639"/>
    <cellStyle name="Vírgula 5 2 2 7 2" xfId="22109"/>
    <cellStyle name="Vírgula 5 2 2 7 2 2" xfId="53404"/>
    <cellStyle name="Vírgula 5 2 2 7 3" xfId="15521"/>
    <cellStyle name="Vírgula 5 2 2 7 3 2" xfId="46816"/>
    <cellStyle name="Vírgula 5 2 2 7 4" xfId="36934"/>
    <cellStyle name="Vírgula 5 2 2 8" xfId="8933"/>
    <cellStyle name="Vírgula 5 2 2 8 2" xfId="25403"/>
    <cellStyle name="Vírgula 5 2 2 8 2 2" xfId="56698"/>
    <cellStyle name="Vírgula 5 2 2 8 3" xfId="40228"/>
    <cellStyle name="Vírgula 5 2 2 9" xfId="18815"/>
    <cellStyle name="Vírgula 5 2 2 9 2" xfId="50110"/>
    <cellStyle name="Vírgula 5 2 3" xfId="2348"/>
    <cellStyle name="Vírgula 5 2 3 2" xfId="2349"/>
    <cellStyle name="Vírgula 5 2 3 2 2" xfId="4000"/>
    <cellStyle name="Vírgula 5 2 3 2 2 2" xfId="7294"/>
    <cellStyle name="Vírgula 5 2 3 2 2 2 2" xfId="23764"/>
    <cellStyle name="Vírgula 5 2 3 2 2 2 2 2" xfId="55059"/>
    <cellStyle name="Vírgula 5 2 3 2 2 2 3" xfId="17176"/>
    <cellStyle name="Vírgula 5 2 3 2 2 2 3 2" xfId="48471"/>
    <cellStyle name="Vírgula 5 2 3 2 2 2 4" xfId="38589"/>
    <cellStyle name="Vírgula 5 2 3 2 2 3" xfId="10588"/>
    <cellStyle name="Vírgula 5 2 3 2 2 3 2" xfId="27058"/>
    <cellStyle name="Vírgula 5 2 3 2 2 3 2 2" xfId="58353"/>
    <cellStyle name="Vírgula 5 2 3 2 2 3 3" xfId="41883"/>
    <cellStyle name="Vírgula 5 2 3 2 2 4" xfId="20470"/>
    <cellStyle name="Vírgula 5 2 3 2 2 4 2" xfId="51765"/>
    <cellStyle name="Vírgula 5 2 3 2 2 5" xfId="13882"/>
    <cellStyle name="Vírgula 5 2 3 2 2 5 2" xfId="45177"/>
    <cellStyle name="Vírgula 5 2 3 2 2 6" xfId="35295"/>
    <cellStyle name="Vírgula 5 2 3 2 2 7" xfId="32000"/>
    <cellStyle name="Vírgula 5 2 3 2 3" xfId="5647"/>
    <cellStyle name="Vírgula 5 2 3 2 3 2" xfId="22117"/>
    <cellStyle name="Vírgula 5 2 3 2 3 2 2" xfId="53412"/>
    <cellStyle name="Vírgula 5 2 3 2 3 3" xfId="15529"/>
    <cellStyle name="Vírgula 5 2 3 2 3 3 2" xfId="46824"/>
    <cellStyle name="Vírgula 5 2 3 2 3 4" xfId="36942"/>
    <cellStyle name="Vírgula 5 2 3 2 4" xfId="8941"/>
    <cellStyle name="Vírgula 5 2 3 2 4 2" xfId="25411"/>
    <cellStyle name="Vírgula 5 2 3 2 4 2 2" xfId="56706"/>
    <cellStyle name="Vírgula 5 2 3 2 4 3" xfId="40236"/>
    <cellStyle name="Vírgula 5 2 3 2 5" xfId="18823"/>
    <cellStyle name="Vírgula 5 2 3 2 5 2" xfId="50118"/>
    <cellStyle name="Vírgula 5 2 3 2 6" xfId="12235"/>
    <cellStyle name="Vírgula 5 2 3 2 6 2" xfId="43530"/>
    <cellStyle name="Vírgula 5 2 3 2 7" xfId="28706"/>
    <cellStyle name="Vírgula 5 2 3 2 7 2" xfId="33648"/>
    <cellStyle name="Vírgula 5 2 3 2 8" xfId="30353"/>
    <cellStyle name="Vírgula 5 2 3 3" xfId="3999"/>
    <cellStyle name="Vírgula 5 2 3 3 2" xfId="7293"/>
    <cellStyle name="Vírgula 5 2 3 3 2 2" xfId="23763"/>
    <cellStyle name="Vírgula 5 2 3 3 2 2 2" xfId="55058"/>
    <cellStyle name="Vírgula 5 2 3 3 2 3" xfId="17175"/>
    <cellStyle name="Vírgula 5 2 3 3 2 3 2" xfId="48470"/>
    <cellStyle name="Vírgula 5 2 3 3 2 4" xfId="38588"/>
    <cellStyle name="Vírgula 5 2 3 3 3" xfId="10587"/>
    <cellStyle name="Vírgula 5 2 3 3 3 2" xfId="27057"/>
    <cellStyle name="Vírgula 5 2 3 3 3 2 2" xfId="58352"/>
    <cellStyle name="Vírgula 5 2 3 3 3 3" xfId="41882"/>
    <cellStyle name="Vírgula 5 2 3 3 4" xfId="20469"/>
    <cellStyle name="Vírgula 5 2 3 3 4 2" xfId="51764"/>
    <cellStyle name="Vírgula 5 2 3 3 5" xfId="13881"/>
    <cellStyle name="Vírgula 5 2 3 3 5 2" xfId="45176"/>
    <cellStyle name="Vírgula 5 2 3 3 6" xfId="35294"/>
    <cellStyle name="Vírgula 5 2 3 3 7" xfId="31999"/>
    <cellStyle name="Vírgula 5 2 3 4" xfId="5646"/>
    <cellStyle name="Vírgula 5 2 3 4 2" xfId="22116"/>
    <cellStyle name="Vírgula 5 2 3 4 2 2" xfId="53411"/>
    <cellStyle name="Vírgula 5 2 3 4 3" xfId="15528"/>
    <cellStyle name="Vírgula 5 2 3 4 3 2" xfId="46823"/>
    <cellStyle name="Vírgula 5 2 3 4 4" xfId="36941"/>
    <cellStyle name="Vírgula 5 2 3 5" xfId="8940"/>
    <cellStyle name="Vírgula 5 2 3 5 2" xfId="25410"/>
    <cellStyle name="Vírgula 5 2 3 5 2 2" xfId="56705"/>
    <cellStyle name="Vírgula 5 2 3 5 3" xfId="40235"/>
    <cellStyle name="Vírgula 5 2 3 6" xfId="18822"/>
    <cellStyle name="Vírgula 5 2 3 6 2" xfId="50117"/>
    <cellStyle name="Vírgula 5 2 3 7" xfId="12234"/>
    <cellStyle name="Vírgula 5 2 3 7 2" xfId="43529"/>
    <cellStyle name="Vírgula 5 2 3 8" xfId="28705"/>
    <cellStyle name="Vírgula 5 2 3 8 2" xfId="33647"/>
    <cellStyle name="Vírgula 5 2 3 9" xfId="30352"/>
    <cellStyle name="Vírgula 5 2 4" xfId="2350"/>
    <cellStyle name="Vírgula 5 2 4 2" xfId="2351"/>
    <cellStyle name="Vírgula 5 2 4 2 2" xfId="4002"/>
    <cellStyle name="Vírgula 5 2 4 2 2 2" xfId="7296"/>
    <cellStyle name="Vírgula 5 2 4 2 2 2 2" xfId="23766"/>
    <cellStyle name="Vírgula 5 2 4 2 2 2 2 2" xfId="55061"/>
    <cellStyle name="Vírgula 5 2 4 2 2 2 3" xfId="17178"/>
    <cellStyle name="Vírgula 5 2 4 2 2 2 3 2" xfId="48473"/>
    <cellStyle name="Vírgula 5 2 4 2 2 2 4" xfId="38591"/>
    <cellStyle name="Vírgula 5 2 4 2 2 3" xfId="10590"/>
    <cellStyle name="Vírgula 5 2 4 2 2 3 2" xfId="27060"/>
    <cellStyle name="Vírgula 5 2 4 2 2 3 2 2" xfId="58355"/>
    <cellStyle name="Vírgula 5 2 4 2 2 3 3" xfId="41885"/>
    <cellStyle name="Vírgula 5 2 4 2 2 4" xfId="20472"/>
    <cellStyle name="Vírgula 5 2 4 2 2 4 2" xfId="51767"/>
    <cellStyle name="Vírgula 5 2 4 2 2 5" xfId="13884"/>
    <cellStyle name="Vírgula 5 2 4 2 2 5 2" xfId="45179"/>
    <cellStyle name="Vírgula 5 2 4 2 2 6" xfId="35297"/>
    <cellStyle name="Vírgula 5 2 4 2 2 7" xfId="32002"/>
    <cellStyle name="Vírgula 5 2 4 2 3" xfId="5649"/>
    <cellStyle name="Vírgula 5 2 4 2 3 2" xfId="22119"/>
    <cellStyle name="Vírgula 5 2 4 2 3 2 2" xfId="53414"/>
    <cellStyle name="Vírgula 5 2 4 2 3 3" xfId="15531"/>
    <cellStyle name="Vírgula 5 2 4 2 3 3 2" xfId="46826"/>
    <cellStyle name="Vírgula 5 2 4 2 3 4" xfId="36944"/>
    <cellStyle name="Vírgula 5 2 4 2 4" xfId="8943"/>
    <cellStyle name="Vírgula 5 2 4 2 4 2" xfId="25413"/>
    <cellStyle name="Vírgula 5 2 4 2 4 2 2" xfId="56708"/>
    <cellStyle name="Vírgula 5 2 4 2 4 3" xfId="40238"/>
    <cellStyle name="Vírgula 5 2 4 2 5" xfId="18825"/>
    <cellStyle name="Vírgula 5 2 4 2 5 2" xfId="50120"/>
    <cellStyle name="Vírgula 5 2 4 2 6" xfId="12237"/>
    <cellStyle name="Vírgula 5 2 4 2 6 2" xfId="43532"/>
    <cellStyle name="Vírgula 5 2 4 2 7" xfId="28708"/>
    <cellStyle name="Vírgula 5 2 4 2 7 2" xfId="33650"/>
    <cellStyle name="Vírgula 5 2 4 2 8" xfId="30355"/>
    <cellStyle name="Vírgula 5 2 4 3" xfId="4001"/>
    <cellStyle name="Vírgula 5 2 4 3 2" xfId="7295"/>
    <cellStyle name="Vírgula 5 2 4 3 2 2" xfId="23765"/>
    <cellStyle name="Vírgula 5 2 4 3 2 2 2" xfId="55060"/>
    <cellStyle name="Vírgula 5 2 4 3 2 3" xfId="17177"/>
    <cellStyle name="Vírgula 5 2 4 3 2 3 2" xfId="48472"/>
    <cellStyle name="Vírgula 5 2 4 3 2 4" xfId="38590"/>
    <cellStyle name="Vírgula 5 2 4 3 3" xfId="10589"/>
    <cellStyle name="Vírgula 5 2 4 3 3 2" xfId="27059"/>
    <cellStyle name="Vírgula 5 2 4 3 3 2 2" xfId="58354"/>
    <cellStyle name="Vírgula 5 2 4 3 3 3" xfId="41884"/>
    <cellStyle name="Vírgula 5 2 4 3 4" xfId="20471"/>
    <cellStyle name="Vírgula 5 2 4 3 4 2" xfId="51766"/>
    <cellStyle name="Vírgula 5 2 4 3 5" xfId="13883"/>
    <cellStyle name="Vírgula 5 2 4 3 5 2" xfId="45178"/>
    <cellStyle name="Vírgula 5 2 4 3 6" xfId="35296"/>
    <cellStyle name="Vírgula 5 2 4 3 7" xfId="32001"/>
    <cellStyle name="Vírgula 5 2 4 4" xfId="5648"/>
    <cellStyle name="Vírgula 5 2 4 4 2" xfId="22118"/>
    <cellStyle name="Vírgula 5 2 4 4 2 2" xfId="53413"/>
    <cellStyle name="Vírgula 5 2 4 4 3" xfId="15530"/>
    <cellStyle name="Vírgula 5 2 4 4 3 2" xfId="46825"/>
    <cellStyle name="Vírgula 5 2 4 4 4" xfId="36943"/>
    <cellStyle name="Vírgula 5 2 4 5" xfId="8942"/>
    <cellStyle name="Vírgula 5 2 4 5 2" xfId="25412"/>
    <cellStyle name="Vírgula 5 2 4 5 2 2" xfId="56707"/>
    <cellStyle name="Vírgula 5 2 4 5 3" xfId="40237"/>
    <cellStyle name="Vírgula 5 2 4 6" xfId="18824"/>
    <cellStyle name="Vírgula 5 2 4 6 2" xfId="50119"/>
    <cellStyle name="Vírgula 5 2 4 7" xfId="12236"/>
    <cellStyle name="Vírgula 5 2 4 7 2" xfId="43531"/>
    <cellStyle name="Vírgula 5 2 4 8" xfId="28707"/>
    <cellStyle name="Vírgula 5 2 4 8 2" xfId="33649"/>
    <cellStyle name="Vírgula 5 2 4 9" xfId="30354"/>
    <cellStyle name="Vírgula 5 2 5" xfId="2352"/>
    <cellStyle name="Vírgula 5 2 5 2" xfId="4003"/>
    <cellStyle name="Vírgula 5 2 5 2 2" xfId="7297"/>
    <cellStyle name="Vírgula 5 2 5 2 2 2" xfId="23767"/>
    <cellStyle name="Vírgula 5 2 5 2 2 2 2" xfId="55062"/>
    <cellStyle name="Vírgula 5 2 5 2 2 3" xfId="17179"/>
    <cellStyle name="Vírgula 5 2 5 2 2 3 2" xfId="48474"/>
    <cellStyle name="Vírgula 5 2 5 2 2 4" xfId="38592"/>
    <cellStyle name="Vírgula 5 2 5 2 3" xfId="10591"/>
    <cellStyle name="Vírgula 5 2 5 2 3 2" xfId="27061"/>
    <cellStyle name="Vírgula 5 2 5 2 3 2 2" xfId="58356"/>
    <cellStyle name="Vírgula 5 2 5 2 3 3" xfId="41886"/>
    <cellStyle name="Vírgula 5 2 5 2 4" xfId="20473"/>
    <cellStyle name="Vírgula 5 2 5 2 4 2" xfId="51768"/>
    <cellStyle name="Vírgula 5 2 5 2 5" xfId="13885"/>
    <cellStyle name="Vírgula 5 2 5 2 5 2" xfId="45180"/>
    <cellStyle name="Vírgula 5 2 5 2 6" xfId="35298"/>
    <cellStyle name="Vírgula 5 2 5 2 7" xfId="32003"/>
    <cellStyle name="Vírgula 5 2 5 3" xfId="5650"/>
    <cellStyle name="Vírgula 5 2 5 3 2" xfId="22120"/>
    <cellStyle name="Vírgula 5 2 5 3 2 2" xfId="53415"/>
    <cellStyle name="Vírgula 5 2 5 3 3" xfId="15532"/>
    <cellStyle name="Vírgula 5 2 5 3 3 2" xfId="46827"/>
    <cellStyle name="Vírgula 5 2 5 3 4" xfId="36945"/>
    <cellStyle name="Vírgula 5 2 5 4" xfId="8944"/>
    <cellStyle name="Vírgula 5 2 5 4 2" xfId="25414"/>
    <cellStyle name="Vírgula 5 2 5 4 2 2" xfId="56709"/>
    <cellStyle name="Vírgula 5 2 5 4 3" xfId="40239"/>
    <cellStyle name="Vírgula 5 2 5 5" xfId="18826"/>
    <cellStyle name="Vírgula 5 2 5 5 2" xfId="50121"/>
    <cellStyle name="Vírgula 5 2 5 6" xfId="12238"/>
    <cellStyle name="Vírgula 5 2 5 6 2" xfId="43533"/>
    <cellStyle name="Vírgula 5 2 5 7" xfId="28709"/>
    <cellStyle name="Vírgula 5 2 5 7 2" xfId="33651"/>
    <cellStyle name="Vírgula 5 2 5 8" xfId="30356"/>
    <cellStyle name="Vírgula 5 2 6" xfId="2353"/>
    <cellStyle name="Vírgula 5 2 6 2" xfId="4004"/>
    <cellStyle name="Vírgula 5 2 6 2 2" xfId="7298"/>
    <cellStyle name="Vírgula 5 2 6 2 2 2" xfId="23768"/>
    <cellStyle name="Vírgula 5 2 6 2 2 2 2" xfId="55063"/>
    <cellStyle name="Vírgula 5 2 6 2 2 3" xfId="17180"/>
    <cellStyle name="Vírgula 5 2 6 2 2 3 2" xfId="48475"/>
    <cellStyle name="Vírgula 5 2 6 2 2 4" xfId="38593"/>
    <cellStyle name="Vírgula 5 2 6 2 3" xfId="10592"/>
    <cellStyle name="Vírgula 5 2 6 2 3 2" xfId="27062"/>
    <cellStyle name="Vírgula 5 2 6 2 3 2 2" xfId="58357"/>
    <cellStyle name="Vírgula 5 2 6 2 3 3" xfId="41887"/>
    <cellStyle name="Vírgula 5 2 6 2 4" xfId="20474"/>
    <cellStyle name="Vírgula 5 2 6 2 4 2" xfId="51769"/>
    <cellStyle name="Vírgula 5 2 6 2 5" xfId="13886"/>
    <cellStyle name="Vírgula 5 2 6 2 5 2" xfId="45181"/>
    <cellStyle name="Vírgula 5 2 6 2 6" xfId="35299"/>
    <cellStyle name="Vírgula 5 2 6 2 7" xfId="32004"/>
    <cellStyle name="Vírgula 5 2 6 3" xfId="5651"/>
    <cellStyle name="Vírgula 5 2 6 3 2" xfId="22121"/>
    <cellStyle name="Vírgula 5 2 6 3 2 2" xfId="53416"/>
    <cellStyle name="Vírgula 5 2 6 3 3" xfId="15533"/>
    <cellStyle name="Vírgula 5 2 6 3 3 2" xfId="46828"/>
    <cellStyle name="Vírgula 5 2 6 3 4" xfId="36946"/>
    <cellStyle name="Vírgula 5 2 6 4" xfId="8945"/>
    <cellStyle name="Vírgula 5 2 6 4 2" xfId="25415"/>
    <cellStyle name="Vírgula 5 2 6 4 2 2" xfId="56710"/>
    <cellStyle name="Vírgula 5 2 6 4 3" xfId="40240"/>
    <cellStyle name="Vírgula 5 2 6 5" xfId="18827"/>
    <cellStyle name="Vírgula 5 2 6 5 2" xfId="50122"/>
    <cellStyle name="Vírgula 5 2 6 6" xfId="12239"/>
    <cellStyle name="Vírgula 5 2 6 6 2" xfId="43534"/>
    <cellStyle name="Vírgula 5 2 6 7" xfId="28710"/>
    <cellStyle name="Vírgula 5 2 6 7 2" xfId="33652"/>
    <cellStyle name="Vírgula 5 2 6 8" xfId="30357"/>
    <cellStyle name="Vírgula 5 2 7" xfId="3991"/>
    <cellStyle name="Vírgula 5 2 7 2" xfId="7285"/>
    <cellStyle name="Vírgula 5 2 7 2 2" xfId="23755"/>
    <cellStyle name="Vírgula 5 2 7 2 2 2" xfId="55050"/>
    <cellStyle name="Vírgula 5 2 7 2 3" xfId="17167"/>
    <cellStyle name="Vírgula 5 2 7 2 3 2" xfId="48462"/>
    <cellStyle name="Vírgula 5 2 7 2 4" xfId="38580"/>
    <cellStyle name="Vírgula 5 2 7 3" xfId="10579"/>
    <cellStyle name="Vírgula 5 2 7 3 2" xfId="27049"/>
    <cellStyle name="Vírgula 5 2 7 3 2 2" xfId="58344"/>
    <cellStyle name="Vírgula 5 2 7 3 3" xfId="41874"/>
    <cellStyle name="Vírgula 5 2 7 4" xfId="20461"/>
    <cellStyle name="Vírgula 5 2 7 4 2" xfId="51756"/>
    <cellStyle name="Vírgula 5 2 7 5" xfId="13873"/>
    <cellStyle name="Vírgula 5 2 7 5 2" xfId="45168"/>
    <cellStyle name="Vírgula 5 2 7 6" xfId="35286"/>
    <cellStyle name="Vírgula 5 2 7 7" xfId="31991"/>
    <cellStyle name="Vírgula 5 2 8" xfId="5638"/>
    <cellStyle name="Vírgula 5 2 8 2" xfId="22108"/>
    <cellStyle name="Vírgula 5 2 8 2 2" xfId="53403"/>
    <cellStyle name="Vírgula 5 2 8 3" xfId="15520"/>
    <cellStyle name="Vírgula 5 2 8 3 2" xfId="46815"/>
    <cellStyle name="Vírgula 5 2 8 4" xfId="36933"/>
    <cellStyle name="Vírgula 5 2 9" xfId="8932"/>
    <cellStyle name="Vírgula 5 2 9 2" xfId="25402"/>
    <cellStyle name="Vírgula 5 2 9 2 2" xfId="56697"/>
    <cellStyle name="Vírgula 5 2 9 3" xfId="40227"/>
    <cellStyle name="Vírgula 5 3" xfId="2354"/>
    <cellStyle name="Vírgula 5 3 10" xfId="12240"/>
    <cellStyle name="Vírgula 5 3 10 2" xfId="43535"/>
    <cellStyle name="Vírgula 5 3 11" xfId="28711"/>
    <cellStyle name="Vírgula 5 3 11 2" xfId="33653"/>
    <cellStyle name="Vírgula 5 3 12" xfId="30358"/>
    <cellStyle name="Vírgula 5 3 2" xfId="2355"/>
    <cellStyle name="Vírgula 5 3 2 2" xfId="2356"/>
    <cellStyle name="Vírgula 5 3 2 2 2" xfId="4007"/>
    <cellStyle name="Vírgula 5 3 2 2 2 2" xfId="7301"/>
    <cellStyle name="Vírgula 5 3 2 2 2 2 2" xfId="23771"/>
    <cellStyle name="Vírgula 5 3 2 2 2 2 2 2" xfId="55066"/>
    <cellStyle name="Vírgula 5 3 2 2 2 2 3" xfId="17183"/>
    <cellStyle name="Vírgula 5 3 2 2 2 2 3 2" xfId="48478"/>
    <cellStyle name="Vírgula 5 3 2 2 2 2 4" xfId="38596"/>
    <cellStyle name="Vírgula 5 3 2 2 2 3" xfId="10595"/>
    <cellStyle name="Vírgula 5 3 2 2 2 3 2" xfId="27065"/>
    <cellStyle name="Vírgula 5 3 2 2 2 3 2 2" xfId="58360"/>
    <cellStyle name="Vírgula 5 3 2 2 2 3 3" xfId="41890"/>
    <cellStyle name="Vírgula 5 3 2 2 2 4" xfId="20477"/>
    <cellStyle name="Vírgula 5 3 2 2 2 4 2" xfId="51772"/>
    <cellStyle name="Vírgula 5 3 2 2 2 5" xfId="13889"/>
    <cellStyle name="Vírgula 5 3 2 2 2 5 2" xfId="45184"/>
    <cellStyle name="Vírgula 5 3 2 2 2 6" xfId="35302"/>
    <cellStyle name="Vírgula 5 3 2 2 2 7" xfId="32007"/>
    <cellStyle name="Vírgula 5 3 2 2 3" xfId="5654"/>
    <cellStyle name="Vírgula 5 3 2 2 3 2" xfId="22124"/>
    <cellStyle name="Vírgula 5 3 2 2 3 2 2" xfId="53419"/>
    <cellStyle name="Vírgula 5 3 2 2 3 3" xfId="15536"/>
    <cellStyle name="Vírgula 5 3 2 2 3 3 2" xfId="46831"/>
    <cellStyle name="Vírgula 5 3 2 2 3 4" xfId="36949"/>
    <cellStyle name="Vírgula 5 3 2 2 4" xfId="8948"/>
    <cellStyle name="Vírgula 5 3 2 2 4 2" xfId="25418"/>
    <cellStyle name="Vírgula 5 3 2 2 4 2 2" xfId="56713"/>
    <cellStyle name="Vírgula 5 3 2 2 4 3" xfId="40243"/>
    <cellStyle name="Vírgula 5 3 2 2 5" xfId="18830"/>
    <cellStyle name="Vírgula 5 3 2 2 5 2" xfId="50125"/>
    <cellStyle name="Vírgula 5 3 2 2 6" xfId="12242"/>
    <cellStyle name="Vírgula 5 3 2 2 6 2" xfId="43537"/>
    <cellStyle name="Vírgula 5 3 2 2 7" xfId="28713"/>
    <cellStyle name="Vírgula 5 3 2 2 7 2" xfId="33655"/>
    <cellStyle name="Vírgula 5 3 2 2 8" xfId="30360"/>
    <cellStyle name="Vírgula 5 3 2 3" xfId="4006"/>
    <cellStyle name="Vírgula 5 3 2 3 2" xfId="7300"/>
    <cellStyle name="Vírgula 5 3 2 3 2 2" xfId="23770"/>
    <cellStyle name="Vírgula 5 3 2 3 2 2 2" xfId="55065"/>
    <cellStyle name="Vírgula 5 3 2 3 2 3" xfId="17182"/>
    <cellStyle name="Vírgula 5 3 2 3 2 3 2" xfId="48477"/>
    <cellStyle name="Vírgula 5 3 2 3 2 4" xfId="38595"/>
    <cellStyle name="Vírgula 5 3 2 3 3" xfId="10594"/>
    <cellStyle name="Vírgula 5 3 2 3 3 2" xfId="27064"/>
    <cellStyle name="Vírgula 5 3 2 3 3 2 2" xfId="58359"/>
    <cellStyle name="Vírgula 5 3 2 3 3 3" xfId="41889"/>
    <cellStyle name="Vírgula 5 3 2 3 4" xfId="20476"/>
    <cellStyle name="Vírgula 5 3 2 3 4 2" xfId="51771"/>
    <cellStyle name="Vírgula 5 3 2 3 5" xfId="13888"/>
    <cellStyle name="Vírgula 5 3 2 3 5 2" xfId="45183"/>
    <cellStyle name="Vírgula 5 3 2 3 6" xfId="35301"/>
    <cellStyle name="Vírgula 5 3 2 3 7" xfId="32006"/>
    <cellStyle name="Vírgula 5 3 2 4" xfId="5653"/>
    <cellStyle name="Vírgula 5 3 2 4 2" xfId="22123"/>
    <cellStyle name="Vírgula 5 3 2 4 2 2" xfId="53418"/>
    <cellStyle name="Vírgula 5 3 2 4 3" xfId="15535"/>
    <cellStyle name="Vírgula 5 3 2 4 3 2" xfId="46830"/>
    <cellStyle name="Vírgula 5 3 2 4 4" xfId="36948"/>
    <cellStyle name="Vírgula 5 3 2 5" xfId="8947"/>
    <cellStyle name="Vírgula 5 3 2 5 2" xfId="25417"/>
    <cellStyle name="Vírgula 5 3 2 5 2 2" xfId="56712"/>
    <cellStyle name="Vírgula 5 3 2 5 3" xfId="40242"/>
    <cellStyle name="Vírgula 5 3 2 6" xfId="18829"/>
    <cellStyle name="Vírgula 5 3 2 6 2" xfId="50124"/>
    <cellStyle name="Vírgula 5 3 2 7" xfId="12241"/>
    <cellStyle name="Vírgula 5 3 2 7 2" xfId="43536"/>
    <cellStyle name="Vírgula 5 3 2 8" xfId="28712"/>
    <cellStyle name="Vírgula 5 3 2 8 2" xfId="33654"/>
    <cellStyle name="Vírgula 5 3 2 9" xfId="30359"/>
    <cellStyle name="Vírgula 5 3 3" xfId="2357"/>
    <cellStyle name="Vírgula 5 3 3 2" xfId="2358"/>
    <cellStyle name="Vírgula 5 3 3 2 2" xfId="4009"/>
    <cellStyle name="Vírgula 5 3 3 2 2 2" xfId="7303"/>
    <cellStyle name="Vírgula 5 3 3 2 2 2 2" xfId="23773"/>
    <cellStyle name="Vírgula 5 3 3 2 2 2 2 2" xfId="55068"/>
    <cellStyle name="Vírgula 5 3 3 2 2 2 3" xfId="17185"/>
    <cellStyle name="Vírgula 5 3 3 2 2 2 3 2" xfId="48480"/>
    <cellStyle name="Vírgula 5 3 3 2 2 2 4" xfId="38598"/>
    <cellStyle name="Vírgula 5 3 3 2 2 3" xfId="10597"/>
    <cellStyle name="Vírgula 5 3 3 2 2 3 2" xfId="27067"/>
    <cellStyle name="Vírgula 5 3 3 2 2 3 2 2" xfId="58362"/>
    <cellStyle name="Vírgula 5 3 3 2 2 3 3" xfId="41892"/>
    <cellStyle name="Vírgula 5 3 3 2 2 4" xfId="20479"/>
    <cellStyle name="Vírgula 5 3 3 2 2 4 2" xfId="51774"/>
    <cellStyle name="Vírgula 5 3 3 2 2 5" xfId="13891"/>
    <cellStyle name="Vírgula 5 3 3 2 2 5 2" xfId="45186"/>
    <cellStyle name="Vírgula 5 3 3 2 2 6" xfId="35304"/>
    <cellStyle name="Vírgula 5 3 3 2 2 7" xfId="32009"/>
    <cellStyle name="Vírgula 5 3 3 2 3" xfId="5656"/>
    <cellStyle name="Vírgula 5 3 3 2 3 2" xfId="22126"/>
    <cellStyle name="Vírgula 5 3 3 2 3 2 2" xfId="53421"/>
    <cellStyle name="Vírgula 5 3 3 2 3 3" xfId="15538"/>
    <cellStyle name="Vírgula 5 3 3 2 3 3 2" xfId="46833"/>
    <cellStyle name="Vírgula 5 3 3 2 3 4" xfId="36951"/>
    <cellStyle name="Vírgula 5 3 3 2 4" xfId="8950"/>
    <cellStyle name="Vírgula 5 3 3 2 4 2" xfId="25420"/>
    <cellStyle name="Vírgula 5 3 3 2 4 2 2" xfId="56715"/>
    <cellStyle name="Vírgula 5 3 3 2 4 3" xfId="40245"/>
    <cellStyle name="Vírgula 5 3 3 2 5" xfId="18832"/>
    <cellStyle name="Vírgula 5 3 3 2 5 2" xfId="50127"/>
    <cellStyle name="Vírgula 5 3 3 2 6" xfId="12244"/>
    <cellStyle name="Vírgula 5 3 3 2 6 2" xfId="43539"/>
    <cellStyle name="Vírgula 5 3 3 2 7" xfId="28715"/>
    <cellStyle name="Vírgula 5 3 3 2 7 2" xfId="33657"/>
    <cellStyle name="Vírgula 5 3 3 2 8" xfId="30362"/>
    <cellStyle name="Vírgula 5 3 3 3" xfId="4008"/>
    <cellStyle name="Vírgula 5 3 3 3 2" xfId="7302"/>
    <cellStyle name="Vírgula 5 3 3 3 2 2" xfId="23772"/>
    <cellStyle name="Vírgula 5 3 3 3 2 2 2" xfId="55067"/>
    <cellStyle name="Vírgula 5 3 3 3 2 3" xfId="17184"/>
    <cellStyle name="Vírgula 5 3 3 3 2 3 2" xfId="48479"/>
    <cellStyle name="Vírgula 5 3 3 3 2 4" xfId="38597"/>
    <cellStyle name="Vírgula 5 3 3 3 3" xfId="10596"/>
    <cellStyle name="Vírgula 5 3 3 3 3 2" xfId="27066"/>
    <cellStyle name="Vírgula 5 3 3 3 3 2 2" xfId="58361"/>
    <cellStyle name="Vírgula 5 3 3 3 3 3" xfId="41891"/>
    <cellStyle name="Vírgula 5 3 3 3 4" xfId="20478"/>
    <cellStyle name="Vírgula 5 3 3 3 4 2" xfId="51773"/>
    <cellStyle name="Vírgula 5 3 3 3 5" xfId="13890"/>
    <cellStyle name="Vírgula 5 3 3 3 5 2" xfId="45185"/>
    <cellStyle name="Vírgula 5 3 3 3 6" xfId="35303"/>
    <cellStyle name="Vírgula 5 3 3 3 7" xfId="32008"/>
    <cellStyle name="Vírgula 5 3 3 4" xfId="5655"/>
    <cellStyle name="Vírgula 5 3 3 4 2" xfId="22125"/>
    <cellStyle name="Vírgula 5 3 3 4 2 2" xfId="53420"/>
    <cellStyle name="Vírgula 5 3 3 4 3" xfId="15537"/>
    <cellStyle name="Vírgula 5 3 3 4 3 2" xfId="46832"/>
    <cellStyle name="Vírgula 5 3 3 4 4" xfId="36950"/>
    <cellStyle name="Vírgula 5 3 3 5" xfId="8949"/>
    <cellStyle name="Vírgula 5 3 3 5 2" xfId="25419"/>
    <cellStyle name="Vírgula 5 3 3 5 2 2" xfId="56714"/>
    <cellStyle name="Vírgula 5 3 3 5 3" xfId="40244"/>
    <cellStyle name="Vírgula 5 3 3 6" xfId="18831"/>
    <cellStyle name="Vírgula 5 3 3 6 2" xfId="50126"/>
    <cellStyle name="Vírgula 5 3 3 7" xfId="12243"/>
    <cellStyle name="Vírgula 5 3 3 7 2" xfId="43538"/>
    <cellStyle name="Vírgula 5 3 3 8" xfId="28714"/>
    <cellStyle name="Vírgula 5 3 3 8 2" xfId="33656"/>
    <cellStyle name="Vírgula 5 3 3 9" xfId="30361"/>
    <cellStyle name="Vírgula 5 3 4" xfId="2359"/>
    <cellStyle name="Vírgula 5 3 4 2" xfId="4010"/>
    <cellStyle name="Vírgula 5 3 4 2 2" xfId="7304"/>
    <cellStyle name="Vírgula 5 3 4 2 2 2" xfId="23774"/>
    <cellStyle name="Vírgula 5 3 4 2 2 2 2" xfId="55069"/>
    <cellStyle name="Vírgula 5 3 4 2 2 3" xfId="17186"/>
    <cellStyle name="Vírgula 5 3 4 2 2 3 2" xfId="48481"/>
    <cellStyle name="Vírgula 5 3 4 2 2 4" xfId="38599"/>
    <cellStyle name="Vírgula 5 3 4 2 3" xfId="10598"/>
    <cellStyle name="Vírgula 5 3 4 2 3 2" xfId="27068"/>
    <cellStyle name="Vírgula 5 3 4 2 3 2 2" xfId="58363"/>
    <cellStyle name="Vírgula 5 3 4 2 3 3" xfId="41893"/>
    <cellStyle name="Vírgula 5 3 4 2 4" xfId="20480"/>
    <cellStyle name="Vírgula 5 3 4 2 4 2" xfId="51775"/>
    <cellStyle name="Vírgula 5 3 4 2 5" xfId="13892"/>
    <cellStyle name="Vírgula 5 3 4 2 5 2" xfId="45187"/>
    <cellStyle name="Vírgula 5 3 4 2 6" xfId="35305"/>
    <cellStyle name="Vírgula 5 3 4 2 7" xfId="32010"/>
    <cellStyle name="Vírgula 5 3 4 3" xfId="5657"/>
    <cellStyle name="Vírgula 5 3 4 3 2" xfId="22127"/>
    <cellStyle name="Vírgula 5 3 4 3 2 2" xfId="53422"/>
    <cellStyle name="Vírgula 5 3 4 3 3" xfId="15539"/>
    <cellStyle name="Vírgula 5 3 4 3 3 2" xfId="46834"/>
    <cellStyle name="Vírgula 5 3 4 3 4" xfId="36952"/>
    <cellStyle name="Vírgula 5 3 4 4" xfId="8951"/>
    <cellStyle name="Vírgula 5 3 4 4 2" xfId="25421"/>
    <cellStyle name="Vírgula 5 3 4 4 2 2" xfId="56716"/>
    <cellStyle name="Vírgula 5 3 4 4 3" xfId="40246"/>
    <cellStyle name="Vírgula 5 3 4 5" xfId="18833"/>
    <cellStyle name="Vírgula 5 3 4 5 2" xfId="50128"/>
    <cellStyle name="Vírgula 5 3 4 6" xfId="12245"/>
    <cellStyle name="Vírgula 5 3 4 6 2" xfId="43540"/>
    <cellStyle name="Vírgula 5 3 4 7" xfId="28716"/>
    <cellStyle name="Vírgula 5 3 4 7 2" xfId="33658"/>
    <cellStyle name="Vírgula 5 3 4 8" xfId="30363"/>
    <cellStyle name="Vírgula 5 3 5" xfId="2360"/>
    <cellStyle name="Vírgula 5 3 5 2" xfId="4011"/>
    <cellStyle name="Vírgula 5 3 5 2 2" xfId="7305"/>
    <cellStyle name="Vírgula 5 3 5 2 2 2" xfId="23775"/>
    <cellStyle name="Vírgula 5 3 5 2 2 2 2" xfId="55070"/>
    <cellStyle name="Vírgula 5 3 5 2 2 3" xfId="17187"/>
    <cellStyle name="Vírgula 5 3 5 2 2 3 2" xfId="48482"/>
    <cellStyle name="Vírgula 5 3 5 2 2 4" xfId="38600"/>
    <cellStyle name="Vírgula 5 3 5 2 3" xfId="10599"/>
    <cellStyle name="Vírgula 5 3 5 2 3 2" xfId="27069"/>
    <cellStyle name="Vírgula 5 3 5 2 3 2 2" xfId="58364"/>
    <cellStyle name="Vírgula 5 3 5 2 3 3" xfId="41894"/>
    <cellStyle name="Vírgula 5 3 5 2 4" xfId="20481"/>
    <cellStyle name="Vírgula 5 3 5 2 4 2" xfId="51776"/>
    <cellStyle name="Vírgula 5 3 5 2 5" xfId="13893"/>
    <cellStyle name="Vírgula 5 3 5 2 5 2" xfId="45188"/>
    <cellStyle name="Vírgula 5 3 5 2 6" xfId="35306"/>
    <cellStyle name="Vírgula 5 3 5 2 7" xfId="32011"/>
    <cellStyle name="Vírgula 5 3 5 3" xfId="5658"/>
    <cellStyle name="Vírgula 5 3 5 3 2" xfId="22128"/>
    <cellStyle name="Vírgula 5 3 5 3 2 2" xfId="53423"/>
    <cellStyle name="Vírgula 5 3 5 3 3" xfId="15540"/>
    <cellStyle name="Vírgula 5 3 5 3 3 2" xfId="46835"/>
    <cellStyle name="Vírgula 5 3 5 3 4" xfId="36953"/>
    <cellStyle name="Vírgula 5 3 5 4" xfId="8952"/>
    <cellStyle name="Vírgula 5 3 5 4 2" xfId="25422"/>
    <cellStyle name="Vírgula 5 3 5 4 2 2" xfId="56717"/>
    <cellStyle name="Vírgula 5 3 5 4 3" xfId="40247"/>
    <cellStyle name="Vírgula 5 3 5 5" xfId="18834"/>
    <cellStyle name="Vírgula 5 3 5 5 2" xfId="50129"/>
    <cellStyle name="Vírgula 5 3 5 6" xfId="12246"/>
    <cellStyle name="Vírgula 5 3 5 6 2" xfId="43541"/>
    <cellStyle name="Vírgula 5 3 5 7" xfId="28717"/>
    <cellStyle name="Vírgula 5 3 5 7 2" xfId="33659"/>
    <cellStyle name="Vírgula 5 3 5 8" xfId="30364"/>
    <cellStyle name="Vírgula 5 3 6" xfId="4005"/>
    <cellStyle name="Vírgula 5 3 6 2" xfId="7299"/>
    <cellStyle name="Vírgula 5 3 6 2 2" xfId="23769"/>
    <cellStyle name="Vírgula 5 3 6 2 2 2" xfId="55064"/>
    <cellStyle name="Vírgula 5 3 6 2 3" xfId="17181"/>
    <cellStyle name="Vírgula 5 3 6 2 3 2" xfId="48476"/>
    <cellStyle name="Vírgula 5 3 6 2 4" xfId="38594"/>
    <cellStyle name="Vírgula 5 3 6 3" xfId="10593"/>
    <cellStyle name="Vírgula 5 3 6 3 2" xfId="27063"/>
    <cellStyle name="Vírgula 5 3 6 3 2 2" xfId="58358"/>
    <cellStyle name="Vírgula 5 3 6 3 3" xfId="41888"/>
    <cellStyle name="Vírgula 5 3 6 4" xfId="20475"/>
    <cellStyle name="Vírgula 5 3 6 4 2" xfId="51770"/>
    <cellStyle name="Vírgula 5 3 6 5" xfId="13887"/>
    <cellStyle name="Vírgula 5 3 6 5 2" xfId="45182"/>
    <cellStyle name="Vírgula 5 3 6 6" xfId="35300"/>
    <cellStyle name="Vírgula 5 3 6 7" xfId="32005"/>
    <cellStyle name="Vírgula 5 3 7" xfId="5652"/>
    <cellStyle name="Vírgula 5 3 7 2" xfId="22122"/>
    <cellStyle name="Vírgula 5 3 7 2 2" xfId="53417"/>
    <cellStyle name="Vírgula 5 3 7 3" xfId="15534"/>
    <cellStyle name="Vírgula 5 3 7 3 2" xfId="46829"/>
    <cellStyle name="Vírgula 5 3 7 4" xfId="36947"/>
    <cellStyle name="Vírgula 5 3 8" xfId="8946"/>
    <cellStyle name="Vírgula 5 3 8 2" xfId="25416"/>
    <cellStyle name="Vírgula 5 3 8 2 2" xfId="56711"/>
    <cellStyle name="Vírgula 5 3 8 3" xfId="40241"/>
    <cellStyle name="Vírgula 5 3 9" xfId="18828"/>
    <cellStyle name="Vírgula 5 3 9 2" xfId="50123"/>
    <cellStyle name="Vírgula 5 4" xfId="2361"/>
    <cellStyle name="Vírgula 5 4 2" xfId="2362"/>
    <cellStyle name="Vírgula 5 4 2 2" xfId="4013"/>
    <cellStyle name="Vírgula 5 4 2 2 2" xfId="7307"/>
    <cellStyle name="Vírgula 5 4 2 2 2 2" xfId="23777"/>
    <cellStyle name="Vírgula 5 4 2 2 2 2 2" xfId="55072"/>
    <cellStyle name="Vírgula 5 4 2 2 2 3" xfId="17189"/>
    <cellStyle name="Vírgula 5 4 2 2 2 3 2" xfId="48484"/>
    <cellStyle name="Vírgula 5 4 2 2 2 4" xfId="38602"/>
    <cellStyle name="Vírgula 5 4 2 2 3" xfId="10601"/>
    <cellStyle name="Vírgula 5 4 2 2 3 2" xfId="27071"/>
    <cellStyle name="Vírgula 5 4 2 2 3 2 2" xfId="58366"/>
    <cellStyle name="Vírgula 5 4 2 2 3 3" xfId="41896"/>
    <cellStyle name="Vírgula 5 4 2 2 4" xfId="20483"/>
    <cellStyle name="Vírgula 5 4 2 2 4 2" xfId="51778"/>
    <cellStyle name="Vírgula 5 4 2 2 5" xfId="13895"/>
    <cellStyle name="Vírgula 5 4 2 2 5 2" xfId="45190"/>
    <cellStyle name="Vírgula 5 4 2 2 6" xfId="35308"/>
    <cellStyle name="Vírgula 5 4 2 2 7" xfId="32013"/>
    <cellStyle name="Vírgula 5 4 2 3" xfId="5660"/>
    <cellStyle name="Vírgula 5 4 2 3 2" xfId="22130"/>
    <cellStyle name="Vírgula 5 4 2 3 2 2" xfId="53425"/>
    <cellStyle name="Vírgula 5 4 2 3 3" xfId="15542"/>
    <cellStyle name="Vírgula 5 4 2 3 3 2" xfId="46837"/>
    <cellStyle name="Vírgula 5 4 2 3 4" xfId="36955"/>
    <cellStyle name="Vírgula 5 4 2 4" xfId="8954"/>
    <cellStyle name="Vírgula 5 4 2 4 2" xfId="25424"/>
    <cellStyle name="Vírgula 5 4 2 4 2 2" xfId="56719"/>
    <cellStyle name="Vírgula 5 4 2 4 3" xfId="40249"/>
    <cellStyle name="Vírgula 5 4 2 5" xfId="18836"/>
    <cellStyle name="Vírgula 5 4 2 5 2" xfId="50131"/>
    <cellStyle name="Vírgula 5 4 2 6" xfId="12248"/>
    <cellStyle name="Vírgula 5 4 2 6 2" xfId="43543"/>
    <cellStyle name="Vírgula 5 4 2 7" xfId="28719"/>
    <cellStyle name="Vírgula 5 4 2 7 2" xfId="33661"/>
    <cellStyle name="Vírgula 5 4 2 8" xfId="30366"/>
    <cellStyle name="Vírgula 5 4 3" xfId="4012"/>
    <cellStyle name="Vírgula 5 4 3 2" xfId="7306"/>
    <cellStyle name="Vírgula 5 4 3 2 2" xfId="23776"/>
    <cellStyle name="Vírgula 5 4 3 2 2 2" xfId="55071"/>
    <cellStyle name="Vírgula 5 4 3 2 3" xfId="17188"/>
    <cellStyle name="Vírgula 5 4 3 2 3 2" xfId="48483"/>
    <cellStyle name="Vírgula 5 4 3 2 4" xfId="38601"/>
    <cellStyle name="Vírgula 5 4 3 3" xfId="10600"/>
    <cellStyle name="Vírgula 5 4 3 3 2" xfId="27070"/>
    <cellStyle name="Vírgula 5 4 3 3 2 2" xfId="58365"/>
    <cellStyle name="Vírgula 5 4 3 3 3" xfId="41895"/>
    <cellStyle name="Vírgula 5 4 3 4" xfId="20482"/>
    <cellStyle name="Vírgula 5 4 3 4 2" xfId="51777"/>
    <cellStyle name="Vírgula 5 4 3 5" xfId="13894"/>
    <cellStyle name="Vírgula 5 4 3 5 2" xfId="45189"/>
    <cellStyle name="Vírgula 5 4 3 6" xfId="35307"/>
    <cellStyle name="Vírgula 5 4 3 7" xfId="32012"/>
    <cellStyle name="Vírgula 5 4 4" xfId="5659"/>
    <cellStyle name="Vírgula 5 4 4 2" xfId="22129"/>
    <cellStyle name="Vírgula 5 4 4 2 2" xfId="53424"/>
    <cellStyle name="Vírgula 5 4 4 3" xfId="15541"/>
    <cellStyle name="Vírgula 5 4 4 3 2" xfId="46836"/>
    <cellStyle name="Vírgula 5 4 4 4" xfId="36954"/>
    <cellStyle name="Vírgula 5 4 5" xfId="8953"/>
    <cellStyle name="Vírgula 5 4 5 2" xfId="25423"/>
    <cellStyle name="Vírgula 5 4 5 2 2" xfId="56718"/>
    <cellStyle name="Vírgula 5 4 5 3" xfId="40248"/>
    <cellStyle name="Vírgula 5 4 6" xfId="18835"/>
    <cellStyle name="Vírgula 5 4 6 2" xfId="50130"/>
    <cellStyle name="Vírgula 5 4 7" xfId="12247"/>
    <cellStyle name="Vírgula 5 4 7 2" xfId="43542"/>
    <cellStyle name="Vírgula 5 4 8" xfId="28718"/>
    <cellStyle name="Vírgula 5 4 8 2" xfId="33660"/>
    <cellStyle name="Vírgula 5 4 9" xfId="30365"/>
    <cellStyle name="Vírgula 5 5" xfId="2363"/>
    <cellStyle name="Vírgula 5 5 2" xfId="2364"/>
    <cellStyle name="Vírgula 5 5 2 2" xfId="4015"/>
    <cellStyle name="Vírgula 5 5 2 2 2" xfId="7309"/>
    <cellStyle name="Vírgula 5 5 2 2 2 2" xfId="23779"/>
    <cellStyle name="Vírgula 5 5 2 2 2 2 2" xfId="55074"/>
    <cellStyle name="Vírgula 5 5 2 2 2 3" xfId="17191"/>
    <cellStyle name="Vírgula 5 5 2 2 2 3 2" xfId="48486"/>
    <cellStyle name="Vírgula 5 5 2 2 2 4" xfId="38604"/>
    <cellStyle name="Vírgula 5 5 2 2 3" xfId="10603"/>
    <cellStyle name="Vírgula 5 5 2 2 3 2" xfId="27073"/>
    <cellStyle name="Vírgula 5 5 2 2 3 2 2" xfId="58368"/>
    <cellStyle name="Vírgula 5 5 2 2 3 3" xfId="41898"/>
    <cellStyle name="Vírgula 5 5 2 2 4" xfId="20485"/>
    <cellStyle name="Vírgula 5 5 2 2 4 2" xfId="51780"/>
    <cellStyle name="Vírgula 5 5 2 2 5" xfId="13897"/>
    <cellStyle name="Vírgula 5 5 2 2 5 2" xfId="45192"/>
    <cellStyle name="Vírgula 5 5 2 2 6" xfId="35310"/>
    <cellStyle name="Vírgula 5 5 2 2 7" xfId="32015"/>
    <cellStyle name="Vírgula 5 5 2 3" xfId="5662"/>
    <cellStyle name="Vírgula 5 5 2 3 2" xfId="22132"/>
    <cellStyle name="Vírgula 5 5 2 3 2 2" xfId="53427"/>
    <cellStyle name="Vírgula 5 5 2 3 3" xfId="15544"/>
    <cellStyle name="Vírgula 5 5 2 3 3 2" xfId="46839"/>
    <cellStyle name="Vírgula 5 5 2 3 4" xfId="36957"/>
    <cellStyle name="Vírgula 5 5 2 4" xfId="8956"/>
    <cellStyle name="Vírgula 5 5 2 4 2" xfId="25426"/>
    <cellStyle name="Vírgula 5 5 2 4 2 2" xfId="56721"/>
    <cellStyle name="Vírgula 5 5 2 4 3" xfId="40251"/>
    <cellStyle name="Vírgula 5 5 2 5" xfId="18838"/>
    <cellStyle name="Vírgula 5 5 2 5 2" xfId="50133"/>
    <cellStyle name="Vírgula 5 5 2 6" xfId="12250"/>
    <cellStyle name="Vírgula 5 5 2 6 2" xfId="43545"/>
    <cellStyle name="Vírgula 5 5 2 7" xfId="28721"/>
    <cellStyle name="Vírgula 5 5 2 7 2" xfId="33663"/>
    <cellStyle name="Vírgula 5 5 2 8" xfId="30368"/>
    <cellStyle name="Vírgula 5 5 3" xfId="4014"/>
    <cellStyle name="Vírgula 5 5 3 2" xfId="7308"/>
    <cellStyle name="Vírgula 5 5 3 2 2" xfId="23778"/>
    <cellStyle name="Vírgula 5 5 3 2 2 2" xfId="55073"/>
    <cellStyle name="Vírgula 5 5 3 2 3" xfId="17190"/>
    <cellStyle name="Vírgula 5 5 3 2 3 2" xfId="48485"/>
    <cellStyle name="Vírgula 5 5 3 2 4" xfId="38603"/>
    <cellStyle name="Vírgula 5 5 3 3" xfId="10602"/>
    <cellStyle name="Vírgula 5 5 3 3 2" xfId="27072"/>
    <cellStyle name="Vírgula 5 5 3 3 2 2" xfId="58367"/>
    <cellStyle name="Vírgula 5 5 3 3 3" xfId="41897"/>
    <cellStyle name="Vírgula 5 5 3 4" xfId="20484"/>
    <cellStyle name="Vírgula 5 5 3 4 2" xfId="51779"/>
    <cellStyle name="Vírgula 5 5 3 5" xfId="13896"/>
    <cellStyle name="Vírgula 5 5 3 5 2" xfId="45191"/>
    <cellStyle name="Vírgula 5 5 3 6" xfId="35309"/>
    <cellStyle name="Vírgula 5 5 3 7" xfId="32014"/>
    <cellStyle name="Vírgula 5 5 4" xfId="5661"/>
    <cellStyle name="Vírgula 5 5 4 2" xfId="22131"/>
    <cellStyle name="Vírgula 5 5 4 2 2" xfId="53426"/>
    <cellStyle name="Vírgula 5 5 4 3" xfId="15543"/>
    <cellStyle name="Vírgula 5 5 4 3 2" xfId="46838"/>
    <cellStyle name="Vírgula 5 5 4 4" xfId="36956"/>
    <cellStyle name="Vírgula 5 5 5" xfId="8955"/>
    <cellStyle name="Vírgula 5 5 5 2" xfId="25425"/>
    <cellStyle name="Vírgula 5 5 5 2 2" xfId="56720"/>
    <cellStyle name="Vírgula 5 5 5 3" xfId="40250"/>
    <cellStyle name="Vírgula 5 5 6" xfId="18837"/>
    <cellStyle name="Vírgula 5 5 6 2" xfId="50132"/>
    <cellStyle name="Vírgula 5 5 7" xfId="12249"/>
    <cellStyle name="Vírgula 5 5 7 2" xfId="43544"/>
    <cellStyle name="Vírgula 5 5 8" xfId="28720"/>
    <cellStyle name="Vírgula 5 5 8 2" xfId="33662"/>
    <cellStyle name="Vírgula 5 5 9" xfId="30367"/>
    <cellStyle name="Vírgula 5 6" xfId="2365"/>
    <cellStyle name="Vírgula 5 6 2" xfId="4016"/>
    <cellStyle name="Vírgula 5 6 2 2" xfId="7310"/>
    <cellStyle name="Vírgula 5 6 2 2 2" xfId="23780"/>
    <cellStyle name="Vírgula 5 6 2 2 2 2" xfId="55075"/>
    <cellStyle name="Vírgula 5 6 2 2 3" xfId="17192"/>
    <cellStyle name="Vírgula 5 6 2 2 3 2" xfId="48487"/>
    <cellStyle name="Vírgula 5 6 2 2 4" xfId="38605"/>
    <cellStyle name="Vírgula 5 6 2 3" xfId="10604"/>
    <cellStyle name="Vírgula 5 6 2 3 2" xfId="27074"/>
    <cellStyle name="Vírgula 5 6 2 3 2 2" xfId="58369"/>
    <cellStyle name="Vírgula 5 6 2 3 3" xfId="41899"/>
    <cellStyle name="Vírgula 5 6 2 4" xfId="20486"/>
    <cellStyle name="Vírgula 5 6 2 4 2" xfId="51781"/>
    <cellStyle name="Vírgula 5 6 2 5" xfId="13898"/>
    <cellStyle name="Vírgula 5 6 2 5 2" xfId="45193"/>
    <cellStyle name="Vírgula 5 6 2 6" xfId="35311"/>
    <cellStyle name="Vírgula 5 6 2 7" xfId="32016"/>
    <cellStyle name="Vírgula 5 6 3" xfId="5663"/>
    <cellStyle name="Vírgula 5 6 3 2" xfId="22133"/>
    <cellStyle name="Vírgula 5 6 3 2 2" xfId="53428"/>
    <cellStyle name="Vírgula 5 6 3 3" xfId="15545"/>
    <cellStyle name="Vírgula 5 6 3 3 2" xfId="46840"/>
    <cellStyle name="Vírgula 5 6 3 4" xfId="36958"/>
    <cellStyle name="Vírgula 5 6 4" xfId="8957"/>
    <cellStyle name="Vírgula 5 6 4 2" xfId="25427"/>
    <cellStyle name="Vírgula 5 6 4 2 2" xfId="56722"/>
    <cellStyle name="Vírgula 5 6 4 3" xfId="40252"/>
    <cellStyle name="Vírgula 5 6 5" xfId="18839"/>
    <cellStyle name="Vírgula 5 6 5 2" xfId="50134"/>
    <cellStyle name="Vírgula 5 6 6" xfId="12251"/>
    <cellStyle name="Vírgula 5 6 6 2" xfId="43546"/>
    <cellStyle name="Vírgula 5 6 7" xfId="28722"/>
    <cellStyle name="Vírgula 5 6 7 2" xfId="33664"/>
    <cellStyle name="Vírgula 5 6 8" xfId="30369"/>
    <cellStyle name="Vírgula 5 7" xfId="3990"/>
    <cellStyle name="Vírgula 5 7 2" xfId="7284"/>
    <cellStyle name="Vírgula 5 7 2 2" xfId="23754"/>
    <cellStyle name="Vírgula 5 7 2 2 2" xfId="55049"/>
    <cellStyle name="Vírgula 5 7 2 3" xfId="17166"/>
    <cellStyle name="Vírgula 5 7 2 3 2" xfId="48461"/>
    <cellStyle name="Vírgula 5 7 2 4" xfId="38579"/>
    <cellStyle name="Vírgula 5 7 3" xfId="10578"/>
    <cellStyle name="Vírgula 5 7 3 2" xfId="27048"/>
    <cellStyle name="Vírgula 5 7 3 2 2" xfId="58343"/>
    <cellStyle name="Vírgula 5 7 3 3" xfId="41873"/>
    <cellStyle name="Vírgula 5 7 4" xfId="20460"/>
    <cellStyle name="Vírgula 5 7 4 2" xfId="51755"/>
    <cellStyle name="Vírgula 5 7 5" xfId="13872"/>
    <cellStyle name="Vírgula 5 7 5 2" xfId="45167"/>
    <cellStyle name="Vírgula 5 7 6" xfId="35285"/>
    <cellStyle name="Vírgula 5 7 7" xfId="31990"/>
    <cellStyle name="Vírgula 5 8" xfId="5637"/>
    <cellStyle name="Vírgula 5 8 2" xfId="22107"/>
    <cellStyle name="Vírgula 5 8 2 2" xfId="53402"/>
    <cellStyle name="Vírgula 5 8 3" xfId="15519"/>
    <cellStyle name="Vírgula 5 8 3 2" xfId="46814"/>
    <cellStyle name="Vírgula 5 8 4" xfId="36932"/>
    <cellStyle name="Vírgula 5 9" xfId="8931"/>
    <cellStyle name="Vírgula 5 9 2" xfId="25401"/>
    <cellStyle name="Vírgula 5 9 2 2" xfId="56696"/>
    <cellStyle name="Vírgula 5 9 3" xfId="40226"/>
    <cellStyle name="Vírgula 6" xfId="2366"/>
    <cellStyle name="Vírgula 6 10" xfId="5664"/>
    <cellStyle name="Vírgula 6 10 2" xfId="22134"/>
    <cellStyle name="Vírgula 6 10 2 2" xfId="53429"/>
    <cellStyle name="Vírgula 6 10 3" xfId="15546"/>
    <cellStyle name="Vírgula 6 10 3 2" xfId="46841"/>
    <cellStyle name="Vírgula 6 10 4" xfId="36959"/>
    <cellStyle name="Vírgula 6 11" xfId="8958"/>
    <cellStyle name="Vírgula 6 11 2" xfId="25428"/>
    <cellStyle name="Vírgula 6 11 2 2" xfId="56723"/>
    <cellStyle name="Vírgula 6 11 3" xfId="40253"/>
    <cellStyle name="Vírgula 6 12" xfId="18840"/>
    <cellStyle name="Vírgula 6 12 2" xfId="50135"/>
    <cellStyle name="Vírgula 6 13" xfId="12252"/>
    <cellStyle name="Vírgula 6 13 2" xfId="43547"/>
    <cellStyle name="Vírgula 6 14" xfId="28723"/>
    <cellStyle name="Vírgula 6 14 2" xfId="33665"/>
    <cellStyle name="Vírgula 6 15" xfId="30370"/>
    <cellStyle name="Vírgula 6 2" xfId="2367"/>
    <cellStyle name="Vírgula 6 2 10" xfId="8959"/>
    <cellStyle name="Vírgula 6 2 10 2" xfId="25429"/>
    <cellStyle name="Vírgula 6 2 10 2 2" xfId="56724"/>
    <cellStyle name="Vírgula 6 2 10 3" xfId="40254"/>
    <cellStyle name="Vírgula 6 2 11" xfId="18841"/>
    <cellStyle name="Vírgula 6 2 11 2" xfId="50136"/>
    <cellStyle name="Vírgula 6 2 12" xfId="12253"/>
    <cellStyle name="Vírgula 6 2 12 2" xfId="43548"/>
    <cellStyle name="Vírgula 6 2 13" xfId="28724"/>
    <cellStyle name="Vírgula 6 2 13 2" xfId="33666"/>
    <cellStyle name="Vírgula 6 2 14" xfId="30371"/>
    <cellStyle name="Vírgula 6 2 2" xfId="2368"/>
    <cellStyle name="Vírgula 6 2 2 10" xfId="28725"/>
    <cellStyle name="Vírgula 6 2 2 10 2" xfId="33667"/>
    <cellStyle name="Vírgula 6 2 2 11" xfId="30372"/>
    <cellStyle name="Vírgula 6 2 2 2" xfId="2369"/>
    <cellStyle name="Vírgula 6 2 2 2 2" xfId="2370"/>
    <cellStyle name="Vírgula 6 2 2 2 2 2" xfId="4021"/>
    <cellStyle name="Vírgula 6 2 2 2 2 2 2" xfId="7315"/>
    <cellStyle name="Vírgula 6 2 2 2 2 2 2 2" xfId="23785"/>
    <cellStyle name="Vírgula 6 2 2 2 2 2 2 2 2" xfId="55080"/>
    <cellStyle name="Vírgula 6 2 2 2 2 2 2 3" xfId="17197"/>
    <cellStyle name="Vírgula 6 2 2 2 2 2 2 3 2" xfId="48492"/>
    <cellStyle name="Vírgula 6 2 2 2 2 2 2 4" xfId="38610"/>
    <cellStyle name="Vírgula 6 2 2 2 2 2 3" xfId="10609"/>
    <cellStyle name="Vírgula 6 2 2 2 2 2 3 2" xfId="27079"/>
    <cellStyle name="Vírgula 6 2 2 2 2 2 3 2 2" xfId="58374"/>
    <cellStyle name="Vírgula 6 2 2 2 2 2 3 3" xfId="41904"/>
    <cellStyle name="Vírgula 6 2 2 2 2 2 4" xfId="20491"/>
    <cellStyle name="Vírgula 6 2 2 2 2 2 4 2" xfId="51786"/>
    <cellStyle name="Vírgula 6 2 2 2 2 2 5" xfId="13903"/>
    <cellStyle name="Vírgula 6 2 2 2 2 2 5 2" xfId="45198"/>
    <cellStyle name="Vírgula 6 2 2 2 2 2 6" xfId="35316"/>
    <cellStyle name="Vírgula 6 2 2 2 2 2 7" xfId="32021"/>
    <cellStyle name="Vírgula 6 2 2 2 2 3" xfId="5668"/>
    <cellStyle name="Vírgula 6 2 2 2 2 3 2" xfId="22138"/>
    <cellStyle name="Vírgula 6 2 2 2 2 3 2 2" xfId="53433"/>
    <cellStyle name="Vírgula 6 2 2 2 2 3 3" xfId="15550"/>
    <cellStyle name="Vírgula 6 2 2 2 2 3 3 2" xfId="46845"/>
    <cellStyle name="Vírgula 6 2 2 2 2 3 4" xfId="36963"/>
    <cellStyle name="Vírgula 6 2 2 2 2 4" xfId="8962"/>
    <cellStyle name="Vírgula 6 2 2 2 2 4 2" xfId="25432"/>
    <cellStyle name="Vírgula 6 2 2 2 2 4 2 2" xfId="56727"/>
    <cellStyle name="Vírgula 6 2 2 2 2 4 3" xfId="40257"/>
    <cellStyle name="Vírgula 6 2 2 2 2 5" xfId="18844"/>
    <cellStyle name="Vírgula 6 2 2 2 2 5 2" xfId="50139"/>
    <cellStyle name="Vírgula 6 2 2 2 2 6" xfId="12256"/>
    <cellStyle name="Vírgula 6 2 2 2 2 6 2" xfId="43551"/>
    <cellStyle name="Vírgula 6 2 2 2 2 7" xfId="28727"/>
    <cellStyle name="Vírgula 6 2 2 2 2 7 2" xfId="33669"/>
    <cellStyle name="Vírgula 6 2 2 2 2 8" xfId="30374"/>
    <cellStyle name="Vírgula 6 2 2 2 3" xfId="4020"/>
    <cellStyle name="Vírgula 6 2 2 2 3 2" xfId="7314"/>
    <cellStyle name="Vírgula 6 2 2 2 3 2 2" xfId="23784"/>
    <cellStyle name="Vírgula 6 2 2 2 3 2 2 2" xfId="55079"/>
    <cellStyle name="Vírgula 6 2 2 2 3 2 3" xfId="17196"/>
    <cellStyle name="Vírgula 6 2 2 2 3 2 3 2" xfId="48491"/>
    <cellStyle name="Vírgula 6 2 2 2 3 2 4" xfId="38609"/>
    <cellStyle name="Vírgula 6 2 2 2 3 3" xfId="10608"/>
    <cellStyle name="Vírgula 6 2 2 2 3 3 2" xfId="27078"/>
    <cellStyle name="Vírgula 6 2 2 2 3 3 2 2" xfId="58373"/>
    <cellStyle name="Vírgula 6 2 2 2 3 3 3" xfId="41903"/>
    <cellStyle name="Vírgula 6 2 2 2 3 4" xfId="20490"/>
    <cellStyle name="Vírgula 6 2 2 2 3 4 2" xfId="51785"/>
    <cellStyle name="Vírgula 6 2 2 2 3 5" xfId="13902"/>
    <cellStyle name="Vírgula 6 2 2 2 3 5 2" xfId="45197"/>
    <cellStyle name="Vírgula 6 2 2 2 3 6" xfId="35315"/>
    <cellStyle name="Vírgula 6 2 2 2 3 7" xfId="32020"/>
    <cellStyle name="Vírgula 6 2 2 2 4" xfId="5667"/>
    <cellStyle name="Vírgula 6 2 2 2 4 2" xfId="22137"/>
    <cellStyle name="Vírgula 6 2 2 2 4 2 2" xfId="53432"/>
    <cellStyle name="Vírgula 6 2 2 2 4 3" xfId="15549"/>
    <cellStyle name="Vírgula 6 2 2 2 4 3 2" xfId="46844"/>
    <cellStyle name="Vírgula 6 2 2 2 4 4" xfId="36962"/>
    <cellStyle name="Vírgula 6 2 2 2 5" xfId="8961"/>
    <cellStyle name="Vírgula 6 2 2 2 5 2" xfId="25431"/>
    <cellStyle name="Vírgula 6 2 2 2 5 2 2" xfId="56726"/>
    <cellStyle name="Vírgula 6 2 2 2 5 3" xfId="40256"/>
    <cellStyle name="Vírgula 6 2 2 2 6" xfId="18843"/>
    <cellStyle name="Vírgula 6 2 2 2 6 2" xfId="50138"/>
    <cellStyle name="Vírgula 6 2 2 2 7" xfId="12255"/>
    <cellStyle name="Vírgula 6 2 2 2 7 2" xfId="43550"/>
    <cellStyle name="Vírgula 6 2 2 2 8" xfId="28726"/>
    <cellStyle name="Vírgula 6 2 2 2 8 2" xfId="33668"/>
    <cellStyle name="Vírgula 6 2 2 2 9" xfId="30373"/>
    <cellStyle name="Vírgula 6 2 2 3" xfId="2371"/>
    <cellStyle name="Vírgula 6 2 2 3 2" xfId="2372"/>
    <cellStyle name="Vírgula 6 2 2 3 2 2" xfId="4023"/>
    <cellStyle name="Vírgula 6 2 2 3 2 2 2" xfId="7317"/>
    <cellStyle name="Vírgula 6 2 2 3 2 2 2 2" xfId="23787"/>
    <cellStyle name="Vírgula 6 2 2 3 2 2 2 2 2" xfId="55082"/>
    <cellStyle name="Vírgula 6 2 2 3 2 2 2 3" xfId="17199"/>
    <cellStyle name="Vírgula 6 2 2 3 2 2 2 3 2" xfId="48494"/>
    <cellStyle name="Vírgula 6 2 2 3 2 2 2 4" xfId="38612"/>
    <cellStyle name="Vírgula 6 2 2 3 2 2 3" xfId="10611"/>
    <cellStyle name="Vírgula 6 2 2 3 2 2 3 2" xfId="27081"/>
    <cellStyle name="Vírgula 6 2 2 3 2 2 3 2 2" xfId="58376"/>
    <cellStyle name="Vírgula 6 2 2 3 2 2 3 3" xfId="41906"/>
    <cellStyle name="Vírgula 6 2 2 3 2 2 4" xfId="20493"/>
    <cellStyle name="Vírgula 6 2 2 3 2 2 4 2" xfId="51788"/>
    <cellStyle name="Vírgula 6 2 2 3 2 2 5" xfId="13905"/>
    <cellStyle name="Vírgula 6 2 2 3 2 2 5 2" xfId="45200"/>
    <cellStyle name="Vírgula 6 2 2 3 2 2 6" xfId="35318"/>
    <cellStyle name="Vírgula 6 2 2 3 2 2 7" xfId="32023"/>
    <cellStyle name="Vírgula 6 2 2 3 2 3" xfId="5670"/>
    <cellStyle name="Vírgula 6 2 2 3 2 3 2" xfId="22140"/>
    <cellStyle name="Vírgula 6 2 2 3 2 3 2 2" xfId="53435"/>
    <cellStyle name="Vírgula 6 2 2 3 2 3 3" xfId="15552"/>
    <cellStyle name="Vírgula 6 2 2 3 2 3 3 2" xfId="46847"/>
    <cellStyle name="Vírgula 6 2 2 3 2 3 4" xfId="36965"/>
    <cellStyle name="Vírgula 6 2 2 3 2 4" xfId="8964"/>
    <cellStyle name="Vírgula 6 2 2 3 2 4 2" xfId="25434"/>
    <cellStyle name="Vírgula 6 2 2 3 2 4 2 2" xfId="56729"/>
    <cellStyle name="Vírgula 6 2 2 3 2 4 3" xfId="40259"/>
    <cellStyle name="Vírgula 6 2 2 3 2 5" xfId="18846"/>
    <cellStyle name="Vírgula 6 2 2 3 2 5 2" xfId="50141"/>
    <cellStyle name="Vírgula 6 2 2 3 2 6" xfId="12258"/>
    <cellStyle name="Vírgula 6 2 2 3 2 6 2" xfId="43553"/>
    <cellStyle name="Vírgula 6 2 2 3 2 7" xfId="28729"/>
    <cellStyle name="Vírgula 6 2 2 3 2 7 2" xfId="33671"/>
    <cellStyle name="Vírgula 6 2 2 3 2 8" xfId="30376"/>
    <cellStyle name="Vírgula 6 2 2 3 3" xfId="4022"/>
    <cellStyle name="Vírgula 6 2 2 3 3 2" xfId="7316"/>
    <cellStyle name="Vírgula 6 2 2 3 3 2 2" xfId="23786"/>
    <cellStyle name="Vírgula 6 2 2 3 3 2 2 2" xfId="55081"/>
    <cellStyle name="Vírgula 6 2 2 3 3 2 3" xfId="17198"/>
    <cellStyle name="Vírgula 6 2 2 3 3 2 3 2" xfId="48493"/>
    <cellStyle name="Vírgula 6 2 2 3 3 2 4" xfId="38611"/>
    <cellStyle name="Vírgula 6 2 2 3 3 3" xfId="10610"/>
    <cellStyle name="Vírgula 6 2 2 3 3 3 2" xfId="27080"/>
    <cellStyle name="Vírgula 6 2 2 3 3 3 2 2" xfId="58375"/>
    <cellStyle name="Vírgula 6 2 2 3 3 3 3" xfId="41905"/>
    <cellStyle name="Vírgula 6 2 2 3 3 4" xfId="20492"/>
    <cellStyle name="Vírgula 6 2 2 3 3 4 2" xfId="51787"/>
    <cellStyle name="Vírgula 6 2 2 3 3 5" xfId="13904"/>
    <cellStyle name="Vírgula 6 2 2 3 3 5 2" xfId="45199"/>
    <cellStyle name="Vírgula 6 2 2 3 3 6" xfId="35317"/>
    <cellStyle name="Vírgula 6 2 2 3 3 7" xfId="32022"/>
    <cellStyle name="Vírgula 6 2 2 3 4" xfId="5669"/>
    <cellStyle name="Vírgula 6 2 2 3 4 2" xfId="22139"/>
    <cellStyle name="Vírgula 6 2 2 3 4 2 2" xfId="53434"/>
    <cellStyle name="Vírgula 6 2 2 3 4 3" xfId="15551"/>
    <cellStyle name="Vírgula 6 2 2 3 4 3 2" xfId="46846"/>
    <cellStyle name="Vírgula 6 2 2 3 4 4" xfId="36964"/>
    <cellStyle name="Vírgula 6 2 2 3 5" xfId="8963"/>
    <cellStyle name="Vírgula 6 2 2 3 5 2" xfId="25433"/>
    <cellStyle name="Vírgula 6 2 2 3 5 2 2" xfId="56728"/>
    <cellStyle name="Vírgula 6 2 2 3 5 3" xfId="40258"/>
    <cellStyle name="Vírgula 6 2 2 3 6" xfId="18845"/>
    <cellStyle name="Vírgula 6 2 2 3 6 2" xfId="50140"/>
    <cellStyle name="Vírgula 6 2 2 3 7" xfId="12257"/>
    <cellStyle name="Vírgula 6 2 2 3 7 2" xfId="43552"/>
    <cellStyle name="Vírgula 6 2 2 3 8" xfId="28728"/>
    <cellStyle name="Vírgula 6 2 2 3 8 2" xfId="33670"/>
    <cellStyle name="Vírgula 6 2 2 3 9" xfId="30375"/>
    <cellStyle name="Vírgula 6 2 2 4" xfId="2373"/>
    <cellStyle name="Vírgula 6 2 2 4 2" xfId="4024"/>
    <cellStyle name="Vírgula 6 2 2 4 2 2" xfId="7318"/>
    <cellStyle name="Vírgula 6 2 2 4 2 2 2" xfId="23788"/>
    <cellStyle name="Vírgula 6 2 2 4 2 2 2 2" xfId="55083"/>
    <cellStyle name="Vírgula 6 2 2 4 2 2 3" xfId="17200"/>
    <cellStyle name="Vírgula 6 2 2 4 2 2 3 2" xfId="48495"/>
    <cellStyle name="Vírgula 6 2 2 4 2 2 4" xfId="38613"/>
    <cellStyle name="Vírgula 6 2 2 4 2 3" xfId="10612"/>
    <cellStyle name="Vírgula 6 2 2 4 2 3 2" xfId="27082"/>
    <cellStyle name="Vírgula 6 2 2 4 2 3 2 2" xfId="58377"/>
    <cellStyle name="Vírgula 6 2 2 4 2 3 3" xfId="41907"/>
    <cellStyle name="Vírgula 6 2 2 4 2 4" xfId="20494"/>
    <cellStyle name="Vírgula 6 2 2 4 2 4 2" xfId="51789"/>
    <cellStyle name="Vírgula 6 2 2 4 2 5" xfId="13906"/>
    <cellStyle name="Vírgula 6 2 2 4 2 5 2" xfId="45201"/>
    <cellStyle name="Vírgula 6 2 2 4 2 6" xfId="35319"/>
    <cellStyle name="Vírgula 6 2 2 4 2 7" xfId="32024"/>
    <cellStyle name="Vírgula 6 2 2 4 3" xfId="5671"/>
    <cellStyle name="Vírgula 6 2 2 4 3 2" xfId="22141"/>
    <cellStyle name="Vírgula 6 2 2 4 3 2 2" xfId="53436"/>
    <cellStyle name="Vírgula 6 2 2 4 3 3" xfId="15553"/>
    <cellStyle name="Vírgula 6 2 2 4 3 3 2" xfId="46848"/>
    <cellStyle name="Vírgula 6 2 2 4 3 4" xfId="36966"/>
    <cellStyle name="Vírgula 6 2 2 4 4" xfId="8965"/>
    <cellStyle name="Vírgula 6 2 2 4 4 2" xfId="25435"/>
    <cellStyle name="Vírgula 6 2 2 4 4 2 2" xfId="56730"/>
    <cellStyle name="Vírgula 6 2 2 4 4 3" xfId="40260"/>
    <cellStyle name="Vírgula 6 2 2 4 5" xfId="18847"/>
    <cellStyle name="Vírgula 6 2 2 4 5 2" xfId="50142"/>
    <cellStyle name="Vírgula 6 2 2 4 6" xfId="12259"/>
    <cellStyle name="Vírgula 6 2 2 4 6 2" xfId="43554"/>
    <cellStyle name="Vírgula 6 2 2 4 7" xfId="28730"/>
    <cellStyle name="Vírgula 6 2 2 4 7 2" xfId="33672"/>
    <cellStyle name="Vírgula 6 2 2 4 8" xfId="30377"/>
    <cellStyle name="Vírgula 6 2 2 5" xfId="4019"/>
    <cellStyle name="Vírgula 6 2 2 5 2" xfId="7313"/>
    <cellStyle name="Vírgula 6 2 2 5 2 2" xfId="23783"/>
    <cellStyle name="Vírgula 6 2 2 5 2 2 2" xfId="55078"/>
    <cellStyle name="Vírgula 6 2 2 5 2 3" xfId="17195"/>
    <cellStyle name="Vírgula 6 2 2 5 2 3 2" xfId="48490"/>
    <cellStyle name="Vírgula 6 2 2 5 2 4" xfId="38608"/>
    <cellStyle name="Vírgula 6 2 2 5 3" xfId="10607"/>
    <cellStyle name="Vírgula 6 2 2 5 3 2" xfId="27077"/>
    <cellStyle name="Vírgula 6 2 2 5 3 2 2" xfId="58372"/>
    <cellStyle name="Vírgula 6 2 2 5 3 3" xfId="41902"/>
    <cellStyle name="Vírgula 6 2 2 5 4" xfId="20489"/>
    <cellStyle name="Vírgula 6 2 2 5 4 2" xfId="51784"/>
    <cellStyle name="Vírgula 6 2 2 5 5" xfId="13901"/>
    <cellStyle name="Vírgula 6 2 2 5 5 2" xfId="45196"/>
    <cellStyle name="Vírgula 6 2 2 5 6" xfId="35314"/>
    <cellStyle name="Vírgula 6 2 2 5 7" xfId="32019"/>
    <cellStyle name="Vírgula 6 2 2 6" xfId="5666"/>
    <cellStyle name="Vírgula 6 2 2 6 2" xfId="22136"/>
    <cellStyle name="Vírgula 6 2 2 6 2 2" xfId="53431"/>
    <cellStyle name="Vírgula 6 2 2 6 3" xfId="15548"/>
    <cellStyle name="Vírgula 6 2 2 6 3 2" xfId="46843"/>
    <cellStyle name="Vírgula 6 2 2 6 4" xfId="36961"/>
    <cellStyle name="Vírgula 6 2 2 7" xfId="8960"/>
    <cellStyle name="Vírgula 6 2 2 7 2" xfId="25430"/>
    <cellStyle name="Vírgula 6 2 2 7 2 2" xfId="56725"/>
    <cellStyle name="Vírgula 6 2 2 7 3" xfId="40255"/>
    <cellStyle name="Vírgula 6 2 2 8" xfId="18842"/>
    <cellStyle name="Vírgula 6 2 2 8 2" xfId="50137"/>
    <cellStyle name="Vírgula 6 2 2 9" xfId="12254"/>
    <cellStyle name="Vírgula 6 2 2 9 2" xfId="43549"/>
    <cellStyle name="Vírgula 6 2 3" xfId="2374"/>
    <cellStyle name="Vírgula 6 2 3 2" xfId="2375"/>
    <cellStyle name="Vírgula 6 2 3 2 2" xfId="4026"/>
    <cellStyle name="Vírgula 6 2 3 2 2 2" xfId="7320"/>
    <cellStyle name="Vírgula 6 2 3 2 2 2 2" xfId="23790"/>
    <cellStyle name="Vírgula 6 2 3 2 2 2 2 2" xfId="55085"/>
    <cellStyle name="Vírgula 6 2 3 2 2 2 3" xfId="17202"/>
    <cellStyle name="Vírgula 6 2 3 2 2 2 3 2" xfId="48497"/>
    <cellStyle name="Vírgula 6 2 3 2 2 2 4" xfId="38615"/>
    <cellStyle name="Vírgula 6 2 3 2 2 3" xfId="10614"/>
    <cellStyle name="Vírgula 6 2 3 2 2 3 2" xfId="27084"/>
    <cellStyle name="Vírgula 6 2 3 2 2 3 2 2" xfId="58379"/>
    <cellStyle name="Vírgula 6 2 3 2 2 3 3" xfId="41909"/>
    <cellStyle name="Vírgula 6 2 3 2 2 4" xfId="20496"/>
    <cellStyle name="Vírgula 6 2 3 2 2 4 2" xfId="51791"/>
    <cellStyle name="Vírgula 6 2 3 2 2 5" xfId="13908"/>
    <cellStyle name="Vírgula 6 2 3 2 2 5 2" xfId="45203"/>
    <cellStyle name="Vírgula 6 2 3 2 2 6" xfId="35321"/>
    <cellStyle name="Vírgula 6 2 3 2 2 7" xfId="32026"/>
    <cellStyle name="Vírgula 6 2 3 2 3" xfId="5673"/>
    <cellStyle name="Vírgula 6 2 3 2 3 2" xfId="22143"/>
    <cellStyle name="Vírgula 6 2 3 2 3 2 2" xfId="53438"/>
    <cellStyle name="Vírgula 6 2 3 2 3 3" xfId="15555"/>
    <cellStyle name="Vírgula 6 2 3 2 3 3 2" xfId="46850"/>
    <cellStyle name="Vírgula 6 2 3 2 3 4" xfId="36968"/>
    <cellStyle name="Vírgula 6 2 3 2 4" xfId="8967"/>
    <cellStyle name="Vírgula 6 2 3 2 4 2" xfId="25437"/>
    <cellStyle name="Vírgula 6 2 3 2 4 2 2" xfId="56732"/>
    <cellStyle name="Vírgula 6 2 3 2 4 3" xfId="40262"/>
    <cellStyle name="Vírgula 6 2 3 2 5" xfId="18849"/>
    <cellStyle name="Vírgula 6 2 3 2 5 2" xfId="50144"/>
    <cellStyle name="Vírgula 6 2 3 2 6" xfId="12261"/>
    <cellStyle name="Vírgula 6 2 3 2 6 2" xfId="43556"/>
    <cellStyle name="Vírgula 6 2 3 2 7" xfId="28732"/>
    <cellStyle name="Vírgula 6 2 3 2 7 2" xfId="33674"/>
    <cellStyle name="Vírgula 6 2 3 2 8" xfId="30379"/>
    <cellStyle name="Vírgula 6 2 3 3" xfId="4025"/>
    <cellStyle name="Vírgula 6 2 3 3 2" xfId="7319"/>
    <cellStyle name="Vírgula 6 2 3 3 2 2" xfId="23789"/>
    <cellStyle name="Vírgula 6 2 3 3 2 2 2" xfId="55084"/>
    <cellStyle name="Vírgula 6 2 3 3 2 3" xfId="17201"/>
    <cellStyle name="Vírgula 6 2 3 3 2 3 2" xfId="48496"/>
    <cellStyle name="Vírgula 6 2 3 3 2 4" xfId="38614"/>
    <cellStyle name="Vírgula 6 2 3 3 3" xfId="10613"/>
    <cellStyle name="Vírgula 6 2 3 3 3 2" xfId="27083"/>
    <cellStyle name="Vírgula 6 2 3 3 3 2 2" xfId="58378"/>
    <cellStyle name="Vírgula 6 2 3 3 3 3" xfId="41908"/>
    <cellStyle name="Vírgula 6 2 3 3 4" xfId="20495"/>
    <cellStyle name="Vírgula 6 2 3 3 4 2" xfId="51790"/>
    <cellStyle name="Vírgula 6 2 3 3 5" xfId="13907"/>
    <cellStyle name="Vírgula 6 2 3 3 5 2" xfId="45202"/>
    <cellStyle name="Vírgula 6 2 3 3 6" xfId="35320"/>
    <cellStyle name="Vírgula 6 2 3 3 7" xfId="32025"/>
    <cellStyle name="Vírgula 6 2 3 4" xfId="5672"/>
    <cellStyle name="Vírgula 6 2 3 4 2" xfId="22142"/>
    <cellStyle name="Vírgula 6 2 3 4 2 2" xfId="53437"/>
    <cellStyle name="Vírgula 6 2 3 4 3" xfId="15554"/>
    <cellStyle name="Vírgula 6 2 3 4 3 2" xfId="46849"/>
    <cellStyle name="Vírgula 6 2 3 4 4" xfId="36967"/>
    <cellStyle name="Vírgula 6 2 3 5" xfId="8966"/>
    <cellStyle name="Vírgula 6 2 3 5 2" xfId="25436"/>
    <cellStyle name="Vírgula 6 2 3 5 2 2" xfId="56731"/>
    <cellStyle name="Vírgula 6 2 3 5 3" xfId="40261"/>
    <cellStyle name="Vírgula 6 2 3 6" xfId="18848"/>
    <cellStyle name="Vírgula 6 2 3 6 2" xfId="50143"/>
    <cellStyle name="Vírgula 6 2 3 7" xfId="12260"/>
    <cellStyle name="Vírgula 6 2 3 7 2" xfId="43555"/>
    <cellStyle name="Vírgula 6 2 3 8" xfId="28731"/>
    <cellStyle name="Vírgula 6 2 3 8 2" xfId="33673"/>
    <cellStyle name="Vírgula 6 2 3 9" xfId="30378"/>
    <cellStyle name="Vírgula 6 2 4" xfId="2376"/>
    <cellStyle name="Vírgula 6 2 4 2" xfId="2377"/>
    <cellStyle name="Vírgula 6 2 4 2 2" xfId="4028"/>
    <cellStyle name="Vírgula 6 2 4 2 2 2" xfId="7322"/>
    <cellStyle name="Vírgula 6 2 4 2 2 2 2" xfId="23792"/>
    <cellStyle name="Vírgula 6 2 4 2 2 2 2 2" xfId="55087"/>
    <cellStyle name="Vírgula 6 2 4 2 2 2 3" xfId="17204"/>
    <cellStyle name="Vírgula 6 2 4 2 2 2 3 2" xfId="48499"/>
    <cellStyle name="Vírgula 6 2 4 2 2 2 4" xfId="38617"/>
    <cellStyle name="Vírgula 6 2 4 2 2 3" xfId="10616"/>
    <cellStyle name="Vírgula 6 2 4 2 2 3 2" xfId="27086"/>
    <cellStyle name="Vírgula 6 2 4 2 2 3 2 2" xfId="58381"/>
    <cellStyle name="Vírgula 6 2 4 2 2 3 3" xfId="41911"/>
    <cellStyle name="Vírgula 6 2 4 2 2 4" xfId="20498"/>
    <cellStyle name="Vírgula 6 2 4 2 2 4 2" xfId="51793"/>
    <cellStyle name="Vírgula 6 2 4 2 2 5" xfId="13910"/>
    <cellStyle name="Vírgula 6 2 4 2 2 5 2" xfId="45205"/>
    <cellStyle name="Vírgula 6 2 4 2 2 6" xfId="35323"/>
    <cellStyle name="Vírgula 6 2 4 2 2 7" xfId="32028"/>
    <cellStyle name="Vírgula 6 2 4 2 3" xfId="5675"/>
    <cellStyle name="Vírgula 6 2 4 2 3 2" xfId="22145"/>
    <cellStyle name="Vírgula 6 2 4 2 3 2 2" xfId="53440"/>
    <cellStyle name="Vírgula 6 2 4 2 3 3" xfId="15557"/>
    <cellStyle name="Vírgula 6 2 4 2 3 3 2" xfId="46852"/>
    <cellStyle name="Vírgula 6 2 4 2 3 4" xfId="36970"/>
    <cellStyle name="Vírgula 6 2 4 2 4" xfId="8969"/>
    <cellStyle name="Vírgula 6 2 4 2 4 2" xfId="25439"/>
    <cellStyle name="Vírgula 6 2 4 2 4 2 2" xfId="56734"/>
    <cellStyle name="Vírgula 6 2 4 2 4 3" xfId="40264"/>
    <cellStyle name="Vírgula 6 2 4 2 5" xfId="18851"/>
    <cellStyle name="Vírgula 6 2 4 2 5 2" xfId="50146"/>
    <cellStyle name="Vírgula 6 2 4 2 6" xfId="12263"/>
    <cellStyle name="Vírgula 6 2 4 2 6 2" xfId="43558"/>
    <cellStyle name="Vírgula 6 2 4 2 7" xfId="28734"/>
    <cellStyle name="Vírgula 6 2 4 2 7 2" xfId="33676"/>
    <cellStyle name="Vírgula 6 2 4 2 8" xfId="30381"/>
    <cellStyle name="Vírgula 6 2 4 3" xfId="4027"/>
    <cellStyle name="Vírgula 6 2 4 3 2" xfId="7321"/>
    <cellStyle name="Vírgula 6 2 4 3 2 2" xfId="23791"/>
    <cellStyle name="Vírgula 6 2 4 3 2 2 2" xfId="55086"/>
    <cellStyle name="Vírgula 6 2 4 3 2 3" xfId="17203"/>
    <cellStyle name="Vírgula 6 2 4 3 2 3 2" xfId="48498"/>
    <cellStyle name="Vírgula 6 2 4 3 2 4" xfId="38616"/>
    <cellStyle name="Vírgula 6 2 4 3 3" xfId="10615"/>
    <cellStyle name="Vírgula 6 2 4 3 3 2" xfId="27085"/>
    <cellStyle name="Vírgula 6 2 4 3 3 2 2" xfId="58380"/>
    <cellStyle name="Vírgula 6 2 4 3 3 3" xfId="41910"/>
    <cellStyle name="Vírgula 6 2 4 3 4" xfId="20497"/>
    <cellStyle name="Vírgula 6 2 4 3 4 2" xfId="51792"/>
    <cellStyle name="Vírgula 6 2 4 3 5" xfId="13909"/>
    <cellStyle name="Vírgula 6 2 4 3 5 2" xfId="45204"/>
    <cellStyle name="Vírgula 6 2 4 3 6" xfId="35322"/>
    <cellStyle name="Vírgula 6 2 4 3 7" xfId="32027"/>
    <cellStyle name="Vírgula 6 2 4 4" xfId="5674"/>
    <cellStyle name="Vírgula 6 2 4 4 2" xfId="22144"/>
    <cellStyle name="Vírgula 6 2 4 4 2 2" xfId="53439"/>
    <cellStyle name="Vírgula 6 2 4 4 3" xfId="15556"/>
    <cellStyle name="Vírgula 6 2 4 4 3 2" xfId="46851"/>
    <cellStyle name="Vírgula 6 2 4 4 4" xfId="36969"/>
    <cellStyle name="Vírgula 6 2 4 5" xfId="8968"/>
    <cellStyle name="Vírgula 6 2 4 5 2" xfId="25438"/>
    <cellStyle name="Vírgula 6 2 4 5 2 2" xfId="56733"/>
    <cellStyle name="Vírgula 6 2 4 5 3" xfId="40263"/>
    <cellStyle name="Vírgula 6 2 4 6" xfId="18850"/>
    <cellStyle name="Vírgula 6 2 4 6 2" xfId="50145"/>
    <cellStyle name="Vírgula 6 2 4 7" xfId="12262"/>
    <cellStyle name="Vírgula 6 2 4 7 2" xfId="43557"/>
    <cellStyle name="Vírgula 6 2 4 8" xfId="28733"/>
    <cellStyle name="Vírgula 6 2 4 8 2" xfId="33675"/>
    <cellStyle name="Vírgula 6 2 4 9" xfId="30380"/>
    <cellStyle name="Vírgula 6 2 5" xfId="2378"/>
    <cellStyle name="Vírgula 6 2 5 2" xfId="4029"/>
    <cellStyle name="Vírgula 6 2 5 2 2" xfId="7323"/>
    <cellStyle name="Vírgula 6 2 5 2 2 2" xfId="23793"/>
    <cellStyle name="Vírgula 6 2 5 2 2 2 2" xfId="55088"/>
    <cellStyle name="Vírgula 6 2 5 2 2 3" xfId="17205"/>
    <cellStyle name="Vírgula 6 2 5 2 2 3 2" xfId="48500"/>
    <cellStyle name="Vírgula 6 2 5 2 2 4" xfId="38618"/>
    <cellStyle name="Vírgula 6 2 5 2 3" xfId="10617"/>
    <cellStyle name="Vírgula 6 2 5 2 3 2" xfId="27087"/>
    <cellStyle name="Vírgula 6 2 5 2 3 2 2" xfId="58382"/>
    <cellStyle name="Vírgula 6 2 5 2 3 3" xfId="41912"/>
    <cellStyle name="Vírgula 6 2 5 2 4" xfId="20499"/>
    <cellStyle name="Vírgula 6 2 5 2 4 2" xfId="51794"/>
    <cellStyle name="Vírgula 6 2 5 2 5" xfId="13911"/>
    <cellStyle name="Vírgula 6 2 5 2 5 2" xfId="45206"/>
    <cellStyle name="Vírgula 6 2 5 2 6" xfId="35324"/>
    <cellStyle name="Vírgula 6 2 5 2 7" xfId="32029"/>
    <cellStyle name="Vírgula 6 2 5 3" xfId="5676"/>
    <cellStyle name="Vírgula 6 2 5 3 2" xfId="22146"/>
    <cellStyle name="Vírgula 6 2 5 3 2 2" xfId="53441"/>
    <cellStyle name="Vírgula 6 2 5 3 3" xfId="15558"/>
    <cellStyle name="Vírgula 6 2 5 3 3 2" xfId="46853"/>
    <cellStyle name="Vírgula 6 2 5 3 4" xfId="36971"/>
    <cellStyle name="Vírgula 6 2 5 4" xfId="8970"/>
    <cellStyle name="Vírgula 6 2 5 4 2" xfId="25440"/>
    <cellStyle name="Vírgula 6 2 5 4 2 2" xfId="56735"/>
    <cellStyle name="Vírgula 6 2 5 4 3" xfId="40265"/>
    <cellStyle name="Vírgula 6 2 5 5" xfId="18852"/>
    <cellStyle name="Vírgula 6 2 5 5 2" xfId="50147"/>
    <cellStyle name="Vírgula 6 2 5 6" xfId="12264"/>
    <cellStyle name="Vírgula 6 2 5 6 2" xfId="43559"/>
    <cellStyle name="Vírgula 6 2 5 7" xfId="28735"/>
    <cellStyle name="Vírgula 6 2 5 7 2" xfId="33677"/>
    <cellStyle name="Vírgula 6 2 5 8" xfId="30382"/>
    <cellStyle name="Vírgula 6 2 6" xfId="2379"/>
    <cellStyle name="Vírgula 6 2 6 2" xfId="4030"/>
    <cellStyle name="Vírgula 6 2 6 2 2" xfId="7324"/>
    <cellStyle name="Vírgula 6 2 6 2 2 2" xfId="23794"/>
    <cellStyle name="Vírgula 6 2 6 2 2 2 2" xfId="55089"/>
    <cellStyle name="Vírgula 6 2 6 2 2 3" xfId="17206"/>
    <cellStyle name="Vírgula 6 2 6 2 2 3 2" xfId="48501"/>
    <cellStyle name="Vírgula 6 2 6 2 2 4" xfId="38619"/>
    <cellStyle name="Vírgula 6 2 6 2 3" xfId="10618"/>
    <cellStyle name="Vírgula 6 2 6 2 3 2" xfId="27088"/>
    <cellStyle name="Vírgula 6 2 6 2 3 2 2" xfId="58383"/>
    <cellStyle name="Vírgula 6 2 6 2 3 3" xfId="41913"/>
    <cellStyle name="Vírgula 6 2 6 2 4" xfId="20500"/>
    <cellStyle name="Vírgula 6 2 6 2 4 2" xfId="51795"/>
    <cellStyle name="Vírgula 6 2 6 2 5" xfId="13912"/>
    <cellStyle name="Vírgula 6 2 6 2 5 2" xfId="45207"/>
    <cellStyle name="Vírgula 6 2 6 2 6" xfId="35325"/>
    <cellStyle name="Vírgula 6 2 6 2 7" xfId="32030"/>
    <cellStyle name="Vírgula 6 2 6 3" xfId="5677"/>
    <cellStyle name="Vírgula 6 2 6 3 2" xfId="22147"/>
    <cellStyle name="Vírgula 6 2 6 3 2 2" xfId="53442"/>
    <cellStyle name="Vírgula 6 2 6 3 3" xfId="15559"/>
    <cellStyle name="Vírgula 6 2 6 3 3 2" xfId="46854"/>
    <cellStyle name="Vírgula 6 2 6 3 4" xfId="36972"/>
    <cellStyle name="Vírgula 6 2 6 4" xfId="8971"/>
    <cellStyle name="Vírgula 6 2 6 4 2" xfId="25441"/>
    <cellStyle name="Vírgula 6 2 6 4 2 2" xfId="56736"/>
    <cellStyle name="Vírgula 6 2 6 4 3" xfId="40266"/>
    <cellStyle name="Vírgula 6 2 6 5" xfId="18853"/>
    <cellStyle name="Vírgula 6 2 6 5 2" xfId="50148"/>
    <cellStyle name="Vírgula 6 2 6 6" xfId="12265"/>
    <cellStyle name="Vírgula 6 2 6 6 2" xfId="43560"/>
    <cellStyle name="Vírgula 6 2 6 7" xfId="28736"/>
    <cellStyle name="Vírgula 6 2 6 7 2" xfId="33678"/>
    <cellStyle name="Vírgula 6 2 6 8" xfId="30383"/>
    <cellStyle name="Vírgula 6 2 7" xfId="2380"/>
    <cellStyle name="Vírgula 6 2 7 2" xfId="4031"/>
    <cellStyle name="Vírgula 6 2 7 2 2" xfId="7325"/>
    <cellStyle name="Vírgula 6 2 7 2 2 2" xfId="23795"/>
    <cellStyle name="Vírgula 6 2 7 2 2 2 2" xfId="55090"/>
    <cellStyle name="Vírgula 6 2 7 2 2 3" xfId="17207"/>
    <cellStyle name="Vírgula 6 2 7 2 2 3 2" xfId="48502"/>
    <cellStyle name="Vírgula 6 2 7 2 2 4" xfId="38620"/>
    <cellStyle name="Vírgula 6 2 7 2 3" xfId="10619"/>
    <cellStyle name="Vírgula 6 2 7 2 3 2" xfId="27089"/>
    <cellStyle name="Vírgula 6 2 7 2 3 2 2" xfId="58384"/>
    <cellStyle name="Vírgula 6 2 7 2 3 3" xfId="41914"/>
    <cellStyle name="Vírgula 6 2 7 2 4" xfId="20501"/>
    <cellStyle name="Vírgula 6 2 7 2 4 2" xfId="51796"/>
    <cellStyle name="Vírgula 6 2 7 2 5" xfId="13913"/>
    <cellStyle name="Vírgula 6 2 7 2 5 2" xfId="45208"/>
    <cellStyle name="Vírgula 6 2 7 2 6" xfId="35326"/>
    <cellStyle name="Vírgula 6 2 7 2 7" xfId="32031"/>
    <cellStyle name="Vírgula 6 2 7 3" xfId="5678"/>
    <cellStyle name="Vírgula 6 2 7 3 2" xfId="22148"/>
    <cellStyle name="Vírgula 6 2 7 3 2 2" xfId="53443"/>
    <cellStyle name="Vírgula 6 2 7 3 3" xfId="15560"/>
    <cellStyle name="Vírgula 6 2 7 3 3 2" xfId="46855"/>
    <cellStyle name="Vírgula 6 2 7 3 4" xfId="36973"/>
    <cellStyle name="Vírgula 6 2 7 4" xfId="8972"/>
    <cellStyle name="Vírgula 6 2 7 4 2" xfId="25442"/>
    <cellStyle name="Vírgula 6 2 7 4 2 2" xfId="56737"/>
    <cellStyle name="Vírgula 6 2 7 4 3" xfId="40267"/>
    <cellStyle name="Vírgula 6 2 7 5" xfId="18854"/>
    <cellStyle name="Vírgula 6 2 7 5 2" xfId="50149"/>
    <cellStyle name="Vírgula 6 2 7 6" xfId="12266"/>
    <cellStyle name="Vírgula 6 2 7 6 2" xfId="43561"/>
    <cellStyle name="Vírgula 6 2 7 7" xfId="28737"/>
    <cellStyle name="Vírgula 6 2 7 7 2" xfId="33679"/>
    <cellStyle name="Vírgula 6 2 7 8" xfId="30384"/>
    <cellStyle name="Vírgula 6 2 8" xfId="4018"/>
    <cellStyle name="Vírgula 6 2 8 2" xfId="7312"/>
    <cellStyle name="Vírgula 6 2 8 2 2" xfId="23782"/>
    <cellStyle name="Vírgula 6 2 8 2 2 2" xfId="55077"/>
    <cellStyle name="Vírgula 6 2 8 2 3" xfId="17194"/>
    <cellStyle name="Vírgula 6 2 8 2 3 2" xfId="48489"/>
    <cellStyle name="Vírgula 6 2 8 2 4" xfId="38607"/>
    <cellStyle name="Vírgula 6 2 8 3" xfId="10606"/>
    <cellStyle name="Vírgula 6 2 8 3 2" xfId="27076"/>
    <cellStyle name="Vírgula 6 2 8 3 2 2" xfId="58371"/>
    <cellStyle name="Vírgula 6 2 8 3 3" xfId="41901"/>
    <cellStyle name="Vírgula 6 2 8 4" xfId="20488"/>
    <cellStyle name="Vírgula 6 2 8 4 2" xfId="51783"/>
    <cellStyle name="Vírgula 6 2 8 5" xfId="13900"/>
    <cellStyle name="Vírgula 6 2 8 5 2" xfId="45195"/>
    <cellStyle name="Vírgula 6 2 8 6" xfId="35313"/>
    <cellStyle name="Vírgula 6 2 8 7" xfId="32018"/>
    <cellStyle name="Vírgula 6 2 9" xfId="5665"/>
    <cellStyle name="Vírgula 6 2 9 2" xfId="22135"/>
    <cellStyle name="Vírgula 6 2 9 2 2" xfId="53430"/>
    <cellStyle name="Vírgula 6 2 9 3" xfId="15547"/>
    <cellStyle name="Vírgula 6 2 9 3 2" xfId="46842"/>
    <cellStyle name="Vírgula 6 2 9 4" xfId="36960"/>
    <cellStyle name="Vírgula 6 3" xfId="2381"/>
    <cellStyle name="Vírgula 6 3 10" xfId="12267"/>
    <cellStyle name="Vírgula 6 3 10 2" xfId="43562"/>
    <cellStyle name="Vírgula 6 3 11" xfId="28738"/>
    <cellStyle name="Vírgula 6 3 11 2" xfId="33680"/>
    <cellStyle name="Vírgula 6 3 12" xfId="30385"/>
    <cellStyle name="Vírgula 6 3 2" xfId="2382"/>
    <cellStyle name="Vírgula 6 3 2 2" xfId="2383"/>
    <cellStyle name="Vírgula 6 3 2 2 2" xfId="4034"/>
    <cellStyle name="Vírgula 6 3 2 2 2 2" xfId="7328"/>
    <cellStyle name="Vírgula 6 3 2 2 2 2 2" xfId="23798"/>
    <cellStyle name="Vírgula 6 3 2 2 2 2 2 2" xfId="55093"/>
    <cellStyle name="Vírgula 6 3 2 2 2 2 3" xfId="17210"/>
    <cellStyle name="Vírgula 6 3 2 2 2 2 3 2" xfId="48505"/>
    <cellStyle name="Vírgula 6 3 2 2 2 2 4" xfId="38623"/>
    <cellStyle name="Vírgula 6 3 2 2 2 3" xfId="10622"/>
    <cellStyle name="Vírgula 6 3 2 2 2 3 2" xfId="27092"/>
    <cellStyle name="Vírgula 6 3 2 2 2 3 2 2" xfId="58387"/>
    <cellStyle name="Vírgula 6 3 2 2 2 3 3" xfId="41917"/>
    <cellStyle name="Vírgula 6 3 2 2 2 4" xfId="20504"/>
    <cellStyle name="Vírgula 6 3 2 2 2 4 2" xfId="51799"/>
    <cellStyle name="Vírgula 6 3 2 2 2 5" xfId="13916"/>
    <cellStyle name="Vírgula 6 3 2 2 2 5 2" xfId="45211"/>
    <cellStyle name="Vírgula 6 3 2 2 2 6" xfId="35329"/>
    <cellStyle name="Vírgula 6 3 2 2 2 7" xfId="32034"/>
    <cellStyle name="Vírgula 6 3 2 2 3" xfId="5681"/>
    <cellStyle name="Vírgula 6 3 2 2 3 2" xfId="22151"/>
    <cellStyle name="Vírgula 6 3 2 2 3 2 2" xfId="53446"/>
    <cellStyle name="Vírgula 6 3 2 2 3 3" xfId="15563"/>
    <cellStyle name="Vírgula 6 3 2 2 3 3 2" xfId="46858"/>
    <cellStyle name="Vírgula 6 3 2 2 3 4" xfId="36976"/>
    <cellStyle name="Vírgula 6 3 2 2 4" xfId="8975"/>
    <cellStyle name="Vírgula 6 3 2 2 4 2" xfId="25445"/>
    <cellStyle name="Vírgula 6 3 2 2 4 2 2" xfId="56740"/>
    <cellStyle name="Vírgula 6 3 2 2 4 3" xfId="40270"/>
    <cellStyle name="Vírgula 6 3 2 2 5" xfId="18857"/>
    <cellStyle name="Vírgula 6 3 2 2 5 2" xfId="50152"/>
    <cellStyle name="Vírgula 6 3 2 2 6" xfId="12269"/>
    <cellStyle name="Vírgula 6 3 2 2 6 2" xfId="43564"/>
    <cellStyle name="Vírgula 6 3 2 2 7" xfId="28740"/>
    <cellStyle name="Vírgula 6 3 2 2 7 2" xfId="33682"/>
    <cellStyle name="Vírgula 6 3 2 2 8" xfId="30387"/>
    <cellStyle name="Vírgula 6 3 2 3" xfId="4033"/>
    <cellStyle name="Vírgula 6 3 2 3 2" xfId="7327"/>
    <cellStyle name="Vírgula 6 3 2 3 2 2" xfId="23797"/>
    <cellStyle name="Vírgula 6 3 2 3 2 2 2" xfId="55092"/>
    <cellStyle name="Vírgula 6 3 2 3 2 3" xfId="17209"/>
    <cellStyle name="Vírgula 6 3 2 3 2 3 2" xfId="48504"/>
    <cellStyle name="Vírgula 6 3 2 3 2 4" xfId="38622"/>
    <cellStyle name="Vírgula 6 3 2 3 3" xfId="10621"/>
    <cellStyle name="Vírgula 6 3 2 3 3 2" xfId="27091"/>
    <cellStyle name="Vírgula 6 3 2 3 3 2 2" xfId="58386"/>
    <cellStyle name="Vírgula 6 3 2 3 3 3" xfId="41916"/>
    <cellStyle name="Vírgula 6 3 2 3 4" xfId="20503"/>
    <cellStyle name="Vírgula 6 3 2 3 4 2" xfId="51798"/>
    <cellStyle name="Vírgula 6 3 2 3 5" xfId="13915"/>
    <cellStyle name="Vírgula 6 3 2 3 5 2" xfId="45210"/>
    <cellStyle name="Vírgula 6 3 2 3 6" xfId="35328"/>
    <cellStyle name="Vírgula 6 3 2 3 7" xfId="32033"/>
    <cellStyle name="Vírgula 6 3 2 4" xfId="5680"/>
    <cellStyle name="Vírgula 6 3 2 4 2" xfId="22150"/>
    <cellStyle name="Vírgula 6 3 2 4 2 2" xfId="53445"/>
    <cellStyle name="Vírgula 6 3 2 4 3" xfId="15562"/>
    <cellStyle name="Vírgula 6 3 2 4 3 2" xfId="46857"/>
    <cellStyle name="Vírgula 6 3 2 4 4" xfId="36975"/>
    <cellStyle name="Vírgula 6 3 2 5" xfId="8974"/>
    <cellStyle name="Vírgula 6 3 2 5 2" xfId="25444"/>
    <cellStyle name="Vírgula 6 3 2 5 2 2" xfId="56739"/>
    <cellStyle name="Vírgula 6 3 2 5 3" xfId="40269"/>
    <cellStyle name="Vírgula 6 3 2 6" xfId="18856"/>
    <cellStyle name="Vírgula 6 3 2 6 2" xfId="50151"/>
    <cellStyle name="Vírgula 6 3 2 7" xfId="12268"/>
    <cellStyle name="Vírgula 6 3 2 7 2" xfId="43563"/>
    <cellStyle name="Vírgula 6 3 2 8" xfId="28739"/>
    <cellStyle name="Vírgula 6 3 2 8 2" xfId="33681"/>
    <cellStyle name="Vírgula 6 3 2 9" xfId="30386"/>
    <cellStyle name="Vírgula 6 3 3" xfId="2384"/>
    <cellStyle name="Vírgula 6 3 3 2" xfId="2385"/>
    <cellStyle name="Vírgula 6 3 3 2 2" xfId="4036"/>
    <cellStyle name="Vírgula 6 3 3 2 2 2" xfId="7330"/>
    <cellStyle name="Vírgula 6 3 3 2 2 2 2" xfId="23800"/>
    <cellStyle name="Vírgula 6 3 3 2 2 2 2 2" xfId="55095"/>
    <cellStyle name="Vírgula 6 3 3 2 2 2 3" xfId="17212"/>
    <cellStyle name="Vírgula 6 3 3 2 2 2 3 2" xfId="48507"/>
    <cellStyle name="Vírgula 6 3 3 2 2 2 4" xfId="38625"/>
    <cellStyle name="Vírgula 6 3 3 2 2 3" xfId="10624"/>
    <cellStyle name="Vírgula 6 3 3 2 2 3 2" xfId="27094"/>
    <cellStyle name="Vírgula 6 3 3 2 2 3 2 2" xfId="58389"/>
    <cellStyle name="Vírgula 6 3 3 2 2 3 3" xfId="41919"/>
    <cellStyle name="Vírgula 6 3 3 2 2 4" xfId="20506"/>
    <cellStyle name="Vírgula 6 3 3 2 2 4 2" xfId="51801"/>
    <cellStyle name="Vírgula 6 3 3 2 2 5" xfId="13918"/>
    <cellStyle name="Vírgula 6 3 3 2 2 5 2" xfId="45213"/>
    <cellStyle name="Vírgula 6 3 3 2 2 6" xfId="35331"/>
    <cellStyle name="Vírgula 6 3 3 2 2 7" xfId="32036"/>
    <cellStyle name="Vírgula 6 3 3 2 3" xfId="5683"/>
    <cellStyle name="Vírgula 6 3 3 2 3 2" xfId="22153"/>
    <cellStyle name="Vírgula 6 3 3 2 3 2 2" xfId="53448"/>
    <cellStyle name="Vírgula 6 3 3 2 3 3" xfId="15565"/>
    <cellStyle name="Vírgula 6 3 3 2 3 3 2" xfId="46860"/>
    <cellStyle name="Vírgula 6 3 3 2 3 4" xfId="36978"/>
    <cellStyle name="Vírgula 6 3 3 2 4" xfId="8977"/>
    <cellStyle name="Vírgula 6 3 3 2 4 2" xfId="25447"/>
    <cellStyle name="Vírgula 6 3 3 2 4 2 2" xfId="56742"/>
    <cellStyle name="Vírgula 6 3 3 2 4 3" xfId="40272"/>
    <cellStyle name="Vírgula 6 3 3 2 5" xfId="18859"/>
    <cellStyle name="Vírgula 6 3 3 2 5 2" xfId="50154"/>
    <cellStyle name="Vírgula 6 3 3 2 6" xfId="12271"/>
    <cellStyle name="Vírgula 6 3 3 2 6 2" xfId="43566"/>
    <cellStyle name="Vírgula 6 3 3 2 7" xfId="28742"/>
    <cellStyle name="Vírgula 6 3 3 2 7 2" xfId="33684"/>
    <cellStyle name="Vírgula 6 3 3 2 8" xfId="30389"/>
    <cellStyle name="Vírgula 6 3 3 3" xfId="4035"/>
    <cellStyle name="Vírgula 6 3 3 3 2" xfId="7329"/>
    <cellStyle name="Vírgula 6 3 3 3 2 2" xfId="23799"/>
    <cellStyle name="Vírgula 6 3 3 3 2 2 2" xfId="55094"/>
    <cellStyle name="Vírgula 6 3 3 3 2 3" xfId="17211"/>
    <cellStyle name="Vírgula 6 3 3 3 2 3 2" xfId="48506"/>
    <cellStyle name="Vírgula 6 3 3 3 2 4" xfId="38624"/>
    <cellStyle name="Vírgula 6 3 3 3 3" xfId="10623"/>
    <cellStyle name="Vírgula 6 3 3 3 3 2" xfId="27093"/>
    <cellStyle name="Vírgula 6 3 3 3 3 2 2" xfId="58388"/>
    <cellStyle name="Vírgula 6 3 3 3 3 3" xfId="41918"/>
    <cellStyle name="Vírgula 6 3 3 3 4" xfId="20505"/>
    <cellStyle name="Vírgula 6 3 3 3 4 2" xfId="51800"/>
    <cellStyle name="Vírgula 6 3 3 3 5" xfId="13917"/>
    <cellStyle name="Vírgula 6 3 3 3 5 2" xfId="45212"/>
    <cellStyle name="Vírgula 6 3 3 3 6" xfId="35330"/>
    <cellStyle name="Vírgula 6 3 3 3 7" xfId="32035"/>
    <cellStyle name="Vírgula 6 3 3 4" xfId="5682"/>
    <cellStyle name="Vírgula 6 3 3 4 2" xfId="22152"/>
    <cellStyle name="Vírgula 6 3 3 4 2 2" xfId="53447"/>
    <cellStyle name="Vírgula 6 3 3 4 3" xfId="15564"/>
    <cellStyle name="Vírgula 6 3 3 4 3 2" xfId="46859"/>
    <cellStyle name="Vírgula 6 3 3 4 4" xfId="36977"/>
    <cellStyle name="Vírgula 6 3 3 5" xfId="8976"/>
    <cellStyle name="Vírgula 6 3 3 5 2" xfId="25446"/>
    <cellStyle name="Vírgula 6 3 3 5 2 2" xfId="56741"/>
    <cellStyle name="Vírgula 6 3 3 5 3" xfId="40271"/>
    <cellStyle name="Vírgula 6 3 3 6" xfId="18858"/>
    <cellStyle name="Vírgula 6 3 3 6 2" xfId="50153"/>
    <cellStyle name="Vírgula 6 3 3 7" xfId="12270"/>
    <cellStyle name="Vírgula 6 3 3 7 2" xfId="43565"/>
    <cellStyle name="Vírgula 6 3 3 8" xfId="28741"/>
    <cellStyle name="Vírgula 6 3 3 8 2" xfId="33683"/>
    <cellStyle name="Vírgula 6 3 3 9" xfId="30388"/>
    <cellStyle name="Vírgula 6 3 4" xfId="2386"/>
    <cellStyle name="Vírgula 6 3 4 2" xfId="4037"/>
    <cellStyle name="Vírgula 6 3 4 2 2" xfId="7331"/>
    <cellStyle name="Vírgula 6 3 4 2 2 2" xfId="23801"/>
    <cellStyle name="Vírgula 6 3 4 2 2 2 2" xfId="55096"/>
    <cellStyle name="Vírgula 6 3 4 2 2 3" xfId="17213"/>
    <cellStyle name="Vírgula 6 3 4 2 2 3 2" xfId="48508"/>
    <cellStyle name="Vírgula 6 3 4 2 2 4" xfId="38626"/>
    <cellStyle name="Vírgula 6 3 4 2 3" xfId="10625"/>
    <cellStyle name="Vírgula 6 3 4 2 3 2" xfId="27095"/>
    <cellStyle name="Vírgula 6 3 4 2 3 2 2" xfId="58390"/>
    <cellStyle name="Vírgula 6 3 4 2 3 3" xfId="41920"/>
    <cellStyle name="Vírgula 6 3 4 2 4" xfId="20507"/>
    <cellStyle name="Vírgula 6 3 4 2 4 2" xfId="51802"/>
    <cellStyle name="Vírgula 6 3 4 2 5" xfId="13919"/>
    <cellStyle name="Vírgula 6 3 4 2 5 2" xfId="45214"/>
    <cellStyle name="Vírgula 6 3 4 2 6" xfId="35332"/>
    <cellStyle name="Vírgula 6 3 4 2 7" xfId="32037"/>
    <cellStyle name="Vírgula 6 3 4 3" xfId="5684"/>
    <cellStyle name="Vírgula 6 3 4 3 2" xfId="22154"/>
    <cellStyle name="Vírgula 6 3 4 3 2 2" xfId="53449"/>
    <cellStyle name="Vírgula 6 3 4 3 3" xfId="15566"/>
    <cellStyle name="Vírgula 6 3 4 3 3 2" xfId="46861"/>
    <cellStyle name="Vírgula 6 3 4 3 4" xfId="36979"/>
    <cellStyle name="Vírgula 6 3 4 4" xfId="8978"/>
    <cellStyle name="Vírgula 6 3 4 4 2" xfId="25448"/>
    <cellStyle name="Vírgula 6 3 4 4 2 2" xfId="56743"/>
    <cellStyle name="Vírgula 6 3 4 4 3" xfId="40273"/>
    <cellStyle name="Vírgula 6 3 4 5" xfId="18860"/>
    <cellStyle name="Vírgula 6 3 4 5 2" xfId="50155"/>
    <cellStyle name="Vírgula 6 3 4 6" xfId="12272"/>
    <cellStyle name="Vírgula 6 3 4 6 2" xfId="43567"/>
    <cellStyle name="Vírgula 6 3 4 7" xfId="28743"/>
    <cellStyle name="Vírgula 6 3 4 7 2" xfId="33685"/>
    <cellStyle name="Vírgula 6 3 4 8" xfId="30390"/>
    <cellStyle name="Vírgula 6 3 5" xfId="2387"/>
    <cellStyle name="Vírgula 6 3 5 2" xfId="4038"/>
    <cellStyle name="Vírgula 6 3 5 2 2" xfId="7332"/>
    <cellStyle name="Vírgula 6 3 5 2 2 2" xfId="23802"/>
    <cellStyle name="Vírgula 6 3 5 2 2 2 2" xfId="55097"/>
    <cellStyle name="Vírgula 6 3 5 2 2 3" xfId="17214"/>
    <cellStyle name="Vírgula 6 3 5 2 2 3 2" xfId="48509"/>
    <cellStyle name="Vírgula 6 3 5 2 2 4" xfId="38627"/>
    <cellStyle name="Vírgula 6 3 5 2 3" xfId="10626"/>
    <cellStyle name="Vírgula 6 3 5 2 3 2" xfId="27096"/>
    <cellStyle name="Vírgula 6 3 5 2 3 2 2" xfId="58391"/>
    <cellStyle name="Vírgula 6 3 5 2 3 3" xfId="41921"/>
    <cellStyle name="Vírgula 6 3 5 2 4" xfId="20508"/>
    <cellStyle name="Vírgula 6 3 5 2 4 2" xfId="51803"/>
    <cellStyle name="Vírgula 6 3 5 2 5" xfId="13920"/>
    <cellStyle name="Vírgula 6 3 5 2 5 2" xfId="45215"/>
    <cellStyle name="Vírgula 6 3 5 2 6" xfId="35333"/>
    <cellStyle name="Vírgula 6 3 5 2 7" xfId="32038"/>
    <cellStyle name="Vírgula 6 3 5 3" xfId="5685"/>
    <cellStyle name="Vírgula 6 3 5 3 2" xfId="22155"/>
    <cellStyle name="Vírgula 6 3 5 3 2 2" xfId="53450"/>
    <cellStyle name="Vírgula 6 3 5 3 3" xfId="15567"/>
    <cellStyle name="Vírgula 6 3 5 3 3 2" xfId="46862"/>
    <cellStyle name="Vírgula 6 3 5 3 4" xfId="36980"/>
    <cellStyle name="Vírgula 6 3 5 4" xfId="8979"/>
    <cellStyle name="Vírgula 6 3 5 4 2" xfId="25449"/>
    <cellStyle name="Vírgula 6 3 5 4 2 2" xfId="56744"/>
    <cellStyle name="Vírgula 6 3 5 4 3" xfId="40274"/>
    <cellStyle name="Vírgula 6 3 5 5" xfId="18861"/>
    <cellStyle name="Vírgula 6 3 5 5 2" xfId="50156"/>
    <cellStyle name="Vírgula 6 3 5 6" xfId="12273"/>
    <cellStyle name="Vírgula 6 3 5 6 2" xfId="43568"/>
    <cellStyle name="Vírgula 6 3 5 7" xfId="28744"/>
    <cellStyle name="Vírgula 6 3 5 7 2" xfId="33686"/>
    <cellStyle name="Vírgula 6 3 5 8" xfId="30391"/>
    <cellStyle name="Vírgula 6 3 6" xfId="4032"/>
    <cellStyle name="Vírgula 6 3 6 2" xfId="7326"/>
    <cellStyle name="Vírgula 6 3 6 2 2" xfId="23796"/>
    <cellStyle name="Vírgula 6 3 6 2 2 2" xfId="55091"/>
    <cellStyle name="Vírgula 6 3 6 2 3" xfId="17208"/>
    <cellStyle name="Vírgula 6 3 6 2 3 2" xfId="48503"/>
    <cellStyle name="Vírgula 6 3 6 2 4" xfId="38621"/>
    <cellStyle name="Vírgula 6 3 6 3" xfId="10620"/>
    <cellStyle name="Vírgula 6 3 6 3 2" xfId="27090"/>
    <cellStyle name="Vírgula 6 3 6 3 2 2" xfId="58385"/>
    <cellStyle name="Vírgula 6 3 6 3 3" xfId="41915"/>
    <cellStyle name="Vírgula 6 3 6 4" xfId="20502"/>
    <cellStyle name="Vírgula 6 3 6 4 2" xfId="51797"/>
    <cellStyle name="Vírgula 6 3 6 5" xfId="13914"/>
    <cellStyle name="Vírgula 6 3 6 5 2" xfId="45209"/>
    <cellStyle name="Vírgula 6 3 6 6" xfId="35327"/>
    <cellStyle name="Vírgula 6 3 6 7" xfId="32032"/>
    <cellStyle name="Vírgula 6 3 7" xfId="5679"/>
    <cellStyle name="Vírgula 6 3 7 2" xfId="22149"/>
    <cellStyle name="Vírgula 6 3 7 2 2" xfId="53444"/>
    <cellStyle name="Vírgula 6 3 7 3" xfId="15561"/>
    <cellStyle name="Vírgula 6 3 7 3 2" xfId="46856"/>
    <cellStyle name="Vírgula 6 3 7 4" xfId="36974"/>
    <cellStyle name="Vírgula 6 3 8" xfId="8973"/>
    <cellStyle name="Vírgula 6 3 8 2" xfId="25443"/>
    <cellStyle name="Vírgula 6 3 8 2 2" xfId="56738"/>
    <cellStyle name="Vírgula 6 3 8 3" xfId="40268"/>
    <cellStyle name="Vírgula 6 3 9" xfId="18855"/>
    <cellStyle name="Vírgula 6 3 9 2" xfId="50150"/>
    <cellStyle name="Vírgula 6 4" xfId="2388"/>
    <cellStyle name="Vírgula 6 4 10" xfId="28745"/>
    <cellStyle name="Vírgula 6 4 10 2" xfId="33687"/>
    <cellStyle name="Vírgula 6 4 11" xfId="30392"/>
    <cellStyle name="Vírgula 6 4 2" xfId="2389"/>
    <cellStyle name="Vírgula 6 4 2 2" xfId="2390"/>
    <cellStyle name="Vírgula 6 4 2 2 2" xfId="4041"/>
    <cellStyle name="Vírgula 6 4 2 2 2 2" xfId="7335"/>
    <cellStyle name="Vírgula 6 4 2 2 2 2 2" xfId="23805"/>
    <cellStyle name="Vírgula 6 4 2 2 2 2 2 2" xfId="55100"/>
    <cellStyle name="Vírgula 6 4 2 2 2 2 3" xfId="17217"/>
    <cellStyle name="Vírgula 6 4 2 2 2 2 3 2" xfId="48512"/>
    <cellStyle name="Vírgula 6 4 2 2 2 2 4" xfId="38630"/>
    <cellStyle name="Vírgula 6 4 2 2 2 3" xfId="10629"/>
    <cellStyle name="Vírgula 6 4 2 2 2 3 2" xfId="27099"/>
    <cellStyle name="Vírgula 6 4 2 2 2 3 2 2" xfId="58394"/>
    <cellStyle name="Vírgula 6 4 2 2 2 3 3" xfId="41924"/>
    <cellStyle name="Vírgula 6 4 2 2 2 4" xfId="20511"/>
    <cellStyle name="Vírgula 6 4 2 2 2 4 2" xfId="51806"/>
    <cellStyle name="Vírgula 6 4 2 2 2 5" xfId="13923"/>
    <cellStyle name="Vírgula 6 4 2 2 2 5 2" xfId="45218"/>
    <cellStyle name="Vírgula 6 4 2 2 2 6" xfId="35336"/>
    <cellStyle name="Vírgula 6 4 2 2 2 7" xfId="32041"/>
    <cellStyle name="Vírgula 6 4 2 2 3" xfId="5688"/>
    <cellStyle name="Vírgula 6 4 2 2 3 2" xfId="22158"/>
    <cellStyle name="Vírgula 6 4 2 2 3 2 2" xfId="53453"/>
    <cellStyle name="Vírgula 6 4 2 2 3 3" xfId="15570"/>
    <cellStyle name="Vírgula 6 4 2 2 3 3 2" xfId="46865"/>
    <cellStyle name="Vírgula 6 4 2 2 3 4" xfId="36983"/>
    <cellStyle name="Vírgula 6 4 2 2 4" xfId="8982"/>
    <cellStyle name="Vírgula 6 4 2 2 4 2" xfId="25452"/>
    <cellStyle name="Vírgula 6 4 2 2 4 2 2" xfId="56747"/>
    <cellStyle name="Vírgula 6 4 2 2 4 3" xfId="40277"/>
    <cellStyle name="Vírgula 6 4 2 2 5" xfId="18864"/>
    <cellStyle name="Vírgula 6 4 2 2 5 2" xfId="50159"/>
    <cellStyle name="Vírgula 6 4 2 2 6" xfId="12276"/>
    <cellStyle name="Vírgula 6 4 2 2 6 2" xfId="43571"/>
    <cellStyle name="Vírgula 6 4 2 2 7" xfId="28747"/>
    <cellStyle name="Vírgula 6 4 2 2 7 2" xfId="33689"/>
    <cellStyle name="Vírgula 6 4 2 2 8" xfId="30394"/>
    <cellStyle name="Vírgula 6 4 2 3" xfId="4040"/>
    <cellStyle name="Vírgula 6 4 2 3 2" xfId="7334"/>
    <cellStyle name="Vírgula 6 4 2 3 2 2" xfId="23804"/>
    <cellStyle name="Vírgula 6 4 2 3 2 2 2" xfId="55099"/>
    <cellStyle name="Vírgula 6 4 2 3 2 3" xfId="17216"/>
    <cellStyle name="Vírgula 6 4 2 3 2 3 2" xfId="48511"/>
    <cellStyle name="Vírgula 6 4 2 3 2 4" xfId="38629"/>
    <cellStyle name="Vírgula 6 4 2 3 3" xfId="10628"/>
    <cellStyle name="Vírgula 6 4 2 3 3 2" xfId="27098"/>
    <cellStyle name="Vírgula 6 4 2 3 3 2 2" xfId="58393"/>
    <cellStyle name="Vírgula 6 4 2 3 3 3" xfId="41923"/>
    <cellStyle name="Vírgula 6 4 2 3 4" xfId="20510"/>
    <cellStyle name="Vírgula 6 4 2 3 4 2" xfId="51805"/>
    <cellStyle name="Vírgula 6 4 2 3 5" xfId="13922"/>
    <cellStyle name="Vírgula 6 4 2 3 5 2" xfId="45217"/>
    <cellStyle name="Vírgula 6 4 2 3 6" xfId="35335"/>
    <cellStyle name="Vírgula 6 4 2 3 7" xfId="32040"/>
    <cellStyle name="Vírgula 6 4 2 4" xfId="5687"/>
    <cellStyle name="Vírgula 6 4 2 4 2" xfId="22157"/>
    <cellStyle name="Vírgula 6 4 2 4 2 2" xfId="53452"/>
    <cellStyle name="Vírgula 6 4 2 4 3" xfId="15569"/>
    <cellStyle name="Vírgula 6 4 2 4 3 2" xfId="46864"/>
    <cellStyle name="Vírgula 6 4 2 4 4" xfId="36982"/>
    <cellStyle name="Vírgula 6 4 2 5" xfId="8981"/>
    <cellStyle name="Vírgula 6 4 2 5 2" xfId="25451"/>
    <cellStyle name="Vírgula 6 4 2 5 2 2" xfId="56746"/>
    <cellStyle name="Vírgula 6 4 2 5 3" xfId="40276"/>
    <cellStyle name="Vírgula 6 4 2 6" xfId="18863"/>
    <cellStyle name="Vírgula 6 4 2 6 2" xfId="50158"/>
    <cellStyle name="Vírgula 6 4 2 7" xfId="12275"/>
    <cellStyle name="Vírgula 6 4 2 7 2" xfId="43570"/>
    <cellStyle name="Vírgula 6 4 2 8" xfId="28746"/>
    <cellStyle name="Vírgula 6 4 2 8 2" xfId="33688"/>
    <cellStyle name="Vírgula 6 4 2 9" xfId="30393"/>
    <cellStyle name="Vírgula 6 4 3" xfId="2391"/>
    <cellStyle name="Vírgula 6 4 3 2" xfId="2392"/>
    <cellStyle name="Vírgula 6 4 3 2 2" xfId="4043"/>
    <cellStyle name="Vírgula 6 4 3 2 2 2" xfId="7337"/>
    <cellStyle name="Vírgula 6 4 3 2 2 2 2" xfId="23807"/>
    <cellStyle name="Vírgula 6 4 3 2 2 2 2 2" xfId="55102"/>
    <cellStyle name="Vírgula 6 4 3 2 2 2 3" xfId="17219"/>
    <cellStyle name="Vírgula 6 4 3 2 2 2 3 2" xfId="48514"/>
    <cellStyle name="Vírgula 6 4 3 2 2 2 4" xfId="38632"/>
    <cellStyle name="Vírgula 6 4 3 2 2 3" xfId="10631"/>
    <cellStyle name="Vírgula 6 4 3 2 2 3 2" xfId="27101"/>
    <cellStyle name="Vírgula 6 4 3 2 2 3 2 2" xfId="58396"/>
    <cellStyle name="Vírgula 6 4 3 2 2 3 3" xfId="41926"/>
    <cellStyle name="Vírgula 6 4 3 2 2 4" xfId="20513"/>
    <cellStyle name="Vírgula 6 4 3 2 2 4 2" xfId="51808"/>
    <cellStyle name="Vírgula 6 4 3 2 2 5" xfId="13925"/>
    <cellStyle name="Vírgula 6 4 3 2 2 5 2" xfId="45220"/>
    <cellStyle name="Vírgula 6 4 3 2 2 6" xfId="35338"/>
    <cellStyle name="Vírgula 6 4 3 2 2 7" xfId="32043"/>
    <cellStyle name="Vírgula 6 4 3 2 3" xfId="5690"/>
    <cellStyle name="Vírgula 6 4 3 2 3 2" xfId="22160"/>
    <cellStyle name="Vírgula 6 4 3 2 3 2 2" xfId="53455"/>
    <cellStyle name="Vírgula 6 4 3 2 3 3" xfId="15572"/>
    <cellStyle name="Vírgula 6 4 3 2 3 3 2" xfId="46867"/>
    <cellStyle name="Vírgula 6 4 3 2 3 4" xfId="36985"/>
    <cellStyle name="Vírgula 6 4 3 2 4" xfId="8984"/>
    <cellStyle name="Vírgula 6 4 3 2 4 2" xfId="25454"/>
    <cellStyle name="Vírgula 6 4 3 2 4 2 2" xfId="56749"/>
    <cellStyle name="Vírgula 6 4 3 2 4 3" xfId="40279"/>
    <cellStyle name="Vírgula 6 4 3 2 5" xfId="18866"/>
    <cellStyle name="Vírgula 6 4 3 2 5 2" xfId="50161"/>
    <cellStyle name="Vírgula 6 4 3 2 6" xfId="12278"/>
    <cellStyle name="Vírgula 6 4 3 2 6 2" xfId="43573"/>
    <cellStyle name="Vírgula 6 4 3 2 7" xfId="28749"/>
    <cellStyle name="Vírgula 6 4 3 2 7 2" xfId="33691"/>
    <cellStyle name="Vírgula 6 4 3 2 8" xfId="30396"/>
    <cellStyle name="Vírgula 6 4 3 3" xfId="4042"/>
    <cellStyle name="Vírgula 6 4 3 3 2" xfId="7336"/>
    <cellStyle name="Vírgula 6 4 3 3 2 2" xfId="23806"/>
    <cellStyle name="Vírgula 6 4 3 3 2 2 2" xfId="55101"/>
    <cellStyle name="Vírgula 6 4 3 3 2 3" xfId="17218"/>
    <cellStyle name="Vírgula 6 4 3 3 2 3 2" xfId="48513"/>
    <cellStyle name="Vírgula 6 4 3 3 2 4" xfId="38631"/>
    <cellStyle name="Vírgula 6 4 3 3 3" xfId="10630"/>
    <cellStyle name="Vírgula 6 4 3 3 3 2" xfId="27100"/>
    <cellStyle name="Vírgula 6 4 3 3 3 2 2" xfId="58395"/>
    <cellStyle name="Vírgula 6 4 3 3 3 3" xfId="41925"/>
    <cellStyle name="Vírgula 6 4 3 3 4" xfId="20512"/>
    <cellStyle name="Vírgula 6 4 3 3 4 2" xfId="51807"/>
    <cellStyle name="Vírgula 6 4 3 3 5" xfId="13924"/>
    <cellStyle name="Vírgula 6 4 3 3 5 2" xfId="45219"/>
    <cellStyle name="Vírgula 6 4 3 3 6" xfId="35337"/>
    <cellStyle name="Vírgula 6 4 3 3 7" xfId="32042"/>
    <cellStyle name="Vírgula 6 4 3 4" xfId="5689"/>
    <cellStyle name="Vírgula 6 4 3 4 2" xfId="22159"/>
    <cellStyle name="Vírgula 6 4 3 4 2 2" xfId="53454"/>
    <cellStyle name="Vírgula 6 4 3 4 3" xfId="15571"/>
    <cellStyle name="Vírgula 6 4 3 4 3 2" xfId="46866"/>
    <cellStyle name="Vírgula 6 4 3 4 4" xfId="36984"/>
    <cellStyle name="Vírgula 6 4 3 5" xfId="8983"/>
    <cellStyle name="Vírgula 6 4 3 5 2" xfId="25453"/>
    <cellStyle name="Vírgula 6 4 3 5 2 2" xfId="56748"/>
    <cellStyle name="Vírgula 6 4 3 5 3" xfId="40278"/>
    <cellStyle name="Vírgula 6 4 3 6" xfId="18865"/>
    <cellStyle name="Vírgula 6 4 3 6 2" xfId="50160"/>
    <cellStyle name="Vírgula 6 4 3 7" xfId="12277"/>
    <cellStyle name="Vírgula 6 4 3 7 2" xfId="43572"/>
    <cellStyle name="Vírgula 6 4 3 8" xfId="28748"/>
    <cellStyle name="Vírgula 6 4 3 8 2" xfId="33690"/>
    <cellStyle name="Vírgula 6 4 3 9" xfId="30395"/>
    <cellStyle name="Vírgula 6 4 4" xfId="2393"/>
    <cellStyle name="Vírgula 6 4 4 2" xfId="4044"/>
    <cellStyle name="Vírgula 6 4 4 2 2" xfId="7338"/>
    <cellStyle name="Vírgula 6 4 4 2 2 2" xfId="23808"/>
    <cellStyle name="Vírgula 6 4 4 2 2 2 2" xfId="55103"/>
    <cellStyle name="Vírgula 6 4 4 2 2 3" xfId="17220"/>
    <cellStyle name="Vírgula 6 4 4 2 2 3 2" xfId="48515"/>
    <cellStyle name="Vírgula 6 4 4 2 2 4" xfId="38633"/>
    <cellStyle name="Vírgula 6 4 4 2 3" xfId="10632"/>
    <cellStyle name="Vírgula 6 4 4 2 3 2" xfId="27102"/>
    <cellStyle name="Vírgula 6 4 4 2 3 2 2" xfId="58397"/>
    <cellStyle name="Vírgula 6 4 4 2 3 3" xfId="41927"/>
    <cellStyle name="Vírgula 6 4 4 2 4" xfId="20514"/>
    <cellStyle name="Vírgula 6 4 4 2 4 2" xfId="51809"/>
    <cellStyle name="Vírgula 6 4 4 2 5" xfId="13926"/>
    <cellStyle name="Vírgula 6 4 4 2 5 2" xfId="45221"/>
    <cellStyle name="Vírgula 6 4 4 2 6" xfId="35339"/>
    <cellStyle name="Vírgula 6 4 4 2 7" xfId="32044"/>
    <cellStyle name="Vírgula 6 4 4 3" xfId="5691"/>
    <cellStyle name="Vírgula 6 4 4 3 2" xfId="22161"/>
    <cellStyle name="Vírgula 6 4 4 3 2 2" xfId="53456"/>
    <cellStyle name="Vírgula 6 4 4 3 3" xfId="15573"/>
    <cellStyle name="Vírgula 6 4 4 3 3 2" xfId="46868"/>
    <cellStyle name="Vírgula 6 4 4 3 4" xfId="36986"/>
    <cellStyle name="Vírgula 6 4 4 4" xfId="8985"/>
    <cellStyle name="Vírgula 6 4 4 4 2" xfId="25455"/>
    <cellStyle name="Vírgula 6 4 4 4 2 2" xfId="56750"/>
    <cellStyle name="Vírgula 6 4 4 4 3" xfId="40280"/>
    <cellStyle name="Vírgula 6 4 4 5" xfId="18867"/>
    <cellStyle name="Vírgula 6 4 4 5 2" xfId="50162"/>
    <cellStyle name="Vírgula 6 4 4 6" xfId="12279"/>
    <cellStyle name="Vírgula 6 4 4 6 2" xfId="43574"/>
    <cellStyle name="Vírgula 6 4 4 7" xfId="28750"/>
    <cellStyle name="Vírgula 6 4 4 7 2" xfId="33692"/>
    <cellStyle name="Vírgula 6 4 4 8" xfId="30397"/>
    <cellStyle name="Vírgula 6 4 5" xfId="4039"/>
    <cellStyle name="Vírgula 6 4 5 2" xfId="7333"/>
    <cellStyle name="Vírgula 6 4 5 2 2" xfId="23803"/>
    <cellStyle name="Vírgula 6 4 5 2 2 2" xfId="55098"/>
    <cellStyle name="Vírgula 6 4 5 2 3" xfId="17215"/>
    <cellStyle name="Vírgula 6 4 5 2 3 2" xfId="48510"/>
    <cellStyle name="Vírgula 6 4 5 2 4" xfId="38628"/>
    <cellStyle name="Vírgula 6 4 5 3" xfId="10627"/>
    <cellStyle name="Vírgula 6 4 5 3 2" xfId="27097"/>
    <cellStyle name="Vírgula 6 4 5 3 2 2" xfId="58392"/>
    <cellStyle name="Vírgula 6 4 5 3 3" xfId="41922"/>
    <cellStyle name="Vírgula 6 4 5 4" xfId="20509"/>
    <cellStyle name="Vírgula 6 4 5 4 2" xfId="51804"/>
    <cellStyle name="Vírgula 6 4 5 5" xfId="13921"/>
    <cellStyle name="Vírgula 6 4 5 5 2" xfId="45216"/>
    <cellStyle name="Vírgula 6 4 5 6" xfId="35334"/>
    <cellStyle name="Vírgula 6 4 5 7" xfId="32039"/>
    <cellStyle name="Vírgula 6 4 6" xfId="5686"/>
    <cellStyle name="Vírgula 6 4 6 2" xfId="22156"/>
    <cellStyle name="Vírgula 6 4 6 2 2" xfId="53451"/>
    <cellStyle name="Vírgula 6 4 6 3" xfId="15568"/>
    <cellStyle name="Vírgula 6 4 6 3 2" xfId="46863"/>
    <cellStyle name="Vírgula 6 4 6 4" xfId="36981"/>
    <cellStyle name="Vírgula 6 4 7" xfId="8980"/>
    <cellStyle name="Vírgula 6 4 7 2" xfId="25450"/>
    <cellStyle name="Vírgula 6 4 7 2 2" xfId="56745"/>
    <cellStyle name="Vírgula 6 4 7 3" xfId="40275"/>
    <cellStyle name="Vírgula 6 4 8" xfId="18862"/>
    <cellStyle name="Vírgula 6 4 8 2" xfId="50157"/>
    <cellStyle name="Vírgula 6 4 9" xfId="12274"/>
    <cellStyle name="Vírgula 6 4 9 2" xfId="43569"/>
    <cellStyle name="Vírgula 6 5" xfId="2394"/>
    <cellStyle name="Vírgula 6 5 2" xfId="2395"/>
    <cellStyle name="Vírgula 6 5 2 2" xfId="4046"/>
    <cellStyle name="Vírgula 6 5 2 2 2" xfId="7340"/>
    <cellStyle name="Vírgula 6 5 2 2 2 2" xfId="23810"/>
    <cellStyle name="Vírgula 6 5 2 2 2 2 2" xfId="55105"/>
    <cellStyle name="Vírgula 6 5 2 2 2 3" xfId="17222"/>
    <cellStyle name="Vírgula 6 5 2 2 2 3 2" xfId="48517"/>
    <cellStyle name="Vírgula 6 5 2 2 2 4" xfId="38635"/>
    <cellStyle name="Vírgula 6 5 2 2 3" xfId="10634"/>
    <cellStyle name="Vírgula 6 5 2 2 3 2" xfId="27104"/>
    <cellStyle name="Vírgula 6 5 2 2 3 2 2" xfId="58399"/>
    <cellStyle name="Vírgula 6 5 2 2 3 3" xfId="41929"/>
    <cellStyle name="Vírgula 6 5 2 2 4" xfId="20516"/>
    <cellStyle name="Vírgula 6 5 2 2 4 2" xfId="51811"/>
    <cellStyle name="Vírgula 6 5 2 2 5" xfId="13928"/>
    <cellStyle name="Vírgula 6 5 2 2 5 2" xfId="45223"/>
    <cellStyle name="Vírgula 6 5 2 2 6" xfId="35341"/>
    <cellStyle name="Vírgula 6 5 2 2 7" xfId="32046"/>
    <cellStyle name="Vírgula 6 5 2 3" xfId="5693"/>
    <cellStyle name="Vírgula 6 5 2 3 2" xfId="22163"/>
    <cellStyle name="Vírgula 6 5 2 3 2 2" xfId="53458"/>
    <cellStyle name="Vírgula 6 5 2 3 3" xfId="15575"/>
    <cellStyle name="Vírgula 6 5 2 3 3 2" xfId="46870"/>
    <cellStyle name="Vírgula 6 5 2 3 4" xfId="36988"/>
    <cellStyle name="Vírgula 6 5 2 4" xfId="8987"/>
    <cellStyle name="Vírgula 6 5 2 4 2" xfId="25457"/>
    <cellStyle name="Vírgula 6 5 2 4 2 2" xfId="56752"/>
    <cellStyle name="Vírgula 6 5 2 4 3" xfId="40282"/>
    <cellStyle name="Vírgula 6 5 2 5" xfId="18869"/>
    <cellStyle name="Vírgula 6 5 2 5 2" xfId="50164"/>
    <cellStyle name="Vírgula 6 5 2 6" xfId="12281"/>
    <cellStyle name="Vírgula 6 5 2 6 2" xfId="43576"/>
    <cellStyle name="Vírgula 6 5 2 7" xfId="28752"/>
    <cellStyle name="Vírgula 6 5 2 7 2" xfId="33694"/>
    <cellStyle name="Vírgula 6 5 2 8" xfId="30399"/>
    <cellStyle name="Vírgula 6 5 3" xfId="4045"/>
    <cellStyle name="Vírgula 6 5 3 2" xfId="7339"/>
    <cellStyle name="Vírgula 6 5 3 2 2" xfId="23809"/>
    <cellStyle name="Vírgula 6 5 3 2 2 2" xfId="55104"/>
    <cellStyle name="Vírgula 6 5 3 2 3" xfId="17221"/>
    <cellStyle name="Vírgula 6 5 3 2 3 2" xfId="48516"/>
    <cellStyle name="Vírgula 6 5 3 2 4" xfId="38634"/>
    <cellStyle name="Vírgula 6 5 3 3" xfId="10633"/>
    <cellStyle name="Vírgula 6 5 3 3 2" xfId="27103"/>
    <cellStyle name="Vírgula 6 5 3 3 2 2" xfId="58398"/>
    <cellStyle name="Vírgula 6 5 3 3 3" xfId="41928"/>
    <cellStyle name="Vírgula 6 5 3 4" xfId="20515"/>
    <cellStyle name="Vírgula 6 5 3 4 2" xfId="51810"/>
    <cellStyle name="Vírgula 6 5 3 5" xfId="13927"/>
    <cellStyle name="Vírgula 6 5 3 5 2" xfId="45222"/>
    <cellStyle name="Vírgula 6 5 3 6" xfId="35340"/>
    <cellStyle name="Vírgula 6 5 3 7" xfId="32045"/>
    <cellStyle name="Vírgula 6 5 4" xfId="5692"/>
    <cellStyle name="Vírgula 6 5 4 2" xfId="22162"/>
    <cellStyle name="Vírgula 6 5 4 2 2" xfId="53457"/>
    <cellStyle name="Vírgula 6 5 4 3" xfId="15574"/>
    <cellStyle name="Vírgula 6 5 4 3 2" xfId="46869"/>
    <cellStyle name="Vírgula 6 5 4 4" xfId="36987"/>
    <cellStyle name="Vírgula 6 5 5" xfId="8986"/>
    <cellStyle name="Vírgula 6 5 5 2" xfId="25456"/>
    <cellStyle name="Vírgula 6 5 5 2 2" xfId="56751"/>
    <cellStyle name="Vírgula 6 5 5 3" xfId="40281"/>
    <cellStyle name="Vírgula 6 5 6" xfId="18868"/>
    <cellStyle name="Vírgula 6 5 6 2" xfId="50163"/>
    <cellStyle name="Vírgula 6 5 7" xfId="12280"/>
    <cellStyle name="Vírgula 6 5 7 2" xfId="43575"/>
    <cellStyle name="Vírgula 6 5 8" xfId="28751"/>
    <cellStyle name="Vírgula 6 5 8 2" xfId="33693"/>
    <cellStyle name="Vírgula 6 5 9" xfId="30398"/>
    <cellStyle name="Vírgula 6 6" xfId="2396"/>
    <cellStyle name="Vírgula 6 6 2" xfId="2397"/>
    <cellStyle name="Vírgula 6 6 2 2" xfId="4048"/>
    <cellStyle name="Vírgula 6 6 2 2 2" xfId="7342"/>
    <cellStyle name="Vírgula 6 6 2 2 2 2" xfId="23812"/>
    <cellStyle name="Vírgula 6 6 2 2 2 2 2" xfId="55107"/>
    <cellStyle name="Vírgula 6 6 2 2 2 3" xfId="17224"/>
    <cellStyle name="Vírgula 6 6 2 2 2 3 2" xfId="48519"/>
    <cellStyle name="Vírgula 6 6 2 2 2 4" xfId="38637"/>
    <cellStyle name="Vírgula 6 6 2 2 3" xfId="10636"/>
    <cellStyle name="Vírgula 6 6 2 2 3 2" xfId="27106"/>
    <cellStyle name="Vírgula 6 6 2 2 3 2 2" xfId="58401"/>
    <cellStyle name="Vírgula 6 6 2 2 3 3" xfId="41931"/>
    <cellStyle name="Vírgula 6 6 2 2 4" xfId="20518"/>
    <cellStyle name="Vírgula 6 6 2 2 4 2" xfId="51813"/>
    <cellStyle name="Vírgula 6 6 2 2 5" xfId="13930"/>
    <cellStyle name="Vírgula 6 6 2 2 5 2" xfId="45225"/>
    <cellStyle name="Vírgula 6 6 2 2 6" xfId="35343"/>
    <cellStyle name="Vírgula 6 6 2 2 7" xfId="32048"/>
    <cellStyle name="Vírgula 6 6 2 3" xfId="5695"/>
    <cellStyle name="Vírgula 6 6 2 3 2" xfId="22165"/>
    <cellStyle name="Vírgula 6 6 2 3 2 2" xfId="53460"/>
    <cellStyle name="Vírgula 6 6 2 3 3" xfId="15577"/>
    <cellStyle name="Vírgula 6 6 2 3 3 2" xfId="46872"/>
    <cellStyle name="Vírgula 6 6 2 3 4" xfId="36990"/>
    <cellStyle name="Vírgula 6 6 2 4" xfId="8989"/>
    <cellStyle name="Vírgula 6 6 2 4 2" xfId="25459"/>
    <cellStyle name="Vírgula 6 6 2 4 2 2" xfId="56754"/>
    <cellStyle name="Vírgula 6 6 2 4 3" xfId="40284"/>
    <cellStyle name="Vírgula 6 6 2 5" xfId="18871"/>
    <cellStyle name="Vírgula 6 6 2 5 2" xfId="50166"/>
    <cellStyle name="Vírgula 6 6 2 6" xfId="12283"/>
    <cellStyle name="Vírgula 6 6 2 6 2" xfId="43578"/>
    <cellStyle name="Vírgula 6 6 2 7" xfId="28754"/>
    <cellStyle name="Vírgula 6 6 2 7 2" xfId="33696"/>
    <cellStyle name="Vírgula 6 6 2 8" xfId="30401"/>
    <cellStyle name="Vírgula 6 6 3" xfId="4047"/>
    <cellStyle name="Vírgula 6 6 3 2" xfId="7341"/>
    <cellStyle name="Vírgula 6 6 3 2 2" xfId="23811"/>
    <cellStyle name="Vírgula 6 6 3 2 2 2" xfId="55106"/>
    <cellStyle name="Vírgula 6 6 3 2 3" xfId="17223"/>
    <cellStyle name="Vírgula 6 6 3 2 3 2" xfId="48518"/>
    <cellStyle name="Vírgula 6 6 3 2 4" xfId="38636"/>
    <cellStyle name="Vírgula 6 6 3 3" xfId="10635"/>
    <cellStyle name="Vírgula 6 6 3 3 2" xfId="27105"/>
    <cellStyle name="Vírgula 6 6 3 3 2 2" xfId="58400"/>
    <cellStyle name="Vírgula 6 6 3 3 3" xfId="41930"/>
    <cellStyle name="Vírgula 6 6 3 4" xfId="20517"/>
    <cellStyle name="Vírgula 6 6 3 4 2" xfId="51812"/>
    <cellStyle name="Vírgula 6 6 3 5" xfId="13929"/>
    <cellStyle name="Vírgula 6 6 3 5 2" xfId="45224"/>
    <cellStyle name="Vírgula 6 6 3 6" xfId="35342"/>
    <cellStyle name="Vírgula 6 6 3 7" xfId="32047"/>
    <cellStyle name="Vírgula 6 6 4" xfId="5694"/>
    <cellStyle name="Vírgula 6 6 4 2" xfId="22164"/>
    <cellStyle name="Vírgula 6 6 4 2 2" xfId="53459"/>
    <cellStyle name="Vírgula 6 6 4 3" xfId="15576"/>
    <cellStyle name="Vírgula 6 6 4 3 2" xfId="46871"/>
    <cellStyle name="Vírgula 6 6 4 4" xfId="36989"/>
    <cellStyle name="Vírgula 6 6 5" xfId="8988"/>
    <cellStyle name="Vírgula 6 6 5 2" xfId="25458"/>
    <cellStyle name="Vírgula 6 6 5 2 2" xfId="56753"/>
    <cellStyle name="Vírgula 6 6 5 3" xfId="40283"/>
    <cellStyle name="Vírgula 6 6 6" xfId="18870"/>
    <cellStyle name="Vírgula 6 6 6 2" xfId="50165"/>
    <cellStyle name="Vírgula 6 6 7" xfId="12282"/>
    <cellStyle name="Vírgula 6 6 7 2" xfId="43577"/>
    <cellStyle name="Vírgula 6 6 8" xfId="28753"/>
    <cellStyle name="Vírgula 6 6 8 2" xfId="33695"/>
    <cellStyle name="Vírgula 6 6 9" xfId="30400"/>
    <cellStyle name="Vírgula 6 7" xfId="2398"/>
    <cellStyle name="Vírgula 6 7 2" xfId="4049"/>
    <cellStyle name="Vírgula 6 7 2 2" xfId="7343"/>
    <cellStyle name="Vírgula 6 7 2 2 2" xfId="23813"/>
    <cellStyle name="Vírgula 6 7 2 2 2 2" xfId="55108"/>
    <cellStyle name="Vírgula 6 7 2 2 3" xfId="17225"/>
    <cellStyle name="Vírgula 6 7 2 2 3 2" xfId="48520"/>
    <cellStyle name="Vírgula 6 7 2 2 4" xfId="38638"/>
    <cellStyle name="Vírgula 6 7 2 3" xfId="10637"/>
    <cellStyle name="Vírgula 6 7 2 3 2" xfId="27107"/>
    <cellStyle name="Vírgula 6 7 2 3 2 2" xfId="58402"/>
    <cellStyle name="Vírgula 6 7 2 3 3" xfId="41932"/>
    <cellStyle name="Vírgula 6 7 2 4" xfId="20519"/>
    <cellStyle name="Vírgula 6 7 2 4 2" xfId="51814"/>
    <cellStyle name="Vírgula 6 7 2 5" xfId="13931"/>
    <cellStyle name="Vírgula 6 7 2 5 2" xfId="45226"/>
    <cellStyle name="Vírgula 6 7 2 6" xfId="35344"/>
    <cellStyle name="Vírgula 6 7 2 7" xfId="32049"/>
    <cellStyle name="Vírgula 6 7 3" xfId="5696"/>
    <cellStyle name="Vírgula 6 7 3 2" xfId="22166"/>
    <cellStyle name="Vírgula 6 7 3 2 2" xfId="53461"/>
    <cellStyle name="Vírgula 6 7 3 3" xfId="15578"/>
    <cellStyle name="Vírgula 6 7 3 3 2" xfId="46873"/>
    <cellStyle name="Vírgula 6 7 3 4" xfId="36991"/>
    <cellStyle name="Vírgula 6 7 4" xfId="8990"/>
    <cellStyle name="Vírgula 6 7 4 2" xfId="25460"/>
    <cellStyle name="Vírgula 6 7 4 2 2" xfId="56755"/>
    <cellStyle name="Vírgula 6 7 4 3" xfId="40285"/>
    <cellStyle name="Vírgula 6 7 5" xfId="18872"/>
    <cellStyle name="Vírgula 6 7 5 2" xfId="50167"/>
    <cellStyle name="Vírgula 6 7 6" xfId="12284"/>
    <cellStyle name="Vírgula 6 7 6 2" xfId="43579"/>
    <cellStyle name="Vírgula 6 7 7" xfId="28755"/>
    <cellStyle name="Vírgula 6 7 7 2" xfId="33697"/>
    <cellStyle name="Vírgula 6 7 8" xfId="30402"/>
    <cellStyle name="Vírgula 6 8" xfId="2399"/>
    <cellStyle name="Vírgula 6 8 2" xfId="4050"/>
    <cellStyle name="Vírgula 6 8 2 2" xfId="7344"/>
    <cellStyle name="Vírgula 6 8 2 2 2" xfId="23814"/>
    <cellStyle name="Vírgula 6 8 2 2 2 2" xfId="55109"/>
    <cellStyle name="Vírgula 6 8 2 2 3" xfId="17226"/>
    <cellStyle name="Vírgula 6 8 2 2 3 2" xfId="48521"/>
    <cellStyle name="Vírgula 6 8 2 2 4" xfId="38639"/>
    <cellStyle name="Vírgula 6 8 2 3" xfId="10638"/>
    <cellStyle name="Vírgula 6 8 2 3 2" xfId="27108"/>
    <cellStyle name="Vírgula 6 8 2 3 2 2" xfId="58403"/>
    <cellStyle name="Vírgula 6 8 2 3 3" xfId="41933"/>
    <cellStyle name="Vírgula 6 8 2 4" xfId="20520"/>
    <cellStyle name="Vírgula 6 8 2 4 2" xfId="51815"/>
    <cellStyle name="Vírgula 6 8 2 5" xfId="13932"/>
    <cellStyle name="Vírgula 6 8 2 5 2" xfId="45227"/>
    <cellStyle name="Vírgula 6 8 2 6" xfId="35345"/>
    <cellStyle name="Vírgula 6 8 2 7" xfId="32050"/>
    <cellStyle name="Vírgula 6 8 3" xfId="5697"/>
    <cellStyle name="Vírgula 6 8 3 2" xfId="22167"/>
    <cellStyle name="Vírgula 6 8 3 2 2" xfId="53462"/>
    <cellStyle name="Vírgula 6 8 3 3" xfId="15579"/>
    <cellStyle name="Vírgula 6 8 3 3 2" xfId="46874"/>
    <cellStyle name="Vírgula 6 8 3 4" xfId="36992"/>
    <cellStyle name="Vírgula 6 8 4" xfId="8991"/>
    <cellStyle name="Vírgula 6 8 4 2" xfId="25461"/>
    <cellStyle name="Vírgula 6 8 4 2 2" xfId="56756"/>
    <cellStyle name="Vírgula 6 8 4 3" xfId="40286"/>
    <cellStyle name="Vírgula 6 8 5" xfId="18873"/>
    <cellStyle name="Vírgula 6 8 5 2" xfId="50168"/>
    <cellStyle name="Vírgula 6 8 6" xfId="12285"/>
    <cellStyle name="Vírgula 6 8 6 2" xfId="43580"/>
    <cellStyle name="Vírgula 6 8 7" xfId="28756"/>
    <cellStyle name="Vírgula 6 8 7 2" xfId="33698"/>
    <cellStyle name="Vírgula 6 8 8" xfId="30403"/>
    <cellStyle name="Vírgula 6 9" xfId="4017"/>
    <cellStyle name="Vírgula 6 9 2" xfId="7311"/>
    <cellStyle name="Vírgula 6 9 2 2" xfId="23781"/>
    <cellStyle name="Vírgula 6 9 2 2 2" xfId="55076"/>
    <cellStyle name="Vírgula 6 9 2 3" xfId="17193"/>
    <cellStyle name="Vírgula 6 9 2 3 2" xfId="48488"/>
    <cellStyle name="Vírgula 6 9 2 4" xfId="38606"/>
    <cellStyle name="Vírgula 6 9 3" xfId="10605"/>
    <cellStyle name="Vírgula 6 9 3 2" xfId="27075"/>
    <cellStyle name="Vírgula 6 9 3 2 2" xfId="58370"/>
    <cellStyle name="Vírgula 6 9 3 3" xfId="41900"/>
    <cellStyle name="Vírgula 6 9 4" xfId="20487"/>
    <cellStyle name="Vírgula 6 9 4 2" xfId="51782"/>
    <cellStyle name="Vírgula 6 9 5" xfId="13899"/>
    <cellStyle name="Vírgula 6 9 5 2" xfId="45194"/>
    <cellStyle name="Vírgula 6 9 6" xfId="35312"/>
    <cellStyle name="Vírgula 6 9 7" xfId="32017"/>
    <cellStyle name="Vírgula 7" xfId="2400"/>
    <cellStyle name="Vírgula 7 10" xfId="5698"/>
    <cellStyle name="Vírgula 7 10 2" xfId="22168"/>
    <cellStyle name="Vírgula 7 10 2 2" xfId="53463"/>
    <cellStyle name="Vírgula 7 10 3" xfId="15580"/>
    <cellStyle name="Vírgula 7 10 3 2" xfId="46875"/>
    <cellStyle name="Vírgula 7 10 4" xfId="36993"/>
    <cellStyle name="Vírgula 7 11" xfId="8992"/>
    <cellStyle name="Vírgula 7 11 2" xfId="25462"/>
    <cellStyle name="Vírgula 7 11 2 2" xfId="56757"/>
    <cellStyle name="Vírgula 7 11 3" xfId="40287"/>
    <cellStyle name="Vírgula 7 12" xfId="18874"/>
    <cellStyle name="Vírgula 7 12 2" xfId="50169"/>
    <cellStyle name="Vírgula 7 13" xfId="12286"/>
    <cellStyle name="Vírgula 7 13 2" xfId="43581"/>
    <cellStyle name="Vírgula 7 14" xfId="28757"/>
    <cellStyle name="Vírgula 7 14 2" xfId="33699"/>
    <cellStyle name="Vírgula 7 15" xfId="30404"/>
    <cellStyle name="Vírgula 7 2" xfId="2401"/>
    <cellStyle name="Vírgula 7 2 10" xfId="12287"/>
    <cellStyle name="Vírgula 7 2 10 2" xfId="43582"/>
    <cellStyle name="Vírgula 7 2 11" xfId="28758"/>
    <cellStyle name="Vírgula 7 2 11 2" xfId="33700"/>
    <cellStyle name="Vírgula 7 2 12" xfId="30405"/>
    <cellStyle name="Vírgula 7 2 2" xfId="2402"/>
    <cellStyle name="Vírgula 7 2 2 2" xfId="2403"/>
    <cellStyle name="Vírgula 7 2 2 2 2" xfId="4054"/>
    <cellStyle name="Vírgula 7 2 2 2 2 2" xfId="7348"/>
    <cellStyle name="Vírgula 7 2 2 2 2 2 2" xfId="23818"/>
    <cellStyle name="Vírgula 7 2 2 2 2 2 2 2" xfId="55113"/>
    <cellStyle name="Vírgula 7 2 2 2 2 2 3" xfId="17230"/>
    <cellStyle name="Vírgula 7 2 2 2 2 2 3 2" xfId="48525"/>
    <cellStyle name="Vírgula 7 2 2 2 2 2 4" xfId="38643"/>
    <cellStyle name="Vírgula 7 2 2 2 2 3" xfId="10642"/>
    <cellStyle name="Vírgula 7 2 2 2 2 3 2" xfId="27112"/>
    <cellStyle name="Vírgula 7 2 2 2 2 3 2 2" xfId="58407"/>
    <cellStyle name="Vírgula 7 2 2 2 2 3 3" xfId="41937"/>
    <cellStyle name="Vírgula 7 2 2 2 2 4" xfId="20524"/>
    <cellStyle name="Vírgula 7 2 2 2 2 4 2" xfId="51819"/>
    <cellStyle name="Vírgula 7 2 2 2 2 5" xfId="13936"/>
    <cellStyle name="Vírgula 7 2 2 2 2 5 2" xfId="45231"/>
    <cellStyle name="Vírgula 7 2 2 2 2 6" xfId="35349"/>
    <cellStyle name="Vírgula 7 2 2 2 2 7" xfId="32054"/>
    <cellStyle name="Vírgula 7 2 2 2 3" xfId="5701"/>
    <cellStyle name="Vírgula 7 2 2 2 3 2" xfId="22171"/>
    <cellStyle name="Vírgula 7 2 2 2 3 2 2" xfId="53466"/>
    <cellStyle name="Vírgula 7 2 2 2 3 3" xfId="15583"/>
    <cellStyle name="Vírgula 7 2 2 2 3 3 2" xfId="46878"/>
    <cellStyle name="Vírgula 7 2 2 2 3 4" xfId="36996"/>
    <cellStyle name="Vírgula 7 2 2 2 4" xfId="8995"/>
    <cellStyle name="Vírgula 7 2 2 2 4 2" xfId="25465"/>
    <cellStyle name="Vírgula 7 2 2 2 4 2 2" xfId="56760"/>
    <cellStyle name="Vírgula 7 2 2 2 4 3" xfId="40290"/>
    <cellStyle name="Vírgula 7 2 2 2 5" xfId="18877"/>
    <cellStyle name="Vírgula 7 2 2 2 5 2" xfId="50172"/>
    <cellStyle name="Vírgula 7 2 2 2 6" xfId="12289"/>
    <cellStyle name="Vírgula 7 2 2 2 6 2" xfId="43584"/>
    <cellStyle name="Vírgula 7 2 2 2 7" xfId="28760"/>
    <cellStyle name="Vírgula 7 2 2 2 7 2" xfId="33702"/>
    <cellStyle name="Vírgula 7 2 2 2 8" xfId="30407"/>
    <cellStyle name="Vírgula 7 2 2 3" xfId="4053"/>
    <cellStyle name="Vírgula 7 2 2 3 2" xfId="7347"/>
    <cellStyle name="Vírgula 7 2 2 3 2 2" xfId="23817"/>
    <cellStyle name="Vírgula 7 2 2 3 2 2 2" xfId="55112"/>
    <cellStyle name="Vírgula 7 2 2 3 2 3" xfId="17229"/>
    <cellStyle name="Vírgula 7 2 2 3 2 3 2" xfId="48524"/>
    <cellStyle name="Vírgula 7 2 2 3 2 4" xfId="38642"/>
    <cellStyle name="Vírgula 7 2 2 3 3" xfId="10641"/>
    <cellStyle name="Vírgula 7 2 2 3 3 2" xfId="27111"/>
    <cellStyle name="Vírgula 7 2 2 3 3 2 2" xfId="58406"/>
    <cellStyle name="Vírgula 7 2 2 3 3 3" xfId="41936"/>
    <cellStyle name="Vírgula 7 2 2 3 4" xfId="20523"/>
    <cellStyle name="Vírgula 7 2 2 3 4 2" xfId="51818"/>
    <cellStyle name="Vírgula 7 2 2 3 5" xfId="13935"/>
    <cellStyle name="Vírgula 7 2 2 3 5 2" xfId="45230"/>
    <cellStyle name="Vírgula 7 2 2 3 6" xfId="35348"/>
    <cellStyle name="Vírgula 7 2 2 3 7" xfId="32053"/>
    <cellStyle name="Vírgula 7 2 2 4" xfId="5700"/>
    <cellStyle name="Vírgula 7 2 2 4 2" xfId="22170"/>
    <cellStyle name="Vírgula 7 2 2 4 2 2" xfId="53465"/>
    <cellStyle name="Vírgula 7 2 2 4 3" xfId="15582"/>
    <cellStyle name="Vírgula 7 2 2 4 3 2" xfId="46877"/>
    <cellStyle name="Vírgula 7 2 2 4 4" xfId="36995"/>
    <cellStyle name="Vírgula 7 2 2 5" xfId="8994"/>
    <cellStyle name="Vírgula 7 2 2 5 2" xfId="25464"/>
    <cellStyle name="Vírgula 7 2 2 5 2 2" xfId="56759"/>
    <cellStyle name="Vírgula 7 2 2 5 3" xfId="40289"/>
    <cellStyle name="Vírgula 7 2 2 6" xfId="18876"/>
    <cellStyle name="Vírgula 7 2 2 6 2" xfId="50171"/>
    <cellStyle name="Vírgula 7 2 2 7" xfId="12288"/>
    <cellStyle name="Vírgula 7 2 2 7 2" xfId="43583"/>
    <cellStyle name="Vírgula 7 2 2 8" xfId="28759"/>
    <cellStyle name="Vírgula 7 2 2 8 2" xfId="33701"/>
    <cellStyle name="Vírgula 7 2 2 9" xfId="30406"/>
    <cellStyle name="Vírgula 7 2 3" xfId="2404"/>
    <cellStyle name="Vírgula 7 2 3 2" xfId="2405"/>
    <cellStyle name="Vírgula 7 2 3 2 2" xfId="4056"/>
    <cellStyle name="Vírgula 7 2 3 2 2 2" xfId="7350"/>
    <cellStyle name="Vírgula 7 2 3 2 2 2 2" xfId="23820"/>
    <cellStyle name="Vírgula 7 2 3 2 2 2 2 2" xfId="55115"/>
    <cellStyle name="Vírgula 7 2 3 2 2 2 3" xfId="17232"/>
    <cellStyle name="Vírgula 7 2 3 2 2 2 3 2" xfId="48527"/>
    <cellStyle name="Vírgula 7 2 3 2 2 2 4" xfId="38645"/>
    <cellStyle name="Vírgula 7 2 3 2 2 3" xfId="10644"/>
    <cellStyle name="Vírgula 7 2 3 2 2 3 2" xfId="27114"/>
    <cellStyle name="Vírgula 7 2 3 2 2 3 2 2" xfId="58409"/>
    <cellStyle name="Vírgula 7 2 3 2 2 3 3" xfId="41939"/>
    <cellStyle name="Vírgula 7 2 3 2 2 4" xfId="20526"/>
    <cellStyle name="Vírgula 7 2 3 2 2 4 2" xfId="51821"/>
    <cellStyle name="Vírgula 7 2 3 2 2 5" xfId="13938"/>
    <cellStyle name="Vírgula 7 2 3 2 2 5 2" xfId="45233"/>
    <cellStyle name="Vírgula 7 2 3 2 2 6" xfId="35351"/>
    <cellStyle name="Vírgula 7 2 3 2 2 7" xfId="32056"/>
    <cellStyle name="Vírgula 7 2 3 2 3" xfId="5703"/>
    <cellStyle name="Vírgula 7 2 3 2 3 2" xfId="22173"/>
    <cellStyle name="Vírgula 7 2 3 2 3 2 2" xfId="53468"/>
    <cellStyle name="Vírgula 7 2 3 2 3 3" xfId="15585"/>
    <cellStyle name="Vírgula 7 2 3 2 3 3 2" xfId="46880"/>
    <cellStyle name="Vírgula 7 2 3 2 3 4" xfId="36998"/>
    <cellStyle name="Vírgula 7 2 3 2 4" xfId="8997"/>
    <cellStyle name="Vírgula 7 2 3 2 4 2" xfId="25467"/>
    <cellStyle name="Vírgula 7 2 3 2 4 2 2" xfId="56762"/>
    <cellStyle name="Vírgula 7 2 3 2 4 3" xfId="40292"/>
    <cellStyle name="Vírgula 7 2 3 2 5" xfId="18879"/>
    <cellStyle name="Vírgula 7 2 3 2 5 2" xfId="50174"/>
    <cellStyle name="Vírgula 7 2 3 2 6" xfId="12291"/>
    <cellStyle name="Vírgula 7 2 3 2 6 2" xfId="43586"/>
    <cellStyle name="Vírgula 7 2 3 2 7" xfId="28762"/>
    <cellStyle name="Vírgula 7 2 3 2 7 2" xfId="33704"/>
    <cellStyle name="Vírgula 7 2 3 2 8" xfId="30409"/>
    <cellStyle name="Vírgula 7 2 3 3" xfId="4055"/>
    <cellStyle name="Vírgula 7 2 3 3 2" xfId="7349"/>
    <cellStyle name="Vírgula 7 2 3 3 2 2" xfId="23819"/>
    <cellStyle name="Vírgula 7 2 3 3 2 2 2" xfId="55114"/>
    <cellStyle name="Vírgula 7 2 3 3 2 3" xfId="17231"/>
    <cellStyle name="Vírgula 7 2 3 3 2 3 2" xfId="48526"/>
    <cellStyle name="Vírgula 7 2 3 3 2 4" xfId="38644"/>
    <cellStyle name="Vírgula 7 2 3 3 3" xfId="10643"/>
    <cellStyle name="Vírgula 7 2 3 3 3 2" xfId="27113"/>
    <cellStyle name="Vírgula 7 2 3 3 3 2 2" xfId="58408"/>
    <cellStyle name="Vírgula 7 2 3 3 3 3" xfId="41938"/>
    <cellStyle name="Vírgula 7 2 3 3 4" xfId="20525"/>
    <cellStyle name="Vírgula 7 2 3 3 4 2" xfId="51820"/>
    <cellStyle name="Vírgula 7 2 3 3 5" xfId="13937"/>
    <cellStyle name="Vírgula 7 2 3 3 5 2" xfId="45232"/>
    <cellStyle name="Vírgula 7 2 3 3 6" xfId="35350"/>
    <cellStyle name="Vírgula 7 2 3 3 7" xfId="32055"/>
    <cellStyle name="Vírgula 7 2 3 4" xfId="5702"/>
    <cellStyle name="Vírgula 7 2 3 4 2" xfId="22172"/>
    <cellStyle name="Vírgula 7 2 3 4 2 2" xfId="53467"/>
    <cellStyle name="Vírgula 7 2 3 4 3" xfId="15584"/>
    <cellStyle name="Vírgula 7 2 3 4 3 2" xfId="46879"/>
    <cellStyle name="Vírgula 7 2 3 4 4" xfId="36997"/>
    <cellStyle name="Vírgula 7 2 3 5" xfId="8996"/>
    <cellStyle name="Vírgula 7 2 3 5 2" xfId="25466"/>
    <cellStyle name="Vírgula 7 2 3 5 2 2" xfId="56761"/>
    <cellStyle name="Vírgula 7 2 3 5 3" xfId="40291"/>
    <cellStyle name="Vírgula 7 2 3 6" xfId="18878"/>
    <cellStyle name="Vírgula 7 2 3 6 2" xfId="50173"/>
    <cellStyle name="Vírgula 7 2 3 7" xfId="12290"/>
    <cellStyle name="Vírgula 7 2 3 7 2" xfId="43585"/>
    <cellStyle name="Vírgula 7 2 3 8" xfId="28761"/>
    <cellStyle name="Vírgula 7 2 3 8 2" xfId="33703"/>
    <cellStyle name="Vírgula 7 2 3 9" xfId="30408"/>
    <cellStyle name="Vírgula 7 2 4" xfId="2406"/>
    <cellStyle name="Vírgula 7 2 4 2" xfId="4057"/>
    <cellStyle name="Vírgula 7 2 4 2 2" xfId="7351"/>
    <cellStyle name="Vírgula 7 2 4 2 2 2" xfId="23821"/>
    <cellStyle name="Vírgula 7 2 4 2 2 2 2" xfId="55116"/>
    <cellStyle name="Vírgula 7 2 4 2 2 3" xfId="17233"/>
    <cellStyle name="Vírgula 7 2 4 2 2 3 2" xfId="48528"/>
    <cellStyle name="Vírgula 7 2 4 2 2 4" xfId="38646"/>
    <cellStyle name="Vírgula 7 2 4 2 3" xfId="10645"/>
    <cellStyle name="Vírgula 7 2 4 2 3 2" xfId="27115"/>
    <cellStyle name="Vírgula 7 2 4 2 3 2 2" xfId="58410"/>
    <cellStyle name="Vírgula 7 2 4 2 3 3" xfId="41940"/>
    <cellStyle name="Vírgula 7 2 4 2 4" xfId="20527"/>
    <cellStyle name="Vírgula 7 2 4 2 4 2" xfId="51822"/>
    <cellStyle name="Vírgula 7 2 4 2 5" xfId="13939"/>
    <cellStyle name="Vírgula 7 2 4 2 5 2" xfId="45234"/>
    <cellStyle name="Vírgula 7 2 4 2 6" xfId="35352"/>
    <cellStyle name="Vírgula 7 2 4 2 7" xfId="32057"/>
    <cellStyle name="Vírgula 7 2 4 3" xfId="5704"/>
    <cellStyle name="Vírgula 7 2 4 3 2" xfId="22174"/>
    <cellStyle name="Vírgula 7 2 4 3 2 2" xfId="53469"/>
    <cellStyle name="Vírgula 7 2 4 3 3" xfId="15586"/>
    <cellStyle name="Vírgula 7 2 4 3 3 2" xfId="46881"/>
    <cellStyle name="Vírgula 7 2 4 3 4" xfId="36999"/>
    <cellStyle name="Vírgula 7 2 4 4" xfId="8998"/>
    <cellStyle name="Vírgula 7 2 4 4 2" xfId="25468"/>
    <cellStyle name="Vírgula 7 2 4 4 2 2" xfId="56763"/>
    <cellStyle name="Vírgula 7 2 4 4 3" xfId="40293"/>
    <cellStyle name="Vírgula 7 2 4 5" xfId="18880"/>
    <cellStyle name="Vírgula 7 2 4 5 2" xfId="50175"/>
    <cellStyle name="Vírgula 7 2 4 6" xfId="12292"/>
    <cellStyle name="Vírgula 7 2 4 6 2" xfId="43587"/>
    <cellStyle name="Vírgula 7 2 4 7" xfId="28763"/>
    <cellStyle name="Vírgula 7 2 4 7 2" xfId="33705"/>
    <cellStyle name="Vírgula 7 2 4 8" xfId="30410"/>
    <cellStyle name="Vírgula 7 2 5" xfId="2407"/>
    <cellStyle name="Vírgula 7 2 5 2" xfId="4058"/>
    <cellStyle name="Vírgula 7 2 5 2 2" xfId="7352"/>
    <cellStyle name="Vírgula 7 2 5 2 2 2" xfId="23822"/>
    <cellStyle name="Vírgula 7 2 5 2 2 2 2" xfId="55117"/>
    <cellStyle name="Vírgula 7 2 5 2 2 3" xfId="17234"/>
    <cellStyle name="Vírgula 7 2 5 2 2 3 2" xfId="48529"/>
    <cellStyle name="Vírgula 7 2 5 2 2 4" xfId="38647"/>
    <cellStyle name="Vírgula 7 2 5 2 3" xfId="10646"/>
    <cellStyle name="Vírgula 7 2 5 2 3 2" xfId="27116"/>
    <cellStyle name="Vírgula 7 2 5 2 3 2 2" xfId="58411"/>
    <cellStyle name="Vírgula 7 2 5 2 3 3" xfId="41941"/>
    <cellStyle name="Vírgula 7 2 5 2 4" xfId="20528"/>
    <cellStyle name="Vírgula 7 2 5 2 4 2" xfId="51823"/>
    <cellStyle name="Vírgula 7 2 5 2 5" xfId="13940"/>
    <cellStyle name="Vírgula 7 2 5 2 5 2" xfId="45235"/>
    <cellStyle name="Vírgula 7 2 5 2 6" xfId="35353"/>
    <cellStyle name="Vírgula 7 2 5 2 7" xfId="32058"/>
    <cellStyle name="Vírgula 7 2 5 3" xfId="5705"/>
    <cellStyle name="Vírgula 7 2 5 3 2" xfId="22175"/>
    <cellStyle name="Vírgula 7 2 5 3 2 2" xfId="53470"/>
    <cellStyle name="Vírgula 7 2 5 3 3" xfId="15587"/>
    <cellStyle name="Vírgula 7 2 5 3 3 2" xfId="46882"/>
    <cellStyle name="Vírgula 7 2 5 3 4" xfId="37000"/>
    <cellStyle name="Vírgula 7 2 5 4" xfId="8999"/>
    <cellStyle name="Vírgula 7 2 5 4 2" xfId="25469"/>
    <cellStyle name="Vírgula 7 2 5 4 2 2" xfId="56764"/>
    <cellStyle name="Vírgula 7 2 5 4 3" xfId="40294"/>
    <cellStyle name="Vírgula 7 2 5 5" xfId="18881"/>
    <cellStyle name="Vírgula 7 2 5 5 2" xfId="50176"/>
    <cellStyle name="Vírgula 7 2 5 6" xfId="12293"/>
    <cellStyle name="Vírgula 7 2 5 6 2" xfId="43588"/>
    <cellStyle name="Vírgula 7 2 5 7" xfId="28764"/>
    <cellStyle name="Vírgula 7 2 5 7 2" xfId="33706"/>
    <cellStyle name="Vírgula 7 2 5 8" xfId="30411"/>
    <cellStyle name="Vírgula 7 2 6" xfId="4052"/>
    <cellStyle name="Vírgula 7 2 6 2" xfId="7346"/>
    <cellStyle name="Vírgula 7 2 6 2 2" xfId="23816"/>
    <cellStyle name="Vírgula 7 2 6 2 2 2" xfId="55111"/>
    <cellStyle name="Vírgula 7 2 6 2 3" xfId="17228"/>
    <cellStyle name="Vírgula 7 2 6 2 3 2" xfId="48523"/>
    <cellStyle name="Vírgula 7 2 6 2 4" xfId="38641"/>
    <cellStyle name="Vírgula 7 2 6 3" xfId="10640"/>
    <cellStyle name="Vírgula 7 2 6 3 2" xfId="27110"/>
    <cellStyle name="Vírgula 7 2 6 3 2 2" xfId="58405"/>
    <cellStyle name="Vírgula 7 2 6 3 3" xfId="41935"/>
    <cellStyle name="Vírgula 7 2 6 4" xfId="20522"/>
    <cellStyle name="Vírgula 7 2 6 4 2" xfId="51817"/>
    <cellStyle name="Vírgula 7 2 6 5" xfId="13934"/>
    <cellStyle name="Vírgula 7 2 6 5 2" xfId="45229"/>
    <cellStyle name="Vírgula 7 2 6 6" xfId="35347"/>
    <cellStyle name="Vírgula 7 2 6 7" xfId="32052"/>
    <cellStyle name="Vírgula 7 2 7" xfId="5699"/>
    <cellStyle name="Vírgula 7 2 7 2" xfId="22169"/>
    <cellStyle name="Vírgula 7 2 7 2 2" xfId="53464"/>
    <cellStyle name="Vírgula 7 2 7 3" xfId="15581"/>
    <cellStyle name="Vírgula 7 2 7 3 2" xfId="46876"/>
    <cellStyle name="Vírgula 7 2 7 4" xfId="36994"/>
    <cellStyle name="Vírgula 7 2 8" xfId="8993"/>
    <cellStyle name="Vírgula 7 2 8 2" xfId="25463"/>
    <cellStyle name="Vírgula 7 2 8 2 2" xfId="56758"/>
    <cellStyle name="Vírgula 7 2 8 3" xfId="40288"/>
    <cellStyle name="Vírgula 7 2 9" xfId="18875"/>
    <cellStyle name="Vírgula 7 2 9 2" xfId="50170"/>
    <cellStyle name="Vírgula 7 3" xfId="2408"/>
    <cellStyle name="Vírgula 7 3 10" xfId="12294"/>
    <cellStyle name="Vírgula 7 3 10 2" xfId="43589"/>
    <cellStyle name="Vírgula 7 3 11" xfId="28765"/>
    <cellStyle name="Vírgula 7 3 11 2" xfId="33707"/>
    <cellStyle name="Vírgula 7 3 12" xfId="30412"/>
    <cellStyle name="Vírgula 7 3 2" xfId="2409"/>
    <cellStyle name="Vírgula 7 3 2 2" xfId="2410"/>
    <cellStyle name="Vírgula 7 3 2 2 2" xfId="4061"/>
    <cellStyle name="Vírgula 7 3 2 2 2 2" xfId="7355"/>
    <cellStyle name="Vírgula 7 3 2 2 2 2 2" xfId="23825"/>
    <cellStyle name="Vírgula 7 3 2 2 2 2 2 2" xfId="55120"/>
    <cellStyle name="Vírgula 7 3 2 2 2 2 3" xfId="17237"/>
    <cellStyle name="Vírgula 7 3 2 2 2 2 3 2" xfId="48532"/>
    <cellStyle name="Vírgula 7 3 2 2 2 2 4" xfId="38650"/>
    <cellStyle name="Vírgula 7 3 2 2 2 3" xfId="10649"/>
    <cellStyle name="Vírgula 7 3 2 2 2 3 2" xfId="27119"/>
    <cellStyle name="Vírgula 7 3 2 2 2 3 2 2" xfId="58414"/>
    <cellStyle name="Vírgula 7 3 2 2 2 3 3" xfId="41944"/>
    <cellStyle name="Vírgula 7 3 2 2 2 4" xfId="20531"/>
    <cellStyle name="Vírgula 7 3 2 2 2 4 2" xfId="51826"/>
    <cellStyle name="Vírgula 7 3 2 2 2 5" xfId="13943"/>
    <cellStyle name="Vírgula 7 3 2 2 2 5 2" xfId="45238"/>
    <cellStyle name="Vírgula 7 3 2 2 2 6" xfId="35356"/>
    <cellStyle name="Vírgula 7 3 2 2 2 7" xfId="32061"/>
    <cellStyle name="Vírgula 7 3 2 2 3" xfId="5708"/>
    <cellStyle name="Vírgula 7 3 2 2 3 2" xfId="22178"/>
    <cellStyle name="Vírgula 7 3 2 2 3 2 2" xfId="53473"/>
    <cellStyle name="Vírgula 7 3 2 2 3 3" xfId="15590"/>
    <cellStyle name="Vírgula 7 3 2 2 3 3 2" xfId="46885"/>
    <cellStyle name="Vírgula 7 3 2 2 3 4" xfId="37003"/>
    <cellStyle name="Vírgula 7 3 2 2 4" xfId="9002"/>
    <cellStyle name="Vírgula 7 3 2 2 4 2" xfId="25472"/>
    <cellStyle name="Vírgula 7 3 2 2 4 2 2" xfId="56767"/>
    <cellStyle name="Vírgula 7 3 2 2 4 3" xfId="40297"/>
    <cellStyle name="Vírgula 7 3 2 2 5" xfId="18884"/>
    <cellStyle name="Vírgula 7 3 2 2 5 2" xfId="50179"/>
    <cellStyle name="Vírgula 7 3 2 2 6" xfId="12296"/>
    <cellStyle name="Vírgula 7 3 2 2 6 2" xfId="43591"/>
    <cellStyle name="Vírgula 7 3 2 2 7" xfId="28767"/>
    <cellStyle name="Vírgula 7 3 2 2 7 2" xfId="33709"/>
    <cellStyle name="Vírgula 7 3 2 2 8" xfId="30414"/>
    <cellStyle name="Vírgula 7 3 2 3" xfId="4060"/>
    <cellStyle name="Vírgula 7 3 2 3 2" xfId="7354"/>
    <cellStyle name="Vírgula 7 3 2 3 2 2" xfId="23824"/>
    <cellStyle name="Vírgula 7 3 2 3 2 2 2" xfId="55119"/>
    <cellStyle name="Vírgula 7 3 2 3 2 3" xfId="17236"/>
    <cellStyle name="Vírgula 7 3 2 3 2 3 2" xfId="48531"/>
    <cellStyle name="Vírgula 7 3 2 3 2 4" xfId="38649"/>
    <cellStyle name="Vírgula 7 3 2 3 3" xfId="10648"/>
    <cellStyle name="Vírgula 7 3 2 3 3 2" xfId="27118"/>
    <cellStyle name="Vírgula 7 3 2 3 3 2 2" xfId="58413"/>
    <cellStyle name="Vírgula 7 3 2 3 3 3" xfId="41943"/>
    <cellStyle name="Vírgula 7 3 2 3 4" xfId="20530"/>
    <cellStyle name="Vírgula 7 3 2 3 4 2" xfId="51825"/>
    <cellStyle name="Vírgula 7 3 2 3 5" xfId="13942"/>
    <cellStyle name="Vírgula 7 3 2 3 5 2" xfId="45237"/>
    <cellStyle name="Vírgula 7 3 2 3 6" xfId="35355"/>
    <cellStyle name="Vírgula 7 3 2 3 7" xfId="32060"/>
    <cellStyle name="Vírgula 7 3 2 4" xfId="5707"/>
    <cellStyle name="Vírgula 7 3 2 4 2" xfId="22177"/>
    <cellStyle name="Vírgula 7 3 2 4 2 2" xfId="53472"/>
    <cellStyle name="Vírgula 7 3 2 4 3" xfId="15589"/>
    <cellStyle name="Vírgula 7 3 2 4 3 2" xfId="46884"/>
    <cellStyle name="Vírgula 7 3 2 4 4" xfId="37002"/>
    <cellStyle name="Vírgula 7 3 2 5" xfId="9001"/>
    <cellStyle name="Vírgula 7 3 2 5 2" xfId="25471"/>
    <cellStyle name="Vírgula 7 3 2 5 2 2" xfId="56766"/>
    <cellStyle name="Vírgula 7 3 2 5 3" xfId="40296"/>
    <cellStyle name="Vírgula 7 3 2 6" xfId="18883"/>
    <cellStyle name="Vírgula 7 3 2 6 2" xfId="50178"/>
    <cellStyle name="Vírgula 7 3 2 7" xfId="12295"/>
    <cellStyle name="Vírgula 7 3 2 7 2" xfId="43590"/>
    <cellStyle name="Vírgula 7 3 2 8" xfId="28766"/>
    <cellStyle name="Vírgula 7 3 2 8 2" xfId="33708"/>
    <cellStyle name="Vírgula 7 3 2 9" xfId="30413"/>
    <cellStyle name="Vírgula 7 3 3" xfId="2411"/>
    <cellStyle name="Vírgula 7 3 3 2" xfId="2412"/>
    <cellStyle name="Vírgula 7 3 3 2 2" xfId="4063"/>
    <cellStyle name="Vírgula 7 3 3 2 2 2" xfId="7357"/>
    <cellStyle name="Vírgula 7 3 3 2 2 2 2" xfId="23827"/>
    <cellStyle name="Vírgula 7 3 3 2 2 2 2 2" xfId="55122"/>
    <cellStyle name="Vírgula 7 3 3 2 2 2 3" xfId="17239"/>
    <cellStyle name="Vírgula 7 3 3 2 2 2 3 2" xfId="48534"/>
    <cellStyle name="Vírgula 7 3 3 2 2 2 4" xfId="38652"/>
    <cellStyle name="Vírgula 7 3 3 2 2 3" xfId="10651"/>
    <cellStyle name="Vírgula 7 3 3 2 2 3 2" xfId="27121"/>
    <cellStyle name="Vírgula 7 3 3 2 2 3 2 2" xfId="58416"/>
    <cellStyle name="Vírgula 7 3 3 2 2 3 3" xfId="41946"/>
    <cellStyle name="Vírgula 7 3 3 2 2 4" xfId="20533"/>
    <cellStyle name="Vírgula 7 3 3 2 2 4 2" xfId="51828"/>
    <cellStyle name="Vírgula 7 3 3 2 2 5" xfId="13945"/>
    <cellStyle name="Vírgula 7 3 3 2 2 5 2" xfId="45240"/>
    <cellStyle name="Vírgula 7 3 3 2 2 6" xfId="35358"/>
    <cellStyle name="Vírgula 7 3 3 2 2 7" xfId="32063"/>
    <cellStyle name="Vírgula 7 3 3 2 3" xfId="5710"/>
    <cellStyle name="Vírgula 7 3 3 2 3 2" xfId="22180"/>
    <cellStyle name="Vírgula 7 3 3 2 3 2 2" xfId="53475"/>
    <cellStyle name="Vírgula 7 3 3 2 3 3" xfId="15592"/>
    <cellStyle name="Vírgula 7 3 3 2 3 3 2" xfId="46887"/>
    <cellStyle name="Vírgula 7 3 3 2 3 4" xfId="37005"/>
    <cellStyle name="Vírgula 7 3 3 2 4" xfId="9004"/>
    <cellStyle name="Vírgula 7 3 3 2 4 2" xfId="25474"/>
    <cellStyle name="Vírgula 7 3 3 2 4 2 2" xfId="56769"/>
    <cellStyle name="Vírgula 7 3 3 2 4 3" xfId="40299"/>
    <cellStyle name="Vírgula 7 3 3 2 5" xfId="18886"/>
    <cellStyle name="Vírgula 7 3 3 2 5 2" xfId="50181"/>
    <cellStyle name="Vírgula 7 3 3 2 6" xfId="12298"/>
    <cellStyle name="Vírgula 7 3 3 2 6 2" xfId="43593"/>
    <cellStyle name="Vírgula 7 3 3 2 7" xfId="28769"/>
    <cellStyle name="Vírgula 7 3 3 2 7 2" xfId="33711"/>
    <cellStyle name="Vírgula 7 3 3 2 8" xfId="30416"/>
    <cellStyle name="Vírgula 7 3 3 3" xfId="4062"/>
    <cellStyle name="Vírgula 7 3 3 3 2" xfId="7356"/>
    <cellStyle name="Vírgula 7 3 3 3 2 2" xfId="23826"/>
    <cellStyle name="Vírgula 7 3 3 3 2 2 2" xfId="55121"/>
    <cellStyle name="Vírgula 7 3 3 3 2 3" xfId="17238"/>
    <cellStyle name="Vírgula 7 3 3 3 2 3 2" xfId="48533"/>
    <cellStyle name="Vírgula 7 3 3 3 2 4" xfId="38651"/>
    <cellStyle name="Vírgula 7 3 3 3 3" xfId="10650"/>
    <cellStyle name="Vírgula 7 3 3 3 3 2" xfId="27120"/>
    <cellStyle name="Vírgula 7 3 3 3 3 2 2" xfId="58415"/>
    <cellStyle name="Vírgula 7 3 3 3 3 3" xfId="41945"/>
    <cellStyle name="Vírgula 7 3 3 3 4" xfId="20532"/>
    <cellStyle name="Vírgula 7 3 3 3 4 2" xfId="51827"/>
    <cellStyle name="Vírgula 7 3 3 3 5" xfId="13944"/>
    <cellStyle name="Vírgula 7 3 3 3 5 2" xfId="45239"/>
    <cellStyle name="Vírgula 7 3 3 3 6" xfId="35357"/>
    <cellStyle name="Vírgula 7 3 3 3 7" xfId="32062"/>
    <cellStyle name="Vírgula 7 3 3 4" xfId="5709"/>
    <cellStyle name="Vírgula 7 3 3 4 2" xfId="22179"/>
    <cellStyle name="Vírgula 7 3 3 4 2 2" xfId="53474"/>
    <cellStyle name="Vírgula 7 3 3 4 3" xfId="15591"/>
    <cellStyle name="Vírgula 7 3 3 4 3 2" xfId="46886"/>
    <cellStyle name="Vírgula 7 3 3 4 4" xfId="37004"/>
    <cellStyle name="Vírgula 7 3 3 5" xfId="9003"/>
    <cellStyle name="Vírgula 7 3 3 5 2" xfId="25473"/>
    <cellStyle name="Vírgula 7 3 3 5 2 2" xfId="56768"/>
    <cellStyle name="Vírgula 7 3 3 5 3" xfId="40298"/>
    <cellStyle name="Vírgula 7 3 3 6" xfId="18885"/>
    <cellStyle name="Vírgula 7 3 3 6 2" xfId="50180"/>
    <cellStyle name="Vírgula 7 3 3 7" xfId="12297"/>
    <cellStyle name="Vírgula 7 3 3 7 2" xfId="43592"/>
    <cellStyle name="Vírgula 7 3 3 8" xfId="28768"/>
    <cellStyle name="Vírgula 7 3 3 8 2" xfId="33710"/>
    <cellStyle name="Vírgula 7 3 3 9" xfId="30415"/>
    <cellStyle name="Vírgula 7 3 4" xfId="2413"/>
    <cellStyle name="Vírgula 7 3 4 2" xfId="4064"/>
    <cellStyle name="Vírgula 7 3 4 2 2" xfId="7358"/>
    <cellStyle name="Vírgula 7 3 4 2 2 2" xfId="23828"/>
    <cellStyle name="Vírgula 7 3 4 2 2 2 2" xfId="55123"/>
    <cellStyle name="Vírgula 7 3 4 2 2 3" xfId="17240"/>
    <cellStyle name="Vírgula 7 3 4 2 2 3 2" xfId="48535"/>
    <cellStyle name="Vírgula 7 3 4 2 2 4" xfId="38653"/>
    <cellStyle name="Vírgula 7 3 4 2 3" xfId="10652"/>
    <cellStyle name="Vírgula 7 3 4 2 3 2" xfId="27122"/>
    <cellStyle name="Vírgula 7 3 4 2 3 2 2" xfId="58417"/>
    <cellStyle name="Vírgula 7 3 4 2 3 3" xfId="41947"/>
    <cellStyle name="Vírgula 7 3 4 2 4" xfId="20534"/>
    <cellStyle name="Vírgula 7 3 4 2 4 2" xfId="51829"/>
    <cellStyle name="Vírgula 7 3 4 2 5" xfId="13946"/>
    <cellStyle name="Vírgula 7 3 4 2 5 2" xfId="45241"/>
    <cellStyle name="Vírgula 7 3 4 2 6" xfId="35359"/>
    <cellStyle name="Vírgula 7 3 4 2 7" xfId="32064"/>
    <cellStyle name="Vírgula 7 3 4 3" xfId="5711"/>
    <cellStyle name="Vírgula 7 3 4 3 2" xfId="22181"/>
    <cellStyle name="Vírgula 7 3 4 3 2 2" xfId="53476"/>
    <cellStyle name="Vírgula 7 3 4 3 3" xfId="15593"/>
    <cellStyle name="Vírgula 7 3 4 3 3 2" xfId="46888"/>
    <cellStyle name="Vírgula 7 3 4 3 4" xfId="37006"/>
    <cellStyle name="Vírgula 7 3 4 4" xfId="9005"/>
    <cellStyle name="Vírgula 7 3 4 4 2" xfId="25475"/>
    <cellStyle name="Vírgula 7 3 4 4 2 2" xfId="56770"/>
    <cellStyle name="Vírgula 7 3 4 4 3" xfId="40300"/>
    <cellStyle name="Vírgula 7 3 4 5" xfId="18887"/>
    <cellStyle name="Vírgula 7 3 4 5 2" xfId="50182"/>
    <cellStyle name="Vírgula 7 3 4 6" xfId="12299"/>
    <cellStyle name="Vírgula 7 3 4 6 2" xfId="43594"/>
    <cellStyle name="Vírgula 7 3 4 7" xfId="28770"/>
    <cellStyle name="Vírgula 7 3 4 7 2" xfId="33712"/>
    <cellStyle name="Vírgula 7 3 4 8" xfId="30417"/>
    <cellStyle name="Vírgula 7 3 5" xfId="2414"/>
    <cellStyle name="Vírgula 7 3 5 2" xfId="4065"/>
    <cellStyle name="Vírgula 7 3 5 2 2" xfId="7359"/>
    <cellStyle name="Vírgula 7 3 5 2 2 2" xfId="23829"/>
    <cellStyle name="Vírgula 7 3 5 2 2 2 2" xfId="55124"/>
    <cellStyle name="Vírgula 7 3 5 2 2 3" xfId="17241"/>
    <cellStyle name="Vírgula 7 3 5 2 2 3 2" xfId="48536"/>
    <cellStyle name="Vírgula 7 3 5 2 2 4" xfId="38654"/>
    <cellStyle name="Vírgula 7 3 5 2 3" xfId="10653"/>
    <cellStyle name="Vírgula 7 3 5 2 3 2" xfId="27123"/>
    <cellStyle name="Vírgula 7 3 5 2 3 2 2" xfId="58418"/>
    <cellStyle name="Vírgula 7 3 5 2 3 3" xfId="41948"/>
    <cellStyle name="Vírgula 7 3 5 2 4" xfId="20535"/>
    <cellStyle name="Vírgula 7 3 5 2 4 2" xfId="51830"/>
    <cellStyle name="Vírgula 7 3 5 2 5" xfId="13947"/>
    <cellStyle name="Vírgula 7 3 5 2 5 2" xfId="45242"/>
    <cellStyle name="Vírgula 7 3 5 2 6" xfId="35360"/>
    <cellStyle name="Vírgula 7 3 5 2 7" xfId="32065"/>
    <cellStyle name="Vírgula 7 3 5 3" xfId="5712"/>
    <cellStyle name="Vírgula 7 3 5 3 2" xfId="22182"/>
    <cellStyle name="Vírgula 7 3 5 3 2 2" xfId="53477"/>
    <cellStyle name="Vírgula 7 3 5 3 3" xfId="15594"/>
    <cellStyle name="Vírgula 7 3 5 3 3 2" xfId="46889"/>
    <cellStyle name="Vírgula 7 3 5 3 4" xfId="37007"/>
    <cellStyle name="Vírgula 7 3 5 4" xfId="9006"/>
    <cellStyle name="Vírgula 7 3 5 4 2" xfId="25476"/>
    <cellStyle name="Vírgula 7 3 5 4 2 2" xfId="56771"/>
    <cellStyle name="Vírgula 7 3 5 4 3" xfId="40301"/>
    <cellStyle name="Vírgula 7 3 5 5" xfId="18888"/>
    <cellStyle name="Vírgula 7 3 5 5 2" xfId="50183"/>
    <cellStyle name="Vírgula 7 3 5 6" xfId="12300"/>
    <cellStyle name="Vírgula 7 3 5 6 2" xfId="43595"/>
    <cellStyle name="Vírgula 7 3 5 7" xfId="28771"/>
    <cellStyle name="Vírgula 7 3 5 7 2" xfId="33713"/>
    <cellStyle name="Vírgula 7 3 5 8" xfId="30418"/>
    <cellStyle name="Vírgula 7 3 6" xfId="4059"/>
    <cellStyle name="Vírgula 7 3 6 2" xfId="7353"/>
    <cellStyle name="Vírgula 7 3 6 2 2" xfId="23823"/>
    <cellStyle name="Vírgula 7 3 6 2 2 2" xfId="55118"/>
    <cellStyle name="Vírgula 7 3 6 2 3" xfId="17235"/>
    <cellStyle name="Vírgula 7 3 6 2 3 2" xfId="48530"/>
    <cellStyle name="Vírgula 7 3 6 2 4" xfId="38648"/>
    <cellStyle name="Vírgula 7 3 6 3" xfId="10647"/>
    <cellStyle name="Vírgula 7 3 6 3 2" xfId="27117"/>
    <cellStyle name="Vírgula 7 3 6 3 2 2" xfId="58412"/>
    <cellStyle name="Vírgula 7 3 6 3 3" xfId="41942"/>
    <cellStyle name="Vírgula 7 3 6 4" xfId="20529"/>
    <cellStyle name="Vírgula 7 3 6 4 2" xfId="51824"/>
    <cellStyle name="Vírgula 7 3 6 5" xfId="13941"/>
    <cellStyle name="Vírgula 7 3 6 5 2" xfId="45236"/>
    <cellStyle name="Vírgula 7 3 6 6" xfId="35354"/>
    <cellStyle name="Vírgula 7 3 6 7" xfId="32059"/>
    <cellStyle name="Vírgula 7 3 7" xfId="5706"/>
    <cellStyle name="Vírgula 7 3 7 2" xfId="22176"/>
    <cellStyle name="Vírgula 7 3 7 2 2" xfId="53471"/>
    <cellStyle name="Vírgula 7 3 7 3" xfId="15588"/>
    <cellStyle name="Vírgula 7 3 7 3 2" xfId="46883"/>
    <cellStyle name="Vírgula 7 3 7 4" xfId="37001"/>
    <cellStyle name="Vírgula 7 3 8" xfId="9000"/>
    <cellStyle name="Vírgula 7 3 8 2" xfId="25470"/>
    <cellStyle name="Vírgula 7 3 8 2 2" xfId="56765"/>
    <cellStyle name="Vírgula 7 3 8 3" xfId="40295"/>
    <cellStyle name="Vírgula 7 3 9" xfId="18882"/>
    <cellStyle name="Vírgula 7 3 9 2" xfId="50177"/>
    <cellStyle name="Vírgula 7 4" xfId="2415"/>
    <cellStyle name="Vírgula 7 4 10" xfId="28772"/>
    <cellStyle name="Vírgula 7 4 10 2" xfId="33714"/>
    <cellStyle name="Vírgula 7 4 11" xfId="30419"/>
    <cellStyle name="Vírgula 7 4 2" xfId="2416"/>
    <cellStyle name="Vírgula 7 4 2 2" xfId="2417"/>
    <cellStyle name="Vírgula 7 4 2 2 2" xfId="4068"/>
    <cellStyle name="Vírgula 7 4 2 2 2 2" xfId="7362"/>
    <cellStyle name="Vírgula 7 4 2 2 2 2 2" xfId="23832"/>
    <cellStyle name="Vírgula 7 4 2 2 2 2 2 2" xfId="55127"/>
    <cellStyle name="Vírgula 7 4 2 2 2 2 3" xfId="17244"/>
    <cellStyle name="Vírgula 7 4 2 2 2 2 3 2" xfId="48539"/>
    <cellStyle name="Vírgula 7 4 2 2 2 2 4" xfId="38657"/>
    <cellStyle name="Vírgula 7 4 2 2 2 3" xfId="10656"/>
    <cellStyle name="Vírgula 7 4 2 2 2 3 2" xfId="27126"/>
    <cellStyle name="Vírgula 7 4 2 2 2 3 2 2" xfId="58421"/>
    <cellStyle name="Vírgula 7 4 2 2 2 3 3" xfId="41951"/>
    <cellStyle name="Vírgula 7 4 2 2 2 4" xfId="20538"/>
    <cellStyle name="Vírgula 7 4 2 2 2 4 2" xfId="51833"/>
    <cellStyle name="Vírgula 7 4 2 2 2 5" xfId="13950"/>
    <cellStyle name="Vírgula 7 4 2 2 2 5 2" xfId="45245"/>
    <cellStyle name="Vírgula 7 4 2 2 2 6" xfId="35363"/>
    <cellStyle name="Vírgula 7 4 2 2 2 7" xfId="32068"/>
    <cellStyle name="Vírgula 7 4 2 2 3" xfId="5715"/>
    <cellStyle name="Vírgula 7 4 2 2 3 2" xfId="22185"/>
    <cellStyle name="Vírgula 7 4 2 2 3 2 2" xfId="53480"/>
    <cellStyle name="Vírgula 7 4 2 2 3 3" xfId="15597"/>
    <cellStyle name="Vírgula 7 4 2 2 3 3 2" xfId="46892"/>
    <cellStyle name="Vírgula 7 4 2 2 3 4" xfId="37010"/>
    <cellStyle name="Vírgula 7 4 2 2 4" xfId="9009"/>
    <cellStyle name="Vírgula 7 4 2 2 4 2" xfId="25479"/>
    <cellStyle name="Vírgula 7 4 2 2 4 2 2" xfId="56774"/>
    <cellStyle name="Vírgula 7 4 2 2 4 3" xfId="40304"/>
    <cellStyle name="Vírgula 7 4 2 2 5" xfId="18891"/>
    <cellStyle name="Vírgula 7 4 2 2 5 2" xfId="50186"/>
    <cellStyle name="Vírgula 7 4 2 2 6" xfId="12303"/>
    <cellStyle name="Vírgula 7 4 2 2 6 2" xfId="43598"/>
    <cellStyle name="Vírgula 7 4 2 2 7" xfId="28774"/>
    <cellStyle name="Vírgula 7 4 2 2 7 2" xfId="33716"/>
    <cellStyle name="Vírgula 7 4 2 2 8" xfId="30421"/>
    <cellStyle name="Vírgula 7 4 2 3" xfId="4067"/>
    <cellStyle name="Vírgula 7 4 2 3 2" xfId="7361"/>
    <cellStyle name="Vírgula 7 4 2 3 2 2" xfId="23831"/>
    <cellStyle name="Vírgula 7 4 2 3 2 2 2" xfId="55126"/>
    <cellStyle name="Vírgula 7 4 2 3 2 3" xfId="17243"/>
    <cellStyle name="Vírgula 7 4 2 3 2 3 2" xfId="48538"/>
    <cellStyle name="Vírgula 7 4 2 3 2 4" xfId="38656"/>
    <cellStyle name="Vírgula 7 4 2 3 3" xfId="10655"/>
    <cellStyle name="Vírgula 7 4 2 3 3 2" xfId="27125"/>
    <cellStyle name="Vírgula 7 4 2 3 3 2 2" xfId="58420"/>
    <cellStyle name="Vírgula 7 4 2 3 3 3" xfId="41950"/>
    <cellStyle name="Vírgula 7 4 2 3 4" xfId="20537"/>
    <cellStyle name="Vírgula 7 4 2 3 4 2" xfId="51832"/>
    <cellStyle name="Vírgula 7 4 2 3 5" xfId="13949"/>
    <cellStyle name="Vírgula 7 4 2 3 5 2" xfId="45244"/>
    <cellStyle name="Vírgula 7 4 2 3 6" xfId="35362"/>
    <cellStyle name="Vírgula 7 4 2 3 7" xfId="32067"/>
    <cellStyle name="Vírgula 7 4 2 4" xfId="5714"/>
    <cellStyle name="Vírgula 7 4 2 4 2" xfId="22184"/>
    <cellStyle name="Vírgula 7 4 2 4 2 2" xfId="53479"/>
    <cellStyle name="Vírgula 7 4 2 4 3" xfId="15596"/>
    <cellStyle name="Vírgula 7 4 2 4 3 2" xfId="46891"/>
    <cellStyle name="Vírgula 7 4 2 4 4" xfId="37009"/>
    <cellStyle name="Vírgula 7 4 2 5" xfId="9008"/>
    <cellStyle name="Vírgula 7 4 2 5 2" xfId="25478"/>
    <cellStyle name="Vírgula 7 4 2 5 2 2" xfId="56773"/>
    <cellStyle name="Vírgula 7 4 2 5 3" xfId="40303"/>
    <cellStyle name="Vírgula 7 4 2 6" xfId="18890"/>
    <cellStyle name="Vírgula 7 4 2 6 2" xfId="50185"/>
    <cellStyle name="Vírgula 7 4 2 7" xfId="12302"/>
    <cellStyle name="Vírgula 7 4 2 7 2" xfId="43597"/>
    <cellStyle name="Vírgula 7 4 2 8" xfId="28773"/>
    <cellStyle name="Vírgula 7 4 2 8 2" xfId="33715"/>
    <cellStyle name="Vírgula 7 4 2 9" xfId="30420"/>
    <cellStyle name="Vírgula 7 4 3" xfId="2418"/>
    <cellStyle name="Vírgula 7 4 3 2" xfId="2419"/>
    <cellStyle name="Vírgula 7 4 3 2 2" xfId="4070"/>
    <cellStyle name="Vírgula 7 4 3 2 2 2" xfId="7364"/>
    <cellStyle name="Vírgula 7 4 3 2 2 2 2" xfId="23834"/>
    <cellStyle name="Vírgula 7 4 3 2 2 2 2 2" xfId="55129"/>
    <cellStyle name="Vírgula 7 4 3 2 2 2 3" xfId="17246"/>
    <cellStyle name="Vírgula 7 4 3 2 2 2 3 2" xfId="48541"/>
    <cellStyle name="Vírgula 7 4 3 2 2 2 4" xfId="38659"/>
    <cellStyle name="Vírgula 7 4 3 2 2 3" xfId="10658"/>
    <cellStyle name="Vírgula 7 4 3 2 2 3 2" xfId="27128"/>
    <cellStyle name="Vírgula 7 4 3 2 2 3 2 2" xfId="58423"/>
    <cellStyle name="Vírgula 7 4 3 2 2 3 3" xfId="41953"/>
    <cellStyle name="Vírgula 7 4 3 2 2 4" xfId="20540"/>
    <cellStyle name="Vírgula 7 4 3 2 2 4 2" xfId="51835"/>
    <cellStyle name="Vírgula 7 4 3 2 2 5" xfId="13952"/>
    <cellStyle name="Vírgula 7 4 3 2 2 5 2" xfId="45247"/>
    <cellStyle name="Vírgula 7 4 3 2 2 6" xfId="35365"/>
    <cellStyle name="Vírgula 7 4 3 2 2 7" xfId="32070"/>
    <cellStyle name="Vírgula 7 4 3 2 3" xfId="5717"/>
    <cellStyle name="Vírgula 7 4 3 2 3 2" xfId="22187"/>
    <cellStyle name="Vírgula 7 4 3 2 3 2 2" xfId="53482"/>
    <cellStyle name="Vírgula 7 4 3 2 3 3" xfId="15599"/>
    <cellStyle name="Vírgula 7 4 3 2 3 3 2" xfId="46894"/>
    <cellStyle name="Vírgula 7 4 3 2 3 4" xfId="37012"/>
    <cellStyle name="Vírgula 7 4 3 2 4" xfId="9011"/>
    <cellStyle name="Vírgula 7 4 3 2 4 2" xfId="25481"/>
    <cellStyle name="Vírgula 7 4 3 2 4 2 2" xfId="56776"/>
    <cellStyle name="Vírgula 7 4 3 2 4 3" xfId="40306"/>
    <cellStyle name="Vírgula 7 4 3 2 5" xfId="18893"/>
    <cellStyle name="Vírgula 7 4 3 2 5 2" xfId="50188"/>
    <cellStyle name="Vírgula 7 4 3 2 6" xfId="12305"/>
    <cellStyle name="Vírgula 7 4 3 2 6 2" xfId="43600"/>
    <cellStyle name="Vírgula 7 4 3 2 7" xfId="28776"/>
    <cellStyle name="Vírgula 7 4 3 2 7 2" xfId="33718"/>
    <cellStyle name="Vírgula 7 4 3 2 8" xfId="30423"/>
    <cellStyle name="Vírgula 7 4 3 3" xfId="4069"/>
    <cellStyle name="Vírgula 7 4 3 3 2" xfId="7363"/>
    <cellStyle name="Vírgula 7 4 3 3 2 2" xfId="23833"/>
    <cellStyle name="Vírgula 7 4 3 3 2 2 2" xfId="55128"/>
    <cellStyle name="Vírgula 7 4 3 3 2 3" xfId="17245"/>
    <cellStyle name="Vírgula 7 4 3 3 2 3 2" xfId="48540"/>
    <cellStyle name="Vírgula 7 4 3 3 2 4" xfId="38658"/>
    <cellStyle name="Vírgula 7 4 3 3 3" xfId="10657"/>
    <cellStyle name="Vírgula 7 4 3 3 3 2" xfId="27127"/>
    <cellStyle name="Vírgula 7 4 3 3 3 2 2" xfId="58422"/>
    <cellStyle name="Vírgula 7 4 3 3 3 3" xfId="41952"/>
    <cellStyle name="Vírgula 7 4 3 3 4" xfId="20539"/>
    <cellStyle name="Vírgula 7 4 3 3 4 2" xfId="51834"/>
    <cellStyle name="Vírgula 7 4 3 3 5" xfId="13951"/>
    <cellStyle name="Vírgula 7 4 3 3 5 2" xfId="45246"/>
    <cellStyle name="Vírgula 7 4 3 3 6" xfId="35364"/>
    <cellStyle name="Vírgula 7 4 3 3 7" xfId="32069"/>
    <cellStyle name="Vírgula 7 4 3 4" xfId="5716"/>
    <cellStyle name="Vírgula 7 4 3 4 2" xfId="22186"/>
    <cellStyle name="Vírgula 7 4 3 4 2 2" xfId="53481"/>
    <cellStyle name="Vírgula 7 4 3 4 3" xfId="15598"/>
    <cellStyle name="Vírgula 7 4 3 4 3 2" xfId="46893"/>
    <cellStyle name="Vírgula 7 4 3 4 4" xfId="37011"/>
    <cellStyle name="Vírgula 7 4 3 5" xfId="9010"/>
    <cellStyle name="Vírgula 7 4 3 5 2" xfId="25480"/>
    <cellStyle name="Vírgula 7 4 3 5 2 2" xfId="56775"/>
    <cellStyle name="Vírgula 7 4 3 5 3" xfId="40305"/>
    <cellStyle name="Vírgula 7 4 3 6" xfId="18892"/>
    <cellStyle name="Vírgula 7 4 3 6 2" xfId="50187"/>
    <cellStyle name="Vírgula 7 4 3 7" xfId="12304"/>
    <cellStyle name="Vírgula 7 4 3 7 2" xfId="43599"/>
    <cellStyle name="Vírgula 7 4 3 8" xfId="28775"/>
    <cellStyle name="Vírgula 7 4 3 8 2" xfId="33717"/>
    <cellStyle name="Vírgula 7 4 3 9" xfId="30422"/>
    <cellStyle name="Vírgula 7 4 4" xfId="2420"/>
    <cellStyle name="Vírgula 7 4 4 2" xfId="4071"/>
    <cellStyle name="Vírgula 7 4 4 2 2" xfId="7365"/>
    <cellStyle name="Vírgula 7 4 4 2 2 2" xfId="23835"/>
    <cellStyle name="Vírgula 7 4 4 2 2 2 2" xfId="55130"/>
    <cellStyle name="Vírgula 7 4 4 2 2 3" xfId="17247"/>
    <cellStyle name="Vírgula 7 4 4 2 2 3 2" xfId="48542"/>
    <cellStyle name="Vírgula 7 4 4 2 2 4" xfId="38660"/>
    <cellStyle name="Vírgula 7 4 4 2 3" xfId="10659"/>
    <cellStyle name="Vírgula 7 4 4 2 3 2" xfId="27129"/>
    <cellStyle name="Vírgula 7 4 4 2 3 2 2" xfId="58424"/>
    <cellStyle name="Vírgula 7 4 4 2 3 3" xfId="41954"/>
    <cellStyle name="Vírgula 7 4 4 2 4" xfId="20541"/>
    <cellStyle name="Vírgula 7 4 4 2 4 2" xfId="51836"/>
    <cellStyle name="Vírgula 7 4 4 2 5" xfId="13953"/>
    <cellStyle name="Vírgula 7 4 4 2 5 2" xfId="45248"/>
    <cellStyle name="Vírgula 7 4 4 2 6" xfId="35366"/>
    <cellStyle name="Vírgula 7 4 4 2 7" xfId="32071"/>
    <cellStyle name="Vírgula 7 4 4 3" xfId="5718"/>
    <cellStyle name="Vírgula 7 4 4 3 2" xfId="22188"/>
    <cellStyle name="Vírgula 7 4 4 3 2 2" xfId="53483"/>
    <cellStyle name="Vírgula 7 4 4 3 3" xfId="15600"/>
    <cellStyle name="Vírgula 7 4 4 3 3 2" xfId="46895"/>
    <cellStyle name="Vírgula 7 4 4 3 4" xfId="37013"/>
    <cellStyle name="Vírgula 7 4 4 4" xfId="9012"/>
    <cellStyle name="Vírgula 7 4 4 4 2" xfId="25482"/>
    <cellStyle name="Vírgula 7 4 4 4 2 2" xfId="56777"/>
    <cellStyle name="Vírgula 7 4 4 4 3" xfId="40307"/>
    <cellStyle name="Vírgula 7 4 4 5" xfId="18894"/>
    <cellStyle name="Vírgula 7 4 4 5 2" xfId="50189"/>
    <cellStyle name="Vírgula 7 4 4 6" xfId="12306"/>
    <cellStyle name="Vírgula 7 4 4 6 2" xfId="43601"/>
    <cellStyle name="Vírgula 7 4 4 7" xfId="28777"/>
    <cellStyle name="Vírgula 7 4 4 7 2" xfId="33719"/>
    <cellStyle name="Vírgula 7 4 4 8" xfId="30424"/>
    <cellStyle name="Vírgula 7 4 5" xfId="4066"/>
    <cellStyle name="Vírgula 7 4 5 2" xfId="7360"/>
    <cellStyle name="Vírgula 7 4 5 2 2" xfId="23830"/>
    <cellStyle name="Vírgula 7 4 5 2 2 2" xfId="55125"/>
    <cellStyle name="Vírgula 7 4 5 2 3" xfId="17242"/>
    <cellStyle name="Vírgula 7 4 5 2 3 2" xfId="48537"/>
    <cellStyle name="Vírgula 7 4 5 2 4" xfId="38655"/>
    <cellStyle name="Vírgula 7 4 5 3" xfId="10654"/>
    <cellStyle name="Vírgula 7 4 5 3 2" xfId="27124"/>
    <cellStyle name="Vírgula 7 4 5 3 2 2" xfId="58419"/>
    <cellStyle name="Vírgula 7 4 5 3 3" xfId="41949"/>
    <cellStyle name="Vírgula 7 4 5 4" xfId="20536"/>
    <cellStyle name="Vírgula 7 4 5 4 2" xfId="51831"/>
    <cellStyle name="Vírgula 7 4 5 5" xfId="13948"/>
    <cellStyle name="Vírgula 7 4 5 5 2" xfId="45243"/>
    <cellStyle name="Vírgula 7 4 5 6" xfId="35361"/>
    <cellStyle name="Vírgula 7 4 5 7" xfId="32066"/>
    <cellStyle name="Vírgula 7 4 6" xfId="5713"/>
    <cellStyle name="Vírgula 7 4 6 2" xfId="22183"/>
    <cellStyle name="Vírgula 7 4 6 2 2" xfId="53478"/>
    <cellStyle name="Vírgula 7 4 6 3" xfId="15595"/>
    <cellStyle name="Vírgula 7 4 6 3 2" xfId="46890"/>
    <cellStyle name="Vírgula 7 4 6 4" xfId="37008"/>
    <cellStyle name="Vírgula 7 4 7" xfId="9007"/>
    <cellStyle name="Vírgula 7 4 7 2" xfId="25477"/>
    <cellStyle name="Vírgula 7 4 7 2 2" xfId="56772"/>
    <cellStyle name="Vírgula 7 4 7 3" xfId="40302"/>
    <cellStyle name="Vírgula 7 4 8" xfId="18889"/>
    <cellStyle name="Vírgula 7 4 8 2" xfId="50184"/>
    <cellStyle name="Vírgula 7 4 9" xfId="12301"/>
    <cellStyle name="Vírgula 7 4 9 2" xfId="43596"/>
    <cellStyle name="Vírgula 7 5" xfId="2421"/>
    <cellStyle name="Vírgula 7 5 2" xfId="2422"/>
    <cellStyle name="Vírgula 7 5 2 2" xfId="4073"/>
    <cellStyle name="Vírgula 7 5 2 2 2" xfId="7367"/>
    <cellStyle name="Vírgula 7 5 2 2 2 2" xfId="23837"/>
    <cellStyle name="Vírgula 7 5 2 2 2 2 2" xfId="55132"/>
    <cellStyle name="Vírgula 7 5 2 2 2 3" xfId="17249"/>
    <cellStyle name="Vírgula 7 5 2 2 2 3 2" xfId="48544"/>
    <cellStyle name="Vírgula 7 5 2 2 2 4" xfId="38662"/>
    <cellStyle name="Vírgula 7 5 2 2 3" xfId="10661"/>
    <cellStyle name="Vírgula 7 5 2 2 3 2" xfId="27131"/>
    <cellStyle name="Vírgula 7 5 2 2 3 2 2" xfId="58426"/>
    <cellStyle name="Vírgula 7 5 2 2 3 3" xfId="41956"/>
    <cellStyle name="Vírgula 7 5 2 2 4" xfId="20543"/>
    <cellStyle name="Vírgula 7 5 2 2 4 2" xfId="51838"/>
    <cellStyle name="Vírgula 7 5 2 2 5" xfId="13955"/>
    <cellStyle name="Vírgula 7 5 2 2 5 2" xfId="45250"/>
    <cellStyle name="Vírgula 7 5 2 2 6" xfId="35368"/>
    <cellStyle name="Vírgula 7 5 2 2 7" xfId="32073"/>
    <cellStyle name="Vírgula 7 5 2 3" xfId="5720"/>
    <cellStyle name="Vírgula 7 5 2 3 2" xfId="22190"/>
    <cellStyle name="Vírgula 7 5 2 3 2 2" xfId="53485"/>
    <cellStyle name="Vírgula 7 5 2 3 3" xfId="15602"/>
    <cellStyle name="Vírgula 7 5 2 3 3 2" xfId="46897"/>
    <cellStyle name="Vírgula 7 5 2 3 4" xfId="37015"/>
    <cellStyle name="Vírgula 7 5 2 4" xfId="9014"/>
    <cellStyle name="Vírgula 7 5 2 4 2" xfId="25484"/>
    <cellStyle name="Vírgula 7 5 2 4 2 2" xfId="56779"/>
    <cellStyle name="Vírgula 7 5 2 4 3" xfId="40309"/>
    <cellStyle name="Vírgula 7 5 2 5" xfId="18896"/>
    <cellStyle name="Vírgula 7 5 2 5 2" xfId="50191"/>
    <cellStyle name="Vírgula 7 5 2 6" xfId="12308"/>
    <cellStyle name="Vírgula 7 5 2 6 2" xfId="43603"/>
    <cellStyle name="Vírgula 7 5 2 7" xfId="28779"/>
    <cellStyle name="Vírgula 7 5 2 7 2" xfId="33721"/>
    <cellStyle name="Vírgula 7 5 2 8" xfId="30426"/>
    <cellStyle name="Vírgula 7 5 3" xfId="4072"/>
    <cellStyle name="Vírgula 7 5 3 2" xfId="7366"/>
    <cellStyle name="Vírgula 7 5 3 2 2" xfId="23836"/>
    <cellStyle name="Vírgula 7 5 3 2 2 2" xfId="55131"/>
    <cellStyle name="Vírgula 7 5 3 2 3" xfId="17248"/>
    <cellStyle name="Vírgula 7 5 3 2 3 2" xfId="48543"/>
    <cellStyle name="Vírgula 7 5 3 2 4" xfId="38661"/>
    <cellStyle name="Vírgula 7 5 3 3" xfId="10660"/>
    <cellStyle name="Vírgula 7 5 3 3 2" xfId="27130"/>
    <cellStyle name="Vírgula 7 5 3 3 2 2" xfId="58425"/>
    <cellStyle name="Vírgula 7 5 3 3 3" xfId="41955"/>
    <cellStyle name="Vírgula 7 5 3 4" xfId="20542"/>
    <cellStyle name="Vírgula 7 5 3 4 2" xfId="51837"/>
    <cellStyle name="Vírgula 7 5 3 5" xfId="13954"/>
    <cellStyle name="Vírgula 7 5 3 5 2" xfId="45249"/>
    <cellStyle name="Vírgula 7 5 3 6" xfId="35367"/>
    <cellStyle name="Vírgula 7 5 3 7" xfId="32072"/>
    <cellStyle name="Vírgula 7 5 4" xfId="5719"/>
    <cellStyle name="Vírgula 7 5 4 2" xfId="22189"/>
    <cellStyle name="Vírgula 7 5 4 2 2" xfId="53484"/>
    <cellStyle name="Vírgula 7 5 4 3" xfId="15601"/>
    <cellStyle name="Vírgula 7 5 4 3 2" xfId="46896"/>
    <cellStyle name="Vírgula 7 5 4 4" xfId="37014"/>
    <cellStyle name="Vírgula 7 5 5" xfId="9013"/>
    <cellStyle name="Vírgula 7 5 5 2" xfId="25483"/>
    <cellStyle name="Vírgula 7 5 5 2 2" xfId="56778"/>
    <cellStyle name="Vírgula 7 5 5 3" xfId="40308"/>
    <cellStyle name="Vírgula 7 5 6" xfId="18895"/>
    <cellStyle name="Vírgula 7 5 6 2" xfId="50190"/>
    <cellStyle name="Vírgula 7 5 7" xfId="12307"/>
    <cellStyle name="Vírgula 7 5 7 2" xfId="43602"/>
    <cellStyle name="Vírgula 7 5 8" xfId="28778"/>
    <cellStyle name="Vírgula 7 5 8 2" xfId="33720"/>
    <cellStyle name="Vírgula 7 5 9" xfId="30425"/>
    <cellStyle name="Vírgula 7 6" xfId="2423"/>
    <cellStyle name="Vírgula 7 6 2" xfId="2424"/>
    <cellStyle name="Vírgula 7 6 2 2" xfId="4075"/>
    <cellStyle name="Vírgula 7 6 2 2 2" xfId="7369"/>
    <cellStyle name="Vírgula 7 6 2 2 2 2" xfId="23839"/>
    <cellStyle name="Vírgula 7 6 2 2 2 2 2" xfId="55134"/>
    <cellStyle name="Vírgula 7 6 2 2 2 3" xfId="17251"/>
    <cellStyle name="Vírgula 7 6 2 2 2 3 2" xfId="48546"/>
    <cellStyle name="Vírgula 7 6 2 2 2 4" xfId="38664"/>
    <cellStyle name="Vírgula 7 6 2 2 3" xfId="10663"/>
    <cellStyle name="Vírgula 7 6 2 2 3 2" xfId="27133"/>
    <cellStyle name="Vírgula 7 6 2 2 3 2 2" xfId="58428"/>
    <cellStyle name="Vírgula 7 6 2 2 3 3" xfId="41958"/>
    <cellStyle name="Vírgula 7 6 2 2 4" xfId="20545"/>
    <cellStyle name="Vírgula 7 6 2 2 4 2" xfId="51840"/>
    <cellStyle name="Vírgula 7 6 2 2 5" xfId="13957"/>
    <cellStyle name="Vírgula 7 6 2 2 5 2" xfId="45252"/>
    <cellStyle name="Vírgula 7 6 2 2 6" xfId="35370"/>
    <cellStyle name="Vírgula 7 6 2 2 7" xfId="32075"/>
    <cellStyle name="Vírgula 7 6 2 3" xfId="5722"/>
    <cellStyle name="Vírgula 7 6 2 3 2" xfId="22192"/>
    <cellStyle name="Vírgula 7 6 2 3 2 2" xfId="53487"/>
    <cellStyle name="Vírgula 7 6 2 3 3" xfId="15604"/>
    <cellStyle name="Vírgula 7 6 2 3 3 2" xfId="46899"/>
    <cellStyle name="Vírgula 7 6 2 3 4" xfId="37017"/>
    <cellStyle name="Vírgula 7 6 2 4" xfId="9016"/>
    <cellStyle name="Vírgula 7 6 2 4 2" xfId="25486"/>
    <cellStyle name="Vírgula 7 6 2 4 2 2" xfId="56781"/>
    <cellStyle name="Vírgula 7 6 2 4 3" xfId="40311"/>
    <cellStyle name="Vírgula 7 6 2 5" xfId="18898"/>
    <cellStyle name="Vírgula 7 6 2 5 2" xfId="50193"/>
    <cellStyle name="Vírgula 7 6 2 6" xfId="12310"/>
    <cellStyle name="Vírgula 7 6 2 6 2" xfId="43605"/>
    <cellStyle name="Vírgula 7 6 2 7" xfId="28781"/>
    <cellStyle name="Vírgula 7 6 2 7 2" xfId="33723"/>
    <cellStyle name="Vírgula 7 6 2 8" xfId="30428"/>
    <cellStyle name="Vírgula 7 6 3" xfId="4074"/>
    <cellStyle name="Vírgula 7 6 3 2" xfId="7368"/>
    <cellStyle name="Vírgula 7 6 3 2 2" xfId="23838"/>
    <cellStyle name="Vírgula 7 6 3 2 2 2" xfId="55133"/>
    <cellStyle name="Vírgula 7 6 3 2 3" xfId="17250"/>
    <cellStyle name="Vírgula 7 6 3 2 3 2" xfId="48545"/>
    <cellStyle name="Vírgula 7 6 3 2 4" xfId="38663"/>
    <cellStyle name="Vírgula 7 6 3 3" xfId="10662"/>
    <cellStyle name="Vírgula 7 6 3 3 2" xfId="27132"/>
    <cellStyle name="Vírgula 7 6 3 3 2 2" xfId="58427"/>
    <cellStyle name="Vírgula 7 6 3 3 3" xfId="41957"/>
    <cellStyle name="Vírgula 7 6 3 4" xfId="20544"/>
    <cellStyle name="Vírgula 7 6 3 4 2" xfId="51839"/>
    <cellStyle name="Vírgula 7 6 3 5" xfId="13956"/>
    <cellStyle name="Vírgula 7 6 3 5 2" xfId="45251"/>
    <cellStyle name="Vírgula 7 6 3 6" xfId="35369"/>
    <cellStyle name="Vírgula 7 6 3 7" xfId="32074"/>
    <cellStyle name="Vírgula 7 6 4" xfId="5721"/>
    <cellStyle name="Vírgula 7 6 4 2" xfId="22191"/>
    <cellStyle name="Vírgula 7 6 4 2 2" xfId="53486"/>
    <cellStyle name="Vírgula 7 6 4 3" xfId="15603"/>
    <cellStyle name="Vírgula 7 6 4 3 2" xfId="46898"/>
    <cellStyle name="Vírgula 7 6 4 4" xfId="37016"/>
    <cellStyle name="Vírgula 7 6 5" xfId="9015"/>
    <cellStyle name="Vírgula 7 6 5 2" xfId="25485"/>
    <cellStyle name="Vírgula 7 6 5 2 2" xfId="56780"/>
    <cellStyle name="Vírgula 7 6 5 3" xfId="40310"/>
    <cellStyle name="Vírgula 7 6 6" xfId="18897"/>
    <cellStyle name="Vírgula 7 6 6 2" xfId="50192"/>
    <cellStyle name="Vírgula 7 6 7" xfId="12309"/>
    <cellStyle name="Vírgula 7 6 7 2" xfId="43604"/>
    <cellStyle name="Vírgula 7 6 8" xfId="28780"/>
    <cellStyle name="Vírgula 7 6 8 2" xfId="33722"/>
    <cellStyle name="Vírgula 7 6 9" xfId="30427"/>
    <cellStyle name="Vírgula 7 7" xfId="2425"/>
    <cellStyle name="Vírgula 7 7 2" xfId="4076"/>
    <cellStyle name="Vírgula 7 7 2 2" xfId="7370"/>
    <cellStyle name="Vírgula 7 7 2 2 2" xfId="23840"/>
    <cellStyle name="Vírgula 7 7 2 2 2 2" xfId="55135"/>
    <cellStyle name="Vírgula 7 7 2 2 3" xfId="17252"/>
    <cellStyle name="Vírgula 7 7 2 2 3 2" xfId="48547"/>
    <cellStyle name="Vírgula 7 7 2 2 4" xfId="38665"/>
    <cellStyle name="Vírgula 7 7 2 3" xfId="10664"/>
    <cellStyle name="Vírgula 7 7 2 3 2" xfId="27134"/>
    <cellStyle name="Vírgula 7 7 2 3 2 2" xfId="58429"/>
    <cellStyle name="Vírgula 7 7 2 3 3" xfId="41959"/>
    <cellStyle name="Vírgula 7 7 2 4" xfId="20546"/>
    <cellStyle name="Vírgula 7 7 2 4 2" xfId="51841"/>
    <cellStyle name="Vírgula 7 7 2 5" xfId="13958"/>
    <cellStyle name="Vírgula 7 7 2 5 2" xfId="45253"/>
    <cellStyle name="Vírgula 7 7 2 6" xfId="35371"/>
    <cellStyle name="Vírgula 7 7 2 7" xfId="32076"/>
    <cellStyle name="Vírgula 7 7 3" xfId="5723"/>
    <cellStyle name="Vírgula 7 7 3 2" xfId="22193"/>
    <cellStyle name="Vírgula 7 7 3 2 2" xfId="53488"/>
    <cellStyle name="Vírgula 7 7 3 3" xfId="15605"/>
    <cellStyle name="Vírgula 7 7 3 3 2" xfId="46900"/>
    <cellStyle name="Vírgula 7 7 3 4" xfId="37018"/>
    <cellStyle name="Vírgula 7 7 4" xfId="9017"/>
    <cellStyle name="Vírgula 7 7 4 2" xfId="25487"/>
    <cellStyle name="Vírgula 7 7 4 2 2" xfId="56782"/>
    <cellStyle name="Vírgula 7 7 4 3" xfId="40312"/>
    <cellStyle name="Vírgula 7 7 5" xfId="18899"/>
    <cellStyle name="Vírgula 7 7 5 2" xfId="50194"/>
    <cellStyle name="Vírgula 7 7 6" xfId="12311"/>
    <cellStyle name="Vírgula 7 7 6 2" xfId="43606"/>
    <cellStyle name="Vírgula 7 7 7" xfId="28782"/>
    <cellStyle name="Vírgula 7 7 7 2" xfId="33724"/>
    <cellStyle name="Vírgula 7 7 8" xfId="30429"/>
    <cellStyle name="Vírgula 7 8" xfId="2426"/>
    <cellStyle name="Vírgula 7 8 2" xfId="4077"/>
    <cellStyle name="Vírgula 7 8 2 2" xfId="7371"/>
    <cellStyle name="Vírgula 7 8 2 2 2" xfId="23841"/>
    <cellStyle name="Vírgula 7 8 2 2 2 2" xfId="55136"/>
    <cellStyle name="Vírgula 7 8 2 2 3" xfId="17253"/>
    <cellStyle name="Vírgula 7 8 2 2 3 2" xfId="48548"/>
    <cellStyle name="Vírgula 7 8 2 2 4" xfId="38666"/>
    <cellStyle name="Vírgula 7 8 2 3" xfId="10665"/>
    <cellStyle name="Vírgula 7 8 2 3 2" xfId="27135"/>
    <cellStyle name="Vírgula 7 8 2 3 2 2" xfId="58430"/>
    <cellStyle name="Vírgula 7 8 2 3 3" xfId="41960"/>
    <cellStyle name="Vírgula 7 8 2 4" xfId="20547"/>
    <cellStyle name="Vírgula 7 8 2 4 2" xfId="51842"/>
    <cellStyle name="Vírgula 7 8 2 5" xfId="13959"/>
    <cellStyle name="Vírgula 7 8 2 5 2" xfId="45254"/>
    <cellStyle name="Vírgula 7 8 2 6" xfId="35372"/>
    <cellStyle name="Vírgula 7 8 2 7" xfId="32077"/>
    <cellStyle name="Vírgula 7 8 3" xfId="5724"/>
    <cellStyle name="Vírgula 7 8 3 2" xfId="22194"/>
    <cellStyle name="Vírgula 7 8 3 2 2" xfId="53489"/>
    <cellStyle name="Vírgula 7 8 3 3" xfId="15606"/>
    <cellStyle name="Vírgula 7 8 3 3 2" xfId="46901"/>
    <cellStyle name="Vírgula 7 8 3 4" xfId="37019"/>
    <cellStyle name="Vírgula 7 8 4" xfId="9018"/>
    <cellStyle name="Vírgula 7 8 4 2" xfId="25488"/>
    <cellStyle name="Vírgula 7 8 4 2 2" xfId="56783"/>
    <cellStyle name="Vírgula 7 8 4 3" xfId="40313"/>
    <cellStyle name="Vírgula 7 8 5" xfId="18900"/>
    <cellStyle name="Vírgula 7 8 5 2" xfId="50195"/>
    <cellStyle name="Vírgula 7 8 6" xfId="12312"/>
    <cellStyle name="Vírgula 7 8 6 2" xfId="43607"/>
    <cellStyle name="Vírgula 7 8 7" xfId="28783"/>
    <cellStyle name="Vírgula 7 8 7 2" xfId="33725"/>
    <cellStyle name="Vírgula 7 8 8" xfId="30430"/>
    <cellStyle name="Vírgula 7 9" xfId="4051"/>
    <cellStyle name="Vírgula 7 9 2" xfId="7345"/>
    <cellStyle name="Vírgula 7 9 2 2" xfId="23815"/>
    <cellStyle name="Vírgula 7 9 2 2 2" xfId="55110"/>
    <cellStyle name="Vírgula 7 9 2 3" xfId="17227"/>
    <cellStyle name="Vírgula 7 9 2 3 2" xfId="48522"/>
    <cellStyle name="Vírgula 7 9 2 4" xfId="38640"/>
    <cellStyle name="Vírgula 7 9 3" xfId="10639"/>
    <cellStyle name="Vírgula 7 9 3 2" xfId="27109"/>
    <cellStyle name="Vírgula 7 9 3 2 2" xfId="58404"/>
    <cellStyle name="Vírgula 7 9 3 3" xfId="41934"/>
    <cellStyle name="Vírgula 7 9 4" xfId="20521"/>
    <cellStyle name="Vírgula 7 9 4 2" xfId="51816"/>
    <cellStyle name="Vírgula 7 9 5" xfId="13933"/>
    <cellStyle name="Vírgula 7 9 5 2" xfId="45228"/>
    <cellStyle name="Vírgula 7 9 6" xfId="35346"/>
    <cellStyle name="Vírgula 7 9 7" xfId="32051"/>
    <cellStyle name="Vírgula 8" xfId="2427"/>
    <cellStyle name="Vírgula 8 10" xfId="18901"/>
    <cellStyle name="Vírgula 8 10 2" xfId="50196"/>
    <cellStyle name="Vírgula 8 11" xfId="12313"/>
    <cellStyle name="Vírgula 8 11 2" xfId="43608"/>
    <cellStyle name="Vírgula 8 12" xfId="28784"/>
    <cellStyle name="Vírgula 8 12 2" xfId="33726"/>
    <cellStyle name="Vírgula 8 13" xfId="30431"/>
    <cellStyle name="Vírgula 8 2" xfId="2428"/>
    <cellStyle name="Vírgula 8 2 10" xfId="12314"/>
    <cellStyle name="Vírgula 8 2 10 2" xfId="43609"/>
    <cellStyle name="Vírgula 8 2 11" xfId="28785"/>
    <cellStyle name="Vírgula 8 2 11 2" xfId="33727"/>
    <cellStyle name="Vírgula 8 2 12" xfId="30432"/>
    <cellStyle name="Vírgula 8 2 2" xfId="2429"/>
    <cellStyle name="Vírgula 8 2 2 2" xfId="2430"/>
    <cellStyle name="Vírgula 8 2 2 2 2" xfId="4081"/>
    <cellStyle name="Vírgula 8 2 2 2 2 2" xfId="7375"/>
    <cellStyle name="Vírgula 8 2 2 2 2 2 2" xfId="23845"/>
    <cellStyle name="Vírgula 8 2 2 2 2 2 2 2" xfId="55140"/>
    <cellStyle name="Vírgula 8 2 2 2 2 2 3" xfId="17257"/>
    <cellStyle name="Vírgula 8 2 2 2 2 2 3 2" xfId="48552"/>
    <cellStyle name="Vírgula 8 2 2 2 2 2 4" xfId="38670"/>
    <cellStyle name="Vírgula 8 2 2 2 2 3" xfId="10669"/>
    <cellStyle name="Vírgula 8 2 2 2 2 3 2" xfId="27139"/>
    <cellStyle name="Vírgula 8 2 2 2 2 3 2 2" xfId="58434"/>
    <cellStyle name="Vírgula 8 2 2 2 2 3 3" xfId="41964"/>
    <cellStyle name="Vírgula 8 2 2 2 2 4" xfId="20551"/>
    <cellStyle name="Vírgula 8 2 2 2 2 4 2" xfId="51846"/>
    <cellStyle name="Vírgula 8 2 2 2 2 5" xfId="13963"/>
    <cellStyle name="Vírgula 8 2 2 2 2 5 2" xfId="45258"/>
    <cellStyle name="Vírgula 8 2 2 2 2 6" xfId="35376"/>
    <cellStyle name="Vírgula 8 2 2 2 2 7" xfId="32081"/>
    <cellStyle name="Vírgula 8 2 2 2 3" xfId="5728"/>
    <cellStyle name="Vírgula 8 2 2 2 3 2" xfId="22198"/>
    <cellStyle name="Vírgula 8 2 2 2 3 2 2" xfId="53493"/>
    <cellStyle name="Vírgula 8 2 2 2 3 3" xfId="15610"/>
    <cellStyle name="Vírgula 8 2 2 2 3 3 2" xfId="46905"/>
    <cellStyle name="Vírgula 8 2 2 2 3 4" xfId="37023"/>
    <cellStyle name="Vírgula 8 2 2 2 4" xfId="9022"/>
    <cellStyle name="Vírgula 8 2 2 2 4 2" xfId="25492"/>
    <cellStyle name="Vírgula 8 2 2 2 4 2 2" xfId="56787"/>
    <cellStyle name="Vírgula 8 2 2 2 4 3" xfId="40317"/>
    <cellStyle name="Vírgula 8 2 2 2 5" xfId="18904"/>
    <cellStyle name="Vírgula 8 2 2 2 5 2" xfId="50199"/>
    <cellStyle name="Vírgula 8 2 2 2 6" xfId="12316"/>
    <cellStyle name="Vírgula 8 2 2 2 6 2" xfId="43611"/>
    <cellStyle name="Vírgula 8 2 2 2 7" xfId="28787"/>
    <cellStyle name="Vírgula 8 2 2 2 7 2" xfId="33729"/>
    <cellStyle name="Vírgula 8 2 2 2 8" xfId="30434"/>
    <cellStyle name="Vírgula 8 2 2 3" xfId="4080"/>
    <cellStyle name="Vírgula 8 2 2 3 2" xfId="7374"/>
    <cellStyle name="Vírgula 8 2 2 3 2 2" xfId="23844"/>
    <cellStyle name="Vírgula 8 2 2 3 2 2 2" xfId="55139"/>
    <cellStyle name="Vírgula 8 2 2 3 2 3" xfId="17256"/>
    <cellStyle name="Vírgula 8 2 2 3 2 3 2" xfId="48551"/>
    <cellStyle name="Vírgula 8 2 2 3 2 4" xfId="38669"/>
    <cellStyle name="Vírgula 8 2 2 3 3" xfId="10668"/>
    <cellStyle name="Vírgula 8 2 2 3 3 2" xfId="27138"/>
    <cellStyle name="Vírgula 8 2 2 3 3 2 2" xfId="58433"/>
    <cellStyle name="Vírgula 8 2 2 3 3 3" xfId="41963"/>
    <cellStyle name="Vírgula 8 2 2 3 4" xfId="20550"/>
    <cellStyle name="Vírgula 8 2 2 3 4 2" xfId="51845"/>
    <cellStyle name="Vírgula 8 2 2 3 5" xfId="13962"/>
    <cellStyle name="Vírgula 8 2 2 3 5 2" xfId="45257"/>
    <cellStyle name="Vírgula 8 2 2 3 6" xfId="35375"/>
    <cellStyle name="Vírgula 8 2 2 3 7" xfId="32080"/>
    <cellStyle name="Vírgula 8 2 2 4" xfId="5727"/>
    <cellStyle name="Vírgula 8 2 2 4 2" xfId="22197"/>
    <cellStyle name="Vírgula 8 2 2 4 2 2" xfId="53492"/>
    <cellStyle name="Vírgula 8 2 2 4 3" xfId="15609"/>
    <cellStyle name="Vírgula 8 2 2 4 3 2" xfId="46904"/>
    <cellStyle name="Vírgula 8 2 2 4 4" xfId="37022"/>
    <cellStyle name="Vírgula 8 2 2 5" xfId="9021"/>
    <cellStyle name="Vírgula 8 2 2 5 2" xfId="25491"/>
    <cellStyle name="Vírgula 8 2 2 5 2 2" xfId="56786"/>
    <cellStyle name="Vírgula 8 2 2 5 3" xfId="40316"/>
    <cellStyle name="Vírgula 8 2 2 6" xfId="18903"/>
    <cellStyle name="Vírgula 8 2 2 6 2" xfId="50198"/>
    <cellStyle name="Vírgula 8 2 2 7" xfId="12315"/>
    <cellStyle name="Vírgula 8 2 2 7 2" xfId="43610"/>
    <cellStyle name="Vírgula 8 2 2 8" xfId="28786"/>
    <cellStyle name="Vírgula 8 2 2 8 2" xfId="33728"/>
    <cellStyle name="Vírgula 8 2 2 9" xfId="30433"/>
    <cellStyle name="Vírgula 8 2 3" xfId="2431"/>
    <cellStyle name="Vírgula 8 2 3 2" xfId="2432"/>
    <cellStyle name="Vírgula 8 2 3 2 2" xfId="4083"/>
    <cellStyle name="Vírgula 8 2 3 2 2 2" xfId="7377"/>
    <cellStyle name="Vírgula 8 2 3 2 2 2 2" xfId="23847"/>
    <cellStyle name="Vírgula 8 2 3 2 2 2 2 2" xfId="55142"/>
    <cellStyle name="Vírgula 8 2 3 2 2 2 3" xfId="17259"/>
    <cellStyle name="Vírgula 8 2 3 2 2 2 3 2" xfId="48554"/>
    <cellStyle name="Vírgula 8 2 3 2 2 2 4" xfId="38672"/>
    <cellStyle name="Vírgula 8 2 3 2 2 3" xfId="10671"/>
    <cellStyle name="Vírgula 8 2 3 2 2 3 2" xfId="27141"/>
    <cellStyle name="Vírgula 8 2 3 2 2 3 2 2" xfId="58436"/>
    <cellStyle name="Vírgula 8 2 3 2 2 3 3" xfId="41966"/>
    <cellStyle name="Vírgula 8 2 3 2 2 4" xfId="20553"/>
    <cellStyle name="Vírgula 8 2 3 2 2 4 2" xfId="51848"/>
    <cellStyle name="Vírgula 8 2 3 2 2 5" xfId="13965"/>
    <cellStyle name="Vírgula 8 2 3 2 2 5 2" xfId="45260"/>
    <cellStyle name="Vírgula 8 2 3 2 2 6" xfId="35378"/>
    <cellStyle name="Vírgula 8 2 3 2 2 7" xfId="32083"/>
    <cellStyle name="Vírgula 8 2 3 2 3" xfId="5730"/>
    <cellStyle name="Vírgula 8 2 3 2 3 2" xfId="22200"/>
    <cellStyle name="Vírgula 8 2 3 2 3 2 2" xfId="53495"/>
    <cellStyle name="Vírgula 8 2 3 2 3 3" xfId="15612"/>
    <cellStyle name="Vírgula 8 2 3 2 3 3 2" xfId="46907"/>
    <cellStyle name="Vírgula 8 2 3 2 3 4" xfId="37025"/>
    <cellStyle name="Vírgula 8 2 3 2 4" xfId="9024"/>
    <cellStyle name="Vírgula 8 2 3 2 4 2" xfId="25494"/>
    <cellStyle name="Vírgula 8 2 3 2 4 2 2" xfId="56789"/>
    <cellStyle name="Vírgula 8 2 3 2 4 3" xfId="40319"/>
    <cellStyle name="Vírgula 8 2 3 2 5" xfId="18906"/>
    <cellStyle name="Vírgula 8 2 3 2 5 2" xfId="50201"/>
    <cellStyle name="Vírgula 8 2 3 2 6" xfId="12318"/>
    <cellStyle name="Vírgula 8 2 3 2 6 2" xfId="43613"/>
    <cellStyle name="Vírgula 8 2 3 2 7" xfId="28789"/>
    <cellStyle name="Vírgula 8 2 3 2 7 2" xfId="33731"/>
    <cellStyle name="Vírgula 8 2 3 2 8" xfId="30436"/>
    <cellStyle name="Vírgula 8 2 3 3" xfId="4082"/>
    <cellStyle name="Vírgula 8 2 3 3 2" xfId="7376"/>
    <cellStyle name="Vírgula 8 2 3 3 2 2" xfId="23846"/>
    <cellStyle name="Vírgula 8 2 3 3 2 2 2" xfId="55141"/>
    <cellStyle name="Vírgula 8 2 3 3 2 3" xfId="17258"/>
    <cellStyle name="Vírgula 8 2 3 3 2 3 2" xfId="48553"/>
    <cellStyle name="Vírgula 8 2 3 3 2 4" xfId="38671"/>
    <cellStyle name="Vírgula 8 2 3 3 3" xfId="10670"/>
    <cellStyle name="Vírgula 8 2 3 3 3 2" xfId="27140"/>
    <cellStyle name="Vírgula 8 2 3 3 3 2 2" xfId="58435"/>
    <cellStyle name="Vírgula 8 2 3 3 3 3" xfId="41965"/>
    <cellStyle name="Vírgula 8 2 3 3 4" xfId="20552"/>
    <cellStyle name="Vírgula 8 2 3 3 4 2" xfId="51847"/>
    <cellStyle name="Vírgula 8 2 3 3 5" xfId="13964"/>
    <cellStyle name="Vírgula 8 2 3 3 5 2" xfId="45259"/>
    <cellStyle name="Vírgula 8 2 3 3 6" xfId="35377"/>
    <cellStyle name="Vírgula 8 2 3 3 7" xfId="32082"/>
    <cellStyle name="Vírgula 8 2 3 4" xfId="5729"/>
    <cellStyle name="Vírgula 8 2 3 4 2" xfId="22199"/>
    <cellStyle name="Vírgula 8 2 3 4 2 2" xfId="53494"/>
    <cellStyle name="Vírgula 8 2 3 4 3" xfId="15611"/>
    <cellStyle name="Vírgula 8 2 3 4 3 2" xfId="46906"/>
    <cellStyle name="Vírgula 8 2 3 4 4" xfId="37024"/>
    <cellStyle name="Vírgula 8 2 3 5" xfId="9023"/>
    <cellStyle name="Vírgula 8 2 3 5 2" xfId="25493"/>
    <cellStyle name="Vírgula 8 2 3 5 2 2" xfId="56788"/>
    <cellStyle name="Vírgula 8 2 3 5 3" xfId="40318"/>
    <cellStyle name="Vírgula 8 2 3 6" xfId="18905"/>
    <cellStyle name="Vírgula 8 2 3 6 2" xfId="50200"/>
    <cellStyle name="Vírgula 8 2 3 7" xfId="12317"/>
    <cellStyle name="Vírgula 8 2 3 7 2" xfId="43612"/>
    <cellStyle name="Vírgula 8 2 3 8" xfId="28788"/>
    <cellStyle name="Vírgula 8 2 3 8 2" xfId="33730"/>
    <cellStyle name="Vírgula 8 2 3 9" xfId="30435"/>
    <cellStyle name="Vírgula 8 2 4" xfId="2433"/>
    <cellStyle name="Vírgula 8 2 4 2" xfId="4084"/>
    <cellStyle name="Vírgula 8 2 4 2 2" xfId="7378"/>
    <cellStyle name="Vírgula 8 2 4 2 2 2" xfId="23848"/>
    <cellStyle name="Vírgula 8 2 4 2 2 2 2" xfId="55143"/>
    <cellStyle name="Vírgula 8 2 4 2 2 3" xfId="17260"/>
    <cellStyle name="Vírgula 8 2 4 2 2 3 2" xfId="48555"/>
    <cellStyle name="Vírgula 8 2 4 2 2 4" xfId="38673"/>
    <cellStyle name="Vírgula 8 2 4 2 3" xfId="10672"/>
    <cellStyle name="Vírgula 8 2 4 2 3 2" xfId="27142"/>
    <cellStyle name="Vírgula 8 2 4 2 3 2 2" xfId="58437"/>
    <cellStyle name="Vírgula 8 2 4 2 3 3" xfId="41967"/>
    <cellStyle name="Vírgula 8 2 4 2 4" xfId="20554"/>
    <cellStyle name="Vírgula 8 2 4 2 4 2" xfId="51849"/>
    <cellStyle name="Vírgula 8 2 4 2 5" xfId="13966"/>
    <cellStyle name="Vírgula 8 2 4 2 5 2" xfId="45261"/>
    <cellStyle name="Vírgula 8 2 4 2 6" xfId="35379"/>
    <cellStyle name="Vírgula 8 2 4 2 7" xfId="32084"/>
    <cellStyle name="Vírgula 8 2 4 3" xfId="5731"/>
    <cellStyle name="Vírgula 8 2 4 3 2" xfId="22201"/>
    <cellStyle name="Vírgula 8 2 4 3 2 2" xfId="53496"/>
    <cellStyle name="Vírgula 8 2 4 3 3" xfId="15613"/>
    <cellStyle name="Vírgula 8 2 4 3 3 2" xfId="46908"/>
    <cellStyle name="Vírgula 8 2 4 3 4" xfId="37026"/>
    <cellStyle name="Vírgula 8 2 4 4" xfId="9025"/>
    <cellStyle name="Vírgula 8 2 4 4 2" xfId="25495"/>
    <cellStyle name="Vírgula 8 2 4 4 2 2" xfId="56790"/>
    <cellStyle name="Vírgula 8 2 4 4 3" xfId="40320"/>
    <cellStyle name="Vírgula 8 2 4 5" xfId="18907"/>
    <cellStyle name="Vírgula 8 2 4 5 2" xfId="50202"/>
    <cellStyle name="Vírgula 8 2 4 6" xfId="12319"/>
    <cellStyle name="Vírgula 8 2 4 6 2" xfId="43614"/>
    <cellStyle name="Vírgula 8 2 4 7" xfId="28790"/>
    <cellStyle name="Vírgula 8 2 4 7 2" xfId="33732"/>
    <cellStyle name="Vírgula 8 2 4 8" xfId="30437"/>
    <cellStyle name="Vírgula 8 2 5" xfId="2434"/>
    <cellStyle name="Vírgula 8 2 5 2" xfId="4085"/>
    <cellStyle name="Vírgula 8 2 5 2 2" xfId="7379"/>
    <cellStyle name="Vírgula 8 2 5 2 2 2" xfId="23849"/>
    <cellStyle name="Vírgula 8 2 5 2 2 2 2" xfId="55144"/>
    <cellStyle name="Vírgula 8 2 5 2 2 3" xfId="17261"/>
    <cellStyle name="Vírgula 8 2 5 2 2 3 2" xfId="48556"/>
    <cellStyle name="Vírgula 8 2 5 2 2 4" xfId="38674"/>
    <cellStyle name="Vírgula 8 2 5 2 3" xfId="10673"/>
    <cellStyle name="Vírgula 8 2 5 2 3 2" xfId="27143"/>
    <cellStyle name="Vírgula 8 2 5 2 3 2 2" xfId="58438"/>
    <cellStyle name="Vírgula 8 2 5 2 3 3" xfId="41968"/>
    <cellStyle name="Vírgula 8 2 5 2 4" xfId="20555"/>
    <cellStyle name="Vírgula 8 2 5 2 4 2" xfId="51850"/>
    <cellStyle name="Vírgula 8 2 5 2 5" xfId="13967"/>
    <cellStyle name="Vírgula 8 2 5 2 5 2" xfId="45262"/>
    <cellStyle name="Vírgula 8 2 5 2 6" xfId="35380"/>
    <cellStyle name="Vírgula 8 2 5 2 7" xfId="32085"/>
    <cellStyle name="Vírgula 8 2 5 3" xfId="5732"/>
    <cellStyle name="Vírgula 8 2 5 3 2" xfId="22202"/>
    <cellStyle name="Vírgula 8 2 5 3 2 2" xfId="53497"/>
    <cellStyle name="Vírgula 8 2 5 3 3" xfId="15614"/>
    <cellStyle name="Vírgula 8 2 5 3 3 2" xfId="46909"/>
    <cellStyle name="Vírgula 8 2 5 3 4" xfId="37027"/>
    <cellStyle name="Vírgula 8 2 5 4" xfId="9026"/>
    <cellStyle name="Vírgula 8 2 5 4 2" xfId="25496"/>
    <cellStyle name="Vírgula 8 2 5 4 2 2" xfId="56791"/>
    <cellStyle name="Vírgula 8 2 5 4 3" xfId="40321"/>
    <cellStyle name="Vírgula 8 2 5 5" xfId="18908"/>
    <cellStyle name="Vírgula 8 2 5 5 2" xfId="50203"/>
    <cellStyle name="Vírgula 8 2 5 6" xfId="12320"/>
    <cellStyle name="Vírgula 8 2 5 6 2" xfId="43615"/>
    <cellStyle name="Vírgula 8 2 5 7" xfId="28791"/>
    <cellStyle name="Vírgula 8 2 5 7 2" xfId="33733"/>
    <cellStyle name="Vírgula 8 2 5 8" xfId="30438"/>
    <cellStyle name="Vírgula 8 2 6" xfId="4079"/>
    <cellStyle name="Vírgula 8 2 6 2" xfId="7373"/>
    <cellStyle name="Vírgula 8 2 6 2 2" xfId="23843"/>
    <cellStyle name="Vírgula 8 2 6 2 2 2" xfId="55138"/>
    <cellStyle name="Vírgula 8 2 6 2 3" xfId="17255"/>
    <cellStyle name="Vírgula 8 2 6 2 3 2" xfId="48550"/>
    <cellStyle name="Vírgula 8 2 6 2 4" xfId="38668"/>
    <cellStyle name="Vírgula 8 2 6 3" xfId="10667"/>
    <cellStyle name="Vírgula 8 2 6 3 2" xfId="27137"/>
    <cellStyle name="Vírgula 8 2 6 3 2 2" xfId="58432"/>
    <cellStyle name="Vírgula 8 2 6 3 3" xfId="41962"/>
    <cellStyle name="Vírgula 8 2 6 4" xfId="20549"/>
    <cellStyle name="Vírgula 8 2 6 4 2" xfId="51844"/>
    <cellStyle name="Vírgula 8 2 6 5" xfId="13961"/>
    <cellStyle name="Vírgula 8 2 6 5 2" xfId="45256"/>
    <cellStyle name="Vírgula 8 2 6 6" xfId="35374"/>
    <cellStyle name="Vírgula 8 2 6 7" xfId="32079"/>
    <cellStyle name="Vírgula 8 2 7" xfId="5726"/>
    <cellStyle name="Vírgula 8 2 7 2" xfId="22196"/>
    <cellStyle name="Vírgula 8 2 7 2 2" xfId="53491"/>
    <cellStyle name="Vírgula 8 2 7 3" xfId="15608"/>
    <cellStyle name="Vírgula 8 2 7 3 2" xfId="46903"/>
    <cellStyle name="Vírgula 8 2 7 4" xfId="37021"/>
    <cellStyle name="Vírgula 8 2 8" xfId="9020"/>
    <cellStyle name="Vírgula 8 2 8 2" xfId="25490"/>
    <cellStyle name="Vírgula 8 2 8 2 2" xfId="56785"/>
    <cellStyle name="Vírgula 8 2 8 3" xfId="40315"/>
    <cellStyle name="Vírgula 8 2 9" xfId="18902"/>
    <cellStyle name="Vírgula 8 2 9 2" xfId="50197"/>
    <cellStyle name="Vírgula 8 3" xfId="2435"/>
    <cellStyle name="Vírgula 8 3 2" xfId="2436"/>
    <cellStyle name="Vírgula 8 3 2 2" xfId="4087"/>
    <cellStyle name="Vírgula 8 3 2 2 2" xfId="7381"/>
    <cellStyle name="Vírgula 8 3 2 2 2 2" xfId="23851"/>
    <cellStyle name="Vírgula 8 3 2 2 2 2 2" xfId="55146"/>
    <cellStyle name="Vírgula 8 3 2 2 2 3" xfId="17263"/>
    <cellStyle name="Vírgula 8 3 2 2 2 3 2" xfId="48558"/>
    <cellStyle name="Vírgula 8 3 2 2 2 4" xfId="38676"/>
    <cellStyle name="Vírgula 8 3 2 2 3" xfId="10675"/>
    <cellStyle name="Vírgula 8 3 2 2 3 2" xfId="27145"/>
    <cellStyle name="Vírgula 8 3 2 2 3 2 2" xfId="58440"/>
    <cellStyle name="Vírgula 8 3 2 2 3 3" xfId="41970"/>
    <cellStyle name="Vírgula 8 3 2 2 4" xfId="20557"/>
    <cellStyle name="Vírgula 8 3 2 2 4 2" xfId="51852"/>
    <cellStyle name="Vírgula 8 3 2 2 5" xfId="13969"/>
    <cellStyle name="Vírgula 8 3 2 2 5 2" xfId="45264"/>
    <cellStyle name="Vírgula 8 3 2 2 6" xfId="35382"/>
    <cellStyle name="Vírgula 8 3 2 2 7" xfId="32087"/>
    <cellStyle name="Vírgula 8 3 2 3" xfId="5734"/>
    <cellStyle name="Vírgula 8 3 2 3 2" xfId="22204"/>
    <cellStyle name="Vírgula 8 3 2 3 2 2" xfId="53499"/>
    <cellStyle name="Vírgula 8 3 2 3 3" xfId="15616"/>
    <cellStyle name="Vírgula 8 3 2 3 3 2" xfId="46911"/>
    <cellStyle name="Vírgula 8 3 2 3 4" xfId="37029"/>
    <cellStyle name="Vírgula 8 3 2 4" xfId="9028"/>
    <cellStyle name="Vírgula 8 3 2 4 2" xfId="25498"/>
    <cellStyle name="Vírgula 8 3 2 4 2 2" xfId="56793"/>
    <cellStyle name="Vírgula 8 3 2 4 3" xfId="40323"/>
    <cellStyle name="Vírgula 8 3 2 5" xfId="18910"/>
    <cellStyle name="Vírgula 8 3 2 5 2" xfId="50205"/>
    <cellStyle name="Vírgula 8 3 2 6" xfId="12322"/>
    <cellStyle name="Vírgula 8 3 2 6 2" xfId="43617"/>
    <cellStyle name="Vírgula 8 3 2 7" xfId="28793"/>
    <cellStyle name="Vírgula 8 3 2 7 2" xfId="33735"/>
    <cellStyle name="Vírgula 8 3 2 8" xfId="30440"/>
    <cellStyle name="Vírgula 8 3 3" xfId="4086"/>
    <cellStyle name="Vírgula 8 3 3 2" xfId="7380"/>
    <cellStyle name="Vírgula 8 3 3 2 2" xfId="23850"/>
    <cellStyle name="Vírgula 8 3 3 2 2 2" xfId="55145"/>
    <cellStyle name="Vírgula 8 3 3 2 3" xfId="17262"/>
    <cellStyle name="Vírgula 8 3 3 2 3 2" xfId="48557"/>
    <cellStyle name="Vírgula 8 3 3 2 4" xfId="38675"/>
    <cellStyle name="Vírgula 8 3 3 3" xfId="10674"/>
    <cellStyle name="Vírgula 8 3 3 3 2" xfId="27144"/>
    <cellStyle name="Vírgula 8 3 3 3 2 2" xfId="58439"/>
    <cellStyle name="Vírgula 8 3 3 3 3" xfId="41969"/>
    <cellStyle name="Vírgula 8 3 3 4" xfId="20556"/>
    <cellStyle name="Vírgula 8 3 3 4 2" xfId="51851"/>
    <cellStyle name="Vírgula 8 3 3 5" xfId="13968"/>
    <cellStyle name="Vírgula 8 3 3 5 2" xfId="45263"/>
    <cellStyle name="Vírgula 8 3 3 6" xfId="35381"/>
    <cellStyle name="Vírgula 8 3 3 7" xfId="32086"/>
    <cellStyle name="Vírgula 8 3 4" xfId="5733"/>
    <cellStyle name="Vírgula 8 3 4 2" xfId="22203"/>
    <cellStyle name="Vírgula 8 3 4 2 2" xfId="53498"/>
    <cellStyle name="Vírgula 8 3 4 3" xfId="15615"/>
    <cellStyle name="Vírgula 8 3 4 3 2" xfId="46910"/>
    <cellStyle name="Vírgula 8 3 4 4" xfId="37028"/>
    <cellStyle name="Vírgula 8 3 5" xfId="9027"/>
    <cellStyle name="Vírgula 8 3 5 2" xfId="25497"/>
    <cellStyle name="Vírgula 8 3 5 2 2" xfId="56792"/>
    <cellStyle name="Vírgula 8 3 5 3" xfId="40322"/>
    <cellStyle name="Vírgula 8 3 6" xfId="18909"/>
    <cellStyle name="Vírgula 8 3 6 2" xfId="50204"/>
    <cellStyle name="Vírgula 8 3 7" xfId="12321"/>
    <cellStyle name="Vírgula 8 3 7 2" xfId="43616"/>
    <cellStyle name="Vírgula 8 3 8" xfId="28792"/>
    <cellStyle name="Vírgula 8 3 8 2" xfId="33734"/>
    <cellStyle name="Vírgula 8 3 9" xfId="30439"/>
    <cellStyle name="Vírgula 8 4" xfId="2437"/>
    <cellStyle name="Vírgula 8 4 2" xfId="2438"/>
    <cellStyle name="Vírgula 8 4 2 2" xfId="4089"/>
    <cellStyle name="Vírgula 8 4 2 2 2" xfId="7383"/>
    <cellStyle name="Vírgula 8 4 2 2 2 2" xfId="23853"/>
    <cellStyle name="Vírgula 8 4 2 2 2 2 2" xfId="55148"/>
    <cellStyle name="Vírgula 8 4 2 2 2 3" xfId="17265"/>
    <cellStyle name="Vírgula 8 4 2 2 2 3 2" xfId="48560"/>
    <cellStyle name="Vírgula 8 4 2 2 2 4" xfId="38678"/>
    <cellStyle name="Vírgula 8 4 2 2 3" xfId="10677"/>
    <cellStyle name="Vírgula 8 4 2 2 3 2" xfId="27147"/>
    <cellStyle name="Vírgula 8 4 2 2 3 2 2" xfId="58442"/>
    <cellStyle name="Vírgula 8 4 2 2 3 3" xfId="41972"/>
    <cellStyle name="Vírgula 8 4 2 2 4" xfId="20559"/>
    <cellStyle name="Vírgula 8 4 2 2 4 2" xfId="51854"/>
    <cellStyle name="Vírgula 8 4 2 2 5" xfId="13971"/>
    <cellStyle name="Vírgula 8 4 2 2 5 2" xfId="45266"/>
    <cellStyle name="Vírgula 8 4 2 2 6" xfId="35384"/>
    <cellStyle name="Vírgula 8 4 2 2 7" xfId="32089"/>
    <cellStyle name="Vírgula 8 4 2 3" xfId="5736"/>
    <cellStyle name="Vírgula 8 4 2 3 2" xfId="22206"/>
    <cellStyle name="Vírgula 8 4 2 3 2 2" xfId="53501"/>
    <cellStyle name="Vírgula 8 4 2 3 3" xfId="15618"/>
    <cellStyle name="Vírgula 8 4 2 3 3 2" xfId="46913"/>
    <cellStyle name="Vírgula 8 4 2 3 4" xfId="37031"/>
    <cellStyle name="Vírgula 8 4 2 4" xfId="9030"/>
    <cellStyle name="Vírgula 8 4 2 4 2" xfId="25500"/>
    <cellStyle name="Vírgula 8 4 2 4 2 2" xfId="56795"/>
    <cellStyle name="Vírgula 8 4 2 4 3" xfId="40325"/>
    <cellStyle name="Vírgula 8 4 2 5" xfId="18912"/>
    <cellStyle name="Vírgula 8 4 2 5 2" xfId="50207"/>
    <cellStyle name="Vírgula 8 4 2 6" xfId="12324"/>
    <cellStyle name="Vírgula 8 4 2 6 2" xfId="43619"/>
    <cellStyle name="Vírgula 8 4 2 7" xfId="28795"/>
    <cellStyle name="Vírgula 8 4 2 7 2" xfId="33737"/>
    <cellStyle name="Vírgula 8 4 2 8" xfId="30442"/>
    <cellStyle name="Vírgula 8 4 3" xfId="4088"/>
    <cellStyle name="Vírgula 8 4 3 2" xfId="7382"/>
    <cellStyle name="Vírgula 8 4 3 2 2" xfId="23852"/>
    <cellStyle name="Vírgula 8 4 3 2 2 2" xfId="55147"/>
    <cellStyle name="Vírgula 8 4 3 2 3" xfId="17264"/>
    <cellStyle name="Vírgula 8 4 3 2 3 2" xfId="48559"/>
    <cellStyle name="Vírgula 8 4 3 2 4" xfId="38677"/>
    <cellStyle name="Vírgula 8 4 3 3" xfId="10676"/>
    <cellStyle name="Vírgula 8 4 3 3 2" xfId="27146"/>
    <cellStyle name="Vírgula 8 4 3 3 2 2" xfId="58441"/>
    <cellStyle name="Vírgula 8 4 3 3 3" xfId="41971"/>
    <cellStyle name="Vírgula 8 4 3 4" xfId="20558"/>
    <cellStyle name="Vírgula 8 4 3 4 2" xfId="51853"/>
    <cellStyle name="Vírgula 8 4 3 5" xfId="13970"/>
    <cellStyle name="Vírgula 8 4 3 5 2" xfId="45265"/>
    <cellStyle name="Vírgula 8 4 3 6" xfId="35383"/>
    <cellStyle name="Vírgula 8 4 3 7" xfId="32088"/>
    <cellStyle name="Vírgula 8 4 4" xfId="5735"/>
    <cellStyle name="Vírgula 8 4 4 2" xfId="22205"/>
    <cellStyle name="Vírgula 8 4 4 2 2" xfId="53500"/>
    <cellStyle name="Vírgula 8 4 4 3" xfId="15617"/>
    <cellStyle name="Vírgula 8 4 4 3 2" xfId="46912"/>
    <cellStyle name="Vírgula 8 4 4 4" xfId="37030"/>
    <cellStyle name="Vírgula 8 4 5" xfId="9029"/>
    <cellStyle name="Vírgula 8 4 5 2" xfId="25499"/>
    <cellStyle name="Vírgula 8 4 5 2 2" xfId="56794"/>
    <cellStyle name="Vírgula 8 4 5 3" xfId="40324"/>
    <cellStyle name="Vírgula 8 4 6" xfId="18911"/>
    <cellStyle name="Vírgula 8 4 6 2" xfId="50206"/>
    <cellStyle name="Vírgula 8 4 7" xfId="12323"/>
    <cellStyle name="Vírgula 8 4 7 2" xfId="43618"/>
    <cellStyle name="Vírgula 8 4 8" xfId="28794"/>
    <cellStyle name="Vírgula 8 4 8 2" xfId="33736"/>
    <cellStyle name="Vírgula 8 4 9" xfId="30441"/>
    <cellStyle name="Vírgula 8 5" xfId="2439"/>
    <cellStyle name="Vírgula 8 5 2" xfId="4090"/>
    <cellStyle name="Vírgula 8 5 2 2" xfId="7384"/>
    <cellStyle name="Vírgula 8 5 2 2 2" xfId="23854"/>
    <cellStyle name="Vírgula 8 5 2 2 2 2" xfId="55149"/>
    <cellStyle name="Vírgula 8 5 2 2 3" xfId="17266"/>
    <cellStyle name="Vírgula 8 5 2 2 3 2" xfId="48561"/>
    <cellStyle name="Vírgula 8 5 2 2 4" xfId="38679"/>
    <cellStyle name="Vírgula 8 5 2 3" xfId="10678"/>
    <cellStyle name="Vírgula 8 5 2 3 2" xfId="27148"/>
    <cellStyle name="Vírgula 8 5 2 3 2 2" xfId="58443"/>
    <cellStyle name="Vírgula 8 5 2 3 3" xfId="41973"/>
    <cellStyle name="Vírgula 8 5 2 4" xfId="20560"/>
    <cellStyle name="Vírgula 8 5 2 4 2" xfId="51855"/>
    <cellStyle name="Vírgula 8 5 2 5" xfId="13972"/>
    <cellStyle name="Vírgula 8 5 2 5 2" xfId="45267"/>
    <cellStyle name="Vírgula 8 5 2 6" xfId="35385"/>
    <cellStyle name="Vírgula 8 5 2 7" xfId="32090"/>
    <cellStyle name="Vírgula 8 5 3" xfId="5737"/>
    <cellStyle name="Vírgula 8 5 3 2" xfId="22207"/>
    <cellStyle name="Vírgula 8 5 3 2 2" xfId="53502"/>
    <cellStyle name="Vírgula 8 5 3 3" xfId="15619"/>
    <cellStyle name="Vírgula 8 5 3 3 2" xfId="46914"/>
    <cellStyle name="Vírgula 8 5 3 4" xfId="37032"/>
    <cellStyle name="Vírgula 8 5 4" xfId="9031"/>
    <cellStyle name="Vírgula 8 5 4 2" xfId="25501"/>
    <cellStyle name="Vírgula 8 5 4 2 2" xfId="56796"/>
    <cellStyle name="Vírgula 8 5 4 3" xfId="40326"/>
    <cellStyle name="Vírgula 8 5 5" xfId="18913"/>
    <cellStyle name="Vírgula 8 5 5 2" xfId="50208"/>
    <cellStyle name="Vírgula 8 5 6" xfId="12325"/>
    <cellStyle name="Vírgula 8 5 6 2" xfId="43620"/>
    <cellStyle name="Vírgula 8 5 7" xfId="28796"/>
    <cellStyle name="Vírgula 8 5 7 2" xfId="33738"/>
    <cellStyle name="Vírgula 8 5 8" xfId="30443"/>
    <cellStyle name="Vírgula 8 6" xfId="2440"/>
    <cellStyle name="Vírgula 8 6 2" xfId="4091"/>
    <cellStyle name="Vírgula 8 6 2 2" xfId="7385"/>
    <cellStyle name="Vírgula 8 6 2 2 2" xfId="23855"/>
    <cellStyle name="Vírgula 8 6 2 2 2 2" xfId="55150"/>
    <cellStyle name="Vírgula 8 6 2 2 3" xfId="17267"/>
    <cellStyle name="Vírgula 8 6 2 2 3 2" xfId="48562"/>
    <cellStyle name="Vírgula 8 6 2 2 4" xfId="38680"/>
    <cellStyle name="Vírgula 8 6 2 3" xfId="10679"/>
    <cellStyle name="Vírgula 8 6 2 3 2" xfId="27149"/>
    <cellStyle name="Vírgula 8 6 2 3 2 2" xfId="58444"/>
    <cellStyle name="Vírgula 8 6 2 3 3" xfId="41974"/>
    <cellStyle name="Vírgula 8 6 2 4" xfId="20561"/>
    <cellStyle name="Vírgula 8 6 2 4 2" xfId="51856"/>
    <cellStyle name="Vírgula 8 6 2 5" xfId="13973"/>
    <cellStyle name="Vírgula 8 6 2 5 2" xfId="45268"/>
    <cellStyle name="Vírgula 8 6 2 6" xfId="35386"/>
    <cellStyle name="Vírgula 8 6 2 7" xfId="32091"/>
    <cellStyle name="Vírgula 8 6 3" xfId="5738"/>
    <cellStyle name="Vírgula 8 6 3 2" xfId="22208"/>
    <cellStyle name="Vírgula 8 6 3 2 2" xfId="53503"/>
    <cellStyle name="Vírgula 8 6 3 3" xfId="15620"/>
    <cellStyle name="Vírgula 8 6 3 3 2" xfId="46915"/>
    <cellStyle name="Vírgula 8 6 3 4" xfId="37033"/>
    <cellStyle name="Vírgula 8 6 4" xfId="9032"/>
    <cellStyle name="Vírgula 8 6 4 2" xfId="25502"/>
    <cellStyle name="Vírgula 8 6 4 2 2" xfId="56797"/>
    <cellStyle name="Vírgula 8 6 4 3" xfId="40327"/>
    <cellStyle name="Vírgula 8 6 5" xfId="18914"/>
    <cellStyle name="Vírgula 8 6 5 2" xfId="50209"/>
    <cellStyle name="Vírgula 8 6 6" xfId="12326"/>
    <cellStyle name="Vírgula 8 6 6 2" xfId="43621"/>
    <cellStyle name="Vírgula 8 6 7" xfId="28797"/>
    <cellStyle name="Vírgula 8 6 7 2" xfId="33739"/>
    <cellStyle name="Vírgula 8 6 8" xfId="30444"/>
    <cellStyle name="Vírgula 8 7" xfId="4078"/>
    <cellStyle name="Vírgula 8 7 2" xfId="7372"/>
    <cellStyle name="Vírgula 8 7 2 2" xfId="23842"/>
    <cellStyle name="Vírgula 8 7 2 2 2" xfId="55137"/>
    <cellStyle name="Vírgula 8 7 2 3" xfId="17254"/>
    <cellStyle name="Vírgula 8 7 2 3 2" xfId="48549"/>
    <cellStyle name="Vírgula 8 7 2 4" xfId="38667"/>
    <cellStyle name="Vírgula 8 7 3" xfId="10666"/>
    <cellStyle name="Vírgula 8 7 3 2" xfId="27136"/>
    <cellStyle name="Vírgula 8 7 3 2 2" xfId="58431"/>
    <cellStyle name="Vírgula 8 7 3 3" xfId="41961"/>
    <cellStyle name="Vírgula 8 7 4" xfId="20548"/>
    <cellStyle name="Vírgula 8 7 4 2" xfId="51843"/>
    <cellStyle name="Vírgula 8 7 5" xfId="13960"/>
    <cellStyle name="Vírgula 8 7 5 2" xfId="45255"/>
    <cellStyle name="Vírgula 8 7 6" xfId="35373"/>
    <cellStyle name="Vírgula 8 7 7" xfId="32078"/>
    <cellStyle name="Vírgula 8 8" xfId="5725"/>
    <cellStyle name="Vírgula 8 8 2" xfId="22195"/>
    <cellStyle name="Vírgula 8 8 2 2" xfId="53490"/>
    <cellStyle name="Vírgula 8 8 3" xfId="15607"/>
    <cellStyle name="Vírgula 8 8 3 2" xfId="46902"/>
    <cellStyle name="Vírgula 8 8 4" xfId="37020"/>
    <cellStyle name="Vírgula 8 9" xfId="9019"/>
    <cellStyle name="Vírgula 8 9 2" xfId="25489"/>
    <cellStyle name="Vírgula 8 9 2 2" xfId="56784"/>
    <cellStyle name="Vírgula 8 9 3" xfId="40314"/>
    <cellStyle name="Vírgula 9" xfId="2441"/>
    <cellStyle name="Vírgula 9 10" xfId="12327"/>
    <cellStyle name="Vírgula 9 10 2" xfId="43622"/>
    <cellStyle name="Vírgula 9 11" xfId="28798"/>
    <cellStyle name="Vírgula 9 11 2" xfId="33740"/>
    <cellStyle name="Vírgula 9 12" xfId="30445"/>
    <cellStyle name="Vírgula 9 2" xfId="2442"/>
    <cellStyle name="Vírgula 9 2 2" xfId="2443"/>
    <cellStyle name="Vírgula 9 2 2 2" xfId="4094"/>
    <cellStyle name="Vírgula 9 2 2 2 2" xfId="7388"/>
    <cellStyle name="Vírgula 9 2 2 2 2 2" xfId="23858"/>
    <cellStyle name="Vírgula 9 2 2 2 2 2 2" xfId="55153"/>
    <cellStyle name="Vírgula 9 2 2 2 2 3" xfId="17270"/>
    <cellStyle name="Vírgula 9 2 2 2 2 3 2" xfId="48565"/>
    <cellStyle name="Vírgula 9 2 2 2 2 4" xfId="38683"/>
    <cellStyle name="Vírgula 9 2 2 2 3" xfId="10682"/>
    <cellStyle name="Vírgula 9 2 2 2 3 2" xfId="27152"/>
    <cellStyle name="Vírgula 9 2 2 2 3 2 2" xfId="58447"/>
    <cellStyle name="Vírgula 9 2 2 2 3 3" xfId="41977"/>
    <cellStyle name="Vírgula 9 2 2 2 4" xfId="20564"/>
    <cellStyle name="Vírgula 9 2 2 2 4 2" xfId="51859"/>
    <cellStyle name="Vírgula 9 2 2 2 5" xfId="13976"/>
    <cellStyle name="Vírgula 9 2 2 2 5 2" xfId="45271"/>
    <cellStyle name="Vírgula 9 2 2 2 6" xfId="35389"/>
    <cellStyle name="Vírgula 9 2 2 2 7" xfId="32094"/>
    <cellStyle name="Vírgula 9 2 2 3" xfId="5741"/>
    <cellStyle name="Vírgula 9 2 2 3 2" xfId="22211"/>
    <cellStyle name="Vírgula 9 2 2 3 2 2" xfId="53506"/>
    <cellStyle name="Vírgula 9 2 2 3 3" xfId="15623"/>
    <cellStyle name="Vírgula 9 2 2 3 3 2" xfId="46918"/>
    <cellStyle name="Vírgula 9 2 2 3 4" xfId="37036"/>
    <cellStyle name="Vírgula 9 2 2 4" xfId="9035"/>
    <cellStyle name="Vírgula 9 2 2 4 2" xfId="25505"/>
    <cellStyle name="Vírgula 9 2 2 4 2 2" xfId="56800"/>
    <cellStyle name="Vírgula 9 2 2 4 3" xfId="40330"/>
    <cellStyle name="Vírgula 9 2 2 5" xfId="18917"/>
    <cellStyle name="Vírgula 9 2 2 5 2" xfId="50212"/>
    <cellStyle name="Vírgula 9 2 2 6" xfId="12329"/>
    <cellStyle name="Vírgula 9 2 2 6 2" xfId="43624"/>
    <cellStyle name="Vírgula 9 2 2 7" xfId="28800"/>
    <cellStyle name="Vírgula 9 2 2 7 2" xfId="33742"/>
    <cellStyle name="Vírgula 9 2 2 8" xfId="30447"/>
    <cellStyle name="Vírgula 9 2 3" xfId="4093"/>
    <cellStyle name="Vírgula 9 2 3 2" xfId="7387"/>
    <cellStyle name="Vírgula 9 2 3 2 2" xfId="23857"/>
    <cellStyle name="Vírgula 9 2 3 2 2 2" xfId="55152"/>
    <cellStyle name="Vírgula 9 2 3 2 3" xfId="17269"/>
    <cellStyle name="Vírgula 9 2 3 2 3 2" xfId="48564"/>
    <cellStyle name="Vírgula 9 2 3 2 4" xfId="38682"/>
    <cellStyle name="Vírgula 9 2 3 3" xfId="10681"/>
    <cellStyle name="Vírgula 9 2 3 3 2" xfId="27151"/>
    <cellStyle name="Vírgula 9 2 3 3 2 2" xfId="58446"/>
    <cellStyle name="Vírgula 9 2 3 3 3" xfId="41976"/>
    <cellStyle name="Vírgula 9 2 3 4" xfId="20563"/>
    <cellStyle name="Vírgula 9 2 3 4 2" xfId="51858"/>
    <cellStyle name="Vírgula 9 2 3 5" xfId="13975"/>
    <cellStyle name="Vírgula 9 2 3 5 2" xfId="45270"/>
    <cellStyle name="Vírgula 9 2 3 6" xfId="35388"/>
    <cellStyle name="Vírgula 9 2 3 7" xfId="32093"/>
    <cellStyle name="Vírgula 9 2 4" xfId="5740"/>
    <cellStyle name="Vírgula 9 2 4 2" xfId="22210"/>
    <cellStyle name="Vírgula 9 2 4 2 2" xfId="53505"/>
    <cellStyle name="Vírgula 9 2 4 3" xfId="15622"/>
    <cellStyle name="Vírgula 9 2 4 3 2" xfId="46917"/>
    <cellStyle name="Vírgula 9 2 4 4" xfId="37035"/>
    <cellStyle name="Vírgula 9 2 5" xfId="9034"/>
    <cellStyle name="Vírgula 9 2 5 2" xfId="25504"/>
    <cellStyle name="Vírgula 9 2 5 2 2" xfId="56799"/>
    <cellStyle name="Vírgula 9 2 5 3" xfId="40329"/>
    <cellStyle name="Vírgula 9 2 6" xfId="18916"/>
    <cellStyle name="Vírgula 9 2 6 2" xfId="50211"/>
    <cellStyle name="Vírgula 9 2 7" xfId="12328"/>
    <cellStyle name="Vírgula 9 2 7 2" xfId="43623"/>
    <cellStyle name="Vírgula 9 2 8" xfId="28799"/>
    <cellStyle name="Vírgula 9 2 8 2" xfId="33741"/>
    <cellStyle name="Vírgula 9 2 9" xfId="30446"/>
    <cellStyle name="Vírgula 9 3" xfId="2444"/>
    <cellStyle name="Vírgula 9 3 2" xfId="2445"/>
    <cellStyle name="Vírgula 9 3 2 2" xfId="4096"/>
    <cellStyle name="Vírgula 9 3 2 2 2" xfId="7390"/>
    <cellStyle name="Vírgula 9 3 2 2 2 2" xfId="23860"/>
    <cellStyle name="Vírgula 9 3 2 2 2 2 2" xfId="55155"/>
    <cellStyle name="Vírgula 9 3 2 2 2 3" xfId="17272"/>
    <cellStyle name="Vírgula 9 3 2 2 2 3 2" xfId="48567"/>
    <cellStyle name="Vírgula 9 3 2 2 2 4" xfId="38685"/>
    <cellStyle name="Vírgula 9 3 2 2 3" xfId="10684"/>
    <cellStyle name="Vírgula 9 3 2 2 3 2" xfId="27154"/>
    <cellStyle name="Vírgula 9 3 2 2 3 2 2" xfId="58449"/>
    <cellStyle name="Vírgula 9 3 2 2 3 3" xfId="41979"/>
    <cellStyle name="Vírgula 9 3 2 2 4" xfId="20566"/>
    <cellStyle name="Vírgula 9 3 2 2 4 2" xfId="51861"/>
    <cellStyle name="Vírgula 9 3 2 2 5" xfId="13978"/>
    <cellStyle name="Vírgula 9 3 2 2 5 2" xfId="45273"/>
    <cellStyle name="Vírgula 9 3 2 2 6" xfId="35391"/>
    <cellStyle name="Vírgula 9 3 2 2 7" xfId="32096"/>
    <cellStyle name="Vírgula 9 3 2 3" xfId="5743"/>
    <cellStyle name="Vírgula 9 3 2 3 2" xfId="22213"/>
    <cellStyle name="Vírgula 9 3 2 3 2 2" xfId="53508"/>
    <cellStyle name="Vírgula 9 3 2 3 3" xfId="15625"/>
    <cellStyle name="Vírgula 9 3 2 3 3 2" xfId="46920"/>
    <cellStyle name="Vírgula 9 3 2 3 4" xfId="37038"/>
    <cellStyle name="Vírgula 9 3 2 4" xfId="9037"/>
    <cellStyle name="Vírgula 9 3 2 4 2" xfId="25507"/>
    <cellStyle name="Vírgula 9 3 2 4 2 2" xfId="56802"/>
    <cellStyle name="Vírgula 9 3 2 4 3" xfId="40332"/>
    <cellStyle name="Vírgula 9 3 2 5" xfId="18919"/>
    <cellStyle name="Vírgula 9 3 2 5 2" xfId="50214"/>
    <cellStyle name="Vírgula 9 3 2 6" xfId="12331"/>
    <cellStyle name="Vírgula 9 3 2 6 2" xfId="43626"/>
    <cellStyle name="Vírgula 9 3 2 7" xfId="28802"/>
    <cellStyle name="Vírgula 9 3 2 7 2" xfId="33744"/>
    <cellStyle name="Vírgula 9 3 2 8" xfId="30449"/>
    <cellStyle name="Vírgula 9 3 3" xfId="4095"/>
    <cellStyle name="Vírgula 9 3 3 2" xfId="7389"/>
    <cellStyle name="Vírgula 9 3 3 2 2" xfId="23859"/>
    <cellStyle name="Vírgula 9 3 3 2 2 2" xfId="55154"/>
    <cellStyle name="Vírgula 9 3 3 2 3" xfId="17271"/>
    <cellStyle name="Vírgula 9 3 3 2 3 2" xfId="48566"/>
    <cellStyle name="Vírgula 9 3 3 2 4" xfId="38684"/>
    <cellStyle name="Vírgula 9 3 3 3" xfId="10683"/>
    <cellStyle name="Vírgula 9 3 3 3 2" xfId="27153"/>
    <cellStyle name="Vírgula 9 3 3 3 2 2" xfId="58448"/>
    <cellStyle name="Vírgula 9 3 3 3 3" xfId="41978"/>
    <cellStyle name="Vírgula 9 3 3 4" xfId="20565"/>
    <cellStyle name="Vírgula 9 3 3 4 2" xfId="51860"/>
    <cellStyle name="Vírgula 9 3 3 5" xfId="13977"/>
    <cellStyle name="Vírgula 9 3 3 5 2" xfId="45272"/>
    <cellStyle name="Vírgula 9 3 3 6" xfId="35390"/>
    <cellStyle name="Vírgula 9 3 3 7" xfId="32095"/>
    <cellStyle name="Vírgula 9 3 4" xfId="5742"/>
    <cellStyle name="Vírgula 9 3 4 2" xfId="22212"/>
    <cellStyle name="Vírgula 9 3 4 2 2" xfId="53507"/>
    <cellStyle name="Vírgula 9 3 4 3" xfId="15624"/>
    <cellStyle name="Vírgula 9 3 4 3 2" xfId="46919"/>
    <cellStyle name="Vírgula 9 3 4 4" xfId="37037"/>
    <cellStyle name="Vírgula 9 3 5" xfId="9036"/>
    <cellStyle name="Vírgula 9 3 5 2" xfId="25506"/>
    <cellStyle name="Vírgula 9 3 5 2 2" xfId="56801"/>
    <cellStyle name="Vírgula 9 3 5 3" xfId="40331"/>
    <cellStyle name="Vírgula 9 3 6" xfId="18918"/>
    <cellStyle name="Vírgula 9 3 6 2" xfId="50213"/>
    <cellStyle name="Vírgula 9 3 7" xfId="12330"/>
    <cellStyle name="Vírgula 9 3 7 2" xfId="43625"/>
    <cellStyle name="Vírgula 9 3 8" xfId="28801"/>
    <cellStyle name="Vírgula 9 3 8 2" xfId="33743"/>
    <cellStyle name="Vírgula 9 3 9" xfId="30448"/>
    <cellStyle name="Vírgula 9 4" xfId="2446"/>
    <cellStyle name="Vírgula 9 4 2" xfId="4097"/>
    <cellStyle name="Vírgula 9 4 2 2" xfId="7391"/>
    <cellStyle name="Vírgula 9 4 2 2 2" xfId="23861"/>
    <cellStyle name="Vírgula 9 4 2 2 2 2" xfId="55156"/>
    <cellStyle name="Vírgula 9 4 2 2 3" xfId="17273"/>
    <cellStyle name="Vírgula 9 4 2 2 3 2" xfId="48568"/>
    <cellStyle name="Vírgula 9 4 2 2 4" xfId="38686"/>
    <cellStyle name="Vírgula 9 4 2 3" xfId="10685"/>
    <cellStyle name="Vírgula 9 4 2 3 2" xfId="27155"/>
    <cellStyle name="Vírgula 9 4 2 3 2 2" xfId="58450"/>
    <cellStyle name="Vírgula 9 4 2 3 3" xfId="41980"/>
    <cellStyle name="Vírgula 9 4 2 4" xfId="20567"/>
    <cellStyle name="Vírgula 9 4 2 4 2" xfId="51862"/>
    <cellStyle name="Vírgula 9 4 2 5" xfId="13979"/>
    <cellStyle name="Vírgula 9 4 2 5 2" xfId="45274"/>
    <cellStyle name="Vírgula 9 4 2 6" xfId="35392"/>
    <cellStyle name="Vírgula 9 4 2 7" xfId="32097"/>
    <cellStyle name="Vírgula 9 4 3" xfId="5744"/>
    <cellStyle name="Vírgula 9 4 3 2" xfId="22214"/>
    <cellStyle name="Vírgula 9 4 3 2 2" xfId="53509"/>
    <cellStyle name="Vírgula 9 4 3 3" xfId="15626"/>
    <cellStyle name="Vírgula 9 4 3 3 2" xfId="46921"/>
    <cellStyle name="Vírgula 9 4 3 4" xfId="37039"/>
    <cellStyle name="Vírgula 9 4 4" xfId="9038"/>
    <cellStyle name="Vírgula 9 4 4 2" xfId="25508"/>
    <cellStyle name="Vírgula 9 4 4 2 2" xfId="56803"/>
    <cellStyle name="Vírgula 9 4 4 3" xfId="40333"/>
    <cellStyle name="Vírgula 9 4 5" xfId="18920"/>
    <cellStyle name="Vírgula 9 4 5 2" xfId="50215"/>
    <cellStyle name="Vírgula 9 4 6" xfId="12332"/>
    <cellStyle name="Vírgula 9 4 6 2" xfId="43627"/>
    <cellStyle name="Vírgula 9 4 7" xfId="28803"/>
    <cellStyle name="Vírgula 9 4 7 2" xfId="33745"/>
    <cellStyle name="Vírgula 9 4 8" xfId="30450"/>
    <cellStyle name="Vírgula 9 5" xfId="2447"/>
    <cellStyle name="Vírgula 9 5 2" xfId="4098"/>
    <cellStyle name="Vírgula 9 5 2 2" xfId="7392"/>
    <cellStyle name="Vírgula 9 5 2 2 2" xfId="23862"/>
    <cellStyle name="Vírgula 9 5 2 2 2 2" xfId="55157"/>
    <cellStyle name="Vírgula 9 5 2 2 3" xfId="17274"/>
    <cellStyle name="Vírgula 9 5 2 2 3 2" xfId="48569"/>
    <cellStyle name="Vírgula 9 5 2 2 4" xfId="38687"/>
    <cellStyle name="Vírgula 9 5 2 3" xfId="10686"/>
    <cellStyle name="Vírgula 9 5 2 3 2" xfId="27156"/>
    <cellStyle name="Vírgula 9 5 2 3 2 2" xfId="58451"/>
    <cellStyle name="Vírgula 9 5 2 3 3" xfId="41981"/>
    <cellStyle name="Vírgula 9 5 2 4" xfId="20568"/>
    <cellStyle name="Vírgula 9 5 2 4 2" xfId="51863"/>
    <cellStyle name="Vírgula 9 5 2 5" xfId="13980"/>
    <cellStyle name="Vírgula 9 5 2 5 2" xfId="45275"/>
    <cellStyle name="Vírgula 9 5 2 6" xfId="35393"/>
    <cellStyle name="Vírgula 9 5 2 7" xfId="32098"/>
    <cellStyle name="Vírgula 9 5 3" xfId="5745"/>
    <cellStyle name="Vírgula 9 5 3 2" xfId="22215"/>
    <cellStyle name="Vírgula 9 5 3 2 2" xfId="53510"/>
    <cellStyle name="Vírgula 9 5 3 3" xfId="15627"/>
    <cellStyle name="Vírgula 9 5 3 3 2" xfId="46922"/>
    <cellStyle name="Vírgula 9 5 3 4" xfId="37040"/>
    <cellStyle name="Vírgula 9 5 4" xfId="9039"/>
    <cellStyle name="Vírgula 9 5 4 2" xfId="25509"/>
    <cellStyle name="Vírgula 9 5 4 2 2" xfId="56804"/>
    <cellStyle name="Vírgula 9 5 4 3" xfId="40334"/>
    <cellStyle name="Vírgula 9 5 5" xfId="18921"/>
    <cellStyle name="Vírgula 9 5 5 2" xfId="50216"/>
    <cellStyle name="Vírgula 9 5 6" xfId="12333"/>
    <cellStyle name="Vírgula 9 5 6 2" xfId="43628"/>
    <cellStyle name="Vírgula 9 5 7" xfId="28804"/>
    <cellStyle name="Vírgula 9 5 7 2" xfId="33746"/>
    <cellStyle name="Vírgula 9 5 8" xfId="30451"/>
    <cellStyle name="Vírgula 9 6" xfId="4092"/>
    <cellStyle name="Vírgula 9 6 2" xfId="7386"/>
    <cellStyle name="Vírgula 9 6 2 2" xfId="23856"/>
    <cellStyle name="Vírgula 9 6 2 2 2" xfId="55151"/>
    <cellStyle name="Vírgula 9 6 2 3" xfId="17268"/>
    <cellStyle name="Vírgula 9 6 2 3 2" xfId="48563"/>
    <cellStyle name="Vírgula 9 6 2 4" xfId="38681"/>
    <cellStyle name="Vírgula 9 6 3" xfId="10680"/>
    <cellStyle name="Vírgula 9 6 3 2" xfId="27150"/>
    <cellStyle name="Vírgula 9 6 3 2 2" xfId="58445"/>
    <cellStyle name="Vírgula 9 6 3 3" xfId="41975"/>
    <cellStyle name="Vírgula 9 6 4" xfId="20562"/>
    <cellStyle name="Vírgula 9 6 4 2" xfId="51857"/>
    <cellStyle name="Vírgula 9 6 5" xfId="13974"/>
    <cellStyle name="Vírgula 9 6 5 2" xfId="45269"/>
    <cellStyle name="Vírgula 9 6 6" xfId="35387"/>
    <cellStyle name="Vírgula 9 6 7" xfId="32092"/>
    <cellStyle name="Vírgula 9 7" xfId="5739"/>
    <cellStyle name="Vírgula 9 7 2" xfId="22209"/>
    <cellStyle name="Vírgula 9 7 2 2" xfId="53504"/>
    <cellStyle name="Vírgula 9 7 3" xfId="15621"/>
    <cellStyle name="Vírgula 9 7 3 2" xfId="46916"/>
    <cellStyle name="Vírgula 9 7 4" xfId="37034"/>
    <cellStyle name="Vírgula 9 8" xfId="9033"/>
    <cellStyle name="Vírgula 9 8 2" xfId="25503"/>
    <cellStyle name="Vírgula 9 8 2 2" xfId="56798"/>
    <cellStyle name="Vírgula 9 8 3" xfId="40328"/>
    <cellStyle name="Vírgula 9 9" xfId="18915"/>
    <cellStyle name="Vírgula 9 9 2" xfId="50210"/>
    <cellStyle name="Warning Text" xfId="2448"/>
  </cellStyles>
  <dxfs count="1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4.jpe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466725</xdr:colOff>
      <xdr:row>0</xdr:row>
      <xdr:rowOff>200025</xdr:rowOff>
    </xdr:from>
    <xdr:to>
      <xdr:col>4</xdr:col>
      <xdr:colOff>1428750</xdr:colOff>
      <xdr:row>3</xdr:row>
      <xdr:rowOff>0</xdr:rowOff>
    </xdr:to>
    <xdr:pic>
      <xdr:nvPicPr>
        <xdr:cNvPr id="2" name="Imagem 5">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00025"/>
          <a:ext cx="3276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144780</xdr:colOff>
          <xdr:row>0</xdr:row>
          <xdr:rowOff>83820</xdr:rowOff>
        </xdr:from>
        <xdr:to>
          <xdr:col>1</xdr:col>
          <xdr:colOff>1150620</xdr:colOff>
          <xdr:row>3</xdr:row>
          <xdr:rowOff>106680</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85725</xdr:colOff>
      <xdr:row>0</xdr:row>
      <xdr:rowOff>28575</xdr:rowOff>
    </xdr:from>
    <xdr:to>
      <xdr:col>2</xdr:col>
      <xdr:colOff>3000375</xdr:colOff>
      <xdr:row>2</xdr:row>
      <xdr:rowOff>161925</xdr:rowOff>
    </xdr:to>
    <xdr:pic>
      <xdr:nvPicPr>
        <xdr:cNvPr id="2" name="Imagem 4">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28575"/>
          <a:ext cx="29146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0</xdr:row>
      <xdr:rowOff>0</xdr:rowOff>
    </xdr:from>
    <xdr:to>
      <xdr:col>1</xdr:col>
      <xdr:colOff>1485900</xdr:colOff>
      <xdr:row>3</xdr:row>
      <xdr:rowOff>9525</xdr:rowOff>
    </xdr:to>
    <xdr:pic>
      <xdr:nvPicPr>
        <xdr:cNvPr id="3" name="Imagem 5">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0"/>
          <a:ext cx="12763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1362075</xdr:colOff>
      <xdr:row>0</xdr:row>
      <xdr:rowOff>152400</xdr:rowOff>
    </xdr:from>
    <xdr:to>
      <xdr:col>4</xdr:col>
      <xdr:colOff>666751</xdr:colOff>
      <xdr:row>5</xdr:row>
      <xdr:rowOff>133350</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850" y="152400"/>
          <a:ext cx="4505326"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593725</xdr:colOff>
      <xdr:row>1</xdr:row>
      <xdr:rowOff>104775</xdr:rowOff>
    </xdr:from>
    <xdr:to>
      <xdr:col>2</xdr:col>
      <xdr:colOff>1006475</xdr:colOff>
      <xdr:row>5</xdr:row>
      <xdr:rowOff>114300</xdr:rowOff>
    </xdr:to>
    <xdr:pic>
      <xdr:nvPicPr>
        <xdr:cNvPr id="3" name="Imagem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266700"/>
          <a:ext cx="14700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2371725</xdr:colOff>
      <xdr:row>2494</xdr:row>
      <xdr:rowOff>47625</xdr:rowOff>
    </xdr:from>
    <xdr:to>
      <xdr:col>3</xdr:col>
      <xdr:colOff>3009900</xdr:colOff>
      <xdr:row>2496</xdr:row>
      <xdr:rowOff>142875</xdr:rowOff>
    </xdr:to>
    <xdr:pic>
      <xdr:nvPicPr>
        <xdr:cNvPr id="4" name="Imagem 3">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0" y="207254475"/>
          <a:ext cx="6381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1</xdr:row>
      <xdr:rowOff>0</xdr:rowOff>
    </xdr:from>
    <xdr:to>
      <xdr:col>8</xdr:col>
      <xdr:colOff>438150</xdr:colOff>
      <xdr:row>37</xdr:row>
      <xdr:rowOff>123825</xdr:rowOff>
    </xdr:to>
    <xdr:sp macro="" textlink="">
      <xdr:nvSpPr>
        <xdr:cNvPr id="2" name="Text Box 1">
          <a:extLst>
            <a:ext uri="{FF2B5EF4-FFF2-40B4-BE49-F238E27FC236}">
              <a16:creationId xmlns:a16="http://schemas.microsoft.com/office/drawing/2014/main" xmlns="" id="{00000000-0008-0000-0A00-000002000000}"/>
            </a:ext>
          </a:extLst>
        </xdr:cNvPr>
        <xdr:cNvSpPr txBox="1">
          <a:spLocks noChangeArrowheads="1"/>
        </xdr:cNvSpPr>
      </xdr:nvSpPr>
      <xdr:spPr bwMode="auto">
        <a:xfrm>
          <a:off x="152400" y="190500"/>
          <a:ext cx="4552950" cy="6981825"/>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r>
            <a:rPr lang="pt-BR" sz="1000" b="1" i="0" u="none" strike="noStrike">
              <a:effectLst/>
              <a:latin typeface="+mn-lt"/>
              <a:ea typeface="+mn-ea"/>
              <a:cs typeface="+mn-cs"/>
            </a:rPr>
            <a:t>UNB - UNIVERSIDADE DE BRASÍLIA</a:t>
          </a:r>
          <a:r>
            <a:rPr lang="pt-BR" sz="1200"/>
            <a:t> </a:t>
          </a:r>
        </a:p>
        <a:p>
          <a:pPr algn="l" rtl="0">
            <a:defRPr sz="1000"/>
          </a:pPr>
          <a:r>
            <a:rPr lang="pt-BR" sz="1000" b="0" i="0" u="none" strike="noStrike">
              <a:effectLst/>
              <a:latin typeface="+mn-lt"/>
              <a:ea typeface="+mn-ea"/>
              <a:cs typeface="+mn-cs"/>
            </a:rPr>
            <a:t>UNIDADE VINCULADA AO SERVIÇO.: </a:t>
          </a:r>
          <a:r>
            <a:rPr lang="pt-BR" sz="1000" b="1" i="0" u="none" strike="noStrike">
              <a:effectLst/>
              <a:latin typeface="+mn-lt"/>
              <a:ea typeface="+mn-ea"/>
              <a:cs typeface="+mn-cs"/>
            </a:rPr>
            <a:t>MEZANINO FEF </a:t>
          </a:r>
        </a:p>
        <a:p>
          <a:pPr algn="l" rtl="0">
            <a:defRPr sz="1000"/>
          </a:pPr>
          <a:r>
            <a:rPr lang="pt-BR" sz="1000" b="0" i="0" u="none" strike="noStrike">
              <a:effectLst/>
              <a:latin typeface="+mn-lt"/>
              <a:ea typeface="+mn-ea"/>
              <a:cs typeface="+mn-cs"/>
            </a:rPr>
            <a:t>Nº DA OS / OFB:</a:t>
          </a:r>
          <a:r>
            <a:rPr lang="pt-BR" sz="1200"/>
            <a:t> </a:t>
          </a:r>
          <a:r>
            <a:rPr lang="pt-BR" sz="1000" b="0" i="0" u="none" strike="noStrike">
              <a:effectLst/>
              <a:latin typeface="+mn-lt"/>
              <a:ea typeface="+mn-ea"/>
              <a:cs typeface="+mn-cs"/>
            </a:rPr>
            <a:t> </a:t>
          </a:r>
          <a:r>
            <a:rPr lang="pt-BR" sz="1000" b="1" i="0" u="none" strike="noStrike">
              <a:effectLst/>
              <a:latin typeface="+mn-lt"/>
              <a:ea typeface="+mn-ea"/>
              <a:cs typeface="+mn-cs"/>
            </a:rPr>
            <a:t>OS 05</a:t>
          </a:r>
          <a:r>
            <a:rPr lang="pt-BR" sz="1200"/>
            <a:t> </a:t>
          </a:r>
        </a:p>
        <a:p>
          <a:pPr algn="l" rtl="0">
            <a:defRPr sz="1000"/>
          </a:pPr>
          <a:r>
            <a:rPr lang="pt-BR" sz="1000" b="0" i="0" u="none" strike="noStrike">
              <a:effectLst/>
              <a:latin typeface="+mn-lt"/>
              <a:ea typeface="+mn-ea"/>
              <a:cs typeface="+mn-cs"/>
            </a:rPr>
            <a:t>NOME DO PROJETO:</a:t>
          </a:r>
          <a:r>
            <a:rPr lang="pt-BR" sz="1200"/>
            <a:t> </a:t>
          </a:r>
          <a:r>
            <a:rPr lang="pt-BR" sz="1000" b="1" i="0">
              <a:effectLst/>
              <a:latin typeface="+mn-lt"/>
              <a:ea typeface="+mn-ea"/>
              <a:cs typeface="+mn-cs"/>
            </a:rPr>
            <a:t>MEZANINO FEF</a:t>
          </a:r>
          <a:endParaRPr lang="pt-BR" sz="1200"/>
        </a:p>
        <a:p>
          <a:pPr algn="l" rtl="0">
            <a:defRPr sz="1000"/>
          </a:pPr>
          <a:r>
            <a:rPr lang="pt-BR" sz="1000" b="0" i="0" u="none" strike="noStrike">
              <a:effectLst/>
              <a:latin typeface="+mn-lt"/>
              <a:ea typeface="+mn-ea"/>
              <a:cs typeface="+mn-cs"/>
            </a:rPr>
            <a:t>VERSÃO:</a:t>
          </a:r>
          <a:r>
            <a:rPr lang="pt-BR" sz="1200"/>
            <a:t> </a:t>
          </a:r>
          <a:r>
            <a:rPr lang="pt-BR" sz="1000" b="1" i="0" u="none" strike="noStrike">
              <a:effectLst/>
              <a:latin typeface="+mn-lt"/>
              <a:ea typeface="+mn-ea"/>
              <a:cs typeface="+mn-cs"/>
            </a:rPr>
            <a:t>R08</a:t>
          </a:r>
          <a:endParaRPr lang="pt-BR" sz="1200"/>
        </a:p>
        <a:p>
          <a:pPr algn="l" rtl="0">
            <a:defRPr sz="1000"/>
          </a:pPr>
          <a:r>
            <a:rPr lang="pt-BR" sz="1000" b="0" i="0" u="none" strike="noStrike">
              <a:effectLst/>
              <a:latin typeface="+mn-lt"/>
              <a:ea typeface="+mn-ea"/>
              <a:cs typeface="+mn-cs"/>
            </a:rPr>
            <a:t>PRAZO DE CONCLUSÃO OBRA:</a:t>
          </a:r>
          <a:r>
            <a:rPr lang="pt-BR" sz="1200"/>
            <a:t> </a:t>
          </a:r>
          <a:r>
            <a:rPr lang="pt-BR" sz="1000" b="1" i="0" u="none" strike="noStrike">
              <a:effectLst/>
              <a:latin typeface="+mn-lt"/>
              <a:ea typeface="+mn-ea"/>
              <a:cs typeface="+mn-cs"/>
            </a:rPr>
            <a:t>120 DIAS</a:t>
          </a:r>
          <a:r>
            <a:rPr lang="pt-BR" sz="1200"/>
            <a:t> </a:t>
          </a: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r>
            <a:rPr lang="pt-BR" sz="1200" b="0" i="0" u="none" strike="noStrike" baseline="0">
              <a:solidFill>
                <a:sysClr val="windowText" lastClr="000000"/>
              </a:solidFill>
              <a:latin typeface="Arial Narrow" panose="020B0606020202030204" pitchFamily="34" charset="0"/>
              <a:cs typeface="Arial" pitchFamily="34" charset="0"/>
            </a:rPr>
            <a:t>DECLARAÇÃO</a:t>
          </a:r>
        </a:p>
        <a:p>
          <a:pPr algn="l"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l"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 </a:t>
          </a: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Na condição de Responsável Técnico pelo orçamento declaro para os devidos fins, que os quantitativos constantes na planilha orçamentária estão compatíveis com o referido projeto da obra acima referenciada e que os custos unitários de insumos e serviços são iguais ou menores que a mediana de seus correspondentes no Sistema Nacional de Pesquisa de Custos e Índices da Construção Civil  (SINAPI), em atendimento aos dispositivos do artigo 127 da lei nº 12.309, de 9 de agosto de 2010.</a:t>
          </a: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Porto Alegre, 12 de Março de 2019.</a:t>
          </a: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____________________________________</a:t>
          </a: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Arq. Diego Schmidt</a:t>
          </a: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CAU/BR A38704-5</a:t>
          </a:r>
        </a:p>
      </xdr:txBody>
    </xdr:sp>
    <xdr:clientData/>
  </xdr:twoCellAnchor>
  <xdr:twoCellAnchor editAs="oneCell">
    <xdr:from>
      <xdr:col>2</xdr:col>
      <xdr:colOff>447675</xdr:colOff>
      <xdr:row>1</xdr:row>
      <xdr:rowOff>133350</xdr:rowOff>
    </xdr:from>
    <xdr:to>
      <xdr:col>8</xdr:col>
      <xdr:colOff>409575</xdr:colOff>
      <xdr:row>4</xdr:row>
      <xdr:rowOff>133350</xdr:rowOff>
    </xdr:to>
    <xdr:pic>
      <xdr:nvPicPr>
        <xdr:cNvPr id="3" name="Imagem 4">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475" y="323850"/>
          <a:ext cx="31623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2</xdr:row>
      <xdr:rowOff>28575</xdr:rowOff>
    </xdr:from>
    <xdr:to>
      <xdr:col>2</xdr:col>
      <xdr:colOff>209550</xdr:colOff>
      <xdr:row>4</xdr:row>
      <xdr:rowOff>114300</xdr:rowOff>
    </xdr:to>
    <xdr:pic>
      <xdr:nvPicPr>
        <xdr:cNvPr id="4" name="Imagem 5">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409575"/>
          <a:ext cx="10382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466725</xdr:colOff>
      <xdr:row>0</xdr:row>
      <xdr:rowOff>200025</xdr:rowOff>
    </xdr:from>
    <xdr:to>
      <xdr:col>4</xdr:col>
      <xdr:colOff>1428750</xdr:colOff>
      <xdr:row>3</xdr:row>
      <xdr:rowOff>0</xdr:rowOff>
    </xdr:to>
    <xdr:pic>
      <xdr:nvPicPr>
        <xdr:cNvPr id="2" name="Imagem 5">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00025"/>
          <a:ext cx="3276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25</xdr:row>
      <xdr:rowOff>0</xdr:rowOff>
    </xdr:from>
    <xdr:to>
      <xdr:col>3</xdr:col>
      <xdr:colOff>981075</xdr:colOff>
      <xdr:row>26</xdr:row>
      <xdr:rowOff>133350</xdr:rowOff>
    </xdr:to>
    <xdr:pic>
      <xdr:nvPicPr>
        <xdr:cNvPr id="4" name="Imagem 9">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6305550"/>
          <a:ext cx="2257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144780</xdr:colOff>
          <xdr:row>0</xdr:row>
          <xdr:rowOff>83820</xdr:rowOff>
        </xdr:from>
        <xdr:to>
          <xdr:col>1</xdr:col>
          <xdr:colOff>1150620</xdr:colOff>
          <xdr:row>3</xdr:row>
          <xdr:rowOff>106680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466725</xdr:colOff>
      <xdr:row>0</xdr:row>
      <xdr:rowOff>200025</xdr:rowOff>
    </xdr:from>
    <xdr:to>
      <xdr:col>4</xdr:col>
      <xdr:colOff>1428750</xdr:colOff>
      <xdr:row>3</xdr:row>
      <xdr:rowOff>0</xdr:rowOff>
    </xdr:to>
    <xdr:pic>
      <xdr:nvPicPr>
        <xdr:cNvPr id="2" name="Imagem 5">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00025"/>
          <a:ext cx="3276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137160</xdr:colOff>
          <xdr:row>0</xdr:row>
          <xdr:rowOff>68580</xdr:rowOff>
        </xdr:from>
        <xdr:to>
          <xdr:col>1</xdr:col>
          <xdr:colOff>1143000</xdr:colOff>
          <xdr:row>3</xdr:row>
          <xdr:rowOff>83820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2085975</xdr:colOff>
      <xdr:row>0</xdr:row>
      <xdr:rowOff>47625</xdr:rowOff>
    </xdr:from>
    <xdr:to>
      <xdr:col>4</xdr:col>
      <xdr:colOff>1323975</xdr:colOff>
      <xdr:row>3</xdr:row>
      <xdr:rowOff>161925</xdr:rowOff>
    </xdr:to>
    <xdr:pic>
      <xdr:nvPicPr>
        <xdr:cNvPr id="2" name="Imagem 6">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47625"/>
          <a:ext cx="38385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304800</xdr:colOff>
          <xdr:row>0</xdr:row>
          <xdr:rowOff>83820</xdr:rowOff>
        </xdr:from>
        <xdr:to>
          <xdr:col>2</xdr:col>
          <xdr:colOff>480060</xdr:colOff>
          <xdr:row>3</xdr:row>
          <xdr:rowOff>152400</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314325</xdr:colOff>
      <xdr:row>0</xdr:row>
      <xdr:rowOff>128588</xdr:rowOff>
    </xdr:from>
    <xdr:to>
      <xdr:col>3</xdr:col>
      <xdr:colOff>4822033</xdr:colOff>
      <xdr:row>5</xdr:row>
      <xdr:rowOff>109538</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481" y="128588"/>
          <a:ext cx="4507708" cy="814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220980</xdr:colOff>
          <xdr:row>0</xdr:row>
          <xdr:rowOff>45720</xdr:rowOff>
        </xdr:from>
        <xdr:to>
          <xdr:col>2</xdr:col>
          <xdr:colOff>838200</xdr:colOff>
          <xdr:row>8</xdr:row>
          <xdr:rowOff>22860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485775</xdr:colOff>
      <xdr:row>1</xdr:row>
      <xdr:rowOff>19050</xdr:rowOff>
    </xdr:from>
    <xdr:to>
      <xdr:col>4</xdr:col>
      <xdr:colOff>523197</xdr:colOff>
      <xdr:row>5</xdr:row>
      <xdr:rowOff>95250</xdr:rowOff>
    </xdr:to>
    <xdr:pic>
      <xdr:nvPicPr>
        <xdr:cNvPr id="2" name="Imagem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1225" y="180975"/>
          <a:ext cx="43910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xdr:row>
      <xdr:rowOff>85725</xdr:rowOff>
    </xdr:from>
    <xdr:to>
      <xdr:col>2</xdr:col>
      <xdr:colOff>956582</xdr:colOff>
      <xdr:row>5</xdr:row>
      <xdr:rowOff>76200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247650"/>
          <a:ext cx="15240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66675</xdr:colOff>
      <xdr:row>1</xdr:row>
      <xdr:rowOff>114300</xdr:rowOff>
    </xdr:from>
    <xdr:to>
      <xdr:col>1</xdr:col>
      <xdr:colOff>2933700</xdr:colOff>
      <xdr:row>6</xdr:row>
      <xdr:rowOff>47625</xdr:rowOff>
    </xdr:to>
    <xdr:pic>
      <xdr:nvPicPr>
        <xdr:cNvPr id="4" name="Imagem 2">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304800"/>
          <a:ext cx="28670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68580</xdr:colOff>
          <xdr:row>1</xdr:row>
          <xdr:rowOff>114300</xdr:rowOff>
        </xdr:from>
        <xdr:to>
          <xdr:col>0</xdr:col>
          <xdr:colOff>1455420</xdr:colOff>
          <xdr:row>6</xdr:row>
          <xdr:rowOff>160020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942975</xdr:colOff>
      <xdr:row>0</xdr:row>
      <xdr:rowOff>152400</xdr:rowOff>
    </xdr:from>
    <xdr:to>
      <xdr:col>3</xdr:col>
      <xdr:colOff>709179</xdr:colOff>
      <xdr:row>3</xdr:row>
      <xdr:rowOff>152400</xdr:rowOff>
    </xdr:to>
    <xdr:pic>
      <xdr:nvPicPr>
        <xdr:cNvPr id="2" name="Imagem 2">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3150" y="152400"/>
          <a:ext cx="4543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114300</xdr:rowOff>
    </xdr:from>
    <xdr:to>
      <xdr:col>2</xdr:col>
      <xdr:colOff>95250</xdr:colOff>
      <xdr:row>4</xdr:row>
      <xdr:rowOff>123825</xdr:rowOff>
    </xdr:to>
    <xdr:pic>
      <xdr:nvPicPr>
        <xdr:cNvPr id="3" name="Imagem 3">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14300"/>
          <a:ext cx="14382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1381125</xdr:colOff>
      <xdr:row>425</xdr:row>
      <xdr:rowOff>47625</xdr:rowOff>
    </xdr:from>
    <xdr:to>
      <xdr:col>2</xdr:col>
      <xdr:colOff>1381125</xdr:colOff>
      <xdr:row>427</xdr:row>
      <xdr:rowOff>142873</xdr:rowOff>
    </xdr:to>
    <xdr:pic>
      <xdr:nvPicPr>
        <xdr:cNvPr id="4" name="Imagem 4">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81300" y="517017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1171575</xdr:colOff>
      <xdr:row>0</xdr:row>
      <xdr:rowOff>104775</xdr:rowOff>
    </xdr:from>
    <xdr:to>
      <xdr:col>2</xdr:col>
      <xdr:colOff>582385</xdr:colOff>
      <xdr:row>3</xdr:row>
      <xdr:rowOff>85725</xdr:rowOff>
    </xdr:to>
    <xdr:pic>
      <xdr:nvPicPr>
        <xdr:cNvPr id="2" name="Imagem 2">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1225" y="104775"/>
          <a:ext cx="3333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327660</xdr:colOff>
          <xdr:row>0</xdr:row>
          <xdr:rowOff>60960</xdr:rowOff>
        </xdr:from>
        <xdr:to>
          <xdr:col>1</xdr:col>
          <xdr:colOff>228600</xdr:colOff>
          <xdr:row>3</xdr:row>
          <xdr:rowOff>137160</xdr:rowOff>
        </xdr:to>
        <xdr:sp macro="" textlink="">
          <xdr:nvSpPr>
            <xdr:cNvPr id="8194" name="Object 2" hidden="1">
              <a:extLst>
                <a:ext uri="{63B3BB69-23CF-44E3-9099-C40C66FF867C}">
                  <a14:compatExt spid="_x0000_s81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20UNB\PAVILH&#195;O%20AN&#205;SIO%20TEIXEIRA\13.PROJETO%20EXE\PLO\OS%2003_UNB_PAVILH&#195;O%20ANISIO%20TEIXEIRA_PLO_R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de BDI"/>
      <sheetName val="Orçamento resumido"/>
      <sheetName val="Planilha orçamentária NOVA"/>
      <sheetName val="Mapa de Cotação NOVO"/>
      <sheetName val="Composições Unitárias"/>
      <sheetName val="Cronograma Físico Financeiro"/>
      <sheetName val="Mapa de Cotação"/>
      <sheetName val="Curva ABC"/>
      <sheetName val="Cronograma Descritivo"/>
      <sheetName val="QUANTITATIVO"/>
      <sheetName val="DECLARAÇÃO"/>
    </sheetNames>
    <sheetDataSet>
      <sheetData sheetId="0">
        <row r="25">
          <cell r="D25">
            <v>0.2695688486306802</v>
          </cell>
        </row>
      </sheetData>
      <sheetData sheetId="1"/>
      <sheetData sheetId="2"/>
      <sheetData sheetId="3"/>
      <sheetData sheetId="4">
        <row r="11">
          <cell r="A11" t="str">
            <v>CÓDIGO</v>
          </cell>
          <cell r="B11" t="str">
            <v>DESCRIÇÃO</v>
          </cell>
          <cell r="C11" t="str">
            <v>CLASS</v>
          </cell>
          <cell r="D11" t="str">
            <v>UNIDADE</v>
          </cell>
        </row>
      </sheetData>
      <sheetData sheetId="5">
        <row r="17">
          <cell r="B17" t="e">
            <v>#REF!</v>
          </cell>
          <cell r="I17">
            <v>1</v>
          </cell>
          <cell r="N17">
            <v>0</v>
          </cell>
          <cell r="W17">
            <v>0</v>
          </cell>
          <cell r="AF17">
            <v>0</v>
          </cell>
          <cell r="AO17">
            <v>0</v>
          </cell>
          <cell r="AX17">
            <v>0</v>
          </cell>
        </row>
        <row r="19">
          <cell r="B19" t="e">
            <v>#REF!</v>
          </cell>
          <cell r="I19">
            <v>0.4</v>
          </cell>
          <cell r="N19">
            <v>0.6</v>
          </cell>
          <cell r="W19">
            <v>0</v>
          </cell>
          <cell r="AF19">
            <v>0</v>
          </cell>
          <cell r="AO19">
            <v>0</v>
          </cell>
          <cell r="AX19">
            <v>0</v>
          </cell>
        </row>
        <row r="21">
          <cell r="B21" t="e">
            <v>#REF!</v>
          </cell>
          <cell r="I21">
            <v>1</v>
          </cell>
          <cell r="N21">
            <v>0</v>
          </cell>
          <cell r="AF21">
            <v>0</v>
          </cell>
          <cell r="AO21">
            <v>0</v>
          </cell>
          <cell r="AX21">
            <v>0</v>
          </cell>
        </row>
        <row r="23">
          <cell r="B23" t="e">
            <v>#REF!</v>
          </cell>
          <cell r="I23">
            <v>0.75</v>
          </cell>
          <cell r="N23">
            <v>0.25</v>
          </cell>
          <cell r="W23">
            <v>0</v>
          </cell>
          <cell r="AF23">
            <v>0</v>
          </cell>
        </row>
        <row r="25">
          <cell r="B25" t="e">
            <v>#REF!</v>
          </cell>
          <cell r="I25">
            <v>0.4</v>
          </cell>
          <cell r="N25">
            <v>0.6</v>
          </cell>
          <cell r="W25">
            <v>0</v>
          </cell>
          <cell r="AF25">
            <v>0</v>
          </cell>
        </row>
        <row r="27">
          <cell r="B27" t="e">
            <v>#REF!</v>
          </cell>
          <cell r="I27">
            <v>0.4</v>
          </cell>
          <cell r="N27">
            <v>0.6</v>
          </cell>
          <cell r="W27">
            <v>0</v>
          </cell>
          <cell r="AF27">
            <v>0</v>
          </cell>
        </row>
        <row r="29">
          <cell r="B29" t="e">
            <v>#REF!</v>
          </cell>
          <cell r="I29">
            <v>0</v>
          </cell>
          <cell r="N29">
            <v>1</v>
          </cell>
          <cell r="W29">
            <v>0</v>
          </cell>
          <cell r="AF29">
            <v>0</v>
          </cell>
          <cell r="AO29">
            <v>0</v>
          </cell>
          <cell r="AX29">
            <v>0</v>
          </cell>
        </row>
        <row r="33">
          <cell r="AO33" t="e">
            <v>#REF!</v>
          </cell>
          <cell r="AX33" t="e">
            <v>#REF!</v>
          </cell>
        </row>
      </sheetData>
      <sheetData sheetId="6"/>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png"/><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png"/><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png"/><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27"/>
  <sheetViews>
    <sheetView tabSelected="1" view="pageBreakPreview" zoomScale="80" zoomScaleNormal="100" zoomScaleSheetLayoutView="80" workbookViewId="0">
      <selection activeCell="G15" sqref="G15"/>
    </sheetView>
  </sheetViews>
  <sheetFormatPr defaultRowHeight="18" x14ac:dyDescent="0.35"/>
  <cols>
    <col min="1" max="1" width="1.109375" style="159" customWidth="1"/>
    <col min="2" max="2" width="19.6640625" style="158" customWidth="1"/>
    <col min="3" max="3" width="19.109375" style="161" customWidth="1"/>
    <col min="4" max="4" width="15.5546875" style="158" customWidth="1"/>
    <col min="5" max="5" width="30" style="158" customWidth="1"/>
    <col min="6" max="6" width="9.109375" style="159"/>
    <col min="7" max="7" width="9.109375" style="159" customWidth="1"/>
    <col min="8" max="8" width="9.44140625" style="159" bestFit="1" customWidth="1"/>
    <col min="9" max="256" width="9.109375" style="159"/>
    <col min="257" max="257" width="1.109375" style="159" customWidth="1"/>
    <col min="258" max="258" width="19.6640625" style="159" customWidth="1"/>
    <col min="259" max="259" width="19.109375" style="159" customWidth="1"/>
    <col min="260" max="260" width="15.5546875" style="159" customWidth="1"/>
    <col min="261" max="261" width="30" style="159" customWidth="1"/>
    <col min="262" max="262" width="9.109375" style="159"/>
    <col min="263" max="263" width="9.109375" style="159" customWidth="1"/>
    <col min="264" max="264" width="9.44140625" style="159" bestFit="1" customWidth="1"/>
    <col min="265" max="512" width="9.109375" style="159"/>
    <col min="513" max="513" width="1.109375" style="159" customWidth="1"/>
    <col min="514" max="514" width="19.6640625" style="159" customWidth="1"/>
    <col min="515" max="515" width="19.109375" style="159" customWidth="1"/>
    <col min="516" max="516" width="15.5546875" style="159" customWidth="1"/>
    <col min="517" max="517" width="30" style="159" customWidth="1"/>
    <col min="518" max="518" width="9.109375" style="159"/>
    <col min="519" max="519" width="9.109375" style="159" customWidth="1"/>
    <col min="520" max="520" width="9.44140625" style="159" bestFit="1" customWidth="1"/>
    <col min="521" max="768" width="9.109375" style="159"/>
    <col min="769" max="769" width="1.109375" style="159" customWidth="1"/>
    <col min="770" max="770" width="19.6640625" style="159" customWidth="1"/>
    <col min="771" max="771" width="19.109375" style="159" customWidth="1"/>
    <col min="772" max="772" width="15.5546875" style="159" customWidth="1"/>
    <col min="773" max="773" width="30" style="159" customWidth="1"/>
    <col min="774" max="774" width="9.109375" style="159"/>
    <col min="775" max="775" width="9.109375" style="159" customWidth="1"/>
    <col min="776" max="776" width="9.44140625" style="159" bestFit="1" customWidth="1"/>
    <col min="777" max="1024" width="9.109375" style="159"/>
    <col min="1025" max="1025" width="1.109375" style="159" customWidth="1"/>
    <col min="1026" max="1026" width="19.6640625" style="159" customWidth="1"/>
    <col min="1027" max="1027" width="19.109375" style="159" customWidth="1"/>
    <col min="1028" max="1028" width="15.5546875" style="159" customWidth="1"/>
    <col min="1029" max="1029" width="30" style="159" customWidth="1"/>
    <col min="1030" max="1030" width="9.109375" style="159"/>
    <col min="1031" max="1031" width="9.109375" style="159" customWidth="1"/>
    <col min="1032" max="1032" width="9.44140625" style="159" bestFit="1" customWidth="1"/>
    <col min="1033" max="1280" width="9.109375" style="159"/>
    <col min="1281" max="1281" width="1.109375" style="159" customWidth="1"/>
    <col min="1282" max="1282" width="19.6640625" style="159" customWidth="1"/>
    <col min="1283" max="1283" width="19.109375" style="159" customWidth="1"/>
    <col min="1284" max="1284" width="15.5546875" style="159" customWidth="1"/>
    <col min="1285" max="1285" width="30" style="159" customWidth="1"/>
    <col min="1286" max="1286" width="9.109375" style="159"/>
    <col min="1287" max="1287" width="9.109375" style="159" customWidth="1"/>
    <col min="1288" max="1288" width="9.44140625" style="159" bestFit="1" customWidth="1"/>
    <col min="1289" max="1536" width="9.109375" style="159"/>
    <col min="1537" max="1537" width="1.109375" style="159" customWidth="1"/>
    <col min="1538" max="1538" width="19.6640625" style="159" customWidth="1"/>
    <col min="1539" max="1539" width="19.109375" style="159" customWidth="1"/>
    <col min="1540" max="1540" width="15.5546875" style="159" customWidth="1"/>
    <col min="1541" max="1541" width="30" style="159" customWidth="1"/>
    <col min="1542" max="1542" width="9.109375" style="159"/>
    <col min="1543" max="1543" width="9.109375" style="159" customWidth="1"/>
    <col min="1544" max="1544" width="9.44140625" style="159" bestFit="1" customWidth="1"/>
    <col min="1545" max="1792" width="9.109375" style="159"/>
    <col min="1793" max="1793" width="1.109375" style="159" customWidth="1"/>
    <col min="1794" max="1794" width="19.6640625" style="159" customWidth="1"/>
    <col min="1795" max="1795" width="19.109375" style="159" customWidth="1"/>
    <col min="1796" max="1796" width="15.5546875" style="159" customWidth="1"/>
    <col min="1797" max="1797" width="30" style="159" customWidth="1"/>
    <col min="1798" max="1798" width="9.109375" style="159"/>
    <col min="1799" max="1799" width="9.109375" style="159" customWidth="1"/>
    <col min="1800" max="1800" width="9.44140625" style="159" bestFit="1" customWidth="1"/>
    <col min="1801" max="2048" width="9.109375" style="159"/>
    <col min="2049" max="2049" width="1.109375" style="159" customWidth="1"/>
    <col min="2050" max="2050" width="19.6640625" style="159" customWidth="1"/>
    <col min="2051" max="2051" width="19.109375" style="159" customWidth="1"/>
    <col min="2052" max="2052" width="15.5546875" style="159" customWidth="1"/>
    <col min="2053" max="2053" width="30" style="159" customWidth="1"/>
    <col min="2054" max="2054" width="9.109375" style="159"/>
    <col min="2055" max="2055" width="9.109375" style="159" customWidth="1"/>
    <col min="2056" max="2056" width="9.44140625" style="159" bestFit="1" customWidth="1"/>
    <col min="2057" max="2304" width="9.109375" style="159"/>
    <col min="2305" max="2305" width="1.109375" style="159" customWidth="1"/>
    <col min="2306" max="2306" width="19.6640625" style="159" customWidth="1"/>
    <col min="2307" max="2307" width="19.109375" style="159" customWidth="1"/>
    <col min="2308" max="2308" width="15.5546875" style="159" customWidth="1"/>
    <col min="2309" max="2309" width="30" style="159" customWidth="1"/>
    <col min="2310" max="2310" width="9.109375" style="159"/>
    <col min="2311" max="2311" width="9.109375" style="159" customWidth="1"/>
    <col min="2312" max="2312" width="9.44140625" style="159" bestFit="1" customWidth="1"/>
    <col min="2313" max="2560" width="9.109375" style="159"/>
    <col min="2561" max="2561" width="1.109375" style="159" customWidth="1"/>
    <col min="2562" max="2562" width="19.6640625" style="159" customWidth="1"/>
    <col min="2563" max="2563" width="19.109375" style="159" customWidth="1"/>
    <col min="2564" max="2564" width="15.5546875" style="159" customWidth="1"/>
    <col min="2565" max="2565" width="30" style="159" customWidth="1"/>
    <col min="2566" max="2566" width="9.109375" style="159"/>
    <col min="2567" max="2567" width="9.109375" style="159" customWidth="1"/>
    <col min="2568" max="2568" width="9.44140625" style="159" bestFit="1" customWidth="1"/>
    <col min="2569" max="2816" width="9.109375" style="159"/>
    <col min="2817" max="2817" width="1.109375" style="159" customWidth="1"/>
    <col min="2818" max="2818" width="19.6640625" style="159" customWidth="1"/>
    <col min="2819" max="2819" width="19.109375" style="159" customWidth="1"/>
    <col min="2820" max="2820" width="15.5546875" style="159" customWidth="1"/>
    <col min="2821" max="2821" width="30" style="159" customWidth="1"/>
    <col min="2822" max="2822" width="9.109375" style="159"/>
    <col min="2823" max="2823" width="9.109375" style="159" customWidth="1"/>
    <col min="2824" max="2824" width="9.44140625" style="159" bestFit="1" customWidth="1"/>
    <col min="2825" max="3072" width="9.109375" style="159"/>
    <col min="3073" max="3073" width="1.109375" style="159" customWidth="1"/>
    <col min="3074" max="3074" width="19.6640625" style="159" customWidth="1"/>
    <col min="3075" max="3075" width="19.109375" style="159" customWidth="1"/>
    <col min="3076" max="3076" width="15.5546875" style="159" customWidth="1"/>
    <col min="3077" max="3077" width="30" style="159" customWidth="1"/>
    <col min="3078" max="3078" width="9.109375" style="159"/>
    <col min="3079" max="3079" width="9.109375" style="159" customWidth="1"/>
    <col min="3080" max="3080" width="9.44140625" style="159" bestFit="1" customWidth="1"/>
    <col min="3081" max="3328" width="9.109375" style="159"/>
    <col min="3329" max="3329" width="1.109375" style="159" customWidth="1"/>
    <col min="3330" max="3330" width="19.6640625" style="159" customWidth="1"/>
    <col min="3331" max="3331" width="19.109375" style="159" customWidth="1"/>
    <col min="3332" max="3332" width="15.5546875" style="159" customWidth="1"/>
    <col min="3333" max="3333" width="30" style="159" customWidth="1"/>
    <col min="3334" max="3334" width="9.109375" style="159"/>
    <col min="3335" max="3335" width="9.109375" style="159" customWidth="1"/>
    <col min="3336" max="3336" width="9.44140625" style="159" bestFit="1" customWidth="1"/>
    <col min="3337" max="3584" width="9.109375" style="159"/>
    <col min="3585" max="3585" width="1.109375" style="159" customWidth="1"/>
    <col min="3586" max="3586" width="19.6640625" style="159" customWidth="1"/>
    <col min="3587" max="3587" width="19.109375" style="159" customWidth="1"/>
    <col min="3588" max="3588" width="15.5546875" style="159" customWidth="1"/>
    <col min="3589" max="3589" width="30" style="159" customWidth="1"/>
    <col min="3590" max="3590" width="9.109375" style="159"/>
    <col min="3591" max="3591" width="9.109375" style="159" customWidth="1"/>
    <col min="3592" max="3592" width="9.44140625" style="159" bestFit="1" customWidth="1"/>
    <col min="3593" max="3840" width="9.109375" style="159"/>
    <col min="3841" max="3841" width="1.109375" style="159" customWidth="1"/>
    <col min="3842" max="3842" width="19.6640625" style="159" customWidth="1"/>
    <col min="3843" max="3843" width="19.109375" style="159" customWidth="1"/>
    <col min="3844" max="3844" width="15.5546875" style="159" customWidth="1"/>
    <col min="3845" max="3845" width="30" style="159" customWidth="1"/>
    <col min="3846" max="3846" width="9.109375" style="159"/>
    <col min="3847" max="3847" width="9.109375" style="159" customWidth="1"/>
    <col min="3848" max="3848" width="9.44140625" style="159" bestFit="1" customWidth="1"/>
    <col min="3849" max="4096" width="9.109375" style="159"/>
    <col min="4097" max="4097" width="1.109375" style="159" customWidth="1"/>
    <col min="4098" max="4098" width="19.6640625" style="159" customWidth="1"/>
    <col min="4099" max="4099" width="19.109375" style="159" customWidth="1"/>
    <col min="4100" max="4100" width="15.5546875" style="159" customWidth="1"/>
    <col min="4101" max="4101" width="30" style="159" customWidth="1"/>
    <col min="4102" max="4102" width="9.109375" style="159"/>
    <col min="4103" max="4103" width="9.109375" style="159" customWidth="1"/>
    <col min="4104" max="4104" width="9.44140625" style="159" bestFit="1" customWidth="1"/>
    <col min="4105" max="4352" width="9.109375" style="159"/>
    <col min="4353" max="4353" width="1.109375" style="159" customWidth="1"/>
    <col min="4354" max="4354" width="19.6640625" style="159" customWidth="1"/>
    <col min="4355" max="4355" width="19.109375" style="159" customWidth="1"/>
    <col min="4356" max="4356" width="15.5546875" style="159" customWidth="1"/>
    <col min="4357" max="4357" width="30" style="159" customWidth="1"/>
    <col min="4358" max="4358" width="9.109375" style="159"/>
    <col min="4359" max="4359" width="9.109375" style="159" customWidth="1"/>
    <col min="4360" max="4360" width="9.44140625" style="159" bestFit="1" customWidth="1"/>
    <col min="4361" max="4608" width="9.109375" style="159"/>
    <col min="4609" max="4609" width="1.109375" style="159" customWidth="1"/>
    <col min="4610" max="4610" width="19.6640625" style="159" customWidth="1"/>
    <col min="4611" max="4611" width="19.109375" style="159" customWidth="1"/>
    <col min="4612" max="4612" width="15.5546875" style="159" customWidth="1"/>
    <col min="4613" max="4613" width="30" style="159" customWidth="1"/>
    <col min="4614" max="4614" width="9.109375" style="159"/>
    <col min="4615" max="4615" width="9.109375" style="159" customWidth="1"/>
    <col min="4616" max="4616" width="9.44140625" style="159" bestFit="1" customWidth="1"/>
    <col min="4617" max="4864" width="9.109375" style="159"/>
    <col min="4865" max="4865" width="1.109375" style="159" customWidth="1"/>
    <col min="4866" max="4866" width="19.6640625" style="159" customWidth="1"/>
    <col min="4867" max="4867" width="19.109375" style="159" customWidth="1"/>
    <col min="4868" max="4868" width="15.5546875" style="159" customWidth="1"/>
    <col min="4869" max="4869" width="30" style="159" customWidth="1"/>
    <col min="4870" max="4870" width="9.109375" style="159"/>
    <col min="4871" max="4871" width="9.109375" style="159" customWidth="1"/>
    <col min="4872" max="4872" width="9.44140625" style="159" bestFit="1" customWidth="1"/>
    <col min="4873" max="5120" width="9.109375" style="159"/>
    <col min="5121" max="5121" width="1.109375" style="159" customWidth="1"/>
    <col min="5122" max="5122" width="19.6640625" style="159" customWidth="1"/>
    <col min="5123" max="5123" width="19.109375" style="159" customWidth="1"/>
    <col min="5124" max="5124" width="15.5546875" style="159" customWidth="1"/>
    <col min="5125" max="5125" width="30" style="159" customWidth="1"/>
    <col min="5126" max="5126" width="9.109375" style="159"/>
    <col min="5127" max="5127" width="9.109375" style="159" customWidth="1"/>
    <col min="5128" max="5128" width="9.44140625" style="159" bestFit="1" customWidth="1"/>
    <col min="5129" max="5376" width="9.109375" style="159"/>
    <col min="5377" max="5377" width="1.109375" style="159" customWidth="1"/>
    <col min="5378" max="5378" width="19.6640625" style="159" customWidth="1"/>
    <col min="5379" max="5379" width="19.109375" style="159" customWidth="1"/>
    <col min="5380" max="5380" width="15.5546875" style="159" customWidth="1"/>
    <col min="5381" max="5381" width="30" style="159" customWidth="1"/>
    <col min="5382" max="5382" width="9.109375" style="159"/>
    <col min="5383" max="5383" width="9.109375" style="159" customWidth="1"/>
    <col min="5384" max="5384" width="9.44140625" style="159" bestFit="1" customWidth="1"/>
    <col min="5385" max="5632" width="9.109375" style="159"/>
    <col min="5633" max="5633" width="1.109375" style="159" customWidth="1"/>
    <col min="5634" max="5634" width="19.6640625" style="159" customWidth="1"/>
    <col min="5635" max="5635" width="19.109375" style="159" customWidth="1"/>
    <col min="5636" max="5636" width="15.5546875" style="159" customWidth="1"/>
    <col min="5637" max="5637" width="30" style="159" customWidth="1"/>
    <col min="5638" max="5638" width="9.109375" style="159"/>
    <col min="5639" max="5639" width="9.109375" style="159" customWidth="1"/>
    <col min="5640" max="5640" width="9.44140625" style="159" bestFit="1" customWidth="1"/>
    <col min="5641" max="5888" width="9.109375" style="159"/>
    <col min="5889" max="5889" width="1.109375" style="159" customWidth="1"/>
    <col min="5890" max="5890" width="19.6640625" style="159" customWidth="1"/>
    <col min="5891" max="5891" width="19.109375" style="159" customWidth="1"/>
    <col min="5892" max="5892" width="15.5546875" style="159" customWidth="1"/>
    <col min="5893" max="5893" width="30" style="159" customWidth="1"/>
    <col min="5894" max="5894" width="9.109375" style="159"/>
    <col min="5895" max="5895" width="9.109375" style="159" customWidth="1"/>
    <col min="5896" max="5896" width="9.44140625" style="159" bestFit="1" customWidth="1"/>
    <col min="5897" max="6144" width="9.109375" style="159"/>
    <col min="6145" max="6145" width="1.109375" style="159" customWidth="1"/>
    <col min="6146" max="6146" width="19.6640625" style="159" customWidth="1"/>
    <col min="6147" max="6147" width="19.109375" style="159" customWidth="1"/>
    <col min="6148" max="6148" width="15.5546875" style="159" customWidth="1"/>
    <col min="6149" max="6149" width="30" style="159" customWidth="1"/>
    <col min="6150" max="6150" width="9.109375" style="159"/>
    <col min="6151" max="6151" width="9.109375" style="159" customWidth="1"/>
    <col min="6152" max="6152" width="9.44140625" style="159" bestFit="1" customWidth="1"/>
    <col min="6153" max="6400" width="9.109375" style="159"/>
    <col min="6401" max="6401" width="1.109375" style="159" customWidth="1"/>
    <col min="6402" max="6402" width="19.6640625" style="159" customWidth="1"/>
    <col min="6403" max="6403" width="19.109375" style="159" customWidth="1"/>
    <col min="6404" max="6404" width="15.5546875" style="159" customWidth="1"/>
    <col min="6405" max="6405" width="30" style="159" customWidth="1"/>
    <col min="6406" max="6406" width="9.109375" style="159"/>
    <col min="6407" max="6407" width="9.109375" style="159" customWidth="1"/>
    <col min="6408" max="6408" width="9.44140625" style="159" bestFit="1" customWidth="1"/>
    <col min="6409" max="6656" width="9.109375" style="159"/>
    <col min="6657" max="6657" width="1.109375" style="159" customWidth="1"/>
    <col min="6658" max="6658" width="19.6640625" style="159" customWidth="1"/>
    <col min="6659" max="6659" width="19.109375" style="159" customWidth="1"/>
    <col min="6660" max="6660" width="15.5546875" style="159" customWidth="1"/>
    <col min="6661" max="6661" width="30" style="159" customWidth="1"/>
    <col min="6662" max="6662" width="9.109375" style="159"/>
    <col min="6663" max="6663" width="9.109375" style="159" customWidth="1"/>
    <col min="6664" max="6664" width="9.44140625" style="159" bestFit="1" customWidth="1"/>
    <col min="6665" max="6912" width="9.109375" style="159"/>
    <col min="6913" max="6913" width="1.109375" style="159" customWidth="1"/>
    <col min="6914" max="6914" width="19.6640625" style="159" customWidth="1"/>
    <col min="6915" max="6915" width="19.109375" style="159" customWidth="1"/>
    <col min="6916" max="6916" width="15.5546875" style="159" customWidth="1"/>
    <col min="6917" max="6917" width="30" style="159" customWidth="1"/>
    <col min="6918" max="6918" width="9.109375" style="159"/>
    <col min="6919" max="6919" width="9.109375" style="159" customWidth="1"/>
    <col min="6920" max="6920" width="9.44140625" style="159" bestFit="1" customWidth="1"/>
    <col min="6921" max="7168" width="9.109375" style="159"/>
    <col min="7169" max="7169" width="1.109375" style="159" customWidth="1"/>
    <col min="7170" max="7170" width="19.6640625" style="159" customWidth="1"/>
    <col min="7171" max="7171" width="19.109375" style="159" customWidth="1"/>
    <col min="7172" max="7172" width="15.5546875" style="159" customWidth="1"/>
    <col min="7173" max="7173" width="30" style="159" customWidth="1"/>
    <col min="7174" max="7174" width="9.109375" style="159"/>
    <col min="7175" max="7175" width="9.109375" style="159" customWidth="1"/>
    <col min="7176" max="7176" width="9.44140625" style="159" bestFit="1" customWidth="1"/>
    <col min="7177" max="7424" width="9.109375" style="159"/>
    <col min="7425" max="7425" width="1.109375" style="159" customWidth="1"/>
    <col min="7426" max="7426" width="19.6640625" style="159" customWidth="1"/>
    <col min="7427" max="7427" width="19.109375" style="159" customWidth="1"/>
    <col min="7428" max="7428" width="15.5546875" style="159" customWidth="1"/>
    <col min="7429" max="7429" width="30" style="159" customWidth="1"/>
    <col min="7430" max="7430" width="9.109375" style="159"/>
    <col min="7431" max="7431" width="9.109375" style="159" customWidth="1"/>
    <col min="7432" max="7432" width="9.44140625" style="159" bestFit="1" customWidth="1"/>
    <col min="7433" max="7680" width="9.109375" style="159"/>
    <col min="7681" max="7681" width="1.109375" style="159" customWidth="1"/>
    <col min="7682" max="7682" width="19.6640625" style="159" customWidth="1"/>
    <col min="7683" max="7683" width="19.109375" style="159" customWidth="1"/>
    <col min="7684" max="7684" width="15.5546875" style="159" customWidth="1"/>
    <col min="7685" max="7685" width="30" style="159" customWidth="1"/>
    <col min="7686" max="7686" width="9.109375" style="159"/>
    <col min="7687" max="7687" width="9.109375" style="159" customWidth="1"/>
    <col min="7688" max="7688" width="9.44140625" style="159" bestFit="1" customWidth="1"/>
    <col min="7689" max="7936" width="9.109375" style="159"/>
    <col min="7937" max="7937" width="1.109375" style="159" customWidth="1"/>
    <col min="7938" max="7938" width="19.6640625" style="159" customWidth="1"/>
    <col min="7939" max="7939" width="19.109375" style="159" customWidth="1"/>
    <col min="7940" max="7940" width="15.5546875" style="159" customWidth="1"/>
    <col min="7941" max="7941" width="30" style="159" customWidth="1"/>
    <col min="7942" max="7942" width="9.109375" style="159"/>
    <col min="7943" max="7943" width="9.109375" style="159" customWidth="1"/>
    <col min="7944" max="7944" width="9.44140625" style="159" bestFit="1" customWidth="1"/>
    <col min="7945" max="8192" width="9.109375" style="159"/>
    <col min="8193" max="8193" width="1.109375" style="159" customWidth="1"/>
    <col min="8194" max="8194" width="19.6640625" style="159" customWidth="1"/>
    <col min="8195" max="8195" width="19.109375" style="159" customWidth="1"/>
    <col min="8196" max="8196" width="15.5546875" style="159" customWidth="1"/>
    <col min="8197" max="8197" width="30" style="159" customWidth="1"/>
    <col min="8198" max="8198" width="9.109375" style="159"/>
    <col min="8199" max="8199" width="9.109375" style="159" customWidth="1"/>
    <col min="8200" max="8200" width="9.44140625" style="159" bestFit="1" customWidth="1"/>
    <col min="8201" max="8448" width="9.109375" style="159"/>
    <col min="8449" max="8449" width="1.109375" style="159" customWidth="1"/>
    <col min="8450" max="8450" width="19.6640625" style="159" customWidth="1"/>
    <col min="8451" max="8451" width="19.109375" style="159" customWidth="1"/>
    <col min="8452" max="8452" width="15.5546875" style="159" customWidth="1"/>
    <col min="8453" max="8453" width="30" style="159" customWidth="1"/>
    <col min="8454" max="8454" width="9.109375" style="159"/>
    <col min="8455" max="8455" width="9.109375" style="159" customWidth="1"/>
    <col min="8456" max="8456" width="9.44140625" style="159" bestFit="1" customWidth="1"/>
    <col min="8457" max="8704" width="9.109375" style="159"/>
    <col min="8705" max="8705" width="1.109375" style="159" customWidth="1"/>
    <col min="8706" max="8706" width="19.6640625" style="159" customWidth="1"/>
    <col min="8707" max="8707" width="19.109375" style="159" customWidth="1"/>
    <col min="8708" max="8708" width="15.5546875" style="159" customWidth="1"/>
    <col min="8709" max="8709" width="30" style="159" customWidth="1"/>
    <col min="8710" max="8710" width="9.109375" style="159"/>
    <col min="8711" max="8711" width="9.109375" style="159" customWidth="1"/>
    <col min="8712" max="8712" width="9.44140625" style="159" bestFit="1" customWidth="1"/>
    <col min="8713" max="8960" width="9.109375" style="159"/>
    <col min="8961" max="8961" width="1.109375" style="159" customWidth="1"/>
    <col min="8962" max="8962" width="19.6640625" style="159" customWidth="1"/>
    <col min="8963" max="8963" width="19.109375" style="159" customWidth="1"/>
    <col min="8964" max="8964" width="15.5546875" style="159" customWidth="1"/>
    <col min="8965" max="8965" width="30" style="159" customWidth="1"/>
    <col min="8966" max="8966" width="9.109375" style="159"/>
    <col min="8967" max="8967" width="9.109375" style="159" customWidth="1"/>
    <col min="8968" max="8968" width="9.44140625" style="159" bestFit="1" customWidth="1"/>
    <col min="8969" max="9216" width="9.109375" style="159"/>
    <col min="9217" max="9217" width="1.109375" style="159" customWidth="1"/>
    <col min="9218" max="9218" width="19.6640625" style="159" customWidth="1"/>
    <col min="9219" max="9219" width="19.109375" style="159" customWidth="1"/>
    <col min="9220" max="9220" width="15.5546875" style="159" customWidth="1"/>
    <col min="9221" max="9221" width="30" style="159" customWidth="1"/>
    <col min="9222" max="9222" width="9.109375" style="159"/>
    <col min="9223" max="9223" width="9.109375" style="159" customWidth="1"/>
    <col min="9224" max="9224" width="9.44140625" style="159" bestFit="1" customWidth="1"/>
    <col min="9225" max="9472" width="9.109375" style="159"/>
    <col min="9473" max="9473" width="1.109375" style="159" customWidth="1"/>
    <col min="9474" max="9474" width="19.6640625" style="159" customWidth="1"/>
    <col min="9475" max="9475" width="19.109375" style="159" customWidth="1"/>
    <col min="9476" max="9476" width="15.5546875" style="159" customWidth="1"/>
    <col min="9477" max="9477" width="30" style="159" customWidth="1"/>
    <col min="9478" max="9478" width="9.109375" style="159"/>
    <col min="9479" max="9479" width="9.109375" style="159" customWidth="1"/>
    <col min="9480" max="9480" width="9.44140625" style="159" bestFit="1" customWidth="1"/>
    <col min="9481" max="9728" width="9.109375" style="159"/>
    <col min="9729" max="9729" width="1.109375" style="159" customWidth="1"/>
    <col min="9730" max="9730" width="19.6640625" style="159" customWidth="1"/>
    <col min="9731" max="9731" width="19.109375" style="159" customWidth="1"/>
    <col min="9732" max="9732" width="15.5546875" style="159" customWidth="1"/>
    <col min="9733" max="9733" width="30" style="159" customWidth="1"/>
    <col min="9734" max="9734" width="9.109375" style="159"/>
    <col min="9735" max="9735" width="9.109375" style="159" customWidth="1"/>
    <col min="9736" max="9736" width="9.44140625" style="159" bestFit="1" customWidth="1"/>
    <col min="9737" max="9984" width="9.109375" style="159"/>
    <col min="9985" max="9985" width="1.109375" style="159" customWidth="1"/>
    <col min="9986" max="9986" width="19.6640625" style="159" customWidth="1"/>
    <col min="9987" max="9987" width="19.109375" style="159" customWidth="1"/>
    <col min="9988" max="9988" width="15.5546875" style="159" customWidth="1"/>
    <col min="9989" max="9989" width="30" style="159" customWidth="1"/>
    <col min="9990" max="9990" width="9.109375" style="159"/>
    <col min="9991" max="9991" width="9.109375" style="159" customWidth="1"/>
    <col min="9992" max="9992" width="9.44140625" style="159" bestFit="1" customWidth="1"/>
    <col min="9993" max="10240" width="9.109375" style="159"/>
    <col min="10241" max="10241" width="1.109375" style="159" customWidth="1"/>
    <col min="10242" max="10242" width="19.6640625" style="159" customWidth="1"/>
    <col min="10243" max="10243" width="19.109375" style="159" customWidth="1"/>
    <col min="10244" max="10244" width="15.5546875" style="159" customWidth="1"/>
    <col min="10245" max="10245" width="30" style="159" customWidth="1"/>
    <col min="10246" max="10246" width="9.109375" style="159"/>
    <col min="10247" max="10247" width="9.109375" style="159" customWidth="1"/>
    <col min="10248" max="10248" width="9.44140625" style="159" bestFit="1" customWidth="1"/>
    <col min="10249" max="10496" width="9.109375" style="159"/>
    <col min="10497" max="10497" width="1.109375" style="159" customWidth="1"/>
    <col min="10498" max="10498" width="19.6640625" style="159" customWidth="1"/>
    <col min="10499" max="10499" width="19.109375" style="159" customWidth="1"/>
    <col min="10500" max="10500" width="15.5546875" style="159" customWidth="1"/>
    <col min="10501" max="10501" width="30" style="159" customWidth="1"/>
    <col min="10502" max="10502" width="9.109375" style="159"/>
    <col min="10503" max="10503" width="9.109375" style="159" customWidth="1"/>
    <col min="10504" max="10504" width="9.44140625" style="159" bestFit="1" customWidth="1"/>
    <col min="10505" max="10752" width="9.109375" style="159"/>
    <col min="10753" max="10753" width="1.109375" style="159" customWidth="1"/>
    <col min="10754" max="10754" width="19.6640625" style="159" customWidth="1"/>
    <col min="10755" max="10755" width="19.109375" style="159" customWidth="1"/>
    <col min="10756" max="10756" width="15.5546875" style="159" customWidth="1"/>
    <col min="10757" max="10757" width="30" style="159" customWidth="1"/>
    <col min="10758" max="10758" width="9.109375" style="159"/>
    <col min="10759" max="10759" width="9.109375" style="159" customWidth="1"/>
    <col min="10760" max="10760" width="9.44140625" style="159" bestFit="1" customWidth="1"/>
    <col min="10761" max="11008" width="9.109375" style="159"/>
    <col min="11009" max="11009" width="1.109375" style="159" customWidth="1"/>
    <col min="11010" max="11010" width="19.6640625" style="159" customWidth="1"/>
    <col min="11011" max="11011" width="19.109375" style="159" customWidth="1"/>
    <col min="11012" max="11012" width="15.5546875" style="159" customWidth="1"/>
    <col min="11013" max="11013" width="30" style="159" customWidth="1"/>
    <col min="11014" max="11014" width="9.109375" style="159"/>
    <col min="11015" max="11015" width="9.109375" style="159" customWidth="1"/>
    <col min="11016" max="11016" width="9.44140625" style="159" bestFit="1" customWidth="1"/>
    <col min="11017" max="11264" width="9.109375" style="159"/>
    <col min="11265" max="11265" width="1.109375" style="159" customWidth="1"/>
    <col min="11266" max="11266" width="19.6640625" style="159" customWidth="1"/>
    <col min="11267" max="11267" width="19.109375" style="159" customWidth="1"/>
    <col min="11268" max="11268" width="15.5546875" style="159" customWidth="1"/>
    <col min="11269" max="11269" width="30" style="159" customWidth="1"/>
    <col min="11270" max="11270" width="9.109375" style="159"/>
    <col min="11271" max="11271" width="9.109375" style="159" customWidth="1"/>
    <col min="11272" max="11272" width="9.44140625" style="159" bestFit="1" customWidth="1"/>
    <col min="11273" max="11520" width="9.109375" style="159"/>
    <col min="11521" max="11521" width="1.109375" style="159" customWidth="1"/>
    <col min="11522" max="11522" width="19.6640625" style="159" customWidth="1"/>
    <col min="11523" max="11523" width="19.109375" style="159" customWidth="1"/>
    <col min="11524" max="11524" width="15.5546875" style="159" customWidth="1"/>
    <col min="11525" max="11525" width="30" style="159" customWidth="1"/>
    <col min="11526" max="11526" width="9.109375" style="159"/>
    <col min="11527" max="11527" width="9.109375" style="159" customWidth="1"/>
    <col min="11528" max="11528" width="9.44140625" style="159" bestFit="1" customWidth="1"/>
    <col min="11529" max="11776" width="9.109375" style="159"/>
    <col min="11777" max="11777" width="1.109375" style="159" customWidth="1"/>
    <col min="11778" max="11778" width="19.6640625" style="159" customWidth="1"/>
    <col min="11779" max="11779" width="19.109375" style="159" customWidth="1"/>
    <col min="11780" max="11780" width="15.5546875" style="159" customWidth="1"/>
    <col min="11781" max="11781" width="30" style="159" customWidth="1"/>
    <col min="11782" max="11782" width="9.109375" style="159"/>
    <col min="11783" max="11783" width="9.109375" style="159" customWidth="1"/>
    <col min="11784" max="11784" width="9.44140625" style="159" bestFit="1" customWidth="1"/>
    <col min="11785" max="12032" width="9.109375" style="159"/>
    <col min="12033" max="12033" width="1.109375" style="159" customWidth="1"/>
    <col min="12034" max="12034" width="19.6640625" style="159" customWidth="1"/>
    <col min="12035" max="12035" width="19.109375" style="159" customWidth="1"/>
    <col min="12036" max="12036" width="15.5546875" style="159" customWidth="1"/>
    <col min="12037" max="12037" width="30" style="159" customWidth="1"/>
    <col min="12038" max="12038" width="9.109375" style="159"/>
    <col min="12039" max="12039" width="9.109375" style="159" customWidth="1"/>
    <col min="12040" max="12040" width="9.44140625" style="159" bestFit="1" customWidth="1"/>
    <col min="12041" max="12288" width="9.109375" style="159"/>
    <col min="12289" max="12289" width="1.109375" style="159" customWidth="1"/>
    <col min="12290" max="12290" width="19.6640625" style="159" customWidth="1"/>
    <col min="12291" max="12291" width="19.109375" style="159" customWidth="1"/>
    <col min="12292" max="12292" width="15.5546875" style="159" customWidth="1"/>
    <col min="12293" max="12293" width="30" style="159" customWidth="1"/>
    <col min="12294" max="12294" width="9.109375" style="159"/>
    <col min="12295" max="12295" width="9.109375" style="159" customWidth="1"/>
    <col min="12296" max="12296" width="9.44140625" style="159" bestFit="1" customWidth="1"/>
    <col min="12297" max="12544" width="9.109375" style="159"/>
    <col min="12545" max="12545" width="1.109375" style="159" customWidth="1"/>
    <col min="12546" max="12546" width="19.6640625" style="159" customWidth="1"/>
    <col min="12547" max="12547" width="19.109375" style="159" customWidth="1"/>
    <col min="12548" max="12548" width="15.5546875" style="159" customWidth="1"/>
    <col min="12549" max="12549" width="30" style="159" customWidth="1"/>
    <col min="12550" max="12550" width="9.109375" style="159"/>
    <col min="12551" max="12551" width="9.109375" style="159" customWidth="1"/>
    <col min="12552" max="12552" width="9.44140625" style="159" bestFit="1" customWidth="1"/>
    <col min="12553" max="12800" width="9.109375" style="159"/>
    <col min="12801" max="12801" width="1.109375" style="159" customWidth="1"/>
    <col min="12802" max="12802" width="19.6640625" style="159" customWidth="1"/>
    <col min="12803" max="12803" width="19.109375" style="159" customWidth="1"/>
    <col min="12804" max="12804" width="15.5546875" style="159" customWidth="1"/>
    <col min="12805" max="12805" width="30" style="159" customWidth="1"/>
    <col min="12806" max="12806" width="9.109375" style="159"/>
    <col min="12807" max="12807" width="9.109375" style="159" customWidth="1"/>
    <col min="12808" max="12808" width="9.44140625" style="159" bestFit="1" customWidth="1"/>
    <col min="12809" max="13056" width="9.109375" style="159"/>
    <col min="13057" max="13057" width="1.109375" style="159" customWidth="1"/>
    <col min="13058" max="13058" width="19.6640625" style="159" customWidth="1"/>
    <col min="13059" max="13059" width="19.109375" style="159" customWidth="1"/>
    <col min="13060" max="13060" width="15.5546875" style="159" customWidth="1"/>
    <col min="13061" max="13061" width="30" style="159" customWidth="1"/>
    <col min="13062" max="13062" width="9.109375" style="159"/>
    <col min="13063" max="13063" width="9.109375" style="159" customWidth="1"/>
    <col min="13064" max="13064" width="9.44140625" style="159" bestFit="1" customWidth="1"/>
    <col min="13065" max="13312" width="9.109375" style="159"/>
    <col min="13313" max="13313" width="1.109375" style="159" customWidth="1"/>
    <col min="13314" max="13314" width="19.6640625" style="159" customWidth="1"/>
    <col min="13315" max="13315" width="19.109375" style="159" customWidth="1"/>
    <col min="13316" max="13316" width="15.5546875" style="159" customWidth="1"/>
    <col min="13317" max="13317" width="30" style="159" customWidth="1"/>
    <col min="13318" max="13318" width="9.109375" style="159"/>
    <col min="13319" max="13319" width="9.109375" style="159" customWidth="1"/>
    <col min="13320" max="13320" width="9.44140625" style="159" bestFit="1" customWidth="1"/>
    <col min="13321" max="13568" width="9.109375" style="159"/>
    <col min="13569" max="13569" width="1.109375" style="159" customWidth="1"/>
    <col min="13570" max="13570" width="19.6640625" style="159" customWidth="1"/>
    <col min="13571" max="13571" width="19.109375" style="159" customWidth="1"/>
    <col min="13572" max="13572" width="15.5546875" style="159" customWidth="1"/>
    <col min="13573" max="13573" width="30" style="159" customWidth="1"/>
    <col min="13574" max="13574" width="9.109375" style="159"/>
    <col min="13575" max="13575" width="9.109375" style="159" customWidth="1"/>
    <col min="13576" max="13576" width="9.44140625" style="159" bestFit="1" customWidth="1"/>
    <col min="13577" max="13824" width="9.109375" style="159"/>
    <col min="13825" max="13825" width="1.109375" style="159" customWidth="1"/>
    <col min="13826" max="13826" width="19.6640625" style="159" customWidth="1"/>
    <col min="13827" max="13827" width="19.109375" style="159" customWidth="1"/>
    <col min="13828" max="13828" width="15.5546875" style="159" customWidth="1"/>
    <col min="13829" max="13829" width="30" style="159" customWidth="1"/>
    <col min="13830" max="13830" width="9.109375" style="159"/>
    <col min="13831" max="13831" width="9.109375" style="159" customWidth="1"/>
    <col min="13832" max="13832" width="9.44140625" style="159" bestFit="1" customWidth="1"/>
    <col min="13833" max="14080" width="9.109375" style="159"/>
    <col min="14081" max="14081" width="1.109375" style="159" customWidth="1"/>
    <col min="14082" max="14082" width="19.6640625" style="159" customWidth="1"/>
    <col min="14083" max="14083" width="19.109375" style="159" customWidth="1"/>
    <col min="14084" max="14084" width="15.5546875" style="159" customWidth="1"/>
    <col min="14085" max="14085" width="30" style="159" customWidth="1"/>
    <col min="14086" max="14086" width="9.109375" style="159"/>
    <col min="14087" max="14087" width="9.109375" style="159" customWidth="1"/>
    <col min="14088" max="14088" width="9.44140625" style="159" bestFit="1" customWidth="1"/>
    <col min="14089" max="14336" width="9.109375" style="159"/>
    <col min="14337" max="14337" width="1.109375" style="159" customWidth="1"/>
    <col min="14338" max="14338" width="19.6640625" style="159" customWidth="1"/>
    <col min="14339" max="14339" width="19.109375" style="159" customWidth="1"/>
    <col min="14340" max="14340" width="15.5546875" style="159" customWidth="1"/>
    <col min="14341" max="14341" width="30" style="159" customWidth="1"/>
    <col min="14342" max="14342" width="9.109375" style="159"/>
    <col min="14343" max="14343" width="9.109375" style="159" customWidth="1"/>
    <col min="14344" max="14344" width="9.44140625" style="159" bestFit="1" customWidth="1"/>
    <col min="14345" max="14592" width="9.109375" style="159"/>
    <col min="14593" max="14593" width="1.109375" style="159" customWidth="1"/>
    <col min="14594" max="14594" width="19.6640625" style="159" customWidth="1"/>
    <col min="14595" max="14595" width="19.109375" style="159" customWidth="1"/>
    <col min="14596" max="14596" width="15.5546875" style="159" customWidth="1"/>
    <col min="14597" max="14597" width="30" style="159" customWidth="1"/>
    <col min="14598" max="14598" width="9.109375" style="159"/>
    <col min="14599" max="14599" width="9.109375" style="159" customWidth="1"/>
    <col min="14600" max="14600" width="9.44140625" style="159" bestFit="1" customWidth="1"/>
    <col min="14601" max="14848" width="9.109375" style="159"/>
    <col min="14849" max="14849" width="1.109375" style="159" customWidth="1"/>
    <col min="14850" max="14850" width="19.6640625" style="159" customWidth="1"/>
    <col min="14851" max="14851" width="19.109375" style="159" customWidth="1"/>
    <col min="14852" max="14852" width="15.5546875" style="159" customWidth="1"/>
    <col min="14853" max="14853" width="30" style="159" customWidth="1"/>
    <col min="14854" max="14854" width="9.109375" style="159"/>
    <col min="14855" max="14855" width="9.109375" style="159" customWidth="1"/>
    <col min="14856" max="14856" width="9.44140625" style="159" bestFit="1" customWidth="1"/>
    <col min="14857" max="15104" width="9.109375" style="159"/>
    <col min="15105" max="15105" width="1.109375" style="159" customWidth="1"/>
    <col min="15106" max="15106" width="19.6640625" style="159" customWidth="1"/>
    <col min="15107" max="15107" width="19.109375" style="159" customWidth="1"/>
    <col min="15108" max="15108" width="15.5546875" style="159" customWidth="1"/>
    <col min="15109" max="15109" width="30" style="159" customWidth="1"/>
    <col min="15110" max="15110" width="9.109375" style="159"/>
    <col min="15111" max="15111" width="9.109375" style="159" customWidth="1"/>
    <col min="15112" max="15112" width="9.44140625" style="159" bestFit="1" customWidth="1"/>
    <col min="15113" max="15360" width="9.109375" style="159"/>
    <col min="15361" max="15361" width="1.109375" style="159" customWidth="1"/>
    <col min="15362" max="15362" width="19.6640625" style="159" customWidth="1"/>
    <col min="15363" max="15363" width="19.109375" style="159" customWidth="1"/>
    <col min="15364" max="15364" width="15.5546875" style="159" customWidth="1"/>
    <col min="15365" max="15365" width="30" style="159" customWidth="1"/>
    <col min="15366" max="15366" width="9.109375" style="159"/>
    <col min="15367" max="15367" width="9.109375" style="159" customWidth="1"/>
    <col min="15368" max="15368" width="9.44140625" style="159" bestFit="1" customWidth="1"/>
    <col min="15369" max="15616" width="9.109375" style="159"/>
    <col min="15617" max="15617" width="1.109375" style="159" customWidth="1"/>
    <col min="15618" max="15618" width="19.6640625" style="159" customWidth="1"/>
    <col min="15619" max="15619" width="19.109375" style="159" customWidth="1"/>
    <col min="15620" max="15620" width="15.5546875" style="159" customWidth="1"/>
    <col min="15621" max="15621" width="30" style="159" customWidth="1"/>
    <col min="15622" max="15622" width="9.109375" style="159"/>
    <col min="15623" max="15623" width="9.109375" style="159" customWidth="1"/>
    <col min="15624" max="15624" width="9.44140625" style="159" bestFit="1" customWidth="1"/>
    <col min="15625" max="15872" width="9.109375" style="159"/>
    <col min="15873" max="15873" width="1.109375" style="159" customWidth="1"/>
    <col min="15874" max="15874" width="19.6640625" style="159" customWidth="1"/>
    <col min="15875" max="15875" width="19.109375" style="159" customWidth="1"/>
    <col min="15876" max="15876" width="15.5546875" style="159" customWidth="1"/>
    <col min="15877" max="15877" width="30" style="159" customWidth="1"/>
    <col min="15878" max="15878" width="9.109375" style="159"/>
    <col min="15879" max="15879" width="9.109375" style="159" customWidth="1"/>
    <col min="15880" max="15880" width="9.44140625" style="159" bestFit="1" customWidth="1"/>
    <col min="15881" max="16128" width="9.109375" style="159"/>
    <col min="16129" max="16129" width="1.109375" style="159" customWidth="1"/>
    <col min="16130" max="16130" width="19.6640625" style="159" customWidth="1"/>
    <col min="16131" max="16131" width="19.109375" style="159" customWidth="1"/>
    <col min="16132" max="16132" width="15.5546875" style="159" customWidth="1"/>
    <col min="16133" max="16133" width="30" style="159" customWidth="1"/>
    <col min="16134" max="16134" width="9.109375" style="159"/>
    <col min="16135" max="16135" width="9.109375" style="159" customWidth="1"/>
    <col min="16136" max="16136" width="9.44140625" style="159" bestFit="1" customWidth="1"/>
    <col min="16137" max="16384" width="9.109375" style="159"/>
  </cols>
  <sheetData>
    <row r="1" spans="2:6" x14ac:dyDescent="0.35">
      <c r="B1" s="1189"/>
      <c r="C1" s="1190"/>
      <c r="D1" s="1190"/>
      <c r="E1" s="1191"/>
    </row>
    <row r="2" spans="2:6" x14ac:dyDescent="0.35">
      <c r="B2" s="1192"/>
      <c r="C2" s="157"/>
      <c r="D2" s="157"/>
      <c r="E2" s="1193"/>
    </row>
    <row r="3" spans="2:6" x14ac:dyDescent="0.35">
      <c r="B3" s="1192"/>
      <c r="C3" s="157"/>
      <c r="D3" s="157"/>
      <c r="E3" s="1193"/>
    </row>
    <row r="4" spans="2:6" ht="11.25" customHeight="1" x14ac:dyDescent="0.35">
      <c r="B4" s="1192"/>
      <c r="C4" s="157"/>
      <c r="D4" s="157"/>
      <c r="E4" s="1193"/>
    </row>
    <row r="5" spans="2:6" x14ac:dyDescent="0.35">
      <c r="B5" s="1245" t="s">
        <v>218</v>
      </c>
      <c r="C5" s="1246"/>
      <c r="D5" s="1246"/>
      <c r="E5" s="1247"/>
    </row>
    <row r="6" spans="2:6" x14ac:dyDescent="0.35">
      <c r="B6" s="1194" t="s">
        <v>220</v>
      </c>
      <c r="C6" s="2" t="s">
        <v>3240</v>
      </c>
      <c r="D6" s="398"/>
      <c r="E6" s="1196"/>
    </row>
    <row r="7" spans="2:6" x14ac:dyDescent="0.35">
      <c r="B7" s="1194" t="s">
        <v>221</v>
      </c>
      <c r="C7" s="472" t="s">
        <v>4653</v>
      </c>
      <c r="D7" s="398"/>
      <c r="E7" s="1196"/>
    </row>
    <row r="8" spans="2:6" s="160" customFormat="1" ht="22.8" x14ac:dyDescent="0.35">
      <c r="B8" s="1194" t="s">
        <v>223</v>
      </c>
      <c r="C8" s="476" t="s">
        <v>3561</v>
      </c>
      <c r="D8" s="536"/>
      <c r="E8" s="1197"/>
    </row>
    <row r="9" spans="2:6" ht="7.5" customHeight="1" x14ac:dyDescent="0.35">
      <c r="B9" s="1198"/>
      <c r="C9" s="1199"/>
      <c r="D9" s="1200"/>
      <c r="E9" s="1193"/>
    </row>
    <row r="10" spans="2:6" x14ac:dyDescent="0.35">
      <c r="B10" s="1248" t="s">
        <v>4672</v>
      </c>
      <c r="C10" s="1249"/>
      <c r="D10" s="1249"/>
      <c r="E10" s="1250"/>
    </row>
    <row r="11" spans="2:6" ht="5.25" customHeight="1" x14ac:dyDescent="0.35">
      <c r="B11" s="1198"/>
      <c r="C11" s="1201"/>
      <c r="D11" s="1202"/>
      <c r="E11" s="1203"/>
    </row>
    <row r="12" spans="2:6" s="162" customFormat="1" ht="27" customHeight="1" x14ac:dyDescent="0.35">
      <c r="B12" s="1251" t="s">
        <v>228</v>
      </c>
      <c r="C12" s="1252"/>
      <c r="D12" s="1253" t="s">
        <v>3151</v>
      </c>
      <c r="E12" s="1254"/>
    </row>
    <row r="13" spans="2:6" x14ac:dyDescent="0.35">
      <c r="B13" s="1255" t="s">
        <v>4673</v>
      </c>
      <c r="C13" s="1256"/>
      <c r="D13" s="1257">
        <v>0.2</v>
      </c>
      <c r="E13" s="1258"/>
      <c r="F13" s="163"/>
    </row>
    <row r="14" spans="2:6" x14ac:dyDescent="0.35">
      <c r="B14" s="1255" t="s">
        <v>4674</v>
      </c>
      <c r="C14" s="1256"/>
      <c r="D14" s="1257">
        <v>0.08</v>
      </c>
      <c r="E14" s="1258"/>
      <c r="F14" s="163"/>
    </row>
    <row r="15" spans="2:6" x14ac:dyDescent="0.35">
      <c r="B15" s="1255" t="s">
        <v>4675</v>
      </c>
      <c r="C15" s="1256"/>
      <c r="D15" s="1257">
        <v>0.03</v>
      </c>
      <c r="E15" s="1258"/>
    </row>
    <row r="16" spans="2:6" x14ac:dyDescent="0.35">
      <c r="B16" s="1255" t="s">
        <v>4676</v>
      </c>
      <c r="C16" s="1256"/>
      <c r="D16" s="1257">
        <v>0.1111</v>
      </c>
      <c r="E16" s="1258"/>
    </row>
    <row r="17" spans="2:10" x14ac:dyDescent="0.35">
      <c r="B17" s="1255" t="s">
        <v>4677</v>
      </c>
      <c r="C17" s="1256"/>
      <c r="D17" s="1257">
        <v>8.3299999999999999E-2</v>
      </c>
      <c r="E17" s="1258"/>
    </row>
    <row r="18" spans="2:10" x14ac:dyDescent="0.35">
      <c r="B18" s="1268" t="s">
        <v>4678</v>
      </c>
      <c r="C18" s="1269"/>
      <c r="D18" s="1270">
        <f>SUM(D13:E17)</f>
        <v>0.50440000000000007</v>
      </c>
      <c r="E18" s="1271"/>
      <c r="G18" s="164"/>
      <c r="H18" s="164"/>
      <c r="I18" s="164"/>
      <c r="J18" s="164"/>
    </row>
    <row r="19" spans="2:10" ht="3.75" customHeight="1" x14ac:dyDescent="0.35">
      <c r="B19" s="1204"/>
      <c r="C19" s="1205"/>
      <c r="D19" s="1206"/>
      <c r="E19" s="1207"/>
    </row>
    <row r="20" spans="2:10" ht="5.25" customHeight="1" x14ac:dyDescent="0.35">
      <c r="B20" s="1198"/>
      <c r="C20" s="1214"/>
      <c r="D20" s="1200"/>
      <c r="E20" s="1193"/>
    </row>
    <row r="21" spans="2:10" x14ac:dyDescent="0.35">
      <c r="B21" s="1259" t="s">
        <v>293</v>
      </c>
      <c r="C21" s="1260"/>
      <c r="D21" s="1261"/>
      <c r="E21" s="1215" t="s">
        <v>294</v>
      </c>
    </row>
    <row r="22" spans="2:10" ht="22.5" customHeight="1" x14ac:dyDescent="0.35">
      <c r="B22" s="1262" t="s">
        <v>4651</v>
      </c>
      <c r="C22" s="1263"/>
      <c r="D22" s="1264"/>
      <c r="E22" s="1216"/>
    </row>
    <row r="23" spans="2:10" x14ac:dyDescent="0.35">
      <c r="B23" s="1217" t="s">
        <v>4652</v>
      </c>
      <c r="C23" s="176"/>
      <c r="D23" s="177"/>
      <c r="E23" s="1218"/>
    </row>
    <row r="24" spans="2:10" ht="5.25" customHeight="1" x14ac:dyDescent="0.35">
      <c r="B24" s="1219"/>
      <c r="C24" s="180"/>
      <c r="D24" s="1220"/>
      <c r="E24" s="1221"/>
    </row>
    <row r="25" spans="2:10" x14ac:dyDescent="0.35">
      <c r="B25" s="1265" t="s">
        <v>4650</v>
      </c>
      <c r="C25" s="1266"/>
      <c r="D25" s="1267"/>
      <c r="E25" s="1215" t="s">
        <v>294</v>
      </c>
    </row>
    <row r="26" spans="2:10" x14ac:dyDescent="0.35">
      <c r="B26" s="1222"/>
      <c r="C26" s="183"/>
      <c r="D26" s="184"/>
      <c r="E26" s="1223"/>
    </row>
    <row r="27" spans="2:10" ht="18.600000000000001" thickBot="1" x14ac:dyDescent="0.4">
      <c r="B27" s="1224"/>
      <c r="C27" s="1225"/>
      <c r="D27" s="1226"/>
      <c r="E27" s="1227"/>
    </row>
  </sheetData>
  <mergeCells count="19">
    <mergeCell ref="B21:D21"/>
    <mergeCell ref="B22:D22"/>
    <mergeCell ref="B25:D25"/>
    <mergeCell ref="B18:C18"/>
    <mergeCell ref="D18:E18"/>
    <mergeCell ref="B17:C17"/>
    <mergeCell ref="D17:E17"/>
    <mergeCell ref="B14:C14"/>
    <mergeCell ref="D14:E14"/>
    <mergeCell ref="B15:C15"/>
    <mergeCell ref="D15:E15"/>
    <mergeCell ref="B16:C16"/>
    <mergeCell ref="D16:E16"/>
    <mergeCell ref="B5:E5"/>
    <mergeCell ref="B10:E10"/>
    <mergeCell ref="B12:C12"/>
    <mergeCell ref="D12:E12"/>
    <mergeCell ref="B13:C13"/>
    <mergeCell ref="D13:E13"/>
  </mergeCells>
  <printOptions horizontalCentered="1"/>
  <pageMargins left="0.25" right="0.25" top="0.75" bottom="0.75" header="0.3" footer="0.3"/>
  <pageSetup paperSize="9" scale="87" orientation="portrait" r:id="rId1"/>
  <headerFooter>
    <oddFooter>&amp;L&amp;"-,Regular"&amp;A&amp;R&amp;"-,Regular"Página &amp;P de &amp;N</oddFooter>
  </headerFooter>
  <drawing r:id="rId2"/>
  <legacyDrawing r:id="rId3"/>
  <oleObjects>
    <mc:AlternateContent xmlns:mc="http://schemas.openxmlformats.org/markup-compatibility/2006">
      <mc:Choice Requires="x14">
        <oleObject progId="PBrush" shapeId="12289" r:id="rId4">
          <objectPr defaultSize="0" autoPict="0" r:id="rId5">
            <anchor moveWithCells="1" sizeWithCells="1">
              <from>
                <xdr:col>1</xdr:col>
                <xdr:colOff>144780</xdr:colOff>
                <xdr:row>0</xdr:row>
                <xdr:rowOff>83820</xdr:rowOff>
              </from>
              <to>
                <xdr:col>1</xdr:col>
                <xdr:colOff>1150620</xdr:colOff>
                <xdr:row>3</xdr:row>
                <xdr:rowOff>106680</xdr:rowOff>
              </to>
            </anchor>
          </objectPr>
        </oleObject>
      </mc:Choice>
      <mc:Fallback>
        <oleObject progId="PBrush" shapeId="1228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9"/>
  <sheetViews>
    <sheetView view="pageBreakPreview" zoomScaleNormal="100" zoomScaleSheetLayoutView="100" workbookViewId="0">
      <selection activeCell="A134" sqref="A134:C134"/>
    </sheetView>
  </sheetViews>
  <sheetFormatPr defaultRowHeight="14.4" x14ac:dyDescent="0.3"/>
  <cols>
    <col min="1" max="1" width="11.44140625" style="156" customWidth="1"/>
    <col min="2" max="2" width="31" style="156" customWidth="1"/>
    <col min="3" max="3" width="48.33203125" style="156" customWidth="1"/>
    <col min="4" max="218" width="9.109375" style="156"/>
    <col min="219" max="219" width="4.109375" style="156" customWidth="1"/>
    <col min="220" max="220" width="86.6640625" style="156" customWidth="1"/>
    <col min="221" max="256" width="9.109375" style="156"/>
    <col min="257" max="257" width="4.109375" style="156" customWidth="1"/>
    <col min="258" max="258" width="31" style="156" customWidth="1"/>
    <col min="259" max="259" width="48.33203125" style="156" customWidth="1"/>
    <col min="260" max="474" width="9.109375" style="156"/>
    <col min="475" max="475" width="4.109375" style="156" customWidth="1"/>
    <col min="476" max="476" width="86.6640625" style="156" customWidth="1"/>
    <col min="477" max="512" width="9.109375" style="156"/>
    <col min="513" max="513" width="4.109375" style="156" customWidth="1"/>
    <col min="514" max="514" width="31" style="156" customWidth="1"/>
    <col min="515" max="515" width="48.33203125" style="156" customWidth="1"/>
    <col min="516" max="730" width="9.109375" style="156"/>
    <col min="731" max="731" width="4.109375" style="156" customWidth="1"/>
    <col min="732" max="732" width="86.6640625" style="156" customWidth="1"/>
    <col min="733" max="768" width="9.109375" style="156"/>
    <col min="769" max="769" width="4.109375" style="156" customWidth="1"/>
    <col min="770" max="770" width="31" style="156" customWidth="1"/>
    <col min="771" max="771" width="48.33203125" style="156" customWidth="1"/>
    <col min="772" max="986" width="9.109375" style="156"/>
    <col min="987" max="987" width="4.109375" style="156" customWidth="1"/>
    <col min="988" max="988" width="86.6640625" style="156" customWidth="1"/>
    <col min="989" max="1024" width="9.109375" style="156"/>
    <col min="1025" max="1025" width="4.109375" style="156" customWidth="1"/>
    <col min="1026" max="1026" width="31" style="156" customWidth="1"/>
    <col min="1027" max="1027" width="48.33203125" style="156" customWidth="1"/>
    <col min="1028" max="1242" width="9.109375" style="156"/>
    <col min="1243" max="1243" width="4.109375" style="156" customWidth="1"/>
    <col min="1244" max="1244" width="86.6640625" style="156" customWidth="1"/>
    <col min="1245" max="1280" width="9.109375" style="156"/>
    <col min="1281" max="1281" width="4.109375" style="156" customWidth="1"/>
    <col min="1282" max="1282" width="31" style="156" customWidth="1"/>
    <col min="1283" max="1283" width="48.33203125" style="156" customWidth="1"/>
    <col min="1284" max="1498" width="9.109375" style="156"/>
    <col min="1499" max="1499" width="4.109375" style="156" customWidth="1"/>
    <col min="1500" max="1500" width="86.6640625" style="156" customWidth="1"/>
    <col min="1501" max="1536" width="9.109375" style="156"/>
    <col min="1537" max="1537" width="4.109375" style="156" customWidth="1"/>
    <col min="1538" max="1538" width="31" style="156" customWidth="1"/>
    <col min="1539" max="1539" width="48.33203125" style="156" customWidth="1"/>
    <col min="1540" max="1754" width="9.109375" style="156"/>
    <col min="1755" max="1755" width="4.109375" style="156" customWidth="1"/>
    <col min="1756" max="1756" width="86.6640625" style="156" customWidth="1"/>
    <col min="1757" max="1792" width="9.109375" style="156"/>
    <col min="1793" max="1793" width="4.109375" style="156" customWidth="1"/>
    <col min="1794" max="1794" width="31" style="156" customWidth="1"/>
    <col min="1795" max="1795" width="48.33203125" style="156" customWidth="1"/>
    <col min="1796" max="2010" width="9.109375" style="156"/>
    <col min="2011" max="2011" width="4.109375" style="156" customWidth="1"/>
    <col min="2012" max="2012" width="86.6640625" style="156" customWidth="1"/>
    <col min="2013" max="2048" width="9.109375" style="156"/>
    <col min="2049" max="2049" width="4.109375" style="156" customWidth="1"/>
    <col min="2050" max="2050" width="31" style="156" customWidth="1"/>
    <col min="2051" max="2051" width="48.33203125" style="156" customWidth="1"/>
    <col min="2052" max="2266" width="9.109375" style="156"/>
    <col min="2267" max="2267" width="4.109375" style="156" customWidth="1"/>
    <col min="2268" max="2268" width="86.6640625" style="156" customWidth="1"/>
    <col min="2269" max="2304" width="9.109375" style="156"/>
    <col min="2305" max="2305" width="4.109375" style="156" customWidth="1"/>
    <col min="2306" max="2306" width="31" style="156" customWidth="1"/>
    <col min="2307" max="2307" width="48.33203125" style="156" customWidth="1"/>
    <col min="2308" max="2522" width="9.109375" style="156"/>
    <col min="2523" max="2523" width="4.109375" style="156" customWidth="1"/>
    <col min="2524" max="2524" width="86.6640625" style="156" customWidth="1"/>
    <col min="2525" max="2560" width="9.109375" style="156"/>
    <col min="2561" max="2561" width="4.109375" style="156" customWidth="1"/>
    <col min="2562" max="2562" width="31" style="156" customWidth="1"/>
    <col min="2563" max="2563" width="48.33203125" style="156" customWidth="1"/>
    <col min="2564" max="2778" width="9.109375" style="156"/>
    <col min="2779" max="2779" width="4.109375" style="156" customWidth="1"/>
    <col min="2780" max="2780" width="86.6640625" style="156" customWidth="1"/>
    <col min="2781" max="2816" width="9.109375" style="156"/>
    <col min="2817" max="2817" width="4.109375" style="156" customWidth="1"/>
    <col min="2818" max="2818" width="31" style="156" customWidth="1"/>
    <col min="2819" max="2819" width="48.33203125" style="156" customWidth="1"/>
    <col min="2820" max="3034" width="9.109375" style="156"/>
    <col min="3035" max="3035" width="4.109375" style="156" customWidth="1"/>
    <col min="3036" max="3036" width="86.6640625" style="156" customWidth="1"/>
    <col min="3037" max="3072" width="9.109375" style="156"/>
    <col min="3073" max="3073" width="4.109375" style="156" customWidth="1"/>
    <col min="3074" max="3074" width="31" style="156" customWidth="1"/>
    <col min="3075" max="3075" width="48.33203125" style="156" customWidth="1"/>
    <col min="3076" max="3290" width="9.109375" style="156"/>
    <col min="3291" max="3291" width="4.109375" style="156" customWidth="1"/>
    <col min="3292" max="3292" width="86.6640625" style="156" customWidth="1"/>
    <col min="3293" max="3328" width="9.109375" style="156"/>
    <col min="3329" max="3329" width="4.109375" style="156" customWidth="1"/>
    <col min="3330" max="3330" width="31" style="156" customWidth="1"/>
    <col min="3331" max="3331" width="48.33203125" style="156" customWidth="1"/>
    <col min="3332" max="3546" width="9.109375" style="156"/>
    <col min="3547" max="3547" width="4.109375" style="156" customWidth="1"/>
    <col min="3548" max="3548" width="86.6640625" style="156" customWidth="1"/>
    <col min="3549" max="3584" width="9.109375" style="156"/>
    <col min="3585" max="3585" width="4.109375" style="156" customWidth="1"/>
    <col min="3586" max="3586" width="31" style="156" customWidth="1"/>
    <col min="3587" max="3587" width="48.33203125" style="156" customWidth="1"/>
    <col min="3588" max="3802" width="9.109375" style="156"/>
    <col min="3803" max="3803" width="4.109375" style="156" customWidth="1"/>
    <col min="3804" max="3804" width="86.6640625" style="156" customWidth="1"/>
    <col min="3805" max="3840" width="9.109375" style="156"/>
    <col min="3841" max="3841" width="4.109375" style="156" customWidth="1"/>
    <col min="3842" max="3842" width="31" style="156" customWidth="1"/>
    <col min="3843" max="3843" width="48.33203125" style="156" customWidth="1"/>
    <col min="3844" max="4058" width="9.109375" style="156"/>
    <col min="4059" max="4059" width="4.109375" style="156" customWidth="1"/>
    <col min="4060" max="4060" width="86.6640625" style="156" customWidth="1"/>
    <col min="4061" max="4096" width="9.109375" style="156"/>
    <col min="4097" max="4097" width="4.109375" style="156" customWidth="1"/>
    <col min="4098" max="4098" width="31" style="156" customWidth="1"/>
    <col min="4099" max="4099" width="48.33203125" style="156" customWidth="1"/>
    <col min="4100" max="4314" width="9.109375" style="156"/>
    <col min="4315" max="4315" width="4.109375" style="156" customWidth="1"/>
    <col min="4316" max="4316" width="86.6640625" style="156" customWidth="1"/>
    <col min="4317" max="4352" width="9.109375" style="156"/>
    <col min="4353" max="4353" width="4.109375" style="156" customWidth="1"/>
    <col min="4354" max="4354" width="31" style="156" customWidth="1"/>
    <col min="4355" max="4355" width="48.33203125" style="156" customWidth="1"/>
    <col min="4356" max="4570" width="9.109375" style="156"/>
    <col min="4571" max="4571" width="4.109375" style="156" customWidth="1"/>
    <col min="4572" max="4572" width="86.6640625" style="156" customWidth="1"/>
    <col min="4573" max="4608" width="9.109375" style="156"/>
    <col min="4609" max="4609" width="4.109375" style="156" customWidth="1"/>
    <col min="4610" max="4610" width="31" style="156" customWidth="1"/>
    <col min="4611" max="4611" width="48.33203125" style="156" customWidth="1"/>
    <col min="4612" max="4826" width="9.109375" style="156"/>
    <col min="4827" max="4827" width="4.109375" style="156" customWidth="1"/>
    <col min="4828" max="4828" width="86.6640625" style="156" customWidth="1"/>
    <col min="4829" max="4864" width="9.109375" style="156"/>
    <col min="4865" max="4865" width="4.109375" style="156" customWidth="1"/>
    <col min="4866" max="4866" width="31" style="156" customWidth="1"/>
    <col min="4867" max="4867" width="48.33203125" style="156" customWidth="1"/>
    <col min="4868" max="5082" width="9.109375" style="156"/>
    <col min="5083" max="5083" width="4.109375" style="156" customWidth="1"/>
    <col min="5084" max="5084" width="86.6640625" style="156" customWidth="1"/>
    <col min="5085" max="5120" width="9.109375" style="156"/>
    <col min="5121" max="5121" width="4.109375" style="156" customWidth="1"/>
    <col min="5122" max="5122" width="31" style="156" customWidth="1"/>
    <col min="5123" max="5123" width="48.33203125" style="156" customWidth="1"/>
    <col min="5124" max="5338" width="9.109375" style="156"/>
    <col min="5339" max="5339" width="4.109375" style="156" customWidth="1"/>
    <col min="5340" max="5340" width="86.6640625" style="156" customWidth="1"/>
    <col min="5341" max="5376" width="9.109375" style="156"/>
    <col min="5377" max="5377" width="4.109375" style="156" customWidth="1"/>
    <col min="5378" max="5378" width="31" style="156" customWidth="1"/>
    <col min="5379" max="5379" width="48.33203125" style="156" customWidth="1"/>
    <col min="5380" max="5594" width="9.109375" style="156"/>
    <col min="5595" max="5595" width="4.109375" style="156" customWidth="1"/>
    <col min="5596" max="5596" width="86.6640625" style="156" customWidth="1"/>
    <col min="5597" max="5632" width="9.109375" style="156"/>
    <col min="5633" max="5633" width="4.109375" style="156" customWidth="1"/>
    <col min="5634" max="5634" width="31" style="156" customWidth="1"/>
    <col min="5635" max="5635" width="48.33203125" style="156" customWidth="1"/>
    <col min="5636" max="5850" width="9.109375" style="156"/>
    <col min="5851" max="5851" width="4.109375" style="156" customWidth="1"/>
    <col min="5852" max="5852" width="86.6640625" style="156" customWidth="1"/>
    <col min="5853" max="5888" width="9.109375" style="156"/>
    <col min="5889" max="5889" width="4.109375" style="156" customWidth="1"/>
    <col min="5890" max="5890" width="31" style="156" customWidth="1"/>
    <col min="5891" max="5891" width="48.33203125" style="156" customWidth="1"/>
    <col min="5892" max="6106" width="9.109375" style="156"/>
    <col min="6107" max="6107" width="4.109375" style="156" customWidth="1"/>
    <col min="6108" max="6108" width="86.6640625" style="156" customWidth="1"/>
    <col min="6109" max="6144" width="9.109375" style="156"/>
    <col min="6145" max="6145" width="4.109375" style="156" customWidth="1"/>
    <col min="6146" max="6146" width="31" style="156" customWidth="1"/>
    <col min="6147" max="6147" width="48.33203125" style="156" customWidth="1"/>
    <col min="6148" max="6362" width="9.109375" style="156"/>
    <col min="6363" max="6363" width="4.109375" style="156" customWidth="1"/>
    <col min="6364" max="6364" width="86.6640625" style="156" customWidth="1"/>
    <col min="6365" max="6400" width="9.109375" style="156"/>
    <col min="6401" max="6401" width="4.109375" style="156" customWidth="1"/>
    <col min="6402" max="6402" width="31" style="156" customWidth="1"/>
    <col min="6403" max="6403" width="48.33203125" style="156" customWidth="1"/>
    <col min="6404" max="6618" width="9.109375" style="156"/>
    <col min="6619" max="6619" width="4.109375" style="156" customWidth="1"/>
    <col min="6620" max="6620" width="86.6640625" style="156" customWidth="1"/>
    <col min="6621" max="6656" width="9.109375" style="156"/>
    <col min="6657" max="6657" width="4.109375" style="156" customWidth="1"/>
    <col min="6658" max="6658" width="31" style="156" customWidth="1"/>
    <col min="6659" max="6659" width="48.33203125" style="156" customWidth="1"/>
    <col min="6660" max="6874" width="9.109375" style="156"/>
    <col min="6875" max="6875" width="4.109375" style="156" customWidth="1"/>
    <col min="6876" max="6876" width="86.6640625" style="156" customWidth="1"/>
    <col min="6877" max="6912" width="9.109375" style="156"/>
    <col min="6913" max="6913" width="4.109375" style="156" customWidth="1"/>
    <col min="6914" max="6914" width="31" style="156" customWidth="1"/>
    <col min="6915" max="6915" width="48.33203125" style="156" customWidth="1"/>
    <col min="6916" max="7130" width="9.109375" style="156"/>
    <col min="7131" max="7131" width="4.109375" style="156" customWidth="1"/>
    <col min="7132" max="7132" width="86.6640625" style="156" customWidth="1"/>
    <col min="7133" max="7168" width="9.109375" style="156"/>
    <col min="7169" max="7169" width="4.109375" style="156" customWidth="1"/>
    <col min="7170" max="7170" width="31" style="156" customWidth="1"/>
    <col min="7171" max="7171" width="48.33203125" style="156" customWidth="1"/>
    <col min="7172" max="7386" width="9.109375" style="156"/>
    <col min="7387" max="7387" width="4.109375" style="156" customWidth="1"/>
    <col min="7388" max="7388" width="86.6640625" style="156" customWidth="1"/>
    <col min="7389" max="7424" width="9.109375" style="156"/>
    <col min="7425" max="7425" width="4.109375" style="156" customWidth="1"/>
    <col min="7426" max="7426" width="31" style="156" customWidth="1"/>
    <col min="7427" max="7427" width="48.33203125" style="156" customWidth="1"/>
    <col min="7428" max="7642" width="9.109375" style="156"/>
    <col min="7643" max="7643" width="4.109375" style="156" customWidth="1"/>
    <col min="7644" max="7644" width="86.6640625" style="156" customWidth="1"/>
    <col min="7645" max="7680" width="9.109375" style="156"/>
    <col min="7681" max="7681" width="4.109375" style="156" customWidth="1"/>
    <col min="7682" max="7682" width="31" style="156" customWidth="1"/>
    <col min="7683" max="7683" width="48.33203125" style="156" customWidth="1"/>
    <col min="7684" max="7898" width="9.109375" style="156"/>
    <col min="7899" max="7899" width="4.109375" style="156" customWidth="1"/>
    <col min="7900" max="7900" width="86.6640625" style="156" customWidth="1"/>
    <col min="7901" max="7936" width="9.109375" style="156"/>
    <col min="7937" max="7937" width="4.109375" style="156" customWidth="1"/>
    <col min="7938" max="7938" width="31" style="156" customWidth="1"/>
    <col min="7939" max="7939" width="48.33203125" style="156" customWidth="1"/>
    <col min="7940" max="8154" width="9.109375" style="156"/>
    <col min="8155" max="8155" width="4.109375" style="156" customWidth="1"/>
    <col min="8156" max="8156" width="86.6640625" style="156" customWidth="1"/>
    <col min="8157" max="8192" width="9.109375" style="156"/>
    <col min="8193" max="8193" width="4.109375" style="156" customWidth="1"/>
    <col min="8194" max="8194" width="31" style="156" customWidth="1"/>
    <col min="8195" max="8195" width="48.33203125" style="156" customWidth="1"/>
    <col min="8196" max="8410" width="9.109375" style="156"/>
    <col min="8411" max="8411" width="4.109375" style="156" customWidth="1"/>
    <col min="8412" max="8412" width="86.6640625" style="156" customWidth="1"/>
    <col min="8413" max="8448" width="9.109375" style="156"/>
    <col min="8449" max="8449" width="4.109375" style="156" customWidth="1"/>
    <col min="8450" max="8450" width="31" style="156" customWidth="1"/>
    <col min="8451" max="8451" width="48.33203125" style="156" customWidth="1"/>
    <col min="8452" max="8666" width="9.109375" style="156"/>
    <col min="8667" max="8667" width="4.109375" style="156" customWidth="1"/>
    <col min="8668" max="8668" width="86.6640625" style="156" customWidth="1"/>
    <col min="8669" max="8704" width="9.109375" style="156"/>
    <col min="8705" max="8705" width="4.109375" style="156" customWidth="1"/>
    <col min="8706" max="8706" width="31" style="156" customWidth="1"/>
    <col min="8707" max="8707" width="48.33203125" style="156" customWidth="1"/>
    <col min="8708" max="8922" width="9.109375" style="156"/>
    <col min="8923" max="8923" width="4.109375" style="156" customWidth="1"/>
    <col min="8924" max="8924" width="86.6640625" style="156" customWidth="1"/>
    <col min="8925" max="8960" width="9.109375" style="156"/>
    <col min="8961" max="8961" width="4.109375" style="156" customWidth="1"/>
    <col min="8962" max="8962" width="31" style="156" customWidth="1"/>
    <col min="8963" max="8963" width="48.33203125" style="156" customWidth="1"/>
    <col min="8964" max="9178" width="9.109375" style="156"/>
    <col min="9179" max="9179" width="4.109375" style="156" customWidth="1"/>
    <col min="9180" max="9180" width="86.6640625" style="156" customWidth="1"/>
    <col min="9181" max="9216" width="9.109375" style="156"/>
    <col min="9217" max="9217" width="4.109375" style="156" customWidth="1"/>
    <col min="9218" max="9218" width="31" style="156" customWidth="1"/>
    <col min="9219" max="9219" width="48.33203125" style="156" customWidth="1"/>
    <col min="9220" max="9434" width="9.109375" style="156"/>
    <col min="9435" max="9435" width="4.109375" style="156" customWidth="1"/>
    <col min="9436" max="9436" width="86.6640625" style="156" customWidth="1"/>
    <col min="9437" max="9472" width="9.109375" style="156"/>
    <col min="9473" max="9473" width="4.109375" style="156" customWidth="1"/>
    <col min="9474" max="9474" width="31" style="156" customWidth="1"/>
    <col min="9475" max="9475" width="48.33203125" style="156" customWidth="1"/>
    <col min="9476" max="9690" width="9.109375" style="156"/>
    <col min="9691" max="9691" width="4.109375" style="156" customWidth="1"/>
    <col min="9692" max="9692" width="86.6640625" style="156" customWidth="1"/>
    <col min="9693" max="9728" width="9.109375" style="156"/>
    <col min="9729" max="9729" width="4.109375" style="156" customWidth="1"/>
    <col min="9730" max="9730" width="31" style="156" customWidth="1"/>
    <col min="9731" max="9731" width="48.33203125" style="156" customWidth="1"/>
    <col min="9732" max="9946" width="9.109375" style="156"/>
    <col min="9947" max="9947" width="4.109375" style="156" customWidth="1"/>
    <col min="9948" max="9948" width="86.6640625" style="156" customWidth="1"/>
    <col min="9949" max="9984" width="9.109375" style="156"/>
    <col min="9985" max="9985" width="4.109375" style="156" customWidth="1"/>
    <col min="9986" max="9986" width="31" style="156" customWidth="1"/>
    <col min="9987" max="9987" width="48.33203125" style="156" customWidth="1"/>
    <col min="9988" max="10202" width="9.109375" style="156"/>
    <col min="10203" max="10203" width="4.109375" style="156" customWidth="1"/>
    <col min="10204" max="10204" width="86.6640625" style="156" customWidth="1"/>
    <col min="10205" max="10240" width="9.109375" style="156"/>
    <col min="10241" max="10241" width="4.109375" style="156" customWidth="1"/>
    <col min="10242" max="10242" width="31" style="156" customWidth="1"/>
    <col min="10243" max="10243" width="48.33203125" style="156" customWidth="1"/>
    <col min="10244" max="10458" width="9.109375" style="156"/>
    <col min="10459" max="10459" width="4.109375" style="156" customWidth="1"/>
    <col min="10460" max="10460" width="86.6640625" style="156" customWidth="1"/>
    <col min="10461" max="10496" width="9.109375" style="156"/>
    <col min="10497" max="10497" width="4.109375" style="156" customWidth="1"/>
    <col min="10498" max="10498" width="31" style="156" customWidth="1"/>
    <col min="10499" max="10499" width="48.33203125" style="156" customWidth="1"/>
    <col min="10500" max="10714" width="9.109375" style="156"/>
    <col min="10715" max="10715" width="4.109375" style="156" customWidth="1"/>
    <col min="10716" max="10716" width="86.6640625" style="156" customWidth="1"/>
    <col min="10717" max="10752" width="9.109375" style="156"/>
    <col min="10753" max="10753" width="4.109375" style="156" customWidth="1"/>
    <col min="10754" max="10754" width="31" style="156" customWidth="1"/>
    <col min="10755" max="10755" width="48.33203125" style="156" customWidth="1"/>
    <col min="10756" max="10970" width="9.109375" style="156"/>
    <col min="10971" max="10971" width="4.109375" style="156" customWidth="1"/>
    <col min="10972" max="10972" width="86.6640625" style="156" customWidth="1"/>
    <col min="10973" max="11008" width="9.109375" style="156"/>
    <col min="11009" max="11009" width="4.109375" style="156" customWidth="1"/>
    <col min="11010" max="11010" width="31" style="156" customWidth="1"/>
    <col min="11011" max="11011" width="48.33203125" style="156" customWidth="1"/>
    <col min="11012" max="11226" width="9.109375" style="156"/>
    <col min="11227" max="11227" width="4.109375" style="156" customWidth="1"/>
    <col min="11228" max="11228" width="86.6640625" style="156" customWidth="1"/>
    <col min="11229" max="11264" width="9.109375" style="156"/>
    <col min="11265" max="11265" width="4.109375" style="156" customWidth="1"/>
    <col min="11266" max="11266" width="31" style="156" customWidth="1"/>
    <col min="11267" max="11267" width="48.33203125" style="156" customWidth="1"/>
    <col min="11268" max="11482" width="9.109375" style="156"/>
    <col min="11483" max="11483" width="4.109375" style="156" customWidth="1"/>
    <col min="11484" max="11484" width="86.6640625" style="156" customWidth="1"/>
    <col min="11485" max="11520" width="9.109375" style="156"/>
    <col min="11521" max="11521" width="4.109375" style="156" customWidth="1"/>
    <col min="11522" max="11522" width="31" style="156" customWidth="1"/>
    <col min="11523" max="11523" width="48.33203125" style="156" customWidth="1"/>
    <col min="11524" max="11738" width="9.109375" style="156"/>
    <col min="11739" max="11739" width="4.109375" style="156" customWidth="1"/>
    <col min="11740" max="11740" width="86.6640625" style="156" customWidth="1"/>
    <col min="11741" max="11776" width="9.109375" style="156"/>
    <col min="11777" max="11777" width="4.109375" style="156" customWidth="1"/>
    <col min="11778" max="11778" width="31" style="156" customWidth="1"/>
    <col min="11779" max="11779" width="48.33203125" style="156" customWidth="1"/>
    <col min="11780" max="11994" width="9.109375" style="156"/>
    <col min="11995" max="11995" width="4.109375" style="156" customWidth="1"/>
    <col min="11996" max="11996" width="86.6640625" style="156" customWidth="1"/>
    <col min="11997" max="12032" width="9.109375" style="156"/>
    <col min="12033" max="12033" width="4.109375" style="156" customWidth="1"/>
    <col min="12034" max="12034" width="31" style="156" customWidth="1"/>
    <col min="12035" max="12035" width="48.33203125" style="156" customWidth="1"/>
    <col min="12036" max="12250" width="9.109375" style="156"/>
    <col min="12251" max="12251" width="4.109375" style="156" customWidth="1"/>
    <col min="12252" max="12252" width="86.6640625" style="156" customWidth="1"/>
    <col min="12253" max="12288" width="9.109375" style="156"/>
    <col min="12289" max="12289" width="4.109375" style="156" customWidth="1"/>
    <col min="12290" max="12290" width="31" style="156" customWidth="1"/>
    <col min="12291" max="12291" width="48.33203125" style="156" customWidth="1"/>
    <col min="12292" max="12506" width="9.109375" style="156"/>
    <col min="12507" max="12507" width="4.109375" style="156" customWidth="1"/>
    <col min="12508" max="12508" width="86.6640625" style="156" customWidth="1"/>
    <col min="12509" max="12544" width="9.109375" style="156"/>
    <col min="12545" max="12545" width="4.109375" style="156" customWidth="1"/>
    <col min="12546" max="12546" width="31" style="156" customWidth="1"/>
    <col min="12547" max="12547" width="48.33203125" style="156" customWidth="1"/>
    <col min="12548" max="12762" width="9.109375" style="156"/>
    <col min="12763" max="12763" width="4.109375" style="156" customWidth="1"/>
    <col min="12764" max="12764" width="86.6640625" style="156" customWidth="1"/>
    <col min="12765" max="12800" width="9.109375" style="156"/>
    <col min="12801" max="12801" width="4.109375" style="156" customWidth="1"/>
    <col min="12802" max="12802" width="31" style="156" customWidth="1"/>
    <col min="12803" max="12803" width="48.33203125" style="156" customWidth="1"/>
    <col min="12804" max="13018" width="9.109375" style="156"/>
    <col min="13019" max="13019" width="4.109375" style="156" customWidth="1"/>
    <col min="13020" max="13020" width="86.6640625" style="156" customWidth="1"/>
    <col min="13021" max="13056" width="9.109375" style="156"/>
    <col min="13057" max="13057" width="4.109375" style="156" customWidth="1"/>
    <col min="13058" max="13058" width="31" style="156" customWidth="1"/>
    <col min="13059" max="13059" width="48.33203125" style="156" customWidth="1"/>
    <col min="13060" max="13274" width="9.109375" style="156"/>
    <col min="13275" max="13275" width="4.109375" style="156" customWidth="1"/>
    <col min="13276" max="13276" width="86.6640625" style="156" customWidth="1"/>
    <col min="13277" max="13312" width="9.109375" style="156"/>
    <col min="13313" max="13313" width="4.109375" style="156" customWidth="1"/>
    <col min="13314" max="13314" width="31" style="156" customWidth="1"/>
    <col min="13315" max="13315" width="48.33203125" style="156" customWidth="1"/>
    <col min="13316" max="13530" width="9.109375" style="156"/>
    <col min="13531" max="13531" width="4.109375" style="156" customWidth="1"/>
    <col min="13532" max="13532" width="86.6640625" style="156" customWidth="1"/>
    <col min="13533" max="13568" width="9.109375" style="156"/>
    <col min="13569" max="13569" width="4.109375" style="156" customWidth="1"/>
    <col min="13570" max="13570" width="31" style="156" customWidth="1"/>
    <col min="13571" max="13571" width="48.33203125" style="156" customWidth="1"/>
    <col min="13572" max="13786" width="9.109375" style="156"/>
    <col min="13787" max="13787" width="4.109375" style="156" customWidth="1"/>
    <col min="13788" max="13788" width="86.6640625" style="156" customWidth="1"/>
    <col min="13789" max="13824" width="9.109375" style="156"/>
    <col min="13825" max="13825" width="4.109375" style="156" customWidth="1"/>
    <col min="13826" max="13826" width="31" style="156" customWidth="1"/>
    <col min="13827" max="13827" width="48.33203125" style="156" customWidth="1"/>
    <col min="13828" max="14042" width="9.109375" style="156"/>
    <col min="14043" max="14043" width="4.109375" style="156" customWidth="1"/>
    <col min="14044" max="14044" width="86.6640625" style="156" customWidth="1"/>
    <col min="14045" max="14080" width="9.109375" style="156"/>
    <col min="14081" max="14081" width="4.109375" style="156" customWidth="1"/>
    <col min="14082" max="14082" width="31" style="156" customWidth="1"/>
    <col min="14083" max="14083" width="48.33203125" style="156" customWidth="1"/>
    <col min="14084" max="14298" width="9.109375" style="156"/>
    <col min="14299" max="14299" width="4.109375" style="156" customWidth="1"/>
    <col min="14300" max="14300" width="86.6640625" style="156" customWidth="1"/>
    <col min="14301" max="14336" width="9.109375" style="156"/>
    <col min="14337" max="14337" width="4.109375" style="156" customWidth="1"/>
    <col min="14338" max="14338" width="31" style="156" customWidth="1"/>
    <col min="14339" max="14339" width="48.33203125" style="156" customWidth="1"/>
    <col min="14340" max="14554" width="9.109375" style="156"/>
    <col min="14555" max="14555" width="4.109375" style="156" customWidth="1"/>
    <col min="14556" max="14556" width="86.6640625" style="156" customWidth="1"/>
    <col min="14557" max="14592" width="9.109375" style="156"/>
    <col min="14593" max="14593" width="4.109375" style="156" customWidth="1"/>
    <col min="14594" max="14594" width="31" style="156" customWidth="1"/>
    <col min="14595" max="14595" width="48.33203125" style="156" customWidth="1"/>
    <col min="14596" max="14810" width="9.109375" style="156"/>
    <col min="14811" max="14811" width="4.109375" style="156" customWidth="1"/>
    <col min="14812" max="14812" width="86.6640625" style="156" customWidth="1"/>
    <col min="14813" max="14848" width="9.109375" style="156"/>
    <col min="14849" max="14849" width="4.109375" style="156" customWidth="1"/>
    <col min="14850" max="14850" width="31" style="156" customWidth="1"/>
    <col min="14851" max="14851" width="48.33203125" style="156" customWidth="1"/>
    <col min="14852" max="15066" width="9.109375" style="156"/>
    <col min="15067" max="15067" width="4.109375" style="156" customWidth="1"/>
    <col min="15068" max="15068" width="86.6640625" style="156" customWidth="1"/>
    <col min="15069" max="15104" width="9.109375" style="156"/>
    <col min="15105" max="15105" width="4.109375" style="156" customWidth="1"/>
    <col min="15106" max="15106" width="31" style="156" customWidth="1"/>
    <col min="15107" max="15107" width="48.33203125" style="156" customWidth="1"/>
    <col min="15108" max="15322" width="9.109375" style="156"/>
    <col min="15323" max="15323" width="4.109375" style="156" customWidth="1"/>
    <col min="15324" max="15324" width="86.6640625" style="156" customWidth="1"/>
    <col min="15325" max="15360" width="9.109375" style="156"/>
    <col min="15361" max="15361" width="4.109375" style="156" customWidth="1"/>
    <col min="15362" max="15362" width="31" style="156" customWidth="1"/>
    <col min="15363" max="15363" width="48.33203125" style="156" customWidth="1"/>
    <col min="15364" max="15578" width="9.109375" style="156"/>
    <col min="15579" max="15579" width="4.109375" style="156" customWidth="1"/>
    <col min="15580" max="15580" width="86.6640625" style="156" customWidth="1"/>
    <col min="15581" max="15616" width="9.109375" style="156"/>
    <col min="15617" max="15617" width="4.109375" style="156" customWidth="1"/>
    <col min="15618" max="15618" width="31" style="156" customWidth="1"/>
    <col min="15619" max="15619" width="48.33203125" style="156" customWidth="1"/>
    <col min="15620" max="15834" width="9.109375" style="156"/>
    <col min="15835" max="15835" width="4.109375" style="156" customWidth="1"/>
    <col min="15836" max="15836" width="86.6640625" style="156" customWidth="1"/>
    <col min="15837" max="15872" width="9.109375" style="156"/>
    <col min="15873" max="15873" width="4.109375" style="156" customWidth="1"/>
    <col min="15874" max="15874" width="31" style="156" customWidth="1"/>
    <col min="15875" max="15875" width="48.33203125" style="156" customWidth="1"/>
    <col min="15876" max="16090" width="9.109375" style="156"/>
    <col min="16091" max="16091" width="4.109375" style="156" customWidth="1"/>
    <col min="16092" max="16092" width="86.6640625" style="156" customWidth="1"/>
    <col min="16093" max="16128" width="9.109375" style="156"/>
    <col min="16129" max="16129" width="4.109375" style="156" customWidth="1"/>
    <col min="16130" max="16130" width="31" style="156" customWidth="1"/>
    <col min="16131" max="16131" width="48.33203125" style="156" customWidth="1"/>
    <col min="16132" max="16346" width="9.109375" style="156"/>
    <col min="16347" max="16347" width="4.109375" style="156" customWidth="1"/>
    <col min="16348" max="16348" width="86.6640625" style="156" customWidth="1"/>
    <col min="16349" max="16384" width="9.109375" style="156"/>
  </cols>
  <sheetData>
    <row r="1" spans="1:3" x14ac:dyDescent="0.3">
      <c r="B1" s="157"/>
      <c r="C1" s="157"/>
    </row>
    <row r="2" spans="1:3" x14ac:dyDescent="0.3">
      <c r="B2" s="157"/>
      <c r="C2" s="157"/>
    </row>
    <row r="3" spans="1:3" x14ac:dyDescent="0.3">
      <c r="B3" s="157"/>
      <c r="C3" s="157"/>
    </row>
    <row r="4" spans="1:3" x14ac:dyDescent="0.3">
      <c r="B4" s="157"/>
      <c r="C4" s="157"/>
    </row>
    <row r="5" spans="1:3" x14ac:dyDescent="0.3">
      <c r="A5" s="1418" t="s">
        <v>218</v>
      </c>
      <c r="B5" s="1418"/>
      <c r="C5" s="1419"/>
    </row>
    <row r="6" spans="1:3" x14ac:dyDescent="0.3">
      <c r="A6" s="314" t="s">
        <v>3099</v>
      </c>
      <c r="B6" s="349"/>
      <c r="C6" s="2" t="s">
        <v>3240</v>
      </c>
    </row>
    <row r="7" spans="1:3" x14ac:dyDescent="0.3">
      <c r="A7" s="318" t="s">
        <v>219</v>
      </c>
      <c r="B7" s="350"/>
      <c r="C7" s="4" t="s">
        <v>3241</v>
      </c>
    </row>
    <row r="8" spans="1:3" x14ac:dyDescent="0.3">
      <c r="A8" s="318" t="s">
        <v>220</v>
      </c>
      <c r="B8" s="350"/>
      <c r="C8" s="2" t="s">
        <v>3240</v>
      </c>
    </row>
    <row r="9" spans="1:3" x14ac:dyDescent="0.3">
      <c r="A9" s="1424" t="s">
        <v>221</v>
      </c>
      <c r="B9" s="1425"/>
      <c r="C9" s="472" t="s">
        <v>4636</v>
      </c>
    </row>
    <row r="10" spans="1:3" x14ac:dyDescent="0.3">
      <c r="A10" s="1424" t="s">
        <v>222</v>
      </c>
      <c r="B10" s="1425"/>
      <c r="C10" s="4" t="s">
        <v>4622</v>
      </c>
    </row>
    <row r="11" spans="1:3" x14ac:dyDescent="0.3">
      <c r="A11" s="318" t="s">
        <v>223</v>
      </c>
      <c r="B11" s="350"/>
      <c r="C11" s="476" t="s">
        <v>3561</v>
      </c>
    </row>
    <row r="12" spans="1:3" ht="3.75" customHeight="1" x14ac:dyDescent="0.3"/>
    <row r="13" spans="1:3" x14ac:dyDescent="0.3">
      <c r="A13" s="1420" t="s">
        <v>3185</v>
      </c>
      <c r="B13" s="1421"/>
      <c r="C13" s="1422"/>
    </row>
    <row r="14" spans="1:3" ht="4.5" customHeight="1" x14ac:dyDescent="0.3">
      <c r="B14" s="351"/>
    </row>
    <row r="15" spans="1:3" x14ac:dyDescent="0.3">
      <c r="A15" s="1423" t="s">
        <v>3186</v>
      </c>
      <c r="B15" s="1423"/>
      <c r="C15" s="1423"/>
    </row>
    <row r="16" spans="1:3" ht="6" customHeight="1" x14ac:dyDescent="0.3">
      <c r="B16" s="352"/>
    </row>
    <row r="17" spans="1:3" x14ac:dyDescent="0.3">
      <c r="A17" s="1417">
        <f>'Cronograma Físico Financeiro'!I35</f>
        <v>0.20467514414414414</v>
      </c>
      <c r="B17" s="1417"/>
      <c r="C17" s="1417"/>
    </row>
    <row r="18" spans="1:3" ht="8.1" customHeight="1" x14ac:dyDescent="0.3">
      <c r="B18" s="353"/>
      <c r="C18" s="353"/>
    </row>
    <row r="19" spans="1:3" x14ac:dyDescent="0.3">
      <c r="A19" s="1417" t="s">
        <v>3187</v>
      </c>
      <c r="B19" s="1417"/>
      <c r="C19" s="1417"/>
    </row>
    <row r="20" spans="1:3" ht="8.1" customHeight="1" x14ac:dyDescent="0.3">
      <c r="B20" s="353"/>
      <c r="C20" s="353"/>
    </row>
    <row r="21" spans="1:3" x14ac:dyDescent="0.3">
      <c r="A21" s="1417" t="s">
        <v>3188</v>
      </c>
      <c r="B21" s="1417"/>
      <c r="C21" s="1417"/>
    </row>
    <row r="22" spans="1:3" ht="8.1" customHeight="1" x14ac:dyDescent="0.3">
      <c r="B22" s="353"/>
      <c r="C22" s="353"/>
    </row>
    <row r="23" spans="1:3" ht="8.1" customHeight="1" x14ac:dyDescent="0.3">
      <c r="A23" s="1416" t="str">
        <f>'Cronograma Físico Financeiro'!A17</f>
        <v>02.00.000</v>
      </c>
      <c r="B23" s="1417" t="str">
        <f>IF('Cronograma Físico Financeiro'!I17=0,"",CONCATENATE("Executado ",'Cronograma Físico Financeiro'!I17*100,"% de ",'Cronograma Físico Financeiro'!B17))</f>
        <v>Executado 100% de SERVIÇOS PRELIMINARES</v>
      </c>
      <c r="C23" s="1417"/>
    </row>
    <row r="24" spans="1:3" ht="8.1" customHeight="1" x14ac:dyDescent="0.3">
      <c r="A24" s="1416"/>
      <c r="B24" s="1417"/>
      <c r="C24" s="1417"/>
    </row>
    <row r="25" spans="1:3" ht="8.1" customHeight="1" x14ac:dyDescent="0.3">
      <c r="A25" s="1416" t="str">
        <f>'Cronograma Físico Financeiro'!A19</f>
        <v>03.00.000</v>
      </c>
      <c r="B25" s="1417" t="str">
        <f>IF('Cronograma Físico Financeiro'!I19=0,"",CONCATENATE("Executado ",'Cronograma Físico Financeiro'!I19*100,"% de ",'Cronograma Físico Financeiro'!B19))</f>
        <v>Executado 80% de  FUNDAÇÕES E ESTRUTURAS</v>
      </c>
      <c r="C25" s="1417"/>
    </row>
    <row r="26" spans="1:3" ht="8.1" customHeight="1" x14ac:dyDescent="0.3">
      <c r="A26" s="1416"/>
      <c r="B26" s="1417"/>
      <c r="C26" s="1417"/>
    </row>
    <row r="27" spans="1:3" ht="8.1" hidden="1" customHeight="1" x14ac:dyDescent="0.3">
      <c r="A27" s="1416" t="str">
        <f>'Cronograma Físico Financeiro'!A21</f>
        <v>04.00.000</v>
      </c>
      <c r="B27" s="1417" t="str">
        <f>IF('Cronograma Físico Financeiro'!I21=0,"",CONCATENATE("Executado ",'Cronograma Físico Financeiro'!I21*100,"% de ",'Cronograma Físico Financeiro'!B21))</f>
        <v/>
      </c>
      <c r="C27" s="1417"/>
    </row>
    <row r="28" spans="1:3" ht="8.1" hidden="1" customHeight="1" x14ac:dyDescent="0.3">
      <c r="A28" s="1416"/>
      <c r="B28" s="1417"/>
      <c r="C28" s="1417"/>
    </row>
    <row r="29" spans="1:3" ht="8.1" hidden="1" customHeight="1" x14ac:dyDescent="0.3">
      <c r="A29" s="1416" t="str">
        <f>'Cronograma Físico Financeiro'!A25</f>
        <v>06.00.000</v>
      </c>
      <c r="B29" s="1417" t="str">
        <f>IF('Cronograma Físico Financeiro'!I23=0,"",CONCATENATE("Executado ",'Cronograma Físico Financeiro'!I23*100,"% de ",'Cronograma Físico Financeiro'!B23))</f>
        <v/>
      </c>
      <c r="C29" s="1417"/>
    </row>
    <row r="30" spans="1:3" ht="8.1" hidden="1" customHeight="1" x14ac:dyDescent="0.3">
      <c r="A30" s="1416"/>
      <c r="B30" s="1417"/>
      <c r="C30" s="1417"/>
    </row>
    <row r="31" spans="1:3" ht="8.1" hidden="1" customHeight="1" x14ac:dyDescent="0.3">
      <c r="A31" s="1416" t="str">
        <f>'Cronograma Físico Financeiro'!A29</f>
        <v>08.00.000</v>
      </c>
      <c r="B31" s="1417" t="str">
        <f>IF('Cronograma Físico Financeiro'!I29=0,"",CONCATENATE("Executado ",'Cronograma Físico Financeiro'!I29*100,"% de ",'Cronograma Físico Financeiro'!B29))</f>
        <v/>
      </c>
      <c r="C31" s="1417"/>
    </row>
    <row r="32" spans="1:3" ht="8.1" hidden="1" customHeight="1" x14ac:dyDescent="0.3">
      <c r="A32" s="1416"/>
      <c r="B32" s="1417"/>
      <c r="C32" s="1417"/>
    </row>
    <row r="33" spans="1:3" ht="8.1" hidden="1" customHeight="1" x14ac:dyDescent="0.3">
      <c r="A33" s="1416" t="str">
        <f>'Cronograma Físico Financeiro'!A31</f>
        <v>09.00.000</v>
      </c>
      <c r="B33" s="1417" t="str">
        <f>IF('Cronograma Físico Financeiro'!I31=0,"",CONCATENATE("Executado ",'Cronograma Físico Financeiro'!I31*100,"% de ",'Cronograma Físico Financeiro'!B31))</f>
        <v/>
      </c>
      <c r="C33" s="1417"/>
    </row>
    <row r="34" spans="1:3" ht="6.75" hidden="1" customHeight="1" x14ac:dyDescent="0.3">
      <c r="A34" s="1416"/>
      <c r="B34" s="1417"/>
      <c r="C34" s="1417"/>
    </row>
    <row r="35" spans="1:3" ht="6.75" customHeight="1" x14ac:dyDescent="0.3">
      <c r="A35" s="1416" t="str">
        <f>'Cronograma Físico Financeiro'!A33</f>
        <v>10.00.000</v>
      </c>
      <c r="B35" s="1417" t="s">
        <v>4647</v>
      </c>
      <c r="C35" s="1417"/>
    </row>
    <row r="36" spans="1:3" ht="6.75" customHeight="1" x14ac:dyDescent="0.3">
      <c r="A36" s="1416"/>
      <c r="B36" s="1417"/>
      <c r="C36" s="1417"/>
    </row>
    <row r="37" spans="1:3" x14ac:dyDescent="0.3">
      <c r="B37" s="352"/>
    </row>
    <row r="38" spans="1:3" x14ac:dyDescent="0.3">
      <c r="A38" s="1423" t="s">
        <v>3189</v>
      </c>
      <c r="B38" s="1423"/>
      <c r="C38" s="1423"/>
    </row>
    <row r="39" spans="1:3" ht="5.25" customHeight="1" x14ac:dyDescent="0.3">
      <c r="A39" s="354"/>
      <c r="B39" s="354"/>
      <c r="C39" s="354"/>
    </row>
    <row r="40" spans="1:3" x14ac:dyDescent="0.3">
      <c r="A40" s="1417">
        <f>'Cronograma Físico Financeiro'!N37</f>
        <v>0.48321632432432438</v>
      </c>
      <c r="B40" s="1417"/>
      <c r="C40" s="1417"/>
    </row>
    <row r="41" spans="1:3" ht="8.1" customHeight="1" x14ac:dyDescent="0.3">
      <c r="A41" s="353"/>
      <c r="B41" s="353"/>
      <c r="C41" s="353"/>
    </row>
    <row r="42" spans="1:3" x14ac:dyDescent="0.3">
      <c r="A42" s="1426" t="s">
        <v>3190</v>
      </c>
      <c r="B42" s="1426"/>
      <c r="C42" s="1426"/>
    </row>
    <row r="43" spans="1:3" ht="8.1" customHeight="1" x14ac:dyDescent="0.3">
      <c r="A43" s="355"/>
      <c r="B43" s="355"/>
      <c r="C43" s="355"/>
    </row>
    <row r="44" spans="1:3" x14ac:dyDescent="0.3">
      <c r="A44" s="1426" t="s">
        <v>3188</v>
      </c>
      <c r="B44" s="1426"/>
      <c r="C44" s="1426"/>
    </row>
    <row r="45" spans="1:3" ht="8.1" customHeight="1" x14ac:dyDescent="0.3">
      <c r="A45" s="355"/>
      <c r="B45" s="355"/>
      <c r="C45" s="355"/>
    </row>
    <row r="46" spans="1:3" ht="8.1" customHeight="1" x14ac:dyDescent="0.3">
      <c r="A46" s="1416"/>
      <c r="B46" s="1417" t="str">
        <f>IF('[1]Cronograma Físico Financeiro'!N17=0,"",CONCATENATE("Executado ", ('[1]Cronograma Físico Financeiro'!I17+'[1]Cronograma Físico Financeiro'!N17)*100,"% de ",'[1]Cronograma Físico Financeiro'!B17))</f>
        <v/>
      </c>
      <c r="C46" s="1417"/>
    </row>
    <row r="47" spans="1:3" ht="8.1" customHeight="1" x14ac:dyDescent="0.3">
      <c r="A47" s="1416"/>
      <c r="B47" s="1417"/>
      <c r="C47" s="1417"/>
    </row>
    <row r="48" spans="1:3" ht="8.1" hidden="1" customHeight="1" x14ac:dyDescent="0.3">
      <c r="A48" s="1416" t="str">
        <f>'Cronograma Físico Financeiro'!A17</f>
        <v>02.00.000</v>
      </c>
      <c r="B48" s="1417" t="str">
        <f>IF('Cronograma Físico Financeiro'!N17=0,"",CONCATENATE("Executado ", ('Cronograma Físico Financeiro'!I17+'Cronograma Físico Financeiro'!N17)*100,"% de ",'Cronograma Físico Financeiro'!B17))</f>
        <v/>
      </c>
      <c r="C48" s="1417"/>
    </row>
    <row r="49" spans="1:3" ht="8.1" hidden="1" customHeight="1" x14ac:dyDescent="0.3">
      <c r="A49" s="1416"/>
      <c r="B49" s="1417"/>
      <c r="C49" s="1417"/>
    </row>
    <row r="50" spans="1:3" ht="7.5" customHeight="1" x14ac:dyDescent="0.3">
      <c r="A50" s="1416" t="str">
        <f>'Cronograma Físico Financeiro'!A19</f>
        <v>03.00.000</v>
      </c>
      <c r="B50" s="1417" t="str">
        <f>IF('Cronograma Físico Financeiro'!N19=0,"",CONCATENATE("Executado ", ('Cronograma Físico Financeiro'!I19+'Cronograma Físico Financeiro'!N19)*100,"% de ",'Cronograma Físico Financeiro'!B19))</f>
        <v>Executado 100% de  FUNDAÇÕES E ESTRUTURAS</v>
      </c>
      <c r="C50" s="1417"/>
    </row>
    <row r="51" spans="1:3" ht="7.5" customHeight="1" x14ac:dyDescent="0.3">
      <c r="A51" s="1416"/>
      <c r="B51" s="1417"/>
      <c r="C51" s="1417"/>
    </row>
    <row r="52" spans="1:3" ht="8.1" customHeight="1" x14ac:dyDescent="0.3">
      <c r="A52" s="1416" t="str">
        <f>'Cronograma Físico Financeiro'!A21</f>
        <v>04.00.000</v>
      </c>
      <c r="B52" s="1417" t="str">
        <f>IF('Cronograma Físico Financeiro'!N21=0,"",CONCATENATE("Executado ", ('Cronograma Físico Financeiro'!I21+'Cronograma Físico Financeiro'!N21)*100,"% de ",'Cronograma Físico Financeiro'!B21))</f>
        <v>Executado 40% de ARQUITETURA E ELEMENTOS DE URBANISMO</v>
      </c>
      <c r="C52" s="1417"/>
    </row>
    <row r="53" spans="1:3" ht="8.1" customHeight="1" x14ac:dyDescent="0.3">
      <c r="A53" s="1416"/>
      <c r="B53" s="1417"/>
      <c r="C53" s="1417"/>
    </row>
    <row r="54" spans="1:3" ht="8.1" customHeight="1" x14ac:dyDescent="0.3">
      <c r="A54" s="1416" t="str">
        <f>'Cronograma Físico Financeiro'!A23</f>
        <v>05.00.000</v>
      </c>
      <c r="B54" s="1417" t="str">
        <f>IF('Cronograma Físico Financeiro'!N23=0,"",CONCATENATE("Executado ", ('Cronograma Físico Financeiro'!I23+'Cronograma Físico Financeiro'!N23)*100,"% de ",'Cronograma Físico Financeiro'!B23))</f>
        <v>Executado 20% de INSTALAÇÕES HIDRÁULICAS E SANITÁRIAS</v>
      </c>
      <c r="C54" s="1417"/>
    </row>
    <row r="55" spans="1:3" ht="8.1" customHeight="1" x14ac:dyDescent="0.3">
      <c r="A55" s="1416"/>
      <c r="B55" s="1417"/>
      <c r="C55" s="1417"/>
    </row>
    <row r="56" spans="1:3" ht="8.1" customHeight="1" x14ac:dyDescent="0.3">
      <c r="A56" s="1416" t="str">
        <f>'Cronograma Físico Financeiro'!A25</f>
        <v>06.00.000</v>
      </c>
      <c r="B56" s="1417" t="str">
        <f>IF('Cronograma Físico Financeiro'!N25=0,"",CONCATENATE("Executado ", ('Cronograma Físico Financeiro'!I25+'Cronograma Físico Financeiro'!N25)*100,"% de ",'Cronograma Físico Financeiro'!B25))</f>
        <v>Executado 30% de INSTALAÇÕES ELÉTRICAS E ELETRÔNICAS</v>
      </c>
      <c r="C56" s="1417"/>
    </row>
    <row r="57" spans="1:3" ht="8.1" customHeight="1" x14ac:dyDescent="0.3">
      <c r="A57" s="1416"/>
      <c r="B57" s="1417"/>
      <c r="C57" s="1417"/>
    </row>
    <row r="58" spans="1:3" ht="8.1" customHeight="1" x14ac:dyDescent="0.3">
      <c r="A58" s="1416" t="str">
        <f>'Cronograma Físico Financeiro'!A27</f>
        <v>07.00.000</v>
      </c>
      <c r="B58" s="1417" t="str">
        <f>IF('Cronograma Físico Financeiro'!N27=0,"",CONCATENATE("Executado ", ('Cronograma Físico Financeiro'!I27+'Cronograma Físico Financeiro'!N27)*100,"% de ",'Cronograma Físico Financeiro'!B27))</f>
        <v>Executado 20% de INSTALAÇÕES MECÂNICAS E DE UTILIDADES</v>
      </c>
      <c r="C58" s="1417"/>
    </row>
    <row r="59" spans="1:3" ht="8.1" customHeight="1" x14ac:dyDescent="0.3">
      <c r="A59" s="1416"/>
      <c r="B59" s="1417"/>
      <c r="C59" s="1417"/>
    </row>
    <row r="60" spans="1:3" ht="8.1" customHeight="1" x14ac:dyDescent="0.3">
      <c r="A60" s="1416" t="str">
        <f>'Cronograma Físico Financeiro'!A29</f>
        <v>08.00.000</v>
      </c>
      <c r="B60" s="1417" t="str">
        <f>IF('Cronograma Físico Financeiro'!N29=0,"",CONCATENATE("Executado ", ('Cronograma Físico Financeiro'!I29+'Cronograma Físico Financeiro'!N29)*100,"% de ",'Cronograma Físico Financeiro'!B29))</f>
        <v>Executado 10% de INSTALAÇÕES DE PREVENÇÃO E COMBATE A INCÊNDIO</v>
      </c>
      <c r="C60" s="1417"/>
    </row>
    <row r="61" spans="1:3" ht="7.5" customHeight="1" x14ac:dyDescent="0.3">
      <c r="A61" s="1416"/>
      <c r="B61" s="1417"/>
      <c r="C61" s="1417"/>
    </row>
    <row r="62" spans="1:3" ht="8.1" hidden="1" customHeight="1" x14ac:dyDescent="0.3">
      <c r="A62" s="1416" t="str">
        <f>'Cronograma Físico Financeiro'!A31</f>
        <v>09.00.000</v>
      </c>
      <c r="B62" s="1417" t="str">
        <f>IF('Cronograma Físico Financeiro'!N31=0,"",CONCATENATE("Executado ", ('Cronograma Físico Financeiro'!I31+'Cronograma Físico Financeiro'!N31)*100,"% de ",'Cronograma Físico Financeiro'!B31))</f>
        <v/>
      </c>
      <c r="C62" s="1417"/>
    </row>
    <row r="63" spans="1:3" ht="8.1" hidden="1" customHeight="1" x14ac:dyDescent="0.3">
      <c r="A63" s="1416"/>
      <c r="B63" s="1417"/>
      <c r="C63" s="1417"/>
    </row>
    <row r="64" spans="1:3" ht="8.1" customHeight="1" x14ac:dyDescent="0.3">
      <c r="A64" s="1416" t="str">
        <f>'Cronograma Físico Financeiro'!A33</f>
        <v>10.00.000</v>
      </c>
      <c r="B64" s="1417" t="s">
        <v>4648</v>
      </c>
      <c r="C64" s="1417"/>
    </row>
    <row r="65" spans="1:3" ht="8.1" customHeight="1" x14ac:dyDescent="0.3">
      <c r="A65" s="1416"/>
      <c r="B65" s="1417"/>
      <c r="C65" s="1417"/>
    </row>
    <row r="67" spans="1:3" x14ac:dyDescent="0.3">
      <c r="A67" s="1423" t="s">
        <v>3191</v>
      </c>
      <c r="B67" s="1423"/>
      <c r="C67" s="1423"/>
    </row>
    <row r="68" spans="1:3" x14ac:dyDescent="0.3">
      <c r="A68" s="354"/>
      <c r="B68" s="354"/>
      <c r="C68" s="354"/>
    </row>
    <row r="69" spans="1:3" x14ac:dyDescent="0.3">
      <c r="A69" s="1417">
        <f>'Cronograma Físico Financeiro'!S37</f>
        <v>0.85832000000000008</v>
      </c>
      <c r="B69" s="1417"/>
      <c r="C69" s="1417"/>
    </row>
    <row r="70" spans="1:3" ht="8.1" customHeight="1" x14ac:dyDescent="0.3">
      <c r="A70" s="353"/>
      <c r="B70" s="353"/>
      <c r="C70" s="353"/>
    </row>
    <row r="71" spans="1:3" x14ac:dyDescent="0.3">
      <c r="A71" s="1427" t="s">
        <v>3192</v>
      </c>
      <c r="B71" s="1426"/>
      <c r="C71" s="1426"/>
    </row>
    <row r="72" spans="1:3" ht="8.1" customHeight="1" x14ac:dyDescent="0.3">
      <c r="A72" s="355"/>
      <c r="B72" s="355"/>
      <c r="C72" s="355"/>
    </row>
    <row r="73" spans="1:3" x14ac:dyDescent="0.3">
      <c r="A73" s="1426" t="s">
        <v>3188</v>
      </c>
      <c r="B73" s="1426"/>
      <c r="C73" s="1426"/>
    </row>
    <row r="74" spans="1:3" ht="8.1" customHeight="1" x14ac:dyDescent="0.3">
      <c r="A74" s="355"/>
      <c r="B74" s="355"/>
      <c r="C74" s="355"/>
    </row>
    <row r="75" spans="1:3" ht="8.1" customHeight="1" x14ac:dyDescent="0.3">
      <c r="A75" s="1416"/>
      <c r="B75" s="1417" t="str">
        <f>IF('Cronograma Físico Financeiro'!N44=0,"",CONCATENATE("Executado ", ('Cronograma Físico Financeiro'!I44+'Cronograma Físico Financeiro'!N44)*100,"% de ",'Cronograma Físico Financeiro'!B44))</f>
        <v/>
      </c>
      <c r="C75" s="1417"/>
    </row>
    <row r="76" spans="1:3" ht="8.1" customHeight="1" x14ac:dyDescent="0.3">
      <c r="A76" s="1416"/>
      <c r="B76" s="1417"/>
      <c r="C76" s="1417"/>
    </row>
    <row r="77" spans="1:3" ht="8.1" customHeight="1" x14ac:dyDescent="0.3">
      <c r="A77" s="1416" t="str">
        <f>'Cronograma Físico Financeiro'!A21</f>
        <v>04.00.000</v>
      </c>
      <c r="B77" s="1417" t="str">
        <f>IF('Cronograma Físico Financeiro'!S21=0,"",CONCATENATE("Executado ", ('Cronograma Físico Financeiro'!I21+'Cronograma Físico Financeiro'!N21+'Cronograma Físico Financeiro'!S21)*100,"% de ",'Cronograma Físico Financeiro'!B21))</f>
        <v>Executado 80% de ARQUITETURA E ELEMENTOS DE URBANISMO</v>
      </c>
      <c r="C77" s="1417"/>
    </row>
    <row r="78" spans="1:3" ht="8.1" customHeight="1" x14ac:dyDescent="0.3">
      <c r="A78" s="1416"/>
      <c r="B78" s="1417"/>
      <c r="C78" s="1417"/>
    </row>
    <row r="79" spans="1:3" ht="8.1" customHeight="1" x14ac:dyDescent="0.3">
      <c r="A79" s="1416" t="str">
        <f>'Cronograma Físico Financeiro'!A23</f>
        <v>05.00.000</v>
      </c>
      <c r="B79" s="1417" t="str">
        <f>IF('Cronograma Físico Financeiro'!S23=0,"",CONCATENATE("Executado ", ('Cronograma Físico Financeiro'!I23+'Cronograma Físico Financeiro'!N23+'Cronograma Físico Financeiro'!S23)*100,"% de ",'Cronograma Físico Financeiro'!B23))</f>
        <v>Executado 90% de INSTALAÇÕES HIDRÁULICAS E SANITÁRIAS</v>
      </c>
      <c r="C79" s="1417"/>
    </row>
    <row r="80" spans="1:3" ht="8.1" customHeight="1" x14ac:dyDescent="0.3">
      <c r="A80" s="1416"/>
      <c r="B80" s="1417"/>
      <c r="C80" s="1417"/>
    </row>
    <row r="81" spans="1:3" ht="8.1" customHeight="1" x14ac:dyDescent="0.3">
      <c r="A81" s="1416" t="str">
        <f>'Cronograma Físico Financeiro'!A25</f>
        <v>06.00.000</v>
      </c>
      <c r="B81" s="1417" t="str">
        <f>IF('Cronograma Físico Financeiro'!S25=0,"",CONCATENATE("Executado ", ('Cronograma Físico Financeiro'!I25+'Cronograma Físico Financeiro'!N25+'Cronograma Físico Financeiro'!S25)*100,"% de ",'Cronograma Físico Financeiro'!B25))</f>
        <v>Executado 90% de INSTALAÇÕES ELÉTRICAS E ELETRÔNICAS</v>
      </c>
      <c r="C81" s="1417"/>
    </row>
    <row r="82" spans="1:3" ht="8.1" customHeight="1" x14ac:dyDescent="0.3">
      <c r="A82" s="1416"/>
      <c r="B82" s="1417"/>
      <c r="C82" s="1417"/>
    </row>
    <row r="83" spans="1:3" ht="8.1" customHeight="1" x14ac:dyDescent="0.3">
      <c r="A83" s="1416" t="str">
        <f>'Cronograma Físico Financeiro'!A27</f>
        <v>07.00.000</v>
      </c>
      <c r="B83" s="1417" t="str">
        <f>IF('Cronograma Físico Financeiro'!S27=0,"",CONCATENATE("Executado ", ('Cronograma Físico Financeiro'!I27+'Cronograma Físico Financeiro'!N27+'Cronograma Físico Financeiro'!S27)*100,"% de ",'Cronograma Físico Financeiro'!B27))</f>
        <v>Executado 80% de INSTALAÇÕES MECÂNICAS E DE UTILIDADES</v>
      </c>
      <c r="C83" s="1417"/>
    </row>
    <row r="84" spans="1:3" ht="8.1" customHeight="1" x14ac:dyDescent="0.3">
      <c r="A84" s="1416"/>
      <c r="B84" s="1417"/>
      <c r="C84" s="1417"/>
    </row>
    <row r="85" spans="1:3" ht="8.1" customHeight="1" x14ac:dyDescent="0.3">
      <c r="A85" s="1416" t="str">
        <f>'Cronograma Físico Financeiro'!A29</f>
        <v>08.00.000</v>
      </c>
      <c r="B85" s="1417" t="str">
        <f>IF('Cronograma Físico Financeiro'!S29=0,"",CONCATENATE("Executado ", ('Cronograma Físico Financeiro'!I29+'Cronograma Físico Financeiro'!N29+'Cronograma Físico Financeiro'!S29)*100,"% de ",'Cronograma Físico Financeiro'!B29))</f>
        <v>Executado 80% de INSTALAÇÕES DE PREVENÇÃO E COMBATE A INCÊNDIO</v>
      </c>
      <c r="C85" s="1417"/>
    </row>
    <row r="86" spans="1:3" ht="8.1" customHeight="1" x14ac:dyDescent="0.3">
      <c r="A86" s="1416"/>
      <c r="B86" s="1417"/>
      <c r="C86" s="1417"/>
    </row>
    <row r="87" spans="1:3" ht="8.1" hidden="1" customHeight="1" x14ac:dyDescent="0.3">
      <c r="A87" s="1416" t="str">
        <f>'Cronograma Físico Financeiro'!A31</f>
        <v>09.00.000</v>
      </c>
      <c r="B87" s="1417" t="str">
        <f>IF('Cronograma Físico Financeiro'!S31=0,"",CONCATENATE("Executado ", ('Cronograma Físico Financeiro'!I31+'Cronograma Físico Financeiro'!N31+'Cronograma Físico Financeiro'!S31)*100,"% de ",'Cronograma Físico Financeiro'!B31))</f>
        <v/>
      </c>
      <c r="C87" s="1417"/>
    </row>
    <row r="88" spans="1:3" ht="8.1" hidden="1" customHeight="1" x14ac:dyDescent="0.3">
      <c r="A88" s="1416"/>
      <c r="B88" s="1417"/>
      <c r="C88" s="1417"/>
    </row>
    <row r="89" spans="1:3" ht="8.1" customHeight="1" x14ac:dyDescent="0.3">
      <c r="A89" s="1416" t="str">
        <f>'Cronograma Físico Financeiro'!A33</f>
        <v>10.00.000</v>
      </c>
      <c r="B89" s="1417" t="s">
        <v>4649</v>
      </c>
      <c r="C89" s="1417"/>
    </row>
    <row r="90" spans="1:3" ht="8.1" customHeight="1" x14ac:dyDescent="0.3">
      <c r="A90" s="1416"/>
      <c r="B90" s="1417"/>
      <c r="C90" s="1417"/>
    </row>
    <row r="91" spans="1:3" ht="8.1" customHeight="1" x14ac:dyDescent="0.3">
      <c r="A91" s="1416"/>
      <c r="B91" s="1428" t="str">
        <f>IF('[1]Cronograma Físico Financeiro'!$AX$19=0,"",CONCATENATE("Executado ", ('[1]Cronograma Físico Financeiro'!#REF!+'[1]Cronograma Físico Financeiro'!#REF!+'[1]Cronograma Físico Financeiro'!#REF!)*100,"% de ",'[1]Cronograma Físico Financeiro'!#REF!))</f>
        <v/>
      </c>
      <c r="C91" s="1428"/>
    </row>
    <row r="92" spans="1:3" ht="8.1" customHeight="1" x14ac:dyDescent="0.3">
      <c r="A92" s="1416"/>
      <c r="B92" s="1428"/>
      <c r="C92" s="1428"/>
    </row>
    <row r="93" spans="1:3" ht="8.1" hidden="1" customHeight="1" x14ac:dyDescent="0.3">
      <c r="A93" s="1416"/>
      <c r="B93" s="1428" t="str">
        <f>IF('[1]Cronograma Físico Financeiro'!$AX$19=0,"",CONCATENATE("Executado ", ('[1]Cronograma Físico Financeiro'!#REF!+'[1]Cronograma Físico Financeiro'!#REF!+'[1]Cronograma Físico Financeiro'!#REF!)*100,"% de ",'[1]Cronograma Físico Financeiro'!#REF!))</f>
        <v/>
      </c>
      <c r="C93" s="1428"/>
    </row>
    <row r="94" spans="1:3" ht="8.1" hidden="1" customHeight="1" x14ac:dyDescent="0.3">
      <c r="A94" s="1416"/>
      <c r="B94" s="1428"/>
      <c r="C94" s="1428"/>
    </row>
    <row r="95" spans="1:3" ht="8.1" hidden="1" customHeight="1" x14ac:dyDescent="0.3">
      <c r="A95" s="1416"/>
      <c r="B95" s="1428" t="str">
        <f>IF('[1]Cronograma Físico Financeiro'!$AX$19=0,"",CONCATENATE("Executado ", ('[1]Cronograma Físico Financeiro'!#REF!+'[1]Cronograma Físico Financeiro'!#REF!+'[1]Cronograma Físico Financeiro'!#REF!)*100,"% de ",'[1]Cronograma Físico Financeiro'!#REF!))</f>
        <v/>
      </c>
      <c r="C95" s="1428"/>
    </row>
    <row r="96" spans="1:3" ht="8.1" hidden="1" customHeight="1" x14ac:dyDescent="0.3">
      <c r="A96" s="1416"/>
      <c r="B96" s="1428"/>
      <c r="C96" s="1428"/>
    </row>
    <row r="97" spans="1:3" ht="8.1" hidden="1" customHeight="1" x14ac:dyDescent="0.3">
      <c r="A97" s="1416"/>
      <c r="B97" s="1428" t="str">
        <f>IF('[1]Cronograma Físico Financeiro'!$AX$19=0,"",CONCATENATE("Executado ", ('[1]Cronograma Físico Financeiro'!#REF!+'[1]Cronograma Físico Financeiro'!#REF!+'[1]Cronograma Físico Financeiro'!#REF!)*100,"% de ",'[1]Cronograma Físico Financeiro'!#REF!))</f>
        <v/>
      </c>
      <c r="C97" s="1428"/>
    </row>
    <row r="98" spans="1:3" ht="8.1" hidden="1" customHeight="1" x14ac:dyDescent="0.3">
      <c r="A98" s="1416"/>
      <c r="B98" s="1428"/>
      <c r="C98" s="1428"/>
    </row>
    <row r="99" spans="1:3" ht="8.1" hidden="1" customHeight="1" x14ac:dyDescent="0.3">
      <c r="A99" s="1416"/>
      <c r="B99" s="1428" t="str">
        <f>IF('[1]Cronograma Físico Financeiro'!$AX$19=0,"",CONCATENATE("Executado ", ('[1]Cronograma Físico Financeiro'!#REF!+'[1]Cronograma Físico Financeiro'!#REF!+'[1]Cronograma Físico Financeiro'!#REF!)*100,"% de ",'[1]Cronograma Físico Financeiro'!#REF!))</f>
        <v/>
      </c>
      <c r="C99" s="1428"/>
    </row>
    <row r="100" spans="1:3" ht="8.1" hidden="1" customHeight="1" x14ac:dyDescent="0.3">
      <c r="A100" s="1416"/>
      <c r="B100" s="1428"/>
      <c r="C100" s="1428"/>
    </row>
    <row r="101" spans="1:3" ht="8.1" hidden="1" customHeight="1" x14ac:dyDescent="0.3">
      <c r="A101" s="1416"/>
      <c r="B101" s="1428" t="str">
        <f>IF('[1]Cronograma Físico Financeiro'!$AX$19=0,"",CONCATENATE("Executado ", ('[1]Cronograma Físico Financeiro'!#REF!+'[1]Cronograma Físico Financeiro'!#REF!+'[1]Cronograma Físico Financeiro'!#REF!)*100,"% de ",'[1]Cronograma Físico Financeiro'!#REF!))</f>
        <v/>
      </c>
      <c r="C101" s="1428"/>
    </row>
    <row r="102" spans="1:3" ht="8.1" hidden="1" customHeight="1" x14ac:dyDescent="0.3">
      <c r="A102" s="1416"/>
      <c r="B102" s="1428"/>
      <c r="C102" s="1428"/>
    </row>
    <row r="103" spans="1:3" ht="8.1" hidden="1" customHeight="1" x14ac:dyDescent="0.3">
      <c r="A103" s="1416"/>
      <c r="B103" s="1428" t="str">
        <f>IF('[1]Cronograma Físico Financeiro'!$AX$19=0,"",CONCATENATE("Executado ", ('[1]Cronograma Físico Financeiro'!#REF!+'[1]Cronograma Físico Financeiro'!#REF!+'[1]Cronograma Físico Financeiro'!#REF!)*100,"% de ",'[1]Cronograma Físico Financeiro'!#REF!))</f>
        <v/>
      </c>
      <c r="C103" s="1428"/>
    </row>
    <row r="104" spans="1:3" ht="8.1" hidden="1" customHeight="1" x14ac:dyDescent="0.3">
      <c r="A104" s="1416"/>
      <c r="B104" s="1428"/>
      <c r="C104" s="1428"/>
    </row>
    <row r="105" spans="1:3" ht="8.1" hidden="1" customHeight="1" x14ac:dyDescent="0.3">
      <c r="A105" s="1416"/>
      <c r="B105" s="1428" t="str">
        <f>IF('[1]Cronograma Físico Financeiro'!$AX$19=0,"",CONCATENATE("Executado ", ('[1]Cronograma Físico Financeiro'!#REF!+'[1]Cronograma Físico Financeiro'!#REF!+'[1]Cronograma Físico Financeiro'!#REF!)*100,"% de ",'[1]Cronograma Físico Financeiro'!#REF!))</f>
        <v/>
      </c>
      <c r="C105" s="1428"/>
    </row>
    <row r="106" spans="1:3" ht="8.1" hidden="1" customHeight="1" x14ac:dyDescent="0.3">
      <c r="A106" s="1416"/>
      <c r="B106" s="1428"/>
      <c r="C106" s="1428"/>
    </row>
    <row r="107" spans="1:3" ht="8.1" hidden="1" customHeight="1" x14ac:dyDescent="0.3">
      <c r="A107" s="1416"/>
      <c r="B107" s="1428" t="str">
        <f>IF('[1]Cronograma Físico Financeiro'!$AX$19=0,"",CONCATENATE("Executado ", ('[1]Cronograma Físico Financeiro'!#REF!+'[1]Cronograma Físico Financeiro'!#REF!+'[1]Cronograma Físico Financeiro'!#REF!)*100,"% de ",'[1]Cronograma Físico Financeiro'!#REF!))</f>
        <v/>
      </c>
      <c r="C107" s="1428"/>
    </row>
    <row r="108" spans="1:3" ht="8.1" hidden="1" customHeight="1" x14ac:dyDescent="0.3">
      <c r="A108" s="1416"/>
      <c r="B108" s="1428"/>
      <c r="C108" s="1428"/>
    </row>
    <row r="109" spans="1:3" ht="8.1" hidden="1" customHeight="1" x14ac:dyDescent="0.3">
      <c r="A109" s="1416"/>
      <c r="B109" s="1428" t="str">
        <f>IF('[1]Cronograma Físico Financeiro'!$AX$19=0,"",CONCATENATE("Executado ", ('[1]Cronograma Físico Financeiro'!#REF!+'[1]Cronograma Físico Financeiro'!#REF!+'[1]Cronograma Físico Financeiro'!#REF!)*100,"% de ",'[1]Cronograma Físico Financeiro'!#REF!))</f>
        <v/>
      </c>
      <c r="C109" s="1428"/>
    </row>
    <row r="110" spans="1:3" ht="8.1" hidden="1" customHeight="1" x14ac:dyDescent="0.3">
      <c r="A110" s="1416"/>
      <c r="B110" s="1428"/>
      <c r="C110" s="1428"/>
    </row>
    <row r="111" spans="1:3" ht="8.1" hidden="1" customHeight="1" x14ac:dyDescent="0.3">
      <c r="A111" s="1416"/>
      <c r="B111" s="1428" t="str">
        <f>IF('[1]Cronograma Físico Financeiro'!$AX$19=0,"",CONCATENATE("Executado ", ('[1]Cronograma Físico Financeiro'!#REF!+'[1]Cronograma Físico Financeiro'!#REF!+'[1]Cronograma Físico Financeiro'!#REF!)*100,"% de ",'[1]Cronograma Físico Financeiro'!#REF!))</f>
        <v/>
      </c>
      <c r="C111" s="1428"/>
    </row>
    <row r="112" spans="1:3" ht="8.1" hidden="1" customHeight="1" x14ac:dyDescent="0.3">
      <c r="A112" s="1416"/>
      <c r="B112" s="1428"/>
      <c r="C112" s="1428"/>
    </row>
    <row r="113" spans="1:3" ht="8.1" hidden="1" customHeight="1" x14ac:dyDescent="0.3">
      <c r="A113" s="1416"/>
      <c r="B113" s="1428" t="str">
        <f>IF('[1]Cronograma Físico Financeiro'!$AX$19=0,"",CONCATENATE("Executado ", ('[1]Cronograma Físico Financeiro'!#REF!+'[1]Cronograma Físico Financeiro'!#REF!+'[1]Cronograma Físico Financeiro'!#REF!)*100,"% de ",'[1]Cronograma Físico Financeiro'!#REF!))</f>
        <v/>
      </c>
      <c r="C113" s="1428"/>
    </row>
    <row r="114" spans="1:3" ht="8.1" hidden="1" customHeight="1" x14ac:dyDescent="0.3">
      <c r="A114" s="1416"/>
      <c r="B114" s="1428"/>
      <c r="C114" s="1428"/>
    </row>
    <row r="115" spans="1:3" ht="8.1" hidden="1" customHeight="1" x14ac:dyDescent="0.3">
      <c r="A115" s="1416"/>
      <c r="B115" s="1428" t="str">
        <f>IF('[1]Cronograma Físico Financeiro'!$AX$19=0,"",CONCATENATE("Executado ", ('[1]Cronograma Físico Financeiro'!#REF!+'[1]Cronograma Físico Financeiro'!#REF!+'[1]Cronograma Físico Financeiro'!#REF!)*100,"% de ",'[1]Cronograma Físico Financeiro'!#REF!))</f>
        <v/>
      </c>
      <c r="C115" s="1428"/>
    </row>
    <row r="116" spans="1:3" ht="8.1" hidden="1" customHeight="1" x14ac:dyDescent="0.3">
      <c r="A116" s="1416"/>
      <c r="B116" s="1428"/>
      <c r="C116" s="1428"/>
    </row>
    <row r="117" spans="1:3" ht="8.1" hidden="1" customHeight="1" x14ac:dyDescent="0.3">
      <c r="A117" s="1416"/>
      <c r="B117" s="1428" t="str">
        <f>IF('[1]Cronograma Físico Financeiro'!$AX$19=0,"",CONCATENATE("Executado ", ('[1]Cronograma Físico Financeiro'!#REF!+'[1]Cronograma Físico Financeiro'!#REF!+'[1]Cronograma Físico Financeiro'!#REF!)*100,"% de ",'[1]Cronograma Físico Financeiro'!#REF!))</f>
        <v/>
      </c>
      <c r="C117" s="1428"/>
    </row>
    <row r="118" spans="1:3" ht="8.1" hidden="1" customHeight="1" x14ac:dyDescent="0.3">
      <c r="A118" s="1416"/>
      <c r="B118" s="1428"/>
      <c r="C118" s="1428"/>
    </row>
    <row r="119" spans="1:3" ht="8.1" hidden="1" customHeight="1" x14ac:dyDescent="0.3">
      <c r="A119" s="1416"/>
      <c r="B119" s="1428" t="str">
        <f>IF('[1]Cronograma Físico Financeiro'!$AX$19=0,"",CONCATENATE("Executado ", ('[1]Cronograma Físico Financeiro'!#REF!+'[1]Cronograma Físico Financeiro'!#REF!+'[1]Cronograma Físico Financeiro'!#REF!)*100,"% de ",'[1]Cronograma Físico Financeiro'!#REF!))</f>
        <v/>
      </c>
      <c r="C119" s="1428"/>
    </row>
    <row r="120" spans="1:3" ht="8.1" hidden="1" customHeight="1" x14ac:dyDescent="0.3">
      <c r="A120" s="1416"/>
      <c r="B120" s="1428"/>
      <c r="C120" s="1428"/>
    </row>
    <row r="121" spans="1:3" ht="8.1" hidden="1" customHeight="1" x14ac:dyDescent="0.3">
      <c r="A121" s="1416"/>
      <c r="B121" s="1428" t="str">
        <f>IF('[1]Cronograma Físico Financeiro'!$AX$19=0,"",CONCATENATE("Executado ", ('[1]Cronograma Físico Financeiro'!#REF!+'[1]Cronograma Físico Financeiro'!#REF!+'[1]Cronograma Físico Financeiro'!#REF!)*100,"% de ",'[1]Cronograma Físico Financeiro'!#REF!))</f>
        <v/>
      </c>
      <c r="C121" s="1428"/>
    </row>
    <row r="122" spans="1:3" ht="8.1" hidden="1" customHeight="1" x14ac:dyDescent="0.3">
      <c r="A122" s="1416"/>
      <c r="B122" s="1428"/>
      <c r="C122" s="1428"/>
    </row>
    <row r="123" spans="1:3" ht="8.1" hidden="1" customHeight="1" x14ac:dyDescent="0.3">
      <c r="A123" s="1416"/>
      <c r="B123" s="1428" t="str">
        <f>IF('[1]Cronograma Físico Financeiro'!$AX$19=0,"",CONCATENATE("Executado ", ('[1]Cronograma Físico Financeiro'!#REF!+'[1]Cronograma Físico Financeiro'!#REF!+'[1]Cronograma Físico Financeiro'!#REF!)*100,"% de ",'[1]Cronograma Físico Financeiro'!#REF!))</f>
        <v/>
      </c>
      <c r="C123" s="1428"/>
    </row>
    <row r="124" spans="1:3" ht="8.1" hidden="1" customHeight="1" x14ac:dyDescent="0.3">
      <c r="A124" s="1416"/>
      <c r="B124" s="1428"/>
      <c r="C124" s="1428"/>
    </row>
    <row r="125" spans="1:3" ht="8.1" hidden="1" customHeight="1" x14ac:dyDescent="0.3">
      <c r="A125" s="1416"/>
      <c r="B125" s="1428" t="str">
        <f>IF('[1]Cronograma Físico Financeiro'!$AX$19=0,"",CONCATENATE("Executado ", ('[1]Cronograma Físico Financeiro'!#REF!+'[1]Cronograma Físico Financeiro'!#REF!+'[1]Cronograma Físico Financeiro'!#REF!)*100,"% de ",'[1]Cronograma Físico Financeiro'!#REF!))</f>
        <v/>
      </c>
      <c r="C125" s="1428"/>
    </row>
    <row r="126" spans="1:3" ht="8.1" hidden="1" customHeight="1" x14ac:dyDescent="0.3">
      <c r="A126" s="1416"/>
      <c r="B126" s="1428"/>
      <c r="C126" s="1428"/>
    </row>
    <row r="128" spans="1:3" x14ac:dyDescent="0.3">
      <c r="A128" s="1423" t="s">
        <v>3193</v>
      </c>
      <c r="B128" s="1423"/>
      <c r="C128" s="1423"/>
    </row>
    <row r="129" spans="1:3" x14ac:dyDescent="0.3">
      <c r="A129" s="354"/>
      <c r="B129" s="354"/>
      <c r="C129" s="354"/>
    </row>
    <row r="130" spans="1:3" x14ac:dyDescent="0.3">
      <c r="A130" s="1417">
        <f>'Cronograma Físico Financeiro'!X37</f>
        <v>1</v>
      </c>
      <c r="B130" s="1417"/>
      <c r="C130" s="1417"/>
    </row>
    <row r="131" spans="1:3" ht="8.1" customHeight="1" x14ac:dyDescent="0.3">
      <c r="A131" s="353"/>
      <c r="B131" s="353"/>
      <c r="C131" s="353"/>
    </row>
    <row r="132" spans="1:3" x14ac:dyDescent="0.3">
      <c r="A132" s="1427" t="s">
        <v>3194</v>
      </c>
      <c r="B132" s="1426"/>
      <c r="C132" s="1426"/>
    </row>
    <row r="133" spans="1:3" ht="8.1" customHeight="1" x14ac:dyDescent="0.3">
      <c r="A133" s="355"/>
      <c r="B133" s="355"/>
      <c r="C133" s="355"/>
    </row>
    <row r="134" spans="1:3" x14ac:dyDescent="0.3">
      <c r="A134" s="1426" t="s">
        <v>3188</v>
      </c>
      <c r="B134" s="1426"/>
      <c r="C134" s="1426"/>
    </row>
    <row r="135" spans="1:3" ht="8.1" customHeight="1" x14ac:dyDescent="0.3">
      <c r="A135" s="355"/>
      <c r="B135" s="355"/>
      <c r="C135" s="355"/>
    </row>
    <row r="136" spans="1:3" ht="8.1" customHeight="1" x14ac:dyDescent="0.3">
      <c r="A136" s="1416" t="str">
        <f>'Cronograma Físico Financeiro'!A21</f>
        <v>04.00.000</v>
      </c>
      <c r="B136" s="1417" t="str">
        <f>IF('Cronograma Físico Financeiro'!X21=0,"",CONCATENATE("Executado ", ('Cronograma Físico Financeiro'!I21+'Cronograma Físico Financeiro'!N21+'Cronograma Físico Financeiro'!S21+'Cronograma Físico Financeiro'!X21)*100,"% de ",'Cronograma Físico Financeiro'!B21))</f>
        <v>Executado 100% de ARQUITETURA E ELEMENTOS DE URBANISMO</v>
      </c>
      <c r="C136" s="1417"/>
    </row>
    <row r="137" spans="1:3" ht="8.1" customHeight="1" x14ac:dyDescent="0.3">
      <c r="A137" s="1416"/>
      <c r="B137" s="1417"/>
      <c r="C137" s="1417"/>
    </row>
    <row r="138" spans="1:3" ht="8.1" customHeight="1" x14ac:dyDescent="0.3">
      <c r="A138" s="1416" t="str">
        <f>'Cronograma Físico Financeiro'!A23</f>
        <v>05.00.000</v>
      </c>
      <c r="B138" s="1417" t="str">
        <f>IF('Cronograma Físico Financeiro'!X23=0,"",CONCATENATE("Executado ", ('Cronograma Físico Financeiro'!I23+'Cronograma Físico Financeiro'!N23+'Cronograma Físico Financeiro'!S23+'Cronograma Físico Financeiro'!X23)*100,"% de ",'Cronograma Físico Financeiro'!B23))</f>
        <v>Executado 100% de INSTALAÇÕES HIDRÁULICAS E SANITÁRIAS</v>
      </c>
      <c r="C138" s="1417"/>
    </row>
    <row r="139" spans="1:3" ht="8.1" customHeight="1" x14ac:dyDescent="0.3">
      <c r="A139" s="1416"/>
      <c r="B139" s="1417"/>
      <c r="C139" s="1417"/>
    </row>
    <row r="140" spans="1:3" ht="8.1" customHeight="1" x14ac:dyDescent="0.3">
      <c r="A140" s="1416" t="str">
        <f>'Cronograma Físico Financeiro'!A25</f>
        <v>06.00.000</v>
      </c>
      <c r="B140" s="1417" t="str">
        <f>IF('Cronograma Físico Financeiro'!X25=0,"",CONCATENATE("Executado ", ('Cronograma Físico Financeiro'!I25+'Cronograma Físico Financeiro'!N25+'Cronograma Físico Financeiro'!S25+'Cronograma Físico Financeiro'!X25)*100,"% de ",'Cronograma Físico Financeiro'!B25))</f>
        <v>Executado 100% de INSTALAÇÕES ELÉTRICAS E ELETRÔNICAS</v>
      </c>
      <c r="C140" s="1417"/>
    </row>
    <row r="141" spans="1:3" ht="8.1" customHeight="1" x14ac:dyDescent="0.3">
      <c r="A141" s="1416"/>
      <c r="B141" s="1417"/>
      <c r="C141" s="1417"/>
    </row>
    <row r="142" spans="1:3" ht="8.1" customHeight="1" x14ac:dyDescent="0.3">
      <c r="A142" s="1416" t="str">
        <f>'Cronograma Físico Financeiro'!A27</f>
        <v>07.00.000</v>
      </c>
      <c r="B142" s="1417" t="str">
        <f>IF('Cronograma Físico Financeiro'!X27=0,"",CONCATENATE("Executado ", ('Cronograma Físico Financeiro'!I27+'Cronograma Físico Financeiro'!N27+'Cronograma Físico Financeiro'!S27+'Cronograma Físico Financeiro'!X27)*100,"% de ",'Cronograma Físico Financeiro'!B27))</f>
        <v>Executado 100% de INSTALAÇÕES MECÂNICAS E DE UTILIDADES</v>
      </c>
      <c r="C142" s="1417"/>
    </row>
    <row r="143" spans="1:3" ht="8.1" customHeight="1" x14ac:dyDescent="0.3">
      <c r="A143" s="1416"/>
      <c r="B143" s="1417"/>
      <c r="C143" s="1417"/>
    </row>
    <row r="144" spans="1:3" ht="8.1" customHeight="1" x14ac:dyDescent="0.3">
      <c r="A144" s="1416" t="str">
        <f>'Cronograma Físico Financeiro'!A29</f>
        <v>08.00.000</v>
      </c>
      <c r="B144" s="1417" t="str">
        <f>IF('Cronograma Físico Financeiro'!X29=0,"",CONCATENATE("Executado ", ('Cronograma Físico Financeiro'!I29+'Cronograma Físico Financeiro'!N29+'Cronograma Físico Financeiro'!S29+'Cronograma Físico Financeiro'!X29)*100,"% de ",'Cronograma Físico Financeiro'!B29))</f>
        <v>Executado 100% de INSTALAÇÕES DE PREVENÇÃO E COMBATE A INCÊNDIO</v>
      </c>
      <c r="C144" s="1417"/>
    </row>
    <row r="145" spans="1:3" ht="8.1" customHeight="1" x14ac:dyDescent="0.3">
      <c r="A145" s="1416"/>
      <c r="B145" s="1417"/>
      <c r="C145" s="1417"/>
    </row>
    <row r="146" spans="1:3" ht="8.1" customHeight="1" x14ac:dyDescent="0.3">
      <c r="A146" s="1416" t="str">
        <f>'Cronograma Físico Financeiro'!A31</f>
        <v>09.00.000</v>
      </c>
      <c r="B146" s="1417" t="str">
        <f>IF('Cronograma Físico Financeiro'!X31=0,"",CONCATENATE("Executado ", ('Cronograma Físico Financeiro'!I31+'Cronograma Físico Financeiro'!N31+'Cronograma Físico Financeiro'!S31+'Cronograma Físico Financeiro'!X31)*100,"% de ",'Cronograma Físico Financeiro'!B31))</f>
        <v>Executado 100% de SERVIÇOS COMPLEMENTARES</v>
      </c>
      <c r="C146" s="1417"/>
    </row>
    <row r="147" spans="1:3" ht="8.1" customHeight="1" x14ac:dyDescent="0.3">
      <c r="A147" s="1416"/>
      <c r="B147" s="1417"/>
      <c r="C147" s="1417"/>
    </row>
    <row r="148" spans="1:3" ht="8.1" customHeight="1" x14ac:dyDescent="0.3">
      <c r="A148" s="1416" t="str">
        <f>'Cronograma Físico Financeiro'!A33</f>
        <v>10.00.000</v>
      </c>
      <c r="B148" s="1417" t="s">
        <v>4601</v>
      </c>
      <c r="C148" s="1417"/>
    </row>
    <row r="149" spans="1:3" ht="8.1" customHeight="1" x14ac:dyDescent="0.3">
      <c r="A149" s="1416"/>
      <c r="B149" s="1417"/>
      <c r="C149" s="1417"/>
    </row>
    <row r="150" spans="1:3" ht="8.1" customHeight="1" x14ac:dyDescent="0.3">
      <c r="A150" s="1416"/>
      <c r="B150" s="1428" t="str">
        <f>IF('[1]Cronograma Físico Financeiro'!$AX$19=0,"",CONCATENATE("Executado ", ('[1]Cronograma Físico Financeiro'!#REF!+'[1]Cronograma Físico Financeiro'!#REF!+'[1]Cronograma Físico Financeiro'!#REF!+'[1]Cronograma Físico Financeiro'!#REF!)*100,"% de ",'[1]Cronograma Físico Financeiro'!#REF!))</f>
        <v/>
      </c>
      <c r="C150" s="1428"/>
    </row>
    <row r="151" spans="1:3" ht="8.1" customHeight="1" x14ac:dyDescent="0.3">
      <c r="A151" s="1416"/>
      <c r="B151" s="1428"/>
      <c r="C151" s="1428"/>
    </row>
    <row r="152" spans="1:3" ht="8.1" hidden="1" customHeight="1" x14ac:dyDescent="0.3">
      <c r="A152" s="1416"/>
      <c r="B152" s="1428" t="str">
        <f>IF('[1]Cronograma Físico Financeiro'!$AX$19=0,"",CONCATENATE("Executado ", ('[1]Cronograma Físico Financeiro'!#REF!+'[1]Cronograma Físico Financeiro'!#REF!+'[1]Cronograma Físico Financeiro'!#REF!+'[1]Cronograma Físico Financeiro'!#REF!)*100,"% de ",'[1]Cronograma Físico Financeiro'!#REF!))</f>
        <v/>
      </c>
      <c r="C152" s="1428"/>
    </row>
    <row r="153" spans="1:3" ht="8.1" hidden="1" customHeight="1" x14ac:dyDescent="0.3">
      <c r="A153" s="1416"/>
      <c r="B153" s="1428"/>
      <c r="C153" s="1428"/>
    </row>
    <row r="154" spans="1:3" ht="8.1" hidden="1" customHeight="1" x14ac:dyDescent="0.3">
      <c r="A154" s="1416"/>
      <c r="B154" s="1428" t="str">
        <f>IF('[1]Cronograma Físico Financeiro'!$AX$19=0,"",CONCATENATE("Executado ", ('[1]Cronograma Físico Financeiro'!#REF!+'[1]Cronograma Físico Financeiro'!#REF!+'[1]Cronograma Físico Financeiro'!#REF!+'[1]Cronograma Físico Financeiro'!#REF!)*100,"% de ",'[1]Cronograma Físico Financeiro'!#REF!))</f>
        <v/>
      </c>
      <c r="C154" s="1428"/>
    </row>
    <row r="155" spans="1:3" ht="8.1" hidden="1" customHeight="1" x14ac:dyDescent="0.3">
      <c r="A155" s="1416"/>
      <c r="B155" s="1428"/>
      <c r="C155" s="1428"/>
    </row>
    <row r="156" spans="1:3" ht="8.1" hidden="1" customHeight="1" x14ac:dyDescent="0.3">
      <c r="A156" s="1416"/>
      <c r="B156" s="1428" t="str">
        <f>IF('[1]Cronograma Físico Financeiro'!$AX$19=0,"",CONCATENATE("Executado ", ('[1]Cronograma Físico Financeiro'!#REF!+'[1]Cronograma Físico Financeiro'!#REF!+'[1]Cronograma Físico Financeiro'!#REF!+'[1]Cronograma Físico Financeiro'!#REF!)*100,"% de ",'[1]Cronograma Físico Financeiro'!#REF!))</f>
        <v/>
      </c>
      <c r="C156" s="1428"/>
    </row>
    <row r="157" spans="1:3" ht="8.1" hidden="1" customHeight="1" x14ac:dyDescent="0.3">
      <c r="A157" s="1416"/>
      <c r="B157" s="1428"/>
      <c r="C157" s="1428"/>
    </row>
    <row r="158" spans="1:3" ht="8.1" hidden="1" customHeight="1" x14ac:dyDescent="0.3">
      <c r="A158" s="1416"/>
      <c r="B158" s="1428" t="str">
        <f>IF('[1]Cronograma Físico Financeiro'!$AX$19=0,"",CONCATENATE("Executado ", ('[1]Cronograma Físico Financeiro'!#REF!+'[1]Cronograma Físico Financeiro'!#REF!+'[1]Cronograma Físico Financeiro'!#REF!+'[1]Cronograma Físico Financeiro'!#REF!)*100,"% de ",'[1]Cronograma Físico Financeiro'!#REF!))</f>
        <v/>
      </c>
      <c r="C158" s="1428"/>
    </row>
    <row r="159" spans="1:3" ht="8.1" hidden="1" customHeight="1" x14ac:dyDescent="0.3">
      <c r="A159" s="1416"/>
      <c r="B159" s="1428"/>
      <c r="C159" s="1428"/>
    </row>
    <row r="160" spans="1:3" ht="8.1" hidden="1" customHeight="1" x14ac:dyDescent="0.3">
      <c r="A160" s="1416"/>
      <c r="B160" s="1428" t="str">
        <f>IF('[1]Cronograma Físico Financeiro'!$AX$19=0,"",CONCATENATE("Executado ", ('[1]Cronograma Físico Financeiro'!#REF!+'[1]Cronograma Físico Financeiro'!#REF!+'[1]Cronograma Físico Financeiro'!#REF!+'[1]Cronograma Físico Financeiro'!#REF!)*100,"% de ",'[1]Cronograma Físico Financeiro'!#REF!))</f>
        <v/>
      </c>
      <c r="C160" s="1428"/>
    </row>
    <row r="161" spans="1:3" ht="8.1" hidden="1" customHeight="1" x14ac:dyDescent="0.3">
      <c r="A161" s="1416"/>
      <c r="B161" s="1428"/>
      <c r="C161" s="1428"/>
    </row>
    <row r="162" spans="1:3" ht="8.1" hidden="1" customHeight="1" x14ac:dyDescent="0.3">
      <c r="A162" s="1416"/>
      <c r="B162" s="1428" t="str">
        <f>IF('[1]Cronograma Físico Financeiro'!$AX$19=0,"",CONCATENATE("Executado ", ('[1]Cronograma Físico Financeiro'!#REF!+'[1]Cronograma Físico Financeiro'!#REF!+'[1]Cronograma Físico Financeiro'!#REF!+'[1]Cronograma Físico Financeiro'!#REF!)*100,"% de ",'[1]Cronograma Físico Financeiro'!#REF!))</f>
        <v/>
      </c>
      <c r="C162" s="1428"/>
    </row>
    <row r="163" spans="1:3" ht="8.1" hidden="1" customHeight="1" x14ac:dyDescent="0.3">
      <c r="A163" s="1416"/>
      <c r="B163" s="1428"/>
      <c r="C163" s="1428"/>
    </row>
    <row r="164" spans="1:3" ht="8.1" hidden="1" customHeight="1" x14ac:dyDescent="0.3">
      <c r="A164" s="1416"/>
      <c r="B164" s="1428" t="str">
        <f>IF('[1]Cronograma Físico Financeiro'!$AX$19=0,"",CONCATENATE("Executado ", ('[1]Cronograma Físico Financeiro'!#REF!+'[1]Cronograma Físico Financeiro'!#REF!+'[1]Cronograma Físico Financeiro'!#REF!+'[1]Cronograma Físico Financeiro'!#REF!)*100,"% de ",'[1]Cronograma Físico Financeiro'!#REF!))</f>
        <v/>
      </c>
      <c r="C164" s="1428"/>
    </row>
    <row r="165" spans="1:3" ht="8.1" hidden="1" customHeight="1" x14ac:dyDescent="0.3">
      <c r="A165" s="1416"/>
      <c r="B165" s="1428"/>
      <c r="C165" s="1428"/>
    </row>
    <row r="166" spans="1:3" ht="8.1" hidden="1" customHeight="1" x14ac:dyDescent="0.3">
      <c r="A166" s="1416"/>
      <c r="B166" s="1428" t="str">
        <f>IF('[1]Cronograma Físico Financeiro'!$AX$19=0,"",CONCATENATE("Executado ", ('[1]Cronograma Físico Financeiro'!#REF!+'[1]Cronograma Físico Financeiro'!#REF!+'[1]Cronograma Físico Financeiro'!#REF!+'[1]Cronograma Físico Financeiro'!#REF!)*100,"% de ",'[1]Cronograma Físico Financeiro'!#REF!))</f>
        <v/>
      </c>
      <c r="C166" s="1428"/>
    </row>
    <row r="167" spans="1:3" ht="8.1" hidden="1" customHeight="1" x14ac:dyDescent="0.3">
      <c r="A167" s="1416"/>
      <c r="B167" s="1428"/>
      <c r="C167" s="1428"/>
    </row>
    <row r="168" spans="1:3" ht="8.1" hidden="1" customHeight="1" x14ac:dyDescent="0.3">
      <c r="A168" s="1416"/>
      <c r="B168" s="1428" t="str">
        <f>IF('[1]Cronograma Físico Financeiro'!$AX$19=0,"",CONCATENATE("Executado ", ('[1]Cronograma Físico Financeiro'!#REF!+'[1]Cronograma Físico Financeiro'!#REF!+'[1]Cronograma Físico Financeiro'!#REF!+'[1]Cronograma Físico Financeiro'!#REF!)*100,"% de ",'[1]Cronograma Físico Financeiro'!#REF!))</f>
        <v/>
      </c>
      <c r="C168" s="1428"/>
    </row>
    <row r="169" spans="1:3" ht="8.1" hidden="1" customHeight="1" x14ac:dyDescent="0.3">
      <c r="A169" s="1416"/>
      <c r="B169" s="1428"/>
      <c r="C169" s="1428"/>
    </row>
    <row r="170" spans="1:3" ht="8.1" hidden="1" customHeight="1" x14ac:dyDescent="0.3">
      <c r="A170" s="1416"/>
      <c r="B170" s="1428" t="str">
        <f>IF('[1]Cronograma Físico Financeiro'!$AX$19=0,"",CONCATENATE("Executado ", ('[1]Cronograma Físico Financeiro'!#REF!+'[1]Cronograma Físico Financeiro'!#REF!+'[1]Cronograma Físico Financeiro'!#REF!+'[1]Cronograma Físico Financeiro'!#REF!)*100,"% de ",'[1]Cronograma Físico Financeiro'!#REF!))</f>
        <v/>
      </c>
      <c r="C170" s="1428"/>
    </row>
    <row r="171" spans="1:3" ht="8.1" hidden="1" customHeight="1" x14ac:dyDescent="0.3">
      <c r="A171" s="1416"/>
      <c r="B171" s="1428"/>
      <c r="C171" s="1428"/>
    </row>
    <row r="172" spans="1:3" ht="8.1" hidden="1" customHeight="1" x14ac:dyDescent="0.3">
      <c r="A172" s="1416"/>
      <c r="B172" s="1428" t="str">
        <f>IF('[1]Cronograma Físico Financeiro'!$AX$19=0,"",CONCATENATE("Executado ", ('[1]Cronograma Físico Financeiro'!#REF!+'[1]Cronograma Físico Financeiro'!#REF!+'[1]Cronograma Físico Financeiro'!#REF!+'[1]Cronograma Físico Financeiro'!#REF!)*100,"% de ",'[1]Cronograma Físico Financeiro'!#REF!))</f>
        <v/>
      </c>
      <c r="C172" s="1428"/>
    </row>
    <row r="173" spans="1:3" ht="8.1" hidden="1" customHeight="1" x14ac:dyDescent="0.3">
      <c r="A173" s="1416"/>
      <c r="B173" s="1428"/>
      <c r="C173" s="1428"/>
    </row>
    <row r="174" spans="1:3" ht="8.1" hidden="1" customHeight="1" x14ac:dyDescent="0.3">
      <c r="A174" s="1416"/>
      <c r="B174" s="1428" t="str">
        <f>IF('[1]Cronograma Físico Financeiro'!$AX$19=0,"",CONCATENATE("Executado ", ('[1]Cronograma Físico Financeiro'!#REF!+'[1]Cronograma Físico Financeiro'!#REF!+'[1]Cronograma Físico Financeiro'!#REF!+'[1]Cronograma Físico Financeiro'!#REF!)*100,"% de ",'[1]Cronograma Físico Financeiro'!#REF!))</f>
        <v/>
      </c>
      <c r="C174" s="1428"/>
    </row>
    <row r="175" spans="1:3" ht="8.1" hidden="1" customHeight="1" x14ac:dyDescent="0.3">
      <c r="A175" s="1416"/>
      <c r="B175" s="1428"/>
      <c r="C175" s="1428"/>
    </row>
    <row r="176" spans="1:3" ht="8.1" hidden="1" customHeight="1" x14ac:dyDescent="0.3">
      <c r="A176" s="1416"/>
      <c r="B176" s="1428" t="str">
        <f>IF('[1]Cronograma Físico Financeiro'!$AX$19=0,"",CONCATENATE("Executado ", ('[1]Cronograma Físico Financeiro'!#REF!+'[1]Cronograma Físico Financeiro'!#REF!+'[1]Cronograma Físico Financeiro'!#REF!+'[1]Cronograma Físico Financeiro'!#REF!)*100,"% de ",'[1]Cronograma Físico Financeiro'!#REF!))</f>
        <v/>
      </c>
      <c r="C176" s="1428"/>
    </row>
    <row r="177" spans="1:3" ht="8.1" hidden="1" customHeight="1" x14ac:dyDescent="0.3">
      <c r="A177" s="1416"/>
      <c r="B177" s="1428"/>
      <c r="C177" s="1428"/>
    </row>
    <row r="178" spans="1:3" ht="8.1" hidden="1" customHeight="1" x14ac:dyDescent="0.3">
      <c r="A178" s="1416"/>
      <c r="B178" s="1428" t="str">
        <f>IF('[1]Cronograma Físico Financeiro'!$AX$19=0,"",CONCATENATE("Executado ", ('[1]Cronograma Físico Financeiro'!#REF!+'[1]Cronograma Físico Financeiro'!#REF!+'[1]Cronograma Físico Financeiro'!#REF!+'[1]Cronograma Físico Financeiro'!#REF!)*100,"% de ",'[1]Cronograma Físico Financeiro'!#REF!))</f>
        <v/>
      </c>
      <c r="C178" s="1428"/>
    </row>
    <row r="179" spans="1:3" ht="8.1" hidden="1" customHeight="1" x14ac:dyDescent="0.3">
      <c r="A179" s="1416"/>
      <c r="B179" s="1428"/>
      <c r="C179" s="1428"/>
    </row>
    <row r="180" spans="1:3" ht="8.1" hidden="1" customHeight="1" x14ac:dyDescent="0.3">
      <c r="A180" s="1416"/>
      <c r="B180" s="1428" t="str">
        <f>IF('[1]Cronograma Físico Financeiro'!$AX$19=0,"",CONCATENATE("Executado ", ('[1]Cronograma Físico Financeiro'!#REF!+'[1]Cronograma Físico Financeiro'!#REF!+'[1]Cronograma Físico Financeiro'!#REF!+'[1]Cronograma Físico Financeiro'!#REF!)*100,"% de ",'[1]Cronograma Físico Financeiro'!#REF!))</f>
        <v/>
      </c>
      <c r="C180" s="1428"/>
    </row>
    <row r="181" spans="1:3" ht="8.1" hidden="1" customHeight="1" x14ac:dyDescent="0.3">
      <c r="A181" s="1416"/>
      <c r="B181" s="1428"/>
      <c r="C181" s="1428"/>
    </row>
    <row r="182" spans="1:3" ht="8.1" hidden="1" customHeight="1" x14ac:dyDescent="0.3">
      <c r="A182" s="1416"/>
      <c r="B182" s="1428" t="str">
        <f>IF('[1]Cronograma Físico Financeiro'!$AX$19=0,"",CONCATENATE("Executado ", ('[1]Cronograma Físico Financeiro'!#REF!+'[1]Cronograma Físico Financeiro'!#REF!+'[1]Cronograma Físico Financeiro'!#REF!+'[1]Cronograma Físico Financeiro'!#REF!)*100,"% de ",'[1]Cronograma Físico Financeiro'!#REF!))</f>
        <v/>
      </c>
      <c r="C182" s="1428"/>
    </row>
    <row r="183" spans="1:3" ht="8.1" hidden="1" customHeight="1" x14ac:dyDescent="0.3">
      <c r="A183" s="1416"/>
      <c r="B183" s="1428"/>
      <c r="C183" s="1428"/>
    </row>
    <row r="184" spans="1:3" ht="8.1" hidden="1" customHeight="1" x14ac:dyDescent="0.3">
      <c r="A184" s="1416"/>
      <c r="B184" s="1428" t="str">
        <f>IF('[1]Cronograma Físico Financeiro'!$AX$19=0,"",CONCATENATE("Executado ", ('[1]Cronograma Físico Financeiro'!#REF!+'[1]Cronograma Físico Financeiro'!#REF!+'[1]Cronograma Físico Financeiro'!#REF!+'[1]Cronograma Físico Financeiro'!#REF!)*100,"% de ",'[1]Cronograma Físico Financeiro'!#REF!))</f>
        <v/>
      </c>
      <c r="C184" s="1428"/>
    </row>
    <row r="185" spans="1:3" ht="8.1" hidden="1" customHeight="1" x14ac:dyDescent="0.3">
      <c r="A185" s="1416"/>
      <c r="B185" s="1428"/>
      <c r="C185" s="1428"/>
    </row>
    <row r="186" spans="1:3" ht="8.1" hidden="1" customHeight="1" x14ac:dyDescent="0.3">
      <c r="A186" s="1416"/>
      <c r="B186" s="1428" t="str">
        <f>IF('[1]Cronograma Físico Financeiro'!$AX$19=0,"",CONCATENATE("Executado ", ('[1]Cronograma Físico Financeiro'!#REF!+'[1]Cronograma Físico Financeiro'!#REF!+'[1]Cronograma Físico Financeiro'!#REF!+'[1]Cronograma Físico Financeiro'!#REF!)*100,"% de ",'[1]Cronograma Físico Financeiro'!#REF!))</f>
        <v/>
      </c>
      <c r="C186" s="1428"/>
    </row>
    <row r="187" spans="1:3" ht="8.1" hidden="1" customHeight="1" x14ac:dyDescent="0.3">
      <c r="A187" s="1416"/>
      <c r="B187" s="1428"/>
      <c r="C187" s="1428"/>
    </row>
    <row r="188" spans="1:3" hidden="1" x14ac:dyDescent="0.3"/>
    <row r="189" spans="1:3" hidden="1" x14ac:dyDescent="0.3">
      <c r="A189" s="1423" t="s">
        <v>3195</v>
      </c>
      <c r="B189" s="1423"/>
      <c r="C189" s="1423"/>
    </row>
    <row r="190" spans="1:3" hidden="1" x14ac:dyDescent="0.3">
      <c r="A190" s="354"/>
      <c r="B190" s="354"/>
      <c r="C190" s="354"/>
    </row>
    <row r="191" spans="1:3" hidden="1" x14ac:dyDescent="0.3">
      <c r="A191" s="1417" t="e">
        <f>'[1]Cronograma Físico Financeiro'!AO33</f>
        <v>#REF!</v>
      </c>
      <c r="B191" s="1417"/>
      <c r="C191" s="1417"/>
    </row>
    <row r="192" spans="1:3" ht="8.1" hidden="1" customHeight="1" x14ac:dyDescent="0.3">
      <c r="A192" s="353"/>
      <c r="B192" s="353"/>
      <c r="C192" s="353"/>
    </row>
    <row r="193" spans="1:3" hidden="1" x14ac:dyDescent="0.3">
      <c r="A193" s="1427" t="s">
        <v>3196</v>
      </c>
      <c r="B193" s="1426"/>
      <c r="C193" s="1426"/>
    </row>
    <row r="194" spans="1:3" ht="8.1" hidden="1" customHeight="1" x14ac:dyDescent="0.3">
      <c r="A194" s="355"/>
      <c r="B194" s="355"/>
      <c r="C194" s="355"/>
    </row>
    <row r="195" spans="1:3" hidden="1" x14ac:dyDescent="0.3">
      <c r="A195" s="1426" t="s">
        <v>3188</v>
      </c>
      <c r="B195" s="1426"/>
      <c r="C195" s="1426"/>
    </row>
    <row r="196" spans="1:3" ht="8.1" hidden="1" customHeight="1" x14ac:dyDescent="0.3">
      <c r="A196" s="355"/>
      <c r="B196" s="355"/>
      <c r="C196" s="355"/>
    </row>
    <row r="197" spans="1:3" ht="8.1" hidden="1" customHeight="1" x14ac:dyDescent="0.3">
      <c r="A197" s="1416">
        <v>1</v>
      </c>
      <c r="B197" s="1428" t="str">
        <f>IF('[1]Cronograma Físico Financeiro'!$AX$17=0,"",CONCATENATE("Executado ", ('[1]Cronograma Físico Financeiro'!$I$17+'[1]Cronograma Físico Financeiro'!$N$17+'[1]Cronograma Físico Financeiro'!$W$17+'[1]Cronograma Físico Financeiro'!$AF$17+'[1]Cronograma Físico Financeiro'!$AO$17)*100,"% de ",'[1]Cronograma Físico Financeiro'!$B$17))</f>
        <v/>
      </c>
      <c r="C197" s="1428"/>
    </row>
    <row r="198" spans="1:3" ht="8.1" hidden="1" customHeight="1" x14ac:dyDescent="0.3">
      <c r="A198" s="1416"/>
      <c r="B198" s="1428"/>
      <c r="C198" s="1428"/>
    </row>
    <row r="199" spans="1:3" ht="8.1" hidden="1" customHeight="1" x14ac:dyDescent="0.3">
      <c r="A199" s="1416">
        <v>2</v>
      </c>
      <c r="B199" s="1428" t="str">
        <f>IF('[1]Cronograma Físico Financeiro'!$AX$19=0,"",CONCATENATE("Executado ", ('[1]Cronograma Físico Financeiro'!$I$19+'[1]Cronograma Físico Financeiro'!$N$19+'[1]Cronograma Físico Financeiro'!$W$19+'[1]Cronograma Físico Financeiro'!$AF$19+'[1]Cronograma Físico Financeiro'!$AO$19)*100,"% de ",'[1]Cronograma Físico Financeiro'!$B$19))</f>
        <v/>
      </c>
      <c r="C199" s="1428"/>
    </row>
    <row r="200" spans="1:3" ht="8.1" hidden="1" customHeight="1" x14ac:dyDescent="0.3">
      <c r="A200" s="1416"/>
      <c r="B200" s="1428"/>
      <c r="C200" s="1428"/>
    </row>
    <row r="201" spans="1:3" ht="8.1" hidden="1" customHeight="1" x14ac:dyDescent="0.3">
      <c r="A201" s="1416">
        <v>3</v>
      </c>
      <c r="B201" s="1428" t="str">
        <f>IF('[1]Cronograma Físico Financeiro'!$AX$19=0,"",CONCATENATE("Executado ", ('[1]Cronograma Físico Financeiro'!$I$21+'[1]Cronograma Físico Financeiro'!$N$21+'[1]Cronograma Físico Financeiro'!$W$80+'[1]Cronograma Físico Financeiro'!$AF$21+'[1]Cronograma Físico Financeiro'!$AO$21)*100,"% de ",'[1]Cronograma Físico Financeiro'!$B$21))</f>
        <v/>
      </c>
      <c r="C201" s="1428"/>
    </row>
    <row r="202" spans="1:3" ht="8.1" hidden="1" customHeight="1" x14ac:dyDescent="0.3">
      <c r="A202" s="1416"/>
      <c r="B202" s="1428"/>
      <c r="C202" s="1428"/>
    </row>
    <row r="203" spans="1:3" ht="8.1" hidden="1" customHeight="1" x14ac:dyDescent="0.3">
      <c r="A203" s="1416">
        <v>4</v>
      </c>
      <c r="B203" s="1428" t="str">
        <f>IF('[1]Cronograma Físico Financeiro'!$AX$19=0,"",CONCATENATE("Executado ", ('[1]Cronograma Físico Financeiro'!$I$23+'[1]Cronograma Físico Financeiro'!$N$23+'[1]Cronograma Físico Financeiro'!$W$23+'[1]Cronograma Físico Financeiro'!$AF$23+'[1]Cronograma Físico Financeiro'!$AO$21)*100,"% de ",'[1]Cronograma Físico Financeiro'!$B$23))</f>
        <v/>
      </c>
      <c r="C203" s="1428"/>
    </row>
    <row r="204" spans="1:3" ht="8.1" hidden="1" customHeight="1" x14ac:dyDescent="0.3">
      <c r="A204" s="1416"/>
      <c r="B204" s="1428"/>
      <c r="C204" s="1428"/>
    </row>
    <row r="205" spans="1:3" ht="8.1" hidden="1" customHeight="1" x14ac:dyDescent="0.3">
      <c r="A205" s="1416">
        <v>5</v>
      </c>
      <c r="B205" s="1428" t="str">
        <f>IF('[1]Cronograma Físico Financeiro'!$AX$17=0,"",CONCATENATE("Executado ", ('[1]Cronograma Físico Financeiro'!$I$25+'[1]Cronograma Físico Financeiro'!$N$25+'[1]Cronograma Físico Financeiro'!$W$25+'[1]Cronograma Físico Financeiro'!$AF$25+'[1]Cronograma Físico Financeiro'!$AO$21)*100,"% de ",'[1]Cronograma Físico Financeiro'!$B$25))</f>
        <v/>
      </c>
      <c r="C205" s="1428"/>
    </row>
    <row r="206" spans="1:3" ht="8.1" hidden="1" customHeight="1" x14ac:dyDescent="0.3">
      <c r="A206" s="1416"/>
      <c r="B206" s="1428"/>
      <c r="C206" s="1428"/>
    </row>
    <row r="207" spans="1:3" ht="8.1" hidden="1" customHeight="1" x14ac:dyDescent="0.3">
      <c r="A207" s="1416">
        <v>6</v>
      </c>
      <c r="B207" s="1428" t="str">
        <f>IF('[1]Cronograma Físico Financeiro'!$AX$19=0,"",CONCATENATE("Executado ", ('[1]Cronograma Físico Financeiro'!$I$27+'[1]Cronograma Físico Financeiro'!$N$27+'[1]Cronograma Físico Financeiro'!$W$27+'[1]Cronograma Físico Financeiro'!$AF$27+'[1]Cronograma Físico Financeiro'!$AO$21)*100,"% de ",'[1]Cronograma Físico Financeiro'!$B$27))</f>
        <v/>
      </c>
      <c r="C207" s="1428"/>
    </row>
    <row r="208" spans="1:3" ht="8.1" hidden="1" customHeight="1" x14ac:dyDescent="0.3">
      <c r="A208" s="1416"/>
      <c r="B208" s="1428"/>
      <c r="C208" s="1428"/>
    </row>
    <row r="209" spans="1:3" ht="8.1" hidden="1" customHeight="1" x14ac:dyDescent="0.3">
      <c r="A209" s="1416">
        <v>7</v>
      </c>
      <c r="B209" s="1428" t="str">
        <f>IF('[1]Cronograma Físico Financeiro'!$AX$19=0,"",CONCATENATE("Executado ", ('[1]Cronograma Físico Financeiro'!$I$29+'[1]Cronograma Físico Financeiro'!$N$29+'[1]Cronograma Físico Financeiro'!$W$29+'[1]Cronograma Físico Financeiro'!$AF$29+'[1]Cronograma Físico Financeiro'!$AO$29)*100,"% de ",'[1]Cronograma Físico Financeiro'!$B$29))</f>
        <v/>
      </c>
      <c r="C209" s="1428"/>
    </row>
    <row r="210" spans="1:3" ht="8.1" hidden="1" customHeight="1" x14ac:dyDescent="0.3">
      <c r="A210" s="1416"/>
      <c r="B210" s="1428"/>
      <c r="C210" s="1428"/>
    </row>
    <row r="211" spans="1:3" ht="8.1" hidden="1" customHeight="1" x14ac:dyDescent="0.3">
      <c r="A211" s="1416">
        <v>8</v>
      </c>
      <c r="B211"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1" s="1428"/>
    </row>
    <row r="212" spans="1:3" ht="8.1" hidden="1" customHeight="1" x14ac:dyDescent="0.3">
      <c r="A212" s="1416"/>
      <c r="B212" s="1428"/>
      <c r="C212" s="1428"/>
    </row>
    <row r="213" spans="1:3" ht="8.1" hidden="1" customHeight="1" x14ac:dyDescent="0.3">
      <c r="A213" s="1416">
        <v>9</v>
      </c>
      <c r="B213"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3" s="1428"/>
    </row>
    <row r="214" spans="1:3" ht="8.1" hidden="1" customHeight="1" x14ac:dyDescent="0.3">
      <c r="A214" s="1416"/>
      <c r="B214" s="1428"/>
      <c r="C214" s="1428"/>
    </row>
    <row r="215" spans="1:3" ht="8.1" hidden="1" customHeight="1" x14ac:dyDescent="0.3">
      <c r="A215" s="1416">
        <v>10</v>
      </c>
      <c r="B215"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5" s="1428"/>
    </row>
    <row r="216" spans="1:3" ht="8.1" hidden="1" customHeight="1" x14ac:dyDescent="0.3">
      <c r="A216" s="1416"/>
      <c r="B216" s="1428"/>
      <c r="C216" s="1428"/>
    </row>
    <row r="217" spans="1:3" ht="8.1" hidden="1" customHeight="1" x14ac:dyDescent="0.3">
      <c r="A217" s="1416">
        <v>11</v>
      </c>
      <c r="B217"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7" s="1428"/>
    </row>
    <row r="218" spans="1:3" ht="8.1" hidden="1" customHeight="1" x14ac:dyDescent="0.3">
      <c r="A218" s="1416"/>
      <c r="B218" s="1428"/>
      <c r="C218" s="1428"/>
    </row>
    <row r="219" spans="1:3" ht="8.1" hidden="1" customHeight="1" x14ac:dyDescent="0.3">
      <c r="A219" s="1416">
        <v>12</v>
      </c>
      <c r="B219"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9" s="1428"/>
    </row>
    <row r="220" spans="1:3" ht="8.1" hidden="1" customHeight="1" x14ac:dyDescent="0.3">
      <c r="A220" s="1416"/>
      <c r="B220" s="1428"/>
      <c r="C220" s="1428"/>
    </row>
    <row r="221" spans="1:3" ht="8.1" hidden="1" customHeight="1" x14ac:dyDescent="0.3">
      <c r="A221" s="1416">
        <v>13</v>
      </c>
      <c r="B221"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1" s="1428"/>
    </row>
    <row r="222" spans="1:3" ht="8.1" hidden="1" customHeight="1" x14ac:dyDescent="0.3">
      <c r="A222" s="1416"/>
      <c r="B222" s="1428"/>
      <c r="C222" s="1428"/>
    </row>
    <row r="223" spans="1:3" ht="8.1" hidden="1" customHeight="1" x14ac:dyDescent="0.3">
      <c r="A223" s="1416">
        <v>14</v>
      </c>
      <c r="B223"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3" s="1428"/>
    </row>
    <row r="224" spans="1:3" ht="8.1" hidden="1" customHeight="1" x14ac:dyDescent="0.3">
      <c r="A224" s="1416"/>
      <c r="B224" s="1428"/>
      <c r="C224" s="1428"/>
    </row>
    <row r="225" spans="1:3" ht="8.1" hidden="1" customHeight="1" x14ac:dyDescent="0.3">
      <c r="A225" s="1416">
        <v>15</v>
      </c>
      <c r="B225"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5" s="1428"/>
    </row>
    <row r="226" spans="1:3" ht="8.1" hidden="1" customHeight="1" x14ac:dyDescent="0.3">
      <c r="A226" s="1416"/>
      <c r="B226" s="1428"/>
      <c r="C226" s="1428"/>
    </row>
    <row r="227" spans="1:3" ht="8.1" hidden="1" customHeight="1" x14ac:dyDescent="0.3">
      <c r="A227" s="1416">
        <v>16</v>
      </c>
      <c r="B227"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7" s="1428"/>
    </row>
    <row r="228" spans="1:3" ht="8.1" hidden="1" customHeight="1" x14ac:dyDescent="0.3">
      <c r="A228" s="1416"/>
      <c r="B228" s="1428"/>
      <c r="C228" s="1428"/>
    </row>
    <row r="229" spans="1:3" ht="8.1" hidden="1" customHeight="1" x14ac:dyDescent="0.3">
      <c r="A229" s="1416">
        <v>17</v>
      </c>
      <c r="B229"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9" s="1428"/>
    </row>
    <row r="230" spans="1:3" ht="8.1" hidden="1" customHeight="1" x14ac:dyDescent="0.3">
      <c r="A230" s="1416"/>
      <c r="B230" s="1428"/>
      <c r="C230" s="1428"/>
    </row>
    <row r="231" spans="1:3" ht="8.1" hidden="1" customHeight="1" x14ac:dyDescent="0.3">
      <c r="A231" s="1416">
        <v>18</v>
      </c>
      <c r="B231"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1" s="1428"/>
    </row>
    <row r="232" spans="1:3" ht="8.1" hidden="1" customHeight="1" x14ac:dyDescent="0.3">
      <c r="A232" s="1416"/>
      <c r="B232" s="1428"/>
      <c r="C232" s="1428"/>
    </row>
    <row r="233" spans="1:3" ht="8.1" hidden="1" customHeight="1" x14ac:dyDescent="0.3">
      <c r="A233" s="1416">
        <v>19</v>
      </c>
      <c r="B233"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3" s="1428"/>
    </row>
    <row r="234" spans="1:3" ht="8.1" hidden="1" customHeight="1" x14ac:dyDescent="0.3">
      <c r="A234" s="1416"/>
      <c r="B234" s="1428"/>
      <c r="C234" s="1428"/>
    </row>
    <row r="235" spans="1:3" ht="8.1" hidden="1" customHeight="1" x14ac:dyDescent="0.3">
      <c r="A235" s="1416">
        <v>20</v>
      </c>
      <c r="B235"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5" s="1428"/>
    </row>
    <row r="236" spans="1:3" ht="8.1" hidden="1" customHeight="1" x14ac:dyDescent="0.3">
      <c r="A236" s="1416"/>
      <c r="B236" s="1428"/>
      <c r="C236" s="1428"/>
    </row>
    <row r="237" spans="1:3" ht="8.1" hidden="1" customHeight="1" x14ac:dyDescent="0.3">
      <c r="A237" s="1416">
        <v>21</v>
      </c>
      <c r="B237"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7" s="1428"/>
    </row>
    <row r="238" spans="1:3" ht="8.1" hidden="1" customHeight="1" x14ac:dyDescent="0.3">
      <c r="A238" s="1416"/>
      <c r="B238" s="1428"/>
      <c r="C238" s="1428"/>
    </row>
    <row r="239" spans="1:3" ht="8.1" hidden="1" customHeight="1" x14ac:dyDescent="0.3">
      <c r="A239" s="1416">
        <v>22</v>
      </c>
      <c r="B239"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9" s="1428"/>
    </row>
    <row r="240" spans="1:3" ht="8.1" hidden="1" customHeight="1" x14ac:dyDescent="0.3">
      <c r="A240" s="1416"/>
      <c r="B240" s="1428"/>
      <c r="C240" s="1428"/>
    </row>
    <row r="241" spans="1:3" ht="8.1" hidden="1" customHeight="1" x14ac:dyDescent="0.3">
      <c r="A241" s="1416">
        <v>26</v>
      </c>
      <c r="B241"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1" s="1428"/>
    </row>
    <row r="242" spans="1:3" ht="8.1" hidden="1" customHeight="1" x14ac:dyDescent="0.3">
      <c r="A242" s="1416"/>
      <c r="B242" s="1428"/>
      <c r="C242" s="1428"/>
    </row>
    <row r="243" spans="1:3" ht="8.1" hidden="1" customHeight="1" x14ac:dyDescent="0.3">
      <c r="A243" s="1416">
        <v>28</v>
      </c>
      <c r="B243"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3" s="1428"/>
    </row>
    <row r="244" spans="1:3" ht="8.1" hidden="1" customHeight="1" x14ac:dyDescent="0.3">
      <c r="A244" s="1416"/>
      <c r="B244" s="1428"/>
      <c r="C244" s="1428"/>
    </row>
    <row r="245" spans="1:3" ht="8.1" hidden="1" customHeight="1" x14ac:dyDescent="0.3">
      <c r="A245" s="1416">
        <v>29</v>
      </c>
      <c r="B245"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5" s="1428"/>
    </row>
    <row r="246" spans="1:3" ht="8.1" hidden="1" customHeight="1" x14ac:dyDescent="0.3">
      <c r="A246" s="1416"/>
      <c r="B246" s="1428"/>
      <c r="C246" s="1428"/>
    </row>
    <row r="247" spans="1:3" ht="8.1" hidden="1" customHeight="1" x14ac:dyDescent="0.3">
      <c r="A247" s="1416">
        <v>30</v>
      </c>
      <c r="B247" s="1428"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7" s="1428"/>
    </row>
    <row r="248" spans="1:3" ht="8.1" hidden="1" customHeight="1" x14ac:dyDescent="0.3">
      <c r="A248" s="1416"/>
      <c r="B248" s="1428"/>
      <c r="C248" s="1428"/>
    </row>
    <row r="249" spans="1:3" hidden="1" x14ac:dyDescent="0.3"/>
    <row r="250" spans="1:3" hidden="1" x14ac:dyDescent="0.3">
      <c r="A250" s="1423" t="s">
        <v>3197</v>
      </c>
      <c r="B250" s="1423"/>
      <c r="C250" s="1423"/>
    </row>
    <row r="251" spans="1:3" hidden="1" x14ac:dyDescent="0.3">
      <c r="A251" s="354"/>
      <c r="B251" s="354"/>
      <c r="C251" s="354"/>
    </row>
    <row r="252" spans="1:3" hidden="1" x14ac:dyDescent="0.3">
      <c r="A252" s="1417" t="e">
        <f>'[1]Cronograma Físico Financeiro'!AX33</f>
        <v>#REF!</v>
      </c>
      <c r="B252" s="1417"/>
      <c r="C252" s="1417"/>
    </row>
    <row r="253" spans="1:3" ht="8.1" hidden="1" customHeight="1" x14ac:dyDescent="0.3">
      <c r="A253" s="353"/>
      <c r="B253" s="353"/>
      <c r="C253" s="353"/>
    </row>
    <row r="254" spans="1:3" hidden="1" x14ac:dyDescent="0.3">
      <c r="A254" s="1427" t="s">
        <v>3198</v>
      </c>
      <c r="B254" s="1426"/>
      <c r="C254" s="1426"/>
    </row>
    <row r="255" spans="1:3" ht="8.1" hidden="1" customHeight="1" x14ac:dyDescent="0.3">
      <c r="A255" s="355"/>
      <c r="B255" s="355"/>
      <c r="C255" s="355"/>
    </row>
    <row r="256" spans="1:3" hidden="1" x14ac:dyDescent="0.3">
      <c r="A256" s="1426" t="s">
        <v>3188</v>
      </c>
      <c r="B256" s="1426"/>
      <c r="C256" s="1426"/>
    </row>
    <row r="257" spans="1:3" ht="8.1" hidden="1" customHeight="1" x14ac:dyDescent="0.3">
      <c r="A257" s="355"/>
      <c r="B257" s="355"/>
      <c r="C257" s="355"/>
    </row>
    <row r="258" spans="1:3" ht="8.1" hidden="1" customHeight="1" x14ac:dyDescent="0.3">
      <c r="A258" s="1416">
        <v>1</v>
      </c>
      <c r="B258" s="1428" t="str">
        <f>IF('[1]Cronograma Físico Financeiro'!$AX$17=0,"",CONCATENATE("Executado ", ('[1]Cronograma Físico Financeiro'!$I$17+'[1]Cronograma Físico Financeiro'!$N$17+'[1]Cronograma Físico Financeiro'!$W$17+'[1]Cronograma Físico Financeiro'!$AF$17+'[1]Cronograma Físico Financeiro'!$AO$17+'[1]Cronograma Físico Financeiro'!$AX$17)*100,"% de ",'[1]Cronograma Físico Financeiro'!$B$17))</f>
        <v/>
      </c>
      <c r="C258" s="1428"/>
    </row>
    <row r="259" spans="1:3" ht="8.1" hidden="1" customHeight="1" x14ac:dyDescent="0.3">
      <c r="A259" s="1416"/>
      <c r="B259" s="1428"/>
      <c r="C259" s="1428"/>
    </row>
    <row r="260" spans="1:3" ht="8.1" hidden="1" customHeight="1" x14ac:dyDescent="0.3">
      <c r="A260" s="1416">
        <v>2</v>
      </c>
      <c r="B260" s="1428" t="str">
        <f>IF('[1]Cronograma Físico Financeiro'!$AX$19=0,"",CONCATENATE("Executado ", ('[1]Cronograma Físico Financeiro'!$I$19+'[1]Cronograma Físico Financeiro'!$N$19+'[1]Cronograma Físico Financeiro'!$W$19+'[1]Cronograma Físico Financeiro'!$AF$19+'[1]Cronograma Físico Financeiro'!$AO$19+'[1]Cronograma Físico Financeiro'!$AX$19)*100,"% de ",'[1]Cronograma Físico Financeiro'!$B$19))</f>
        <v/>
      </c>
      <c r="C260" s="1428"/>
    </row>
    <row r="261" spans="1:3" ht="8.1" hidden="1" customHeight="1" x14ac:dyDescent="0.3">
      <c r="A261" s="1416"/>
      <c r="B261" s="1428"/>
      <c r="C261" s="1428"/>
    </row>
    <row r="262" spans="1:3" ht="8.1" hidden="1" customHeight="1" x14ac:dyDescent="0.3">
      <c r="A262" s="1416">
        <v>3</v>
      </c>
      <c r="B262" s="1428" t="str">
        <f>IF('[1]Cronograma Físico Financeiro'!$AX$19=0,"",CONCATENATE("Executado ", ('[1]Cronograma Físico Financeiro'!$I$21+'[1]Cronograma Físico Financeiro'!$N$21+'[1]Cronograma Físico Financeiro'!$W$80+'[1]Cronograma Físico Financeiro'!$AF$21+'[1]Cronograma Físico Financeiro'!$AO$21+'[1]Cronograma Físico Financeiro'!$AX$21)*100,"% de ",'[1]Cronograma Físico Financeiro'!$B$21))</f>
        <v/>
      </c>
      <c r="C262" s="1428"/>
    </row>
    <row r="263" spans="1:3" ht="8.1" hidden="1" customHeight="1" x14ac:dyDescent="0.3">
      <c r="A263" s="1416"/>
      <c r="B263" s="1428"/>
      <c r="C263" s="1428"/>
    </row>
    <row r="264" spans="1:3" ht="8.1" hidden="1" customHeight="1" x14ac:dyDescent="0.3">
      <c r="A264" s="1416">
        <v>4</v>
      </c>
      <c r="B264" s="1428" t="str">
        <f>IF('[1]Cronograma Físico Financeiro'!$AX$19=0,"",CONCATENATE("Executado ", ('[1]Cronograma Físico Financeiro'!$I$23+'[1]Cronograma Físico Financeiro'!$N$23+'[1]Cronograma Físico Financeiro'!$W$23+'[1]Cronograma Físico Financeiro'!$AF$23+'[1]Cronograma Físico Financeiro'!$AO$21+'[1]Cronograma Físico Financeiro'!$AX$21)*100,"% de ",'[1]Cronograma Físico Financeiro'!$B$23))</f>
        <v/>
      </c>
      <c r="C264" s="1428"/>
    </row>
    <row r="265" spans="1:3" ht="8.1" hidden="1" customHeight="1" x14ac:dyDescent="0.3">
      <c r="A265" s="1416"/>
      <c r="B265" s="1428"/>
      <c r="C265" s="1428"/>
    </row>
    <row r="266" spans="1:3" ht="8.1" hidden="1" customHeight="1" x14ac:dyDescent="0.3">
      <c r="A266" s="1416">
        <v>5</v>
      </c>
      <c r="B266" s="1428" t="str">
        <f>IF('[1]Cronograma Físico Financeiro'!$AX$17=0,"",CONCATENATE("Executado ", ('[1]Cronograma Físico Financeiro'!$I$25+'[1]Cronograma Físico Financeiro'!$N$25+'[1]Cronograma Físico Financeiro'!$W$25+'[1]Cronograma Físico Financeiro'!$AF$25+'[1]Cronograma Físico Financeiro'!$AO$114+'[1]Cronograma Físico Financeiro'!$AX$21)*100,"% de ",'[1]Cronograma Físico Financeiro'!$B$25))</f>
        <v/>
      </c>
      <c r="C266" s="1428"/>
    </row>
    <row r="267" spans="1:3" ht="8.1" hidden="1" customHeight="1" x14ac:dyDescent="0.3">
      <c r="A267" s="1416"/>
      <c r="B267" s="1428"/>
      <c r="C267" s="1428"/>
    </row>
    <row r="268" spans="1:3" ht="8.1" hidden="1" customHeight="1" x14ac:dyDescent="0.3">
      <c r="A268" s="1416">
        <v>6</v>
      </c>
      <c r="B268" s="1428" t="str">
        <f>IF('[1]Cronograma Físico Financeiro'!$AX$19=0,"",CONCATENATE("Executado ", ('[1]Cronograma Físico Financeiro'!$I$27+'[1]Cronograma Físico Financeiro'!$N$27+'[1]Cronograma Físico Financeiro'!$W$27+'[1]Cronograma Físico Financeiro'!$AF$27+'[1]Cronograma Físico Financeiro'!$AO$21+'[1]Cronograma Físico Financeiro'!$AX$21)*100,"% de ",'[1]Cronograma Físico Financeiro'!$B$27))</f>
        <v/>
      </c>
      <c r="C268" s="1428"/>
    </row>
    <row r="269" spans="1:3" ht="8.1" hidden="1" customHeight="1" x14ac:dyDescent="0.3">
      <c r="A269" s="1416"/>
      <c r="B269" s="1428"/>
      <c r="C269" s="1428"/>
    </row>
    <row r="270" spans="1:3" ht="8.1" hidden="1" customHeight="1" x14ac:dyDescent="0.3">
      <c r="A270" s="1416">
        <v>7</v>
      </c>
      <c r="B270" s="1428" t="str">
        <f>IF('[1]Cronograma Físico Financeiro'!$AX$19=0,"",CONCATENATE("Executado ", ('[1]Cronograma Físico Financeiro'!$I$29+'[1]Cronograma Físico Financeiro'!$N$29+'[1]Cronograma Físico Financeiro'!$W$29+'[1]Cronograma Físico Financeiro'!$AF$29+'[1]Cronograma Físico Financeiro'!$AO$29+'[1]Cronograma Físico Financeiro'!$AX$29)*100,"% de ",'[1]Cronograma Físico Financeiro'!$B$29))</f>
        <v/>
      </c>
      <c r="C270" s="1428"/>
    </row>
    <row r="271" spans="1:3" ht="8.1" hidden="1" customHeight="1" x14ac:dyDescent="0.3">
      <c r="A271" s="1416"/>
      <c r="B271" s="1428"/>
      <c r="C271" s="1428"/>
    </row>
    <row r="272" spans="1:3" ht="8.1" hidden="1" customHeight="1" x14ac:dyDescent="0.3">
      <c r="A272" s="1416">
        <v>8</v>
      </c>
      <c r="B272"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2" s="1428"/>
    </row>
    <row r="273" spans="1:3" ht="8.1" hidden="1" customHeight="1" x14ac:dyDescent="0.3">
      <c r="A273" s="1416"/>
      <c r="B273" s="1428"/>
      <c r="C273" s="1428"/>
    </row>
    <row r="274" spans="1:3" ht="8.1" hidden="1" customHeight="1" x14ac:dyDescent="0.3">
      <c r="A274" s="1416">
        <v>9</v>
      </c>
      <c r="B274"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4" s="1428"/>
    </row>
    <row r="275" spans="1:3" ht="8.1" hidden="1" customHeight="1" x14ac:dyDescent="0.3">
      <c r="A275" s="1416"/>
      <c r="B275" s="1428"/>
      <c r="C275" s="1428"/>
    </row>
    <row r="276" spans="1:3" ht="8.1" hidden="1" customHeight="1" x14ac:dyDescent="0.3">
      <c r="A276" s="1416">
        <v>10</v>
      </c>
      <c r="B276"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6" s="1428"/>
    </row>
    <row r="277" spans="1:3" ht="8.1" hidden="1" customHeight="1" x14ac:dyDescent="0.3">
      <c r="A277" s="1416"/>
      <c r="B277" s="1428"/>
      <c r="C277" s="1428"/>
    </row>
    <row r="278" spans="1:3" ht="8.1" hidden="1" customHeight="1" x14ac:dyDescent="0.3">
      <c r="A278" s="1416">
        <v>11</v>
      </c>
      <c r="B278"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8" s="1428"/>
    </row>
    <row r="279" spans="1:3" ht="8.1" hidden="1" customHeight="1" x14ac:dyDescent="0.3">
      <c r="A279" s="1416"/>
      <c r="B279" s="1428"/>
      <c r="C279" s="1428"/>
    </row>
    <row r="280" spans="1:3" ht="8.1" hidden="1" customHeight="1" x14ac:dyDescent="0.3">
      <c r="A280" s="1416">
        <v>12</v>
      </c>
      <c r="B280"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0" s="1428"/>
    </row>
    <row r="281" spans="1:3" ht="8.1" hidden="1" customHeight="1" x14ac:dyDescent="0.3">
      <c r="A281" s="1416"/>
      <c r="B281" s="1428"/>
      <c r="C281" s="1428"/>
    </row>
    <row r="282" spans="1:3" ht="8.1" hidden="1" customHeight="1" x14ac:dyDescent="0.3">
      <c r="A282" s="1416">
        <v>13</v>
      </c>
      <c r="B282"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2" s="1428"/>
    </row>
    <row r="283" spans="1:3" ht="8.1" hidden="1" customHeight="1" x14ac:dyDescent="0.3">
      <c r="A283" s="1416"/>
      <c r="B283" s="1428"/>
      <c r="C283" s="1428"/>
    </row>
    <row r="284" spans="1:3" ht="8.1" hidden="1" customHeight="1" x14ac:dyDescent="0.3">
      <c r="A284" s="1416">
        <v>14</v>
      </c>
      <c r="B284"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4" s="1428"/>
    </row>
    <row r="285" spans="1:3" ht="8.1" hidden="1" customHeight="1" x14ac:dyDescent="0.3">
      <c r="A285" s="1416"/>
      <c r="B285" s="1428"/>
      <c r="C285" s="1428"/>
    </row>
    <row r="286" spans="1:3" ht="8.1" hidden="1" customHeight="1" x14ac:dyDescent="0.3">
      <c r="A286" s="1416">
        <v>15</v>
      </c>
      <c r="B286"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6" s="1428"/>
    </row>
    <row r="287" spans="1:3" ht="8.1" hidden="1" customHeight="1" x14ac:dyDescent="0.3">
      <c r="A287" s="1416"/>
      <c r="B287" s="1428"/>
      <c r="C287" s="1428"/>
    </row>
    <row r="288" spans="1:3" ht="8.1" hidden="1" customHeight="1" x14ac:dyDescent="0.3">
      <c r="A288" s="1416">
        <v>16</v>
      </c>
      <c r="B288"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8" s="1428"/>
    </row>
    <row r="289" spans="1:3" ht="8.1" hidden="1" customHeight="1" x14ac:dyDescent="0.3">
      <c r="A289" s="1416"/>
      <c r="B289" s="1428"/>
      <c r="C289" s="1428"/>
    </row>
    <row r="290" spans="1:3" ht="8.1" hidden="1" customHeight="1" x14ac:dyDescent="0.3">
      <c r="A290" s="1416">
        <v>17</v>
      </c>
      <c r="B290"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0" s="1428"/>
    </row>
    <row r="291" spans="1:3" ht="8.1" hidden="1" customHeight="1" x14ac:dyDescent="0.3">
      <c r="A291" s="1416"/>
      <c r="B291" s="1428"/>
      <c r="C291" s="1428"/>
    </row>
    <row r="292" spans="1:3" ht="8.1" hidden="1" customHeight="1" x14ac:dyDescent="0.3">
      <c r="A292" s="1416">
        <v>18</v>
      </c>
      <c r="B292"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2" s="1428"/>
    </row>
    <row r="293" spans="1:3" ht="8.1" hidden="1" customHeight="1" x14ac:dyDescent="0.3">
      <c r="A293" s="1416"/>
      <c r="B293" s="1428"/>
      <c r="C293" s="1428"/>
    </row>
    <row r="294" spans="1:3" ht="8.1" hidden="1" customHeight="1" x14ac:dyDescent="0.3">
      <c r="A294" s="1416">
        <v>19</v>
      </c>
      <c r="B294"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4" s="1428"/>
    </row>
    <row r="295" spans="1:3" ht="8.1" hidden="1" customHeight="1" x14ac:dyDescent="0.3">
      <c r="A295" s="1416"/>
      <c r="B295" s="1428"/>
      <c r="C295" s="1428"/>
    </row>
    <row r="296" spans="1:3" ht="8.1" hidden="1" customHeight="1" x14ac:dyDescent="0.3">
      <c r="A296" s="1416">
        <v>20</v>
      </c>
      <c r="B296"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6" s="1428"/>
    </row>
    <row r="297" spans="1:3" ht="8.1" hidden="1" customHeight="1" x14ac:dyDescent="0.3">
      <c r="A297" s="1416"/>
      <c r="B297" s="1428"/>
      <c r="C297" s="1428"/>
    </row>
    <row r="298" spans="1:3" ht="8.1" hidden="1" customHeight="1" x14ac:dyDescent="0.3">
      <c r="A298" s="1416">
        <v>21</v>
      </c>
      <c r="B298"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8" s="1428"/>
    </row>
    <row r="299" spans="1:3" ht="8.1" hidden="1" customHeight="1" x14ac:dyDescent="0.3">
      <c r="A299" s="1416"/>
      <c r="B299" s="1428"/>
      <c r="C299" s="1428"/>
    </row>
    <row r="300" spans="1:3" ht="8.1" hidden="1" customHeight="1" x14ac:dyDescent="0.3">
      <c r="A300" s="1416">
        <v>22</v>
      </c>
      <c r="B300"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0" s="1428"/>
    </row>
    <row r="301" spans="1:3" ht="8.1" hidden="1" customHeight="1" x14ac:dyDescent="0.3">
      <c r="A301" s="1416"/>
      <c r="B301" s="1428"/>
      <c r="C301" s="1428"/>
    </row>
    <row r="302" spans="1:3" ht="8.1" hidden="1" customHeight="1" x14ac:dyDescent="0.3">
      <c r="A302" s="1416">
        <v>26</v>
      </c>
      <c r="B302"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2" s="1428"/>
    </row>
    <row r="303" spans="1:3" ht="8.1" hidden="1" customHeight="1" x14ac:dyDescent="0.3">
      <c r="A303" s="1416"/>
      <c r="B303" s="1428"/>
      <c r="C303" s="1428"/>
    </row>
    <row r="304" spans="1:3" ht="8.1" hidden="1" customHeight="1" x14ac:dyDescent="0.3">
      <c r="A304" s="1416">
        <v>28</v>
      </c>
      <c r="B304"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4" s="1428"/>
    </row>
    <row r="305" spans="1:3" ht="8.1" hidden="1" customHeight="1" x14ac:dyDescent="0.3">
      <c r="A305" s="1416"/>
      <c r="B305" s="1428"/>
      <c r="C305" s="1428"/>
    </row>
    <row r="306" spans="1:3" ht="8.1" hidden="1" customHeight="1" x14ac:dyDescent="0.3">
      <c r="A306" s="1416">
        <v>29</v>
      </c>
      <c r="B306"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6" s="1428"/>
    </row>
    <row r="307" spans="1:3" ht="8.1" hidden="1" customHeight="1" x14ac:dyDescent="0.3">
      <c r="A307" s="1416"/>
      <c r="B307" s="1428"/>
      <c r="C307" s="1428"/>
    </row>
    <row r="308" spans="1:3" ht="8.1" hidden="1" customHeight="1" x14ac:dyDescent="0.3">
      <c r="A308" s="1416">
        <v>30</v>
      </c>
      <c r="B308" s="1428"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8" s="1428"/>
    </row>
    <row r="309" spans="1:3" ht="8.1" hidden="1" customHeight="1" x14ac:dyDescent="0.3">
      <c r="A309" s="1416"/>
      <c r="B309" s="1428"/>
      <c r="C309" s="1428"/>
    </row>
    <row r="310" spans="1:3" ht="24" customHeight="1" x14ac:dyDescent="0.3">
      <c r="A310" s="1429">
        <f>'Composições Unitárias'!A3114</f>
        <v>0</v>
      </c>
      <c r="B310" s="1430"/>
      <c r="C310" s="1430"/>
    </row>
    <row r="311" spans="1:3" x14ac:dyDescent="0.3">
      <c r="A311" s="303" t="s">
        <v>293</v>
      </c>
      <c r="B311" s="304"/>
      <c r="C311" s="171" t="s">
        <v>294</v>
      </c>
    </row>
    <row r="312" spans="1:3" x14ac:dyDescent="0.3">
      <c r="A312" s="1341" t="s">
        <v>296</v>
      </c>
      <c r="B312" s="1264"/>
      <c r="C312" s="356"/>
    </row>
    <row r="313" spans="1:3" ht="6.75" customHeight="1" x14ac:dyDescent="0.3">
      <c r="A313" s="257"/>
      <c r="B313" s="258"/>
      <c r="C313" s="357"/>
    </row>
    <row r="314" spans="1:3" x14ac:dyDescent="0.3">
      <c r="A314" s="1342" t="s">
        <v>297</v>
      </c>
      <c r="B314" s="1343"/>
      <c r="C314" s="358"/>
    </row>
    <row r="315" spans="1:3" ht="6" customHeight="1" x14ac:dyDescent="0.3"/>
    <row r="316" spans="1:3" ht="24" customHeight="1" x14ac:dyDescent="0.3">
      <c r="A316" s="1298" t="s">
        <v>295</v>
      </c>
      <c r="B316" s="1267"/>
      <c r="C316" s="171" t="s">
        <v>294</v>
      </c>
    </row>
    <row r="317" spans="1:3" x14ac:dyDescent="0.3">
      <c r="A317" s="182"/>
      <c r="B317" s="185"/>
      <c r="C317" s="359"/>
    </row>
    <row r="318" spans="1:3" x14ac:dyDescent="0.3">
      <c r="A318" s="360"/>
      <c r="B318" s="361"/>
      <c r="C318" s="362"/>
    </row>
    <row r="319" spans="1:3" x14ac:dyDescent="0.3">
      <c r="A319" s="186"/>
      <c r="B319" s="189"/>
      <c r="C319" s="363"/>
    </row>
  </sheetData>
  <mergeCells count="274">
    <mergeCell ref="A316:B316"/>
    <mergeCell ref="A306:A307"/>
    <mergeCell ref="B306:C307"/>
    <mergeCell ref="A308:A309"/>
    <mergeCell ref="B308:C309"/>
    <mergeCell ref="A312:B312"/>
    <mergeCell ref="A314:B314"/>
    <mergeCell ref="A300:A301"/>
    <mergeCell ref="B300:C301"/>
    <mergeCell ref="A302:A303"/>
    <mergeCell ref="B302:C303"/>
    <mergeCell ref="A304:A305"/>
    <mergeCell ref="B304:C305"/>
    <mergeCell ref="A310:C310"/>
    <mergeCell ref="A294:A295"/>
    <mergeCell ref="B294:C295"/>
    <mergeCell ref="A296:A297"/>
    <mergeCell ref="B296:C297"/>
    <mergeCell ref="A298:A299"/>
    <mergeCell ref="B298:C299"/>
    <mergeCell ref="A288:A289"/>
    <mergeCell ref="B288:C289"/>
    <mergeCell ref="A290:A291"/>
    <mergeCell ref="B290:C291"/>
    <mergeCell ref="A292:A293"/>
    <mergeCell ref="B292:C293"/>
    <mergeCell ref="A282:A283"/>
    <mergeCell ref="B282:C283"/>
    <mergeCell ref="A284:A285"/>
    <mergeCell ref="B284:C285"/>
    <mergeCell ref="A286:A287"/>
    <mergeCell ref="B286:C287"/>
    <mergeCell ref="A276:A277"/>
    <mergeCell ref="B276:C277"/>
    <mergeCell ref="A278:A279"/>
    <mergeCell ref="B278:C279"/>
    <mergeCell ref="A280:A281"/>
    <mergeCell ref="B280:C281"/>
    <mergeCell ref="A270:A271"/>
    <mergeCell ref="B270:C271"/>
    <mergeCell ref="A272:A273"/>
    <mergeCell ref="B272:C273"/>
    <mergeCell ref="A274:A275"/>
    <mergeCell ref="B274:C275"/>
    <mergeCell ref="A264:A265"/>
    <mergeCell ref="B264:C265"/>
    <mergeCell ref="A266:A267"/>
    <mergeCell ref="B266:C267"/>
    <mergeCell ref="A268:A269"/>
    <mergeCell ref="B268:C269"/>
    <mergeCell ref="A258:A259"/>
    <mergeCell ref="B258:C259"/>
    <mergeCell ref="A260:A261"/>
    <mergeCell ref="B260:C261"/>
    <mergeCell ref="A262:A263"/>
    <mergeCell ref="B262:C263"/>
    <mergeCell ref="A247:A248"/>
    <mergeCell ref="B247:C248"/>
    <mergeCell ref="A250:C250"/>
    <mergeCell ref="A252:C252"/>
    <mergeCell ref="A254:C254"/>
    <mergeCell ref="A256:C256"/>
    <mergeCell ref="A241:A242"/>
    <mergeCell ref="B241:C242"/>
    <mergeCell ref="A243:A244"/>
    <mergeCell ref="B243:C244"/>
    <mergeCell ref="A245:A246"/>
    <mergeCell ref="B245:C246"/>
    <mergeCell ref="A235:A236"/>
    <mergeCell ref="B235:C236"/>
    <mergeCell ref="A237:A238"/>
    <mergeCell ref="B237:C238"/>
    <mergeCell ref="A239:A240"/>
    <mergeCell ref="B239:C240"/>
    <mergeCell ref="A229:A230"/>
    <mergeCell ref="B229:C230"/>
    <mergeCell ref="A231:A232"/>
    <mergeCell ref="B231:C232"/>
    <mergeCell ref="A233:A234"/>
    <mergeCell ref="B233:C234"/>
    <mergeCell ref="A223:A224"/>
    <mergeCell ref="B223:C224"/>
    <mergeCell ref="A225:A226"/>
    <mergeCell ref="B225:C226"/>
    <mergeCell ref="A227:A228"/>
    <mergeCell ref="B227:C228"/>
    <mergeCell ref="A217:A218"/>
    <mergeCell ref="B217:C218"/>
    <mergeCell ref="A219:A220"/>
    <mergeCell ref="B219:C220"/>
    <mergeCell ref="A221:A222"/>
    <mergeCell ref="B221:C222"/>
    <mergeCell ref="A211:A212"/>
    <mergeCell ref="B211:C212"/>
    <mergeCell ref="A213:A214"/>
    <mergeCell ref="B213:C214"/>
    <mergeCell ref="A215:A216"/>
    <mergeCell ref="B215:C216"/>
    <mergeCell ref="A205:A206"/>
    <mergeCell ref="B205:C206"/>
    <mergeCell ref="A207:A208"/>
    <mergeCell ref="B207:C208"/>
    <mergeCell ref="A209:A210"/>
    <mergeCell ref="B209:C210"/>
    <mergeCell ref="A199:A200"/>
    <mergeCell ref="B199:C200"/>
    <mergeCell ref="A201:A202"/>
    <mergeCell ref="B201:C202"/>
    <mergeCell ref="A203:A204"/>
    <mergeCell ref="B203:C204"/>
    <mergeCell ref="A189:C189"/>
    <mergeCell ref="A191:C191"/>
    <mergeCell ref="A193:C193"/>
    <mergeCell ref="A195:C195"/>
    <mergeCell ref="A197:A198"/>
    <mergeCell ref="B197:C198"/>
    <mergeCell ref="A182:A183"/>
    <mergeCell ref="B182:C183"/>
    <mergeCell ref="A184:A185"/>
    <mergeCell ref="B184:C185"/>
    <mergeCell ref="A186:A187"/>
    <mergeCell ref="B186:C187"/>
    <mergeCell ref="A176:A177"/>
    <mergeCell ref="B176:C177"/>
    <mergeCell ref="A178:A179"/>
    <mergeCell ref="B178:C179"/>
    <mergeCell ref="A180:A181"/>
    <mergeCell ref="B180:C181"/>
    <mergeCell ref="A170:A171"/>
    <mergeCell ref="B170:C171"/>
    <mergeCell ref="A172:A173"/>
    <mergeCell ref="B172:C173"/>
    <mergeCell ref="A174:A175"/>
    <mergeCell ref="B174:C175"/>
    <mergeCell ref="A164:A165"/>
    <mergeCell ref="B164:C165"/>
    <mergeCell ref="A166:A167"/>
    <mergeCell ref="B166:C167"/>
    <mergeCell ref="A168:A169"/>
    <mergeCell ref="B168:C169"/>
    <mergeCell ref="A158:A159"/>
    <mergeCell ref="B158:C159"/>
    <mergeCell ref="A160:A161"/>
    <mergeCell ref="B160:C161"/>
    <mergeCell ref="A162:A163"/>
    <mergeCell ref="B162:C163"/>
    <mergeCell ref="A152:A153"/>
    <mergeCell ref="B152:C153"/>
    <mergeCell ref="A154:A155"/>
    <mergeCell ref="B154:C155"/>
    <mergeCell ref="A156:A157"/>
    <mergeCell ref="B156:C157"/>
    <mergeCell ref="A146:A147"/>
    <mergeCell ref="B146:C147"/>
    <mergeCell ref="A148:A149"/>
    <mergeCell ref="B148:C149"/>
    <mergeCell ref="A150:A151"/>
    <mergeCell ref="B150:C151"/>
    <mergeCell ref="A140:A141"/>
    <mergeCell ref="B140:C141"/>
    <mergeCell ref="A142:A143"/>
    <mergeCell ref="B142:C143"/>
    <mergeCell ref="A144:A145"/>
    <mergeCell ref="B144:C145"/>
    <mergeCell ref="A132:C132"/>
    <mergeCell ref="A134:C134"/>
    <mergeCell ref="A136:A137"/>
    <mergeCell ref="B136:C137"/>
    <mergeCell ref="A138:A139"/>
    <mergeCell ref="B138:C139"/>
    <mergeCell ref="A123:A124"/>
    <mergeCell ref="B123:C124"/>
    <mergeCell ref="A125:A126"/>
    <mergeCell ref="B125:C126"/>
    <mergeCell ref="A128:C128"/>
    <mergeCell ref="A130:C130"/>
    <mergeCell ref="A117:A118"/>
    <mergeCell ref="B117:C118"/>
    <mergeCell ref="A119:A120"/>
    <mergeCell ref="B119:C120"/>
    <mergeCell ref="A121:A122"/>
    <mergeCell ref="B121:C122"/>
    <mergeCell ref="A111:A112"/>
    <mergeCell ref="B111:C112"/>
    <mergeCell ref="A113:A114"/>
    <mergeCell ref="B113:C114"/>
    <mergeCell ref="A115:A116"/>
    <mergeCell ref="B115:C116"/>
    <mergeCell ref="A105:A106"/>
    <mergeCell ref="B105:C106"/>
    <mergeCell ref="A107:A108"/>
    <mergeCell ref="B107:C108"/>
    <mergeCell ref="A109:A110"/>
    <mergeCell ref="B109:C110"/>
    <mergeCell ref="A99:A100"/>
    <mergeCell ref="B99:C100"/>
    <mergeCell ref="A101:A102"/>
    <mergeCell ref="B101:C102"/>
    <mergeCell ref="A103:A104"/>
    <mergeCell ref="B103:C104"/>
    <mergeCell ref="A93:A94"/>
    <mergeCell ref="B93:C94"/>
    <mergeCell ref="A95:A96"/>
    <mergeCell ref="B95:C96"/>
    <mergeCell ref="A97:A98"/>
    <mergeCell ref="B97:C98"/>
    <mergeCell ref="A87:A88"/>
    <mergeCell ref="B87:C88"/>
    <mergeCell ref="A89:A90"/>
    <mergeCell ref="B89:C90"/>
    <mergeCell ref="A91:A92"/>
    <mergeCell ref="B91:C92"/>
    <mergeCell ref="A81:A82"/>
    <mergeCell ref="B81:C82"/>
    <mergeCell ref="A83:A84"/>
    <mergeCell ref="B83:C84"/>
    <mergeCell ref="A85:A86"/>
    <mergeCell ref="B85:C86"/>
    <mergeCell ref="A75:A76"/>
    <mergeCell ref="B75:C76"/>
    <mergeCell ref="A77:A78"/>
    <mergeCell ref="B77:C78"/>
    <mergeCell ref="A79:A80"/>
    <mergeCell ref="B79:C80"/>
    <mergeCell ref="A64:A65"/>
    <mergeCell ref="B64:C65"/>
    <mergeCell ref="A67:C67"/>
    <mergeCell ref="A69:C69"/>
    <mergeCell ref="A71:C71"/>
    <mergeCell ref="A73:C73"/>
    <mergeCell ref="A56:A57"/>
    <mergeCell ref="B56:C57"/>
    <mergeCell ref="A60:A61"/>
    <mergeCell ref="B60:C61"/>
    <mergeCell ref="A62:A63"/>
    <mergeCell ref="B62:C63"/>
    <mergeCell ref="A48:A49"/>
    <mergeCell ref="B48:C49"/>
    <mergeCell ref="A50:A51"/>
    <mergeCell ref="B50:C51"/>
    <mergeCell ref="A52:A53"/>
    <mergeCell ref="B52:C53"/>
    <mergeCell ref="A54:A55"/>
    <mergeCell ref="B54:C55"/>
    <mergeCell ref="A58:A59"/>
    <mergeCell ref="B58:C59"/>
    <mergeCell ref="A38:C38"/>
    <mergeCell ref="A40:C40"/>
    <mergeCell ref="A42:C42"/>
    <mergeCell ref="A44:C44"/>
    <mergeCell ref="A46:A47"/>
    <mergeCell ref="B46:C47"/>
    <mergeCell ref="A29:A30"/>
    <mergeCell ref="B29:C30"/>
    <mergeCell ref="A31:A32"/>
    <mergeCell ref="B31:C32"/>
    <mergeCell ref="A33:A34"/>
    <mergeCell ref="B33:C34"/>
    <mergeCell ref="A35:A36"/>
    <mergeCell ref="B35:C36"/>
    <mergeCell ref="A23:A24"/>
    <mergeCell ref="B23:C24"/>
    <mergeCell ref="A25:A26"/>
    <mergeCell ref="B25:C26"/>
    <mergeCell ref="A27:A28"/>
    <mergeCell ref="B27:C28"/>
    <mergeCell ref="A5:C5"/>
    <mergeCell ref="A13:C13"/>
    <mergeCell ref="A15:C15"/>
    <mergeCell ref="A17:C17"/>
    <mergeCell ref="A19:C19"/>
    <mergeCell ref="A21:C21"/>
    <mergeCell ref="A9:B9"/>
    <mergeCell ref="A10:B10"/>
  </mergeCells>
  <printOptions horizontalCentered="1"/>
  <pageMargins left="0.25" right="0.25" top="0.75" bottom="0.75" header="0.3" footer="0.3"/>
  <pageSetup paperSize="9" scale="71" orientation="portrait" r:id="rId1"/>
  <headerFooter>
    <oddFooter>&amp;L&amp;"-,Regular"&amp;A&amp;R&amp;"-,Regular"Página &amp;P de &amp;N</oddFooter>
  </headerFooter>
  <rowBreaks count="1" manualBreakCount="1">
    <brk id="126" max="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2508"/>
  <sheetViews>
    <sheetView view="pageBreakPreview" topLeftCell="A2222" zoomScale="80" zoomScaleNormal="70" zoomScaleSheetLayoutView="80" workbookViewId="0">
      <pane xSplit="1" topLeftCell="B1" activePane="topRight" state="frozen"/>
      <selection activeCell="D23" sqref="D23:E23"/>
      <selection pane="topRight" activeCell="D2503" sqref="D2503"/>
    </sheetView>
  </sheetViews>
  <sheetFormatPr defaultRowHeight="13.2" x14ac:dyDescent="0.3"/>
  <cols>
    <col min="1" max="1" width="2.44140625" style="1058" bestFit="1" customWidth="1"/>
    <col min="2" max="2" width="15.88671875" style="607" customWidth="1"/>
    <col min="3" max="3" width="23.33203125" style="607" customWidth="1"/>
    <col min="4" max="4" width="78" style="1058" customWidth="1"/>
    <col min="5" max="5" width="11" style="614" customWidth="1"/>
    <col min="6" max="6" width="12.88671875" style="1058" customWidth="1"/>
    <col min="7" max="7" width="17.33203125" style="980" customWidth="1"/>
    <col min="8" max="8" width="17" style="980" customWidth="1"/>
    <col min="9" max="9" width="14.6640625" style="980" customWidth="1"/>
    <col min="10" max="10" width="16" style="1058" customWidth="1"/>
    <col min="11" max="11" width="19.33203125" style="980" customWidth="1"/>
    <col min="12" max="12" width="11.5546875" style="1058" customWidth="1"/>
    <col min="13" max="247" width="9.109375" style="1058"/>
    <col min="248" max="248" width="1.6640625" style="1058" bestFit="1" customWidth="1"/>
    <col min="249" max="249" width="14.88671875" style="1058" customWidth="1"/>
    <col min="250" max="250" width="23.33203125" style="1058" customWidth="1"/>
    <col min="251" max="251" width="78" style="1058" customWidth="1"/>
    <col min="252" max="252" width="11" style="1058" customWidth="1"/>
    <col min="253" max="253" width="12.88671875" style="1058" customWidth="1"/>
    <col min="254" max="254" width="21.5546875" style="1058" customWidth="1"/>
    <col min="255" max="255" width="15.5546875" style="1058" customWidth="1"/>
    <col min="256" max="256" width="14.6640625" style="1058" customWidth="1"/>
    <col min="257" max="257" width="19.33203125" style="1058" customWidth="1"/>
    <col min="258" max="258" width="43" style="1058" customWidth="1"/>
    <col min="259" max="259" width="9.5546875" style="1058" bestFit="1" customWidth="1"/>
    <col min="260" max="260" width="11" style="1058" customWidth="1"/>
    <col min="261" max="261" width="10" style="1058" customWidth="1"/>
    <col min="262" max="262" width="9.109375" style="1058"/>
    <col min="263" max="263" width="14" style="1058" customWidth="1"/>
    <col min="264" max="264" width="16.5546875" style="1058" customWidth="1"/>
    <col min="265" max="503" width="9.109375" style="1058"/>
    <col min="504" max="504" width="1.6640625" style="1058" bestFit="1" customWidth="1"/>
    <col min="505" max="505" width="14.88671875" style="1058" customWidth="1"/>
    <col min="506" max="506" width="23.33203125" style="1058" customWidth="1"/>
    <col min="507" max="507" width="78" style="1058" customWidth="1"/>
    <col min="508" max="508" width="11" style="1058" customWidth="1"/>
    <col min="509" max="509" width="12.88671875" style="1058" customWidth="1"/>
    <col min="510" max="510" width="21.5546875" style="1058" customWidth="1"/>
    <col min="511" max="511" width="15.5546875" style="1058" customWidth="1"/>
    <col min="512" max="512" width="14.6640625" style="1058" customWidth="1"/>
    <col min="513" max="513" width="19.33203125" style="1058" customWidth="1"/>
    <col min="514" max="514" width="43" style="1058" customWidth="1"/>
    <col min="515" max="515" width="9.5546875" style="1058" bestFit="1" customWidth="1"/>
    <col min="516" max="516" width="11" style="1058" customWidth="1"/>
    <col min="517" max="517" width="10" style="1058" customWidth="1"/>
    <col min="518" max="518" width="9.109375" style="1058"/>
    <col min="519" max="519" width="14" style="1058" customWidth="1"/>
    <col min="520" max="520" width="16.5546875" style="1058" customWidth="1"/>
    <col min="521" max="759" width="9.109375" style="1058"/>
    <col min="760" max="760" width="1.6640625" style="1058" bestFit="1" customWidth="1"/>
    <col min="761" max="761" width="14.88671875" style="1058" customWidth="1"/>
    <col min="762" max="762" width="23.33203125" style="1058" customWidth="1"/>
    <col min="763" max="763" width="78" style="1058" customWidth="1"/>
    <col min="764" max="764" width="11" style="1058" customWidth="1"/>
    <col min="765" max="765" width="12.88671875" style="1058" customWidth="1"/>
    <col min="766" max="766" width="21.5546875" style="1058" customWidth="1"/>
    <col min="767" max="767" width="15.5546875" style="1058" customWidth="1"/>
    <col min="768" max="768" width="14.6640625" style="1058" customWidth="1"/>
    <col min="769" max="769" width="19.33203125" style="1058" customWidth="1"/>
    <col min="770" max="770" width="43" style="1058" customWidth="1"/>
    <col min="771" max="771" width="9.5546875" style="1058" bestFit="1" customWidth="1"/>
    <col min="772" max="772" width="11" style="1058" customWidth="1"/>
    <col min="773" max="773" width="10" style="1058" customWidth="1"/>
    <col min="774" max="774" width="9.109375" style="1058"/>
    <col min="775" max="775" width="14" style="1058" customWidth="1"/>
    <col min="776" max="776" width="16.5546875" style="1058" customWidth="1"/>
    <col min="777" max="1015" width="9.109375" style="1058"/>
    <col min="1016" max="1016" width="1.6640625" style="1058" bestFit="1" customWidth="1"/>
    <col min="1017" max="1017" width="14.88671875" style="1058" customWidth="1"/>
    <col min="1018" max="1018" width="23.33203125" style="1058" customWidth="1"/>
    <col min="1019" max="1019" width="78" style="1058" customWidth="1"/>
    <col min="1020" max="1020" width="11" style="1058" customWidth="1"/>
    <col min="1021" max="1021" width="12.88671875" style="1058" customWidth="1"/>
    <col min="1022" max="1022" width="21.5546875" style="1058" customWidth="1"/>
    <col min="1023" max="1023" width="15.5546875" style="1058" customWidth="1"/>
    <col min="1024" max="1024" width="14.6640625" style="1058" customWidth="1"/>
    <col min="1025" max="1025" width="19.33203125" style="1058" customWidth="1"/>
    <col min="1026" max="1026" width="43" style="1058" customWidth="1"/>
    <col min="1027" max="1027" width="9.5546875" style="1058" bestFit="1" customWidth="1"/>
    <col min="1028" max="1028" width="11" style="1058" customWidth="1"/>
    <col min="1029" max="1029" width="10" style="1058" customWidth="1"/>
    <col min="1030" max="1030" width="9.109375" style="1058"/>
    <col min="1031" max="1031" width="14" style="1058" customWidth="1"/>
    <col min="1032" max="1032" width="16.5546875" style="1058" customWidth="1"/>
    <col min="1033" max="1271" width="9.109375" style="1058"/>
    <col min="1272" max="1272" width="1.6640625" style="1058" bestFit="1" customWidth="1"/>
    <col min="1273" max="1273" width="14.88671875" style="1058" customWidth="1"/>
    <col min="1274" max="1274" width="23.33203125" style="1058" customWidth="1"/>
    <col min="1275" max="1275" width="78" style="1058" customWidth="1"/>
    <col min="1276" max="1276" width="11" style="1058" customWidth="1"/>
    <col min="1277" max="1277" width="12.88671875" style="1058" customWidth="1"/>
    <col min="1278" max="1278" width="21.5546875" style="1058" customWidth="1"/>
    <col min="1279" max="1279" width="15.5546875" style="1058" customWidth="1"/>
    <col min="1280" max="1280" width="14.6640625" style="1058" customWidth="1"/>
    <col min="1281" max="1281" width="19.33203125" style="1058" customWidth="1"/>
    <col min="1282" max="1282" width="43" style="1058" customWidth="1"/>
    <col min="1283" max="1283" width="9.5546875" style="1058" bestFit="1" customWidth="1"/>
    <col min="1284" max="1284" width="11" style="1058" customWidth="1"/>
    <col min="1285" max="1285" width="10" style="1058" customWidth="1"/>
    <col min="1286" max="1286" width="9.109375" style="1058"/>
    <col min="1287" max="1287" width="14" style="1058" customWidth="1"/>
    <col min="1288" max="1288" width="16.5546875" style="1058" customWidth="1"/>
    <col min="1289" max="1527" width="9.109375" style="1058"/>
    <col min="1528" max="1528" width="1.6640625" style="1058" bestFit="1" customWidth="1"/>
    <col min="1529" max="1529" width="14.88671875" style="1058" customWidth="1"/>
    <col min="1530" max="1530" width="23.33203125" style="1058" customWidth="1"/>
    <col min="1531" max="1531" width="78" style="1058" customWidth="1"/>
    <col min="1532" max="1532" width="11" style="1058" customWidth="1"/>
    <col min="1533" max="1533" width="12.88671875" style="1058" customWidth="1"/>
    <col min="1534" max="1534" width="21.5546875" style="1058" customWidth="1"/>
    <col min="1535" max="1535" width="15.5546875" style="1058" customWidth="1"/>
    <col min="1536" max="1536" width="14.6640625" style="1058" customWidth="1"/>
    <col min="1537" max="1537" width="19.33203125" style="1058" customWidth="1"/>
    <col min="1538" max="1538" width="43" style="1058" customWidth="1"/>
    <col min="1539" max="1539" width="9.5546875" style="1058" bestFit="1" customWidth="1"/>
    <col min="1540" max="1540" width="11" style="1058" customWidth="1"/>
    <col min="1541" max="1541" width="10" style="1058" customWidth="1"/>
    <col min="1542" max="1542" width="9.109375" style="1058"/>
    <col min="1543" max="1543" width="14" style="1058" customWidth="1"/>
    <col min="1544" max="1544" width="16.5546875" style="1058" customWidth="1"/>
    <col min="1545" max="1783" width="9.109375" style="1058"/>
    <col min="1784" max="1784" width="1.6640625" style="1058" bestFit="1" customWidth="1"/>
    <col min="1785" max="1785" width="14.88671875" style="1058" customWidth="1"/>
    <col min="1786" max="1786" width="23.33203125" style="1058" customWidth="1"/>
    <col min="1787" max="1787" width="78" style="1058" customWidth="1"/>
    <col min="1788" max="1788" width="11" style="1058" customWidth="1"/>
    <col min="1789" max="1789" width="12.88671875" style="1058" customWidth="1"/>
    <col min="1790" max="1790" width="21.5546875" style="1058" customWidth="1"/>
    <col min="1791" max="1791" width="15.5546875" style="1058" customWidth="1"/>
    <col min="1792" max="1792" width="14.6640625" style="1058" customWidth="1"/>
    <col min="1793" max="1793" width="19.33203125" style="1058" customWidth="1"/>
    <col min="1794" max="1794" width="43" style="1058" customWidth="1"/>
    <col min="1795" max="1795" width="9.5546875" style="1058" bestFit="1" customWidth="1"/>
    <col min="1796" max="1796" width="11" style="1058" customWidth="1"/>
    <col min="1797" max="1797" width="10" style="1058" customWidth="1"/>
    <col min="1798" max="1798" width="9.109375" style="1058"/>
    <col min="1799" max="1799" width="14" style="1058" customWidth="1"/>
    <col min="1800" max="1800" width="16.5546875" style="1058" customWidth="1"/>
    <col min="1801" max="2039" width="9.109375" style="1058"/>
    <col min="2040" max="2040" width="1.6640625" style="1058" bestFit="1" customWidth="1"/>
    <col min="2041" max="2041" width="14.88671875" style="1058" customWidth="1"/>
    <col min="2042" max="2042" width="23.33203125" style="1058" customWidth="1"/>
    <col min="2043" max="2043" width="78" style="1058" customWidth="1"/>
    <col min="2044" max="2044" width="11" style="1058" customWidth="1"/>
    <col min="2045" max="2045" width="12.88671875" style="1058" customWidth="1"/>
    <col min="2046" max="2046" width="21.5546875" style="1058" customWidth="1"/>
    <col min="2047" max="2047" width="15.5546875" style="1058" customWidth="1"/>
    <col min="2048" max="2048" width="14.6640625" style="1058" customWidth="1"/>
    <col min="2049" max="2049" width="19.33203125" style="1058" customWidth="1"/>
    <col min="2050" max="2050" width="43" style="1058" customWidth="1"/>
    <col min="2051" max="2051" width="9.5546875" style="1058" bestFit="1" customWidth="1"/>
    <col min="2052" max="2052" width="11" style="1058" customWidth="1"/>
    <col min="2053" max="2053" width="10" style="1058" customWidth="1"/>
    <col min="2054" max="2054" width="9.109375" style="1058"/>
    <col min="2055" max="2055" width="14" style="1058" customWidth="1"/>
    <col min="2056" max="2056" width="16.5546875" style="1058" customWidth="1"/>
    <col min="2057" max="2295" width="9.109375" style="1058"/>
    <col min="2296" max="2296" width="1.6640625" style="1058" bestFit="1" customWidth="1"/>
    <col min="2297" max="2297" width="14.88671875" style="1058" customWidth="1"/>
    <col min="2298" max="2298" width="23.33203125" style="1058" customWidth="1"/>
    <col min="2299" max="2299" width="78" style="1058" customWidth="1"/>
    <col min="2300" max="2300" width="11" style="1058" customWidth="1"/>
    <col min="2301" max="2301" width="12.88671875" style="1058" customWidth="1"/>
    <col min="2302" max="2302" width="21.5546875" style="1058" customWidth="1"/>
    <col min="2303" max="2303" width="15.5546875" style="1058" customWidth="1"/>
    <col min="2304" max="2304" width="14.6640625" style="1058" customWidth="1"/>
    <col min="2305" max="2305" width="19.33203125" style="1058" customWidth="1"/>
    <col min="2306" max="2306" width="43" style="1058" customWidth="1"/>
    <col min="2307" max="2307" width="9.5546875" style="1058" bestFit="1" customWidth="1"/>
    <col min="2308" max="2308" width="11" style="1058" customWidth="1"/>
    <col min="2309" max="2309" width="10" style="1058" customWidth="1"/>
    <col min="2310" max="2310" width="9.109375" style="1058"/>
    <col min="2311" max="2311" width="14" style="1058" customWidth="1"/>
    <col min="2312" max="2312" width="16.5546875" style="1058" customWidth="1"/>
    <col min="2313" max="2551" width="9.109375" style="1058"/>
    <col min="2552" max="2552" width="1.6640625" style="1058" bestFit="1" customWidth="1"/>
    <col min="2553" max="2553" width="14.88671875" style="1058" customWidth="1"/>
    <col min="2554" max="2554" width="23.33203125" style="1058" customWidth="1"/>
    <col min="2555" max="2555" width="78" style="1058" customWidth="1"/>
    <col min="2556" max="2556" width="11" style="1058" customWidth="1"/>
    <col min="2557" max="2557" width="12.88671875" style="1058" customWidth="1"/>
    <col min="2558" max="2558" width="21.5546875" style="1058" customWidth="1"/>
    <col min="2559" max="2559" width="15.5546875" style="1058" customWidth="1"/>
    <col min="2560" max="2560" width="14.6640625" style="1058" customWidth="1"/>
    <col min="2561" max="2561" width="19.33203125" style="1058" customWidth="1"/>
    <col min="2562" max="2562" width="43" style="1058" customWidth="1"/>
    <col min="2563" max="2563" width="9.5546875" style="1058" bestFit="1" customWidth="1"/>
    <col min="2564" max="2564" width="11" style="1058" customWidth="1"/>
    <col min="2565" max="2565" width="10" style="1058" customWidth="1"/>
    <col min="2566" max="2566" width="9.109375" style="1058"/>
    <col min="2567" max="2567" width="14" style="1058" customWidth="1"/>
    <col min="2568" max="2568" width="16.5546875" style="1058" customWidth="1"/>
    <col min="2569" max="2807" width="9.109375" style="1058"/>
    <col min="2808" max="2808" width="1.6640625" style="1058" bestFit="1" customWidth="1"/>
    <col min="2809" max="2809" width="14.88671875" style="1058" customWidth="1"/>
    <col min="2810" max="2810" width="23.33203125" style="1058" customWidth="1"/>
    <col min="2811" max="2811" width="78" style="1058" customWidth="1"/>
    <col min="2812" max="2812" width="11" style="1058" customWidth="1"/>
    <col min="2813" max="2813" width="12.88671875" style="1058" customWidth="1"/>
    <col min="2814" max="2814" width="21.5546875" style="1058" customWidth="1"/>
    <col min="2815" max="2815" width="15.5546875" style="1058" customWidth="1"/>
    <col min="2816" max="2816" width="14.6640625" style="1058" customWidth="1"/>
    <col min="2817" max="2817" width="19.33203125" style="1058" customWidth="1"/>
    <col min="2818" max="2818" width="43" style="1058" customWidth="1"/>
    <col min="2819" max="2819" width="9.5546875" style="1058" bestFit="1" customWidth="1"/>
    <col min="2820" max="2820" width="11" style="1058" customWidth="1"/>
    <col min="2821" max="2821" width="10" style="1058" customWidth="1"/>
    <col min="2822" max="2822" width="9.109375" style="1058"/>
    <col min="2823" max="2823" width="14" style="1058" customWidth="1"/>
    <col min="2824" max="2824" width="16.5546875" style="1058" customWidth="1"/>
    <col min="2825" max="3063" width="9.109375" style="1058"/>
    <col min="3064" max="3064" width="1.6640625" style="1058" bestFit="1" customWidth="1"/>
    <col min="3065" max="3065" width="14.88671875" style="1058" customWidth="1"/>
    <col min="3066" max="3066" width="23.33203125" style="1058" customWidth="1"/>
    <col min="3067" max="3067" width="78" style="1058" customWidth="1"/>
    <col min="3068" max="3068" width="11" style="1058" customWidth="1"/>
    <col min="3069" max="3069" width="12.88671875" style="1058" customWidth="1"/>
    <col min="3070" max="3070" width="21.5546875" style="1058" customWidth="1"/>
    <col min="3071" max="3071" width="15.5546875" style="1058" customWidth="1"/>
    <col min="3072" max="3072" width="14.6640625" style="1058" customWidth="1"/>
    <col min="3073" max="3073" width="19.33203125" style="1058" customWidth="1"/>
    <col min="3074" max="3074" width="43" style="1058" customWidth="1"/>
    <col min="3075" max="3075" width="9.5546875" style="1058" bestFit="1" customWidth="1"/>
    <col min="3076" max="3076" width="11" style="1058" customWidth="1"/>
    <col min="3077" max="3077" width="10" style="1058" customWidth="1"/>
    <col min="3078" max="3078" width="9.109375" style="1058"/>
    <col min="3079" max="3079" width="14" style="1058" customWidth="1"/>
    <col min="3080" max="3080" width="16.5546875" style="1058" customWidth="1"/>
    <col min="3081" max="3319" width="9.109375" style="1058"/>
    <col min="3320" max="3320" width="1.6640625" style="1058" bestFit="1" customWidth="1"/>
    <col min="3321" max="3321" width="14.88671875" style="1058" customWidth="1"/>
    <col min="3322" max="3322" width="23.33203125" style="1058" customWidth="1"/>
    <col min="3323" max="3323" width="78" style="1058" customWidth="1"/>
    <col min="3324" max="3324" width="11" style="1058" customWidth="1"/>
    <col min="3325" max="3325" width="12.88671875" style="1058" customWidth="1"/>
    <col min="3326" max="3326" width="21.5546875" style="1058" customWidth="1"/>
    <col min="3327" max="3327" width="15.5546875" style="1058" customWidth="1"/>
    <col min="3328" max="3328" width="14.6640625" style="1058" customWidth="1"/>
    <col min="3329" max="3329" width="19.33203125" style="1058" customWidth="1"/>
    <col min="3330" max="3330" width="43" style="1058" customWidth="1"/>
    <col min="3331" max="3331" width="9.5546875" style="1058" bestFit="1" customWidth="1"/>
    <col min="3332" max="3332" width="11" style="1058" customWidth="1"/>
    <col min="3333" max="3333" width="10" style="1058" customWidth="1"/>
    <col min="3334" max="3334" width="9.109375" style="1058"/>
    <col min="3335" max="3335" width="14" style="1058" customWidth="1"/>
    <col min="3336" max="3336" width="16.5546875" style="1058" customWidth="1"/>
    <col min="3337" max="3575" width="9.109375" style="1058"/>
    <col min="3576" max="3576" width="1.6640625" style="1058" bestFit="1" customWidth="1"/>
    <col min="3577" max="3577" width="14.88671875" style="1058" customWidth="1"/>
    <col min="3578" max="3578" width="23.33203125" style="1058" customWidth="1"/>
    <col min="3579" max="3579" width="78" style="1058" customWidth="1"/>
    <col min="3580" max="3580" width="11" style="1058" customWidth="1"/>
    <col min="3581" max="3581" width="12.88671875" style="1058" customWidth="1"/>
    <col min="3582" max="3582" width="21.5546875" style="1058" customWidth="1"/>
    <col min="3583" max="3583" width="15.5546875" style="1058" customWidth="1"/>
    <col min="3584" max="3584" width="14.6640625" style="1058" customWidth="1"/>
    <col min="3585" max="3585" width="19.33203125" style="1058" customWidth="1"/>
    <col min="3586" max="3586" width="43" style="1058" customWidth="1"/>
    <col min="3587" max="3587" width="9.5546875" style="1058" bestFit="1" customWidth="1"/>
    <col min="3588" max="3588" width="11" style="1058" customWidth="1"/>
    <col min="3589" max="3589" width="10" style="1058" customWidth="1"/>
    <col min="3590" max="3590" width="9.109375" style="1058"/>
    <col min="3591" max="3591" width="14" style="1058" customWidth="1"/>
    <col min="3592" max="3592" width="16.5546875" style="1058" customWidth="1"/>
    <col min="3593" max="3831" width="9.109375" style="1058"/>
    <col min="3832" max="3832" width="1.6640625" style="1058" bestFit="1" customWidth="1"/>
    <col min="3833" max="3833" width="14.88671875" style="1058" customWidth="1"/>
    <col min="3834" max="3834" width="23.33203125" style="1058" customWidth="1"/>
    <col min="3835" max="3835" width="78" style="1058" customWidth="1"/>
    <col min="3836" max="3836" width="11" style="1058" customWidth="1"/>
    <col min="3837" max="3837" width="12.88671875" style="1058" customWidth="1"/>
    <col min="3838" max="3838" width="21.5546875" style="1058" customWidth="1"/>
    <col min="3839" max="3839" width="15.5546875" style="1058" customWidth="1"/>
    <col min="3840" max="3840" width="14.6640625" style="1058" customWidth="1"/>
    <col min="3841" max="3841" width="19.33203125" style="1058" customWidth="1"/>
    <col min="3842" max="3842" width="43" style="1058" customWidth="1"/>
    <col min="3843" max="3843" width="9.5546875" style="1058" bestFit="1" customWidth="1"/>
    <col min="3844" max="3844" width="11" style="1058" customWidth="1"/>
    <col min="3845" max="3845" width="10" style="1058" customWidth="1"/>
    <col min="3846" max="3846" width="9.109375" style="1058"/>
    <col min="3847" max="3847" width="14" style="1058" customWidth="1"/>
    <col min="3848" max="3848" width="16.5546875" style="1058" customWidth="1"/>
    <col min="3849" max="4087" width="9.109375" style="1058"/>
    <col min="4088" max="4088" width="1.6640625" style="1058" bestFit="1" customWidth="1"/>
    <col min="4089" max="4089" width="14.88671875" style="1058" customWidth="1"/>
    <col min="4090" max="4090" width="23.33203125" style="1058" customWidth="1"/>
    <col min="4091" max="4091" width="78" style="1058" customWidth="1"/>
    <col min="4092" max="4092" width="11" style="1058" customWidth="1"/>
    <col min="4093" max="4093" width="12.88671875" style="1058" customWidth="1"/>
    <col min="4094" max="4094" width="21.5546875" style="1058" customWidth="1"/>
    <col min="4095" max="4095" width="15.5546875" style="1058" customWidth="1"/>
    <col min="4096" max="4096" width="14.6640625" style="1058" customWidth="1"/>
    <col min="4097" max="4097" width="19.33203125" style="1058" customWidth="1"/>
    <col min="4098" max="4098" width="43" style="1058" customWidth="1"/>
    <col min="4099" max="4099" width="9.5546875" style="1058" bestFit="1" customWidth="1"/>
    <col min="4100" max="4100" width="11" style="1058" customWidth="1"/>
    <col min="4101" max="4101" width="10" style="1058" customWidth="1"/>
    <col min="4102" max="4102" width="9.109375" style="1058"/>
    <col min="4103" max="4103" width="14" style="1058" customWidth="1"/>
    <col min="4104" max="4104" width="16.5546875" style="1058" customWidth="1"/>
    <col min="4105" max="4343" width="9.109375" style="1058"/>
    <col min="4344" max="4344" width="1.6640625" style="1058" bestFit="1" customWidth="1"/>
    <col min="4345" max="4345" width="14.88671875" style="1058" customWidth="1"/>
    <col min="4346" max="4346" width="23.33203125" style="1058" customWidth="1"/>
    <col min="4347" max="4347" width="78" style="1058" customWidth="1"/>
    <col min="4348" max="4348" width="11" style="1058" customWidth="1"/>
    <col min="4349" max="4349" width="12.88671875" style="1058" customWidth="1"/>
    <col min="4350" max="4350" width="21.5546875" style="1058" customWidth="1"/>
    <col min="4351" max="4351" width="15.5546875" style="1058" customWidth="1"/>
    <col min="4352" max="4352" width="14.6640625" style="1058" customWidth="1"/>
    <col min="4353" max="4353" width="19.33203125" style="1058" customWidth="1"/>
    <col min="4354" max="4354" width="43" style="1058" customWidth="1"/>
    <col min="4355" max="4355" width="9.5546875" style="1058" bestFit="1" customWidth="1"/>
    <col min="4356" max="4356" width="11" style="1058" customWidth="1"/>
    <col min="4357" max="4357" width="10" style="1058" customWidth="1"/>
    <col min="4358" max="4358" width="9.109375" style="1058"/>
    <col min="4359" max="4359" width="14" style="1058" customWidth="1"/>
    <col min="4360" max="4360" width="16.5546875" style="1058" customWidth="1"/>
    <col min="4361" max="4599" width="9.109375" style="1058"/>
    <col min="4600" max="4600" width="1.6640625" style="1058" bestFit="1" customWidth="1"/>
    <col min="4601" max="4601" width="14.88671875" style="1058" customWidth="1"/>
    <col min="4602" max="4602" width="23.33203125" style="1058" customWidth="1"/>
    <col min="4603" max="4603" width="78" style="1058" customWidth="1"/>
    <col min="4604" max="4604" width="11" style="1058" customWidth="1"/>
    <col min="4605" max="4605" width="12.88671875" style="1058" customWidth="1"/>
    <col min="4606" max="4606" width="21.5546875" style="1058" customWidth="1"/>
    <col min="4607" max="4607" width="15.5546875" style="1058" customWidth="1"/>
    <col min="4608" max="4608" width="14.6640625" style="1058" customWidth="1"/>
    <col min="4609" max="4609" width="19.33203125" style="1058" customWidth="1"/>
    <col min="4610" max="4610" width="43" style="1058" customWidth="1"/>
    <col min="4611" max="4611" width="9.5546875" style="1058" bestFit="1" customWidth="1"/>
    <col min="4612" max="4612" width="11" style="1058" customWidth="1"/>
    <col min="4613" max="4613" width="10" style="1058" customWidth="1"/>
    <col min="4614" max="4614" width="9.109375" style="1058"/>
    <col min="4615" max="4615" width="14" style="1058" customWidth="1"/>
    <col min="4616" max="4616" width="16.5546875" style="1058" customWidth="1"/>
    <col min="4617" max="4855" width="9.109375" style="1058"/>
    <col min="4856" max="4856" width="1.6640625" style="1058" bestFit="1" customWidth="1"/>
    <col min="4857" max="4857" width="14.88671875" style="1058" customWidth="1"/>
    <col min="4858" max="4858" width="23.33203125" style="1058" customWidth="1"/>
    <col min="4859" max="4859" width="78" style="1058" customWidth="1"/>
    <col min="4860" max="4860" width="11" style="1058" customWidth="1"/>
    <col min="4861" max="4861" width="12.88671875" style="1058" customWidth="1"/>
    <col min="4862" max="4862" width="21.5546875" style="1058" customWidth="1"/>
    <col min="4863" max="4863" width="15.5546875" style="1058" customWidth="1"/>
    <col min="4864" max="4864" width="14.6640625" style="1058" customWidth="1"/>
    <col min="4865" max="4865" width="19.33203125" style="1058" customWidth="1"/>
    <col min="4866" max="4866" width="43" style="1058" customWidth="1"/>
    <col min="4867" max="4867" width="9.5546875" style="1058" bestFit="1" customWidth="1"/>
    <col min="4868" max="4868" width="11" style="1058" customWidth="1"/>
    <col min="4869" max="4869" width="10" style="1058" customWidth="1"/>
    <col min="4870" max="4870" width="9.109375" style="1058"/>
    <col min="4871" max="4871" width="14" style="1058" customWidth="1"/>
    <col min="4872" max="4872" width="16.5546875" style="1058" customWidth="1"/>
    <col min="4873" max="5111" width="9.109375" style="1058"/>
    <col min="5112" max="5112" width="1.6640625" style="1058" bestFit="1" customWidth="1"/>
    <col min="5113" max="5113" width="14.88671875" style="1058" customWidth="1"/>
    <col min="5114" max="5114" width="23.33203125" style="1058" customWidth="1"/>
    <col min="5115" max="5115" width="78" style="1058" customWidth="1"/>
    <col min="5116" max="5116" width="11" style="1058" customWidth="1"/>
    <col min="5117" max="5117" width="12.88671875" style="1058" customWidth="1"/>
    <col min="5118" max="5118" width="21.5546875" style="1058" customWidth="1"/>
    <col min="5119" max="5119" width="15.5546875" style="1058" customWidth="1"/>
    <col min="5120" max="5120" width="14.6640625" style="1058" customWidth="1"/>
    <col min="5121" max="5121" width="19.33203125" style="1058" customWidth="1"/>
    <col min="5122" max="5122" width="43" style="1058" customWidth="1"/>
    <col min="5123" max="5123" width="9.5546875" style="1058" bestFit="1" customWidth="1"/>
    <col min="5124" max="5124" width="11" style="1058" customWidth="1"/>
    <col min="5125" max="5125" width="10" style="1058" customWidth="1"/>
    <col min="5126" max="5126" width="9.109375" style="1058"/>
    <col min="5127" max="5127" width="14" style="1058" customWidth="1"/>
    <col min="5128" max="5128" width="16.5546875" style="1058" customWidth="1"/>
    <col min="5129" max="5367" width="9.109375" style="1058"/>
    <col min="5368" max="5368" width="1.6640625" style="1058" bestFit="1" customWidth="1"/>
    <col min="5369" max="5369" width="14.88671875" style="1058" customWidth="1"/>
    <col min="5370" max="5370" width="23.33203125" style="1058" customWidth="1"/>
    <col min="5371" max="5371" width="78" style="1058" customWidth="1"/>
    <col min="5372" max="5372" width="11" style="1058" customWidth="1"/>
    <col min="5373" max="5373" width="12.88671875" style="1058" customWidth="1"/>
    <col min="5374" max="5374" width="21.5546875" style="1058" customWidth="1"/>
    <col min="5375" max="5375" width="15.5546875" style="1058" customWidth="1"/>
    <col min="5376" max="5376" width="14.6640625" style="1058" customWidth="1"/>
    <col min="5377" max="5377" width="19.33203125" style="1058" customWidth="1"/>
    <col min="5378" max="5378" width="43" style="1058" customWidth="1"/>
    <col min="5379" max="5379" width="9.5546875" style="1058" bestFit="1" customWidth="1"/>
    <col min="5380" max="5380" width="11" style="1058" customWidth="1"/>
    <col min="5381" max="5381" width="10" style="1058" customWidth="1"/>
    <col min="5382" max="5382" width="9.109375" style="1058"/>
    <col min="5383" max="5383" width="14" style="1058" customWidth="1"/>
    <col min="5384" max="5384" width="16.5546875" style="1058" customWidth="1"/>
    <col min="5385" max="5623" width="9.109375" style="1058"/>
    <col min="5624" max="5624" width="1.6640625" style="1058" bestFit="1" customWidth="1"/>
    <col min="5625" max="5625" width="14.88671875" style="1058" customWidth="1"/>
    <col min="5626" max="5626" width="23.33203125" style="1058" customWidth="1"/>
    <col min="5627" max="5627" width="78" style="1058" customWidth="1"/>
    <col min="5628" max="5628" width="11" style="1058" customWidth="1"/>
    <col min="5629" max="5629" width="12.88671875" style="1058" customWidth="1"/>
    <col min="5630" max="5630" width="21.5546875" style="1058" customWidth="1"/>
    <col min="5631" max="5631" width="15.5546875" style="1058" customWidth="1"/>
    <col min="5632" max="5632" width="14.6640625" style="1058" customWidth="1"/>
    <col min="5633" max="5633" width="19.33203125" style="1058" customWidth="1"/>
    <col min="5634" max="5634" width="43" style="1058" customWidth="1"/>
    <col min="5635" max="5635" width="9.5546875" style="1058" bestFit="1" customWidth="1"/>
    <col min="5636" max="5636" width="11" style="1058" customWidth="1"/>
    <col min="5637" max="5637" width="10" style="1058" customWidth="1"/>
    <col min="5638" max="5638" width="9.109375" style="1058"/>
    <col min="5639" max="5639" width="14" style="1058" customWidth="1"/>
    <col min="5640" max="5640" width="16.5546875" style="1058" customWidth="1"/>
    <col min="5641" max="5879" width="9.109375" style="1058"/>
    <col min="5880" max="5880" width="1.6640625" style="1058" bestFit="1" customWidth="1"/>
    <col min="5881" max="5881" width="14.88671875" style="1058" customWidth="1"/>
    <col min="5882" max="5882" width="23.33203125" style="1058" customWidth="1"/>
    <col min="5883" max="5883" width="78" style="1058" customWidth="1"/>
    <col min="5884" max="5884" width="11" style="1058" customWidth="1"/>
    <col min="5885" max="5885" width="12.88671875" style="1058" customWidth="1"/>
    <col min="5886" max="5886" width="21.5546875" style="1058" customWidth="1"/>
    <col min="5887" max="5887" width="15.5546875" style="1058" customWidth="1"/>
    <col min="5888" max="5888" width="14.6640625" style="1058" customWidth="1"/>
    <col min="5889" max="5889" width="19.33203125" style="1058" customWidth="1"/>
    <col min="5890" max="5890" width="43" style="1058" customWidth="1"/>
    <col min="5891" max="5891" width="9.5546875" style="1058" bestFit="1" customWidth="1"/>
    <col min="5892" max="5892" width="11" style="1058" customWidth="1"/>
    <col min="5893" max="5893" width="10" style="1058" customWidth="1"/>
    <col min="5894" max="5894" width="9.109375" style="1058"/>
    <col min="5895" max="5895" width="14" style="1058" customWidth="1"/>
    <col min="5896" max="5896" width="16.5546875" style="1058" customWidth="1"/>
    <col min="5897" max="6135" width="9.109375" style="1058"/>
    <col min="6136" max="6136" width="1.6640625" style="1058" bestFit="1" customWidth="1"/>
    <col min="6137" max="6137" width="14.88671875" style="1058" customWidth="1"/>
    <col min="6138" max="6138" width="23.33203125" style="1058" customWidth="1"/>
    <col min="6139" max="6139" width="78" style="1058" customWidth="1"/>
    <col min="6140" max="6140" width="11" style="1058" customWidth="1"/>
    <col min="6141" max="6141" width="12.88671875" style="1058" customWidth="1"/>
    <col min="6142" max="6142" width="21.5546875" style="1058" customWidth="1"/>
    <col min="6143" max="6143" width="15.5546875" style="1058" customWidth="1"/>
    <col min="6144" max="6144" width="14.6640625" style="1058" customWidth="1"/>
    <col min="6145" max="6145" width="19.33203125" style="1058" customWidth="1"/>
    <col min="6146" max="6146" width="43" style="1058" customWidth="1"/>
    <col min="6147" max="6147" width="9.5546875" style="1058" bestFit="1" customWidth="1"/>
    <col min="6148" max="6148" width="11" style="1058" customWidth="1"/>
    <col min="6149" max="6149" width="10" style="1058" customWidth="1"/>
    <col min="6150" max="6150" width="9.109375" style="1058"/>
    <col min="6151" max="6151" width="14" style="1058" customWidth="1"/>
    <col min="6152" max="6152" width="16.5546875" style="1058" customWidth="1"/>
    <col min="6153" max="6391" width="9.109375" style="1058"/>
    <col min="6392" max="6392" width="1.6640625" style="1058" bestFit="1" customWidth="1"/>
    <col min="6393" max="6393" width="14.88671875" style="1058" customWidth="1"/>
    <col min="6394" max="6394" width="23.33203125" style="1058" customWidth="1"/>
    <col min="6395" max="6395" width="78" style="1058" customWidth="1"/>
    <col min="6396" max="6396" width="11" style="1058" customWidth="1"/>
    <col min="6397" max="6397" width="12.88671875" style="1058" customWidth="1"/>
    <col min="6398" max="6398" width="21.5546875" style="1058" customWidth="1"/>
    <col min="6399" max="6399" width="15.5546875" style="1058" customWidth="1"/>
    <col min="6400" max="6400" width="14.6640625" style="1058" customWidth="1"/>
    <col min="6401" max="6401" width="19.33203125" style="1058" customWidth="1"/>
    <col min="6402" max="6402" width="43" style="1058" customWidth="1"/>
    <col min="6403" max="6403" width="9.5546875" style="1058" bestFit="1" customWidth="1"/>
    <col min="6404" max="6404" width="11" style="1058" customWidth="1"/>
    <col min="6405" max="6405" width="10" style="1058" customWidth="1"/>
    <col min="6406" max="6406" width="9.109375" style="1058"/>
    <col min="6407" max="6407" width="14" style="1058" customWidth="1"/>
    <col min="6408" max="6408" width="16.5546875" style="1058" customWidth="1"/>
    <col min="6409" max="6647" width="9.109375" style="1058"/>
    <col min="6648" max="6648" width="1.6640625" style="1058" bestFit="1" customWidth="1"/>
    <col min="6649" max="6649" width="14.88671875" style="1058" customWidth="1"/>
    <col min="6650" max="6650" width="23.33203125" style="1058" customWidth="1"/>
    <col min="6651" max="6651" width="78" style="1058" customWidth="1"/>
    <col min="6652" max="6652" width="11" style="1058" customWidth="1"/>
    <col min="6653" max="6653" width="12.88671875" style="1058" customWidth="1"/>
    <col min="6654" max="6654" width="21.5546875" style="1058" customWidth="1"/>
    <col min="6655" max="6655" width="15.5546875" style="1058" customWidth="1"/>
    <col min="6656" max="6656" width="14.6640625" style="1058" customWidth="1"/>
    <col min="6657" max="6657" width="19.33203125" style="1058" customWidth="1"/>
    <col min="6658" max="6658" width="43" style="1058" customWidth="1"/>
    <col min="6659" max="6659" width="9.5546875" style="1058" bestFit="1" customWidth="1"/>
    <col min="6660" max="6660" width="11" style="1058" customWidth="1"/>
    <col min="6661" max="6661" width="10" style="1058" customWidth="1"/>
    <col min="6662" max="6662" width="9.109375" style="1058"/>
    <col min="6663" max="6663" width="14" style="1058" customWidth="1"/>
    <col min="6664" max="6664" width="16.5546875" style="1058" customWidth="1"/>
    <col min="6665" max="6903" width="9.109375" style="1058"/>
    <col min="6904" max="6904" width="1.6640625" style="1058" bestFit="1" customWidth="1"/>
    <col min="6905" max="6905" width="14.88671875" style="1058" customWidth="1"/>
    <col min="6906" max="6906" width="23.33203125" style="1058" customWidth="1"/>
    <col min="6907" max="6907" width="78" style="1058" customWidth="1"/>
    <col min="6908" max="6908" width="11" style="1058" customWidth="1"/>
    <col min="6909" max="6909" width="12.88671875" style="1058" customWidth="1"/>
    <col min="6910" max="6910" width="21.5546875" style="1058" customWidth="1"/>
    <col min="6911" max="6911" width="15.5546875" style="1058" customWidth="1"/>
    <col min="6912" max="6912" width="14.6640625" style="1058" customWidth="1"/>
    <col min="6913" max="6913" width="19.33203125" style="1058" customWidth="1"/>
    <col min="6914" max="6914" width="43" style="1058" customWidth="1"/>
    <col min="6915" max="6915" width="9.5546875" style="1058" bestFit="1" customWidth="1"/>
    <col min="6916" max="6916" width="11" style="1058" customWidth="1"/>
    <col min="6917" max="6917" width="10" style="1058" customWidth="1"/>
    <col min="6918" max="6918" width="9.109375" style="1058"/>
    <col min="6919" max="6919" width="14" style="1058" customWidth="1"/>
    <col min="6920" max="6920" width="16.5546875" style="1058" customWidth="1"/>
    <col min="6921" max="7159" width="9.109375" style="1058"/>
    <col min="7160" max="7160" width="1.6640625" style="1058" bestFit="1" customWidth="1"/>
    <col min="7161" max="7161" width="14.88671875" style="1058" customWidth="1"/>
    <col min="7162" max="7162" width="23.33203125" style="1058" customWidth="1"/>
    <col min="7163" max="7163" width="78" style="1058" customWidth="1"/>
    <col min="7164" max="7164" width="11" style="1058" customWidth="1"/>
    <col min="7165" max="7165" width="12.88671875" style="1058" customWidth="1"/>
    <col min="7166" max="7166" width="21.5546875" style="1058" customWidth="1"/>
    <col min="7167" max="7167" width="15.5546875" style="1058" customWidth="1"/>
    <col min="7168" max="7168" width="14.6640625" style="1058" customWidth="1"/>
    <col min="7169" max="7169" width="19.33203125" style="1058" customWidth="1"/>
    <col min="7170" max="7170" width="43" style="1058" customWidth="1"/>
    <col min="7171" max="7171" width="9.5546875" style="1058" bestFit="1" customWidth="1"/>
    <col min="7172" max="7172" width="11" style="1058" customWidth="1"/>
    <col min="7173" max="7173" width="10" style="1058" customWidth="1"/>
    <col min="7174" max="7174" width="9.109375" style="1058"/>
    <col min="7175" max="7175" width="14" style="1058" customWidth="1"/>
    <col min="7176" max="7176" width="16.5546875" style="1058" customWidth="1"/>
    <col min="7177" max="7415" width="9.109375" style="1058"/>
    <col min="7416" max="7416" width="1.6640625" style="1058" bestFit="1" customWidth="1"/>
    <col min="7417" max="7417" width="14.88671875" style="1058" customWidth="1"/>
    <col min="7418" max="7418" width="23.33203125" style="1058" customWidth="1"/>
    <col min="7419" max="7419" width="78" style="1058" customWidth="1"/>
    <col min="7420" max="7420" width="11" style="1058" customWidth="1"/>
    <col min="7421" max="7421" width="12.88671875" style="1058" customWidth="1"/>
    <col min="7422" max="7422" width="21.5546875" style="1058" customWidth="1"/>
    <col min="7423" max="7423" width="15.5546875" style="1058" customWidth="1"/>
    <col min="7424" max="7424" width="14.6640625" style="1058" customWidth="1"/>
    <col min="7425" max="7425" width="19.33203125" style="1058" customWidth="1"/>
    <col min="7426" max="7426" width="43" style="1058" customWidth="1"/>
    <col min="7427" max="7427" width="9.5546875" style="1058" bestFit="1" customWidth="1"/>
    <col min="7428" max="7428" width="11" style="1058" customWidth="1"/>
    <col min="7429" max="7429" width="10" style="1058" customWidth="1"/>
    <col min="7430" max="7430" width="9.109375" style="1058"/>
    <col min="7431" max="7431" width="14" style="1058" customWidth="1"/>
    <col min="7432" max="7432" width="16.5546875" style="1058" customWidth="1"/>
    <col min="7433" max="7671" width="9.109375" style="1058"/>
    <col min="7672" max="7672" width="1.6640625" style="1058" bestFit="1" customWidth="1"/>
    <col min="7673" max="7673" width="14.88671875" style="1058" customWidth="1"/>
    <col min="7674" max="7674" width="23.33203125" style="1058" customWidth="1"/>
    <col min="7675" max="7675" width="78" style="1058" customWidth="1"/>
    <col min="7676" max="7676" width="11" style="1058" customWidth="1"/>
    <col min="7677" max="7677" width="12.88671875" style="1058" customWidth="1"/>
    <col min="7678" max="7678" width="21.5546875" style="1058" customWidth="1"/>
    <col min="7679" max="7679" width="15.5546875" style="1058" customWidth="1"/>
    <col min="7680" max="7680" width="14.6640625" style="1058" customWidth="1"/>
    <col min="7681" max="7681" width="19.33203125" style="1058" customWidth="1"/>
    <col min="7682" max="7682" width="43" style="1058" customWidth="1"/>
    <col min="7683" max="7683" width="9.5546875" style="1058" bestFit="1" customWidth="1"/>
    <col min="7684" max="7684" width="11" style="1058" customWidth="1"/>
    <col min="7685" max="7685" width="10" style="1058" customWidth="1"/>
    <col min="7686" max="7686" width="9.109375" style="1058"/>
    <col min="7687" max="7687" width="14" style="1058" customWidth="1"/>
    <col min="7688" max="7688" width="16.5546875" style="1058" customWidth="1"/>
    <col min="7689" max="7927" width="9.109375" style="1058"/>
    <col min="7928" max="7928" width="1.6640625" style="1058" bestFit="1" customWidth="1"/>
    <col min="7929" max="7929" width="14.88671875" style="1058" customWidth="1"/>
    <col min="7930" max="7930" width="23.33203125" style="1058" customWidth="1"/>
    <col min="7931" max="7931" width="78" style="1058" customWidth="1"/>
    <col min="7932" max="7932" width="11" style="1058" customWidth="1"/>
    <col min="7933" max="7933" width="12.88671875" style="1058" customWidth="1"/>
    <col min="7934" max="7934" width="21.5546875" style="1058" customWidth="1"/>
    <col min="7935" max="7935" width="15.5546875" style="1058" customWidth="1"/>
    <col min="7936" max="7936" width="14.6640625" style="1058" customWidth="1"/>
    <col min="7937" max="7937" width="19.33203125" style="1058" customWidth="1"/>
    <col min="7938" max="7938" width="43" style="1058" customWidth="1"/>
    <col min="7939" max="7939" width="9.5546875" style="1058" bestFit="1" customWidth="1"/>
    <col min="7940" max="7940" width="11" style="1058" customWidth="1"/>
    <col min="7941" max="7941" width="10" style="1058" customWidth="1"/>
    <col min="7942" max="7942" width="9.109375" style="1058"/>
    <col min="7943" max="7943" width="14" style="1058" customWidth="1"/>
    <col min="7944" max="7944" width="16.5546875" style="1058" customWidth="1"/>
    <col min="7945" max="8183" width="9.109375" style="1058"/>
    <col min="8184" max="8184" width="1.6640625" style="1058" bestFit="1" customWidth="1"/>
    <col min="8185" max="8185" width="14.88671875" style="1058" customWidth="1"/>
    <col min="8186" max="8186" width="23.33203125" style="1058" customWidth="1"/>
    <col min="8187" max="8187" width="78" style="1058" customWidth="1"/>
    <col min="8188" max="8188" width="11" style="1058" customWidth="1"/>
    <col min="8189" max="8189" width="12.88671875" style="1058" customWidth="1"/>
    <col min="8190" max="8190" width="21.5546875" style="1058" customWidth="1"/>
    <col min="8191" max="8191" width="15.5546875" style="1058" customWidth="1"/>
    <col min="8192" max="8192" width="14.6640625" style="1058" customWidth="1"/>
    <col min="8193" max="8193" width="19.33203125" style="1058" customWidth="1"/>
    <col min="8194" max="8194" width="43" style="1058" customWidth="1"/>
    <col min="8195" max="8195" width="9.5546875" style="1058" bestFit="1" customWidth="1"/>
    <col min="8196" max="8196" width="11" style="1058" customWidth="1"/>
    <col min="8197" max="8197" width="10" style="1058" customWidth="1"/>
    <col min="8198" max="8198" width="9.109375" style="1058"/>
    <col min="8199" max="8199" width="14" style="1058" customWidth="1"/>
    <col min="8200" max="8200" width="16.5546875" style="1058" customWidth="1"/>
    <col min="8201" max="8439" width="9.109375" style="1058"/>
    <col min="8440" max="8440" width="1.6640625" style="1058" bestFit="1" customWidth="1"/>
    <col min="8441" max="8441" width="14.88671875" style="1058" customWidth="1"/>
    <col min="8442" max="8442" width="23.33203125" style="1058" customWidth="1"/>
    <col min="8443" max="8443" width="78" style="1058" customWidth="1"/>
    <col min="8444" max="8444" width="11" style="1058" customWidth="1"/>
    <col min="8445" max="8445" width="12.88671875" style="1058" customWidth="1"/>
    <col min="8446" max="8446" width="21.5546875" style="1058" customWidth="1"/>
    <col min="8447" max="8447" width="15.5546875" style="1058" customWidth="1"/>
    <col min="8448" max="8448" width="14.6640625" style="1058" customWidth="1"/>
    <col min="8449" max="8449" width="19.33203125" style="1058" customWidth="1"/>
    <col min="8450" max="8450" width="43" style="1058" customWidth="1"/>
    <col min="8451" max="8451" width="9.5546875" style="1058" bestFit="1" customWidth="1"/>
    <col min="8452" max="8452" width="11" style="1058" customWidth="1"/>
    <col min="8453" max="8453" width="10" style="1058" customWidth="1"/>
    <col min="8454" max="8454" width="9.109375" style="1058"/>
    <col min="8455" max="8455" width="14" style="1058" customWidth="1"/>
    <col min="8456" max="8456" width="16.5546875" style="1058" customWidth="1"/>
    <col min="8457" max="8695" width="9.109375" style="1058"/>
    <col min="8696" max="8696" width="1.6640625" style="1058" bestFit="1" customWidth="1"/>
    <col min="8697" max="8697" width="14.88671875" style="1058" customWidth="1"/>
    <col min="8698" max="8698" width="23.33203125" style="1058" customWidth="1"/>
    <col min="8699" max="8699" width="78" style="1058" customWidth="1"/>
    <col min="8700" max="8700" width="11" style="1058" customWidth="1"/>
    <col min="8701" max="8701" width="12.88671875" style="1058" customWidth="1"/>
    <col min="8702" max="8702" width="21.5546875" style="1058" customWidth="1"/>
    <col min="8703" max="8703" width="15.5546875" style="1058" customWidth="1"/>
    <col min="8704" max="8704" width="14.6640625" style="1058" customWidth="1"/>
    <col min="8705" max="8705" width="19.33203125" style="1058" customWidth="1"/>
    <col min="8706" max="8706" width="43" style="1058" customWidth="1"/>
    <col min="8707" max="8707" width="9.5546875" style="1058" bestFit="1" customWidth="1"/>
    <col min="8708" max="8708" width="11" style="1058" customWidth="1"/>
    <col min="8709" max="8709" width="10" style="1058" customWidth="1"/>
    <col min="8710" max="8710" width="9.109375" style="1058"/>
    <col min="8711" max="8711" width="14" style="1058" customWidth="1"/>
    <col min="8712" max="8712" width="16.5546875" style="1058" customWidth="1"/>
    <col min="8713" max="8951" width="9.109375" style="1058"/>
    <col min="8952" max="8952" width="1.6640625" style="1058" bestFit="1" customWidth="1"/>
    <col min="8953" max="8953" width="14.88671875" style="1058" customWidth="1"/>
    <col min="8954" max="8954" width="23.33203125" style="1058" customWidth="1"/>
    <col min="8955" max="8955" width="78" style="1058" customWidth="1"/>
    <col min="8956" max="8956" width="11" style="1058" customWidth="1"/>
    <col min="8957" max="8957" width="12.88671875" style="1058" customWidth="1"/>
    <col min="8958" max="8958" width="21.5546875" style="1058" customWidth="1"/>
    <col min="8959" max="8959" width="15.5546875" style="1058" customWidth="1"/>
    <col min="8960" max="8960" width="14.6640625" style="1058" customWidth="1"/>
    <col min="8961" max="8961" width="19.33203125" style="1058" customWidth="1"/>
    <col min="8962" max="8962" width="43" style="1058" customWidth="1"/>
    <col min="8963" max="8963" width="9.5546875" style="1058" bestFit="1" customWidth="1"/>
    <col min="8964" max="8964" width="11" style="1058" customWidth="1"/>
    <col min="8965" max="8965" width="10" style="1058" customWidth="1"/>
    <col min="8966" max="8966" width="9.109375" style="1058"/>
    <col min="8967" max="8967" width="14" style="1058" customWidth="1"/>
    <col min="8968" max="8968" width="16.5546875" style="1058" customWidth="1"/>
    <col min="8969" max="9207" width="9.109375" style="1058"/>
    <col min="9208" max="9208" width="1.6640625" style="1058" bestFit="1" customWidth="1"/>
    <col min="9209" max="9209" width="14.88671875" style="1058" customWidth="1"/>
    <col min="9210" max="9210" width="23.33203125" style="1058" customWidth="1"/>
    <col min="9211" max="9211" width="78" style="1058" customWidth="1"/>
    <col min="9212" max="9212" width="11" style="1058" customWidth="1"/>
    <col min="9213" max="9213" width="12.88671875" style="1058" customWidth="1"/>
    <col min="9214" max="9214" width="21.5546875" style="1058" customWidth="1"/>
    <col min="9215" max="9215" width="15.5546875" style="1058" customWidth="1"/>
    <col min="9216" max="9216" width="14.6640625" style="1058" customWidth="1"/>
    <col min="9217" max="9217" width="19.33203125" style="1058" customWidth="1"/>
    <col min="9218" max="9218" width="43" style="1058" customWidth="1"/>
    <col min="9219" max="9219" width="9.5546875" style="1058" bestFit="1" customWidth="1"/>
    <col min="9220" max="9220" width="11" style="1058" customWidth="1"/>
    <col min="9221" max="9221" width="10" style="1058" customWidth="1"/>
    <col min="9222" max="9222" width="9.109375" style="1058"/>
    <col min="9223" max="9223" width="14" style="1058" customWidth="1"/>
    <col min="9224" max="9224" width="16.5546875" style="1058" customWidth="1"/>
    <col min="9225" max="9463" width="9.109375" style="1058"/>
    <col min="9464" max="9464" width="1.6640625" style="1058" bestFit="1" customWidth="1"/>
    <col min="9465" max="9465" width="14.88671875" style="1058" customWidth="1"/>
    <col min="9466" max="9466" width="23.33203125" style="1058" customWidth="1"/>
    <col min="9467" max="9467" width="78" style="1058" customWidth="1"/>
    <col min="9468" max="9468" width="11" style="1058" customWidth="1"/>
    <col min="9469" max="9469" width="12.88671875" style="1058" customWidth="1"/>
    <col min="9470" max="9470" width="21.5546875" style="1058" customWidth="1"/>
    <col min="9471" max="9471" width="15.5546875" style="1058" customWidth="1"/>
    <col min="9472" max="9472" width="14.6640625" style="1058" customWidth="1"/>
    <col min="9473" max="9473" width="19.33203125" style="1058" customWidth="1"/>
    <col min="9474" max="9474" width="43" style="1058" customWidth="1"/>
    <col min="9475" max="9475" width="9.5546875" style="1058" bestFit="1" customWidth="1"/>
    <col min="9476" max="9476" width="11" style="1058" customWidth="1"/>
    <col min="9477" max="9477" width="10" style="1058" customWidth="1"/>
    <col min="9478" max="9478" width="9.109375" style="1058"/>
    <col min="9479" max="9479" width="14" style="1058" customWidth="1"/>
    <col min="9480" max="9480" width="16.5546875" style="1058" customWidth="1"/>
    <col min="9481" max="9719" width="9.109375" style="1058"/>
    <col min="9720" max="9720" width="1.6640625" style="1058" bestFit="1" customWidth="1"/>
    <col min="9721" max="9721" width="14.88671875" style="1058" customWidth="1"/>
    <col min="9722" max="9722" width="23.33203125" style="1058" customWidth="1"/>
    <col min="9723" max="9723" width="78" style="1058" customWidth="1"/>
    <col min="9724" max="9724" width="11" style="1058" customWidth="1"/>
    <col min="9725" max="9725" width="12.88671875" style="1058" customWidth="1"/>
    <col min="9726" max="9726" width="21.5546875" style="1058" customWidth="1"/>
    <col min="9727" max="9727" width="15.5546875" style="1058" customWidth="1"/>
    <col min="9728" max="9728" width="14.6640625" style="1058" customWidth="1"/>
    <col min="9729" max="9729" width="19.33203125" style="1058" customWidth="1"/>
    <col min="9730" max="9730" width="43" style="1058" customWidth="1"/>
    <col min="9731" max="9731" width="9.5546875" style="1058" bestFit="1" customWidth="1"/>
    <col min="9732" max="9732" width="11" style="1058" customWidth="1"/>
    <col min="9733" max="9733" width="10" style="1058" customWidth="1"/>
    <col min="9734" max="9734" width="9.109375" style="1058"/>
    <col min="9735" max="9735" width="14" style="1058" customWidth="1"/>
    <col min="9736" max="9736" width="16.5546875" style="1058" customWidth="1"/>
    <col min="9737" max="9975" width="9.109375" style="1058"/>
    <col min="9976" max="9976" width="1.6640625" style="1058" bestFit="1" customWidth="1"/>
    <col min="9977" max="9977" width="14.88671875" style="1058" customWidth="1"/>
    <col min="9978" max="9978" width="23.33203125" style="1058" customWidth="1"/>
    <col min="9979" max="9979" width="78" style="1058" customWidth="1"/>
    <col min="9980" max="9980" width="11" style="1058" customWidth="1"/>
    <col min="9981" max="9981" width="12.88671875" style="1058" customWidth="1"/>
    <col min="9982" max="9982" width="21.5546875" style="1058" customWidth="1"/>
    <col min="9983" max="9983" width="15.5546875" style="1058" customWidth="1"/>
    <col min="9984" max="9984" width="14.6640625" style="1058" customWidth="1"/>
    <col min="9985" max="9985" width="19.33203125" style="1058" customWidth="1"/>
    <col min="9986" max="9986" width="43" style="1058" customWidth="1"/>
    <col min="9987" max="9987" width="9.5546875" style="1058" bestFit="1" customWidth="1"/>
    <col min="9988" max="9988" width="11" style="1058" customWidth="1"/>
    <col min="9989" max="9989" width="10" style="1058" customWidth="1"/>
    <col min="9990" max="9990" width="9.109375" style="1058"/>
    <col min="9991" max="9991" width="14" style="1058" customWidth="1"/>
    <col min="9992" max="9992" width="16.5546875" style="1058" customWidth="1"/>
    <col min="9993" max="10231" width="9.109375" style="1058"/>
    <col min="10232" max="10232" width="1.6640625" style="1058" bestFit="1" customWidth="1"/>
    <col min="10233" max="10233" width="14.88671875" style="1058" customWidth="1"/>
    <col min="10234" max="10234" width="23.33203125" style="1058" customWidth="1"/>
    <col min="10235" max="10235" width="78" style="1058" customWidth="1"/>
    <col min="10236" max="10236" width="11" style="1058" customWidth="1"/>
    <col min="10237" max="10237" width="12.88671875" style="1058" customWidth="1"/>
    <col min="10238" max="10238" width="21.5546875" style="1058" customWidth="1"/>
    <col min="10239" max="10239" width="15.5546875" style="1058" customWidth="1"/>
    <col min="10240" max="10240" width="14.6640625" style="1058" customWidth="1"/>
    <col min="10241" max="10241" width="19.33203125" style="1058" customWidth="1"/>
    <col min="10242" max="10242" width="43" style="1058" customWidth="1"/>
    <col min="10243" max="10243" width="9.5546875" style="1058" bestFit="1" customWidth="1"/>
    <col min="10244" max="10244" width="11" style="1058" customWidth="1"/>
    <col min="10245" max="10245" width="10" style="1058" customWidth="1"/>
    <col min="10246" max="10246" width="9.109375" style="1058"/>
    <col min="10247" max="10247" width="14" style="1058" customWidth="1"/>
    <col min="10248" max="10248" width="16.5546875" style="1058" customWidth="1"/>
    <col min="10249" max="10487" width="9.109375" style="1058"/>
    <col min="10488" max="10488" width="1.6640625" style="1058" bestFit="1" customWidth="1"/>
    <col min="10489" max="10489" width="14.88671875" style="1058" customWidth="1"/>
    <col min="10490" max="10490" width="23.33203125" style="1058" customWidth="1"/>
    <col min="10491" max="10491" width="78" style="1058" customWidth="1"/>
    <col min="10492" max="10492" width="11" style="1058" customWidth="1"/>
    <col min="10493" max="10493" width="12.88671875" style="1058" customWidth="1"/>
    <col min="10494" max="10494" width="21.5546875" style="1058" customWidth="1"/>
    <col min="10495" max="10495" width="15.5546875" style="1058" customWidth="1"/>
    <col min="10496" max="10496" width="14.6640625" style="1058" customWidth="1"/>
    <col min="10497" max="10497" width="19.33203125" style="1058" customWidth="1"/>
    <col min="10498" max="10498" width="43" style="1058" customWidth="1"/>
    <col min="10499" max="10499" width="9.5546875" style="1058" bestFit="1" customWidth="1"/>
    <col min="10500" max="10500" width="11" style="1058" customWidth="1"/>
    <col min="10501" max="10501" width="10" style="1058" customWidth="1"/>
    <col min="10502" max="10502" width="9.109375" style="1058"/>
    <col min="10503" max="10503" width="14" style="1058" customWidth="1"/>
    <col min="10504" max="10504" width="16.5546875" style="1058" customWidth="1"/>
    <col min="10505" max="10743" width="9.109375" style="1058"/>
    <col min="10744" max="10744" width="1.6640625" style="1058" bestFit="1" customWidth="1"/>
    <col min="10745" max="10745" width="14.88671875" style="1058" customWidth="1"/>
    <col min="10746" max="10746" width="23.33203125" style="1058" customWidth="1"/>
    <col min="10747" max="10747" width="78" style="1058" customWidth="1"/>
    <col min="10748" max="10748" width="11" style="1058" customWidth="1"/>
    <col min="10749" max="10749" width="12.88671875" style="1058" customWidth="1"/>
    <col min="10750" max="10750" width="21.5546875" style="1058" customWidth="1"/>
    <col min="10751" max="10751" width="15.5546875" style="1058" customWidth="1"/>
    <col min="10752" max="10752" width="14.6640625" style="1058" customWidth="1"/>
    <col min="10753" max="10753" width="19.33203125" style="1058" customWidth="1"/>
    <col min="10754" max="10754" width="43" style="1058" customWidth="1"/>
    <col min="10755" max="10755" width="9.5546875" style="1058" bestFit="1" customWidth="1"/>
    <col min="10756" max="10756" width="11" style="1058" customWidth="1"/>
    <col min="10757" max="10757" width="10" style="1058" customWidth="1"/>
    <col min="10758" max="10758" width="9.109375" style="1058"/>
    <col min="10759" max="10759" width="14" style="1058" customWidth="1"/>
    <col min="10760" max="10760" width="16.5546875" style="1058" customWidth="1"/>
    <col min="10761" max="10999" width="9.109375" style="1058"/>
    <col min="11000" max="11000" width="1.6640625" style="1058" bestFit="1" customWidth="1"/>
    <col min="11001" max="11001" width="14.88671875" style="1058" customWidth="1"/>
    <col min="11002" max="11002" width="23.33203125" style="1058" customWidth="1"/>
    <col min="11003" max="11003" width="78" style="1058" customWidth="1"/>
    <col min="11004" max="11004" width="11" style="1058" customWidth="1"/>
    <col min="11005" max="11005" width="12.88671875" style="1058" customWidth="1"/>
    <col min="11006" max="11006" width="21.5546875" style="1058" customWidth="1"/>
    <col min="11007" max="11007" width="15.5546875" style="1058" customWidth="1"/>
    <col min="11008" max="11008" width="14.6640625" style="1058" customWidth="1"/>
    <col min="11009" max="11009" width="19.33203125" style="1058" customWidth="1"/>
    <col min="11010" max="11010" width="43" style="1058" customWidth="1"/>
    <col min="11011" max="11011" width="9.5546875" style="1058" bestFit="1" customWidth="1"/>
    <col min="11012" max="11012" width="11" style="1058" customWidth="1"/>
    <col min="11013" max="11013" width="10" style="1058" customWidth="1"/>
    <col min="11014" max="11014" width="9.109375" style="1058"/>
    <col min="11015" max="11015" width="14" style="1058" customWidth="1"/>
    <col min="11016" max="11016" width="16.5546875" style="1058" customWidth="1"/>
    <col min="11017" max="11255" width="9.109375" style="1058"/>
    <col min="11256" max="11256" width="1.6640625" style="1058" bestFit="1" customWidth="1"/>
    <col min="11257" max="11257" width="14.88671875" style="1058" customWidth="1"/>
    <col min="11258" max="11258" width="23.33203125" style="1058" customWidth="1"/>
    <col min="11259" max="11259" width="78" style="1058" customWidth="1"/>
    <col min="11260" max="11260" width="11" style="1058" customWidth="1"/>
    <col min="11261" max="11261" width="12.88671875" style="1058" customWidth="1"/>
    <col min="11262" max="11262" width="21.5546875" style="1058" customWidth="1"/>
    <col min="11263" max="11263" width="15.5546875" style="1058" customWidth="1"/>
    <col min="11264" max="11264" width="14.6640625" style="1058" customWidth="1"/>
    <col min="11265" max="11265" width="19.33203125" style="1058" customWidth="1"/>
    <col min="11266" max="11266" width="43" style="1058" customWidth="1"/>
    <col min="11267" max="11267" width="9.5546875" style="1058" bestFit="1" customWidth="1"/>
    <col min="11268" max="11268" width="11" style="1058" customWidth="1"/>
    <col min="11269" max="11269" width="10" style="1058" customWidth="1"/>
    <col min="11270" max="11270" width="9.109375" style="1058"/>
    <col min="11271" max="11271" width="14" style="1058" customWidth="1"/>
    <col min="11272" max="11272" width="16.5546875" style="1058" customWidth="1"/>
    <col min="11273" max="11511" width="9.109375" style="1058"/>
    <col min="11512" max="11512" width="1.6640625" style="1058" bestFit="1" customWidth="1"/>
    <col min="11513" max="11513" width="14.88671875" style="1058" customWidth="1"/>
    <col min="11514" max="11514" width="23.33203125" style="1058" customWidth="1"/>
    <col min="11515" max="11515" width="78" style="1058" customWidth="1"/>
    <col min="11516" max="11516" width="11" style="1058" customWidth="1"/>
    <col min="11517" max="11517" width="12.88671875" style="1058" customWidth="1"/>
    <col min="11518" max="11518" width="21.5546875" style="1058" customWidth="1"/>
    <col min="11519" max="11519" width="15.5546875" style="1058" customWidth="1"/>
    <col min="11520" max="11520" width="14.6640625" style="1058" customWidth="1"/>
    <col min="11521" max="11521" width="19.33203125" style="1058" customWidth="1"/>
    <col min="11522" max="11522" width="43" style="1058" customWidth="1"/>
    <col min="11523" max="11523" width="9.5546875" style="1058" bestFit="1" customWidth="1"/>
    <col min="11524" max="11524" width="11" style="1058" customWidth="1"/>
    <col min="11525" max="11525" width="10" style="1058" customWidth="1"/>
    <col min="11526" max="11526" width="9.109375" style="1058"/>
    <col min="11527" max="11527" width="14" style="1058" customWidth="1"/>
    <col min="11528" max="11528" width="16.5546875" style="1058" customWidth="1"/>
    <col min="11529" max="11767" width="9.109375" style="1058"/>
    <col min="11768" max="11768" width="1.6640625" style="1058" bestFit="1" customWidth="1"/>
    <col min="11769" max="11769" width="14.88671875" style="1058" customWidth="1"/>
    <col min="11770" max="11770" width="23.33203125" style="1058" customWidth="1"/>
    <col min="11771" max="11771" width="78" style="1058" customWidth="1"/>
    <col min="11772" max="11772" width="11" style="1058" customWidth="1"/>
    <col min="11773" max="11773" width="12.88671875" style="1058" customWidth="1"/>
    <col min="11774" max="11774" width="21.5546875" style="1058" customWidth="1"/>
    <col min="11775" max="11775" width="15.5546875" style="1058" customWidth="1"/>
    <col min="11776" max="11776" width="14.6640625" style="1058" customWidth="1"/>
    <col min="11777" max="11777" width="19.33203125" style="1058" customWidth="1"/>
    <col min="11778" max="11778" width="43" style="1058" customWidth="1"/>
    <col min="11779" max="11779" width="9.5546875" style="1058" bestFit="1" customWidth="1"/>
    <col min="11780" max="11780" width="11" style="1058" customWidth="1"/>
    <col min="11781" max="11781" width="10" style="1058" customWidth="1"/>
    <col min="11782" max="11782" width="9.109375" style="1058"/>
    <col min="11783" max="11783" width="14" style="1058" customWidth="1"/>
    <col min="11784" max="11784" width="16.5546875" style="1058" customWidth="1"/>
    <col min="11785" max="12023" width="9.109375" style="1058"/>
    <col min="12024" max="12024" width="1.6640625" style="1058" bestFit="1" customWidth="1"/>
    <col min="12025" max="12025" width="14.88671875" style="1058" customWidth="1"/>
    <col min="12026" max="12026" width="23.33203125" style="1058" customWidth="1"/>
    <col min="12027" max="12027" width="78" style="1058" customWidth="1"/>
    <col min="12028" max="12028" width="11" style="1058" customWidth="1"/>
    <col min="12029" max="12029" width="12.88671875" style="1058" customWidth="1"/>
    <col min="12030" max="12030" width="21.5546875" style="1058" customWidth="1"/>
    <col min="12031" max="12031" width="15.5546875" style="1058" customWidth="1"/>
    <col min="12032" max="12032" width="14.6640625" style="1058" customWidth="1"/>
    <col min="12033" max="12033" width="19.33203125" style="1058" customWidth="1"/>
    <col min="12034" max="12034" width="43" style="1058" customWidth="1"/>
    <col min="12035" max="12035" width="9.5546875" style="1058" bestFit="1" customWidth="1"/>
    <col min="12036" max="12036" width="11" style="1058" customWidth="1"/>
    <col min="12037" max="12037" width="10" style="1058" customWidth="1"/>
    <col min="12038" max="12038" width="9.109375" style="1058"/>
    <col min="12039" max="12039" width="14" style="1058" customWidth="1"/>
    <col min="12040" max="12040" width="16.5546875" style="1058" customWidth="1"/>
    <col min="12041" max="12279" width="9.109375" style="1058"/>
    <col min="12280" max="12280" width="1.6640625" style="1058" bestFit="1" customWidth="1"/>
    <col min="12281" max="12281" width="14.88671875" style="1058" customWidth="1"/>
    <col min="12282" max="12282" width="23.33203125" style="1058" customWidth="1"/>
    <col min="12283" max="12283" width="78" style="1058" customWidth="1"/>
    <col min="12284" max="12284" width="11" style="1058" customWidth="1"/>
    <col min="12285" max="12285" width="12.88671875" style="1058" customWidth="1"/>
    <col min="12286" max="12286" width="21.5546875" style="1058" customWidth="1"/>
    <col min="12287" max="12287" width="15.5546875" style="1058" customWidth="1"/>
    <col min="12288" max="12288" width="14.6640625" style="1058" customWidth="1"/>
    <col min="12289" max="12289" width="19.33203125" style="1058" customWidth="1"/>
    <col min="12290" max="12290" width="43" style="1058" customWidth="1"/>
    <col min="12291" max="12291" width="9.5546875" style="1058" bestFit="1" customWidth="1"/>
    <col min="12292" max="12292" width="11" style="1058" customWidth="1"/>
    <col min="12293" max="12293" width="10" style="1058" customWidth="1"/>
    <col min="12294" max="12294" width="9.109375" style="1058"/>
    <col min="12295" max="12295" width="14" style="1058" customWidth="1"/>
    <col min="12296" max="12296" width="16.5546875" style="1058" customWidth="1"/>
    <col min="12297" max="12535" width="9.109375" style="1058"/>
    <col min="12536" max="12536" width="1.6640625" style="1058" bestFit="1" customWidth="1"/>
    <col min="12537" max="12537" width="14.88671875" style="1058" customWidth="1"/>
    <col min="12538" max="12538" width="23.33203125" style="1058" customWidth="1"/>
    <col min="12539" max="12539" width="78" style="1058" customWidth="1"/>
    <col min="12540" max="12540" width="11" style="1058" customWidth="1"/>
    <col min="12541" max="12541" width="12.88671875" style="1058" customWidth="1"/>
    <col min="12542" max="12542" width="21.5546875" style="1058" customWidth="1"/>
    <col min="12543" max="12543" width="15.5546875" style="1058" customWidth="1"/>
    <col min="12544" max="12544" width="14.6640625" style="1058" customWidth="1"/>
    <col min="12545" max="12545" width="19.33203125" style="1058" customWidth="1"/>
    <col min="12546" max="12546" width="43" style="1058" customWidth="1"/>
    <col min="12547" max="12547" width="9.5546875" style="1058" bestFit="1" customWidth="1"/>
    <col min="12548" max="12548" width="11" style="1058" customWidth="1"/>
    <col min="12549" max="12549" width="10" style="1058" customWidth="1"/>
    <col min="12550" max="12550" width="9.109375" style="1058"/>
    <col min="12551" max="12551" width="14" style="1058" customWidth="1"/>
    <col min="12552" max="12552" width="16.5546875" style="1058" customWidth="1"/>
    <col min="12553" max="12791" width="9.109375" style="1058"/>
    <col min="12792" max="12792" width="1.6640625" style="1058" bestFit="1" customWidth="1"/>
    <col min="12793" max="12793" width="14.88671875" style="1058" customWidth="1"/>
    <col min="12794" max="12794" width="23.33203125" style="1058" customWidth="1"/>
    <col min="12795" max="12795" width="78" style="1058" customWidth="1"/>
    <col min="12796" max="12796" width="11" style="1058" customWidth="1"/>
    <col min="12797" max="12797" width="12.88671875" style="1058" customWidth="1"/>
    <col min="12798" max="12798" width="21.5546875" style="1058" customWidth="1"/>
    <col min="12799" max="12799" width="15.5546875" style="1058" customWidth="1"/>
    <col min="12800" max="12800" width="14.6640625" style="1058" customWidth="1"/>
    <col min="12801" max="12801" width="19.33203125" style="1058" customWidth="1"/>
    <col min="12802" max="12802" width="43" style="1058" customWidth="1"/>
    <col min="12803" max="12803" width="9.5546875" style="1058" bestFit="1" customWidth="1"/>
    <col min="12804" max="12804" width="11" style="1058" customWidth="1"/>
    <col min="12805" max="12805" width="10" style="1058" customWidth="1"/>
    <col min="12806" max="12806" width="9.109375" style="1058"/>
    <col min="12807" max="12807" width="14" style="1058" customWidth="1"/>
    <col min="12808" max="12808" width="16.5546875" style="1058" customWidth="1"/>
    <col min="12809" max="13047" width="9.109375" style="1058"/>
    <col min="13048" max="13048" width="1.6640625" style="1058" bestFit="1" customWidth="1"/>
    <col min="13049" max="13049" width="14.88671875" style="1058" customWidth="1"/>
    <col min="13050" max="13050" width="23.33203125" style="1058" customWidth="1"/>
    <col min="13051" max="13051" width="78" style="1058" customWidth="1"/>
    <col min="13052" max="13052" width="11" style="1058" customWidth="1"/>
    <col min="13053" max="13053" width="12.88671875" style="1058" customWidth="1"/>
    <col min="13054" max="13054" width="21.5546875" style="1058" customWidth="1"/>
    <col min="13055" max="13055" width="15.5546875" style="1058" customWidth="1"/>
    <col min="13056" max="13056" width="14.6640625" style="1058" customWidth="1"/>
    <col min="13057" max="13057" width="19.33203125" style="1058" customWidth="1"/>
    <col min="13058" max="13058" width="43" style="1058" customWidth="1"/>
    <col min="13059" max="13059" width="9.5546875" style="1058" bestFit="1" customWidth="1"/>
    <col min="13060" max="13060" width="11" style="1058" customWidth="1"/>
    <col min="13061" max="13061" width="10" style="1058" customWidth="1"/>
    <col min="13062" max="13062" width="9.109375" style="1058"/>
    <col min="13063" max="13063" width="14" style="1058" customWidth="1"/>
    <col min="13064" max="13064" width="16.5546875" style="1058" customWidth="1"/>
    <col min="13065" max="13303" width="9.109375" style="1058"/>
    <col min="13304" max="13304" width="1.6640625" style="1058" bestFit="1" customWidth="1"/>
    <col min="13305" max="13305" width="14.88671875" style="1058" customWidth="1"/>
    <col min="13306" max="13306" width="23.33203125" style="1058" customWidth="1"/>
    <col min="13307" max="13307" width="78" style="1058" customWidth="1"/>
    <col min="13308" max="13308" width="11" style="1058" customWidth="1"/>
    <col min="13309" max="13309" width="12.88671875" style="1058" customWidth="1"/>
    <col min="13310" max="13310" width="21.5546875" style="1058" customWidth="1"/>
    <col min="13311" max="13311" width="15.5546875" style="1058" customWidth="1"/>
    <col min="13312" max="13312" width="14.6640625" style="1058" customWidth="1"/>
    <col min="13313" max="13313" width="19.33203125" style="1058" customWidth="1"/>
    <col min="13314" max="13314" width="43" style="1058" customWidth="1"/>
    <col min="13315" max="13315" width="9.5546875" style="1058" bestFit="1" customWidth="1"/>
    <col min="13316" max="13316" width="11" style="1058" customWidth="1"/>
    <col min="13317" max="13317" width="10" style="1058" customWidth="1"/>
    <col min="13318" max="13318" width="9.109375" style="1058"/>
    <col min="13319" max="13319" width="14" style="1058" customWidth="1"/>
    <col min="13320" max="13320" width="16.5546875" style="1058" customWidth="1"/>
    <col min="13321" max="13559" width="9.109375" style="1058"/>
    <col min="13560" max="13560" width="1.6640625" style="1058" bestFit="1" customWidth="1"/>
    <col min="13561" max="13561" width="14.88671875" style="1058" customWidth="1"/>
    <col min="13562" max="13562" width="23.33203125" style="1058" customWidth="1"/>
    <col min="13563" max="13563" width="78" style="1058" customWidth="1"/>
    <col min="13564" max="13564" width="11" style="1058" customWidth="1"/>
    <col min="13565" max="13565" width="12.88671875" style="1058" customWidth="1"/>
    <col min="13566" max="13566" width="21.5546875" style="1058" customWidth="1"/>
    <col min="13567" max="13567" width="15.5546875" style="1058" customWidth="1"/>
    <col min="13568" max="13568" width="14.6640625" style="1058" customWidth="1"/>
    <col min="13569" max="13569" width="19.33203125" style="1058" customWidth="1"/>
    <col min="13570" max="13570" width="43" style="1058" customWidth="1"/>
    <col min="13571" max="13571" width="9.5546875" style="1058" bestFit="1" customWidth="1"/>
    <col min="13572" max="13572" width="11" style="1058" customWidth="1"/>
    <col min="13573" max="13573" width="10" style="1058" customWidth="1"/>
    <col min="13574" max="13574" width="9.109375" style="1058"/>
    <col min="13575" max="13575" width="14" style="1058" customWidth="1"/>
    <col min="13576" max="13576" width="16.5546875" style="1058" customWidth="1"/>
    <col min="13577" max="13815" width="9.109375" style="1058"/>
    <col min="13816" max="13816" width="1.6640625" style="1058" bestFit="1" customWidth="1"/>
    <col min="13817" max="13817" width="14.88671875" style="1058" customWidth="1"/>
    <col min="13818" max="13818" width="23.33203125" style="1058" customWidth="1"/>
    <col min="13819" max="13819" width="78" style="1058" customWidth="1"/>
    <col min="13820" max="13820" width="11" style="1058" customWidth="1"/>
    <col min="13821" max="13821" width="12.88671875" style="1058" customWidth="1"/>
    <col min="13822" max="13822" width="21.5546875" style="1058" customWidth="1"/>
    <col min="13823" max="13823" width="15.5546875" style="1058" customWidth="1"/>
    <col min="13824" max="13824" width="14.6640625" style="1058" customWidth="1"/>
    <col min="13825" max="13825" width="19.33203125" style="1058" customWidth="1"/>
    <col min="13826" max="13826" width="43" style="1058" customWidth="1"/>
    <col min="13827" max="13827" width="9.5546875" style="1058" bestFit="1" customWidth="1"/>
    <col min="13828" max="13828" width="11" style="1058" customWidth="1"/>
    <col min="13829" max="13829" width="10" style="1058" customWidth="1"/>
    <col min="13830" max="13830" width="9.109375" style="1058"/>
    <col min="13831" max="13831" width="14" style="1058" customWidth="1"/>
    <col min="13832" max="13832" width="16.5546875" style="1058" customWidth="1"/>
    <col min="13833" max="14071" width="9.109375" style="1058"/>
    <col min="14072" max="14072" width="1.6640625" style="1058" bestFit="1" customWidth="1"/>
    <col min="14073" max="14073" width="14.88671875" style="1058" customWidth="1"/>
    <col min="14074" max="14074" width="23.33203125" style="1058" customWidth="1"/>
    <col min="14075" max="14075" width="78" style="1058" customWidth="1"/>
    <col min="14076" max="14076" width="11" style="1058" customWidth="1"/>
    <col min="14077" max="14077" width="12.88671875" style="1058" customWidth="1"/>
    <col min="14078" max="14078" width="21.5546875" style="1058" customWidth="1"/>
    <col min="14079" max="14079" width="15.5546875" style="1058" customWidth="1"/>
    <col min="14080" max="14080" width="14.6640625" style="1058" customWidth="1"/>
    <col min="14081" max="14081" width="19.33203125" style="1058" customWidth="1"/>
    <col min="14082" max="14082" width="43" style="1058" customWidth="1"/>
    <col min="14083" max="14083" width="9.5546875" style="1058" bestFit="1" customWidth="1"/>
    <col min="14084" max="14084" width="11" style="1058" customWidth="1"/>
    <col min="14085" max="14085" width="10" style="1058" customWidth="1"/>
    <col min="14086" max="14086" width="9.109375" style="1058"/>
    <col min="14087" max="14087" width="14" style="1058" customWidth="1"/>
    <col min="14088" max="14088" width="16.5546875" style="1058" customWidth="1"/>
    <col min="14089" max="14327" width="9.109375" style="1058"/>
    <col min="14328" max="14328" width="1.6640625" style="1058" bestFit="1" customWidth="1"/>
    <col min="14329" max="14329" width="14.88671875" style="1058" customWidth="1"/>
    <col min="14330" max="14330" width="23.33203125" style="1058" customWidth="1"/>
    <col min="14331" max="14331" width="78" style="1058" customWidth="1"/>
    <col min="14332" max="14332" width="11" style="1058" customWidth="1"/>
    <col min="14333" max="14333" width="12.88671875" style="1058" customWidth="1"/>
    <col min="14334" max="14334" width="21.5546875" style="1058" customWidth="1"/>
    <col min="14335" max="14335" width="15.5546875" style="1058" customWidth="1"/>
    <col min="14336" max="14336" width="14.6640625" style="1058" customWidth="1"/>
    <col min="14337" max="14337" width="19.33203125" style="1058" customWidth="1"/>
    <col min="14338" max="14338" width="43" style="1058" customWidth="1"/>
    <col min="14339" max="14339" width="9.5546875" style="1058" bestFit="1" customWidth="1"/>
    <col min="14340" max="14340" width="11" style="1058" customWidth="1"/>
    <col min="14341" max="14341" width="10" style="1058" customWidth="1"/>
    <col min="14342" max="14342" width="9.109375" style="1058"/>
    <col min="14343" max="14343" width="14" style="1058" customWidth="1"/>
    <col min="14344" max="14344" width="16.5546875" style="1058" customWidth="1"/>
    <col min="14345" max="14583" width="9.109375" style="1058"/>
    <col min="14584" max="14584" width="1.6640625" style="1058" bestFit="1" customWidth="1"/>
    <col min="14585" max="14585" width="14.88671875" style="1058" customWidth="1"/>
    <col min="14586" max="14586" width="23.33203125" style="1058" customWidth="1"/>
    <col min="14587" max="14587" width="78" style="1058" customWidth="1"/>
    <col min="14588" max="14588" width="11" style="1058" customWidth="1"/>
    <col min="14589" max="14589" width="12.88671875" style="1058" customWidth="1"/>
    <col min="14590" max="14590" width="21.5546875" style="1058" customWidth="1"/>
    <col min="14591" max="14591" width="15.5546875" style="1058" customWidth="1"/>
    <col min="14592" max="14592" width="14.6640625" style="1058" customWidth="1"/>
    <col min="14593" max="14593" width="19.33203125" style="1058" customWidth="1"/>
    <col min="14594" max="14594" width="43" style="1058" customWidth="1"/>
    <col min="14595" max="14595" width="9.5546875" style="1058" bestFit="1" customWidth="1"/>
    <col min="14596" max="14596" width="11" style="1058" customWidth="1"/>
    <col min="14597" max="14597" width="10" style="1058" customWidth="1"/>
    <col min="14598" max="14598" width="9.109375" style="1058"/>
    <col min="14599" max="14599" width="14" style="1058" customWidth="1"/>
    <col min="14600" max="14600" width="16.5546875" style="1058" customWidth="1"/>
    <col min="14601" max="14839" width="9.109375" style="1058"/>
    <col min="14840" max="14840" width="1.6640625" style="1058" bestFit="1" customWidth="1"/>
    <col min="14841" max="14841" width="14.88671875" style="1058" customWidth="1"/>
    <col min="14842" max="14842" width="23.33203125" style="1058" customWidth="1"/>
    <col min="14843" max="14843" width="78" style="1058" customWidth="1"/>
    <col min="14844" max="14844" width="11" style="1058" customWidth="1"/>
    <col min="14845" max="14845" width="12.88671875" style="1058" customWidth="1"/>
    <col min="14846" max="14846" width="21.5546875" style="1058" customWidth="1"/>
    <col min="14847" max="14847" width="15.5546875" style="1058" customWidth="1"/>
    <col min="14848" max="14848" width="14.6640625" style="1058" customWidth="1"/>
    <col min="14849" max="14849" width="19.33203125" style="1058" customWidth="1"/>
    <col min="14850" max="14850" width="43" style="1058" customWidth="1"/>
    <col min="14851" max="14851" width="9.5546875" style="1058" bestFit="1" customWidth="1"/>
    <col min="14852" max="14852" width="11" style="1058" customWidth="1"/>
    <col min="14853" max="14853" width="10" style="1058" customWidth="1"/>
    <col min="14854" max="14854" width="9.109375" style="1058"/>
    <col min="14855" max="14855" width="14" style="1058" customWidth="1"/>
    <col min="14856" max="14856" width="16.5546875" style="1058" customWidth="1"/>
    <col min="14857" max="15095" width="9.109375" style="1058"/>
    <col min="15096" max="15096" width="1.6640625" style="1058" bestFit="1" customWidth="1"/>
    <col min="15097" max="15097" width="14.88671875" style="1058" customWidth="1"/>
    <col min="15098" max="15098" width="23.33203125" style="1058" customWidth="1"/>
    <col min="15099" max="15099" width="78" style="1058" customWidth="1"/>
    <col min="15100" max="15100" width="11" style="1058" customWidth="1"/>
    <col min="15101" max="15101" width="12.88671875" style="1058" customWidth="1"/>
    <col min="15102" max="15102" width="21.5546875" style="1058" customWidth="1"/>
    <col min="15103" max="15103" width="15.5546875" style="1058" customWidth="1"/>
    <col min="15104" max="15104" width="14.6640625" style="1058" customWidth="1"/>
    <col min="15105" max="15105" width="19.33203125" style="1058" customWidth="1"/>
    <col min="15106" max="15106" width="43" style="1058" customWidth="1"/>
    <col min="15107" max="15107" width="9.5546875" style="1058" bestFit="1" customWidth="1"/>
    <col min="15108" max="15108" width="11" style="1058" customWidth="1"/>
    <col min="15109" max="15109" width="10" style="1058" customWidth="1"/>
    <col min="15110" max="15110" width="9.109375" style="1058"/>
    <col min="15111" max="15111" width="14" style="1058" customWidth="1"/>
    <col min="15112" max="15112" width="16.5546875" style="1058" customWidth="1"/>
    <col min="15113" max="15351" width="9.109375" style="1058"/>
    <col min="15352" max="15352" width="1.6640625" style="1058" bestFit="1" customWidth="1"/>
    <col min="15353" max="15353" width="14.88671875" style="1058" customWidth="1"/>
    <col min="15354" max="15354" width="23.33203125" style="1058" customWidth="1"/>
    <col min="15355" max="15355" width="78" style="1058" customWidth="1"/>
    <col min="15356" max="15356" width="11" style="1058" customWidth="1"/>
    <col min="15357" max="15357" width="12.88671875" style="1058" customWidth="1"/>
    <col min="15358" max="15358" width="21.5546875" style="1058" customWidth="1"/>
    <col min="15359" max="15359" width="15.5546875" style="1058" customWidth="1"/>
    <col min="15360" max="15360" width="14.6640625" style="1058" customWidth="1"/>
    <col min="15361" max="15361" width="19.33203125" style="1058" customWidth="1"/>
    <col min="15362" max="15362" width="43" style="1058" customWidth="1"/>
    <col min="15363" max="15363" width="9.5546875" style="1058" bestFit="1" customWidth="1"/>
    <col min="15364" max="15364" width="11" style="1058" customWidth="1"/>
    <col min="15365" max="15365" width="10" style="1058" customWidth="1"/>
    <col min="15366" max="15366" width="9.109375" style="1058"/>
    <col min="15367" max="15367" width="14" style="1058" customWidth="1"/>
    <col min="15368" max="15368" width="16.5546875" style="1058" customWidth="1"/>
    <col min="15369" max="15607" width="9.109375" style="1058"/>
    <col min="15608" max="15608" width="1.6640625" style="1058" bestFit="1" customWidth="1"/>
    <col min="15609" max="15609" width="14.88671875" style="1058" customWidth="1"/>
    <col min="15610" max="15610" width="23.33203125" style="1058" customWidth="1"/>
    <col min="15611" max="15611" width="78" style="1058" customWidth="1"/>
    <col min="15612" max="15612" width="11" style="1058" customWidth="1"/>
    <col min="15613" max="15613" width="12.88671875" style="1058" customWidth="1"/>
    <col min="15614" max="15614" width="21.5546875" style="1058" customWidth="1"/>
    <col min="15615" max="15615" width="15.5546875" style="1058" customWidth="1"/>
    <col min="15616" max="15616" width="14.6640625" style="1058" customWidth="1"/>
    <col min="15617" max="15617" width="19.33203125" style="1058" customWidth="1"/>
    <col min="15618" max="15618" width="43" style="1058" customWidth="1"/>
    <col min="15619" max="15619" width="9.5546875" style="1058" bestFit="1" customWidth="1"/>
    <col min="15620" max="15620" width="11" style="1058" customWidth="1"/>
    <col min="15621" max="15621" width="10" style="1058" customWidth="1"/>
    <col min="15622" max="15622" width="9.109375" style="1058"/>
    <col min="15623" max="15623" width="14" style="1058" customWidth="1"/>
    <col min="15624" max="15624" width="16.5546875" style="1058" customWidth="1"/>
    <col min="15625" max="15863" width="9.109375" style="1058"/>
    <col min="15864" max="15864" width="1.6640625" style="1058" bestFit="1" customWidth="1"/>
    <col min="15865" max="15865" width="14.88671875" style="1058" customWidth="1"/>
    <col min="15866" max="15866" width="23.33203125" style="1058" customWidth="1"/>
    <col min="15867" max="15867" width="78" style="1058" customWidth="1"/>
    <col min="15868" max="15868" width="11" style="1058" customWidth="1"/>
    <col min="15869" max="15869" width="12.88671875" style="1058" customWidth="1"/>
    <col min="15870" max="15870" width="21.5546875" style="1058" customWidth="1"/>
    <col min="15871" max="15871" width="15.5546875" style="1058" customWidth="1"/>
    <col min="15872" max="15872" width="14.6640625" style="1058" customWidth="1"/>
    <col min="15873" max="15873" width="19.33203125" style="1058" customWidth="1"/>
    <col min="15874" max="15874" width="43" style="1058" customWidth="1"/>
    <col min="15875" max="15875" width="9.5546875" style="1058" bestFit="1" customWidth="1"/>
    <col min="15876" max="15876" width="11" style="1058" customWidth="1"/>
    <col min="15877" max="15877" width="10" style="1058" customWidth="1"/>
    <col min="15878" max="15878" width="9.109375" style="1058"/>
    <col min="15879" max="15879" width="14" style="1058" customWidth="1"/>
    <col min="15880" max="15880" width="16.5546875" style="1058" customWidth="1"/>
    <col min="15881" max="16119" width="9.109375" style="1058"/>
    <col min="16120" max="16120" width="1.6640625" style="1058" bestFit="1" customWidth="1"/>
    <col min="16121" max="16121" width="14.88671875" style="1058" customWidth="1"/>
    <col min="16122" max="16122" width="23.33203125" style="1058" customWidth="1"/>
    <col min="16123" max="16123" width="78" style="1058" customWidth="1"/>
    <col min="16124" max="16124" width="11" style="1058" customWidth="1"/>
    <col min="16125" max="16125" width="12.88671875" style="1058" customWidth="1"/>
    <col min="16126" max="16126" width="21.5546875" style="1058" customWidth="1"/>
    <col min="16127" max="16127" width="15.5546875" style="1058" customWidth="1"/>
    <col min="16128" max="16128" width="14.6640625" style="1058" customWidth="1"/>
    <col min="16129" max="16129" width="19.33203125" style="1058" customWidth="1"/>
    <col min="16130" max="16130" width="43" style="1058" customWidth="1"/>
    <col min="16131" max="16131" width="9.5546875" style="1058" bestFit="1" customWidth="1"/>
    <col min="16132" max="16132" width="11" style="1058" customWidth="1"/>
    <col min="16133" max="16133" width="10" style="1058" customWidth="1"/>
    <col min="16134" max="16134" width="9.109375" style="1058"/>
    <col min="16135" max="16135" width="14" style="1058" customWidth="1"/>
    <col min="16136" max="16136" width="16.5546875" style="1058" customWidth="1"/>
    <col min="16137" max="16384" width="9.109375" style="1058"/>
  </cols>
  <sheetData>
    <row r="1" spans="1:11" x14ac:dyDescent="0.3">
      <c r="E1" s="623"/>
      <c r="F1" s="1318" t="s">
        <v>218</v>
      </c>
      <c r="G1" s="1319"/>
      <c r="H1" s="1319"/>
      <c r="I1" s="1319"/>
      <c r="J1" s="1318"/>
      <c r="K1" s="1319"/>
    </row>
    <row r="2" spans="1:11" x14ac:dyDescent="0.3">
      <c r="E2" s="1058"/>
      <c r="F2" s="1" t="s">
        <v>2753</v>
      </c>
      <c r="G2" s="992"/>
      <c r="H2" s="2" t="s">
        <v>3240</v>
      </c>
      <c r="I2" s="778"/>
      <c r="J2" s="624"/>
      <c r="K2" s="949"/>
    </row>
    <row r="3" spans="1:11" x14ac:dyDescent="0.3">
      <c r="E3" s="1058"/>
      <c r="F3" s="3" t="s">
        <v>219</v>
      </c>
      <c r="G3" s="993"/>
      <c r="H3" s="4" t="s">
        <v>3241</v>
      </c>
      <c r="I3" s="769"/>
      <c r="J3" s="625"/>
      <c r="K3" s="950"/>
    </row>
    <row r="4" spans="1:11" x14ac:dyDescent="0.3">
      <c r="E4" s="1058"/>
      <c r="F4" s="3" t="s">
        <v>220</v>
      </c>
      <c r="G4" s="993"/>
      <c r="H4" s="2" t="s">
        <v>3240</v>
      </c>
      <c r="I4" s="769"/>
      <c r="J4" s="625"/>
      <c r="K4" s="950"/>
    </row>
    <row r="5" spans="1:11" x14ac:dyDescent="0.3">
      <c r="E5" s="1058"/>
      <c r="F5" s="3" t="s">
        <v>221</v>
      </c>
      <c r="G5" s="993"/>
      <c r="H5" s="472" t="s">
        <v>4636</v>
      </c>
      <c r="I5" s="769"/>
      <c r="J5" s="625"/>
      <c r="K5" s="950"/>
    </row>
    <row r="6" spans="1:11" x14ac:dyDescent="0.3">
      <c r="E6" s="1058"/>
      <c r="F6" s="3" t="s">
        <v>222</v>
      </c>
      <c r="G6" s="993"/>
      <c r="H6" s="4" t="s">
        <v>4622</v>
      </c>
      <c r="I6" s="769"/>
      <c r="J6" s="625"/>
      <c r="K6" s="950"/>
    </row>
    <row r="7" spans="1:11" x14ac:dyDescent="0.3">
      <c r="E7" s="1058"/>
      <c r="F7" s="3" t="s">
        <v>223</v>
      </c>
      <c r="G7" s="993"/>
      <c r="H7" s="476" t="s">
        <v>3561</v>
      </c>
      <c r="I7" s="769"/>
      <c r="J7" s="625"/>
      <c r="K7" s="950"/>
    </row>
    <row r="8" spans="1:11" ht="6" customHeight="1" x14ac:dyDescent="0.3">
      <c r="E8" s="1058"/>
      <c r="F8" s="626"/>
      <c r="G8" s="994"/>
      <c r="H8" s="951"/>
      <c r="I8" s="951"/>
      <c r="J8" s="627"/>
      <c r="K8" s="951"/>
    </row>
    <row r="9" spans="1:11" ht="15.75" customHeight="1" x14ac:dyDescent="0.3">
      <c r="A9" s="1140" t="s">
        <v>4247</v>
      </c>
      <c r="B9" s="755"/>
      <c r="C9" s="756"/>
      <c r="D9" s="757" t="s">
        <v>224</v>
      </c>
      <c r="E9" s="756"/>
      <c r="F9" s="756"/>
      <c r="G9" s="952"/>
      <c r="H9" s="952"/>
      <c r="I9" s="952"/>
      <c r="J9" s="756"/>
      <c r="K9" s="952"/>
    </row>
    <row r="10" spans="1:11" ht="15.75" hidden="1" customHeight="1" x14ac:dyDescent="0.3">
      <c r="A10" s="1140" t="str">
        <f t="shared" ref="A10:A73" si="0">IF(K10&lt;&gt;0,"x","")</f>
        <v/>
      </c>
      <c r="B10" s="6" t="s">
        <v>0</v>
      </c>
      <c r="C10" s="1320" t="s">
        <v>1</v>
      </c>
      <c r="D10" s="1320"/>
      <c r="E10" s="1320"/>
      <c r="F10" s="1320"/>
      <c r="G10" s="1321"/>
      <c r="H10" s="1321"/>
      <c r="I10" s="1321"/>
      <c r="J10" s="1320"/>
      <c r="K10" s="1321"/>
    </row>
    <row r="11" spans="1:11" ht="12.75" hidden="1" customHeight="1" x14ac:dyDescent="0.3">
      <c r="A11" s="1305" t="str">
        <f>IF(K12&lt;&gt;0,"x","")</f>
        <v/>
      </c>
      <c r="B11" s="1322" t="s">
        <v>226</v>
      </c>
      <c r="C11" s="1310" t="s">
        <v>227</v>
      </c>
      <c r="D11" s="1310" t="s">
        <v>228</v>
      </c>
      <c r="E11" s="1310" t="s">
        <v>229</v>
      </c>
      <c r="F11" s="1310" t="s">
        <v>230</v>
      </c>
      <c r="G11" s="1306" t="s">
        <v>231</v>
      </c>
      <c r="H11" s="1306" t="s">
        <v>232</v>
      </c>
      <c r="I11" s="1137" t="s">
        <v>233</v>
      </c>
      <c r="J11" s="1136" t="s">
        <v>3952</v>
      </c>
      <c r="K11" s="1306" t="s">
        <v>4470</v>
      </c>
    </row>
    <row r="12" spans="1:11" ht="15" hidden="1" customHeight="1" x14ac:dyDescent="0.3">
      <c r="A12" s="1305"/>
      <c r="B12" s="1322"/>
      <c r="C12" s="1311"/>
      <c r="D12" s="1311"/>
      <c r="E12" s="1311"/>
      <c r="F12" s="1311"/>
      <c r="G12" s="1307"/>
      <c r="H12" s="1307"/>
      <c r="I12" s="1039">
        <f>'Cálculo de BDI'!D22</f>
        <v>0.2695688486306802</v>
      </c>
      <c r="J12" s="629">
        <f>'Cálculo de BDI DIF'!D24</f>
        <v>0.20931695926655203</v>
      </c>
      <c r="K12" s="1307"/>
    </row>
    <row r="13" spans="1:11" ht="15" hidden="1" customHeight="1" x14ac:dyDescent="0.3">
      <c r="A13" s="1140" t="str">
        <f t="shared" si="0"/>
        <v/>
      </c>
      <c r="B13" s="407" t="s">
        <v>2</v>
      </c>
      <c r="C13" s="407"/>
      <c r="D13" s="408" t="s">
        <v>298</v>
      </c>
      <c r="E13" s="407"/>
      <c r="F13" s="407"/>
      <c r="G13" s="966"/>
      <c r="H13" s="966">
        <f>SUM(H14:H16)</f>
        <v>0</v>
      </c>
      <c r="I13" s="966">
        <f>SUM(I14:I16)</f>
        <v>0</v>
      </c>
      <c r="J13" s="409"/>
      <c r="K13" s="966">
        <f>SUM(K14:K16)</f>
        <v>0</v>
      </c>
    </row>
    <row r="14" spans="1:11" ht="15" hidden="1" customHeight="1" x14ac:dyDescent="0.3">
      <c r="A14" s="1140" t="str">
        <f t="shared" si="0"/>
        <v/>
      </c>
      <c r="B14" s="1052" t="s">
        <v>5</v>
      </c>
      <c r="C14" s="1052"/>
      <c r="D14" s="1056" t="s">
        <v>11</v>
      </c>
      <c r="E14" s="1052"/>
      <c r="F14" s="1052" t="s">
        <v>8</v>
      </c>
      <c r="G14" s="916"/>
      <c r="H14" s="916">
        <f>G14*E14</f>
        <v>0</v>
      </c>
      <c r="I14" s="916">
        <f>H14*$I$12</f>
        <v>0</v>
      </c>
      <c r="J14" s="10"/>
      <c r="K14" s="953">
        <f>SUM(H14:I14)</f>
        <v>0</v>
      </c>
    </row>
    <row r="15" spans="1:11" ht="15" hidden="1" customHeight="1" x14ac:dyDescent="0.3">
      <c r="A15" s="1140" t="str">
        <f t="shared" si="0"/>
        <v/>
      </c>
      <c r="B15" s="1052" t="s">
        <v>6</v>
      </c>
      <c r="C15" s="1052"/>
      <c r="D15" s="1056" t="s">
        <v>9</v>
      </c>
      <c r="E15" s="1052"/>
      <c r="F15" s="1052" t="s">
        <v>10</v>
      </c>
      <c r="G15" s="916"/>
      <c r="H15" s="916">
        <f>G15*E15</f>
        <v>0</v>
      </c>
      <c r="I15" s="916">
        <f>H15*$I$12</f>
        <v>0</v>
      </c>
      <c r="J15" s="10"/>
      <c r="K15" s="953">
        <f>SUM(H15:I15)</f>
        <v>0</v>
      </c>
    </row>
    <row r="16" spans="1:11" ht="15" hidden="1" customHeight="1" x14ac:dyDescent="0.3">
      <c r="A16" s="1140" t="str">
        <f t="shared" si="0"/>
        <v/>
      </c>
      <c r="B16" s="1052" t="s">
        <v>7</v>
      </c>
      <c r="C16" s="1052"/>
      <c r="D16" s="1056" t="s">
        <v>12</v>
      </c>
      <c r="E16" s="1052"/>
      <c r="F16" s="1052" t="s">
        <v>10</v>
      </c>
      <c r="G16" s="955"/>
      <c r="H16" s="916">
        <f>G16*E16</f>
        <v>0</v>
      </c>
      <c r="I16" s="916">
        <f>H16*$I$12</f>
        <v>0</v>
      </c>
      <c r="J16" s="10"/>
      <c r="K16" s="953">
        <f>SUM(H16:I16)</f>
        <v>0</v>
      </c>
    </row>
    <row r="17" spans="1:11" ht="15" hidden="1" customHeight="1" x14ac:dyDescent="0.3">
      <c r="A17" s="1140" t="str">
        <f t="shared" si="0"/>
        <v/>
      </c>
      <c r="B17" s="1052"/>
      <c r="C17" s="1052"/>
      <c r="D17" s="1056"/>
      <c r="E17" s="1052"/>
      <c r="F17" s="1052"/>
      <c r="G17" s="962"/>
      <c r="H17" s="916"/>
      <c r="I17" s="916"/>
      <c r="J17" s="10"/>
      <c r="K17" s="953"/>
    </row>
    <row r="18" spans="1:11" ht="15.6" hidden="1" x14ac:dyDescent="0.3">
      <c r="A18" s="1140" t="str">
        <f t="shared" si="0"/>
        <v/>
      </c>
      <c r="B18" s="407" t="s">
        <v>3</v>
      </c>
      <c r="C18" s="407"/>
      <c r="D18" s="408" t="s">
        <v>299</v>
      </c>
      <c r="E18" s="407"/>
      <c r="F18" s="407"/>
      <c r="G18" s="966"/>
      <c r="H18" s="966">
        <f>SUM(H20:H60)</f>
        <v>0</v>
      </c>
      <c r="I18" s="966">
        <f>SUM(I20:I60)</f>
        <v>0</v>
      </c>
      <c r="J18" s="409"/>
      <c r="K18" s="966">
        <f>SUM(K20:K60)</f>
        <v>0</v>
      </c>
    </row>
    <row r="19" spans="1:11" ht="15.6" hidden="1" x14ac:dyDescent="0.3">
      <c r="A19" s="1140" t="str">
        <f t="shared" si="0"/>
        <v/>
      </c>
      <c r="B19" s="880" t="s">
        <v>13</v>
      </c>
      <c r="C19" s="880"/>
      <c r="D19" s="20" t="s">
        <v>300</v>
      </c>
      <c r="E19" s="880"/>
      <c r="F19" s="880"/>
      <c r="G19" s="964"/>
      <c r="H19" s="964"/>
      <c r="I19" s="964"/>
      <c r="J19" s="403"/>
      <c r="K19" s="964"/>
    </row>
    <row r="20" spans="1:11" ht="15.6" hidden="1" x14ac:dyDescent="0.3">
      <c r="A20" s="1140" t="str">
        <f t="shared" si="0"/>
        <v/>
      </c>
      <c r="B20" s="1052" t="s">
        <v>14</v>
      </c>
      <c r="C20" s="1052"/>
      <c r="D20" s="1056" t="s">
        <v>21</v>
      </c>
      <c r="E20" s="1052"/>
      <c r="F20" s="1052" t="s">
        <v>22</v>
      </c>
      <c r="G20" s="955"/>
      <c r="H20" s="916">
        <f>G20*E20</f>
        <v>0</v>
      </c>
      <c r="I20" s="916">
        <f t="shared" ref="I20:I26" si="1">H20*$I$12</f>
        <v>0</v>
      </c>
      <c r="J20" s="10"/>
      <c r="K20" s="953">
        <f t="shared" ref="K20:K26" si="2">SUM(H20:I20)</f>
        <v>0</v>
      </c>
    </row>
    <row r="21" spans="1:11" ht="15.6" hidden="1" x14ac:dyDescent="0.3">
      <c r="A21" s="1140" t="str">
        <f t="shared" si="0"/>
        <v/>
      </c>
      <c r="B21" s="1052" t="s">
        <v>15</v>
      </c>
      <c r="C21" s="1052"/>
      <c r="D21" s="1056" t="s">
        <v>24</v>
      </c>
      <c r="E21" s="1052"/>
      <c r="F21" s="1052" t="s">
        <v>23</v>
      </c>
      <c r="G21" s="955"/>
      <c r="H21" s="916">
        <f t="shared" ref="H21:H26" si="3">G21*E21</f>
        <v>0</v>
      </c>
      <c r="I21" s="916">
        <f t="shared" si="1"/>
        <v>0</v>
      </c>
      <c r="J21" s="10"/>
      <c r="K21" s="953">
        <f t="shared" si="2"/>
        <v>0</v>
      </c>
    </row>
    <row r="22" spans="1:11" ht="15.6" hidden="1" x14ac:dyDescent="0.3">
      <c r="A22" s="1140" t="str">
        <f t="shared" si="0"/>
        <v/>
      </c>
      <c r="B22" s="1052" t="s">
        <v>16</v>
      </c>
      <c r="C22" s="1052"/>
      <c r="D22" s="1056" t="s">
        <v>25</v>
      </c>
      <c r="E22" s="1052"/>
      <c r="F22" s="1052" t="s">
        <v>23</v>
      </c>
      <c r="G22" s="955"/>
      <c r="H22" s="916">
        <f t="shared" si="3"/>
        <v>0</v>
      </c>
      <c r="I22" s="916">
        <f t="shared" si="1"/>
        <v>0</v>
      </c>
      <c r="J22" s="10"/>
      <c r="K22" s="953">
        <f t="shared" si="2"/>
        <v>0</v>
      </c>
    </row>
    <row r="23" spans="1:11" ht="15.6" hidden="1" x14ac:dyDescent="0.3">
      <c r="A23" s="1140" t="str">
        <f t="shared" si="0"/>
        <v/>
      </c>
      <c r="B23" s="1052" t="s">
        <v>17</v>
      </c>
      <c r="C23" s="1052"/>
      <c r="D23" s="1056" t="s">
        <v>26</v>
      </c>
      <c r="E23" s="1052"/>
      <c r="F23" s="1052" t="s">
        <v>23</v>
      </c>
      <c r="G23" s="955"/>
      <c r="H23" s="916">
        <f t="shared" si="3"/>
        <v>0</v>
      </c>
      <c r="I23" s="916">
        <f t="shared" si="1"/>
        <v>0</v>
      </c>
      <c r="J23" s="10"/>
      <c r="K23" s="953">
        <f t="shared" si="2"/>
        <v>0</v>
      </c>
    </row>
    <row r="24" spans="1:11" ht="15.6" hidden="1" x14ac:dyDescent="0.3">
      <c r="A24" s="1140" t="str">
        <f t="shared" si="0"/>
        <v/>
      </c>
      <c r="B24" s="1052" t="s">
        <v>18</v>
      </c>
      <c r="C24" s="1052"/>
      <c r="D24" s="1056" t="s">
        <v>27</v>
      </c>
      <c r="E24" s="1052"/>
      <c r="F24" s="1052" t="s">
        <v>23</v>
      </c>
      <c r="G24" s="955"/>
      <c r="H24" s="916">
        <f t="shared" si="3"/>
        <v>0</v>
      </c>
      <c r="I24" s="916">
        <f t="shared" si="1"/>
        <v>0</v>
      </c>
      <c r="J24" s="10"/>
      <c r="K24" s="953">
        <f t="shared" si="2"/>
        <v>0</v>
      </c>
    </row>
    <row r="25" spans="1:11" ht="15.6" hidden="1" x14ac:dyDescent="0.3">
      <c r="A25" s="1140" t="str">
        <f t="shared" si="0"/>
        <v/>
      </c>
      <c r="B25" s="1052" t="s">
        <v>19</v>
      </c>
      <c r="C25" s="1052"/>
      <c r="D25" s="1056" t="s">
        <v>28</v>
      </c>
      <c r="E25" s="1052"/>
      <c r="F25" s="1052" t="s">
        <v>23</v>
      </c>
      <c r="G25" s="955"/>
      <c r="H25" s="916">
        <f t="shared" si="3"/>
        <v>0</v>
      </c>
      <c r="I25" s="916">
        <f t="shared" si="1"/>
        <v>0</v>
      </c>
      <c r="J25" s="10"/>
      <c r="K25" s="953">
        <f t="shared" si="2"/>
        <v>0</v>
      </c>
    </row>
    <row r="26" spans="1:11" ht="15" hidden="1" customHeight="1" x14ac:dyDescent="0.3">
      <c r="A26" s="1140" t="str">
        <f t="shared" si="0"/>
        <v/>
      </c>
      <c r="B26" s="1052" t="s">
        <v>20</v>
      </c>
      <c r="C26" s="1052"/>
      <c r="D26" s="1056" t="s">
        <v>29</v>
      </c>
      <c r="E26" s="1052"/>
      <c r="F26" s="1052" t="s">
        <v>23</v>
      </c>
      <c r="G26" s="955"/>
      <c r="H26" s="916">
        <f t="shared" si="3"/>
        <v>0</v>
      </c>
      <c r="I26" s="916">
        <f t="shared" si="1"/>
        <v>0</v>
      </c>
      <c r="J26" s="10"/>
      <c r="K26" s="953">
        <f t="shared" si="2"/>
        <v>0</v>
      </c>
    </row>
    <row r="27" spans="1:11" ht="15" hidden="1" customHeight="1" x14ac:dyDescent="0.3">
      <c r="A27" s="1140" t="str">
        <f t="shared" si="0"/>
        <v/>
      </c>
      <c r="B27" s="885"/>
      <c r="C27" s="885"/>
      <c r="D27" s="68"/>
      <c r="E27" s="885"/>
      <c r="F27" s="885"/>
      <c r="G27" s="1000"/>
      <c r="H27" s="1000"/>
      <c r="I27" s="1000"/>
      <c r="J27" s="885"/>
      <c r="K27" s="1000"/>
    </row>
    <row r="28" spans="1:11" ht="12.75" hidden="1" customHeight="1" x14ac:dyDescent="0.3">
      <c r="A28" s="1140" t="str">
        <f t="shared" si="0"/>
        <v/>
      </c>
      <c r="B28" s="880" t="s">
        <v>30</v>
      </c>
      <c r="C28" s="880"/>
      <c r="D28" s="20" t="s">
        <v>301</v>
      </c>
      <c r="E28" s="880"/>
      <c r="F28" s="880"/>
      <c r="G28" s="964"/>
      <c r="H28" s="964"/>
      <c r="I28" s="964"/>
      <c r="J28" s="403"/>
      <c r="K28" s="964"/>
    </row>
    <row r="29" spans="1:11" ht="15.6" hidden="1" x14ac:dyDescent="0.3">
      <c r="A29" s="1140" t="str">
        <f t="shared" si="0"/>
        <v/>
      </c>
      <c r="B29" s="1052" t="s">
        <v>31</v>
      </c>
      <c r="C29" s="1052"/>
      <c r="D29" s="1056" t="s">
        <v>61</v>
      </c>
      <c r="E29" s="1052"/>
      <c r="F29" s="1052" t="s">
        <v>60</v>
      </c>
      <c r="G29" s="955"/>
      <c r="H29" s="916">
        <f>G29*E29</f>
        <v>0</v>
      </c>
      <c r="I29" s="916">
        <f>H29*$I$12</f>
        <v>0</v>
      </c>
      <c r="J29" s="10"/>
      <c r="K29" s="953">
        <f>SUM(H29:I29)</f>
        <v>0</v>
      </c>
    </row>
    <row r="30" spans="1:11" ht="15.6" hidden="1" x14ac:dyDescent="0.3">
      <c r="A30" s="1140" t="str">
        <f t="shared" si="0"/>
        <v/>
      </c>
      <c r="B30" s="1052" t="s">
        <v>32</v>
      </c>
      <c r="C30" s="1052"/>
      <c r="D30" s="1056" t="s">
        <v>62</v>
      </c>
      <c r="E30" s="1052"/>
      <c r="F30" s="1052" t="s">
        <v>60</v>
      </c>
      <c r="G30" s="955"/>
      <c r="H30" s="916">
        <f>G30*E30</f>
        <v>0</v>
      </c>
      <c r="I30" s="916">
        <f>H30*$I$12</f>
        <v>0</v>
      </c>
      <c r="J30" s="10"/>
      <c r="K30" s="953">
        <f>SUM(H30:I30)</f>
        <v>0</v>
      </c>
    </row>
    <row r="31" spans="1:11" ht="15.6" hidden="1" x14ac:dyDescent="0.3">
      <c r="A31" s="1140" t="str">
        <f t="shared" si="0"/>
        <v/>
      </c>
      <c r="B31" s="1052" t="s">
        <v>33</v>
      </c>
      <c r="C31" s="1052"/>
      <c r="D31" s="1056" t="s">
        <v>63</v>
      </c>
      <c r="E31" s="1052"/>
      <c r="F31" s="1052" t="s">
        <v>60</v>
      </c>
      <c r="G31" s="955"/>
      <c r="H31" s="916">
        <f>G31*E31</f>
        <v>0</v>
      </c>
      <c r="I31" s="916">
        <f>H31*$I$12</f>
        <v>0</v>
      </c>
      <c r="J31" s="10"/>
      <c r="K31" s="953">
        <f>SUM(H31:I31)</f>
        <v>0</v>
      </c>
    </row>
    <row r="32" spans="1:11" ht="15.6" hidden="1" x14ac:dyDescent="0.3">
      <c r="A32" s="1140" t="str">
        <f t="shared" si="0"/>
        <v/>
      </c>
      <c r="B32" s="1052" t="s">
        <v>34</v>
      </c>
      <c r="C32" s="1052"/>
      <c r="D32" s="1056" t="s">
        <v>64</v>
      </c>
      <c r="E32" s="1052"/>
      <c r="F32" s="1052" t="s">
        <v>60</v>
      </c>
      <c r="G32" s="955"/>
      <c r="H32" s="916">
        <f>G32*E32</f>
        <v>0</v>
      </c>
      <c r="I32" s="916">
        <f>H32*$I$12</f>
        <v>0</v>
      </c>
      <c r="J32" s="10"/>
      <c r="K32" s="953">
        <f>SUM(H32:I32)</f>
        <v>0</v>
      </c>
    </row>
    <row r="33" spans="1:11" ht="15.6" hidden="1" x14ac:dyDescent="0.3">
      <c r="A33" s="1140" t="str">
        <f t="shared" si="0"/>
        <v/>
      </c>
      <c r="B33" s="1052" t="s">
        <v>35</v>
      </c>
      <c r="C33" s="1052"/>
      <c r="D33" s="1056" t="s">
        <v>65</v>
      </c>
      <c r="E33" s="1052"/>
      <c r="F33" s="1052" t="s">
        <v>60</v>
      </c>
      <c r="G33" s="955"/>
      <c r="H33" s="916">
        <f>G33*E33</f>
        <v>0</v>
      </c>
      <c r="I33" s="916">
        <f>H33*$I$12</f>
        <v>0</v>
      </c>
      <c r="J33" s="10"/>
      <c r="K33" s="953">
        <f>SUM(H33:I33)</f>
        <v>0</v>
      </c>
    </row>
    <row r="34" spans="1:11" ht="15.6" hidden="1" x14ac:dyDescent="0.3">
      <c r="A34" s="1140" t="str">
        <f t="shared" si="0"/>
        <v/>
      </c>
      <c r="B34" s="885"/>
      <c r="C34" s="885"/>
      <c r="D34" s="68"/>
      <c r="E34" s="885"/>
      <c r="F34" s="885"/>
      <c r="G34" s="1000"/>
      <c r="H34" s="1000"/>
      <c r="I34" s="1000"/>
      <c r="J34" s="885"/>
      <c r="K34" s="1000"/>
    </row>
    <row r="35" spans="1:11" ht="15.6" hidden="1" x14ac:dyDescent="0.3">
      <c r="A35" s="1140" t="str">
        <f t="shared" si="0"/>
        <v/>
      </c>
      <c r="B35" s="880" t="s">
        <v>36</v>
      </c>
      <c r="C35" s="880"/>
      <c r="D35" s="20" t="s">
        <v>302</v>
      </c>
      <c r="E35" s="880"/>
      <c r="F35" s="880"/>
      <c r="G35" s="964"/>
      <c r="H35" s="964"/>
      <c r="I35" s="964"/>
      <c r="J35" s="403"/>
      <c r="K35" s="964"/>
    </row>
    <row r="36" spans="1:11" ht="15.6" hidden="1" x14ac:dyDescent="0.3">
      <c r="A36" s="1140" t="str">
        <f t="shared" si="0"/>
        <v/>
      </c>
      <c r="B36" s="1052" t="s">
        <v>37</v>
      </c>
      <c r="C36" s="1052"/>
      <c r="D36" s="1056" t="s">
        <v>66</v>
      </c>
      <c r="E36" s="1052"/>
      <c r="F36" s="1052" t="s">
        <v>60</v>
      </c>
      <c r="G36" s="955"/>
      <c r="H36" s="916">
        <f>G36*E36</f>
        <v>0</v>
      </c>
      <c r="I36" s="916">
        <f t="shared" ref="I36:I58" si="4">H36*$I$12</f>
        <v>0</v>
      </c>
      <c r="J36" s="10"/>
      <c r="K36" s="953">
        <f t="shared" ref="K36:K58" si="5">SUM(H36:I36)</f>
        <v>0</v>
      </c>
    </row>
    <row r="37" spans="1:11" ht="15.6" hidden="1" x14ac:dyDescent="0.3">
      <c r="A37" s="1140" t="str">
        <f t="shared" si="0"/>
        <v/>
      </c>
      <c r="B37" s="1052" t="s">
        <v>38</v>
      </c>
      <c r="C37" s="1052"/>
      <c r="D37" s="1056" t="s">
        <v>67</v>
      </c>
      <c r="E37" s="1052"/>
      <c r="F37" s="1052" t="s">
        <v>60</v>
      </c>
      <c r="G37" s="955"/>
      <c r="H37" s="916">
        <f t="shared" ref="H37:H58" si="6">G37*E37</f>
        <v>0</v>
      </c>
      <c r="I37" s="916">
        <f t="shared" si="4"/>
        <v>0</v>
      </c>
      <c r="J37" s="10"/>
      <c r="K37" s="953">
        <f t="shared" si="5"/>
        <v>0</v>
      </c>
    </row>
    <row r="38" spans="1:11" ht="15.6" hidden="1" x14ac:dyDescent="0.3">
      <c r="A38" s="1140" t="str">
        <f t="shared" si="0"/>
        <v/>
      </c>
      <c r="B38" s="1052" t="s">
        <v>39</v>
      </c>
      <c r="C38" s="1052"/>
      <c r="D38" s="1056" t="s">
        <v>68</v>
      </c>
      <c r="E38" s="1052"/>
      <c r="F38" s="1052" t="s">
        <v>60</v>
      </c>
      <c r="G38" s="955"/>
      <c r="H38" s="916">
        <f t="shared" si="6"/>
        <v>0</v>
      </c>
      <c r="I38" s="916">
        <f t="shared" si="4"/>
        <v>0</v>
      </c>
      <c r="J38" s="10"/>
      <c r="K38" s="953">
        <f t="shared" si="5"/>
        <v>0</v>
      </c>
    </row>
    <row r="39" spans="1:11" ht="15.6" hidden="1" x14ac:dyDescent="0.3">
      <c r="A39" s="1140" t="str">
        <f t="shared" si="0"/>
        <v/>
      </c>
      <c r="B39" s="1052" t="s">
        <v>40</v>
      </c>
      <c r="C39" s="1052"/>
      <c r="D39" s="1056" t="s">
        <v>69</v>
      </c>
      <c r="E39" s="1052"/>
      <c r="F39" s="1052" t="s">
        <v>60</v>
      </c>
      <c r="G39" s="955"/>
      <c r="H39" s="916">
        <f t="shared" si="6"/>
        <v>0</v>
      </c>
      <c r="I39" s="916">
        <f t="shared" si="4"/>
        <v>0</v>
      </c>
      <c r="J39" s="10"/>
      <c r="K39" s="953">
        <f t="shared" si="5"/>
        <v>0</v>
      </c>
    </row>
    <row r="40" spans="1:11" ht="15.6" hidden="1" x14ac:dyDescent="0.3">
      <c r="A40" s="1140" t="str">
        <f t="shared" si="0"/>
        <v/>
      </c>
      <c r="B40" s="1052" t="s">
        <v>41</v>
      </c>
      <c r="C40" s="1052"/>
      <c r="D40" s="1056" t="s">
        <v>70</v>
      </c>
      <c r="E40" s="1052"/>
      <c r="F40" s="1052" t="s">
        <v>60</v>
      </c>
      <c r="G40" s="955"/>
      <c r="H40" s="916">
        <f t="shared" si="6"/>
        <v>0</v>
      </c>
      <c r="I40" s="916">
        <f t="shared" si="4"/>
        <v>0</v>
      </c>
      <c r="J40" s="10"/>
      <c r="K40" s="953">
        <f t="shared" si="5"/>
        <v>0</v>
      </c>
    </row>
    <row r="41" spans="1:11" ht="15.6" hidden="1" x14ac:dyDescent="0.3">
      <c r="A41" s="1140" t="str">
        <f t="shared" si="0"/>
        <v/>
      </c>
      <c r="B41" s="1052" t="s">
        <v>42</v>
      </c>
      <c r="C41" s="1052"/>
      <c r="D41" s="1056" t="s">
        <v>71</v>
      </c>
      <c r="E41" s="1052"/>
      <c r="F41" s="1052" t="s">
        <v>60</v>
      </c>
      <c r="G41" s="955"/>
      <c r="H41" s="916">
        <f t="shared" si="6"/>
        <v>0</v>
      </c>
      <c r="I41" s="916">
        <f t="shared" si="4"/>
        <v>0</v>
      </c>
      <c r="J41" s="10"/>
      <c r="K41" s="953">
        <f t="shared" si="5"/>
        <v>0</v>
      </c>
    </row>
    <row r="42" spans="1:11" ht="15.6" hidden="1" x14ac:dyDescent="0.3">
      <c r="A42" s="1140" t="str">
        <f t="shared" si="0"/>
        <v/>
      </c>
      <c r="B42" s="1052" t="s">
        <v>43</v>
      </c>
      <c r="C42" s="1052"/>
      <c r="D42" s="1056" t="s">
        <v>72</v>
      </c>
      <c r="E42" s="1052"/>
      <c r="F42" s="1052" t="s">
        <v>60</v>
      </c>
      <c r="G42" s="955"/>
      <c r="H42" s="916">
        <f t="shared" si="6"/>
        <v>0</v>
      </c>
      <c r="I42" s="916">
        <f t="shared" si="4"/>
        <v>0</v>
      </c>
      <c r="J42" s="10"/>
      <c r="K42" s="953">
        <f t="shared" si="5"/>
        <v>0</v>
      </c>
    </row>
    <row r="43" spans="1:11" ht="15.6" hidden="1" x14ac:dyDescent="0.3">
      <c r="A43" s="1140" t="str">
        <f t="shared" si="0"/>
        <v/>
      </c>
      <c r="B43" s="1052" t="s">
        <v>44</v>
      </c>
      <c r="C43" s="1052"/>
      <c r="D43" s="1056" t="s">
        <v>73</v>
      </c>
      <c r="E43" s="1052"/>
      <c r="F43" s="1052" t="s">
        <v>60</v>
      </c>
      <c r="G43" s="955"/>
      <c r="H43" s="916">
        <f t="shared" si="6"/>
        <v>0</v>
      </c>
      <c r="I43" s="916">
        <f t="shared" si="4"/>
        <v>0</v>
      </c>
      <c r="J43" s="10"/>
      <c r="K43" s="953">
        <f t="shared" si="5"/>
        <v>0</v>
      </c>
    </row>
    <row r="44" spans="1:11" ht="15.6" hidden="1" x14ac:dyDescent="0.3">
      <c r="A44" s="1140" t="str">
        <f t="shared" si="0"/>
        <v/>
      </c>
      <c r="B44" s="1052" t="s">
        <v>45</v>
      </c>
      <c r="C44" s="1052"/>
      <c r="D44" s="1056" t="s">
        <v>74</v>
      </c>
      <c r="E44" s="1052"/>
      <c r="F44" s="1052" t="s">
        <v>60</v>
      </c>
      <c r="G44" s="955"/>
      <c r="H44" s="916">
        <f t="shared" si="6"/>
        <v>0</v>
      </c>
      <c r="I44" s="916">
        <f t="shared" si="4"/>
        <v>0</v>
      </c>
      <c r="J44" s="10"/>
      <c r="K44" s="953">
        <f t="shared" si="5"/>
        <v>0</v>
      </c>
    </row>
    <row r="45" spans="1:11" ht="15.6" hidden="1" x14ac:dyDescent="0.3">
      <c r="A45" s="1140" t="str">
        <f t="shared" si="0"/>
        <v/>
      </c>
      <c r="B45" s="1052" t="s">
        <v>46</v>
      </c>
      <c r="C45" s="1052"/>
      <c r="D45" s="1056" t="s">
        <v>75</v>
      </c>
      <c r="E45" s="1052"/>
      <c r="F45" s="1052" t="s">
        <v>60</v>
      </c>
      <c r="G45" s="955"/>
      <c r="H45" s="916">
        <f t="shared" si="6"/>
        <v>0</v>
      </c>
      <c r="I45" s="916">
        <f t="shared" si="4"/>
        <v>0</v>
      </c>
      <c r="J45" s="10"/>
      <c r="K45" s="953">
        <f t="shared" si="5"/>
        <v>0</v>
      </c>
    </row>
    <row r="46" spans="1:11" ht="15.6" hidden="1" x14ac:dyDescent="0.3">
      <c r="A46" s="1140" t="str">
        <f t="shared" si="0"/>
        <v/>
      </c>
      <c r="B46" s="1052" t="s">
        <v>47</v>
      </c>
      <c r="C46" s="1052"/>
      <c r="D46" s="1056" t="s">
        <v>76</v>
      </c>
      <c r="E46" s="1052"/>
      <c r="F46" s="1052" t="s">
        <v>60</v>
      </c>
      <c r="G46" s="955"/>
      <c r="H46" s="916">
        <f t="shared" si="6"/>
        <v>0</v>
      </c>
      <c r="I46" s="916">
        <f t="shared" si="4"/>
        <v>0</v>
      </c>
      <c r="J46" s="10"/>
      <c r="K46" s="953">
        <f t="shared" si="5"/>
        <v>0</v>
      </c>
    </row>
    <row r="47" spans="1:11" ht="15.6" hidden="1" x14ac:dyDescent="0.3">
      <c r="A47" s="1140" t="str">
        <f t="shared" si="0"/>
        <v/>
      </c>
      <c r="B47" s="1052" t="s">
        <v>48</v>
      </c>
      <c r="C47" s="1052"/>
      <c r="D47" s="1056" t="s">
        <v>77</v>
      </c>
      <c r="E47" s="1052"/>
      <c r="F47" s="1052" t="s">
        <v>60</v>
      </c>
      <c r="G47" s="955"/>
      <c r="H47" s="916">
        <f t="shared" si="6"/>
        <v>0</v>
      </c>
      <c r="I47" s="916">
        <f t="shared" si="4"/>
        <v>0</v>
      </c>
      <c r="J47" s="10"/>
      <c r="K47" s="953">
        <f t="shared" si="5"/>
        <v>0</v>
      </c>
    </row>
    <row r="48" spans="1:11" ht="15.6" hidden="1" x14ac:dyDescent="0.3">
      <c r="A48" s="1140" t="str">
        <f t="shared" si="0"/>
        <v/>
      </c>
      <c r="B48" s="1052" t="s">
        <v>49</v>
      </c>
      <c r="C48" s="1052"/>
      <c r="D48" s="1056" t="s">
        <v>78</v>
      </c>
      <c r="E48" s="1052"/>
      <c r="F48" s="1052" t="s">
        <v>60</v>
      </c>
      <c r="G48" s="955"/>
      <c r="H48" s="916">
        <f t="shared" si="6"/>
        <v>0</v>
      </c>
      <c r="I48" s="916">
        <f t="shared" si="4"/>
        <v>0</v>
      </c>
      <c r="J48" s="10"/>
      <c r="K48" s="953">
        <f t="shared" si="5"/>
        <v>0</v>
      </c>
    </row>
    <row r="49" spans="1:11" ht="15.6" hidden="1" x14ac:dyDescent="0.3">
      <c r="A49" s="1140" t="str">
        <f t="shared" si="0"/>
        <v/>
      </c>
      <c r="B49" s="1052" t="s">
        <v>50</v>
      </c>
      <c r="C49" s="1052"/>
      <c r="D49" s="1056" t="s">
        <v>79</v>
      </c>
      <c r="E49" s="1052"/>
      <c r="F49" s="1052" t="s">
        <v>60</v>
      </c>
      <c r="G49" s="955"/>
      <c r="H49" s="916">
        <f t="shared" si="6"/>
        <v>0</v>
      </c>
      <c r="I49" s="916">
        <f t="shared" si="4"/>
        <v>0</v>
      </c>
      <c r="J49" s="10"/>
      <c r="K49" s="953">
        <f t="shared" si="5"/>
        <v>0</v>
      </c>
    </row>
    <row r="50" spans="1:11" ht="15.6" hidden="1" x14ac:dyDescent="0.3">
      <c r="A50" s="1140" t="str">
        <f t="shared" si="0"/>
        <v/>
      </c>
      <c r="B50" s="1052" t="s">
        <v>51</v>
      </c>
      <c r="C50" s="1052"/>
      <c r="D50" s="1056" t="s">
        <v>80</v>
      </c>
      <c r="E50" s="1052"/>
      <c r="F50" s="1052" t="s">
        <v>60</v>
      </c>
      <c r="G50" s="955"/>
      <c r="H50" s="916">
        <f t="shared" si="6"/>
        <v>0</v>
      </c>
      <c r="I50" s="916">
        <f t="shared" si="4"/>
        <v>0</v>
      </c>
      <c r="J50" s="10"/>
      <c r="K50" s="953">
        <f t="shared" si="5"/>
        <v>0</v>
      </c>
    </row>
    <row r="51" spans="1:11" ht="15.6" hidden="1" x14ac:dyDescent="0.3">
      <c r="A51" s="1140" t="str">
        <f t="shared" si="0"/>
        <v/>
      </c>
      <c r="B51" s="1052" t="s">
        <v>52</v>
      </c>
      <c r="C51" s="1052"/>
      <c r="D51" s="1056" t="s">
        <v>81</v>
      </c>
      <c r="E51" s="1052"/>
      <c r="F51" s="1052" t="s">
        <v>60</v>
      </c>
      <c r="G51" s="955"/>
      <c r="H51" s="916">
        <f t="shared" si="6"/>
        <v>0</v>
      </c>
      <c r="I51" s="916">
        <f t="shared" si="4"/>
        <v>0</v>
      </c>
      <c r="J51" s="10"/>
      <c r="K51" s="953">
        <f t="shared" si="5"/>
        <v>0</v>
      </c>
    </row>
    <row r="52" spans="1:11" ht="15.6" hidden="1" x14ac:dyDescent="0.3">
      <c r="A52" s="1140" t="str">
        <f t="shared" si="0"/>
        <v/>
      </c>
      <c r="B52" s="1052" t="s">
        <v>53</v>
      </c>
      <c r="C52" s="1052"/>
      <c r="D52" s="1056" t="s">
        <v>82</v>
      </c>
      <c r="E52" s="1052"/>
      <c r="F52" s="1052" t="s">
        <v>60</v>
      </c>
      <c r="G52" s="955"/>
      <c r="H52" s="916">
        <f t="shared" si="6"/>
        <v>0</v>
      </c>
      <c r="I52" s="916">
        <f t="shared" si="4"/>
        <v>0</v>
      </c>
      <c r="J52" s="10"/>
      <c r="K52" s="953">
        <f t="shared" si="5"/>
        <v>0</v>
      </c>
    </row>
    <row r="53" spans="1:11" ht="15.6" hidden="1" x14ac:dyDescent="0.3">
      <c r="A53" s="1140" t="str">
        <f t="shared" si="0"/>
        <v/>
      </c>
      <c r="B53" s="1052" t="s">
        <v>54</v>
      </c>
      <c r="C53" s="1052"/>
      <c r="D53" s="1056" t="s">
        <v>83</v>
      </c>
      <c r="E53" s="1052"/>
      <c r="F53" s="1052" t="s">
        <v>60</v>
      </c>
      <c r="G53" s="955"/>
      <c r="H53" s="916">
        <f t="shared" si="6"/>
        <v>0</v>
      </c>
      <c r="I53" s="916">
        <f t="shared" si="4"/>
        <v>0</v>
      </c>
      <c r="J53" s="10"/>
      <c r="K53" s="953">
        <f t="shared" si="5"/>
        <v>0</v>
      </c>
    </row>
    <row r="54" spans="1:11" ht="15.6" hidden="1" x14ac:dyDescent="0.3">
      <c r="A54" s="1140" t="str">
        <f t="shared" si="0"/>
        <v/>
      </c>
      <c r="B54" s="1052" t="s">
        <v>55</v>
      </c>
      <c r="C54" s="1052"/>
      <c r="D54" s="1056" t="s">
        <v>84</v>
      </c>
      <c r="E54" s="1052"/>
      <c r="F54" s="1052" t="s">
        <v>60</v>
      </c>
      <c r="G54" s="955"/>
      <c r="H54" s="916">
        <f t="shared" si="6"/>
        <v>0</v>
      </c>
      <c r="I54" s="916">
        <f t="shared" si="4"/>
        <v>0</v>
      </c>
      <c r="J54" s="10"/>
      <c r="K54" s="953">
        <f t="shared" si="5"/>
        <v>0</v>
      </c>
    </row>
    <row r="55" spans="1:11" ht="12.75" hidden="1" customHeight="1" x14ac:dyDescent="0.3">
      <c r="A55" s="1140" t="str">
        <f t="shared" si="0"/>
        <v/>
      </c>
      <c r="B55" s="1052" t="s">
        <v>56</v>
      </c>
      <c r="C55" s="1052"/>
      <c r="D55" s="1056" t="s">
        <v>85</v>
      </c>
      <c r="E55" s="1052"/>
      <c r="F55" s="1052" t="s">
        <v>60</v>
      </c>
      <c r="G55" s="955"/>
      <c r="H55" s="916">
        <f t="shared" si="6"/>
        <v>0</v>
      </c>
      <c r="I55" s="916">
        <f t="shared" si="4"/>
        <v>0</v>
      </c>
      <c r="J55" s="10"/>
      <c r="K55" s="953">
        <f t="shared" si="5"/>
        <v>0</v>
      </c>
    </row>
    <row r="56" spans="1:11" ht="12.75" hidden="1" customHeight="1" x14ac:dyDescent="0.3">
      <c r="A56" s="1140" t="str">
        <f t="shared" si="0"/>
        <v/>
      </c>
      <c r="B56" s="1052" t="s">
        <v>57</v>
      </c>
      <c r="C56" s="1052"/>
      <c r="D56" s="1056" t="s">
        <v>86</v>
      </c>
      <c r="E56" s="1052"/>
      <c r="F56" s="1052" t="s">
        <v>60</v>
      </c>
      <c r="G56" s="955"/>
      <c r="H56" s="916">
        <f t="shared" si="6"/>
        <v>0</v>
      </c>
      <c r="I56" s="916">
        <f t="shared" si="4"/>
        <v>0</v>
      </c>
      <c r="J56" s="10"/>
      <c r="K56" s="953">
        <f t="shared" si="5"/>
        <v>0</v>
      </c>
    </row>
    <row r="57" spans="1:11" ht="15.6" hidden="1" x14ac:dyDescent="0.3">
      <c r="A57" s="1140" t="str">
        <f t="shared" si="0"/>
        <v/>
      </c>
      <c r="B57" s="1052" t="s">
        <v>58</v>
      </c>
      <c r="C57" s="1052"/>
      <c r="D57" s="1056" t="s">
        <v>87</v>
      </c>
      <c r="E57" s="1052"/>
      <c r="F57" s="1052" t="s">
        <v>60</v>
      </c>
      <c r="G57" s="955"/>
      <c r="H57" s="916">
        <f t="shared" si="6"/>
        <v>0</v>
      </c>
      <c r="I57" s="916">
        <f t="shared" si="4"/>
        <v>0</v>
      </c>
      <c r="J57" s="10"/>
      <c r="K57" s="953">
        <f t="shared" si="5"/>
        <v>0</v>
      </c>
    </row>
    <row r="58" spans="1:11" ht="15.6" hidden="1" x14ac:dyDescent="0.3">
      <c r="A58" s="1140" t="str">
        <f t="shared" si="0"/>
        <v/>
      </c>
      <c r="B58" s="1052" t="s">
        <v>59</v>
      </c>
      <c r="C58" s="1052"/>
      <c r="D58" s="1056" t="s">
        <v>88</v>
      </c>
      <c r="E58" s="1052"/>
      <c r="F58" s="1052" t="s">
        <v>60</v>
      </c>
      <c r="G58" s="955"/>
      <c r="H58" s="916">
        <f t="shared" si="6"/>
        <v>0</v>
      </c>
      <c r="I58" s="916">
        <f t="shared" si="4"/>
        <v>0</v>
      </c>
      <c r="J58" s="10"/>
      <c r="K58" s="953">
        <f t="shared" si="5"/>
        <v>0</v>
      </c>
    </row>
    <row r="59" spans="1:11" ht="15.6" hidden="1" x14ac:dyDescent="0.3">
      <c r="A59" s="1140" t="str">
        <f t="shared" si="0"/>
        <v/>
      </c>
      <c r="B59" s="885"/>
      <c r="C59" s="885"/>
      <c r="D59" s="68"/>
      <c r="E59" s="885"/>
      <c r="F59" s="885"/>
      <c r="G59" s="998"/>
      <c r="H59" s="998"/>
      <c r="I59" s="998"/>
      <c r="J59" s="69"/>
      <c r="K59" s="998"/>
    </row>
    <row r="60" spans="1:11" ht="15.6" hidden="1" x14ac:dyDescent="0.3">
      <c r="A60" s="1140" t="str">
        <f t="shared" si="0"/>
        <v/>
      </c>
      <c r="B60" s="880" t="s">
        <v>89</v>
      </c>
      <c r="C60" s="880"/>
      <c r="D60" s="20" t="s">
        <v>303</v>
      </c>
      <c r="E60" s="880"/>
      <c r="F60" s="880" t="s">
        <v>90</v>
      </c>
      <c r="G60" s="964"/>
      <c r="H60" s="964">
        <f>G60*E60</f>
        <v>0</v>
      </c>
      <c r="I60" s="964">
        <f>H60*$I$12</f>
        <v>0</v>
      </c>
      <c r="J60" s="403"/>
      <c r="K60" s="964">
        <f>SUM(H60:I60)</f>
        <v>0</v>
      </c>
    </row>
    <row r="61" spans="1:11" ht="15.6" hidden="1" x14ac:dyDescent="0.3">
      <c r="A61" s="1140" t="str">
        <f t="shared" si="0"/>
        <v/>
      </c>
      <c r="B61" s="1052"/>
      <c r="C61" s="1052"/>
      <c r="D61" s="1052"/>
      <c r="E61" s="1052"/>
      <c r="F61" s="1052"/>
      <c r="G61" s="955"/>
      <c r="H61" s="955"/>
      <c r="I61" s="955"/>
      <c r="J61" s="1052"/>
      <c r="K61" s="955"/>
    </row>
    <row r="62" spans="1:11" ht="15.6" hidden="1" x14ac:dyDescent="0.3">
      <c r="A62" s="1140" t="str">
        <f t="shared" si="0"/>
        <v/>
      </c>
      <c r="B62" s="407" t="s">
        <v>304</v>
      </c>
      <c r="C62" s="407"/>
      <c r="D62" s="408" t="s">
        <v>91</v>
      </c>
      <c r="E62" s="407"/>
      <c r="F62" s="407"/>
      <c r="G62" s="966"/>
      <c r="H62" s="966">
        <f>SUM(H63:H95)</f>
        <v>0</v>
      </c>
      <c r="I62" s="966">
        <f>SUM(I63:I95)</f>
        <v>0</v>
      </c>
      <c r="J62" s="409"/>
      <c r="K62" s="966">
        <f>SUM(K63:K95)</f>
        <v>0</v>
      </c>
    </row>
    <row r="63" spans="1:11" ht="15.6" hidden="1" x14ac:dyDescent="0.3">
      <c r="A63" s="1140" t="str">
        <f t="shared" si="0"/>
        <v/>
      </c>
      <c r="B63" s="880" t="s">
        <v>92</v>
      </c>
      <c r="C63" s="880"/>
      <c r="D63" s="20" t="s">
        <v>305</v>
      </c>
      <c r="E63" s="880"/>
      <c r="F63" s="880" t="s">
        <v>112</v>
      </c>
      <c r="G63" s="964"/>
      <c r="H63" s="964">
        <f>G63*E63</f>
        <v>0</v>
      </c>
      <c r="I63" s="964">
        <f>H63*$I$12</f>
        <v>0</v>
      </c>
      <c r="J63" s="403"/>
      <c r="K63" s="964">
        <f>SUM(H63:I63)</f>
        <v>0</v>
      </c>
    </row>
    <row r="64" spans="1:11" ht="15.6" hidden="1" x14ac:dyDescent="0.3">
      <c r="A64" s="1140" t="str">
        <f t="shared" si="0"/>
        <v/>
      </c>
      <c r="B64" s="885"/>
      <c r="C64" s="885"/>
      <c r="D64" s="68"/>
      <c r="E64" s="885"/>
      <c r="F64" s="885"/>
      <c r="G64" s="1000"/>
      <c r="H64" s="1000"/>
      <c r="I64" s="1000"/>
      <c r="J64" s="885"/>
      <c r="K64" s="1000"/>
    </row>
    <row r="65" spans="1:11" ht="15.6" hidden="1" x14ac:dyDescent="0.3">
      <c r="A65" s="1140" t="str">
        <f t="shared" si="0"/>
        <v/>
      </c>
      <c r="B65" s="880" t="s">
        <v>93</v>
      </c>
      <c r="C65" s="880"/>
      <c r="D65" s="20" t="s">
        <v>306</v>
      </c>
      <c r="E65" s="880"/>
      <c r="F65" s="880" t="s">
        <v>112</v>
      </c>
      <c r="G65" s="964"/>
      <c r="H65" s="964">
        <f>G65*E65</f>
        <v>0</v>
      </c>
      <c r="I65" s="964">
        <f>H65*$I$12</f>
        <v>0</v>
      </c>
      <c r="J65" s="403"/>
      <c r="K65" s="964">
        <f>SUM(H65:I65)</f>
        <v>0</v>
      </c>
    </row>
    <row r="66" spans="1:11" ht="15.6" hidden="1" x14ac:dyDescent="0.3">
      <c r="A66" s="1140" t="str">
        <f t="shared" si="0"/>
        <v/>
      </c>
      <c r="B66" s="885"/>
      <c r="C66" s="885"/>
      <c r="D66" s="68"/>
      <c r="E66" s="885"/>
      <c r="F66" s="885"/>
      <c r="G66" s="1000"/>
      <c r="H66" s="1000"/>
      <c r="I66" s="1000"/>
      <c r="J66" s="885"/>
      <c r="K66" s="1000"/>
    </row>
    <row r="67" spans="1:11" ht="15.6" hidden="1" x14ac:dyDescent="0.3">
      <c r="A67" s="1140" t="str">
        <f t="shared" si="0"/>
        <v/>
      </c>
      <c r="B67" s="880" t="s">
        <v>94</v>
      </c>
      <c r="C67" s="880"/>
      <c r="D67" s="20" t="s">
        <v>307</v>
      </c>
      <c r="E67" s="880"/>
      <c r="F67" s="880"/>
      <c r="G67" s="964"/>
      <c r="H67" s="964"/>
      <c r="I67" s="964"/>
      <c r="J67" s="403"/>
      <c r="K67" s="964"/>
    </row>
    <row r="68" spans="1:11" ht="15.6" hidden="1" x14ac:dyDescent="0.3">
      <c r="A68" s="1140" t="str">
        <f t="shared" si="0"/>
        <v/>
      </c>
      <c r="B68" s="1052" t="s">
        <v>95</v>
      </c>
      <c r="C68" s="1052"/>
      <c r="D68" s="1056" t="s">
        <v>113</v>
      </c>
      <c r="E68" s="1052"/>
      <c r="F68" s="1052" t="s">
        <v>112</v>
      </c>
      <c r="G68" s="955"/>
      <c r="H68" s="916">
        <f>G68*E68</f>
        <v>0</v>
      </c>
      <c r="I68" s="916">
        <f t="shared" ref="I68:I75" si="7">H68*$I$12</f>
        <v>0</v>
      </c>
      <c r="J68" s="10"/>
      <c r="K68" s="953">
        <f t="shared" ref="K68:K75" si="8">SUM(H68:I68)</f>
        <v>0</v>
      </c>
    </row>
    <row r="69" spans="1:11" ht="15.6" hidden="1" x14ac:dyDescent="0.3">
      <c r="A69" s="1140" t="str">
        <f t="shared" si="0"/>
        <v/>
      </c>
      <c r="B69" s="1052" t="s">
        <v>96</v>
      </c>
      <c r="C69" s="1052"/>
      <c r="D69" s="1056" t="s">
        <v>114</v>
      </c>
      <c r="E69" s="1052"/>
      <c r="F69" s="1052" t="s">
        <v>112</v>
      </c>
      <c r="G69" s="955"/>
      <c r="H69" s="916">
        <f t="shared" ref="H69:H75" si="9">G69*E69</f>
        <v>0</v>
      </c>
      <c r="I69" s="916">
        <f t="shared" si="7"/>
        <v>0</v>
      </c>
      <c r="J69" s="10"/>
      <c r="K69" s="953">
        <f t="shared" si="8"/>
        <v>0</v>
      </c>
    </row>
    <row r="70" spans="1:11" ht="15.6" hidden="1" x14ac:dyDescent="0.3">
      <c r="A70" s="1140" t="str">
        <f t="shared" si="0"/>
        <v/>
      </c>
      <c r="B70" s="1052" t="s">
        <v>97</v>
      </c>
      <c r="C70" s="1052"/>
      <c r="D70" s="1056" t="s">
        <v>115</v>
      </c>
      <c r="E70" s="1052"/>
      <c r="F70" s="1052" t="s">
        <v>112</v>
      </c>
      <c r="G70" s="955"/>
      <c r="H70" s="916">
        <f t="shared" si="9"/>
        <v>0</v>
      </c>
      <c r="I70" s="916">
        <f t="shared" si="7"/>
        <v>0</v>
      </c>
      <c r="J70" s="10"/>
      <c r="K70" s="953">
        <f t="shared" si="8"/>
        <v>0</v>
      </c>
    </row>
    <row r="71" spans="1:11" ht="15" hidden="1" customHeight="1" x14ac:dyDescent="0.3">
      <c r="A71" s="1140" t="str">
        <f t="shared" si="0"/>
        <v/>
      </c>
      <c r="B71" s="1052" t="s">
        <v>98</v>
      </c>
      <c r="C71" s="1052"/>
      <c r="D71" s="1056" t="s">
        <v>116</v>
      </c>
      <c r="E71" s="1052"/>
      <c r="F71" s="1052" t="s">
        <v>112</v>
      </c>
      <c r="G71" s="955"/>
      <c r="H71" s="916">
        <f t="shared" si="9"/>
        <v>0</v>
      </c>
      <c r="I71" s="916">
        <f t="shared" si="7"/>
        <v>0</v>
      </c>
      <c r="J71" s="10"/>
      <c r="K71" s="953">
        <f t="shared" si="8"/>
        <v>0</v>
      </c>
    </row>
    <row r="72" spans="1:11" ht="12.75" hidden="1" customHeight="1" x14ac:dyDescent="0.3">
      <c r="A72" s="1140" t="str">
        <f t="shared" si="0"/>
        <v/>
      </c>
      <c r="B72" s="1052" t="s">
        <v>99</v>
      </c>
      <c r="C72" s="1052"/>
      <c r="D72" s="1056" t="s">
        <v>117</v>
      </c>
      <c r="E72" s="1052"/>
      <c r="F72" s="1052" t="s">
        <v>112</v>
      </c>
      <c r="G72" s="955"/>
      <c r="H72" s="916">
        <f t="shared" si="9"/>
        <v>0</v>
      </c>
      <c r="I72" s="916">
        <f t="shared" si="7"/>
        <v>0</v>
      </c>
      <c r="J72" s="10"/>
      <c r="K72" s="953">
        <f t="shared" si="8"/>
        <v>0</v>
      </c>
    </row>
    <row r="73" spans="1:11" ht="15.6" hidden="1" x14ac:dyDescent="0.3">
      <c r="A73" s="1140" t="str">
        <f t="shared" si="0"/>
        <v/>
      </c>
      <c r="B73" s="1052" t="s">
        <v>100</v>
      </c>
      <c r="C73" s="1052"/>
      <c r="D73" s="1056" t="s">
        <v>118</v>
      </c>
      <c r="E73" s="1052"/>
      <c r="F73" s="1052" t="s">
        <v>112</v>
      </c>
      <c r="G73" s="955"/>
      <c r="H73" s="916">
        <f t="shared" si="9"/>
        <v>0</v>
      </c>
      <c r="I73" s="916">
        <f t="shared" si="7"/>
        <v>0</v>
      </c>
      <c r="J73" s="10"/>
      <c r="K73" s="953">
        <f t="shared" si="8"/>
        <v>0</v>
      </c>
    </row>
    <row r="74" spans="1:11" ht="15.6" hidden="1" x14ac:dyDescent="0.3">
      <c r="A74" s="1140" t="str">
        <f t="shared" ref="A74:A143" si="10">IF(K74&lt;&gt;0,"x","")</f>
        <v/>
      </c>
      <c r="B74" s="1052" t="s">
        <v>101</v>
      </c>
      <c r="C74" s="1052"/>
      <c r="D74" s="1056" t="s">
        <v>119</v>
      </c>
      <c r="E74" s="1052"/>
      <c r="F74" s="1052" t="s">
        <v>112</v>
      </c>
      <c r="G74" s="955"/>
      <c r="H74" s="916">
        <f t="shared" si="9"/>
        <v>0</v>
      </c>
      <c r="I74" s="916">
        <f t="shared" si="7"/>
        <v>0</v>
      </c>
      <c r="J74" s="10"/>
      <c r="K74" s="953">
        <f t="shared" si="8"/>
        <v>0</v>
      </c>
    </row>
    <row r="75" spans="1:11" ht="15.6" hidden="1" x14ac:dyDescent="0.3">
      <c r="A75" s="1140" t="str">
        <f t="shared" si="10"/>
        <v/>
      </c>
      <c r="B75" s="1052" t="s">
        <v>102</v>
      </c>
      <c r="C75" s="1052"/>
      <c r="D75" s="1056" t="s">
        <v>120</v>
      </c>
      <c r="E75" s="1052"/>
      <c r="F75" s="1052" t="s">
        <v>112</v>
      </c>
      <c r="G75" s="955"/>
      <c r="H75" s="916">
        <f t="shared" si="9"/>
        <v>0</v>
      </c>
      <c r="I75" s="916">
        <f t="shared" si="7"/>
        <v>0</v>
      </c>
      <c r="J75" s="10"/>
      <c r="K75" s="953">
        <f t="shared" si="8"/>
        <v>0</v>
      </c>
    </row>
    <row r="76" spans="1:11" ht="15.6" hidden="1" x14ac:dyDescent="0.3">
      <c r="A76" s="1140" t="str">
        <f t="shared" si="10"/>
        <v/>
      </c>
      <c r="B76" s="885"/>
      <c r="C76" s="885"/>
      <c r="D76" s="68"/>
      <c r="E76" s="885"/>
      <c r="F76" s="885"/>
      <c r="G76" s="1000"/>
      <c r="H76" s="1000"/>
      <c r="I76" s="1000"/>
      <c r="J76" s="885"/>
      <c r="K76" s="1000"/>
    </row>
    <row r="77" spans="1:11" ht="15.6" hidden="1" x14ac:dyDescent="0.3">
      <c r="A77" s="1140" t="str">
        <f t="shared" si="10"/>
        <v/>
      </c>
      <c r="B77" s="880" t="s">
        <v>103</v>
      </c>
      <c r="C77" s="880"/>
      <c r="D77" s="20" t="s">
        <v>308</v>
      </c>
      <c r="E77" s="880"/>
      <c r="F77" s="880"/>
      <c r="G77" s="964"/>
      <c r="H77" s="964"/>
      <c r="I77" s="964"/>
      <c r="J77" s="403"/>
      <c r="K77" s="964"/>
    </row>
    <row r="78" spans="1:11" ht="15.6" hidden="1" x14ac:dyDescent="0.3">
      <c r="A78" s="1140" t="str">
        <f t="shared" si="10"/>
        <v/>
      </c>
      <c r="B78" s="1052" t="s">
        <v>104</v>
      </c>
      <c r="C78" s="1052"/>
      <c r="D78" s="1056" t="s">
        <v>113</v>
      </c>
      <c r="E78" s="1052"/>
      <c r="F78" s="1052" t="s">
        <v>112</v>
      </c>
      <c r="G78" s="955"/>
      <c r="H78" s="916">
        <f>G78*E78</f>
        <v>0</v>
      </c>
      <c r="I78" s="916">
        <f t="shared" ref="I78:I85" si="11">H78*$I$12</f>
        <v>0</v>
      </c>
      <c r="J78" s="10"/>
      <c r="K78" s="953">
        <f t="shared" ref="K78:K85" si="12">SUM(H78:I78)</f>
        <v>0</v>
      </c>
    </row>
    <row r="79" spans="1:11" ht="15.6" hidden="1" x14ac:dyDescent="0.3">
      <c r="A79" s="1140" t="str">
        <f t="shared" si="10"/>
        <v/>
      </c>
      <c r="B79" s="1052" t="s">
        <v>105</v>
      </c>
      <c r="C79" s="1052"/>
      <c r="D79" s="1056" t="s">
        <v>114</v>
      </c>
      <c r="E79" s="1052"/>
      <c r="F79" s="1052" t="s">
        <v>112</v>
      </c>
      <c r="G79" s="955"/>
      <c r="H79" s="916">
        <f t="shared" ref="H79:H85" si="13">G79*E79</f>
        <v>0</v>
      </c>
      <c r="I79" s="916">
        <f t="shared" si="11"/>
        <v>0</v>
      </c>
      <c r="J79" s="10"/>
      <c r="K79" s="953">
        <f t="shared" si="12"/>
        <v>0</v>
      </c>
    </row>
    <row r="80" spans="1:11" s="609" customFormat="1" ht="15.6" hidden="1" x14ac:dyDescent="0.3">
      <c r="A80" s="1140" t="str">
        <f t="shared" si="10"/>
        <v/>
      </c>
      <c r="B80" s="1052" t="s">
        <v>106</v>
      </c>
      <c r="C80" s="1052"/>
      <c r="D80" s="1056" t="s">
        <v>115</v>
      </c>
      <c r="E80" s="1052"/>
      <c r="F80" s="1052" t="s">
        <v>112</v>
      </c>
      <c r="G80" s="955"/>
      <c r="H80" s="916">
        <f t="shared" si="13"/>
        <v>0</v>
      </c>
      <c r="I80" s="916">
        <f t="shared" si="11"/>
        <v>0</v>
      </c>
      <c r="J80" s="10"/>
      <c r="K80" s="953">
        <f t="shared" si="12"/>
        <v>0</v>
      </c>
    </row>
    <row r="81" spans="1:11" s="609" customFormat="1" ht="15.6" hidden="1" x14ac:dyDescent="0.3">
      <c r="A81" s="1140" t="str">
        <f t="shared" si="10"/>
        <v/>
      </c>
      <c r="B81" s="1052" t="s">
        <v>107</v>
      </c>
      <c r="C81" s="1052"/>
      <c r="D81" s="1056" t="s">
        <v>116</v>
      </c>
      <c r="E81" s="1052"/>
      <c r="F81" s="1052" t="s">
        <v>112</v>
      </c>
      <c r="G81" s="955"/>
      <c r="H81" s="916">
        <f t="shared" si="13"/>
        <v>0</v>
      </c>
      <c r="I81" s="916">
        <f t="shared" si="11"/>
        <v>0</v>
      </c>
      <c r="J81" s="10"/>
      <c r="K81" s="953">
        <f t="shared" si="12"/>
        <v>0</v>
      </c>
    </row>
    <row r="82" spans="1:11" ht="15.6" hidden="1" x14ac:dyDescent="0.3">
      <c r="A82" s="1140" t="str">
        <f t="shared" si="10"/>
        <v/>
      </c>
      <c r="B82" s="1052" t="s">
        <v>108</v>
      </c>
      <c r="C82" s="1052"/>
      <c r="D82" s="1056" t="s">
        <v>117</v>
      </c>
      <c r="E82" s="1052"/>
      <c r="F82" s="1052" t="s">
        <v>112</v>
      </c>
      <c r="G82" s="955"/>
      <c r="H82" s="916">
        <f t="shared" si="13"/>
        <v>0</v>
      </c>
      <c r="I82" s="916">
        <f t="shared" si="11"/>
        <v>0</v>
      </c>
      <c r="J82" s="10"/>
      <c r="K82" s="953">
        <f t="shared" si="12"/>
        <v>0</v>
      </c>
    </row>
    <row r="83" spans="1:11" ht="15.6" hidden="1" x14ac:dyDescent="0.3">
      <c r="A83" s="1140" t="str">
        <f t="shared" si="10"/>
        <v/>
      </c>
      <c r="B83" s="1052" t="s">
        <v>109</v>
      </c>
      <c r="C83" s="1052"/>
      <c r="D83" s="1056" t="s">
        <v>118</v>
      </c>
      <c r="E83" s="1052"/>
      <c r="F83" s="1052" t="s">
        <v>112</v>
      </c>
      <c r="G83" s="955"/>
      <c r="H83" s="916">
        <f t="shared" si="13"/>
        <v>0</v>
      </c>
      <c r="I83" s="916">
        <f t="shared" si="11"/>
        <v>0</v>
      </c>
      <c r="J83" s="10"/>
      <c r="K83" s="953">
        <f t="shared" si="12"/>
        <v>0</v>
      </c>
    </row>
    <row r="84" spans="1:11" ht="15.6" hidden="1" x14ac:dyDescent="0.3">
      <c r="A84" s="1140" t="str">
        <f t="shared" si="10"/>
        <v/>
      </c>
      <c r="B84" s="1052" t="s">
        <v>110</v>
      </c>
      <c r="C84" s="1052"/>
      <c r="D84" s="1056" t="s">
        <v>119</v>
      </c>
      <c r="E84" s="1052"/>
      <c r="F84" s="1052" t="s">
        <v>112</v>
      </c>
      <c r="G84" s="955"/>
      <c r="H84" s="916">
        <f t="shared" si="13"/>
        <v>0</v>
      </c>
      <c r="I84" s="916">
        <f t="shared" si="11"/>
        <v>0</v>
      </c>
      <c r="J84" s="10"/>
      <c r="K84" s="953">
        <f t="shared" si="12"/>
        <v>0</v>
      </c>
    </row>
    <row r="85" spans="1:11" ht="15.6" hidden="1" x14ac:dyDescent="0.3">
      <c r="A85" s="1140" t="str">
        <f t="shared" si="10"/>
        <v/>
      </c>
      <c r="B85" s="1052" t="s">
        <v>111</v>
      </c>
      <c r="C85" s="1052"/>
      <c r="D85" s="1056" t="s">
        <v>120</v>
      </c>
      <c r="E85" s="1052"/>
      <c r="F85" s="1052" t="s">
        <v>112</v>
      </c>
      <c r="G85" s="955"/>
      <c r="H85" s="916">
        <f t="shared" si="13"/>
        <v>0</v>
      </c>
      <c r="I85" s="916">
        <f t="shared" si="11"/>
        <v>0</v>
      </c>
      <c r="J85" s="10"/>
      <c r="K85" s="953">
        <f t="shared" si="12"/>
        <v>0</v>
      </c>
    </row>
    <row r="86" spans="1:11" ht="15.6" hidden="1" x14ac:dyDescent="0.3">
      <c r="A86" s="1140" t="str">
        <f t="shared" si="10"/>
        <v/>
      </c>
      <c r="B86" s="885"/>
      <c r="C86" s="885"/>
      <c r="D86" s="68"/>
      <c r="E86" s="885"/>
      <c r="F86" s="885"/>
      <c r="G86" s="1000"/>
      <c r="H86" s="916"/>
      <c r="I86" s="916"/>
      <c r="J86" s="10"/>
      <c r="K86" s="953"/>
    </row>
    <row r="87" spans="1:11" ht="15.6" hidden="1" x14ac:dyDescent="0.3">
      <c r="A87" s="1140" t="str">
        <f t="shared" si="10"/>
        <v/>
      </c>
      <c r="B87" s="880" t="s">
        <v>121</v>
      </c>
      <c r="C87" s="880"/>
      <c r="D87" s="20" t="s">
        <v>309</v>
      </c>
      <c r="E87" s="880"/>
      <c r="F87" s="880"/>
      <c r="G87" s="964"/>
      <c r="H87" s="964"/>
      <c r="I87" s="964"/>
      <c r="J87" s="403"/>
      <c r="K87" s="964"/>
    </row>
    <row r="88" spans="1:11" ht="15.6" hidden="1" x14ac:dyDescent="0.3">
      <c r="A88" s="1140" t="str">
        <f t="shared" si="10"/>
        <v/>
      </c>
      <c r="B88" s="1052" t="s">
        <v>122</v>
      </c>
      <c r="C88" s="1052"/>
      <c r="D88" s="1056" t="s">
        <v>113</v>
      </c>
      <c r="E88" s="1052"/>
      <c r="F88" s="1052" t="s">
        <v>112</v>
      </c>
      <c r="G88" s="955"/>
      <c r="H88" s="916">
        <f>G88*E88</f>
        <v>0</v>
      </c>
      <c r="I88" s="916">
        <f t="shared" ref="I88:I95" si="14">H88*$I$12</f>
        <v>0</v>
      </c>
      <c r="J88" s="10"/>
      <c r="K88" s="953">
        <f t="shared" ref="K88:K95" si="15">SUM(H88:I88)</f>
        <v>0</v>
      </c>
    </row>
    <row r="89" spans="1:11" ht="15.6" hidden="1" x14ac:dyDescent="0.3">
      <c r="A89" s="1140" t="str">
        <f t="shared" si="10"/>
        <v/>
      </c>
      <c r="B89" s="1052" t="s">
        <v>123</v>
      </c>
      <c r="C89" s="1052"/>
      <c r="D89" s="1056" t="s">
        <v>114</v>
      </c>
      <c r="E89" s="1052"/>
      <c r="F89" s="1052" t="s">
        <v>112</v>
      </c>
      <c r="G89" s="955"/>
      <c r="H89" s="916">
        <f t="shared" ref="H89:H95" si="16">G89*E89</f>
        <v>0</v>
      </c>
      <c r="I89" s="916">
        <f t="shared" si="14"/>
        <v>0</v>
      </c>
      <c r="J89" s="10"/>
      <c r="K89" s="953">
        <f t="shared" si="15"/>
        <v>0</v>
      </c>
    </row>
    <row r="90" spans="1:11" ht="15.6" hidden="1" x14ac:dyDescent="0.3">
      <c r="A90" s="1140" t="str">
        <f t="shared" si="10"/>
        <v/>
      </c>
      <c r="B90" s="1052" t="s">
        <v>124</v>
      </c>
      <c r="C90" s="1052"/>
      <c r="D90" s="1056" t="s">
        <v>115</v>
      </c>
      <c r="E90" s="1052"/>
      <c r="F90" s="1052" t="s">
        <v>112</v>
      </c>
      <c r="G90" s="955"/>
      <c r="H90" s="916">
        <f t="shared" si="16"/>
        <v>0</v>
      </c>
      <c r="I90" s="916">
        <f t="shared" si="14"/>
        <v>0</v>
      </c>
      <c r="J90" s="10"/>
      <c r="K90" s="953">
        <f t="shared" si="15"/>
        <v>0</v>
      </c>
    </row>
    <row r="91" spans="1:11" ht="15.6" hidden="1" x14ac:dyDescent="0.3">
      <c r="A91" s="1140" t="str">
        <f t="shared" si="10"/>
        <v/>
      </c>
      <c r="B91" s="1052" t="s">
        <v>125</v>
      </c>
      <c r="C91" s="1052"/>
      <c r="D91" s="1056" t="s">
        <v>116</v>
      </c>
      <c r="E91" s="1052"/>
      <c r="F91" s="1052" t="s">
        <v>112</v>
      </c>
      <c r="G91" s="955"/>
      <c r="H91" s="916">
        <f t="shared" si="16"/>
        <v>0</v>
      </c>
      <c r="I91" s="916">
        <f t="shared" si="14"/>
        <v>0</v>
      </c>
      <c r="J91" s="10"/>
      <c r="K91" s="953">
        <f t="shared" si="15"/>
        <v>0</v>
      </c>
    </row>
    <row r="92" spans="1:11" ht="15.6" hidden="1" x14ac:dyDescent="0.3">
      <c r="A92" s="1140" t="str">
        <f t="shared" si="10"/>
        <v/>
      </c>
      <c r="B92" s="1052" t="s">
        <v>126</v>
      </c>
      <c r="C92" s="1052"/>
      <c r="D92" s="1056" t="s">
        <v>117</v>
      </c>
      <c r="E92" s="1052"/>
      <c r="F92" s="1052" t="s">
        <v>112</v>
      </c>
      <c r="G92" s="955"/>
      <c r="H92" s="916">
        <f t="shared" si="16"/>
        <v>0</v>
      </c>
      <c r="I92" s="916">
        <f t="shared" si="14"/>
        <v>0</v>
      </c>
      <c r="J92" s="10"/>
      <c r="K92" s="953">
        <f t="shared" si="15"/>
        <v>0</v>
      </c>
    </row>
    <row r="93" spans="1:11" ht="15.6" hidden="1" x14ac:dyDescent="0.3">
      <c r="A93" s="1140" t="str">
        <f t="shared" si="10"/>
        <v/>
      </c>
      <c r="B93" s="1052" t="s">
        <v>127</v>
      </c>
      <c r="C93" s="1052"/>
      <c r="D93" s="1056" t="s">
        <v>118</v>
      </c>
      <c r="E93" s="1052"/>
      <c r="F93" s="1052" t="s">
        <v>112</v>
      </c>
      <c r="G93" s="955"/>
      <c r="H93" s="916">
        <f t="shared" si="16"/>
        <v>0</v>
      </c>
      <c r="I93" s="916">
        <f t="shared" si="14"/>
        <v>0</v>
      </c>
      <c r="J93" s="10"/>
      <c r="K93" s="953">
        <f t="shared" si="15"/>
        <v>0</v>
      </c>
    </row>
    <row r="94" spans="1:11" ht="15.6" hidden="1" x14ac:dyDescent="0.3">
      <c r="A94" s="1140" t="str">
        <f t="shared" si="10"/>
        <v/>
      </c>
      <c r="B94" s="1052" t="s">
        <v>128</v>
      </c>
      <c r="C94" s="1052"/>
      <c r="D94" s="1056" t="s">
        <v>134</v>
      </c>
      <c r="E94" s="1052"/>
      <c r="F94" s="1052" t="s">
        <v>112</v>
      </c>
      <c r="G94" s="955"/>
      <c r="H94" s="916">
        <f t="shared" si="16"/>
        <v>0</v>
      </c>
      <c r="I94" s="916">
        <f t="shared" si="14"/>
        <v>0</v>
      </c>
      <c r="J94" s="10"/>
      <c r="K94" s="953">
        <f t="shared" si="15"/>
        <v>0</v>
      </c>
    </row>
    <row r="95" spans="1:11" ht="15.6" hidden="1" x14ac:dyDescent="0.3">
      <c r="A95" s="1140" t="str">
        <f t="shared" si="10"/>
        <v/>
      </c>
      <c r="B95" s="1052" t="s">
        <v>129</v>
      </c>
      <c r="C95" s="1052"/>
      <c r="D95" s="1056" t="s">
        <v>120</v>
      </c>
      <c r="E95" s="1052"/>
      <c r="F95" s="1052" t="s">
        <v>112</v>
      </c>
      <c r="G95" s="955"/>
      <c r="H95" s="916">
        <f t="shared" si="16"/>
        <v>0</v>
      </c>
      <c r="I95" s="916">
        <f t="shared" si="14"/>
        <v>0</v>
      </c>
      <c r="J95" s="10"/>
      <c r="K95" s="953">
        <f t="shared" si="15"/>
        <v>0</v>
      </c>
    </row>
    <row r="96" spans="1:11" ht="15.6" hidden="1" x14ac:dyDescent="0.3">
      <c r="A96" s="1140" t="str">
        <f t="shared" si="10"/>
        <v/>
      </c>
      <c r="B96" s="1052"/>
      <c r="C96" s="1052"/>
      <c r="D96" s="1056"/>
      <c r="E96" s="1052"/>
      <c r="F96" s="1052"/>
      <c r="G96" s="955"/>
      <c r="H96" s="955"/>
      <c r="I96" s="955"/>
      <c r="J96" s="1052"/>
      <c r="K96" s="955"/>
    </row>
    <row r="97" spans="1:11" ht="15.6" hidden="1" x14ac:dyDescent="0.3">
      <c r="A97" s="1140" t="str">
        <f t="shared" si="10"/>
        <v/>
      </c>
      <c r="B97" s="407" t="s">
        <v>130</v>
      </c>
      <c r="C97" s="407"/>
      <c r="D97" s="408" t="s">
        <v>135</v>
      </c>
      <c r="E97" s="407"/>
      <c r="F97" s="407" t="s">
        <v>112</v>
      </c>
      <c r="G97" s="966"/>
      <c r="H97" s="966">
        <f>G97*E97</f>
        <v>0</v>
      </c>
      <c r="I97" s="966">
        <f>H97*$I$12</f>
        <v>0</v>
      </c>
      <c r="J97" s="409"/>
      <c r="K97" s="966">
        <f>SUM(H97:I97)</f>
        <v>0</v>
      </c>
    </row>
    <row r="98" spans="1:11" ht="15.6" hidden="1" x14ac:dyDescent="0.3">
      <c r="A98" s="1140" t="str">
        <f t="shared" si="10"/>
        <v/>
      </c>
      <c r="B98" s="1052"/>
      <c r="C98" s="1052"/>
      <c r="D98" s="1052"/>
      <c r="E98" s="1052"/>
      <c r="F98" s="1052"/>
      <c r="G98" s="955"/>
      <c r="H98" s="955"/>
      <c r="I98" s="955"/>
      <c r="J98" s="1052"/>
      <c r="K98" s="955"/>
    </row>
    <row r="99" spans="1:11" ht="15.6" hidden="1" x14ac:dyDescent="0.3">
      <c r="A99" s="1140" t="str">
        <f t="shared" si="10"/>
        <v/>
      </c>
      <c r="B99" s="407" t="s">
        <v>131</v>
      </c>
      <c r="C99" s="407"/>
      <c r="D99" s="408" t="s">
        <v>136</v>
      </c>
      <c r="E99" s="407"/>
      <c r="F99" s="407" t="s">
        <v>112</v>
      </c>
      <c r="G99" s="966"/>
      <c r="H99" s="966">
        <f>G99*E99</f>
        <v>0</v>
      </c>
      <c r="I99" s="966">
        <f>H99*$I$12</f>
        <v>0</v>
      </c>
      <c r="J99" s="409"/>
      <c r="K99" s="966">
        <f>SUM(H99:I99)</f>
        <v>0</v>
      </c>
    </row>
    <row r="100" spans="1:11" ht="15.6" hidden="1" x14ac:dyDescent="0.3">
      <c r="A100" s="1140" t="str">
        <f t="shared" si="10"/>
        <v/>
      </c>
      <c r="B100" s="1052"/>
      <c r="C100" s="1052"/>
      <c r="D100" s="1052"/>
      <c r="E100" s="1052"/>
      <c r="F100" s="1052"/>
      <c r="G100" s="955"/>
      <c r="H100" s="955"/>
      <c r="I100" s="955"/>
      <c r="J100" s="1052"/>
      <c r="K100" s="955"/>
    </row>
    <row r="101" spans="1:11" ht="15.6" hidden="1" x14ac:dyDescent="0.3">
      <c r="A101" s="1140" t="str">
        <f t="shared" si="10"/>
        <v/>
      </c>
      <c r="B101" s="407" t="s">
        <v>132</v>
      </c>
      <c r="C101" s="407"/>
      <c r="D101" s="408" t="s">
        <v>137</v>
      </c>
      <c r="E101" s="407"/>
      <c r="F101" s="407" t="s">
        <v>112</v>
      </c>
      <c r="G101" s="966"/>
      <c r="H101" s="966">
        <f>G101*E101</f>
        <v>0</v>
      </c>
      <c r="I101" s="966">
        <f>H101*$I$12</f>
        <v>0</v>
      </c>
      <c r="J101" s="409"/>
      <c r="K101" s="966">
        <f>SUM(H101:I101)</f>
        <v>0</v>
      </c>
    </row>
    <row r="102" spans="1:11" ht="15.6" hidden="1" x14ac:dyDescent="0.3">
      <c r="A102" s="1140" t="str">
        <f t="shared" si="10"/>
        <v/>
      </c>
      <c r="B102" s="1052"/>
      <c r="C102" s="1052"/>
      <c r="D102" s="1052"/>
      <c r="E102" s="1052"/>
      <c r="F102" s="1052"/>
      <c r="G102" s="955"/>
      <c r="H102" s="955"/>
      <c r="I102" s="955"/>
      <c r="J102" s="1052"/>
      <c r="K102" s="955"/>
    </row>
    <row r="103" spans="1:11" ht="15.6" hidden="1" x14ac:dyDescent="0.3">
      <c r="A103" s="1140" t="str">
        <f t="shared" si="10"/>
        <v/>
      </c>
      <c r="B103" s="407" t="s">
        <v>133</v>
      </c>
      <c r="C103" s="407"/>
      <c r="D103" s="408" t="s">
        <v>138</v>
      </c>
      <c r="E103" s="407"/>
      <c r="F103" s="407" t="s">
        <v>112</v>
      </c>
      <c r="G103" s="966"/>
      <c r="H103" s="966">
        <f>G103*E103</f>
        <v>0</v>
      </c>
      <c r="I103" s="966">
        <f>H103*$I$12</f>
        <v>0</v>
      </c>
      <c r="J103" s="409"/>
      <c r="K103" s="966">
        <f>SUM(H103:I103)</f>
        <v>0</v>
      </c>
    </row>
    <row r="104" spans="1:11" ht="15.6" hidden="1" x14ac:dyDescent="0.3">
      <c r="A104" s="1140" t="str">
        <f t="shared" si="10"/>
        <v/>
      </c>
      <c r="B104" s="1052"/>
      <c r="C104" s="1052"/>
      <c r="D104" s="1052"/>
      <c r="E104" s="1052"/>
      <c r="F104" s="1052"/>
      <c r="G104" s="955"/>
      <c r="H104" s="955"/>
      <c r="I104" s="955"/>
      <c r="J104" s="1052"/>
      <c r="K104" s="955"/>
    </row>
    <row r="105" spans="1:11" ht="15.75" customHeight="1" x14ac:dyDescent="0.3">
      <c r="A105" s="1140" t="s">
        <v>4247</v>
      </c>
      <c r="B105" s="6" t="s">
        <v>225</v>
      </c>
      <c r="C105" s="1134"/>
      <c r="D105" s="759" t="s">
        <v>4</v>
      </c>
      <c r="E105" s="1134"/>
      <c r="F105" s="1134"/>
      <c r="G105" s="1135"/>
      <c r="H105" s="1135"/>
      <c r="I105" s="1135"/>
      <c r="J105" s="1134"/>
      <c r="K105" s="1135"/>
    </row>
    <row r="106" spans="1:11" ht="12.75" customHeight="1" x14ac:dyDescent="0.3">
      <c r="A106" s="1140" t="s">
        <v>4247</v>
      </c>
      <c r="B106" s="1308" t="s">
        <v>226</v>
      </c>
      <c r="C106" s="1310" t="s">
        <v>227</v>
      </c>
      <c r="D106" s="1310" t="s">
        <v>228</v>
      </c>
      <c r="E106" s="1310" t="s">
        <v>229</v>
      </c>
      <c r="F106" s="1310" t="s">
        <v>230</v>
      </c>
      <c r="G106" s="1306" t="s">
        <v>231</v>
      </c>
      <c r="H106" s="1306" t="s">
        <v>232</v>
      </c>
      <c r="I106" s="1137" t="s">
        <v>233</v>
      </c>
      <c r="J106" s="1136" t="s">
        <v>3952</v>
      </c>
      <c r="K106" s="1306" t="s">
        <v>4470</v>
      </c>
    </row>
    <row r="107" spans="1:11" ht="15" customHeight="1" x14ac:dyDescent="0.3">
      <c r="A107" s="1140" t="s">
        <v>4247</v>
      </c>
      <c r="B107" s="1309"/>
      <c r="C107" s="1311"/>
      <c r="D107" s="1311"/>
      <c r="E107" s="1311"/>
      <c r="F107" s="1311"/>
      <c r="G107" s="1306"/>
      <c r="H107" s="1307"/>
      <c r="I107" s="1039">
        <v>0.26960000000000001</v>
      </c>
      <c r="J107" s="629">
        <v>0.20930000000000001</v>
      </c>
      <c r="K107" s="1307"/>
    </row>
    <row r="108" spans="1:11" ht="15.6" x14ac:dyDescent="0.3">
      <c r="A108" s="1140" t="str">
        <f t="shared" si="10"/>
        <v/>
      </c>
      <c r="B108" s="407" t="s">
        <v>140</v>
      </c>
      <c r="C108" s="407"/>
      <c r="D108" s="408" t="s">
        <v>139</v>
      </c>
      <c r="E108" s="407"/>
      <c r="F108" s="407"/>
      <c r="G108" s="966"/>
      <c r="H108" s="966"/>
      <c r="I108" s="966"/>
      <c r="J108" s="966"/>
      <c r="K108" s="966"/>
    </row>
    <row r="109" spans="1:11" ht="15.6" x14ac:dyDescent="0.3">
      <c r="A109" s="1140" t="s">
        <v>4247</v>
      </c>
      <c r="B109" s="880" t="s">
        <v>141</v>
      </c>
      <c r="C109" s="880"/>
      <c r="D109" s="20" t="s">
        <v>235</v>
      </c>
      <c r="E109" s="880"/>
      <c r="F109" s="880"/>
      <c r="G109" s="964"/>
      <c r="H109" s="964"/>
      <c r="I109" s="964"/>
      <c r="J109" s="403"/>
      <c r="K109" s="964"/>
    </row>
    <row r="110" spans="1:11" ht="15.6" hidden="1" x14ac:dyDescent="0.3">
      <c r="A110" s="1140" t="str">
        <f t="shared" si="10"/>
        <v/>
      </c>
      <c r="B110" s="1052" t="s">
        <v>142</v>
      </c>
      <c r="C110" s="1052"/>
      <c r="D110" s="1056" t="s">
        <v>160</v>
      </c>
      <c r="E110" s="1052"/>
      <c r="F110" s="1052" t="s">
        <v>8</v>
      </c>
      <c r="G110" s="955"/>
      <c r="H110" s="916">
        <f t="shared" ref="H110:H115" si="17">G110*E110</f>
        <v>0</v>
      </c>
      <c r="I110" s="916">
        <f t="shared" ref="I110:I115" si="18">H110*$I$12</f>
        <v>0</v>
      </c>
      <c r="J110" s="10"/>
      <c r="K110" s="953">
        <f t="shared" ref="K110:K115" si="19">SUM(H110:I110)</f>
        <v>0</v>
      </c>
    </row>
    <row r="111" spans="1:11" ht="15.6" hidden="1" x14ac:dyDescent="0.3">
      <c r="A111" s="1140" t="str">
        <f t="shared" si="10"/>
        <v/>
      </c>
      <c r="B111" s="1052" t="s">
        <v>143</v>
      </c>
      <c r="C111" s="1052"/>
      <c r="D111" s="1056" t="s">
        <v>161</v>
      </c>
      <c r="E111" s="1052"/>
      <c r="F111" s="1052" t="s">
        <v>8</v>
      </c>
      <c r="G111" s="955"/>
      <c r="H111" s="916">
        <f t="shared" si="17"/>
        <v>0</v>
      </c>
      <c r="I111" s="916">
        <f t="shared" si="18"/>
        <v>0</v>
      </c>
      <c r="J111" s="10"/>
      <c r="K111" s="953">
        <f t="shared" si="19"/>
        <v>0</v>
      </c>
    </row>
    <row r="112" spans="1:11" ht="15.6" hidden="1" x14ac:dyDescent="0.3">
      <c r="A112" s="1140" t="str">
        <f t="shared" si="10"/>
        <v/>
      </c>
      <c r="B112" s="1052" t="s">
        <v>144</v>
      </c>
      <c r="C112" s="1052"/>
      <c r="D112" s="1056" t="s">
        <v>162</v>
      </c>
      <c r="E112" s="1052"/>
      <c r="F112" s="1052" t="s">
        <v>8</v>
      </c>
      <c r="G112" s="955"/>
      <c r="H112" s="916">
        <f t="shared" si="17"/>
        <v>0</v>
      </c>
      <c r="I112" s="916">
        <f t="shared" si="18"/>
        <v>0</v>
      </c>
      <c r="J112" s="10"/>
      <c r="K112" s="953">
        <f t="shared" si="19"/>
        <v>0</v>
      </c>
    </row>
    <row r="113" spans="1:11" ht="15.6" hidden="1" x14ac:dyDescent="0.3">
      <c r="A113" s="1140" t="str">
        <f t="shared" si="10"/>
        <v/>
      </c>
      <c r="B113" s="1052" t="s">
        <v>145</v>
      </c>
      <c r="C113" s="1052"/>
      <c r="D113" s="1056" t="s">
        <v>163</v>
      </c>
      <c r="E113" s="1052"/>
      <c r="F113" s="1052" t="s">
        <v>8</v>
      </c>
      <c r="G113" s="955"/>
      <c r="H113" s="916">
        <f t="shared" si="17"/>
        <v>0</v>
      </c>
      <c r="I113" s="916">
        <f t="shared" si="18"/>
        <v>0</v>
      </c>
      <c r="J113" s="10"/>
      <c r="K113" s="953">
        <f t="shared" si="19"/>
        <v>0</v>
      </c>
    </row>
    <row r="114" spans="1:11" ht="15.6" hidden="1" x14ac:dyDescent="0.3">
      <c r="A114" s="1140" t="str">
        <f t="shared" si="10"/>
        <v/>
      </c>
      <c r="B114" s="1052" t="s">
        <v>146</v>
      </c>
      <c r="C114" s="1052"/>
      <c r="D114" s="1056" t="s">
        <v>164</v>
      </c>
      <c r="E114" s="1052"/>
      <c r="F114" s="1052" t="s">
        <v>8</v>
      </c>
      <c r="G114" s="955"/>
      <c r="H114" s="916">
        <f t="shared" si="17"/>
        <v>0</v>
      </c>
      <c r="I114" s="916">
        <f t="shared" si="18"/>
        <v>0</v>
      </c>
      <c r="J114" s="10"/>
      <c r="K114" s="953">
        <f t="shared" si="19"/>
        <v>0</v>
      </c>
    </row>
    <row r="115" spans="1:11" ht="15.6" hidden="1" x14ac:dyDescent="0.3">
      <c r="A115" s="1140" t="str">
        <f t="shared" si="10"/>
        <v/>
      </c>
      <c r="B115" s="1052" t="s">
        <v>147</v>
      </c>
      <c r="C115" s="1052"/>
      <c r="D115" s="1056" t="s">
        <v>165</v>
      </c>
      <c r="E115" s="1052"/>
      <c r="F115" s="1052" t="s">
        <v>8</v>
      </c>
      <c r="G115" s="955"/>
      <c r="H115" s="916">
        <f t="shared" si="17"/>
        <v>0</v>
      </c>
      <c r="I115" s="916">
        <f t="shared" si="18"/>
        <v>0</v>
      </c>
      <c r="J115" s="10"/>
      <c r="K115" s="953">
        <f t="shared" si="19"/>
        <v>0</v>
      </c>
    </row>
    <row r="116" spans="1:11" ht="15.6" x14ac:dyDescent="0.3">
      <c r="A116" s="1140" t="s">
        <v>4247</v>
      </c>
      <c r="B116" s="884" t="s">
        <v>3085</v>
      </c>
      <c r="C116" s="884"/>
      <c r="D116" s="894" t="s">
        <v>3086</v>
      </c>
      <c r="E116" s="154"/>
      <c r="F116" s="884"/>
      <c r="G116" s="852"/>
      <c r="H116" s="852"/>
      <c r="I116" s="1012"/>
      <c r="J116" s="611"/>
      <c r="K116" s="1012"/>
    </row>
    <row r="117" spans="1:11" ht="15.6" x14ac:dyDescent="0.3">
      <c r="A117" s="1140" t="str">
        <f t="shared" si="10"/>
        <v/>
      </c>
      <c r="B117" s="881" t="s">
        <v>3087</v>
      </c>
      <c r="C117" s="904" t="s">
        <v>3088</v>
      </c>
      <c r="D117" s="889" t="s">
        <v>3089</v>
      </c>
      <c r="E117" s="903">
        <v>1</v>
      </c>
      <c r="F117" s="891" t="s">
        <v>60</v>
      </c>
      <c r="G117" s="916"/>
      <c r="H117" s="916"/>
      <c r="I117" s="916"/>
      <c r="J117" s="10"/>
      <c r="K117" s="953"/>
    </row>
    <row r="118" spans="1:11" ht="15.6" hidden="1" x14ac:dyDescent="0.3">
      <c r="A118" s="1140" t="str">
        <f t="shared" si="10"/>
        <v/>
      </c>
      <c r="B118" s="881" t="s">
        <v>3090</v>
      </c>
      <c r="C118" s="904" t="s">
        <v>3091</v>
      </c>
      <c r="D118" s="395" t="s">
        <v>3092</v>
      </c>
      <c r="E118" s="396"/>
      <c r="F118" s="891" t="s">
        <v>60</v>
      </c>
      <c r="G118" s="969">
        <f>'Composições Unitárias'!G74</f>
        <v>443.25</v>
      </c>
      <c r="H118" s="969">
        <f>E118*G118</f>
        <v>0</v>
      </c>
      <c r="I118" s="969">
        <f>(H118*$I$12)</f>
        <v>0</v>
      </c>
      <c r="J118" s="18"/>
      <c r="K118" s="953">
        <f>TRUNC(SUM(H118:I118),2)</f>
        <v>0</v>
      </c>
    </row>
    <row r="119" spans="1:11" ht="15.6" x14ac:dyDescent="0.3">
      <c r="A119" s="1140" t="str">
        <f t="shared" si="10"/>
        <v/>
      </c>
      <c r="B119" s="881" t="s">
        <v>3649</v>
      </c>
      <c r="C119" s="904" t="s">
        <v>4112</v>
      </c>
      <c r="D119" s="877" t="s">
        <v>3983</v>
      </c>
      <c r="E119" s="903">
        <v>2</v>
      </c>
      <c r="F119" s="891" t="s">
        <v>60</v>
      </c>
      <c r="G119" s="916"/>
      <c r="H119" s="916"/>
      <c r="I119" s="916"/>
      <c r="J119" s="18"/>
      <c r="K119" s="953"/>
    </row>
    <row r="120" spans="1:11" ht="26.4" x14ac:dyDescent="0.3">
      <c r="A120" s="1140" t="str">
        <f t="shared" si="10"/>
        <v/>
      </c>
      <c r="B120" s="881" t="s">
        <v>3708</v>
      </c>
      <c r="C120" s="881" t="s">
        <v>3710</v>
      </c>
      <c r="D120" s="877" t="s">
        <v>4048</v>
      </c>
      <c r="E120" s="903">
        <v>6</v>
      </c>
      <c r="F120" s="891" t="s">
        <v>210</v>
      </c>
      <c r="G120" s="916"/>
      <c r="H120" s="916"/>
      <c r="I120" s="916"/>
      <c r="J120" s="18"/>
      <c r="K120" s="953"/>
    </row>
    <row r="121" spans="1:11" ht="26.4" x14ac:dyDescent="0.3">
      <c r="A121" s="1140" t="str">
        <f t="shared" si="10"/>
        <v/>
      </c>
      <c r="B121" s="881" t="s">
        <v>3709</v>
      </c>
      <c r="C121" s="881" t="s">
        <v>3978</v>
      </c>
      <c r="D121" s="877" t="s">
        <v>4049</v>
      </c>
      <c r="E121" s="903">
        <v>24</v>
      </c>
      <c r="F121" s="891" t="s">
        <v>3707</v>
      </c>
      <c r="G121" s="916"/>
      <c r="H121" s="916"/>
      <c r="I121" s="916"/>
      <c r="J121" s="18"/>
      <c r="K121" s="953"/>
    </row>
    <row r="122" spans="1:11" ht="26.4" x14ac:dyDescent="0.3">
      <c r="A122" s="1140" t="str">
        <f t="shared" si="10"/>
        <v/>
      </c>
      <c r="B122" s="881" t="s">
        <v>3984</v>
      </c>
      <c r="C122" s="905" t="s">
        <v>3979</v>
      </c>
      <c r="D122" s="877" t="s">
        <v>3980</v>
      </c>
      <c r="E122" s="903">
        <v>4</v>
      </c>
      <c r="F122" s="891" t="s">
        <v>2319</v>
      </c>
      <c r="G122" s="916"/>
      <c r="H122" s="916"/>
      <c r="I122" s="916"/>
      <c r="J122" s="18"/>
      <c r="K122" s="953"/>
    </row>
    <row r="123" spans="1:11" ht="26.4" x14ac:dyDescent="0.3">
      <c r="A123" s="1140" t="str">
        <f t="shared" si="10"/>
        <v/>
      </c>
      <c r="B123" s="881" t="s">
        <v>3985</v>
      </c>
      <c r="C123" s="905" t="s">
        <v>3981</v>
      </c>
      <c r="D123" s="877" t="s">
        <v>3982</v>
      </c>
      <c r="E123" s="903">
        <v>4</v>
      </c>
      <c r="F123" s="891" t="s">
        <v>2319</v>
      </c>
      <c r="G123" s="916"/>
      <c r="H123" s="916"/>
      <c r="I123" s="916"/>
      <c r="J123" s="18"/>
      <c r="K123" s="953"/>
    </row>
    <row r="124" spans="1:11" ht="15.6" x14ac:dyDescent="0.3">
      <c r="A124" s="1140" t="str">
        <f t="shared" si="10"/>
        <v/>
      </c>
      <c r="B124" s="881" t="s">
        <v>4388</v>
      </c>
      <c r="C124" s="905" t="s">
        <v>4386</v>
      </c>
      <c r="D124" s="877" t="s">
        <v>4387</v>
      </c>
      <c r="E124" s="903">
        <v>1</v>
      </c>
      <c r="F124" s="891" t="s">
        <v>2569</v>
      </c>
      <c r="G124" s="916"/>
      <c r="H124" s="916"/>
      <c r="I124" s="916"/>
      <c r="J124" s="18"/>
      <c r="K124" s="953"/>
    </row>
    <row r="125" spans="1:11" ht="15.6" x14ac:dyDescent="0.3">
      <c r="A125" s="1140" t="s">
        <v>4247</v>
      </c>
      <c r="B125" s="480"/>
      <c r="C125" s="479"/>
      <c r="D125" s="481"/>
      <c r="E125" s="481"/>
      <c r="F125" s="509"/>
      <c r="G125" s="983"/>
      <c r="H125" s="969"/>
      <c r="I125" s="969"/>
      <c r="J125" s="18"/>
      <c r="K125" s="969"/>
    </row>
    <row r="126" spans="1:11" ht="15.6" x14ac:dyDescent="0.3">
      <c r="A126" s="1140" t="s">
        <v>4247</v>
      </c>
      <c r="B126" s="886" t="s">
        <v>148</v>
      </c>
      <c r="C126" s="886"/>
      <c r="D126" s="65" t="s">
        <v>310</v>
      </c>
      <c r="E126" s="65"/>
      <c r="F126" s="65"/>
      <c r="G126" s="1013"/>
      <c r="H126" s="1013"/>
      <c r="I126" s="1013"/>
      <c r="J126" s="65"/>
      <c r="K126" s="1013"/>
    </row>
    <row r="127" spans="1:11" ht="15.6" hidden="1" x14ac:dyDescent="0.3">
      <c r="A127" s="1140"/>
      <c r="B127" s="884" t="s">
        <v>149</v>
      </c>
      <c r="C127" s="884"/>
      <c r="D127" s="894" t="s">
        <v>4326</v>
      </c>
      <c r="E127" s="848"/>
      <c r="F127" s="884"/>
      <c r="G127" s="852"/>
      <c r="H127" s="852"/>
      <c r="I127" s="1014"/>
      <c r="J127" s="850"/>
      <c r="K127" s="1014"/>
    </row>
    <row r="128" spans="1:11" ht="26.4" hidden="1" x14ac:dyDescent="0.3">
      <c r="A128" s="1140" t="str">
        <f t="shared" si="10"/>
        <v/>
      </c>
      <c r="B128" s="577" t="s">
        <v>4335</v>
      </c>
      <c r="C128" s="1052" t="s">
        <v>4129</v>
      </c>
      <c r="D128" s="1056" t="s">
        <v>3986</v>
      </c>
      <c r="E128" s="570"/>
      <c r="F128" s="700" t="s">
        <v>60</v>
      </c>
      <c r="G128" s="984">
        <f>'Composições Unitárias'!G74</f>
        <v>443.25</v>
      </c>
      <c r="H128" s="959">
        <f>G128*E128</f>
        <v>0</v>
      </c>
      <c r="I128" s="959">
        <f>H128*$I$12</f>
        <v>0</v>
      </c>
      <c r="J128" s="126"/>
      <c r="K128" s="1015">
        <f>SUM(H128:I128)</f>
        <v>0</v>
      </c>
    </row>
    <row r="129" spans="1:11" ht="26.4" x14ac:dyDescent="0.3">
      <c r="A129" s="1140" t="str">
        <f t="shared" si="10"/>
        <v/>
      </c>
      <c r="B129" s="577" t="s">
        <v>4331</v>
      </c>
      <c r="C129" s="1052" t="s">
        <v>3842</v>
      </c>
      <c r="D129" s="1056" t="s">
        <v>4332</v>
      </c>
      <c r="E129" s="396">
        <v>35</v>
      </c>
      <c r="F129" s="891" t="s">
        <v>210</v>
      </c>
      <c r="G129" s="969"/>
      <c r="H129" s="916"/>
      <c r="I129" s="916"/>
      <c r="J129" s="126"/>
      <c r="K129" s="953"/>
    </row>
    <row r="130" spans="1:11" ht="15.6" x14ac:dyDescent="0.3">
      <c r="A130" s="1140" t="s">
        <v>4247</v>
      </c>
      <c r="B130" s="577"/>
      <c r="C130" s="1052"/>
      <c r="D130" s="1056"/>
      <c r="E130" s="396"/>
      <c r="F130" s="891"/>
      <c r="G130" s="969"/>
      <c r="H130" s="916"/>
      <c r="I130" s="916"/>
      <c r="J130" s="126"/>
      <c r="K130" s="1015"/>
    </row>
    <row r="131" spans="1:11" ht="15.6" x14ac:dyDescent="0.3">
      <c r="A131" s="1140" t="s">
        <v>4247</v>
      </c>
      <c r="B131" s="884" t="s">
        <v>150</v>
      </c>
      <c r="C131" s="884"/>
      <c r="D131" s="894" t="s">
        <v>4333</v>
      </c>
      <c r="E131" s="848"/>
      <c r="F131" s="884"/>
      <c r="G131" s="852"/>
      <c r="H131" s="852"/>
      <c r="I131" s="852"/>
      <c r="J131" s="849"/>
      <c r="K131" s="852"/>
    </row>
    <row r="132" spans="1:11" ht="15.6" hidden="1" x14ac:dyDescent="0.3">
      <c r="A132" s="1140"/>
      <c r="B132" s="577" t="s">
        <v>4334</v>
      </c>
      <c r="C132" s="1052" t="s">
        <v>4131</v>
      </c>
      <c r="D132" s="1056" t="s">
        <v>3987</v>
      </c>
      <c r="E132" s="570"/>
      <c r="F132" s="700" t="s">
        <v>60</v>
      </c>
      <c r="G132" s="984">
        <f>'Composições Unitárias'!G97</f>
        <v>30.65</v>
      </c>
      <c r="H132" s="959">
        <f>G132*E132</f>
        <v>0</v>
      </c>
      <c r="I132" s="959">
        <f>H132*$I$12</f>
        <v>0</v>
      </c>
      <c r="J132" s="126"/>
      <c r="K132" s="1015">
        <f>SUM(H132:I132)</f>
        <v>0</v>
      </c>
    </row>
    <row r="133" spans="1:11" ht="15.6" x14ac:dyDescent="0.3">
      <c r="A133" s="1140" t="str">
        <f t="shared" si="10"/>
        <v/>
      </c>
      <c r="B133" s="577" t="s">
        <v>4327</v>
      </c>
      <c r="C133" s="1052" t="s">
        <v>2659</v>
      </c>
      <c r="D133" s="1056" t="s">
        <v>4328</v>
      </c>
      <c r="E133" s="396">
        <v>35</v>
      </c>
      <c r="F133" s="891" t="s">
        <v>210</v>
      </c>
      <c r="G133" s="969"/>
      <c r="H133" s="916"/>
      <c r="I133" s="916"/>
      <c r="J133" s="126"/>
      <c r="K133" s="953"/>
    </row>
    <row r="134" spans="1:11" ht="52.8" hidden="1" x14ac:dyDescent="0.3">
      <c r="A134" s="1140"/>
      <c r="B134" s="577" t="s">
        <v>4389</v>
      </c>
      <c r="C134" s="1052" t="s">
        <v>4329</v>
      </c>
      <c r="D134" s="1056" t="s">
        <v>4330</v>
      </c>
      <c r="E134" s="396"/>
      <c r="F134" s="891" t="s">
        <v>60</v>
      </c>
      <c r="G134" s="969">
        <v>131.05000000000001</v>
      </c>
      <c r="H134" s="916">
        <f>TRUNC(E134*G134,2)</f>
        <v>0</v>
      </c>
      <c r="I134" s="916">
        <f>TRUNC(H134*$I$12,2)</f>
        <v>0</v>
      </c>
      <c r="J134" s="126"/>
      <c r="K134" s="1015">
        <f>SUM(H134:I134)</f>
        <v>0</v>
      </c>
    </row>
    <row r="135" spans="1:11" ht="15.6" hidden="1" x14ac:dyDescent="0.3">
      <c r="A135" s="1140" t="str">
        <f t="shared" si="10"/>
        <v/>
      </c>
      <c r="B135" s="577"/>
      <c r="C135" s="1052"/>
      <c r="D135" s="1056"/>
      <c r="E135" s="851"/>
      <c r="F135" s="700"/>
      <c r="G135" s="984"/>
      <c r="H135" s="959"/>
      <c r="I135" s="959"/>
      <c r="J135" s="126"/>
      <c r="K135" s="1015"/>
    </row>
    <row r="136" spans="1:11" ht="39.6" hidden="1" x14ac:dyDescent="0.3">
      <c r="A136" s="1140"/>
      <c r="B136" s="884" t="s">
        <v>151</v>
      </c>
      <c r="C136" s="884" t="s">
        <v>3989</v>
      </c>
      <c r="D136" s="894" t="s">
        <v>3988</v>
      </c>
      <c r="E136" s="504"/>
      <c r="F136" s="884" t="s">
        <v>60</v>
      </c>
      <c r="G136" s="852">
        <f>'Composições Unitárias'!G108</f>
        <v>4004.98</v>
      </c>
      <c r="H136" s="852">
        <f>G136*E136</f>
        <v>0</v>
      </c>
      <c r="I136" s="876">
        <f>H136*$I$12</f>
        <v>0</v>
      </c>
      <c r="J136" s="876"/>
      <c r="K136" s="876">
        <f>SUM(H136:I136)</f>
        <v>0</v>
      </c>
    </row>
    <row r="137" spans="1:11" ht="12" hidden="1" customHeight="1" x14ac:dyDescent="0.3">
      <c r="A137" s="1140" t="str">
        <f t="shared" si="10"/>
        <v/>
      </c>
      <c r="B137" s="630"/>
      <c r="D137" s="631"/>
      <c r="E137" s="1057"/>
      <c r="F137" s="14"/>
      <c r="G137" s="962"/>
      <c r="H137" s="969"/>
      <c r="I137" s="969"/>
      <c r="J137" s="18"/>
      <c r="K137" s="958"/>
    </row>
    <row r="138" spans="1:11" ht="15.6" hidden="1" x14ac:dyDescent="0.3">
      <c r="A138" s="1140" t="str">
        <f t="shared" si="10"/>
        <v/>
      </c>
      <c r="B138" s="880" t="s">
        <v>148</v>
      </c>
      <c r="C138" s="880"/>
      <c r="D138" s="20" t="s">
        <v>310</v>
      </c>
      <c r="E138" s="880"/>
      <c r="F138" s="880"/>
      <c r="G138" s="964"/>
      <c r="H138" s="964"/>
      <c r="I138" s="964"/>
      <c r="J138" s="403"/>
      <c r="K138" s="964"/>
    </row>
    <row r="139" spans="1:11" ht="15.6" hidden="1" x14ac:dyDescent="0.3">
      <c r="A139" s="1140" t="str">
        <f t="shared" si="10"/>
        <v/>
      </c>
      <c r="B139" s="1052" t="s">
        <v>149</v>
      </c>
      <c r="C139" s="1052"/>
      <c r="D139" s="1056" t="s">
        <v>166</v>
      </c>
      <c r="E139" s="1052"/>
      <c r="F139" s="891" t="s">
        <v>60</v>
      </c>
      <c r="G139" s="955"/>
      <c r="H139" s="916">
        <f>G139*E139</f>
        <v>0</v>
      </c>
      <c r="I139" s="916">
        <f>H139*$I$12</f>
        <v>0</v>
      </c>
      <c r="J139" s="10"/>
      <c r="K139" s="953">
        <f>SUM(H139:I139)</f>
        <v>0</v>
      </c>
    </row>
    <row r="140" spans="1:11" ht="15.6" hidden="1" x14ac:dyDescent="0.3">
      <c r="A140" s="1140" t="str">
        <f t="shared" si="10"/>
        <v/>
      </c>
      <c r="B140" s="1052" t="s">
        <v>150</v>
      </c>
      <c r="C140" s="1052"/>
      <c r="D140" s="1056" t="s">
        <v>167</v>
      </c>
      <c r="E140" s="1052"/>
      <c r="F140" s="891" t="s">
        <v>60</v>
      </c>
      <c r="G140" s="955"/>
      <c r="H140" s="916">
        <f>G140*E140</f>
        <v>0</v>
      </c>
      <c r="I140" s="916">
        <f>H140*$I$12</f>
        <v>0</v>
      </c>
      <c r="J140" s="10"/>
      <c r="K140" s="953">
        <f>SUM(H140:I140)</f>
        <v>0</v>
      </c>
    </row>
    <row r="141" spans="1:11" ht="15.6" hidden="1" x14ac:dyDescent="0.3">
      <c r="A141" s="1140" t="str">
        <f t="shared" si="10"/>
        <v/>
      </c>
      <c r="B141" s="1052" t="s">
        <v>151</v>
      </c>
      <c r="C141" s="1052"/>
      <c r="D141" s="1056" t="s">
        <v>168</v>
      </c>
      <c r="E141" s="1052"/>
      <c r="F141" s="891" t="s">
        <v>60</v>
      </c>
      <c r="G141" s="955"/>
      <c r="H141" s="916">
        <f>G141*E141</f>
        <v>0</v>
      </c>
      <c r="I141" s="916">
        <f>H141*$I$12</f>
        <v>0</v>
      </c>
      <c r="J141" s="10"/>
      <c r="K141" s="953">
        <f>SUM(H141:I141)</f>
        <v>0</v>
      </c>
    </row>
    <row r="142" spans="1:11" ht="15.6" hidden="1" x14ac:dyDescent="0.3">
      <c r="A142" s="1140" t="str">
        <f t="shared" si="10"/>
        <v/>
      </c>
      <c r="B142" s="1052" t="s">
        <v>152</v>
      </c>
      <c r="C142" s="1052"/>
      <c r="D142" s="1056" t="s">
        <v>169</v>
      </c>
      <c r="E142" s="1052"/>
      <c r="F142" s="891" t="s">
        <v>60</v>
      </c>
      <c r="G142" s="955"/>
      <c r="H142" s="916">
        <f>G142*E142</f>
        <v>0</v>
      </c>
      <c r="I142" s="916">
        <f>H142*$I$12</f>
        <v>0</v>
      </c>
      <c r="J142" s="10"/>
      <c r="K142" s="953">
        <f>SUM(H142:I142)</f>
        <v>0</v>
      </c>
    </row>
    <row r="143" spans="1:11" ht="15.6" hidden="1" x14ac:dyDescent="0.3">
      <c r="A143" s="1140" t="str">
        <f t="shared" si="10"/>
        <v/>
      </c>
      <c r="B143" s="1052" t="s">
        <v>153</v>
      </c>
      <c r="C143" s="1052"/>
      <c r="D143" s="1056" t="s">
        <v>170</v>
      </c>
      <c r="E143" s="1052"/>
      <c r="F143" s="891" t="s">
        <v>60</v>
      </c>
      <c r="G143" s="955"/>
      <c r="H143" s="916">
        <f>G143*E143</f>
        <v>0</v>
      </c>
      <c r="I143" s="916">
        <f>H143*$I$12</f>
        <v>0</v>
      </c>
      <c r="J143" s="10"/>
      <c r="K143" s="953">
        <f>SUM(H143:I143)</f>
        <v>0</v>
      </c>
    </row>
    <row r="144" spans="1:11" ht="15.6" x14ac:dyDescent="0.3">
      <c r="A144" s="1140" t="s">
        <v>4247</v>
      </c>
      <c r="B144" s="1052"/>
      <c r="C144" s="1052"/>
      <c r="D144" s="1056"/>
      <c r="E144" s="1052"/>
      <c r="F144" s="1052"/>
      <c r="G144" s="955"/>
      <c r="H144" s="916"/>
      <c r="I144" s="916"/>
      <c r="J144" s="10"/>
      <c r="K144" s="953"/>
    </row>
    <row r="145" spans="1:12" ht="15.6" x14ac:dyDescent="0.3">
      <c r="A145" s="1140" t="s">
        <v>4247</v>
      </c>
      <c r="B145" s="880" t="s">
        <v>154</v>
      </c>
      <c r="C145" s="880"/>
      <c r="D145" s="20" t="s">
        <v>236</v>
      </c>
      <c r="E145" s="880"/>
      <c r="F145" s="880"/>
      <c r="G145" s="964"/>
      <c r="H145" s="964"/>
      <c r="I145" s="964"/>
      <c r="J145" s="403"/>
      <c r="K145" s="964"/>
    </row>
    <row r="146" spans="1:12" ht="15.6" x14ac:dyDescent="0.3">
      <c r="A146" s="1140" t="s">
        <v>4247</v>
      </c>
      <c r="B146" s="884" t="s">
        <v>155</v>
      </c>
      <c r="C146" s="884"/>
      <c r="D146" s="894" t="s">
        <v>171</v>
      </c>
      <c r="E146" s="154"/>
      <c r="F146" s="884"/>
      <c r="G146" s="852"/>
      <c r="H146" s="852"/>
      <c r="I146" s="1016"/>
      <c r="J146" s="609"/>
      <c r="K146" s="1016"/>
    </row>
    <row r="147" spans="1:12" ht="26.4" x14ac:dyDescent="0.3">
      <c r="A147" s="1140" t="str">
        <f t="shared" ref="A147:A210" si="20">IF(K147&lt;&gt;0,"x","")</f>
        <v/>
      </c>
      <c r="B147" s="1052" t="s">
        <v>3231</v>
      </c>
      <c r="C147" s="1052" t="s">
        <v>3233</v>
      </c>
      <c r="D147" s="1056" t="s">
        <v>4050</v>
      </c>
      <c r="E147" s="396">
        <v>254.98000000000005</v>
      </c>
      <c r="F147" s="888" t="s">
        <v>237</v>
      </c>
      <c r="G147" s="969"/>
      <c r="H147" s="916"/>
      <c r="I147" s="916"/>
      <c r="J147" s="10"/>
      <c r="K147" s="953"/>
    </row>
    <row r="148" spans="1:12" ht="15.6" x14ac:dyDescent="0.3">
      <c r="A148" s="1140" t="s">
        <v>4247</v>
      </c>
      <c r="B148" s="1052"/>
      <c r="C148" s="1052"/>
      <c r="D148" s="1056"/>
      <c r="E148" s="1052"/>
      <c r="F148" s="891"/>
      <c r="G148" s="955"/>
      <c r="H148" s="916"/>
      <c r="I148" s="916"/>
      <c r="J148" s="10"/>
      <c r="K148" s="953"/>
    </row>
    <row r="149" spans="1:12" ht="15.6" hidden="1" x14ac:dyDescent="0.3">
      <c r="A149" s="1140" t="str">
        <f t="shared" si="20"/>
        <v/>
      </c>
      <c r="B149" s="1052" t="s">
        <v>156</v>
      </c>
      <c r="C149" s="1052"/>
      <c r="D149" s="1056" t="s">
        <v>172</v>
      </c>
      <c r="E149" s="1052"/>
      <c r="F149" s="891" t="s">
        <v>60</v>
      </c>
      <c r="G149" s="955"/>
      <c r="H149" s="916">
        <f t="shared" ref="H149:H154" si="21">G149*E149</f>
        <v>0</v>
      </c>
      <c r="I149" s="916">
        <f>H149*$I$12</f>
        <v>0</v>
      </c>
      <c r="J149" s="10"/>
      <c r="K149" s="953">
        <f>SUM(H149:I149)</f>
        <v>0</v>
      </c>
    </row>
    <row r="150" spans="1:12" ht="15.6" hidden="1" x14ac:dyDescent="0.3">
      <c r="A150" s="1140" t="str">
        <f t="shared" si="20"/>
        <v/>
      </c>
      <c r="B150" s="1052" t="s">
        <v>157</v>
      </c>
      <c r="C150" s="1052"/>
      <c r="D150" s="1056" t="s">
        <v>173</v>
      </c>
      <c r="E150" s="1052"/>
      <c r="F150" s="891" t="s">
        <v>60</v>
      </c>
      <c r="G150" s="955"/>
      <c r="H150" s="916">
        <f t="shared" si="21"/>
        <v>0</v>
      </c>
      <c r="I150" s="916">
        <f>H150*$I$12</f>
        <v>0</v>
      </c>
      <c r="J150" s="10"/>
      <c r="K150" s="953">
        <f>SUM(H150:I150)</f>
        <v>0</v>
      </c>
    </row>
    <row r="151" spans="1:12" ht="15.6" x14ac:dyDescent="0.3">
      <c r="A151" s="1140" t="s">
        <v>4247</v>
      </c>
      <c r="B151" s="884" t="s">
        <v>158</v>
      </c>
      <c r="C151" s="884"/>
      <c r="D151" s="894" t="s">
        <v>174</v>
      </c>
      <c r="E151" s="154"/>
      <c r="F151" s="884"/>
      <c r="G151" s="852"/>
      <c r="H151" s="852"/>
      <c r="I151" s="1016"/>
      <c r="J151" s="609"/>
      <c r="K151" s="1016"/>
    </row>
    <row r="152" spans="1:12" ht="15.6" x14ac:dyDescent="0.3">
      <c r="A152" s="1140" t="str">
        <f t="shared" si="20"/>
        <v/>
      </c>
      <c r="B152" s="132" t="s">
        <v>3232</v>
      </c>
      <c r="C152" s="1052" t="s">
        <v>3234</v>
      </c>
      <c r="D152" s="395" t="s">
        <v>4051</v>
      </c>
      <c r="E152" s="396">
        <v>16.649999999999999</v>
      </c>
      <c r="F152" s="888" t="s">
        <v>237</v>
      </c>
      <c r="G152" s="969"/>
      <c r="H152" s="916"/>
      <c r="I152" s="916"/>
      <c r="J152" s="10"/>
      <c r="K152" s="953"/>
      <c r="L152" s="610"/>
    </row>
    <row r="153" spans="1:12" ht="15.6" x14ac:dyDescent="0.3">
      <c r="A153" s="1140" t="s">
        <v>4247</v>
      </c>
      <c r="B153" s="1052"/>
      <c r="C153" s="1052"/>
      <c r="D153" s="1056"/>
      <c r="E153" s="1052"/>
      <c r="F153" s="891"/>
      <c r="G153" s="955"/>
      <c r="H153" s="916"/>
      <c r="I153" s="916"/>
      <c r="J153" s="10"/>
      <c r="K153" s="953"/>
    </row>
    <row r="154" spans="1:12" ht="15.6" hidden="1" x14ac:dyDescent="0.3">
      <c r="A154" s="1140" t="str">
        <f t="shared" si="20"/>
        <v/>
      </c>
      <c r="B154" s="1052" t="s">
        <v>159</v>
      </c>
      <c r="C154" s="1052"/>
      <c r="D154" s="1056" t="s">
        <v>175</v>
      </c>
      <c r="E154" s="1052"/>
      <c r="F154" s="891" t="s">
        <v>60</v>
      </c>
      <c r="G154" s="955"/>
      <c r="H154" s="916">
        <f t="shared" si="21"/>
        <v>0</v>
      </c>
      <c r="I154" s="916">
        <f>H154*$I$12</f>
        <v>0</v>
      </c>
      <c r="J154" s="10"/>
      <c r="K154" s="953">
        <f>SUM(H154:I154)</f>
        <v>0</v>
      </c>
    </row>
    <row r="155" spans="1:12" ht="15.6" hidden="1" x14ac:dyDescent="0.3">
      <c r="A155" s="1140" t="str">
        <f t="shared" si="20"/>
        <v/>
      </c>
      <c r="B155" s="36"/>
      <c r="C155" s="36"/>
      <c r="D155" s="34"/>
      <c r="E155" s="1051"/>
      <c r="F155" s="1051"/>
      <c r="G155" s="916"/>
      <c r="H155" s="916"/>
      <c r="I155" s="916"/>
      <c r="J155" s="10"/>
      <c r="K155" s="953"/>
    </row>
    <row r="156" spans="1:12" ht="15.6" x14ac:dyDescent="0.3">
      <c r="A156" s="1140" t="str">
        <f t="shared" si="20"/>
        <v/>
      </c>
      <c r="B156" s="407" t="s">
        <v>177</v>
      </c>
      <c r="C156" s="407"/>
      <c r="D156" s="408" t="s">
        <v>176</v>
      </c>
      <c r="E156" s="407"/>
      <c r="F156" s="407"/>
      <c r="G156" s="966"/>
      <c r="H156" s="966"/>
      <c r="I156" s="966"/>
      <c r="J156" s="966"/>
      <c r="K156" s="966"/>
    </row>
    <row r="157" spans="1:12" ht="15.6" x14ac:dyDescent="0.3">
      <c r="A157" s="1140" t="s">
        <v>4247</v>
      </c>
      <c r="B157" s="880" t="s">
        <v>178</v>
      </c>
      <c r="C157" s="880"/>
      <c r="D157" s="20" t="s">
        <v>365</v>
      </c>
      <c r="E157" s="880"/>
      <c r="F157" s="880"/>
      <c r="G157" s="964"/>
      <c r="H157" s="964"/>
      <c r="I157" s="964"/>
      <c r="J157" s="403"/>
      <c r="K157" s="964"/>
    </row>
    <row r="158" spans="1:12" ht="15.6" hidden="1" x14ac:dyDescent="0.3">
      <c r="A158" s="1140" t="str">
        <f t="shared" si="20"/>
        <v/>
      </c>
      <c r="B158" s="886" t="s">
        <v>180</v>
      </c>
      <c r="C158" s="886"/>
      <c r="D158" s="65" t="s">
        <v>179</v>
      </c>
      <c r="E158" s="886"/>
      <c r="F158" s="886"/>
      <c r="G158" s="956"/>
      <c r="H158" s="1028"/>
      <c r="I158" s="1028"/>
      <c r="J158" s="31"/>
      <c r="K158" s="1017"/>
    </row>
    <row r="159" spans="1:12" ht="15.6" x14ac:dyDescent="0.3">
      <c r="A159" s="1140" t="s">
        <v>4247</v>
      </c>
      <c r="B159" s="633" t="s">
        <v>181</v>
      </c>
      <c r="C159" s="633"/>
      <c r="D159" s="634" t="s">
        <v>198</v>
      </c>
      <c r="E159" s="633"/>
      <c r="F159" s="633"/>
      <c r="G159" s="997"/>
      <c r="H159" s="997"/>
      <c r="I159" s="997"/>
      <c r="J159" s="633"/>
      <c r="K159" s="997"/>
    </row>
    <row r="160" spans="1:12" ht="15.6" x14ac:dyDescent="0.3">
      <c r="A160" s="1140" t="str">
        <f t="shared" si="20"/>
        <v/>
      </c>
      <c r="B160" s="1052" t="s">
        <v>2741</v>
      </c>
      <c r="C160" s="904" t="s">
        <v>4462</v>
      </c>
      <c r="D160" s="1056" t="s">
        <v>4460</v>
      </c>
      <c r="E160" s="1052">
        <f>TRUNC(9.24*0.12,2)</f>
        <v>1.1000000000000001</v>
      </c>
      <c r="F160" s="1052" t="s">
        <v>238</v>
      </c>
      <c r="G160" s="916"/>
      <c r="H160" s="916"/>
      <c r="I160" s="916"/>
      <c r="J160" s="10"/>
      <c r="K160" s="953"/>
    </row>
    <row r="161" spans="1:11" ht="26.4" x14ac:dyDescent="0.3">
      <c r="A161" s="1140" t="str">
        <f t="shared" si="20"/>
        <v/>
      </c>
      <c r="B161" s="1052" t="s">
        <v>3711</v>
      </c>
      <c r="C161" s="1052" t="s">
        <v>3712</v>
      </c>
      <c r="D161" s="1056" t="s">
        <v>4052</v>
      </c>
      <c r="E161" s="890">
        <v>2</v>
      </c>
      <c r="F161" s="892" t="s">
        <v>2701</v>
      </c>
      <c r="G161" s="916"/>
      <c r="H161" s="916"/>
      <c r="I161" s="916"/>
      <c r="J161" s="10"/>
      <c r="K161" s="953"/>
    </row>
    <row r="162" spans="1:11" ht="15.6" hidden="1" x14ac:dyDescent="0.3">
      <c r="A162" s="1140" t="str">
        <f t="shared" si="20"/>
        <v/>
      </c>
      <c r="B162" s="1052" t="s">
        <v>182</v>
      </c>
      <c r="C162" s="1052"/>
      <c r="D162" s="1056" t="s">
        <v>199</v>
      </c>
      <c r="E162" s="1052"/>
      <c r="F162" s="1052" t="s">
        <v>22</v>
      </c>
      <c r="G162" s="955"/>
      <c r="H162" s="916">
        <f>G162*E162</f>
        <v>0</v>
      </c>
      <c r="I162" s="916">
        <f>H162*$I$12</f>
        <v>0</v>
      </c>
      <c r="J162" s="10"/>
      <c r="K162" s="916">
        <f>SUM(H162:I162)</f>
        <v>0</v>
      </c>
    </row>
    <row r="163" spans="1:11" ht="15.6" hidden="1" x14ac:dyDescent="0.3">
      <c r="A163" s="1140" t="str">
        <f t="shared" si="20"/>
        <v/>
      </c>
      <c r="B163" s="1057"/>
      <c r="D163" s="1057"/>
      <c r="E163" s="1057"/>
      <c r="F163" s="1057"/>
      <c r="G163" s="1018"/>
      <c r="H163" s="1018"/>
      <c r="I163" s="1018"/>
      <c r="J163" s="1057"/>
      <c r="K163" s="1018"/>
    </row>
    <row r="164" spans="1:11" ht="15.6" hidden="1" x14ac:dyDescent="0.3">
      <c r="A164" s="1140" t="str">
        <f t="shared" si="20"/>
        <v/>
      </c>
      <c r="B164" s="886" t="s">
        <v>183</v>
      </c>
      <c r="C164" s="886"/>
      <c r="D164" s="65" t="s">
        <v>200</v>
      </c>
      <c r="E164" s="886"/>
      <c r="F164" s="886" t="s">
        <v>201</v>
      </c>
      <c r="G164" s="956"/>
      <c r="H164" s="1028">
        <f>G164*E164</f>
        <v>0</v>
      </c>
      <c r="I164" s="1028">
        <f>H164*$I$12</f>
        <v>0</v>
      </c>
      <c r="J164" s="31"/>
      <c r="K164" s="1017">
        <f>SUM(H164:I164)</f>
        <v>0</v>
      </c>
    </row>
    <row r="165" spans="1:11" ht="15.6" x14ac:dyDescent="0.3">
      <c r="A165" s="1140" t="s">
        <v>4247</v>
      </c>
      <c r="B165" s="1052"/>
      <c r="C165" s="1052"/>
      <c r="D165" s="1052"/>
      <c r="E165" s="1052"/>
      <c r="F165" s="1052"/>
      <c r="G165" s="955"/>
      <c r="H165" s="955"/>
      <c r="I165" s="955"/>
      <c r="J165" s="1052"/>
      <c r="K165" s="955"/>
    </row>
    <row r="166" spans="1:11" ht="15.6" x14ac:dyDescent="0.3">
      <c r="A166" s="1140" t="s">
        <v>4247</v>
      </c>
      <c r="B166" s="886" t="s">
        <v>184</v>
      </c>
      <c r="C166" s="886"/>
      <c r="D166" s="65" t="s">
        <v>916</v>
      </c>
      <c r="E166" s="886"/>
      <c r="F166" s="886"/>
      <c r="G166" s="956"/>
      <c r="H166" s="1028"/>
      <c r="I166" s="1028"/>
      <c r="J166" s="31"/>
      <c r="K166" s="1017"/>
    </row>
    <row r="167" spans="1:11" ht="15.6" x14ac:dyDescent="0.3">
      <c r="A167" s="1140" t="str">
        <f t="shared" si="20"/>
        <v/>
      </c>
      <c r="B167" s="1052" t="s">
        <v>2743</v>
      </c>
      <c r="C167" s="1052" t="s">
        <v>2742</v>
      </c>
      <c r="D167" s="1056" t="s">
        <v>4033</v>
      </c>
      <c r="E167" s="1052">
        <v>33.020000000000003</v>
      </c>
      <c r="F167" s="1052" t="s">
        <v>237</v>
      </c>
      <c r="G167" s="916"/>
      <c r="H167" s="916"/>
      <c r="I167" s="916"/>
      <c r="J167" s="10"/>
      <c r="K167" s="953"/>
    </row>
    <row r="168" spans="1:11" ht="15.6" x14ac:dyDescent="0.3">
      <c r="A168" s="1140" t="str">
        <f t="shared" si="20"/>
        <v/>
      </c>
      <c r="B168" s="1052" t="s">
        <v>4036</v>
      </c>
      <c r="C168" s="1052" t="s">
        <v>4035</v>
      </c>
      <c r="D168" s="1056" t="s">
        <v>4034</v>
      </c>
      <c r="E168" s="890">
        <v>22.6</v>
      </c>
      <c r="F168" s="1052" t="s">
        <v>237</v>
      </c>
      <c r="G168" s="916"/>
      <c r="H168" s="916"/>
      <c r="I168" s="916"/>
      <c r="J168" s="10"/>
      <c r="K168" s="916"/>
    </row>
    <row r="169" spans="1:11" ht="15.6" x14ac:dyDescent="0.3">
      <c r="A169" s="1140" t="s">
        <v>4247</v>
      </c>
      <c r="B169" s="1052"/>
      <c r="C169" s="1052"/>
      <c r="D169" s="1052"/>
      <c r="E169" s="1052"/>
      <c r="F169" s="1052"/>
      <c r="G169" s="955"/>
      <c r="H169" s="955"/>
      <c r="I169" s="955"/>
      <c r="J169" s="1052"/>
      <c r="K169" s="955"/>
    </row>
    <row r="170" spans="1:11" ht="15.6" x14ac:dyDescent="0.3">
      <c r="A170" s="1140" t="s">
        <v>4247</v>
      </c>
      <c r="B170" s="886" t="s">
        <v>185</v>
      </c>
      <c r="C170" s="886"/>
      <c r="D170" s="65" t="s">
        <v>203</v>
      </c>
      <c r="E170" s="886"/>
      <c r="F170" s="886"/>
      <c r="G170" s="956"/>
      <c r="H170" s="1028"/>
      <c r="I170" s="1028"/>
      <c r="J170" s="31"/>
      <c r="K170" s="1017"/>
    </row>
    <row r="171" spans="1:11" ht="26.4" x14ac:dyDescent="0.3">
      <c r="A171" s="1140" t="str">
        <f t="shared" si="20"/>
        <v/>
      </c>
      <c r="B171" s="69" t="s">
        <v>2745</v>
      </c>
      <c r="C171" s="69" t="s">
        <v>2744</v>
      </c>
      <c r="D171" s="1056" t="s">
        <v>4053</v>
      </c>
      <c r="E171" s="890">
        <v>150.02000000000001</v>
      </c>
      <c r="F171" s="635" t="s">
        <v>237</v>
      </c>
      <c r="G171" s="970"/>
      <c r="H171" s="916"/>
      <c r="I171" s="916"/>
      <c r="J171" s="30"/>
      <c r="K171" s="953"/>
    </row>
    <row r="172" spans="1:11" ht="15.6" x14ac:dyDescent="0.3">
      <c r="A172" s="1140" t="str">
        <f t="shared" si="20"/>
        <v/>
      </c>
      <c r="B172" s="891" t="s">
        <v>2747</v>
      </c>
      <c r="C172" s="891" t="s">
        <v>2746</v>
      </c>
      <c r="D172" s="1056" t="s">
        <v>4054</v>
      </c>
      <c r="E172" s="890">
        <v>19.100000000000001</v>
      </c>
      <c r="F172" s="892" t="s">
        <v>237</v>
      </c>
      <c r="G172" s="916"/>
      <c r="H172" s="916"/>
      <c r="I172" s="916"/>
      <c r="J172" s="10"/>
      <c r="K172" s="953"/>
    </row>
    <row r="173" spans="1:11" ht="15.6" x14ac:dyDescent="0.3">
      <c r="A173" s="1140" t="str">
        <f t="shared" si="20"/>
        <v/>
      </c>
      <c r="B173" s="891" t="s">
        <v>4390</v>
      </c>
      <c r="C173" s="904" t="s">
        <v>3027</v>
      </c>
      <c r="D173" s="1056" t="s">
        <v>2703</v>
      </c>
      <c r="E173" s="831">
        <v>69.040000000000006</v>
      </c>
      <c r="F173" s="831" t="s">
        <v>237</v>
      </c>
      <c r="G173" s="995"/>
      <c r="H173" s="916"/>
      <c r="I173" s="916"/>
      <c r="J173" s="10"/>
      <c r="K173" s="953"/>
    </row>
    <row r="174" spans="1:11" ht="15.6" x14ac:dyDescent="0.3">
      <c r="A174" s="1140" t="s">
        <v>4247</v>
      </c>
      <c r="B174" s="1052"/>
      <c r="C174" s="1052"/>
      <c r="D174" s="1052"/>
      <c r="E174" s="1052"/>
      <c r="F174" s="1052"/>
      <c r="G174" s="955"/>
      <c r="H174" s="955"/>
      <c r="I174" s="955"/>
      <c r="J174" s="1052"/>
      <c r="K174" s="955"/>
    </row>
    <row r="175" spans="1:11" ht="15.6" x14ac:dyDescent="0.3">
      <c r="A175" s="1140" t="s">
        <v>4247</v>
      </c>
      <c r="B175" s="886" t="s">
        <v>186</v>
      </c>
      <c r="C175" s="886"/>
      <c r="D175" s="65" t="s">
        <v>204</v>
      </c>
      <c r="E175" s="886"/>
      <c r="F175" s="886"/>
      <c r="G175" s="956"/>
      <c r="H175" s="1028"/>
      <c r="I175" s="1028"/>
      <c r="J175" s="31"/>
      <c r="K175" s="1017"/>
    </row>
    <row r="176" spans="1:11" ht="15.6" x14ac:dyDescent="0.3">
      <c r="A176" s="1140" t="str">
        <f t="shared" si="20"/>
        <v/>
      </c>
      <c r="B176" s="1052" t="s">
        <v>2750</v>
      </c>
      <c r="C176" s="904" t="s">
        <v>3293</v>
      </c>
      <c r="D176" s="1056" t="s">
        <v>4055</v>
      </c>
      <c r="E176" s="890">
        <v>281.54000000000002</v>
      </c>
      <c r="F176" s="892" t="s">
        <v>237</v>
      </c>
      <c r="G176" s="916"/>
      <c r="H176" s="916"/>
      <c r="I176" s="916"/>
      <c r="J176" s="10"/>
      <c r="K176" s="953"/>
    </row>
    <row r="177" spans="1:11" ht="15.6" x14ac:dyDescent="0.3">
      <c r="A177" s="1140" t="str">
        <f t="shared" si="20"/>
        <v/>
      </c>
      <c r="B177" s="1052" t="s">
        <v>2751</v>
      </c>
      <c r="C177" s="904" t="s">
        <v>3298</v>
      </c>
      <c r="D177" s="1056" t="s">
        <v>3849</v>
      </c>
      <c r="E177" s="890">
        <v>21.95</v>
      </c>
      <c r="F177" s="636" t="s">
        <v>210</v>
      </c>
      <c r="G177" s="916"/>
      <c r="H177" s="916"/>
      <c r="I177" s="916"/>
      <c r="J177" s="14"/>
      <c r="K177" s="953"/>
    </row>
    <row r="178" spans="1:11" ht="15.6" x14ac:dyDescent="0.3">
      <c r="A178" s="1140" t="str">
        <f t="shared" si="20"/>
        <v/>
      </c>
      <c r="B178" s="1052" t="s">
        <v>2752</v>
      </c>
      <c r="C178" s="69" t="s">
        <v>3651</v>
      </c>
      <c r="D178" s="1056" t="s">
        <v>3023</v>
      </c>
      <c r="E178" s="890">
        <v>48</v>
      </c>
      <c r="F178" s="892" t="s">
        <v>210</v>
      </c>
      <c r="G178" s="970"/>
      <c r="H178" s="916"/>
      <c r="I178" s="916"/>
      <c r="J178" s="10"/>
      <c r="K178" s="953"/>
    </row>
    <row r="179" spans="1:11" ht="15.6" x14ac:dyDescent="0.3">
      <c r="A179" s="1140" t="str">
        <f t="shared" si="20"/>
        <v/>
      </c>
      <c r="B179" s="1052" t="s">
        <v>3025</v>
      </c>
      <c r="C179" s="904" t="s">
        <v>3299</v>
      </c>
      <c r="D179" s="1056" t="s">
        <v>2698</v>
      </c>
      <c r="E179" s="890">
        <f>1.95+7.05</f>
        <v>9</v>
      </c>
      <c r="F179" s="636" t="s">
        <v>237</v>
      </c>
      <c r="G179" s="970"/>
      <c r="H179" s="916"/>
      <c r="I179" s="916"/>
      <c r="J179" s="14"/>
      <c r="K179" s="953"/>
    </row>
    <row r="180" spans="1:11" ht="15.6" x14ac:dyDescent="0.3">
      <c r="A180" s="1140" t="str">
        <f t="shared" si="20"/>
        <v/>
      </c>
      <c r="B180" s="1052" t="s">
        <v>3026</v>
      </c>
      <c r="C180" s="904" t="s">
        <v>3300</v>
      </c>
      <c r="D180" s="1056" t="s">
        <v>2704</v>
      </c>
      <c r="E180" s="890">
        <v>25.8</v>
      </c>
      <c r="F180" s="892" t="s">
        <v>237</v>
      </c>
      <c r="G180" s="916"/>
      <c r="H180" s="916"/>
      <c r="I180" s="916"/>
      <c r="J180" s="10"/>
      <c r="K180" s="953"/>
    </row>
    <row r="181" spans="1:11" ht="15.6" x14ac:dyDescent="0.3">
      <c r="A181" s="1140" t="s">
        <v>4247</v>
      </c>
      <c r="B181" s="831"/>
      <c r="C181" s="831"/>
      <c r="D181" s="831"/>
      <c r="E181" s="831"/>
      <c r="F181" s="831"/>
      <c r="G181" s="995"/>
      <c r="H181" s="995"/>
      <c r="I181" s="995"/>
      <c r="J181" s="831"/>
      <c r="K181" s="995"/>
    </row>
    <row r="182" spans="1:11" ht="15.6" hidden="1" x14ac:dyDescent="0.3">
      <c r="A182" s="1140" t="str">
        <f t="shared" si="20"/>
        <v/>
      </c>
      <c r="B182" s="886" t="s">
        <v>187</v>
      </c>
      <c r="C182" s="886"/>
      <c r="D182" s="65" t="s">
        <v>205</v>
      </c>
      <c r="E182" s="886"/>
      <c r="F182" s="886" t="s">
        <v>8</v>
      </c>
      <c r="G182" s="956"/>
      <c r="H182" s="1028">
        <f>G182*E182</f>
        <v>0</v>
      </c>
      <c r="I182" s="1028">
        <f>H182*$I$12</f>
        <v>0</v>
      </c>
      <c r="J182" s="31"/>
      <c r="K182" s="1017">
        <f>SUM(H182:I182)</f>
        <v>0</v>
      </c>
    </row>
    <row r="183" spans="1:11" ht="15.6" hidden="1" x14ac:dyDescent="0.3">
      <c r="A183" s="1140" t="str">
        <f t="shared" si="20"/>
        <v/>
      </c>
      <c r="B183" s="1052"/>
      <c r="C183" s="1052"/>
      <c r="D183" s="1052"/>
      <c r="E183" s="1052"/>
      <c r="F183" s="1052"/>
      <c r="G183" s="955"/>
      <c r="H183" s="955"/>
      <c r="I183" s="955"/>
      <c r="J183" s="1052"/>
      <c r="K183" s="955"/>
    </row>
    <row r="184" spans="1:11" ht="15.6" x14ac:dyDescent="0.3">
      <c r="A184" s="1140" t="s">
        <v>4247</v>
      </c>
      <c r="B184" s="886" t="s">
        <v>188</v>
      </c>
      <c r="C184" s="886"/>
      <c r="D184" s="65" t="s">
        <v>206</v>
      </c>
      <c r="E184" s="886"/>
      <c r="F184" s="886"/>
      <c r="G184" s="956"/>
      <c r="H184" s="1028"/>
      <c r="I184" s="1028"/>
      <c r="J184" s="31"/>
      <c r="K184" s="1017"/>
    </row>
    <row r="185" spans="1:11" ht="15.6" x14ac:dyDescent="0.3">
      <c r="A185" s="1140" t="str">
        <f t="shared" si="20"/>
        <v/>
      </c>
      <c r="B185" s="891" t="s">
        <v>2749</v>
      </c>
      <c r="C185" s="891" t="s">
        <v>2748</v>
      </c>
      <c r="D185" s="1056" t="s">
        <v>4292</v>
      </c>
      <c r="E185" s="890">
        <v>281.54000000000002</v>
      </c>
      <c r="F185" s="892" t="s">
        <v>237</v>
      </c>
      <c r="G185" s="916"/>
      <c r="H185" s="916"/>
      <c r="I185" s="916"/>
      <c r="J185" s="10"/>
      <c r="K185" s="953"/>
    </row>
    <row r="186" spans="1:11" ht="15.6" x14ac:dyDescent="0.3">
      <c r="A186" s="1140" t="s">
        <v>4247</v>
      </c>
      <c r="B186" s="831"/>
      <c r="C186" s="831"/>
      <c r="D186" s="831"/>
      <c r="E186" s="637"/>
      <c r="F186" s="831"/>
      <c r="G186" s="995"/>
      <c r="H186" s="995"/>
      <c r="I186" s="995"/>
      <c r="J186" s="831"/>
      <c r="K186" s="995"/>
    </row>
    <row r="187" spans="1:11" ht="15.6" hidden="1" x14ac:dyDescent="0.3">
      <c r="A187" s="1140" t="str">
        <f t="shared" si="20"/>
        <v/>
      </c>
      <c r="B187" s="886" t="s">
        <v>189</v>
      </c>
      <c r="C187" s="886"/>
      <c r="D187" s="65" t="s">
        <v>207</v>
      </c>
      <c r="E187" s="886"/>
      <c r="F187" s="886"/>
      <c r="G187" s="956"/>
      <c r="H187" s="1028"/>
      <c r="I187" s="1028"/>
      <c r="J187" s="31"/>
      <c r="K187" s="1017"/>
    </row>
    <row r="188" spans="1:11" ht="15.6" hidden="1" x14ac:dyDescent="0.3">
      <c r="A188" s="1140" t="str">
        <f t="shared" si="20"/>
        <v/>
      </c>
      <c r="B188" s="1052"/>
      <c r="C188" s="1052"/>
      <c r="D188" s="1052"/>
      <c r="E188" s="637"/>
      <c r="F188" s="1052"/>
      <c r="G188" s="955"/>
      <c r="H188" s="955"/>
      <c r="I188" s="955"/>
      <c r="J188" s="1052"/>
      <c r="K188" s="955"/>
    </row>
    <row r="189" spans="1:11" ht="15.6" hidden="1" x14ac:dyDescent="0.3">
      <c r="A189" s="1140" t="str">
        <f t="shared" si="20"/>
        <v/>
      </c>
      <c r="B189" s="880" t="s">
        <v>190</v>
      </c>
      <c r="C189" s="880"/>
      <c r="D189" s="20" t="s">
        <v>366</v>
      </c>
      <c r="E189" s="880"/>
      <c r="F189" s="880" t="s">
        <v>22</v>
      </c>
      <c r="G189" s="964"/>
      <c r="H189" s="964">
        <f>G189*E189</f>
        <v>0</v>
      </c>
      <c r="I189" s="964">
        <f>H189*$I$12</f>
        <v>0</v>
      </c>
      <c r="J189" s="403"/>
      <c r="K189" s="964">
        <f>SUM(H189:I189)</f>
        <v>0</v>
      </c>
    </row>
    <row r="190" spans="1:11" ht="15.6" hidden="1" x14ac:dyDescent="0.3">
      <c r="A190" s="1140" t="str">
        <f t="shared" si="20"/>
        <v/>
      </c>
      <c r="B190" s="1057"/>
      <c r="D190" s="1057"/>
      <c r="E190" s="1057"/>
      <c r="F190" s="1057"/>
      <c r="G190" s="962"/>
      <c r="H190" s="916"/>
      <c r="I190" s="916"/>
      <c r="J190" s="10"/>
      <c r="K190" s="953"/>
    </row>
    <row r="191" spans="1:11" ht="15.6" hidden="1" x14ac:dyDescent="0.3">
      <c r="A191" s="1140" t="str">
        <f t="shared" si="20"/>
        <v/>
      </c>
      <c r="B191" s="880" t="s">
        <v>191</v>
      </c>
      <c r="C191" s="880"/>
      <c r="D191" s="20" t="s">
        <v>367</v>
      </c>
      <c r="E191" s="880"/>
      <c r="F191" s="880"/>
      <c r="G191" s="964"/>
      <c r="H191" s="964"/>
      <c r="I191" s="964"/>
      <c r="J191" s="403"/>
      <c r="K191" s="964"/>
    </row>
    <row r="192" spans="1:11" ht="15.6" x14ac:dyDescent="0.3">
      <c r="A192" s="1140" t="s">
        <v>4247</v>
      </c>
      <c r="B192" s="886" t="s">
        <v>192</v>
      </c>
      <c r="C192" s="886"/>
      <c r="D192" s="65" t="s">
        <v>208</v>
      </c>
      <c r="E192" s="886"/>
      <c r="F192" s="886"/>
      <c r="G192" s="956"/>
      <c r="H192" s="956"/>
      <c r="I192" s="956"/>
      <c r="J192" s="886"/>
      <c r="K192" s="956"/>
    </row>
    <row r="193" spans="1:11" ht="51.75" customHeight="1" x14ac:dyDescent="0.3">
      <c r="A193" s="1140" t="str">
        <f t="shared" si="20"/>
        <v/>
      </c>
      <c r="B193" s="1052" t="s">
        <v>2754</v>
      </c>
      <c r="C193" s="904" t="s">
        <v>3301</v>
      </c>
      <c r="D193" s="1056" t="s">
        <v>2702</v>
      </c>
      <c r="E193" s="890">
        <v>3</v>
      </c>
      <c r="F193" s="892" t="s">
        <v>2701</v>
      </c>
      <c r="G193" s="916"/>
      <c r="H193" s="916"/>
      <c r="I193" s="916"/>
      <c r="J193" s="10"/>
      <c r="K193" s="953"/>
    </row>
    <row r="194" spans="1:11" ht="12" customHeight="1" x14ac:dyDescent="0.3">
      <c r="A194" s="1140" t="s">
        <v>4247</v>
      </c>
      <c r="B194" s="1057"/>
      <c r="D194" s="631"/>
      <c r="E194" s="1057"/>
      <c r="F194" s="1057"/>
      <c r="G194" s="1018"/>
      <c r="H194" s="916"/>
      <c r="I194" s="916"/>
      <c r="J194" s="10"/>
      <c r="K194" s="953"/>
    </row>
    <row r="195" spans="1:11" ht="15.6" hidden="1" x14ac:dyDescent="0.3">
      <c r="A195" s="1140" t="str">
        <f t="shared" si="20"/>
        <v/>
      </c>
      <c r="B195" s="886" t="s">
        <v>193</v>
      </c>
      <c r="C195" s="886"/>
      <c r="D195" s="65" t="s">
        <v>209</v>
      </c>
      <c r="E195" s="886"/>
      <c r="F195" s="886"/>
      <c r="G195" s="956"/>
      <c r="H195" s="956"/>
      <c r="I195" s="956"/>
      <c r="J195" s="886"/>
      <c r="K195" s="956"/>
    </row>
    <row r="196" spans="1:11" ht="15.6" hidden="1" x14ac:dyDescent="0.3">
      <c r="A196" s="1140" t="str">
        <f t="shared" si="20"/>
        <v/>
      </c>
      <c r="B196" s="1052" t="s">
        <v>194</v>
      </c>
      <c r="C196" s="1052"/>
      <c r="D196" s="1056" t="s">
        <v>211</v>
      </c>
      <c r="E196" s="1052"/>
      <c r="F196" s="1052" t="s">
        <v>210</v>
      </c>
      <c r="G196" s="1019"/>
      <c r="H196" s="916">
        <f>G196*E196</f>
        <v>0</v>
      </c>
      <c r="I196" s="916">
        <f>H196*$I$12</f>
        <v>0</v>
      </c>
      <c r="J196" s="10"/>
      <c r="K196" s="953">
        <f>SUM(H196:I196)</f>
        <v>0</v>
      </c>
    </row>
    <row r="197" spans="1:11" ht="15.6" x14ac:dyDescent="0.3">
      <c r="A197" s="1140" t="s">
        <v>4247</v>
      </c>
      <c r="B197" s="884" t="s">
        <v>195</v>
      </c>
      <c r="C197" s="884"/>
      <c r="D197" s="894" t="s">
        <v>212</v>
      </c>
      <c r="E197" s="154"/>
      <c r="F197" s="884"/>
      <c r="G197" s="852"/>
      <c r="H197" s="852"/>
      <c r="I197" s="852"/>
      <c r="J197" s="75"/>
      <c r="K197" s="852"/>
    </row>
    <row r="198" spans="1:11" ht="15.6" x14ac:dyDescent="0.3">
      <c r="A198" s="1140" t="str">
        <f t="shared" si="20"/>
        <v/>
      </c>
      <c r="B198" s="1052" t="s">
        <v>2755</v>
      </c>
      <c r="C198" s="904" t="s">
        <v>3302</v>
      </c>
      <c r="D198" s="842" t="s">
        <v>2699</v>
      </c>
      <c r="E198" s="890">
        <v>139</v>
      </c>
      <c r="F198" s="892" t="s">
        <v>210</v>
      </c>
      <c r="G198" s="916"/>
      <c r="H198" s="916"/>
      <c r="I198" s="916"/>
      <c r="J198" s="10"/>
      <c r="K198" s="953"/>
    </row>
    <row r="199" spans="1:11" ht="15.6" hidden="1" x14ac:dyDescent="0.3">
      <c r="A199" s="1140" t="str">
        <f t="shared" si="20"/>
        <v/>
      </c>
      <c r="B199" s="831"/>
      <c r="C199" s="831"/>
      <c r="D199" s="83"/>
      <c r="E199" s="831"/>
      <c r="F199" s="831"/>
      <c r="G199" s="1029"/>
      <c r="H199" s="969"/>
      <c r="I199" s="969"/>
      <c r="J199" s="18"/>
      <c r="K199" s="958"/>
    </row>
    <row r="200" spans="1:11" ht="15.6" hidden="1" x14ac:dyDescent="0.3">
      <c r="A200" s="1140" t="str">
        <f t="shared" si="20"/>
        <v/>
      </c>
      <c r="B200" s="1052" t="s">
        <v>196</v>
      </c>
      <c r="C200" s="1052"/>
      <c r="D200" s="1056" t="s">
        <v>213</v>
      </c>
      <c r="E200" s="1052"/>
      <c r="F200" s="1052" t="s">
        <v>210</v>
      </c>
      <c r="G200" s="1019"/>
      <c r="H200" s="916">
        <f>G200*E200</f>
        <v>0</v>
      </c>
      <c r="I200" s="916">
        <f>H200*$I$12</f>
        <v>0</v>
      </c>
      <c r="J200" s="10"/>
      <c r="K200" s="953">
        <f>SUM(H200:I200)</f>
        <v>0</v>
      </c>
    </row>
    <row r="201" spans="1:11" ht="15.6" x14ac:dyDescent="0.3">
      <c r="A201" s="1140" t="s">
        <v>4247</v>
      </c>
      <c r="B201" s="1057"/>
      <c r="D201" s="1057"/>
      <c r="E201" s="1057"/>
      <c r="F201" s="1057"/>
      <c r="G201" s="1019"/>
      <c r="H201" s="916"/>
      <c r="I201" s="916"/>
      <c r="J201" s="10"/>
      <c r="K201" s="953"/>
    </row>
    <row r="202" spans="1:11" ht="15.6" x14ac:dyDescent="0.3">
      <c r="A202" s="1140" t="s">
        <v>4247</v>
      </c>
      <c r="B202" s="886" t="s">
        <v>197</v>
      </c>
      <c r="C202" s="886"/>
      <c r="D202" s="65" t="s">
        <v>214</v>
      </c>
      <c r="E202" s="886"/>
      <c r="F202" s="886"/>
      <c r="G202" s="956"/>
      <c r="H202" s="956"/>
      <c r="I202" s="956"/>
      <c r="J202" s="886"/>
      <c r="K202" s="956"/>
    </row>
    <row r="203" spans="1:11" ht="24" customHeight="1" x14ac:dyDescent="0.3">
      <c r="A203" s="1140" t="str">
        <f t="shared" si="20"/>
        <v/>
      </c>
      <c r="B203" s="881" t="s">
        <v>3236</v>
      </c>
      <c r="C203" s="1052" t="s">
        <v>3993</v>
      </c>
      <c r="D203" s="877" t="s">
        <v>3994</v>
      </c>
      <c r="E203" s="903">
        <v>21</v>
      </c>
      <c r="F203" s="888" t="s">
        <v>238</v>
      </c>
      <c r="G203" s="916"/>
      <c r="H203" s="916"/>
      <c r="I203" s="916"/>
      <c r="J203" s="10"/>
      <c r="K203" s="953"/>
    </row>
    <row r="204" spans="1:11" ht="24" customHeight="1" x14ac:dyDescent="0.3">
      <c r="A204" s="1140" t="str">
        <f t="shared" si="20"/>
        <v/>
      </c>
      <c r="B204" s="881" t="s">
        <v>3996</v>
      </c>
      <c r="C204" s="1052" t="s">
        <v>3995</v>
      </c>
      <c r="D204" s="877" t="s">
        <v>4602</v>
      </c>
      <c r="E204" s="903">
        <v>21</v>
      </c>
      <c r="F204" s="888" t="s">
        <v>238</v>
      </c>
      <c r="G204" s="916"/>
      <c r="H204" s="916"/>
      <c r="I204" s="916"/>
      <c r="J204" s="10"/>
      <c r="K204" s="953"/>
    </row>
    <row r="205" spans="1:11" ht="15.6" x14ac:dyDescent="0.3">
      <c r="A205" s="1140" t="s">
        <v>4247</v>
      </c>
      <c r="B205" s="639"/>
      <c r="C205" s="639"/>
      <c r="D205" s="640"/>
      <c r="E205" s="639"/>
      <c r="F205" s="639"/>
      <c r="G205" s="1026"/>
      <c r="H205" s="916"/>
      <c r="I205" s="916"/>
      <c r="J205" s="10"/>
      <c r="K205" s="916"/>
    </row>
    <row r="206" spans="1:11" ht="15.6" x14ac:dyDescent="0.3">
      <c r="A206" s="1140" t="s">
        <v>4247</v>
      </c>
      <c r="B206" s="886" t="s">
        <v>2784</v>
      </c>
      <c r="C206" s="886"/>
      <c r="D206" s="65" t="s">
        <v>2821</v>
      </c>
      <c r="E206" s="886"/>
      <c r="F206" s="886"/>
      <c r="G206" s="956"/>
      <c r="H206" s="956"/>
      <c r="I206" s="956"/>
      <c r="J206" s="886"/>
      <c r="K206" s="956"/>
    </row>
    <row r="207" spans="1:11" ht="15.6" x14ac:dyDescent="0.3">
      <c r="A207" s="1140" t="str">
        <f t="shared" si="20"/>
        <v/>
      </c>
      <c r="B207" s="101" t="s">
        <v>2785</v>
      </c>
      <c r="C207" s="904" t="s">
        <v>3303</v>
      </c>
      <c r="D207" s="1056" t="s">
        <v>2700</v>
      </c>
      <c r="E207" s="890">
        <v>74</v>
      </c>
      <c r="F207" s="892" t="s">
        <v>2701</v>
      </c>
      <c r="G207" s="916"/>
      <c r="H207" s="916"/>
      <c r="I207" s="916"/>
      <c r="J207" s="10"/>
      <c r="K207" s="953"/>
    </row>
    <row r="208" spans="1:11" ht="15.6" x14ac:dyDescent="0.3">
      <c r="A208" s="1140" t="str">
        <f t="shared" si="20"/>
        <v/>
      </c>
      <c r="B208" s="101" t="s">
        <v>2786</v>
      </c>
      <c r="C208" s="904" t="s">
        <v>3029</v>
      </c>
      <c r="D208" s="1056" t="s">
        <v>4391</v>
      </c>
      <c r="E208" s="890">
        <v>8</v>
      </c>
      <c r="F208" s="636" t="s">
        <v>2701</v>
      </c>
      <c r="G208" s="916"/>
      <c r="H208" s="916"/>
      <c r="I208" s="916"/>
      <c r="J208" s="10"/>
      <c r="K208" s="953"/>
    </row>
    <row r="209" spans="1:11" ht="15.6" x14ac:dyDescent="0.3">
      <c r="A209" s="1140" t="str">
        <f t="shared" si="20"/>
        <v/>
      </c>
      <c r="B209" s="101" t="s">
        <v>2787</v>
      </c>
      <c r="C209" s="904" t="s">
        <v>3028</v>
      </c>
      <c r="D209" s="1056" t="s">
        <v>4056</v>
      </c>
      <c r="E209" s="890">
        <v>44</v>
      </c>
      <c r="F209" s="892" t="s">
        <v>2701</v>
      </c>
      <c r="G209" s="916"/>
      <c r="H209" s="916"/>
      <c r="I209" s="916"/>
      <c r="J209" s="10"/>
      <c r="K209" s="953"/>
    </row>
    <row r="210" spans="1:11" ht="15.6" hidden="1" x14ac:dyDescent="0.3">
      <c r="A210" s="1140" t="str">
        <f t="shared" si="20"/>
        <v/>
      </c>
      <c r="B210" s="101" t="s">
        <v>2788</v>
      </c>
      <c r="C210" s="904" t="s">
        <v>3027</v>
      </c>
      <c r="D210" s="1056" t="s">
        <v>2703</v>
      </c>
      <c r="E210" s="890"/>
      <c r="F210" s="636" t="s">
        <v>237</v>
      </c>
      <c r="G210" s="916">
        <v>11.01</v>
      </c>
      <c r="H210" s="916">
        <f>G210*E210</f>
        <v>0</v>
      </c>
      <c r="I210" s="916">
        <f>H210*$I$12</f>
        <v>0</v>
      </c>
      <c r="J210" s="10"/>
      <c r="K210" s="916">
        <f>SUM(H210:I210)</f>
        <v>0</v>
      </c>
    </row>
    <row r="211" spans="1:11" ht="15.6" hidden="1" x14ac:dyDescent="0.3">
      <c r="A211" s="1140" t="str">
        <f t="shared" ref="A211:A270" si="22">IF(K211&lt;&gt;0,"x","")</f>
        <v/>
      </c>
      <c r="B211" s="101" t="s">
        <v>2789</v>
      </c>
      <c r="C211" s="904" t="s">
        <v>3304</v>
      </c>
      <c r="D211" s="1056" t="s">
        <v>2707</v>
      </c>
      <c r="E211" s="890"/>
      <c r="F211" s="892" t="s">
        <v>237</v>
      </c>
      <c r="G211" s="916">
        <v>9.58</v>
      </c>
      <c r="H211" s="916">
        <f>G211*E211</f>
        <v>0</v>
      </c>
      <c r="I211" s="916">
        <f>H211*$I$12</f>
        <v>0</v>
      </c>
      <c r="J211" s="10"/>
      <c r="K211" s="916">
        <f>SUM(H211:I211)</f>
        <v>0</v>
      </c>
    </row>
    <row r="212" spans="1:11" ht="15.6" x14ac:dyDescent="0.3">
      <c r="A212" s="1140" t="str">
        <f t="shared" si="22"/>
        <v/>
      </c>
      <c r="B212" s="101" t="s">
        <v>2790</v>
      </c>
      <c r="C212" s="904" t="s">
        <v>3345</v>
      </c>
      <c r="D212" s="1056" t="s">
        <v>2705</v>
      </c>
      <c r="E212" s="890">
        <v>21</v>
      </c>
      <c r="F212" s="892" t="s">
        <v>210</v>
      </c>
      <c r="G212" s="916"/>
      <c r="H212" s="916"/>
      <c r="I212" s="916"/>
      <c r="J212" s="10"/>
      <c r="K212" s="953"/>
    </row>
    <row r="213" spans="1:11" ht="15.6" x14ac:dyDescent="0.3">
      <c r="A213" s="1140" t="str">
        <f t="shared" si="22"/>
        <v/>
      </c>
      <c r="B213" s="101" t="s">
        <v>2791</v>
      </c>
      <c r="C213" s="904" t="s">
        <v>3346</v>
      </c>
      <c r="D213" s="1056" t="s">
        <v>2706</v>
      </c>
      <c r="E213" s="890">
        <v>1</v>
      </c>
      <c r="F213" s="636" t="s">
        <v>2701</v>
      </c>
      <c r="G213" s="916"/>
      <c r="H213" s="916"/>
      <c r="I213" s="916"/>
      <c r="J213" s="10"/>
      <c r="K213" s="953"/>
    </row>
    <row r="214" spans="1:11" ht="15.6" x14ac:dyDescent="0.3">
      <c r="A214" s="1140" t="str">
        <f t="shared" si="22"/>
        <v/>
      </c>
      <c r="B214" s="101" t="s">
        <v>3713</v>
      </c>
      <c r="C214" s="904" t="s">
        <v>3754</v>
      </c>
      <c r="D214" s="1056" t="s">
        <v>3714</v>
      </c>
      <c r="E214" s="890">
        <v>5</v>
      </c>
      <c r="F214" s="892" t="s">
        <v>2701</v>
      </c>
      <c r="G214" s="916"/>
      <c r="H214" s="916"/>
      <c r="I214" s="916"/>
      <c r="J214" s="10"/>
      <c r="K214" s="953"/>
    </row>
    <row r="215" spans="1:11" ht="15.6" hidden="1" x14ac:dyDescent="0.3">
      <c r="A215" s="1140" t="str">
        <f t="shared" si="22"/>
        <v/>
      </c>
      <c r="B215" s="641"/>
      <c r="D215" s="641"/>
      <c r="E215" s="12"/>
      <c r="F215" s="14"/>
      <c r="H215" s="969"/>
      <c r="I215" s="969"/>
      <c r="J215" s="18"/>
      <c r="K215" s="958"/>
    </row>
    <row r="216" spans="1:11" ht="15.6" hidden="1" x14ac:dyDescent="0.3">
      <c r="A216" s="1140" t="str">
        <f t="shared" si="22"/>
        <v/>
      </c>
      <c r="B216" s="407" t="s">
        <v>312</v>
      </c>
      <c r="C216" s="407"/>
      <c r="D216" s="408" t="s">
        <v>311</v>
      </c>
      <c r="E216" s="407"/>
      <c r="F216" s="407"/>
      <c r="G216" s="966"/>
      <c r="H216" s="966"/>
      <c r="I216" s="966"/>
      <c r="J216" s="409"/>
      <c r="K216" s="966"/>
    </row>
    <row r="217" spans="1:11" ht="15.6" hidden="1" x14ac:dyDescent="0.3">
      <c r="A217" s="1140" t="str">
        <f t="shared" si="22"/>
        <v/>
      </c>
      <c r="B217" s="880" t="s">
        <v>313</v>
      </c>
      <c r="C217" s="880"/>
      <c r="D217" s="20" t="s">
        <v>347</v>
      </c>
      <c r="E217" s="880"/>
      <c r="F217" s="880" t="s">
        <v>8</v>
      </c>
      <c r="G217" s="964"/>
      <c r="H217" s="964">
        <f>G217*E217</f>
        <v>0</v>
      </c>
      <c r="I217" s="964">
        <f>H217*$I$12</f>
        <v>0</v>
      </c>
      <c r="J217" s="403"/>
      <c r="K217" s="964">
        <f>SUM(H217:I217)</f>
        <v>0</v>
      </c>
    </row>
    <row r="218" spans="1:11" ht="15.6" hidden="1" x14ac:dyDescent="0.3">
      <c r="A218" s="1140" t="str">
        <f t="shared" si="22"/>
        <v/>
      </c>
      <c r="B218" s="1057"/>
      <c r="D218" s="631"/>
      <c r="E218" s="859"/>
      <c r="F218" s="859"/>
      <c r="G218" s="969"/>
      <c r="H218" s="969"/>
      <c r="I218" s="916"/>
      <c r="J218" s="10"/>
      <c r="K218" s="953"/>
    </row>
    <row r="219" spans="1:11" ht="15.6" hidden="1" x14ac:dyDescent="0.3">
      <c r="A219" s="1140" t="str">
        <f t="shared" si="22"/>
        <v/>
      </c>
      <c r="B219" s="880" t="s">
        <v>314</v>
      </c>
      <c r="C219" s="880"/>
      <c r="D219" s="20" t="s">
        <v>348</v>
      </c>
      <c r="E219" s="880"/>
      <c r="F219" s="880" t="s">
        <v>210</v>
      </c>
      <c r="G219" s="964"/>
      <c r="H219" s="964">
        <f t="shared" ref="H219:H270" si="23">G219*E219</f>
        <v>0</v>
      </c>
      <c r="I219" s="964">
        <f>H219*$I$12</f>
        <v>0</v>
      </c>
      <c r="J219" s="403"/>
      <c r="K219" s="964">
        <f>SUM(H219:I219)</f>
        <v>0</v>
      </c>
    </row>
    <row r="220" spans="1:11" ht="15.6" hidden="1" x14ac:dyDescent="0.3">
      <c r="A220" s="1140" t="str">
        <f t="shared" si="22"/>
        <v/>
      </c>
      <c r="B220" s="1057"/>
      <c r="D220" s="631"/>
      <c r="E220" s="859"/>
      <c r="F220" s="859"/>
      <c r="G220" s="969"/>
      <c r="H220" s="969"/>
      <c r="I220" s="969"/>
      <c r="J220" s="859"/>
      <c r="K220" s="969"/>
    </row>
    <row r="221" spans="1:11" ht="15.6" hidden="1" x14ac:dyDescent="0.3">
      <c r="A221" s="1140" t="str">
        <f t="shared" si="22"/>
        <v/>
      </c>
      <c r="B221" s="407" t="s">
        <v>316</v>
      </c>
      <c r="C221" s="407"/>
      <c r="D221" s="408" t="s">
        <v>315</v>
      </c>
      <c r="E221" s="407"/>
      <c r="F221" s="407"/>
      <c r="G221" s="966"/>
      <c r="H221" s="966">
        <f>H227</f>
        <v>0</v>
      </c>
      <c r="I221" s="966">
        <f>I227</f>
        <v>0</v>
      </c>
      <c r="J221" s="409"/>
      <c r="K221" s="966">
        <f>K227</f>
        <v>0</v>
      </c>
    </row>
    <row r="222" spans="1:11" ht="15.6" hidden="1" x14ac:dyDescent="0.3">
      <c r="A222" s="1140" t="str">
        <f t="shared" si="22"/>
        <v/>
      </c>
      <c r="B222" s="880" t="s">
        <v>714</v>
      </c>
      <c r="C222" s="880"/>
      <c r="D222" s="20" t="s">
        <v>317</v>
      </c>
      <c r="E222" s="880"/>
      <c r="F222" s="880"/>
      <c r="G222" s="964"/>
      <c r="H222" s="964"/>
      <c r="I222" s="964"/>
      <c r="J222" s="403"/>
      <c r="K222" s="964"/>
    </row>
    <row r="223" spans="1:11" ht="15.6" hidden="1" x14ac:dyDescent="0.3">
      <c r="A223" s="1140" t="str">
        <f t="shared" si="22"/>
        <v/>
      </c>
      <c r="B223" s="1052" t="s">
        <v>318</v>
      </c>
      <c r="C223" s="1052"/>
      <c r="D223" s="1056" t="s">
        <v>349</v>
      </c>
      <c r="E223" s="1052"/>
      <c r="F223" s="1052" t="s">
        <v>8</v>
      </c>
      <c r="G223" s="916"/>
      <c r="H223" s="916">
        <f t="shared" si="23"/>
        <v>0</v>
      </c>
      <c r="I223" s="916">
        <f>H223*$I$12</f>
        <v>0</v>
      </c>
      <c r="J223" s="10"/>
      <c r="K223" s="953">
        <f>SUM(H223:I223)</f>
        <v>0</v>
      </c>
    </row>
    <row r="224" spans="1:11" ht="15.6" hidden="1" x14ac:dyDescent="0.3">
      <c r="A224" s="1140" t="str">
        <f t="shared" si="22"/>
        <v/>
      </c>
      <c r="B224" s="1052" t="s">
        <v>319</v>
      </c>
      <c r="C224" s="1052"/>
      <c r="D224" s="1056" t="s">
        <v>350</v>
      </c>
      <c r="E224" s="1052"/>
      <c r="F224" s="1052" t="s">
        <v>90</v>
      </c>
      <c r="G224" s="916"/>
      <c r="H224" s="916">
        <f t="shared" si="23"/>
        <v>0</v>
      </c>
      <c r="I224" s="916">
        <f>H224*$I$12</f>
        <v>0</v>
      </c>
      <c r="J224" s="10"/>
      <c r="K224" s="953">
        <f>SUM(H224:I224)</f>
        <v>0</v>
      </c>
    </row>
    <row r="225" spans="1:11" ht="15.6" hidden="1" x14ac:dyDescent="0.3">
      <c r="A225" s="1140" t="str">
        <f t="shared" si="22"/>
        <v/>
      </c>
      <c r="B225" s="1057"/>
      <c r="D225" s="631"/>
      <c r="E225" s="1051"/>
      <c r="F225" s="1051"/>
      <c r="G225" s="916"/>
      <c r="H225" s="916"/>
      <c r="I225" s="916"/>
      <c r="J225" s="1051"/>
      <c r="K225" s="916"/>
    </row>
    <row r="226" spans="1:11" ht="15.6" hidden="1" x14ac:dyDescent="0.3">
      <c r="A226" s="1140" t="str">
        <f t="shared" si="22"/>
        <v/>
      </c>
      <c r="B226" s="880" t="s">
        <v>321</v>
      </c>
      <c r="C226" s="880"/>
      <c r="D226" s="20" t="s">
        <v>320</v>
      </c>
      <c r="E226" s="880"/>
      <c r="F226" s="880"/>
      <c r="G226" s="964"/>
      <c r="H226" s="964"/>
      <c r="I226" s="964"/>
      <c r="J226" s="403"/>
      <c r="K226" s="964"/>
    </row>
    <row r="227" spans="1:11" ht="15.6" hidden="1" x14ac:dyDescent="0.3">
      <c r="A227" s="1140" t="str">
        <f t="shared" si="22"/>
        <v/>
      </c>
      <c r="B227" s="884" t="s">
        <v>322</v>
      </c>
      <c r="C227" s="884" t="s">
        <v>3235</v>
      </c>
      <c r="D227" s="894" t="s">
        <v>3237</v>
      </c>
      <c r="E227" s="154"/>
      <c r="F227" s="884" t="s">
        <v>22</v>
      </c>
      <c r="G227" s="852"/>
      <c r="H227" s="852">
        <f t="shared" si="23"/>
        <v>0</v>
      </c>
      <c r="I227" s="852">
        <f>H227*$I$12</f>
        <v>0</v>
      </c>
      <c r="J227" s="75"/>
      <c r="K227" s="852">
        <f>SUM(H227:I227)</f>
        <v>0</v>
      </c>
    </row>
    <row r="228" spans="1:11" ht="15.6" hidden="1" x14ac:dyDescent="0.3">
      <c r="A228" s="1140" t="str">
        <f t="shared" si="22"/>
        <v/>
      </c>
      <c r="B228" s="1052"/>
      <c r="C228" s="1052"/>
      <c r="D228" s="1056"/>
      <c r="E228" s="1052"/>
      <c r="F228" s="1052"/>
      <c r="G228" s="916"/>
      <c r="H228" s="916"/>
      <c r="I228" s="916"/>
      <c r="J228" s="10"/>
      <c r="K228" s="953"/>
    </row>
    <row r="229" spans="1:11" ht="15.6" hidden="1" x14ac:dyDescent="0.3">
      <c r="A229" s="1140" t="str">
        <f t="shared" si="22"/>
        <v/>
      </c>
      <c r="B229" s="1052" t="s">
        <v>323</v>
      </c>
      <c r="C229" s="1052"/>
      <c r="D229" s="1056" t="s">
        <v>351</v>
      </c>
      <c r="E229" s="1052"/>
      <c r="F229" s="1052" t="s">
        <v>22</v>
      </c>
      <c r="G229" s="955"/>
      <c r="H229" s="916">
        <f t="shared" si="23"/>
        <v>0</v>
      </c>
      <c r="I229" s="916">
        <f>H229*$I$12</f>
        <v>0</v>
      </c>
      <c r="J229" s="10"/>
      <c r="K229" s="953">
        <f>SUM(H229:I229)</f>
        <v>0</v>
      </c>
    </row>
    <row r="230" spans="1:11" ht="15.6" hidden="1" x14ac:dyDescent="0.3">
      <c r="A230" s="1140" t="str">
        <f t="shared" si="22"/>
        <v/>
      </c>
      <c r="B230" s="1052" t="s">
        <v>324</v>
      </c>
      <c r="C230" s="1052"/>
      <c r="D230" s="1056" t="s">
        <v>352</v>
      </c>
      <c r="E230" s="1052"/>
      <c r="F230" s="1052" t="s">
        <v>22</v>
      </c>
      <c r="G230" s="955"/>
      <c r="H230" s="916">
        <f t="shared" si="23"/>
        <v>0</v>
      </c>
      <c r="I230" s="916">
        <f>H230*$I$12</f>
        <v>0</v>
      </c>
      <c r="J230" s="10"/>
      <c r="K230" s="953">
        <f>SUM(H230:I230)</f>
        <v>0</v>
      </c>
    </row>
    <row r="231" spans="1:11" ht="15.6" hidden="1" x14ac:dyDescent="0.3">
      <c r="A231" s="1140" t="str">
        <f t="shared" si="22"/>
        <v/>
      </c>
      <c r="B231" s="1052" t="s">
        <v>325</v>
      </c>
      <c r="C231" s="1052"/>
      <c r="D231" s="1056" t="s">
        <v>353</v>
      </c>
      <c r="E231" s="1052"/>
      <c r="F231" s="1052" t="s">
        <v>22</v>
      </c>
      <c r="G231" s="955"/>
      <c r="H231" s="916">
        <f t="shared" si="23"/>
        <v>0</v>
      </c>
      <c r="I231" s="916">
        <f>H231*$I$12</f>
        <v>0</v>
      </c>
      <c r="J231" s="10"/>
      <c r="K231" s="953">
        <f>SUM(H231:I231)</f>
        <v>0</v>
      </c>
    </row>
    <row r="232" spans="1:11" ht="15.6" hidden="1" x14ac:dyDescent="0.3">
      <c r="A232" s="1140" t="str">
        <f t="shared" si="22"/>
        <v/>
      </c>
      <c r="B232" s="1057"/>
      <c r="D232" s="631"/>
      <c r="E232" s="12"/>
      <c r="F232" s="12"/>
      <c r="G232" s="962"/>
      <c r="H232" s="962"/>
      <c r="I232" s="916"/>
      <c r="J232" s="10"/>
      <c r="K232" s="953"/>
    </row>
    <row r="233" spans="1:11" ht="15.6" hidden="1" x14ac:dyDescent="0.3">
      <c r="A233" s="1140" t="str">
        <f t="shared" si="22"/>
        <v/>
      </c>
      <c r="B233" s="880" t="s">
        <v>326</v>
      </c>
      <c r="C233" s="880"/>
      <c r="D233" s="20" t="s">
        <v>354</v>
      </c>
      <c r="E233" s="880"/>
      <c r="F233" s="880" t="s">
        <v>22</v>
      </c>
      <c r="G233" s="964"/>
      <c r="H233" s="964">
        <f t="shared" si="23"/>
        <v>0</v>
      </c>
      <c r="I233" s="964">
        <f>H233*$I$12</f>
        <v>0</v>
      </c>
      <c r="J233" s="403"/>
      <c r="K233" s="964">
        <f>SUM(H233:I233)</f>
        <v>0</v>
      </c>
    </row>
    <row r="234" spans="1:11" ht="15.6" hidden="1" x14ac:dyDescent="0.3">
      <c r="A234" s="1140" t="str">
        <f t="shared" si="22"/>
        <v/>
      </c>
      <c r="B234" s="10"/>
      <c r="C234" s="10"/>
      <c r="D234" s="10"/>
      <c r="E234" s="10"/>
      <c r="F234" s="10"/>
      <c r="G234" s="916"/>
      <c r="H234" s="916"/>
      <c r="I234" s="916"/>
      <c r="J234" s="10"/>
      <c r="K234" s="953"/>
    </row>
    <row r="235" spans="1:11" ht="15.6" hidden="1" x14ac:dyDescent="0.3">
      <c r="A235" s="1140" t="str">
        <f t="shared" si="22"/>
        <v/>
      </c>
      <c r="B235" s="880" t="s">
        <v>327</v>
      </c>
      <c r="C235" s="880"/>
      <c r="D235" s="20" t="s">
        <v>328</v>
      </c>
      <c r="E235" s="880"/>
      <c r="F235" s="880"/>
      <c r="G235" s="964"/>
      <c r="H235" s="964">
        <f t="shared" si="23"/>
        <v>0</v>
      </c>
      <c r="I235" s="964"/>
      <c r="J235" s="403"/>
      <c r="K235" s="964"/>
    </row>
    <row r="236" spans="1:11" ht="15.6" hidden="1" x14ac:dyDescent="0.3">
      <c r="A236" s="1140" t="str">
        <f t="shared" si="22"/>
        <v/>
      </c>
      <c r="B236" s="1052" t="s">
        <v>329</v>
      </c>
      <c r="C236" s="1052"/>
      <c r="D236" s="1056" t="s">
        <v>355</v>
      </c>
      <c r="E236" s="1052"/>
      <c r="F236" s="1052" t="s">
        <v>356</v>
      </c>
      <c r="G236" s="955"/>
      <c r="H236" s="916">
        <f t="shared" si="23"/>
        <v>0</v>
      </c>
      <c r="I236" s="916">
        <f>H236*$I$12</f>
        <v>0</v>
      </c>
      <c r="J236" s="10"/>
      <c r="K236" s="953">
        <f>SUM(H236:I236)</f>
        <v>0</v>
      </c>
    </row>
    <row r="237" spans="1:11" ht="15.6" hidden="1" x14ac:dyDescent="0.3">
      <c r="A237" s="1140" t="str">
        <f t="shared" si="22"/>
        <v/>
      </c>
      <c r="B237" s="1052" t="s">
        <v>330</v>
      </c>
      <c r="C237" s="1052"/>
      <c r="D237" s="1056" t="s">
        <v>357</v>
      </c>
      <c r="E237" s="1052"/>
      <c r="F237" s="1052" t="s">
        <v>358</v>
      </c>
      <c r="G237" s="955"/>
      <c r="H237" s="916">
        <f t="shared" si="23"/>
        <v>0</v>
      </c>
      <c r="I237" s="916">
        <f>H237*$I$12</f>
        <v>0</v>
      </c>
      <c r="J237" s="10"/>
      <c r="K237" s="953">
        <f>SUM(H237:I237)</f>
        <v>0</v>
      </c>
    </row>
    <row r="238" spans="1:11" ht="15.6" hidden="1" x14ac:dyDescent="0.3">
      <c r="A238" s="1140" t="str">
        <f t="shared" si="22"/>
        <v/>
      </c>
      <c r="B238" s="1057"/>
      <c r="D238" s="631"/>
      <c r="E238" s="12"/>
      <c r="F238" s="12"/>
      <c r="G238" s="962"/>
      <c r="H238" s="962"/>
      <c r="I238" s="916"/>
      <c r="J238" s="10"/>
      <c r="K238" s="953"/>
    </row>
    <row r="239" spans="1:11" ht="15.6" hidden="1" x14ac:dyDescent="0.3">
      <c r="A239" s="1140" t="str">
        <f t="shared" si="22"/>
        <v/>
      </c>
      <c r="B239" s="407" t="s">
        <v>332</v>
      </c>
      <c r="C239" s="407"/>
      <c r="D239" s="408" t="s">
        <v>331</v>
      </c>
      <c r="E239" s="407"/>
      <c r="F239" s="407"/>
      <c r="G239" s="966"/>
      <c r="H239" s="966"/>
      <c r="I239" s="966"/>
      <c r="J239" s="409"/>
      <c r="K239" s="966"/>
    </row>
    <row r="240" spans="1:11" ht="15.6" hidden="1" x14ac:dyDescent="0.3">
      <c r="A240" s="1140" t="str">
        <f t="shared" si="22"/>
        <v/>
      </c>
      <c r="B240" s="880" t="s">
        <v>334</v>
      </c>
      <c r="C240" s="880"/>
      <c r="D240" s="20" t="s">
        <v>333</v>
      </c>
      <c r="E240" s="880"/>
      <c r="F240" s="880"/>
      <c r="G240" s="964"/>
      <c r="H240" s="964"/>
      <c r="I240" s="964"/>
      <c r="J240" s="403"/>
      <c r="K240" s="964"/>
    </row>
    <row r="241" spans="1:11" ht="15.6" hidden="1" x14ac:dyDescent="0.3">
      <c r="A241" s="1140" t="str">
        <f t="shared" si="22"/>
        <v/>
      </c>
      <c r="B241" s="1052" t="s">
        <v>335</v>
      </c>
      <c r="C241" s="1052"/>
      <c r="D241" s="1056" t="s">
        <v>359</v>
      </c>
      <c r="E241" s="1052"/>
      <c r="F241" s="1052" t="s">
        <v>60</v>
      </c>
      <c r="G241" s="955"/>
      <c r="H241" s="916">
        <f t="shared" si="23"/>
        <v>0</v>
      </c>
      <c r="I241" s="916">
        <f>H241*$I$12</f>
        <v>0</v>
      </c>
      <c r="J241" s="10"/>
      <c r="K241" s="953">
        <f>SUM(H241:I241)</f>
        <v>0</v>
      </c>
    </row>
    <row r="242" spans="1:11" ht="15.6" hidden="1" x14ac:dyDescent="0.3">
      <c r="A242" s="1140" t="str">
        <f t="shared" si="22"/>
        <v/>
      </c>
      <c r="B242" s="1052" t="s">
        <v>336</v>
      </c>
      <c r="C242" s="1052"/>
      <c r="D242" s="1056" t="s">
        <v>360</v>
      </c>
      <c r="E242" s="1052"/>
      <c r="F242" s="1052" t="s">
        <v>361</v>
      </c>
      <c r="G242" s="955"/>
      <c r="H242" s="916">
        <f t="shared" si="23"/>
        <v>0</v>
      </c>
      <c r="I242" s="916">
        <f>H242*$I$12</f>
        <v>0</v>
      </c>
      <c r="J242" s="10"/>
      <c r="K242" s="953">
        <f>SUM(H242:I242)</f>
        <v>0</v>
      </c>
    </row>
    <row r="243" spans="1:11" ht="15.6" hidden="1" x14ac:dyDescent="0.3">
      <c r="A243" s="1140" t="str">
        <f t="shared" si="22"/>
        <v/>
      </c>
      <c r="B243" s="1057"/>
      <c r="D243" s="631"/>
      <c r="E243" s="12"/>
      <c r="F243" s="12"/>
      <c r="G243" s="962"/>
      <c r="H243" s="962"/>
      <c r="I243" s="916"/>
      <c r="J243" s="10"/>
      <c r="K243" s="953"/>
    </row>
    <row r="244" spans="1:11" ht="15.6" hidden="1" x14ac:dyDescent="0.3">
      <c r="A244" s="1140" t="str">
        <f t="shared" si="22"/>
        <v/>
      </c>
      <c r="B244" s="880" t="s">
        <v>338</v>
      </c>
      <c r="C244" s="880"/>
      <c r="D244" s="20" t="s">
        <v>337</v>
      </c>
      <c r="E244" s="880"/>
      <c r="F244" s="880"/>
      <c r="G244" s="964"/>
      <c r="H244" s="964"/>
      <c r="I244" s="964"/>
      <c r="J244" s="403"/>
      <c r="K244" s="964"/>
    </row>
    <row r="245" spans="1:11" ht="15.6" hidden="1" x14ac:dyDescent="0.3">
      <c r="A245" s="1140" t="str">
        <f t="shared" si="22"/>
        <v/>
      </c>
      <c r="B245" s="1052" t="s">
        <v>339</v>
      </c>
      <c r="C245" s="1052"/>
      <c r="D245" s="1056" t="s">
        <v>362</v>
      </c>
      <c r="E245" s="1052"/>
      <c r="F245" s="1052" t="s">
        <v>23</v>
      </c>
      <c r="G245" s="962"/>
      <c r="H245" s="916">
        <f t="shared" si="23"/>
        <v>0</v>
      </c>
      <c r="I245" s="916">
        <f>H245*$I$12</f>
        <v>0</v>
      </c>
      <c r="J245" s="10"/>
      <c r="K245" s="953">
        <f>SUM(H245:I245)</f>
        <v>0</v>
      </c>
    </row>
    <row r="246" spans="1:11" ht="15.6" hidden="1" x14ac:dyDescent="0.3">
      <c r="A246" s="1140" t="str">
        <f t="shared" si="22"/>
        <v/>
      </c>
      <c r="B246" s="1052" t="s">
        <v>340</v>
      </c>
      <c r="C246" s="1052"/>
      <c r="D246" s="1056" t="s">
        <v>360</v>
      </c>
      <c r="E246" s="1052"/>
      <c r="F246" s="1052" t="s">
        <v>361</v>
      </c>
      <c r="G246" s="916"/>
      <c r="H246" s="916">
        <f t="shared" si="23"/>
        <v>0</v>
      </c>
      <c r="I246" s="916">
        <f>H246*$I$12</f>
        <v>0</v>
      </c>
      <c r="J246" s="10"/>
      <c r="K246" s="953">
        <f>SUM(H246:I246)</f>
        <v>0</v>
      </c>
    </row>
    <row r="247" spans="1:11" ht="15.6" hidden="1" x14ac:dyDescent="0.3">
      <c r="A247" s="1140" t="str">
        <f t="shared" si="22"/>
        <v/>
      </c>
      <c r="B247" s="1057"/>
      <c r="D247" s="631"/>
      <c r="E247" s="1051"/>
      <c r="F247" s="1051"/>
      <c r="G247" s="916"/>
      <c r="H247" s="916"/>
      <c r="I247" s="916"/>
      <c r="J247" s="10"/>
      <c r="K247" s="953"/>
    </row>
    <row r="248" spans="1:11" ht="15.6" hidden="1" x14ac:dyDescent="0.3">
      <c r="A248" s="1140" t="str">
        <f t="shared" si="22"/>
        <v/>
      </c>
      <c r="B248" s="880" t="s">
        <v>342</v>
      </c>
      <c r="C248" s="880"/>
      <c r="D248" s="20" t="s">
        <v>341</v>
      </c>
      <c r="E248" s="880"/>
      <c r="F248" s="880"/>
      <c r="G248" s="964"/>
      <c r="H248" s="964"/>
      <c r="I248" s="964"/>
      <c r="J248" s="403"/>
      <c r="K248" s="964"/>
    </row>
    <row r="249" spans="1:11" ht="15.6" hidden="1" x14ac:dyDescent="0.3">
      <c r="A249" s="1140" t="str">
        <f t="shared" si="22"/>
        <v/>
      </c>
      <c r="B249" s="1052" t="s">
        <v>343</v>
      </c>
      <c r="C249" s="1052"/>
      <c r="D249" s="1056" t="s">
        <v>362</v>
      </c>
      <c r="E249" s="1052"/>
      <c r="F249" s="1052" t="s">
        <v>23</v>
      </c>
      <c r="G249" s="955"/>
      <c r="H249" s="916">
        <f t="shared" si="23"/>
        <v>0</v>
      </c>
      <c r="I249" s="916">
        <f>H249*$I$12</f>
        <v>0</v>
      </c>
      <c r="J249" s="10"/>
      <c r="K249" s="953">
        <f>SUM(H249:I249)</f>
        <v>0</v>
      </c>
    </row>
    <row r="250" spans="1:11" ht="15.6" hidden="1" x14ac:dyDescent="0.3">
      <c r="A250" s="1140" t="str">
        <f t="shared" si="22"/>
        <v/>
      </c>
      <c r="B250" s="1052" t="s">
        <v>344</v>
      </c>
      <c r="C250" s="1052"/>
      <c r="D250" s="1056" t="s">
        <v>360</v>
      </c>
      <c r="E250" s="1052"/>
      <c r="F250" s="1052" t="s">
        <v>361</v>
      </c>
      <c r="G250" s="955"/>
      <c r="H250" s="916">
        <f t="shared" si="23"/>
        <v>0</v>
      </c>
      <c r="I250" s="916">
        <f>H250*$I$12</f>
        <v>0</v>
      </c>
      <c r="J250" s="10"/>
      <c r="K250" s="953">
        <f>SUM(H250:I250)</f>
        <v>0</v>
      </c>
    </row>
    <row r="251" spans="1:11" ht="15.6" hidden="1" x14ac:dyDescent="0.3">
      <c r="A251" s="1140" t="str">
        <f t="shared" si="22"/>
        <v/>
      </c>
      <c r="B251" s="1052" t="s">
        <v>345</v>
      </c>
      <c r="C251" s="1052"/>
      <c r="D251" s="1056" t="s">
        <v>363</v>
      </c>
      <c r="E251" s="1052"/>
      <c r="F251" s="1052" t="s">
        <v>23</v>
      </c>
      <c r="G251" s="955"/>
      <c r="H251" s="916">
        <f t="shared" si="23"/>
        <v>0</v>
      </c>
      <c r="I251" s="916">
        <f>H251*$I$12</f>
        <v>0</v>
      </c>
      <c r="J251" s="10"/>
      <c r="K251" s="953">
        <f>SUM(H251:I251)</f>
        <v>0</v>
      </c>
    </row>
    <row r="252" spans="1:11" ht="15.6" hidden="1" x14ac:dyDescent="0.3">
      <c r="A252" s="1140" t="str">
        <f t="shared" si="22"/>
        <v/>
      </c>
      <c r="B252" s="1052" t="s">
        <v>346</v>
      </c>
      <c r="C252" s="1052"/>
      <c r="D252" s="1056" t="s">
        <v>364</v>
      </c>
      <c r="E252" s="1052"/>
      <c r="F252" s="1052" t="s">
        <v>23</v>
      </c>
      <c r="G252" s="955"/>
      <c r="H252" s="916">
        <f t="shared" si="23"/>
        <v>0</v>
      </c>
      <c r="I252" s="916">
        <f>H252*$I$12</f>
        <v>0</v>
      </c>
      <c r="J252" s="10"/>
      <c r="K252" s="953">
        <f>SUM(H252:I252)</f>
        <v>0</v>
      </c>
    </row>
    <row r="253" spans="1:11" ht="15.6" hidden="1" x14ac:dyDescent="0.3">
      <c r="A253" s="1140" t="str">
        <f t="shared" si="22"/>
        <v/>
      </c>
      <c r="B253" s="1057"/>
      <c r="D253" s="631"/>
      <c r="E253" s="1051"/>
      <c r="F253" s="1051"/>
      <c r="G253" s="916"/>
      <c r="H253" s="916"/>
      <c r="I253" s="916"/>
      <c r="J253" s="10"/>
      <c r="K253" s="953"/>
    </row>
    <row r="254" spans="1:11" ht="15.6" hidden="1" x14ac:dyDescent="0.3">
      <c r="A254" s="1140" t="str">
        <f t="shared" si="22"/>
        <v/>
      </c>
      <c r="B254" s="880" t="s">
        <v>368</v>
      </c>
      <c r="C254" s="880"/>
      <c r="D254" s="20" t="s">
        <v>381</v>
      </c>
      <c r="E254" s="880"/>
      <c r="F254" s="880"/>
      <c r="G254" s="964"/>
      <c r="H254" s="964"/>
      <c r="I254" s="964"/>
      <c r="J254" s="403"/>
      <c r="K254" s="964"/>
    </row>
    <row r="255" spans="1:11" ht="15.6" hidden="1" x14ac:dyDescent="0.3">
      <c r="A255" s="1140" t="str">
        <f t="shared" si="22"/>
        <v/>
      </c>
      <c r="B255" s="1052" t="s">
        <v>369</v>
      </c>
      <c r="C255" s="1052"/>
      <c r="D255" s="1056" t="s">
        <v>383</v>
      </c>
      <c r="E255" s="1052"/>
      <c r="F255" s="1052" t="s">
        <v>8</v>
      </c>
      <c r="G255" s="955"/>
      <c r="H255" s="916">
        <f t="shared" si="23"/>
        <v>0</v>
      </c>
      <c r="I255" s="916">
        <f>H255*$I$12</f>
        <v>0</v>
      </c>
      <c r="J255" s="10"/>
      <c r="K255" s="953">
        <f>SUM(H255:I255)</f>
        <v>0</v>
      </c>
    </row>
    <row r="256" spans="1:11" ht="15.6" hidden="1" x14ac:dyDescent="0.3">
      <c r="A256" s="1140" t="str">
        <f t="shared" si="22"/>
        <v/>
      </c>
      <c r="B256" s="1052" t="s">
        <v>370</v>
      </c>
      <c r="C256" s="1052"/>
      <c r="D256" s="1056" t="s">
        <v>384</v>
      </c>
      <c r="E256" s="1052"/>
      <c r="F256" s="1052" t="s">
        <v>22</v>
      </c>
      <c r="G256" s="955"/>
      <c r="H256" s="916">
        <f t="shared" si="23"/>
        <v>0</v>
      </c>
      <c r="I256" s="916">
        <f>H256*$I$12</f>
        <v>0</v>
      </c>
      <c r="J256" s="10"/>
      <c r="K256" s="953">
        <f>SUM(H256:I256)</f>
        <v>0</v>
      </c>
    </row>
    <row r="257" spans="1:11" ht="15.6" hidden="1" x14ac:dyDescent="0.3">
      <c r="A257" s="1140" t="str">
        <f t="shared" si="22"/>
        <v/>
      </c>
      <c r="B257" s="1052" t="s">
        <v>371</v>
      </c>
      <c r="C257" s="1052"/>
      <c r="D257" s="1056" t="s">
        <v>385</v>
      </c>
      <c r="E257" s="1052"/>
      <c r="F257" s="1052" t="s">
        <v>201</v>
      </c>
      <c r="G257" s="955"/>
      <c r="H257" s="916">
        <f t="shared" si="23"/>
        <v>0</v>
      </c>
      <c r="I257" s="916">
        <f>H257*$I$12</f>
        <v>0</v>
      </c>
      <c r="J257" s="10"/>
      <c r="K257" s="953">
        <f>SUM(H257:I257)</f>
        <v>0</v>
      </c>
    </row>
    <row r="258" spans="1:11" ht="15.6" hidden="1" x14ac:dyDescent="0.3">
      <c r="A258" s="1140" t="str">
        <f t="shared" si="22"/>
        <v/>
      </c>
      <c r="B258" s="1052" t="s">
        <v>372</v>
      </c>
      <c r="C258" s="1052"/>
      <c r="D258" s="1056" t="s">
        <v>386</v>
      </c>
      <c r="E258" s="1052"/>
      <c r="F258" s="1052" t="s">
        <v>22</v>
      </c>
      <c r="G258" s="955"/>
      <c r="H258" s="916">
        <f t="shared" si="23"/>
        <v>0</v>
      </c>
      <c r="I258" s="916">
        <f>H258*$I$12</f>
        <v>0</v>
      </c>
      <c r="J258" s="10"/>
      <c r="K258" s="953">
        <f>SUM(H258:I258)</f>
        <v>0</v>
      </c>
    </row>
    <row r="259" spans="1:11" ht="15.6" hidden="1" x14ac:dyDescent="0.3">
      <c r="A259" s="1140" t="str">
        <f t="shared" si="22"/>
        <v/>
      </c>
      <c r="B259" s="1052"/>
      <c r="C259" s="1052"/>
      <c r="D259" s="1056"/>
      <c r="E259" s="1052"/>
      <c r="F259" s="1052"/>
      <c r="G259" s="955"/>
      <c r="H259" s="955"/>
      <c r="I259" s="916"/>
      <c r="J259" s="10"/>
      <c r="K259" s="953"/>
    </row>
    <row r="260" spans="1:11" ht="15.6" hidden="1" x14ac:dyDescent="0.3">
      <c r="A260" s="1140" t="str">
        <f t="shared" si="22"/>
        <v/>
      </c>
      <c r="B260" s="880" t="s">
        <v>373</v>
      </c>
      <c r="C260" s="880"/>
      <c r="D260" s="20" t="s">
        <v>387</v>
      </c>
      <c r="E260" s="880"/>
      <c r="F260" s="880" t="s">
        <v>8</v>
      </c>
      <c r="G260" s="964"/>
      <c r="H260" s="964">
        <f t="shared" si="23"/>
        <v>0</v>
      </c>
      <c r="I260" s="964">
        <f>H260*$I$12</f>
        <v>0</v>
      </c>
      <c r="J260" s="403"/>
      <c r="K260" s="964">
        <f>SUM(H260:I260)</f>
        <v>0</v>
      </c>
    </row>
    <row r="261" spans="1:11" ht="15.6" hidden="1" x14ac:dyDescent="0.3">
      <c r="A261" s="1140" t="str">
        <f t="shared" si="22"/>
        <v/>
      </c>
      <c r="B261" s="1052"/>
      <c r="C261" s="1052"/>
      <c r="D261" s="1052"/>
      <c r="E261" s="1052"/>
      <c r="F261" s="1052"/>
      <c r="G261" s="955"/>
      <c r="H261" s="955"/>
      <c r="I261" s="916"/>
      <c r="J261" s="10"/>
      <c r="K261" s="953"/>
    </row>
    <row r="262" spans="1:11" ht="15.6" hidden="1" x14ac:dyDescent="0.3">
      <c r="A262" s="1140" t="str">
        <f t="shared" si="22"/>
        <v/>
      </c>
      <c r="B262" s="880" t="s">
        <v>374</v>
      </c>
      <c r="C262" s="880"/>
      <c r="D262" s="20" t="s">
        <v>382</v>
      </c>
      <c r="E262" s="880"/>
      <c r="F262" s="880"/>
      <c r="G262" s="964"/>
      <c r="H262" s="964"/>
      <c r="I262" s="964"/>
      <c r="J262" s="403"/>
      <c r="K262" s="964"/>
    </row>
    <row r="263" spans="1:11" ht="15.6" hidden="1" x14ac:dyDescent="0.3">
      <c r="A263" s="1140" t="str">
        <f t="shared" si="22"/>
        <v/>
      </c>
      <c r="B263" s="1052" t="s">
        <v>375</v>
      </c>
      <c r="C263" s="1052"/>
      <c r="D263" s="1056" t="s">
        <v>388</v>
      </c>
      <c r="E263" s="1052"/>
      <c r="F263" s="1052" t="s">
        <v>389</v>
      </c>
      <c r="G263" s="955"/>
      <c r="H263" s="916">
        <f t="shared" si="23"/>
        <v>0</v>
      </c>
      <c r="I263" s="916">
        <f t="shared" ref="I263:I268" si="24">H263*$I$12</f>
        <v>0</v>
      </c>
      <c r="J263" s="10"/>
      <c r="K263" s="953">
        <f t="shared" ref="K263:K268" si="25">SUM(H263:I263)</f>
        <v>0</v>
      </c>
    </row>
    <row r="264" spans="1:11" ht="15.6" hidden="1" x14ac:dyDescent="0.3">
      <c r="A264" s="1140" t="str">
        <f t="shared" si="22"/>
        <v/>
      </c>
      <c r="B264" s="1052" t="s">
        <v>376</v>
      </c>
      <c r="C264" s="1052"/>
      <c r="D264" s="1056" t="s">
        <v>390</v>
      </c>
      <c r="E264" s="1052"/>
      <c r="F264" s="1052" t="s">
        <v>22</v>
      </c>
      <c r="G264" s="955"/>
      <c r="H264" s="916">
        <f t="shared" si="23"/>
        <v>0</v>
      </c>
      <c r="I264" s="916">
        <f t="shared" si="24"/>
        <v>0</v>
      </c>
      <c r="J264" s="10"/>
      <c r="K264" s="953">
        <f t="shared" si="25"/>
        <v>0</v>
      </c>
    </row>
    <row r="265" spans="1:11" ht="15.6" hidden="1" x14ac:dyDescent="0.3">
      <c r="A265" s="1140" t="str">
        <f t="shared" si="22"/>
        <v/>
      </c>
      <c r="B265" s="1052" t="s">
        <v>377</v>
      </c>
      <c r="C265" s="1052"/>
      <c r="D265" s="1056" t="s">
        <v>391</v>
      </c>
      <c r="E265" s="1052"/>
      <c r="F265" s="1052" t="s">
        <v>23</v>
      </c>
      <c r="G265" s="955"/>
      <c r="H265" s="916">
        <f t="shared" si="23"/>
        <v>0</v>
      </c>
      <c r="I265" s="916">
        <f t="shared" si="24"/>
        <v>0</v>
      </c>
      <c r="J265" s="10"/>
      <c r="K265" s="953">
        <f t="shared" si="25"/>
        <v>0</v>
      </c>
    </row>
    <row r="266" spans="1:11" ht="15.6" hidden="1" x14ac:dyDescent="0.3">
      <c r="A266" s="1140" t="str">
        <f t="shared" si="22"/>
        <v/>
      </c>
      <c r="B266" s="1052" t="s">
        <v>378</v>
      </c>
      <c r="C266" s="1052"/>
      <c r="D266" s="1056" t="s">
        <v>392</v>
      </c>
      <c r="E266" s="1052"/>
      <c r="F266" s="1052" t="s">
        <v>393</v>
      </c>
      <c r="G266" s="955"/>
      <c r="H266" s="916">
        <f t="shared" si="23"/>
        <v>0</v>
      </c>
      <c r="I266" s="916">
        <f t="shared" si="24"/>
        <v>0</v>
      </c>
      <c r="J266" s="10"/>
      <c r="K266" s="953">
        <f t="shared" si="25"/>
        <v>0</v>
      </c>
    </row>
    <row r="267" spans="1:11" ht="15.6" hidden="1" x14ac:dyDescent="0.3">
      <c r="A267" s="1140" t="str">
        <f t="shared" si="22"/>
        <v/>
      </c>
      <c r="B267" s="1052"/>
      <c r="C267" s="1052"/>
      <c r="D267" s="1056"/>
      <c r="E267" s="1052"/>
      <c r="F267" s="1052"/>
      <c r="G267" s="955"/>
      <c r="H267" s="955"/>
      <c r="I267" s="916">
        <f t="shared" si="24"/>
        <v>0</v>
      </c>
      <c r="J267" s="10"/>
      <c r="K267" s="953">
        <f t="shared" si="25"/>
        <v>0</v>
      </c>
    </row>
    <row r="268" spans="1:11" ht="15.6" hidden="1" x14ac:dyDescent="0.3">
      <c r="A268" s="1140" t="str">
        <f t="shared" si="22"/>
        <v/>
      </c>
      <c r="B268" s="880" t="s">
        <v>379</v>
      </c>
      <c r="C268" s="880"/>
      <c r="D268" s="20" t="s">
        <v>394</v>
      </c>
      <c r="E268" s="880"/>
      <c r="F268" s="880" t="s">
        <v>23</v>
      </c>
      <c r="G268" s="964"/>
      <c r="H268" s="964">
        <f t="shared" si="23"/>
        <v>0</v>
      </c>
      <c r="I268" s="964">
        <f t="shared" si="24"/>
        <v>0</v>
      </c>
      <c r="J268" s="403"/>
      <c r="K268" s="964">
        <f t="shared" si="25"/>
        <v>0</v>
      </c>
    </row>
    <row r="269" spans="1:11" ht="15.6" hidden="1" x14ac:dyDescent="0.3">
      <c r="A269" s="1140" t="str">
        <f t="shared" si="22"/>
        <v/>
      </c>
      <c r="B269" s="1052"/>
      <c r="C269" s="1052"/>
      <c r="D269" s="1056"/>
      <c r="E269" s="1052"/>
      <c r="F269" s="1052"/>
      <c r="G269" s="955"/>
      <c r="H269" s="955"/>
      <c r="I269" s="916"/>
      <c r="J269" s="10"/>
      <c r="K269" s="953"/>
    </row>
    <row r="270" spans="1:11" ht="15.6" hidden="1" x14ac:dyDescent="0.3">
      <c r="A270" s="1140" t="str">
        <f t="shared" si="22"/>
        <v/>
      </c>
      <c r="B270" s="880" t="s">
        <v>380</v>
      </c>
      <c r="C270" s="880"/>
      <c r="D270" s="20" t="s">
        <v>395</v>
      </c>
      <c r="E270" s="880"/>
      <c r="F270" s="880" t="s">
        <v>23</v>
      </c>
      <c r="G270" s="964"/>
      <c r="H270" s="964">
        <f t="shared" si="23"/>
        <v>0</v>
      </c>
      <c r="I270" s="964">
        <f>H270*$I$12</f>
        <v>0</v>
      </c>
      <c r="J270" s="403"/>
      <c r="K270" s="964">
        <f>SUM(H270:I270)</f>
        <v>0</v>
      </c>
    </row>
    <row r="271" spans="1:11" ht="15.6" x14ac:dyDescent="0.3">
      <c r="A271" s="1140" t="s">
        <v>4247</v>
      </c>
      <c r="B271" s="861"/>
      <c r="C271" s="598"/>
      <c r="D271" s="35"/>
      <c r="E271" s="12"/>
      <c r="F271" s="13"/>
      <c r="G271" s="962"/>
      <c r="H271" s="962"/>
      <c r="I271" s="916"/>
      <c r="J271" s="14"/>
      <c r="K271" s="962"/>
    </row>
    <row r="272" spans="1:11" ht="15" customHeight="1" x14ac:dyDescent="0.3">
      <c r="A272" s="1140" t="s">
        <v>4247</v>
      </c>
      <c r="B272" s="33" t="s">
        <v>396</v>
      </c>
      <c r="C272" s="758"/>
      <c r="D272" s="758" t="s">
        <v>397</v>
      </c>
      <c r="E272" s="758"/>
      <c r="F272" s="758"/>
      <c r="G272" s="968"/>
      <c r="H272" s="968"/>
      <c r="I272" s="968"/>
      <c r="J272" s="758"/>
      <c r="K272" s="968"/>
    </row>
    <row r="273" spans="1:11" ht="15" hidden="1" customHeight="1" x14ac:dyDescent="0.3">
      <c r="A273" s="1140"/>
      <c r="B273" s="1308" t="s">
        <v>226</v>
      </c>
      <c r="C273" s="1310" t="s">
        <v>227</v>
      </c>
      <c r="D273" s="1310" t="s">
        <v>228</v>
      </c>
      <c r="E273" s="1310" t="s">
        <v>229</v>
      </c>
      <c r="F273" s="1310" t="s">
        <v>230</v>
      </c>
      <c r="G273" s="1306" t="s">
        <v>3953</v>
      </c>
      <c r="H273" s="1306" t="s">
        <v>3954</v>
      </c>
      <c r="I273" s="1137" t="s">
        <v>233</v>
      </c>
      <c r="J273" s="1136" t="s">
        <v>3952</v>
      </c>
      <c r="K273" s="1306" t="s">
        <v>3955</v>
      </c>
    </row>
    <row r="274" spans="1:11" ht="15.6" hidden="1" x14ac:dyDescent="0.3">
      <c r="A274" s="1140"/>
      <c r="B274" s="1309"/>
      <c r="C274" s="1311"/>
      <c r="D274" s="1311"/>
      <c r="E274" s="1311"/>
      <c r="F274" s="1311"/>
      <c r="G274" s="1307"/>
      <c r="H274" s="1307"/>
      <c r="I274" s="1138">
        <v>0.26960000000000001</v>
      </c>
      <c r="J274" s="629">
        <v>0.20930000000000001</v>
      </c>
      <c r="K274" s="1307"/>
    </row>
    <row r="275" spans="1:11" ht="15.6" x14ac:dyDescent="0.3">
      <c r="A275" s="1140" t="str">
        <f t="shared" ref="A275:A338" si="26">IF(K275&lt;&gt;0,"x","")</f>
        <v/>
      </c>
      <c r="B275" s="407" t="s">
        <v>398</v>
      </c>
      <c r="C275" s="407"/>
      <c r="D275" s="408" t="s">
        <v>399</v>
      </c>
      <c r="E275" s="407"/>
      <c r="F275" s="407"/>
      <c r="G275" s="966"/>
      <c r="H275" s="966"/>
      <c r="I275" s="966"/>
      <c r="J275" s="966"/>
      <c r="K275" s="966"/>
    </row>
    <row r="276" spans="1:11" ht="15.6" hidden="1" x14ac:dyDescent="0.3">
      <c r="A276" s="1140" t="str">
        <f t="shared" si="26"/>
        <v/>
      </c>
      <c r="B276" s="880" t="s">
        <v>400</v>
      </c>
      <c r="C276" s="880"/>
      <c r="D276" s="20" t="s">
        <v>401</v>
      </c>
      <c r="E276" s="880"/>
      <c r="F276" s="880"/>
      <c r="G276" s="964"/>
      <c r="H276" s="964"/>
      <c r="I276" s="964"/>
      <c r="J276" s="403"/>
      <c r="K276" s="964"/>
    </row>
    <row r="277" spans="1:11" ht="15.6" hidden="1" x14ac:dyDescent="0.3">
      <c r="A277" s="1140" t="str">
        <f t="shared" si="26"/>
        <v/>
      </c>
      <c r="B277" s="1052" t="s">
        <v>402</v>
      </c>
      <c r="C277" s="1052"/>
      <c r="D277" s="1056" t="s">
        <v>415</v>
      </c>
      <c r="E277" s="1052"/>
      <c r="F277" s="1052" t="s">
        <v>238</v>
      </c>
      <c r="G277" s="955"/>
      <c r="H277" s="916">
        <f>G277*E277</f>
        <v>0</v>
      </c>
      <c r="I277" s="916">
        <f>H277*$I$12</f>
        <v>0</v>
      </c>
      <c r="J277" s="10"/>
      <c r="K277" s="953">
        <f>SUM(H277:I277)</f>
        <v>0</v>
      </c>
    </row>
    <row r="278" spans="1:11" ht="15.6" hidden="1" x14ac:dyDescent="0.3">
      <c r="A278" s="1140" t="str">
        <f t="shared" si="26"/>
        <v/>
      </c>
      <c r="B278" s="1052" t="s">
        <v>403</v>
      </c>
      <c r="C278" s="1052"/>
      <c r="D278" s="1056" t="s">
        <v>417</v>
      </c>
      <c r="E278" s="1052"/>
      <c r="F278" s="1052" t="s">
        <v>238</v>
      </c>
      <c r="G278" s="955"/>
      <c r="H278" s="916">
        <f t="shared" ref="H278:H341" si="27">G278*E278</f>
        <v>0</v>
      </c>
      <c r="I278" s="916">
        <f>H278*$I$12</f>
        <v>0</v>
      </c>
      <c r="J278" s="10"/>
      <c r="K278" s="953">
        <f>SUM(H278:I278)</f>
        <v>0</v>
      </c>
    </row>
    <row r="279" spans="1:11" ht="15.6" hidden="1" x14ac:dyDescent="0.3">
      <c r="A279" s="1140" t="str">
        <f t="shared" si="26"/>
        <v/>
      </c>
      <c r="B279" s="1052" t="s">
        <v>404</v>
      </c>
      <c r="C279" s="1052"/>
      <c r="D279" s="1056" t="s">
        <v>418</v>
      </c>
      <c r="E279" s="1052"/>
      <c r="F279" s="1052" t="s">
        <v>238</v>
      </c>
      <c r="G279" s="955"/>
      <c r="H279" s="916">
        <f t="shared" si="27"/>
        <v>0</v>
      </c>
      <c r="I279" s="916">
        <f>H279*$I$12</f>
        <v>0</v>
      </c>
      <c r="J279" s="10"/>
      <c r="K279" s="953">
        <f>SUM(H279:I279)</f>
        <v>0</v>
      </c>
    </row>
    <row r="280" spans="1:11" ht="15.6" hidden="1" x14ac:dyDescent="0.3">
      <c r="A280" s="1140" t="str">
        <f t="shared" si="26"/>
        <v/>
      </c>
      <c r="B280" s="1052" t="s">
        <v>405</v>
      </c>
      <c r="C280" s="1052"/>
      <c r="D280" s="1056" t="s">
        <v>416</v>
      </c>
      <c r="E280" s="1052"/>
      <c r="F280" s="1052" t="s">
        <v>356</v>
      </c>
      <c r="G280" s="955"/>
      <c r="H280" s="916">
        <f t="shared" si="27"/>
        <v>0</v>
      </c>
      <c r="I280" s="916">
        <f>H280*$I$12</f>
        <v>0</v>
      </c>
      <c r="J280" s="10"/>
      <c r="K280" s="953">
        <f>SUM(H280:I280)</f>
        <v>0</v>
      </c>
    </row>
    <row r="281" spans="1:11" ht="15.6" hidden="1" x14ac:dyDescent="0.3">
      <c r="A281" s="1140" t="str">
        <f t="shared" si="26"/>
        <v/>
      </c>
      <c r="B281" s="1052" t="s">
        <v>406</v>
      </c>
      <c r="C281" s="1052"/>
      <c r="D281" s="1056" t="s">
        <v>420</v>
      </c>
      <c r="E281" s="1052"/>
      <c r="F281" s="1052" t="s">
        <v>393</v>
      </c>
      <c r="G281" s="1019"/>
      <c r="H281" s="916">
        <f t="shared" si="27"/>
        <v>0</v>
      </c>
      <c r="I281" s="916">
        <f>H281*$I$12</f>
        <v>0</v>
      </c>
      <c r="J281" s="10"/>
      <c r="K281" s="953">
        <f>SUM(H281:I281)</f>
        <v>0</v>
      </c>
    </row>
    <row r="282" spans="1:11" ht="15.6" hidden="1" x14ac:dyDescent="0.3">
      <c r="A282" s="1140" t="str">
        <f t="shared" si="26"/>
        <v/>
      </c>
      <c r="B282" s="1052"/>
      <c r="C282" s="1052"/>
      <c r="D282" s="1056"/>
      <c r="E282" s="1056"/>
      <c r="F282" s="1056"/>
      <c r="G282" s="1019"/>
      <c r="H282" s="1019"/>
      <c r="I282" s="1019"/>
      <c r="J282" s="1056"/>
      <c r="K282" s="1019"/>
    </row>
    <row r="283" spans="1:11" ht="15.6" hidden="1" x14ac:dyDescent="0.3">
      <c r="A283" s="1140" t="str">
        <f t="shared" si="26"/>
        <v/>
      </c>
      <c r="B283" s="880" t="s">
        <v>407</v>
      </c>
      <c r="C283" s="880"/>
      <c r="D283" s="20" t="s">
        <v>413</v>
      </c>
      <c r="E283" s="880"/>
      <c r="F283" s="880"/>
      <c r="G283" s="964"/>
      <c r="H283" s="964"/>
      <c r="I283" s="964"/>
      <c r="J283" s="403"/>
      <c r="K283" s="964"/>
    </row>
    <row r="284" spans="1:11" ht="15.6" hidden="1" x14ac:dyDescent="0.3">
      <c r="A284" s="1140" t="str">
        <f t="shared" si="26"/>
        <v/>
      </c>
      <c r="B284" s="886" t="s">
        <v>408</v>
      </c>
      <c r="C284" s="886"/>
      <c r="D284" s="65" t="s">
        <v>419</v>
      </c>
      <c r="E284" s="886"/>
      <c r="F284" s="886" t="s">
        <v>8</v>
      </c>
      <c r="G284" s="956"/>
      <c r="H284" s="956">
        <f t="shared" si="27"/>
        <v>0</v>
      </c>
      <c r="I284" s="956">
        <f>H284*$I$12</f>
        <v>0</v>
      </c>
      <c r="J284" s="886"/>
      <c r="K284" s="956">
        <f>SUM(H284:I284)</f>
        <v>0</v>
      </c>
    </row>
    <row r="285" spans="1:11" ht="15.6" hidden="1" x14ac:dyDescent="0.3">
      <c r="A285" s="1140" t="str">
        <f t="shared" si="26"/>
        <v/>
      </c>
      <c r="B285" s="1052"/>
      <c r="C285" s="1052"/>
      <c r="D285" s="1056"/>
      <c r="E285" s="1052"/>
      <c r="F285" s="1052"/>
      <c r="G285" s="955"/>
      <c r="H285" s="955"/>
      <c r="I285" s="916"/>
      <c r="J285" s="10"/>
      <c r="K285" s="953"/>
    </row>
    <row r="286" spans="1:11" ht="15.6" hidden="1" x14ac:dyDescent="0.3">
      <c r="A286" s="1140" t="str">
        <f t="shared" si="26"/>
        <v/>
      </c>
      <c r="B286" s="886" t="s">
        <v>409</v>
      </c>
      <c r="C286" s="886"/>
      <c r="D286" s="65" t="s">
        <v>543</v>
      </c>
      <c r="E286" s="886"/>
      <c r="F286" s="886" t="s">
        <v>8</v>
      </c>
      <c r="G286" s="956"/>
      <c r="H286" s="956">
        <f t="shared" si="27"/>
        <v>0</v>
      </c>
      <c r="I286" s="956">
        <f>H286*$I$12</f>
        <v>0</v>
      </c>
      <c r="J286" s="886"/>
      <c r="K286" s="956">
        <f>SUM(H286:I286)</f>
        <v>0</v>
      </c>
    </row>
    <row r="287" spans="1:11" ht="15.6" hidden="1" x14ac:dyDescent="0.3">
      <c r="A287" s="1140" t="str">
        <f t="shared" si="26"/>
        <v/>
      </c>
      <c r="B287" s="1052"/>
      <c r="C287" s="1052"/>
      <c r="D287" s="1056"/>
      <c r="E287" s="1052"/>
      <c r="F287" s="1052"/>
      <c r="G287" s="955"/>
      <c r="H287" s="955"/>
      <c r="I287" s="916"/>
      <c r="J287" s="10"/>
      <c r="K287" s="953"/>
    </row>
    <row r="288" spans="1:11" ht="15.6" hidden="1" x14ac:dyDescent="0.3">
      <c r="A288" s="1140" t="str">
        <f t="shared" si="26"/>
        <v/>
      </c>
      <c r="B288" s="886" t="s">
        <v>410</v>
      </c>
      <c r="C288" s="886"/>
      <c r="D288" s="65" t="s">
        <v>544</v>
      </c>
      <c r="E288" s="886"/>
      <c r="F288" s="886" t="s">
        <v>8</v>
      </c>
      <c r="G288" s="956"/>
      <c r="H288" s="956">
        <f t="shared" si="27"/>
        <v>0</v>
      </c>
      <c r="I288" s="956">
        <f>H288*$I$12</f>
        <v>0</v>
      </c>
      <c r="J288" s="886"/>
      <c r="K288" s="956">
        <f>SUM(H288:I288)</f>
        <v>0</v>
      </c>
    </row>
    <row r="289" spans="1:11" ht="15.6" hidden="1" x14ac:dyDescent="0.3">
      <c r="A289" s="1140" t="str">
        <f t="shared" si="26"/>
        <v/>
      </c>
      <c r="B289" s="1052"/>
      <c r="C289" s="1052"/>
      <c r="D289" s="1056"/>
      <c r="E289" s="1052"/>
      <c r="F289" s="1052"/>
      <c r="G289" s="955"/>
      <c r="H289" s="955"/>
      <c r="I289" s="955"/>
      <c r="J289" s="1052"/>
      <c r="K289" s="955"/>
    </row>
    <row r="290" spans="1:11" ht="15.6" hidden="1" x14ac:dyDescent="0.3">
      <c r="A290" s="1140" t="str">
        <f t="shared" si="26"/>
        <v/>
      </c>
      <c r="B290" s="886" t="s">
        <v>411</v>
      </c>
      <c r="C290" s="886"/>
      <c r="D290" s="65" t="s">
        <v>414</v>
      </c>
      <c r="E290" s="886"/>
      <c r="F290" s="886"/>
      <c r="G290" s="956"/>
      <c r="H290" s="956"/>
      <c r="I290" s="956"/>
      <c r="J290" s="886"/>
      <c r="K290" s="956"/>
    </row>
    <row r="291" spans="1:11" ht="15.6" hidden="1" x14ac:dyDescent="0.3">
      <c r="A291" s="1140" t="str">
        <f t="shared" si="26"/>
        <v/>
      </c>
      <c r="B291" s="1052" t="s">
        <v>412</v>
      </c>
      <c r="C291" s="1052"/>
      <c r="D291" s="1056" t="s">
        <v>545</v>
      </c>
      <c r="E291" s="1052"/>
      <c r="F291" s="1052" t="s">
        <v>8</v>
      </c>
      <c r="G291" s="955"/>
      <c r="H291" s="916">
        <f t="shared" si="27"/>
        <v>0</v>
      </c>
      <c r="I291" s="916">
        <f t="shared" ref="I291:I296" si="28">H291*$I$12</f>
        <v>0</v>
      </c>
      <c r="J291" s="10"/>
      <c r="K291" s="953">
        <f t="shared" ref="K291:K296" si="29">SUM(H291:I291)</f>
        <v>0</v>
      </c>
    </row>
    <row r="292" spans="1:11" ht="15.6" hidden="1" x14ac:dyDescent="0.3">
      <c r="A292" s="1140" t="str">
        <f t="shared" si="26"/>
        <v/>
      </c>
      <c r="B292" s="1052" t="s">
        <v>421</v>
      </c>
      <c r="C292" s="1052"/>
      <c r="D292" s="1056" t="s">
        <v>459</v>
      </c>
      <c r="E292" s="1052"/>
      <c r="F292" s="1052" t="s">
        <v>237</v>
      </c>
      <c r="G292" s="955"/>
      <c r="H292" s="916">
        <f t="shared" si="27"/>
        <v>0</v>
      </c>
      <c r="I292" s="916">
        <f t="shared" si="28"/>
        <v>0</v>
      </c>
      <c r="J292" s="10"/>
      <c r="K292" s="953">
        <f t="shared" si="29"/>
        <v>0</v>
      </c>
    </row>
    <row r="293" spans="1:11" ht="15.6" hidden="1" x14ac:dyDescent="0.3">
      <c r="A293" s="1140" t="str">
        <f t="shared" si="26"/>
        <v/>
      </c>
      <c r="B293" s="1052" t="s">
        <v>422</v>
      </c>
      <c r="C293" s="1052"/>
      <c r="D293" s="1056" t="s">
        <v>460</v>
      </c>
      <c r="E293" s="1052"/>
      <c r="F293" s="1052" t="s">
        <v>237</v>
      </c>
      <c r="G293" s="955"/>
      <c r="H293" s="916">
        <f t="shared" si="27"/>
        <v>0</v>
      </c>
      <c r="I293" s="916">
        <f t="shared" si="28"/>
        <v>0</v>
      </c>
      <c r="J293" s="10"/>
      <c r="K293" s="953">
        <f t="shared" si="29"/>
        <v>0</v>
      </c>
    </row>
    <row r="294" spans="1:11" ht="15.6" hidden="1" x14ac:dyDescent="0.3">
      <c r="A294" s="1140" t="str">
        <f t="shared" si="26"/>
        <v/>
      </c>
      <c r="B294" s="1052" t="s">
        <v>423</v>
      </c>
      <c r="C294" s="1052"/>
      <c r="D294" s="1056" t="s">
        <v>461</v>
      </c>
      <c r="E294" s="1052"/>
      <c r="F294" s="1052" t="s">
        <v>237</v>
      </c>
      <c r="G294" s="955"/>
      <c r="H294" s="916">
        <f t="shared" si="27"/>
        <v>0</v>
      </c>
      <c r="I294" s="916">
        <f t="shared" si="28"/>
        <v>0</v>
      </c>
      <c r="J294" s="10"/>
      <c r="K294" s="953">
        <f t="shared" si="29"/>
        <v>0</v>
      </c>
    </row>
    <row r="295" spans="1:11" ht="15.6" hidden="1" x14ac:dyDescent="0.3">
      <c r="A295" s="1140" t="str">
        <f t="shared" si="26"/>
        <v/>
      </c>
      <c r="B295" s="1052" t="s">
        <v>424</v>
      </c>
      <c r="C295" s="1052"/>
      <c r="D295" s="1056" t="s">
        <v>462</v>
      </c>
      <c r="E295" s="1052"/>
      <c r="F295" s="1052" t="s">
        <v>23</v>
      </c>
      <c r="G295" s="955"/>
      <c r="H295" s="916">
        <f t="shared" si="27"/>
        <v>0</v>
      </c>
      <c r="I295" s="916">
        <f t="shared" si="28"/>
        <v>0</v>
      </c>
      <c r="J295" s="10"/>
      <c r="K295" s="953">
        <f t="shared" si="29"/>
        <v>0</v>
      </c>
    </row>
    <row r="296" spans="1:11" ht="15.6" hidden="1" x14ac:dyDescent="0.3">
      <c r="A296" s="1140" t="str">
        <f t="shared" si="26"/>
        <v/>
      </c>
      <c r="B296" s="1052" t="s">
        <v>2858</v>
      </c>
      <c r="C296" s="1052"/>
      <c r="D296" s="1056" t="s">
        <v>2859</v>
      </c>
      <c r="E296" s="1052"/>
      <c r="F296" s="1052"/>
      <c r="G296" s="955"/>
      <c r="H296" s="916">
        <f t="shared" si="27"/>
        <v>0</v>
      </c>
      <c r="I296" s="916">
        <f t="shared" si="28"/>
        <v>0</v>
      </c>
      <c r="J296" s="10"/>
      <c r="K296" s="953">
        <f t="shared" si="29"/>
        <v>0</v>
      </c>
    </row>
    <row r="297" spans="1:11" ht="15.6" hidden="1" x14ac:dyDescent="0.3">
      <c r="A297" s="1140" t="str">
        <f t="shared" si="26"/>
        <v/>
      </c>
      <c r="B297" s="1052"/>
      <c r="C297" s="1052"/>
      <c r="D297" s="1056"/>
      <c r="E297" s="1052"/>
      <c r="F297" s="1052"/>
      <c r="G297" s="955"/>
      <c r="H297" s="955"/>
      <c r="I297" s="955"/>
      <c r="J297" s="1052"/>
      <c r="K297" s="955"/>
    </row>
    <row r="298" spans="1:11" ht="15.6" hidden="1" x14ac:dyDescent="0.3">
      <c r="A298" s="1140" t="str">
        <f t="shared" si="26"/>
        <v/>
      </c>
      <c r="B298" s="886" t="s">
        <v>425</v>
      </c>
      <c r="C298" s="886"/>
      <c r="D298" s="65" t="s">
        <v>458</v>
      </c>
      <c r="E298" s="886"/>
      <c r="F298" s="886"/>
      <c r="G298" s="956"/>
      <c r="H298" s="956"/>
      <c r="I298" s="956"/>
      <c r="J298" s="886"/>
      <c r="K298" s="956"/>
    </row>
    <row r="299" spans="1:11" ht="15.6" hidden="1" x14ac:dyDescent="0.3">
      <c r="A299" s="1140" t="str">
        <f t="shared" si="26"/>
        <v/>
      </c>
      <c r="B299" s="1052" t="s">
        <v>426</v>
      </c>
      <c r="C299" s="1052"/>
      <c r="D299" s="1056" t="s">
        <v>463</v>
      </c>
      <c r="E299" s="1052"/>
      <c r="F299" s="1052" t="s">
        <v>22</v>
      </c>
      <c r="G299" s="955"/>
      <c r="H299" s="916">
        <f t="shared" si="27"/>
        <v>0</v>
      </c>
      <c r="I299" s="916">
        <f>H299*$I$12</f>
        <v>0</v>
      </c>
      <c r="J299" s="10"/>
      <c r="K299" s="953">
        <f>SUM(H299:I299)</f>
        <v>0</v>
      </c>
    </row>
    <row r="300" spans="1:11" ht="15.6" hidden="1" x14ac:dyDescent="0.3">
      <c r="A300" s="1140" t="str">
        <f t="shared" si="26"/>
        <v/>
      </c>
      <c r="B300" s="1052" t="s">
        <v>427</v>
      </c>
      <c r="C300" s="1052"/>
      <c r="D300" s="1056" t="s">
        <v>464</v>
      </c>
      <c r="E300" s="1052"/>
      <c r="F300" s="1052" t="s">
        <v>22</v>
      </c>
      <c r="G300" s="955"/>
      <c r="H300" s="916">
        <f t="shared" si="27"/>
        <v>0</v>
      </c>
      <c r="I300" s="916">
        <f>H300*$I$12</f>
        <v>0</v>
      </c>
      <c r="J300" s="10"/>
      <c r="K300" s="953">
        <f>SUM(H300:I300)</f>
        <v>0</v>
      </c>
    </row>
    <row r="301" spans="1:11" ht="15.6" hidden="1" x14ac:dyDescent="0.3">
      <c r="A301" s="1140" t="str">
        <f t="shared" si="26"/>
        <v/>
      </c>
      <c r="B301" s="1052" t="s">
        <v>428</v>
      </c>
      <c r="C301" s="1052"/>
      <c r="D301" s="1056" t="s">
        <v>465</v>
      </c>
      <c r="E301" s="1052"/>
      <c r="F301" s="1052" t="s">
        <v>22</v>
      </c>
      <c r="G301" s="955"/>
      <c r="H301" s="916">
        <f t="shared" si="27"/>
        <v>0</v>
      </c>
      <c r="I301" s="916">
        <f>H301*$I$12</f>
        <v>0</v>
      </c>
      <c r="J301" s="10"/>
      <c r="K301" s="953">
        <f>SUM(H301:I301)</f>
        <v>0</v>
      </c>
    </row>
    <row r="302" spans="1:11" ht="15.6" hidden="1" x14ac:dyDescent="0.3">
      <c r="A302" s="1140" t="str">
        <f t="shared" si="26"/>
        <v/>
      </c>
      <c r="B302" s="1052"/>
      <c r="C302" s="1052"/>
      <c r="D302" s="1056"/>
      <c r="E302" s="1052"/>
      <c r="F302" s="1052"/>
      <c r="G302" s="955"/>
      <c r="H302" s="955"/>
      <c r="I302" s="955"/>
      <c r="J302" s="1052"/>
      <c r="K302" s="955"/>
    </row>
    <row r="303" spans="1:11" ht="15.6" hidden="1" x14ac:dyDescent="0.3">
      <c r="A303" s="1140" t="str">
        <f t="shared" si="26"/>
        <v/>
      </c>
      <c r="B303" s="886" t="s">
        <v>429</v>
      </c>
      <c r="C303" s="886"/>
      <c r="D303" s="65" t="s">
        <v>457</v>
      </c>
      <c r="E303" s="886"/>
      <c r="F303" s="886"/>
      <c r="G303" s="956"/>
      <c r="H303" s="956"/>
      <c r="I303" s="956"/>
      <c r="J303" s="886"/>
      <c r="K303" s="956"/>
    </row>
    <row r="304" spans="1:11" ht="15.6" hidden="1" x14ac:dyDescent="0.3">
      <c r="A304" s="1140" t="str">
        <f t="shared" si="26"/>
        <v/>
      </c>
      <c r="B304" s="1052" t="s">
        <v>430</v>
      </c>
      <c r="C304" s="1052"/>
      <c r="D304" s="1056" t="s">
        <v>466</v>
      </c>
      <c r="E304" s="1052"/>
      <c r="F304" s="1052" t="s">
        <v>237</v>
      </c>
      <c r="G304" s="955"/>
      <c r="H304" s="916">
        <f t="shared" si="27"/>
        <v>0</v>
      </c>
      <c r="I304" s="916">
        <f>H304*$I$12</f>
        <v>0</v>
      </c>
      <c r="J304" s="10"/>
      <c r="K304" s="953">
        <f>SUM(H304:I304)</f>
        <v>0</v>
      </c>
    </row>
    <row r="305" spans="1:11" ht="15.6" hidden="1" x14ac:dyDescent="0.3">
      <c r="A305" s="1140" t="str">
        <f t="shared" si="26"/>
        <v/>
      </c>
      <c r="B305" s="1052" t="s">
        <v>431</v>
      </c>
      <c r="C305" s="1052"/>
      <c r="D305" s="1056" t="s">
        <v>467</v>
      </c>
      <c r="E305" s="1052"/>
      <c r="F305" s="1052" t="s">
        <v>237</v>
      </c>
      <c r="G305" s="955"/>
      <c r="H305" s="916">
        <f t="shared" si="27"/>
        <v>0</v>
      </c>
      <c r="I305" s="916">
        <f>H305*$I$12</f>
        <v>0</v>
      </c>
      <c r="J305" s="10"/>
      <c r="K305" s="953">
        <f>SUM(H305:I305)</f>
        <v>0</v>
      </c>
    </row>
    <row r="306" spans="1:11" ht="15.6" hidden="1" x14ac:dyDescent="0.3">
      <c r="A306" s="1140" t="str">
        <f t="shared" si="26"/>
        <v/>
      </c>
      <c r="B306" s="1052" t="s">
        <v>432</v>
      </c>
      <c r="C306" s="1052"/>
      <c r="D306" s="1056" t="s">
        <v>468</v>
      </c>
      <c r="E306" s="1052"/>
      <c r="F306" s="1052" t="s">
        <v>237</v>
      </c>
      <c r="G306" s="955"/>
      <c r="H306" s="916">
        <f t="shared" si="27"/>
        <v>0</v>
      </c>
      <c r="I306" s="916">
        <f>H306*$I$12</f>
        <v>0</v>
      </c>
      <c r="J306" s="10"/>
      <c r="K306" s="953">
        <f>SUM(H306:I306)</f>
        <v>0</v>
      </c>
    </row>
    <row r="307" spans="1:11" ht="15.6" hidden="1" x14ac:dyDescent="0.3">
      <c r="A307" s="1140" t="str">
        <f t="shared" si="26"/>
        <v/>
      </c>
      <c r="B307" s="1052" t="s">
        <v>433</v>
      </c>
      <c r="C307" s="1052"/>
      <c r="D307" s="1056" t="s">
        <v>469</v>
      </c>
      <c r="E307" s="1052"/>
      <c r="F307" s="1052" t="s">
        <v>237</v>
      </c>
      <c r="G307" s="955"/>
      <c r="H307" s="916">
        <f t="shared" si="27"/>
        <v>0</v>
      </c>
      <c r="I307" s="916">
        <f>H307*$I$12</f>
        <v>0</v>
      </c>
      <c r="J307" s="10"/>
      <c r="K307" s="953">
        <f>SUM(H307:I307)</f>
        <v>0</v>
      </c>
    </row>
    <row r="308" spans="1:11" ht="15.6" hidden="1" x14ac:dyDescent="0.3">
      <c r="A308" s="1140" t="str">
        <f t="shared" si="26"/>
        <v/>
      </c>
      <c r="B308" s="1052"/>
      <c r="C308" s="1052"/>
      <c r="D308" s="1056"/>
      <c r="E308" s="1052"/>
      <c r="F308" s="1052"/>
      <c r="G308" s="955"/>
      <c r="H308" s="955"/>
      <c r="I308" s="955"/>
      <c r="J308" s="1052"/>
      <c r="K308" s="955"/>
    </row>
    <row r="309" spans="1:11" ht="15.6" hidden="1" x14ac:dyDescent="0.3">
      <c r="A309" s="1140" t="str">
        <f t="shared" si="26"/>
        <v/>
      </c>
      <c r="B309" s="880" t="s">
        <v>434</v>
      </c>
      <c r="C309" s="880"/>
      <c r="D309" s="20" t="s">
        <v>456</v>
      </c>
      <c r="E309" s="880"/>
      <c r="F309" s="880"/>
      <c r="G309" s="964"/>
      <c r="H309" s="964"/>
      <c r="I309" s="964"/>
      <c r="J309" s="403"/>
      <c r="K309" s="964"/>
    </row>
    <row r="310" spans="1:11" ht="15.6" hidden="1" x14ac:dyDescent="0.3">
      <c r="A310" s="1140" t="str">
        <f t="shared" si="26"/>
        <v/>
      </c>
      <c r="B310" s="886" t="s">
        <v>435</v>
      </c>
      <c r="C310" s="886"/>
      <c r="D310" s="65" t="s">
        <v>455</v>
      </c>
      <c r="E310" s="886"/>
      <c r="F310" s="886"/>
      <c r="G310" s="956"/>
      <c r="H310" s="956"/>
      <c r="I310" s="956"/>
      <c r="J310" s="886"/>
      <c r="K310" s="956"/>
    </row>
    <row r="311" spans="1:11" ht="15.6" hidden="1" x14ac:dyDescent="0.3">
      <c r="A311" s="1140" t="str">
        <f t="shared" si="26"/>
        <v/>
      </c>
      <c r="B311" s="1052" t="s">
        <v>436</v>
      </c>
      <c r="C311" s="1052"/>
      <c r="D311" s="1056" t="s">
        <v>470</v>
      </c>
      <c r="E311" s="1052"/>
      <c r="F311" s="1052" t="s">
        <v>22</v>
      </c>
      <c r="G311" s="955"/>
      <c r="H311" s="916">
        <f t="shared" si="27"/>
        <v>0</v>
      </c>
      <c r="I311" s="916">
        <f>H311*$I$12</f>
        <v>0</v>
      </c>
      <c r="J311" s="10"/>
      <c r="K311" s="953">
        <f>SUM(H311:I311)</f>
        <v>0</v>
      </c>
    </row>
    <row r="312" spans="1:11" ht="15.6" hidden="1" x14ac:dyDescent="0.3">
      <c r="A312" s="1140" t="str">
        <f t="shared" si="26"/>
        <v/>
      </c>
      <c r="B312" s="1052" t="s">
        <v>437</v>
      </c>
      <c r="C312" s="1052"/>
      <c r="D312" s="1056" t="s">
        <v>471</v>
      </c>
      <c r="E312" s="1052"/>
      <c r="F312" s="1052" t="s">
        <v>22</v>
      </c>
      <c r="G312" s="955"/>
      <c r="H312" s="916">
        <f t="shared" si="27"/>
        <v>0</v>
      </c>
      <c r="I312" s="916">
        <f>H312*$I$12</f>
        <v>0</v>
      </c>
      <c r="J312" s="10"/>
      <c r="K312" s="953">
        <f>SUM(H312:I312)</f>
        <v>0</v>
      </c>
    </row>
    <row r="313" spans="1:11" ht="15.6" hidden="1" x14ac:dyDescent="0.3">
      <c r="A313" s="1140" t="str">
        <f t="shared" si="26"/>
        <v/>
      </c>
      <c r="B313" s="1052"/>
      <c r="C313" s="1052"/>
      <c r="D313" s="1056"/>
      <c r="E313" s="1052"/>
      <c r="F313" s="1052"/>
      <c r="G313" s="955"/>
      <c r="H313" s="955"/>
      <c r="I313" s="955"/>
      <c r="J313" s="1052"/>
      <c r="K313" s="955"/>
    </row>
    <row r="314" spans="1:11" ht="15.6" hidden="1" x14ac:dyDescent="0.3">
      <c r="A314" s="1140" t="str">
        <f t="shared" si="26"/>
        <v/>
      </c>
      <c r="B314" s="886" t="s">
        <v>438</v>
      </c>
      <c r="C314" s="886"/>
      <c r="D314" s="65" t="s">
        <v>454</v>
      </c>
      <c r="E314" s="886"/>
      <c r="F314" s="886"/>
      <c r="G314" s="956"/>
      <c r="H314" s="956"/>
      <c r="I314" s="956"/>
      <c r="J314" s="886"/>
      <c r="K314" s="956"/>
    </row>
    <row r="315" spans="1:11" ht="15.6" hidden="1" x14ac:dyDescent="0.3">
      <c r="A315" s="1140" t="str">
        <f t="shared" si="26"/>
        <v/>
      </c>
      <c r="B315" s="1052" t="s">
        <v>439</v>
      </c>
      <c r="C315" s="1052"/>
      <c r="D315" s="1056" t="s">
        <v>472</v>
      </c>
      <c r="E315" s="1052"/>
      <c r="F315" s="1052" t="s">
        <v>22</v>
      </c>
      <c r="G315" s="955"/>
      <c r="H315" s="916">
        <f t="shared" si="27"/>
        <v>0</v>
      </c>
      <c r="I315" s="916">
        <f>H315*$I$12</f>
        <v>0</v>
      </c>
      <c r="J315" s="10"/>
      <c r="K315" s="953">
        <f>SUM(H315:I315)</f>
        <v>0</v>
      </c>
    </row>
    <row r="316" spans="1:11" ht="15.6" hidden="1" x14ac:dyDescent="0.3">
      <c r="A316" s="1140" t="str">
        <f t="shared" si="26"/>
        <v/>
      </c>
      <c r="B316" s="1052" t="s">
        <v>440</v>
      </c>
      <c r="C316" s="1052"/>
      <c r="D316" s="1056" t="s">
        <v>474</v>
      </c>
      <c r="E316" s="1052"/>
      <c r="F316" s="1052" t="s">
        <v>22</v>
      </c>
      <c r="G316" s="955"/>
      <c r="H316" s="916">
        <f t="shared" si="27"/>
        <v>0</v>
      </c>
      <c r="I316" s="916">
        <f>H316*$I$12</f>
        <v>0</v>
      </c>
      <c r="J316" s="10"/>
      <c r="K316" s="953">
        <f>SUM(H316:I316)</f>
        <v>0</v>
      </c>
    </row>
    <row r="317" spans="1:11" ht="15.6" hidden="1" x14ac:dyDescent="0.3">
      <c r="A317" s="1140" t="str">
        <f t="shared" si="26"/>
        <v/>
      </c>
      <c r="B317" s="1052"/>
      <c r="C317" s="1052"/>
      <c r="D317" s="1056"/>
      <c r="E317" s="1052"/>
      <c r="F317" s="1052"/>
      <c r="G317" s="955"/>
      <c r="H317" s="955"/>
      <c r="I317" s="916"/>
      <c r="J317" s="10"/>
      <c r="K317" s="953"/>
    </row>
    <row r="318" spans="1:11" ht="15.6" hidden="1" x14ac:dyDescent="0.3">
      <c r="A318" s="1140" t="str">
        <f t="shared" si="26"/>
        <v/>
      </c>
      <c r="B318" s="886" t="s">
        <v>441</v>
      </c>
      <c r="C318" s="886"/>
      <c r="D318" s="65" t="s">
        <v>473</v>
      </c>
      <c r="E318" s="886"/>
      <c r="F318" s="886" t="s">
        <v>22</v>
      </c>
      <c r="G318" s="956"/>
      <c r="H318" s="956">
        <f t="shared" si="27"/>
        <v>0</v>
      </c>
      <c r="I318" s="956">
        <f>H318*$I$12</f>
        <v>0</v>
      </c>
      <c r="J318" s="886"/>
      <c r="K318" s="956">
        <f>SUM(H318:I318)</f>
        <v>0</v>
      </c>
    </row>
    <row r="319" spans="1:11" ht="15.6" hidden="1" x14ac:dyDescent="0.3">
      <c r="A319" s="1140" t="str">
        <f t="shared" si="26"/>
        <v/>
      </c>
      <c r="B319" s="1052"/>
      <c r="C319" s="1052"/>
      <c r="D319" s="1056"/>
      <c r="E319" s="1052"/>
      <c r="F319" s="1052"/>
      <c r="G319" s="955"/>
      <c r="H319" s="955"/>
      <c r="I319" s="955"/>
      <c r="J319" s="1052"/>
      <c r="K319" s="955"/>
    </row>
    <row r="320" spans="1:11" ht="15.6" hidden="1" x14ac:dyDescent="0.3">
      <c r="A320" s="1140" t="str">
        <f t="shared" si="26"/>
        <v/>
      </c>
      <c r="B320" s="886" t="s">
        <v>442</v>
      </c>
      <c r="C320" s="886"/>
      <c r="D320" s="65" t="s">
        <v>453</v>
      </c>
      <c r="E320" s="886"/>
      <c r="F320" s="886"/>
      <c r="G320" s="956"/>
      <c r="H320" s="956"/>
      <c r="I320" s="956"/>
      <c r="J320" s="886"/>
      <c r="K320" s="956"/>
    </row>
    <row r="321" spans="1:11" ht="15.6" hidden="1" x14ac:dyDescent="0.3">
      <c r="A321" s="1140" t="str">
        <f t="shared" si="26"/>
        <v/>
      </c>
      <c r="B321" s="1052" t="s">
        <v>443</v>
      </c>
      <c r="C321" s="1052"/>
      <c r="D321" s="1056" t="s">
        <v>475</v>
      </c>
      <c r="E321" s="1052"/>
      <c r="F321" s="1052" t="s">
        <v>8</v>
      </c>
      <c r="G321" s="955"/>
      <c r="H321" s="916">
        <f t="shared" si="27"/>
        <v>0</v>
      </c>
      <c r="I321" s="916">
        <f>H321*$I$12</f>
        <v>0</v>
      </c>
      <c r="J321" s="10"/>
      <c r="K321" s="953">
        <f>SUM(H321:I321)</f>
        <v>0</v>
      </c>
    </row>
    <row r="322" spans="1:11" ht="15.6" hidden="1" x14ac:dyDescent="0.3">
      <c r="A322" s="1140" t="str">
        <f t="shared" si="26"/>
        <v/>
      </c>
      <c r="B322" s="1052" t="s">
        <v>444</v>
      </c>
      <c r="C322" s="1052"/>
      <c r="D322" s="1056" t="s">
        <v>385</v>
      </c>
      <c r="E322" s="1052"/>
      <c r="F322" s="1052" t="s">
        <v>201</v>
      </c>
      <c r="G322" s="955"/>
      <c r="H322" s="916">
        <f t="shared" si="27"/>
        <v>0</v>
      </c>
      <c r="I322" s="916">
        <f>H322*$I$12</f>
        <v>0</v>
      </c>
      <c r="J322" s="10"/>
      <c r="K322" s="953">
        <f>SUM(H322:I322)</f>
        <v>0</v>
      </c>
    </row>
    <row r="323" spans="1:11" ht="15.6" hidden="1" x14ac:dyDescent="0.3">
      <c r="A323" s="1140" t="str">
        <f t="shared" si="26"/>
        <v/>
      </c>
      <c r="B323" s="1052" t="s">
        <v>445</v>
      </c>
      <c r="C323" s="1052"/>
      <c r="D323" s="1056" t="s">
        <v>386</v>
      </c>
      <c r="E323" s="1052"/>
      <c r="F323" s="1052" t="s">
        <v>22</v>
      </c>
      <c r="G323" s="955"/>
      <c r="H323" s="916">
        <f t="shared" si="27"/>
        <v>0</v>
      </c>
      <c r="I323" s="916">
        <f>H323*$I$12</f>
        <v>0</v>
      </c>
      <c r="J323" s="10"/>
      <c r="K323" s="953">
        <f>SUM(H323:I323)</f>
        <v>0</v>
      </c>
    </row>
    <row r="324" spans="1:11" ht="15.6" hidden="1" x14ac:dyDescent="0.3">
      <c r="A324" s="1140" t="str">
        <f t="shared" si="26"/>
        <v/>
      </c>
      <c r="B324" s="1052" t="s">
        <v>446</v>
      </c>
      <c r="C324" s="1052"/>
      <c r="D324" s="1056" t="s">
        <v>476</v>
      </c>
      <c r="E324" s="1052"/>
      <c r="F324" s="1052" t="s">
        <v>22</v>
      </c>
      <c r="G324" s="955"/>
      <c r="H324" s="916">
        <f t="shared" si="27"/>
        <v>0</v>
      </c>
      <c r="I324" s="916">
        <f>H324*$I$12</f>
        <v>0</v>
      </c>
      <c r="J324" s="10"/>
      <c r="K324" s="953">
        <f>SUM(H324:I324)</f>
        <v>0</v>
      </c>
    </row>
    <row r="325" spans="1:11" ht="15.6" hidden="1" x14ac:dyDescent="0.3">
      <c r="A325" s="1140" t="str">
        <f t="shared" si="26"/>
        <v/>
      </c>
      <c r="B325" s="1052"/>
      <c r="C325" s="1052"/>
      <c r="D325" s="1056"/>
      <c r="E325" s="1052"/>
      <c r="F325" s="1052"/>
      <c r="G325" s="955"/>
      <c r="H325" s="955"/>
      <c r="I325" s="955"/>
      <c r="J325" s="1052"/>
      <c r="K325" s="955"/>
    </row>
    <row r="326" spans="1:11" ht="15.6" hidden="1" x14ac:dyDescent="0.3">
      <c r="A326" s="1140" t="str">
        <f t="shared" si="26"/>
        <v/>
      </c>
      <c r="B326" s="886" t="s">
        <v>447</v>
      </c>
      <c r="C326" s="886"/>
      <c r="D326" s="65" t="s">
        <v>452</v>
      </c>
      <c r="E326" s="886"/>
      <c r="F326" s="886"/>
      <c r="G326" s="956"/>
      <c r="H326" s="956"/>
      <c r="I326" s="956"/>
      <c r="J326" s="886"/>
      <c r="K326" s="956"/>
    </row>
    <row r="327" spans="1:11" ht="15.6" hidden="1" x14ac:dyDescent="0.3">
      <c r="A327" s="1140" t="str">
        <f t="shared" si="26"/>
        <v/>
      </c>
      <c r="B327" s="1052" t="s">
        <v>448</v>
      </c>
      <c r="C327" s="1052"/>
      <c r="D327" s="1056" t="s">
        <v>475</v>
      </c>
      <c r="E327" s="1052"/>
      <c r="F327" s="1052" t="s">
        <v>8</v>
      </c>
      <c r="G327" s="955"/>
      <c r="H327" s="916">
        <f t="shared" si="27"/>
        <v>0</v>
      </c>
      <c r="I327" s="916">
        <f>H327*$I$12</f>
        <v>0</v>
      </c>
      <c r="J327" s="10"/>
      <c r="K327" s="953">
        <f>SUM(H327:I327)</f>
        <v>0</v>
      </c>
    </row>
    <row r="328" spans="1:11" ht="15.6" hidden="1" x14ac:dyDescent="0.3">
      <c r="A328" s="1140" t="str">
        <f t="shared" si="26"/>
        <v/>
      </c>
      <c r="B328" s="1052" t="s">
        <v>449</v>
      </c>
      <c r="C328" s="1052"/>
      <c r="D328" s="1056" t="s">
        <v>385</v>
      </c>
      <c r="E328" s="1052"/>
      <c r="F328" s="1052" t="s">
        <v>201</v>
      </c>
      <c r="G328" s="955"/>
      <c r="H328" s="916">
        <f t="shared" si="27"/>
        <v>0</v>
      </c>
      <c r="I328" s="916">
        <f>H328*$I$12</f>
        <v>0</v>
      </c>
      <c r="J328" s="10"/>
      <c r="K328" s="953">
        <f>SUM(H328:I328)</f>
        <v>0</v>
      </c>
    </row>
    <row r="329" spans="1:11" ht="15.6" hidden="1" x14ac:dyDescent="0.3">
      <c r="A329" s="1140" t="str">
        <f t="shared" si="26"/>
        <v/>
      </c>
      <c r="B329" s="1052" t="s">
        <v>450</v>
      </c>
      <c r="C329" s="1052"/>
      <c r="D329" s="1056" t="s">
        <v>386</v>
      </c>
      <c r="E329" s="1052"/>
      <c r="F329" s="1052" t="s">
        <v>22</v>
      </c>
      <c r="G329" s="955"/>
      <c r="H329" s="916">
        <f t="shared" si="27"/>
        <v>0</v>
      </c>
      <c r="I329" s="916">
        <f>H329*$I$12</f>
        <v>0</v>
      </c>
      <c r="J329" s="10"/>
      <c r="K329" s="953">
        <f>SUM(H329:I329)</f>
        <v>0</v>
      </c>
    </row>
    <row r="330" spans="1:11" ht="15.6" hidden="1" x14ac:dyDescent="0.3">
      <c r="A330" s="1140" t="str">
        <f t="shared" si="26"/>
        <v/>
      </c>
      <c r="B330" s="1052" t="s">
        <v>451</v>
      </c>
      <c r="C330" s="1052"/>
      <c r="D330" s="1056" t="s">
        <v>477</v>
      </c>
      <c r="E330" s="1052"/>
      <c r="F330" s="1052" t="s">
        <v>22</v>
      </c>
      <c r="G330" s="955"/>
      <c r="H330" s="916">
        <f t="shared" si="27"/>
        <v>0</v>
      </c>
      <c r="I330" s="916">
        <f>H330*$I$12</f>
        <v>0</v>
      </c>
      <c r="J330" s="10"/>
      <c r="K330" s="953">
        <f>SUM(H330:I330)</f>
        <v>0</v>
      </c>
    </row>
    <row r="331" spans="1:11" ht="15.6" hidden="1" x14ac:dyDescent="0.3">
      <c r="A331" s="1140" t="str">
        <f t="shared" si="26"/>
        <v/>
      </c>
      <c r="B331" s="1052"/>
      <c r="C331" s="1052"/>
      <c r="D331" s="1056"/>
      <c r="E331" s="1052"/>
      <c r="F331" s="1052"/>
      <c r="G331" s="955"/>
      <c r="H331" s="955"/>
      <c r="I331" s="955"/>
      <c r="J331" s="1052"/>
      <c r="K331" s="955"/>
    </row>
    <row r="332" spans="1:11" ht="15.6" hidden="1" x14ac:dyDescent="0.3">
      <c r="A332" s="1140" t="str">
        <f t="shared" si="26"/>
        <v/>
      </c>
      <c r="B332" s="886" t="s">
        <v>478</v>
      </c>
      <c r="C332" s="886"/>
      <c r="D332" s="65" t="s">
        <v>514</v>
      </c>
      <c r="E332" s="886"/>
      <c r="F332" s="886"/>
      <c r="G332" s="956"/>
      <c r="H332" s="956"/>
      <c r="I332" s="956"/>
      <c r="J332" s="886"/>
      <c r="K332" s="956"/>
    </row>
    <row r="333" spans="1:11" ht="15.6" hidden="1" x14ac:dyDescent="0.3">
      <c r="A333" s="1140" t="str">
        <f t="shared" si="26"/>
        <v/>
      </c>
      <c r="B333" s="1052" t="s">
        <v>479</v>
      </c>
      <c r="C333" s="1052"/>
      <c r="D333" s="1056" t="s">
        <v>475</v>
      </c>
      <c r="E333" s="1052"/>
      <c r="F333" s="1052" t="s">
        <v>8</v>
      </c>
      <c r="G333" s="916"/>
      <c r="H333" s="916">
        <f t="shared" si="27"/>
        <v>0</v>
      </c>
      <c r="I333" s="916">
        <f>H333*$I$12</f>
        <v>0</v>
      </c>
      <c r="J333" s="10"/>
      <c r="K333" s="953">
        <f>SUM(H333:I333)</f>
        <v>0</v>
      </c>
    </row>
    <row r="334" spans="1:11" ht="15.6" hidden="1" x14ac:dyDescent="0.3">
      <c r="A334" s="1140" t="str">
        <f t="shared" si="26"/>
        <v/>
      </c>
      <c r="B334" s="1052" t="s">
        <v>480</v>
      </c>
      <c r="C334" s="1052"/>
      <c r="D334" s="1056" t="s">
        <v>385</v>
      </c>
      <c r="E334" s="1052"/>
      <c r="F334" s="1052" t="s">
        <v>201</v>
      </c>
      <c r="G334" s="916"/>
      <c r="H334" s="916">
        <f t="shared" si="27"/>
        <v>0</v>
      </c>
      <c r="I334" s="916">
        <f>H334*$I$12</f>
        <v>0</v>
      </c>
      <c r="J334" s="10"/>
      <c r="K334" s="953">
        <f>SUM(H334:I334)</f>
        <v>0</v>
      </c>
    </row>
    <row r="335" spans="1:11" ht="15.6" hidden="1" x14ac:dyDescent="0.3">
      <c r="A335" s="1140" t="str">
        <f t="shared" si="26"/>
        <v/>
      </c>
      <c r="B335" s="1052" t="s">
        <v>481</v>
      </c>
      <c r="C335" s="1052"/>
      <c r="D335" s="1056" t="s">
        <v>520</v>
      </c>
      <c r="E335" s="1052"/>
      <c r="F335" s="1052" t="s">
        <v>238</v>
      </c>
      <c r="G335" s="916"/>
      <c r="H335" s="916">
        <f t="shared" si="27"/>
        <v>0</v>
      </c>
      <c r="I335" s="916">
        <f>H335*$I$12</f>
        <v>0</v>
      </c>
      <c r="J335" s="10"/>
      <c r="K335" s="953">
        <f>SUM(H335:I335)</f>
        <v>0</v>
      </c>
    </row>
    <row r="336" spans="1:11" ht="15.6" hidden="1" x14ac:dyDescent="0.3">
      <c r="A336" s="1140" t="str">
        <f t="shared" si="26"/>
        <v/>
      </c>
      <c r="B336" s="880" t="s">
        <v>482</v>
      </c>
      <c r="C336" s="880"/>
      <c r="D336" s="20" t="s">
        <v>515</v>
      </c>
      <c r="E336" s="880"/>
      <c r="F336" s="880"/>
      <c r="G336" s="964"/>
      <c r="H336" s="964"/>
      <c r="I336" s="964"/>
      <c r="J336" s="403"/>
      <c r="K336" s="964"/>
    </row>
    <row r="337" spans="1:11" ht="15.6" hidden="1" x14ac:dyDescent="0.3">
      <c r="A337" s="1140" t="str">
        <f t="shared" si="26"/>
        <v/>
      </c>
      <c r="B337" s="886" t="s">
        <v>483</v>
      </c>
      <c r="C337" s="886"/>
      <c r="D337" s="65" t="s">
        <v>516</v>
      </c>
      <c r="E337" s="886"/>
      <c r="F337" s="886"/>
      <c r="G337" s="956"/>
      <c r="H337" s="956"/>
      <c r="I337" s="956"/>
      <c r="J337" s="886"/>
      <c r="K337" s="956"/>
    </row>
    <row r="338" spans="1:11" ht="15.6" hidden="1" x14ac:dyDescent="0.3">
      <c r="A338" s="1140" t="str">
        <f t="shared" si="26"/>
        <v/>
      </c>
      <c r="B338" s="1052" t="s">
        <v>484</v>
      </c>
      <c r="C338" s="1052"/>
      <c r="D338" s="1056" t="s">
        <v>521</v>
      </c>
      <c r="E338" s="1052"/>
      <c r="F338" s="1052" t="s">
        <v>23</v>
      </c>
      <c r="G338" s="916"/>
      <c r="H338" s="916">
        <f t="shared" si="27"/>
        <v>0</v>
      </c>
      <c r="I338" s="916">
        <f>H338*$I$12</f>
        <v>0</v>
      </c>
      <c r="J338" s="10"/>
      <c r="K338" s="953">
        <f>SUM(H338:I338)</f>
        <v>0</v>
      </c>
    </row>
    <row r="339" spans="1:11" ht="15.6" hidden="1" x14ac:dyDescent="0.3">
      <c r="A339" s="1140" t="str">
        <f t="shared" ref="A339:A404" si="30">IF(K339&lt;&gt;0,"x","")</f>
        <v/>
      </c>
      <c r="B339" s="1052" t="s">
        <v>485</v>
      </c>
      <c r="C339" s="1052"/>
      <c r="D339" s="1056" t="s">
        <v>522</v>
      </c>
      <c r="E339" s="1052"/>
      <c r="F339" s="1052" t="s">
        <v>23</v>
      </c>
      <c r="G339" s="916"/>
      <c r="H339" s="916">
        <f t="shared" si="27"/>
        <v>0</v>
      </c>
      <c r="I339" s="916">
        <f>H339*$I$12</f>
        <v>0</v>
      </c>
      <c r="J339" s="10"/>
      <c r="K339" s="953">
        <f>SUM(H339:I339)</f>
        <v>0</v>
      </c>
    </row>
    <row r="340" spans="1:11" ht="15.6" hidden="1" x14ac:dyDescent="0.3">
      <c r="A340" s="1140" t="str">
        <f t="shared" si="30"/>
        <v/>
      </c>
      <c r="B340" s="1052" t="s">
        <v>486</v>
      </c>
      <c r="C340" s="1052"/>
      <c r="D340" s="1056" t="s">
        <v>523</v>
      </c>
      <c r="E340" s="1052"/>
      <c r="F340" s="1052" t="s">
        <v>23</v>
      </c>
      <c r="G340" s="916"/>
      <c r="H340" s="916">
        <f t="shared" si="27"/>
        <v>0</v>
      </c>
      <c r="I340" s="916">
        <f>H340*$I$12</f>
        <v>0</v>
      </c>
      <c r="J340" s="10"/>
      <c r="K340" s="953">
        <f>SUM(H340:I340)</f>
        <v>0</v>
      </c>
    </row>
    <row r="341" spans="1:11" ht="15.6" hidden="1" x14ac:dyDescent="0.3">
      <c r="A341" s="1140" t="str">
        <f t="shared" si="30"/>
        <v/>
      </c>
      <c r="B341" s="1052" t="s">
        <v>487</v>
      </c>
      <c r="C341" s="1052"/>
      <c r="D341" s="1056" t="s">
        <v>524</v>
      </c>
      <c r="E341" s="1052"/>
      <c r="F341" s="1052" t="s">
        <v>23</v>
      </c>
      <c r="G341" s="916"/>
      <c r="H341" s="916">
        <f t="shared" si="27"/>
        <v>0</v>
      </c>
      <c r="I341" s="916">
        <f>H341*$I$12</f>
        <v>0</v>
      </c>
      <c r="J341" s="10"/>
      <c r="K341" s="953">
        <f>SUM(H341:I341)</f>
        <v>0</v>
      </c>
    </row>
    <row r="342" spans="1:11" ht="15.6" hidden="1" x14ac:dyDescent="0.3">
      <c r="A342" s="1140" t="str">
        <f t="shared" si="30"/>
        <v/>
      </c>
      <c r="B342" s="1052" t="s">
        <v>488</v>
      </c>
      <c r="C342" s="1052"/>
      <c r="D342" s="1056" t="s">
        <v>525</v>
      </c>
      <c r="E342" s="1052"/>
      <c r="F342" s="1052" t="s">
        <v>23</v>
      </c>
      <c r="G342" s="916"/>
      <c r="H342" s="916">
        <f t="shared" ref="H342:H376" si="31">G342*E342</f>
        <v>0</v>
      </c>
      <c r="I342" s="916">
        <f>H342*$I$12</f>
        <v>0</v>
      </c>
      <c r="J342" s="10"/>
      <c r="K342" s="953">
        <f>SUM(H342:I342)</f>
        <v>0</v>
      </c>
    </row>
    <row r="343" spans="1:11" ht="15.6" hidden="1" x14ac:dyDescent="0.3">
      <c r="A343" s="1140" t="str">
        <f t="shared" si="30"/>
        <v/>
      </c>
      <c r="B343" s="1052"/>
      <c r="C343" s="1052"/>
      <c r="D343" s="1056"/>
      <c r="E343" s="1052"/>
      <c r="F343" s="1052"/>
      <c r="G343" s="955"/>
      <c r="H343" s="955"/>
      <c r="I343" s="955"/>
      <c r="J343" s="1052"/>
      <c r="K343" s="955"/>
    </row>
    <row r="344" spans="1:11" ht="15.6" hidden="1" x14ac:dyDescent="0.3">
      <c r="A344" s="1140" t="str">
        <f t="shared" si="30"/>
        <v/>
      </c>
      <c r="B344" s="886" t="s">
        <v>489</v>
      </c>
      <c r="C344" s="886"/>
      <c r="D344" s="65" t="s">
        <v>517</v>
      </c>
      <c r="E344" s="886"/>
      <c r="F344" s="886"/>
      <c r="G344" s="956"/>
      <c r="H344" s="956"/>
      <c r="I344" s="956"/>
      <c r="J344" s="886"/>
      <c r="K344" s="956"/>
    </row>
    <row r="345" spans="1:11" ht="15.6" hidden="1" x14ac:dyDescent="0.3">
      <c r="A345" s="1140" t="str">
        <f t="shared" si="30"/>
        <v/>
      </c>
      <c r="B345" s="1052" t="s">
        <v>490</v>
      </c>
      <c r="C345" s="1052"/>
      <c r="D345" s="1056" t="s">
        <v>526</v>
      </c>
      <c r="E345" s="1052"/>
      <c r="F345" s="1052" t="s">
        <v>23</v>
      </c>
      <c r="G345" s="916"/>
      <c r="H345" s="916">
        <f t="shared" si="31"/>
        <v>0</v>
      </c>
      <c r="I345" s="916">
        <f>H345*$I$12</f>
        <v>0</v>
      </c>
      <c r="J345" s="10"/>
      <c r="K345" s="953">
        <f>SUM(H345:I345)</f>
        <v>0</v>
      </c>
    </row>
    <row r="346" spans="1:11" ht="15.6" hidden="1" x14ac:dyDescent="0.3">
      <c r="A346" s="1140" t="str">
        <f t="shared" si="30"/>
        <v/>
      </c>
      <c r="B346" s="1052" t="s">
        <v>491</v>
      </c>
      <c r="C346" s="1052"/>
      <c r="D346" s="1056" t="s">
        <v>527</v>
      </c>
      <c r="E346" s="1052"/>
      <c r="F346" s="1052" t="s">
        <v>23</v>
      </c>
      <c r="G346" s="916"/>
      <c r="H346" s="916">
        <f t="shared" si="31"/>
        <v>0</v>
      </c>
      <c r="I346" s="916">
        <f>H346*$I$12</f>
        <v>0</v>
      </c>
      <c r="J346" s="10"/>
      <c r="K346" s="953">
        <f>SUM(H346:I346)</f>
        <v>0</v>
      </c>
    </row>
    <row r="347" spans="1:11" ht="15.6" hidden="1" x14ac:dyDescent="0.3">
      <c r="A347" s="1140" t="str">
        <f t="shared" si="30"/>
        <v/>
      </c>
      <c r="B347" s="1052" t="s">
        <v>492</v>
      </c>
      <c r="C347" s="1052"/>
      <c r="D347" s="1056" t="s">
        <v>528</v>
      </c>
      <c r="E347" s="1052"/>
      <c r="F347" s="1052" t="s">
        <v>23</v>
      </c>
      <c r="G347" s="916"/>
      <c r="H347" s="916">
        <f t="shared" si="31"/>
        <v>0</v>
      </c>
      <c r="I347" s="916">
        <f>H347*$I$12</f>
        <v>0</v>
      </c>
      <c r="J347" s="10"/>
      <c r="K347" s="953">
        <f>SUM(H347:I347)</f>
        <v>0</v>
      </c>
    </row>
    <row r="348" spans="1:11" ht="15.6" hidden="1" x14ac:dyDescent="0.3">
      <c r="A348" s="1140" t="str">
        <f t="shared" si="30"/>
        <v/>
      </c>
      <c r="B348" s="1052" t="s">
        <v>493</v>
      </c>
      <c r="C348" s="1052"/>
      <c r="D348" s="1056" t="s">
        <v>529</v>
      </c>
      <c r="E348" s="1052"/>
      <c r="F348" s="1052" t="s">
        <v>23</v>
      </c>
      <c r="G348" s="916"/>
      <c r="H348" s="916">
        <f t="shared" si="31"/>
        <v>0</v>
      </c>
      <c r="I348" s="916">
        <f>H348*$I$12</f>
        <v>0</v>
      </c>
      <c r="J348" s="10"/>
      <c r="K348" s="953">
        <f>SUM(H348:I348)</f>
        <v>0</v>
      </c>
    </row>
    <row r="349" spans="1:11" ht="15.6" hidden="1" x14ac:dyDescent="0.3">
      <c r="A349" s="1140" t="str">
        <f t="shared" si="30"/>
        <v/>
      </c>
      <c r="B349" s="1052" t="s">
        <v>2861</v>
      </c>
      <c r="C349" s="1052"/>
      <c r="D349" s="1056" t="s">
        <v>2860</v>
      </c>
      <c r="E349" s="1052"/>
      <c r="F349" s="1052" t="s">
        <v>112</v>
      </c>
      <c r="G349" s="916"/>
      <c r="H349" s="916">
        <f t="shared" si="31"/>
        <v>0</v>
      </c>
      <c r="I349" s="916">
        <f>H349*$I$12</f>
        <v>0</v>
      </c>
      <c r="J349" s="10"/>
      <c r="K349" s="953">
        <f>SUM(H349:I349)</f>
        <v>0</v>
      </c>
    </row>
    <row r="350" spans="1:11" ht="15.6" hidden="1" x14ac:dyDescent="0.3">
      <c r="A350" s="1140" t="str">
        <f t="shared" si="30"/>
        <v/>
      </c>
      <c r="B350" s="1052"/>
      <c r="C350" s="1052"/>
      <c r="D350" s="1056"/>
      <c r="E350" s="1052"/>
      <c r="F350" s="1052"/>
      <c r="G350" s="916"/>
      <c r="H350" s="916">
        <f t="shared" si="31"/>
        <v>0</v>
      </c>
      <c r="I350" s="916"/>
      <c r="J350" s="10"/>
      <c r="K350" s="953"/>
    </row>
    <row r="351" spans="1:11" ht="15.6" hidden="1" x14ac:dyDescent="0.3">
      <c r="A351" s="1140" t="str">
        <f t="shared" si="30"/>
        <v/>
      </c>
      <c r="B351" s="1052" t="s">
        <v>494</v>
      </c>
      <c r="C351" s="1052"/>
      <c r="D351" s="1056" t="s">
        <v>530</v>
      </c>
      <c r="E351" s="1052"/>
      <c r="F351" s="1052" t="s">
        <v>23</v>
      </c>
      <c r="G351" s="916"/>
      <c r="H351" s="916">
        <f t="shared" si="31"/>
        <v>0</v>
      </c>
      <c r="I351" s="916">
        <f>H351*$I$12</f>
        <v>0</v>
      </c>
      <c r="J351" s="10"/>
      <c r="K351" s="953">
        <f>SUM(H351:I351)</f>
        <v>0</v>
      </c>
    </row>
    <row r="352" spans="1:11" ht="15.6" hidden="1" x14ac:dyDescent="0.3">
      <c r="A352" s="1140" t="str">
        <f t="shared" si="30"/>
        <v/>
      </c>
      <c r="B352" s="1052" t="s">
        <v>495</v>
      </c>
      <c r="C352" s="1052"/>
      <c r="D352" s="1056" t="s">
        <v>531</v>
      </c>
      <c r="E352" s="1052"/>
      <c r="F352" s="1052" t="s">
        <v>23</v>
      </c>
      <c r="G352" s="916"/>
      <c r="H352" s="916">
        <f t="shared" si="31"/>
        <v>0</v>
      </c>
      <c r="I352" s="916">
        <f>H352*$I$12</f>
        <v>0</v>
      </c>
      <c r="J352" s="10"/>
      <c r="K352" s="953">
        <f>SUM(H352:I352)</f>
        <v>0</v>
      </c>
    </row>
    <row r="353" spans="1:11" ht="15.6" hidden="1" x14ac:dyDescent="0.3">
      <c r="A353" s="1140" t="str">
        <f t="shared" si="30"/>
        <v/>
      </c>
      <c r="B353" s="1052" t="s">
        <v>3051</v>
      </c>
      <c r="C353" s="1052" t="s">
        <v>3083</v>
      </c>
      <c r="D353" s="1056" t="s">
        <v>3084</v>
      </c>
      <c r="E353" s="890"/>
      <c r="F353" s="1052" t="s">
        <v>210</v>
      </c>
      <c r="G353" s="916"/>
      <c r="H353" s="916">
        <f t="shared" si="31"/>
        <v>0</v>
      </c>
      <c r="I353" s="916">
        <f>H353*$I$12</f>
        <v>0</v>
      </c>
      <c r="J353" s="10"/>
      <c r="K353" s="953">
        <f>SUM(H353:I353)</f>
        <v>0</v>
      </c>
    </row>
    <row r="354" spans="1:11" ht="15.6" hidden="1" x14ac:dyDescent="0.3">
      <c r="A354" s="1140" t="str">
        <f t="shared" si="30"/>
        <v/>
      </c>
      <c r="B354" s="1052"/>
      <c r="C354" s="1052"/>
      <c r="D354" s="1056"/>
      <c r="E354" s="1052"/>
      <c r="F354" s="1052"/>
      <c r="G354" s="955"/>
      <c r="H354" s="916"/>
      <c r="I354" s="955"/>
      <c r="J354" s="1052"/>
      <c r="K354" s="955"/>
    </row>
    <row r="355" spans="1:11" ht="15.6" hidden="1" x14ac:dyDescent="0.3">
      <c r="A355" s="1140" t="str">
        <f t="shared" si="30"/>
        <v/>
      </c>
      <c r="B355" s="886" t="s">
        <v>496</v>
      </c>
      <c r="C355" s="886"/>
      <c r="D355" s="65" t="s">
        <v>532</v>
      </c>
      <c r="E355" s="886"/>
      <c r="F355" s="886" t="s">
        <v>60</v>
      </c>
      <c r="G355" s="956"/>
      <c r="H355" s="956">
        <f t="shared" si="31"/>
        <v>0</v>
      </c>
      <c r="I355" s="956">
        <f>H355*$I$12</f>
        <v>0</v>
      </c>
      <c r="J355" s="886"/>
      <c r="K355" s="956">
        <f>SUM(H355:I355)</f>
        <v>0</v>
      </c>
    </row>
    <row r="356" spans="1:11" ht="15.6" hidden="1" x14ac:dyDescent="0.3">
      <c r="A356" s="1140" t="str">
        <f t="shared" si="30"/>
        <v/>
      </c>
      <c r="B356" s="1052"/>
      <c r="C356" s="1052"/>
      <c r="D356" s="1056"/>
      <c r="E356" s="1052"/>
      <c r="F356" s="1052"/>
      <c r="G356" s="955"/>
      <c r="H356" s="955"/>
      <c r="I356" s="955"/>
      <c r="J356" s="1052"/>
      <c r="K356" s="955"/>
    </row>
    <row r="357" spans="1:11" ht="15.6" hidden="1" x14ac:dyDescent="0.3">
      <c r="A357" s="1140" t="str">
        <f t="shared" si="30"/>
        <v/>
      </c>
      <c r="B357" s="886" t="s">
        <v>497</v>
      </c>
      <c r="C357" s="886"/>
      <c r="D357" s="65" t="s">
        <v>518</v>
      </c>
      <c r="E357" s="886"/>
      <c r="F357" s="886"/>
      <c r="G357" s="956"/>
      <c r="H357" s="956"/>
      <c r="I357" s="956"/>
      <c r="J357" s="886"/>
      <c r="K357" s="956"/>
    </row>
    <row r="358" spans="1:11" ht="15.6" hidden="1" x14ac:dyDescent="0.3">
      <c r="A358" s="1140" t="str">
        <f t="shared" si="30"/>
        <v/>
      </c>
      <c r="B358" s="1052" t="s">
        <v>498</v>
      </c>
      <c r="C358" s="1052"/>
      <c r="D358" s="1056" t="s">
        <v>533</v>
      </c>
      <c r="E358" s="1052"/>
      <c r="F358" s="1052" t="s">
        <v>22</v>
      </c>
      <c r="G358" s="916"/>
      <c r="H358" s="916">
        <f t="shared" si="31"/>
        <v>0</v>
      </c>
      <c r="I358" s="916">
        <f t="shared" ref="I358:I365" si="32">H358*$I$12</f>
        <v>0</v>
      </c>
      <c r="J358" s="10"/>
      <c r="K358" s="953">
        <f t="shared" ref="K358:K365" si="33">SUM(H358:I358)</f>
        <v>0</v>
      </c>
    </row>
    <row r="359" spans="1:11" ht="15.6" hidden="1" x14ac:dyDescent="0.3">
      <c r="A359" s="1140" t="str">
        <f t="shared" si="30"/>
        <v/>
      </c>
      <c r="B359" s="1052" t="s">
        <v>499</v>
      </c>
      <c r="C359" s="1052"/>
      <c r="D359" s="1056" t="s">
        <v>540</v>
      </c>
      <c r="E359" s="1052"/>
      <c r="F359" s="1052" t="s">
        <v>22</v>
      </c>
      <c r="G359" s="916"/>
      <c r="H359" s="916">
        <f t="shared" si="31"/>
        <v>0</v>
      </c>
      <c r="I359" s="916">
        <f t="shared" si="32"/>
        <v>0</v>
      </c>
      <c r="J359" s="10"/>
      <c r="K359" s="953">
        <f t="shared" si="33"/>
        <v>0</v>
      </c>
    </row>
    <row r="360" spans="1:11" ht="15.6" hidden="1" x14ac:dyDescent="0.3">
      <c r="A360" s="1140" t="str">
        <f t="shared" si="30"/>
        <v/>
      </c>
      <c r="B360" s="1052" t="s">
        <v>500</v>
      </c>
      <c r="C360" s="1052"/>
      <c r="D360" s="1056" t="s">
        <v>539</v>
      </c>
      <c r="E360" s="1052"/>
      <c r="F360" s="1052" t="s">
        <v>22</v>
      </c>
      <c r="G360" s="916"/>
      <c r="H360" s="916">
        <f t="shared" si="31"/>
        <v>0</v>
      </c>
      <c r="I360" s="916">
        <f t="shared" si="32"/>
        <v>0</v>
      </c>
      <c r="J360" s="10"/>
      <c r="K360" s="953">
        <f t="shared" si="33"/>
        <v>0</v>
      </c>
    </row>
    <row r="361" spans="1:11" ht="15.6" hidden="1" x14ac:dyDescent="0.3">
      <c r="A361" s="1140" t="str">
        <f t="shared" si="30"/>
        <v/>
      </c>
      <c r="B361" s="1052" t="s">
        <v>501</v>
      </c>
      <c r="C361" s="1052"/>
      <c r="D361" s="1056" t="s">
        <v>538</v>
      </c>
      <c r="E361" s="1052"/>
      <c r="F361" s="1052" t="s">
        <v>22</v>
      </c>
      <c r="G361" s="916"/>
      <c r="H361" s="916">
        <f t="shared" si="31"/>
        <v>0</v>
      </c>
      <c r="I361" s="916">
        <f t="shared" si="32"/>
        <v>0</v>
      </c>
      <c r="J361" s="10"/>
      <c r="K361" s="953">
        <f t="shared" si="33"/>
        <v>0</v>
      </c>
    </row>
    <row r="362" spans="1:11" ht="15.6" hidden="1" x14ac:dyDescent="0.3">
      <c r="A362" s="1140" t="str">
        <f t="shared" si="30"/>
        <v/>
      </c>
      <c r="B362" s="1052" t="s">
        <v>502</v>
      </c>
      <c r="C362" s="1052"/>
      <c r="D362" s="1056" t="s">
        <v>537</v>
      </c>
      <c r="E362" s="1052"/>
      <c r="F362" s="1052" t="s">
        <v>22</v>
      </c>
      <c r="G362" s="916"/>
      <c r="H362" s="916">
        <f t="shared" si="31"/>
        <v>0</v>
      </c>
      <c r="I362" s="916">
        <f t="shared" si="32"/>
        <v>0</v>
      </c>
      <c r="J362" s="10"/>
      <c r="K362" s="953">
        <f t="shared" si="33"/>
        <v>0</v>
      </c>
    </row>
    <row r="363" spans="1:11" ht="15.6" hidden="1" x14ac:dyDescent="0.3">
      <c r="A363" s="1140" t="str">
        <f t="shared" si="30"/>
        <v/>
      </c>
      <c r="B363" s="1052" t="s">
        <v>503</v>
      </c>
      <c r="C363" s="1052"/>
      <c r="D363" s="1056" t="s">
        <v>536</v>
      </c>
      <c r="E363" s="1052"/>
      <c r="F363" s="1052" t="s">
        <v>22</v>
      </c>
      <c r="G363" s="916"/>
      <c r="H363" s="916">
        <f t="shared" si="31"/>
        <v>0</v>
      </c>
      <c r="I363" s="916">
        <f t="shared" si="32"/>
        <v>0</v>
      </c>
      <c r="J363" s="10"/>
      <c r="K363" s="953">
        <f t="shared" si="33"/>
        <v>0</v>
      </c>
    </row>
    <row r="364" spans="1:11" ht="15.6" hidden="1" x14ac:dyDescent="0.3">
      <c r="A364" s="1140" t="str">
        <f t="shared" si="30"/>
        <v/>
      </c>
      <c r="B364" s="1052" t="s">
        <v>504</v>
      </c>
      <c r="C364" s="1052"/>
      <c r="D364" s="1056" t="s">
        <v>535</v>
      </c>
      <c r="E364" s="1052"/>
      <c r="F364" s="1052" t="s">
        <v>22</v>
      </c>
      <c r="G364" s="916"/>
      <c r="H364" s="916">
        <f t="shared" si="31"/>
        <v>0</v>
      </c>
      <c r="I364" s="916">
        <f t="shared" si="32"/>
        <v>0</v>
      </c>
      <c r="J364" s="10"/>
      <c r="K364" s="953">
        <f t="shared" si="33"/>
        <v>0</v>
      </c>
    </row>
    <row r="365" spans="1:11" ht="15.6" hidden="1" x14ac:dyDescent="0.3">
      <c r="A365" s="1140" t="str">
        <f t="shared" si="30"/>
        <v/>
      </c>
      <c r="B365" s="1052" t="s">
        <v>505</v>
      </c>
      <c r="C365" s="1052"/>
      <c r="D365" s="1056" t="s">
        <v>534</v>
      </c>
      <c r="E365" s="1052"/>
      <c r="F365" s="1052" t="s">
        <v>22</v>
      </c>
      <c r="G365" s="916"/>
      <c r="H365" s="916">
        <f t="shared" si="31"/>
        <v>0</v>
      </c>
      <c r="I365" s="916">
        <f t="shared" si="32"/>
        <v>0</v>
      </c>
      <c r="J365" s="10"/>
      <c r="K365" s="953">
        <f t="shared" si="33"/>
        <v>0</v>
      </c>
    </row>
    <row r="366" spans="1:11" ht="15.6" hidden="1" x14ac:dyDescent="0.3">
      <c r="A366" s="1140" t="str">
        <f t="shared" si="30"/>
        <v/>
      </c>
      <c r="B366" s="1052"/>
      <c r="C366" s="1052"/>
      <c r="D366" s="1056"/>
      <c r="E366" s="1052"/>
      <c r="F366" s="1052"/>
      <c r="G366" s="955"/>
      <c r="H366" s="955"/>
      <c r="I366" s="955"/>
      <c r="J366" s="1052"/>
      <c r="K366" s="955"/>
    </row>
    <row r="367" spans="1:11" ht="15.6" hidden="1" x14ac:dyDescent="0.3">
      <c r="A367" s="1140" t="str">
        <f t="shared" si="30"/>
        <v/>
      </c>
      <c r="B367" s="886" t="s">
        <v>506</v>
      </c>
      <c r="C367" s="886"/>
      <c r="D367" s="65" t="s">
        <v>519</v>
      </c>
      <c r="E367" s="886"/>
      <c r="F367" s="886"/>
      <c r="G367" s="956"/>
      <c r="H367" s="956"/>
      <c r="I367" s="956"/>
      <c r="J367" s="886"/>
      <c r="K367" s="956"/>
    </row>
    <row r="368" spans="1:11" ht="15.6" hidden="1" x14ac:dyDescent="0.3">
      <c r="A368" s="1140" t="str">
        <f t="shared" si="30"/>
        <v/>
      </c>
      <c r="B368" s="1052" t="s">
        <v>507</v>
      </c>
      <c r="C368" s="1052"/>
      <c r="D368" s="1056" t="s">
        <v>541</v>
      </c>
      <c r="E368" s="1052"/>
      <c r="F368" s="1052" t="s">
        <v>201</v>
      </c>
      <c r="G368" s="916"/>
      <c r="H368" s="916">
        <f t="shared" si="31"/>
        <v>0</v>
      </c>
      <c r="I368" s="916">
        <f t="shared" ref="I368:I376" si="34">H368*$I$12</f>
        <v>0</v>
      </c>
      <c r="J368" s="10"/>
      <c r="K368" s="953">
        <f t="shared" ref="K368:K376" si="35">SUM(H368:I368)</f>
        <v>0</v>
      </c>
    </row>
    <row r="369" spans="1:11" ht="15.6" hidden="1" x14ac:dyDescent="0.3">
      <c r="A369" s="1140" t="str">
        <f t="shared" si="30"/>
        <v/>
      </c>
      <c r="B369" s="1052" t="s">
        <v>508</v>
      </c>
      <c r="C369" s="1052"/>
      <c r="D369" s="1056" t="s">
        <v>542</v>
      </c>
      <c r="E369" s="1052"/>
      <c r="F369" s="1052" t="s">
        <v>201</v>
      </c>
      <c r="G369" s="916"/>
      <c r="H369" s="916">
        <f t="shared" si="31"/>
        <v>0</v>
      </c>
      <c r="I369" s="916">
        <f t="shared" si="34"/>
        <v>0</v>
      </c>
      <c r="J369" s="10"/>
      <c r="K369" s="953">
        <f t="shared" si="35"/>
        <v>0</v>
      </c>
    </row>
    <row r="370" spans="1:11" ht="15.6" hidden="1" x14ac:dyDescent="0.3">
      <c r="A370" s="1140" t="str">
        <f t="shared" si="30"/>
        <v/>
      </c>
      <c r="B370" s="1052" t="s">
        <v>509</v>
      </c>
      <c r="C370" s="1052"/>
      <c r="D370" s="1056" t="s">
        <v>540</v>
      </c>
      <c r="E370" s="1052"/>
      <c r="F370" s="1052" t="s">
        <v>22</v>
      </c>
      <c r="G370" s="916"/>
      <c r="H370" s="916">
        <f t="shared" si="31"/>
        <v>0</v>
      </c>
      <c r="I370" s="916">
        <f t="shared" si="34"/>
        <v>0</v>
      </c>
      <c r="J370" s="10"/>
      <c r="K370" s="953">
        <f t="shared" si="35"/>
        <v>0</v>
      </c>
    </row>
    <row r="371" spans="1:11" ht="15.6" hidden="1" x14ac:dyDescent="0.3">
      <c r="A371" s="1140" t="str">
        <f t="shared" si="30"/>
        <v/>
      </c>
      <c r="B371" s="1052" t="s">
        <v>510</v>
      </c>
      <c r="C371" s="1052"/>
      <c r="D371" s="1056" t="s">
        <v>539</v>
      </c>
      <c r="E371" s="1052"/>
      <c r="F371" s="1052" t="s">
        <v>22</v>
      </c>
      <c r="G371" s="916"/>
      <c r="H371" s="916">
        <f t="shared" si="31"/>
        <v>0</v>
      </c>
      <c r="I371" s="916">
        <f t="shared" si="34"/>
        <v>0</v>
      </c>
      <c r="J371" s="10"/>
      <c r="K371" s="953">
        <f t="shared" si="35"/>
        <v>0</v>
      </c>
    </row>
    <row r="372" spans="1:11" ht="15.6" hidden="1" x14ac:dyDescent="0.3">
      <c r="A372" s="1140" t="str">
        <f t="shared" si="30"/>
        <v/>
      </c>
      <c r="B372" s="1052" t="s">
        <v>511</v>
      </c>
      <c r="C372" s="1052"/>
      <c r="D372" s="1056" t="s">
        <v>538</v>
      </c>
      <c r="E372" s="1052"/>
      <c r="F372" s="1052" t="s">
        <v>22</v>
      </c>
      <c r="G372" s="916"/>
      <c r="H372" s="916">
        <f t="shared" si="31"/>
        <v>0</v>
      </c>
      <c r="I372" s="916">
        <f t="shared" si="34"/>
        <v>0</v>
      </c>
      <c r="J372" s="10"/>
      <c r="K372" s="953">
        <f t="shared" si="35"/>
        <v>0</v>
      </c>
    </row>
    <row r="373" spans="1:11" ht="15.6" hidden="1" x14ac:dyDescent="0.3">
      <c r="A373" s="1140" t="str">
        <f t="shared" si="30"/>
        <v/>
      </c>
      <c r="B373" s="1052" t="s">
        <v>512</v>
      </c>
      <c r="C373" s="1052"/>
      <c r="D373" s="1056" t="s">
        <v>537</v>
      </c>
      <c r="E373" s="1052"/>
      <c r="F373" s="1052" t="s">
        <v>22</v>
      </c>
      <c r="G373" s="916"/>
      <c r="H373" s="916">
        <f t="shared" si="31"/>
        <v>0</v>
      </c>
      <c r="I373" s="916">
        <f t="shared" si="34"/>
        <v>0</v>
      </c>
      <c r="J373" s="10"/>
      <c r="K373" s="953">
        <f t="shared" si="35"/>
        <v>0</v>
      </c>
    </row>
    <row r="374" spans="1:11" ht="15.6" hidden="1" x14ac:dyDescent="0.3">
      <c r="A374" s="1140" t="str">
        <f t="shared" si="30"/>
        <v/>
      </c>
      <c r="B374" s="1052" t="s">
        <v>513</v>
      </c>
      <c r="C374" s="1052"/>
      <c r="D374" s="1056" t="s">
        <v>536</v>
      </c>
      <c r="E374" s="1052"/>
      <c r="F374" s="1052" t="s">
        <v>22</v>
      </c>
      <c r="G374" s="916"/>
      <c r="H374" s="916">
        <f t="shared" si="31"/>
        <v>0</v>
      </c>
      <c r="I374" s="916">
        <f t="shared" si="34"/>
        <v>0</v>
      </c>
      <c r="J374" s="10"/>
      <c r="K374" s="953">
        <f t="shared" si="35"/>
        <v>0</v>
      </c>
    </row>
    <row r="375" spans="1:11" ht="15.6" hidden="1" x14ac:dyDescent="0.3">
      <c r="A375" s="1140" t="str">
        <f t="shared" si="30"/>
        <v/>
      </c>
      <c r="B375" s="1052" t="s">
        <v>546</v>
      </c>
      <c r="C375" s="1052"/>
      <c r="D375" s="1056" t="s">
        <v>535</v>
      </c>
      <c r="E375" s="1052"/>
      <c r="F375" s="1052" t="s">
        <v>22</v>
      </c>
      <c r="G375" s="916"/>
      <c r="H375" s="916">
        <f t="shared" si="31"/>
        <v>0</v>
      </c>
      <c r="I375" s="916">
        <f t="shared" si="34"/>
        <v>0</v>
      </c>
      <c r="J375" s="10"/>
      <c r="K375" s="953">
        <f t="shared" si="35"/>
        <v>0</v>
      </c>
    </row>
    <row r="376" spans="1:11" ht="15.6" hidden="1" x14ac:dyDescent="0.3">
      <c r="A376" s="1140" t="str">
        <f t="shared" si="30"/>
        <v/>
      </c>
      <c r="B376" s="1052" t="s">
        <v>547</v>
      </c>
      <c r="C376" s="1052"/>
      <c r="D376" s="1056" t="s">
        <v>578</v>
      </c>
      <c r="E376" s="1052"/>
      <c r="F376" s="1052" t="s">
        <v>22</v>
      </c>
      <c r="G376" s="916"/>
      <c r="H376" s="916">
        <f t="shared" si="31"/>
        <v>0</v>
      </c>
      <c r="I376" s="916">
        <f t="shared" si="34"/>
        <v>0</v>
      </c>
      <c r="J376" s="10"/>
      <c r="K376" s="953">
        <f t="shared" si="35"/>
        <v>0</v>
      </c>
    </row>
    <row r="377" spans="1:11" ht="15.6" hidden="1" x14ac:dyDescent="0.3">
      <c r="A377" s="1140" t="str">
        <f t="shared" si="30"/>
        <v/>
      </c>
      <c r="B377" s="1052"/>
      <c r="C377" s="1052"/>
      <c r="D377" s="1056"/>
      <c r="E377" s="1052"/>
      <c r="F377" s="1052"/>
      <c r="G377" s="955"/>
      <c r="H377" s="955"/>
      <c r="I377" s="955"/>
      <c r="J377" s="1052"/>
      <c r="K377" s="955"/>
    </row>
    <row r="378" spans="1:11" ht="15.6" hidden="1" x14ac:dyDescent="0.3">
      <c r="A378" s="1140" t="str">
        <f t="shared" si="30"/>
        <v/>
      </c>
      <c r="B378" s="886" t="s">
        <v>548</v>
      </c>
      <c r="C378" s="886"/>
      <c r="D378" s="65" t="s">
        <v>569</v>
      </c>
      <c r="E378" s="886"/>
      <c r="F378" s="886"/>
      <c r="G378" s="956"/>
      <c r="H378" s="956"/>
      <c r="I378" s="956"/>
      <c r="J378" s="886"/>
      <c r="K378" s="956"/>
    </row>
    <row r="379" spans="1:11" ht="15.6" hidden="1" x14ac:dyDescent="0.3">
      <c r="A379" s="1140" t="str">
        <f t="shared" si="30"/>
        <v/>
      </c>
      <c r="B379" s="1052" t="s">
        <v>549</v>
      </c>
      <c r="C379" s="1052"/>
      <c r="D379" s="1056" t="s">
        <v>579</v>
      </c>
      <c r="E379" s="890"/>
      <c r="F379" s="1052" t="s">
        <v>22</v>
      </c>
      <c r="G379" s="916"/>
      <c r="H379" s="916">
        <f>G379*E379</f>
        <v>0</v>
      </c>
      <c r="I379" s="916">
        <f>H379*$I$12</f>
        <v>0</v>
      </c>
      <c r="J379" s="10"/>
      <c r="K379" s="953">
        <f>SUM(H379:I379)</f>
        <v>0</v>
      </c>
    </row>
    <row r="380" spans="1:11" ht="15.6" hidden="1" x14ac:dyDescent="0.3">
      <c r="A380" s="1140" t="str">
        <f t="shared" si="30"/>
        <v/>
      </c>
      <c r="B380" s="1052" t="s">
        <v>550</v>
      </c>
      <c r="C380" s="1052"/>
      <c r="D380" s="1056" t="s">
        <v>3054</v>
      </c>
      <c r="E380" s="890"/>
      <c r="F380" s="1052" t="s">
        <v>22</v>
      </c>
      <c r="G380" s="916"/>
      <c r="H380" s="916">
        <f>G380*E380</f>
        <v>0</v>
      </c>
      <c r="I380" s="916">
        <f>H380*$I$12</f>
        <v>0</v>
      </c>
      <c r="J380" s="10"/>
      <c r="K380" s="953">
        <f>SUM(H380:I380)</f>
        <v>0</v>
      </c>
    </row>
    <row r="381" spans="1:11" ht="15.6" hidden="1" x14ac:dyDescent="0.3">
      <c r="A381" s="1140" t="str">
        <f t="shared" si="30"/>
        <v/>
      </c>
      <c r="B381" s="1052"/>
      <c r="C381" s="1052"/>
      <c r="D381" s="1056"/>
      <c r="E381" s="890"/>
      <c r="F381" s="1052"/>
      <c r="G381" s="916"/>
      <c r="H381" s="916"/>
      <c r="I381" s="916"/>
      <c r="J381" s="10"/>
      <c r="K381" s="916"/>
    </row>
    <row r="382" spans="1:11" ht="15.6" x14ac:dyDescent="0.3">
      <c r="A382" s="1140" t="s">
        <v>4247</v>
      </c>
      <c r="B382" s="538" t="s">
        <v>3674</v>
      </c>
      <c r="C382" s="538"/>
      <c r="D382" s="539" t="s">
        <v>3675</v>
      </c>
      <c r="E382" s="65"/>
      <c r="F382" s="65"/>
      <c r="G382" s="1013"/>
      <c r="H382" s="1013"/>
      <c r="I382" s="1013"/>
      <c r="J382" s="65"/>
      <c r="K382" s="1013"/>
    </row>
    <row r="383" spans="1:11" ht="15.6" x14ac:dyDescent="0.3">
      <c r="A383" s="1140" t="str">
        <f t="shared" si="30"/>
        <v/>
      </c>
      <c r="B383" s="700" t="s">
        <v>3698</v>
      </c>
      <c r="C383" s="700" t="s">
        <v>4136</v>
      </c>
      <c r="D383" s="505" t="s">
        <v>4009</v>
      </c>
      <c r="E383" s="484">
        <f>25*10</f>
        <v>250</v>
      </c>
      <c r="F383" s="700" t="s">
        <v>210</v>
      </c>
      <c r="G383" s="916"/>
      <c r="H383" s="916"/>
      <c r="I383" s="916"/>
      <c r="J383" s="10"/>
      <c r="K383" s="953"/>
    </row>
    <row r="384" spans="1:11" ht="15.6" x14ac:dyDescent="0.3">
      <c r="A384" s="1140" t="s">
        <v>4247</v>
      </c>
      <c r="B384" s="71"/>
      <c r="C384" s="71"/>
      <c r="D384" s="72"/>
      <c r="E384" s="72"/>
      <c r="F384" s="72"/>
      <c r="G384" s="1020"/>
      <c r="H384" s="1020"/>
      <c r="I384" s="1020"/>
      <c r="J384" s="72"/>
      <c r="K384" s="1020"/>
    </row>
    <row r="385" spans="1:11" s="860" customFormat="1" ht="15.6" x14ac:dyDescent="0.3">
      <c r="A385" s="1140" t="s">
        <v>4247</v>
      </c>
      <c r="B385" s="502" t="s">
        <v>3875</v>
      </c>
      <c r="C385" s="633"/>
      <c r="D385" s="634" t="s">
        <v>3868</v>
      </c>
      <c r="E385" s="633"/>
      <c r="F385" s="633"/>
      <c r="G385" s="997"/>
      <c r="H385" s="997"/>
      <c r="I385" s="997"/>
      <c r="J385" s="633"/>
      <c r="K385" s="997"/>
    </row>
    <row r="386" spans="1:11" s="860" customFormat="1" ht="15.6" x14ac:dyDescent="0.3">
      <c r="A386" s="1140" t="str">
        <f t="shared" si="30"/>
        <v/>
      </c>
      <c r="B386" s="700" t="s">
        <v>3876</v>
      </c>
      <c r="C386" s="577" t="s">
        <v>3869</v>
      </c>
      <c r="D386" s="482" t="s">
        <v>3870</v>
      </c>
      <c r="E386" s="508">
        <v>10</v>
      </c>
      <c r="F386" s="508" t="s">
        <v>3871</v>
      </c>
      <c r="G386" s="959"/>
      <c r="H386" s="916"/>
      <c r="I386" s="916"/>
      <c r="J386" s="126"/>
      <c r="K386" s="953"/>
    </row>
    <row r="387" spans="1:11" s="860" customFormat="1" ht="15.6" x14ac:dyDescent="0.3">
      <c r="A387" s="1140" t="str">
        <f t="shared" si="30"/>
        <v/>
      </c>
      <c r="B387" s="700" t="s">
        <v>3877</v>
      </c>
      <c r="C387" s="577" t="s">
        <v>3872</v>
      </c>
      <c r="D387" s="482" t="s">
        <v>3873</v>
      </c>
      <c r="E387" s="508">
        <f>10*100</f>
        <v>1000</v>
      </c>
      <c r="F387" s="508" t="s">
        <v>3874</v>
      </c>
      <c r="G387" s="959"/>
      <c r="H387" s="916"/>
      <c r="I387" s="916"/>
      <c r="J387" s="126"/>
      <c r="K387" s="953"/>
    </row>
    <row r="388" spans="1:11" ht="15.6" x14ac:dyDescent="0.3">
      <c r="A388" s="1140" t="s">
        <v>4247</v>
      </c>
      <c r="B388" s="490"/>
      <c r="C388" s="490"/>
      <c r="D388" s="491"/>
      <c r="E388" s="494"/>
      <c r="F388" s="490"/>
      <c r="G388" s="916"/>
      <c r="H388" s="916"/>
      <c r="I388" s="916"/>
      <c r="J388" s="10"/>
      <c r="K388" s="916"/>
    </row>
    <row r="389" spans="1:11" s="860" customFormat="1" ht="13.5" customHeight="1" x14ac:dyDescent="0.3">
      <c r="A389" s="1140" t="s">
        <v>4247</v>
      </c>
      <c r="B389" s="502" t="s">
        <v>4304</v>
      </c>
      <c r="C389" s="633"/>
      <c r="D389" s="634" t="s">
        <v>4303</v>
      </c>
      <c r="E389" s="633"/>
      <c r="F389" s="633"/>
      <c r="G389" s="997"/>
      <c r="H389" s="997"/>
      <c r="I389" s="997"/>
      <c r="J389" s="633"/>
      <c r="K389" s="997"/>
    </row>
    <row r="390" spans="1:11" s="860" customFormat="1" ht="15.6" x14ac:dyDescent="0.3">
      <c r="A390" s="1140" t="str">
        <f t="shared" si="30"/>
        <v/>
      </c>
      <c r="B390" s="891" t="s">
        <v>4305</v>
      </c>
      <c r="C390" s="891" t="s">
        <v>4306</v>
      </c>
      <c r="D390" s="505" t="s">
        <v>3052</v>
      </c>
      <c r="E390" s="484">
        <v>56</v>
      </c>
      <c r="F390" s="700" t="s">
        <v>583</v>
      </c>
      <c r="G390" s="916"/>
      <c r="H390" s="916"/>
      <c r="I390" s="916"/>
      <c r="J390" s="126"/>
      <c r="K390" s="953"/>
    </row>
    <row r="391" spans="1:11" ht="15.6" x14ac:dyDescent="0.3">
      <c r="A391" s="1140" t="s">
        <v>4247</v>
      </c>
      <c r="B391" s="891"/>
      <c r="C391" s="490"/>
      <c r="D391" s="491"/>
      <c r="E391" s="494"/>
      <c r="F391" s="490"/>
      <c r="G391" s="916"/>
      <c r="H391" s="916"/>
      <c r="I391" s="916"/>
      <c r="J391" s="10"/>
      <c r="K391" s="916"/>
    </row>
    <row r="392" spans="1:11" ht="15.6" x14ac:dyDescent="0.3">
      <c r="A392" s="1140" t="s">
        <v>4247</v>
      </c>
      <c r="B392" s="880" t="s">
        <v>551</v>
      </c>
      <c r="C392" s="880"/>
      <c r="D392" s="20" t="s">
        <v>570</v>
      </c>
      <c r="E392" s="880"/>
      <c r="F392" s="880"/>
      <c r="G392" s="964"/>
      <c r="H392" s="964"/>
      <c r="I392" s="964"/>
      <c r="J392" s="880"/>
      <c r="K392" s="964"/>
    </row>
    <row r="393" spans="1:11" s="610" customFormat="1" ht="15.6" hidden="1" x14ac:dyDescent="0.3">
      <c r="A393" s="1140" t="str">
        <f t="shared" si="30"/>
        <v/>
      </c>
      <c r="B393" s="434" t="s">
        <v>552</v>
      </c>
      <c r="C393" s="434"/>
      <c r="D393" s="485" t="s">
        <v>580</v>
      </c>
      <c r="E393" s="486"/>
      <c r="F393" s="434"/>
      <c r="G393" s="1021"/>
      <c r="H393" s="1021"/>
      <c r="I393" s="1021"/>
      <c r="J393" s="487"/>
      <c r="K393" s="1021"/>
    </row>
    <row r="394" spans="1:11" s="610" customFormat="1" ht="15.6" hidden="1" x14ac:dyDescent="0.3">
      <c r="A394" s="1140" t="str">
        <f t="shared" si="30"/>
        <v/>
      </c>
      <c r="B394" s="434"/>
      <c r="C394" s="435"/>
      <c r="D394" s="485"/>
      <c r="E394" s="488"/>
      <c r="F394" s="435"/>
      <c r="G394" s="1022"/>
      <c r="H394" s="1022"/>
      <c r="I394" s="1022"/>
      <c r="J394" s="489"/>
      <c r="K394" s="1022"/>
    </row>
    <row r="395" spans="1:11" s="860" customFormat="1" ht="15.6" x14ac:dyDescent="0.3">
      <c r="A395" s="1140" t="s">
        <v>4247</v>
      </c>
      <c r="B395" s="502" t="s">
        <v>553</v>
      </c>
      <c r="C395" s="502"/>
      <c r="D395" s="503" t="s">
        <v>581</v>
      </c>
      <c r="E395" s="504"/>
      <c r="F395" s="502"/>
      <c r="G395" s="852"/>
      <c r="H395" s="852"/>
      <c r="I395" s="852"/>
      <c r="J395" s="75"/>
      <c r="K395" s="852"/>
    </row>
    <row r="396" spans="1:11" s="860" customFormat="1" ht="26.4" x14ac:dyDescent="0.3">
      <c r="A396" s="1140" t="str">
        <f t="shared" si="30"/>
        <v/>
      </c>
      <c r="B396" s="700" t="s">
        <v>2999</v>
      </c>
      <c r="C396" s="891" t="s">
        <v>3652</v>
      </c>
      <c r="D396" s="505" t="s">
        <v>4057</v>
      </c>
      <c r="E396" s="507">
        <v>26.64</v>
      </c>
      <c r="F396" s="700" t="s">
        <v>237</v>
      </c>
      <c r="G396" s="916"/>
      <c r="H396" s="916"/>
      <c r="I396" s="916"/>
      <c r="J396" s="10"/>
      <c r="K396" s="953"/>
    </row>
    <row r="397" spans="1:11" s="610" customFormat="1" ht="15.6" x14ac:dyDescent="0.3">
      <c r="A397" s="1140" t="s">
        <v>4247</v>
      </c>
      <c r="B397" s="434"/>
      <c r="C397" s="434"/>
      <c r="D397" s="485"/>
      <c r="E397" s="486"/>
      <c r="F397" s="434"/>
      <c r="G397" s="1021"/>
      <c r="H397" s="1021"/>
      <c r="I397" s="1021"/>
      <c r="J397" s="487"/>
      <c r="K397" s="1021"/>
    </row>
    <row r="398" spans="1:11" s="860" customFormat="1" ht="15.6" x14ac:dyDescent="0.3">
      <c r="A398" s="1140" t="s">
        <v>4247</v>
      </c>
      <c r="B398" s="502" t="s">
        <v>554</v>
      </c>
      <c r="C398" s="502"/>
      <c r="D398" s="503" t="s">
        <v>582</v>
      </c>
      <c r="E398" s="504"/>
      <c r="F398" s="502"/>
      <c r="G398" s="852"/>
      <c r="H398" s="852"/>
      <c r="I398" s="852"/>
      <c r="J398" s="75"/>
      <c r="K398" s="852"/>
    </row>
    <row r="399" spans="1:11" s="860" customFormat="1" ht="15.6" x14ac:dyDescent="0.3">
      <c r="A399" s="1140" t="str">
        <f t="shared" si="30"/>
        <v/>
      </c>
      <c r="B399" s="700" t="s">
        <v>2756</v>
      </c>
      <c r="C399" s="891" t="s">
        <v>3653</v>
      </c>
      <c r="D399" s="505" t="s">
        <v>2989</v>
      </c>
      <c r="E399" s="507">
        <v>59.2</v>
      </c>
      <c r="F399" s="700" t="s">
        <v>583</v>
      </c>
      <c r="G399" s="916"/>
      <c r="H399" s="916"/>
      <c r="I399" s="916"/>
      <c r="J399" s="10"/>
      <c r="K399" s="953"/>
    </row>
    <row r="400" spans="1:11" s="610" customFormat="1" ht="15.6" hidden="1" x14ac:dyDescent="0.3">
      <c r="A400" s="1140" t="str">
        <f t="shared" si="30"/>
        <v/>
      </c>
      <c r="B400" s="490" t="s">
        <v>2757</v>
      </c>
      <c r="C400" s="490" t="s">
        <v>3654</v>
      </c>
      <c r="D400" s="491" t="s">
        <v>2990</v>
      </c>
      <c r="E400" s="492"/>
      <c r="F400" s="490" t="s">
        <v>583</v>
      </c>
      <c r="G400" s="1025">
        <v>9.89</v>
      </c>
      <c r="H400" s="1021">
        <f>G400*E400</f>
        <v>0</v>
      </c>
      <c r="I400" s="1021">
        <f>H400*$I$12</f>
        <v>0</v>
      </c>
      <c r="J400" s="487"/>
      <c r="K400" s="953">
        <f>TRUNC(SUM(H400:I400),2)</f>
        <v>0</v>
      </c>
    </row>
    <row r="401" spans="1:11" s="860" customFormat="1" ht="15.6" x14ac:dyDescent="0.3">
      <c r="A401" s="1140" t="str">
        <f t="shared" si="30"/>
        <v/>
      </c>
      <c r="B401" s="700" t="s">
        <v>2994</v>
      </c>
      <c r="C401" s="891" t="s">
        <v>3655</v>
      </c>
      <c r="D401" s="505" t="s">
        <v>2991</v>
      </c>
      <c r="E401" s="507">
        <v>56.9</v>
      </c>
      <c r="F401" s="700" t="s">
        <v>583</v>
      </c>
      <c r="G401" s="916"/>
      <c r="H401" s="916"/>
      <c r="I401" s="916"/>
      <c r="J401" s="10"/>
      <c r="K401" s="953"/>
    </row>
    <row r="402" spans="1:11" s="610" customFormat="1" ht="15.6" hidden="1" x14ac:dyDescent="0.3">
      <c r="A402" s="1140" t="str">
        <f t="shared" si="30"/>
        <v/>
      </c>
      <c r="B402" s="490" t="s">
        <v>2995</v>
      </c>
      <c r="C402" s="490" t="s">
        <v>3656</v>
      </c>
      <c r="D402" s="491" t="s">
        <v>2992</v>
      </c>
      <c r="E402" s="492"/>
      <c r="F402" s="490" t="s">
        <v>583</v>
      </c>
      <c r="G402" s="1025">
        <v>7.21</v>
      </c>
      <c r="H402" s="1021">
        <f>G402*E402</f>
        <v>0</v>
      </c>
      <c r="I402" s="1021">
        <f>H402*$I$12</f>
        <v>0</v>
      </c>
      <c r="J402" s="487"/>
      <c r="K402" s="1021">
        <f>SUM(H402:I402)</f>
        <v>0</v>
      </c>
    </row>
    <row r="403" spans="1:11" s="610" customFormat="1" ht="15.6" hidden="1" x14ac:dyDescent="0.3">
      <c r="A403" s="1140" t="str">
        <f t="shared" si="30"/>
        <v/>
      </c>
      <c r="B403" s="490" t="s">
        <v>2996</v>
      </c>
      <c r="C403" s="490"/>
      <c r="D403" s="491" t="s">
        <v>3052</v>
      </c>
      <c r="E403" s="494"/>
      <c r="F403" s="490" t="s">
        <v>583</v>
      </c>
      <c r="G403" s="1025"/>
      <c r="H403" s="1021"/>
      <c r="I403" s="1021"/>
      <c r="J403" s="487"/>
      <c r="K403" s="1021"/>
    </row>
    <row r="404" spans="1:11" s="610" customFormat="1" ht="15.6" hidden="1" x14ac:dyDescent="0.3">
      <c r="A404" s="1140" t="str">
        <f t="shared" si="30"/>
        <v/>
      </c>
      <c r="B404" s="490" t="s">
        <v>3058</v>
      </c>
      <c r="C404" s="490" t="s">
        <v>3657</v>
      </c>
      <c r="D404" s="491" t="s">
        <v>2993</v>
      </c>
      <c r="E404" s="492"/>
      <c r="F404" s="490" t="s">
        <v>583</v>
      </c>
      <c r="G404" s="1025">
        <v>11.63</v>
      </c>
      <c r="H404" s="1021">
        <f>G404*E404</f>
        <v>0</v>
      </c>
      <c r="I404" s="1021">
        <f>H404*$I$12</f>
        <v>0</v>
      </c>
      <c r="J404" s="487"/>
      <c r="K404" s="1021">
        <f>SUM(H404:I404)</f>
        <v>0</v>
      </c>
    </row>
    <row r="405" spans="1:11" s="610" customFormat="1" ht="15.6" x14ac:dyDescent="0.3">
      <c r="A405" s="1140" t="s">
        <v>4247</v>
      </c>
      <c r="B405" s="490"/>
      <c r="C405" s="490"/>
      <c r="D405" s="491"/>
      <c r="E405" s="492"/>
      <c r="F405" s="490"/>
      <c r="G405" s="1025"/>
      <c r="H405" s="1021"/>
      <c r="I405" s="1021"/>
      <c r="J405" s="487"/>
      <c r="K405" s="1021"/>
    </row>
    <row r="406" spans="1:11" s="610" customFormat="1" ht="15.6" hidden="1" x14ac:dyDescent="0.3">
      <c r="A406" s="1140" t="str">
        <f t="shared" ref="A406:A469" si="36">IF(K406&lt;&gt;0,"x","")</f>
        <v/>
      </c>
      <c r="B406" s="434"/>
      <c r="C406" s="434"/>
      <c r="D406" s="485"/>
      <c r="E406" s="486"/>
      <c r="F406" s="434"/>
      <c r="G406" s="1021"/>
      <c r="H406" s="1021"/>
      <c r="I406" s="1021"/>
      <c r="J406" s="487"/>
      <c r="K406" s="1021"/>
    </row>
    <row r="407" spans="1:11" s="860" customFormat="1" ht="15.6" x14ac:dyDescent="0.3">
      <c r="A407" s="1140" t="s">
        <v>4247</v>
      </c>
      <c r="B407" s="502" t="s">
        <v>555</v>
      </c>
      <c r="C407" s="502"/>
      <c r="D407" s="503" t="s">
        <v>386</v>
      </c>
      <c r="E407" s="504"/>
      <c r="F407" s="502"/>
      <c r="G407" s="852"/>
      <c r="H407" s="852"/>
      <c r="I407" s="852"/>
      <c r="J407" s="75"/>
      <c r="K407" s="852"/>
    </row>
    <row r="408" spans="1:11" s="860" customFormat="1" ht="26.4" x14ac:dyDescent="0.3">
      <c r="A408" s="1140" t="str">
        <f t="shared" si="36"/>
        <v/>
      </c>
      <c r="B408" s="700" t="s">
        <v>3001</v>
      </c>
      <c r="C408" s="700" t="s">
        <v>4042</v>
      </c>
      <c r="D408" s="505" t="s">
        <v>4464</v>
      </c>
      <c r="E408" s="507">
        <v>2.78</v>
      </c>
      <c r="F408" s="700" t="s">
        <v>22</v>
      </c>
      <c r="G408" s="959"/>
      <c r="H408" s="916"/>
      <c r="I408" s="916"/>
      <c r="J408" s="10"/>
      <c r="K408" s="953"/>
    </row>
    <row r="409" spans="1:11" s="610" customFormat="1" ht="15.6" x14ac:dyDescent="0.3">
      <c r="A409" s="1140" t="s">
        <v>4247</v>
      </c>
      <c r="B409" s="434"/>
      <c r="C409" s="434"/>
      <c r="D409" s="485"/>
      <c r="E409" s="434"/>
      <c r="F409" s="434"/>
      <c r="G409" s="1030"/>
      <c r="H409" s="1021"/>
      <c r="I409" s="1021"/>
      <c r="J409" s="487"/>
      <c r="K409" s="1021"/>
    </row>
    <row r="410" spans="1:11" s="860" customFormat="1" ht="15.6" x14ac:dyDescent="0.3">
      <c r="A410" s="1140" t="str">
        <f t="shared" si="36"/>
        <v/>
      </c>
      <c r="B410" s="502" t="s">
        <v>3658</v>
      </c>
      <c r="C410" s="502" t="s">
        <v>3659</v>
      </c>
      <c r="D410" s="503" t="s">
        <v>4058</v>
      </c>
      <c r="E410" s="504">
        <v>4.62</v>
      </c>
      <c r="F410" s="502" t="s">
        <v>238</v>
      </c>
      <c r="G410" s="852"/>
      <c r="H410" s="852"/>
      <c r="I410" s="852"/>
      <c r="J410" s="75"/>
      <c r="K410" s="852"/>
    </row>
    <row r="411" spans="1:11" s="860" customFormat="1" ht="15.6" x14ac:dyDescent="0.3">
      <c r="A411" s="1140" t="s">
        <v>4247</v>
      </c>
      <c r="B411" s="891"/>
      <c r="C411" s="891"/>
      <c r="D411" s="506"/>
      <c r="E411" s="421"/>
      <c r="F411" s="891"/>
      <c r="G411" s="916"/>
      <c r="H411" s="916"/>
      <c r="I411" s="916"/>
      <c r="J411" s="10"/>
      <c r="K411" s="916"/>
    </row>
    <row r="412" spans="1:11" ht="12.75" customHeight="1" x14ac:dyDescent="0.3">
      <c r="A412" s="1140" t="str">
        <f t="shared" si="36"/>
        <v/>
      </c>
      <c r="B412" s="884" t="s">
        <v>4000</v>
      </c>
      <c r="C412" s="884" t="s">
        <v>4474</v>
      </c>
      <c r="D412" s="894" t="s">
        <v>4300</v>
      </c>
      <c r="E412" s="504">
        <v>3.3</v>
      </c>
      <c r="F412" s="884" t="s">
        <v>238</v>
      </c>
      <c r="G412" s="679"/>
      <c r="H412" s="679"/>
      <c r="I412" s="679"/>
      <c r="J412" s="884"/>
      <c r="K412" s="679"/>
    </row>
    <row r="413" spans="1:11" ht="12.75" customHeight="1" x14ac:dyDescent="0.3">
      <c r="A413" s="1140" t="s">
        <v>4247</v>
      </c>
      <c r="B413" s="1052"/>
      <c r="C413" s="1052"/>
      <c r="D413" s="1056"/>
      <c r="E413" s="1052"/>
      <c r="F413" s="1052"/>
      <c r="G413" s="955"/>
      <c r="H413" s="955"/>
      <c r="I413" s="955"/>
      <c r="J413" s="1052"/>
      <c r="K413" s="1023"/>
    </row>
    <row r="414" spans="1:11" s="860" customFormat="1" ht="15.6" x14ac:dyDescent="0.3">
      <c r="A414" s="1140" t="s">
        <v>4247</v>
      </c>
      <c r="B414" s="502" t="s">
        <v>4642</v>
      </c>
      <c r="C414" s="502"/>
      <c r="D414" s="503" t="s">
        <v>571</v>
      </c>
      <c r="E414" s="502"/>
      <c r="F414" s="502"/>
      <c r="G414" s="1024"/>
      <c r="H414" s="1024"/>
      <c r="I414" s="1024"/>
      <c r="J414" s="502"/>
      <c r="K414" s="1024"/>
    </row>
    <row r="415" spans="1:11" s="860" customFormat="1" ht="26.4" x14ac:dyDescent="0.3">
      <c r="A415" s="1140" t="str">
        <f t="shared" si="36"/>
        <v/>
      </c>
      <c r="B415" s="891" t="s">
        <v>4643</v>
      </c>
      <c r="C415" s="891" t="s">
        <v>3998</v>
      </c>
      <c r="D415" s="505" t="s">
        <v>3999</v>
      </c>
      <c r="E415" s="87">
        <v>6.66</v>
      </c>
      <c r="F415" s="700" t="s">
        <v>8</v>
      </c>
      <c r="G415" s="916"/>
      <c r="H415" s="916"/>
      <c r="I415" s="916"/>
      <c r="J415" s="126"/>
      <c r="K415" s="953"/>
    </row>
    <row r="416" spans="1:11" s="610" customFormat="1" ht="15.6" hidden="1" x14ac:dyDescent="0.3">
      <c r="A416" s="1140" t="str">
        <f t="shared" si="36"/>
        <v/>
      </c>
      <c r="B416" s="490"/>
      <c r="C416" s="490"/>
      <c r="D416" s="491"/>
      <c r="E416" s="494"/>
      <c r="F416" s="490"/>
      <c r="G416" s="1025"/>
      <c r="H416" s="1021"/>
      <c r="I416" s="1021"/>
      <c r="J416" s="487"/>
      <c r="K416" s="1021"/>
    </row>
    <row r="417" spans="1:11" ht="15.6" x14ac:dyDescent="0.3">
      <c r="A417" s="1140" t="s">
        <v>4247</v>
      </c>
      <c r="B417" s="1052"/>
      <c r="C417" s="1052"/>
      <c r="D417" s="1056"/>
      <c r="E417" s="1052"/>
      <c r="F417" s="1052"/>
      <c r="G417" s="916"/>
      <c r="H417" s="916"/>
      <c r="I417" s="916"/>
      <c r="J417" s="10"/>
      <c r="K417" s="953"/>
    </row>
    <row r="418" spans="1:11" ht="15.6" x14ac:dyDescent="0.3">
      <c r="A418" s="1140" t="str">
        <f t="shared" si="36"/>
        <v/>
      </c>
      <c r="B418" s="407" t="s">
        <v>556</v>
      </c>
      <c r="C418" s="407"/>
      <c r="D418" s="408" t="s">
        <v>572</v>
      </c>
      <c r="E418" s="408"/>
      <c r="F418" s="408"/>
      <c r="G418" s="1031"/>
      <c r="H418" s="966"/>
      <c r="I418" s="966"/>
      <c r="J418" s="966"/>
      <c r="K418" s="966"/>
    </row>
    <row r="419" spans="1:11" ht="15.6" hidden="1" x14ac:dyDescent="0.3">
      <c r="A419" s="1140" t="str">
        <f t="shared" si="36"/>
        <v/>
      </c>
      <c r="B419" s="880" t="s">
        <v>557</v>
      </c>
      <c r="C419" s="880"/>
      <c r="D419" s="20" t="s">
        <v>573</v>
      </c>
      <c r="E419" s="20"/>
      <c r="F419" s="20"/>
      <c r="G419" s="972"/>
      <c r="H419" s="972"/>
      <c r="I419" s="972"/>
      <c r="J419" s="20"/>
      <c r="K419" s="972"/>
    </row>
    <row r="420" spans="1:11" ht="15.6" x14ac:dyDescent="0.3">
      <c r="A420" s="1140" t="s">
        <v>4247</v>
      </c>
      <c r="B420" s="886" t="s">
        <v>558</v>
      </c>
      <c r="C420" s="886"/>
      <c r="D420" s="65" t="s">
        <v>575</v>
      </c>
      <c r="E420" s="886"/>
      <c r="F420" s="886"/>
      <c r="G420" s="956"/>
      <c r="H420" s="956"/>
      <c r="I420" s="956"/>
      <c r="J420" s="886"/>
      <c r="K420" s="956"/>
    </row>
    <row r="421" spans="1:11" ht="15.6" x14ac:dyDescent="0.3">
      <c r="A421" s="1140" t="s">
        <v>4247</v>
      </c>
      <c r="B421" s="495" t="s">
        <v>559</v>
      </c>
      <c r="C421" s="495"/>
      <c r="D421" s="496" t="s">
        <v>3660</v>
      </c>
      <c r="E421" s="497"/>
      <c r="F421" s="495"/>
      <c r="G421" s="974"/>
      <c r="H421" s="974"/>
      <c r="I421" s="974"/>
      <c r="J421" s="25"/>
      <c r="K421" s="974"/>
    </row>
    <row r="422" spans="1:11" ht="15.6" x14ac:dyDescent="0.3">
      <c r="A422" s="1140" t="s">
        <v>4247</v>
      </c>
      <c r="B422" s="884" t="s">
        <v>3055</v>
      </c>
      <c r="C422" s="884"/>
      <c r="D422" s="894" t="s">
        <v>475</v>
      </c>
      <c r="E422" s="154"/>
      <c r="F422" s="884"/>
      <c r="G422" s="852"/>
      <c r="H422" s="852"/>
      <c r="I422" s="852"/>
      <c r="J422" s="75"/>
      <c r="K422" s="852"/>
    </row>
    <row r="423" spans="1:11" s="860" customFormat="1" ht="26.4" x14ac:dyDescent="0.3">
      <c r="A423" s="1140" t="str">
        <f t="shared" si="36"/>
        <v/>
      </c>
      <c r="B423" s="700" t="s">
        <v>3661</v>
      </c>
      <c r="C423" s="891" t="s">
        <v>3662</v>
      </c>
      <c r="D423" s="505" t="s">
        <v>4059</v>
      </c>
      <c r="E423" s="700">
        <v>96.05</v>
      </c>
      <c r="F423" s="700" t="s">
        <v>8</v>
      </c>
      <c r="G423" s="916"/>
      <c r="H423" s="916"/>
      <c r="I423" s="916"/>
      <c r="J423" s="10"/>
      <c r="K423" s="953"/>
    </row>
    <row r="424" spans="1:11" s="610" customFormat="1" ht="15.6" x14ac:dyDescent="0.3">
      <c r="A424" s="1140" t="s">
        <v>4247</v>
      </c>
      <c r="B424" s="434"/>
      <c r="C424" s="434"/>
      <c r="D424" s="485"/>
      <c r="E424" s="434"/>
      <c r="F424" s="434"/>
      <c r="G424" s="1021"/>
      <c r="H424" s="1021"/>
      <c r="I424" s="1021"/>
      <c r="J424" s="487"/>
      <c r="K424" s="1021"/>
    </row>
    <row r="425" spans="1:11" s="860" customFormat="1" ht="15.6" x14ac:dyDescent="0.3">
      <c r="A425" s="1140" t="s">
        <v>4247</v>
      </c>
      <c r="B425" s="502" t="s">
        <v>3663</v>
      </c>
      <c r="C425" s="502"/>
      <c r="D425" s="503" t="s">
        <v>385</v>
      </c>
      <c r="E425" s="502"/>
      <c r="F425" s="502"/>
      <c r="G425" s="1024"/>
      <c r="H425" s="1024"/>
      <c r="I425" s="1024"/>
      <c r="J425" s="502"/>
      <c r="K425" s="1024"/>
    </row>
    <row r="426" spans="1:11" s="860" customFormat="1" ht="15.6" hidden="1" x14ac:dyDescent="0.3">
      <c r="A426" s="1140" t="str">
        <f t="shared" si="36"/>
        <v/>
      </c>
      <c r="B426" s="700" t="s">
        <v>3664</v>
      </c>
      <c r="C426" s="700" t="s">
        <v>3653</v>
      </c>
      <c r="D426" s="505" t="s">
        <v>2989</v>
      </c>
      <c r="E426" s="484"/>
      <c r="F426" s="700" t="s">
        <v>583</v>
      </c>
      <c r="G426" s="959">
        <v>10.19</v>
      </c>
      <c r="H426" s="916">
        <f>G426*E426</f>
        <v>0</v>
      </c>
      <c r="I426" s="916">
        <f>H426*$I$12</f>
        <v>0</v>
      </c>
      <c r="J426" s="10"/>
      <c r="K426" s="916">
        <f>SUM(H426:I426)</f>
        <v>0</v>
      </c>
    </row>
    <row r="427" spans="1:11" s="860" customFormat="1" ht="15.6" x14ac:dyDescent="0.3">
      <c r="A427" s="1140" t="str">
        <f t="shared" si="36"/>
        <v/>
      </c>
      <c r="B427" s="700" t="s">
        <v>3665</v>
      </c>
      <c r="C427" s="891" t="s">
        <v>3654</v>
      </c>
      <c r="D427" s="505" t="s">
        <v>2990</v>
      </c>
      <c r="E427" s="484">
        <v>123.8</v>
      </c>
      <c r="F427" s="700" t="s">
        <v>583</v>
      </c>
      <c r="G427" s="916"/>
      <c r="H427" s="916"/>
      <c r="I427" s="916"/>
      <c r="J427" s="10"/>
      <c r="K427" s="953"/>
    </row>
    <row r="428" spans="1:11" s="860" customFormat="1" ht="15.6" x14ac:dyDescent="0.3">
      <c r="A428" s="1140" t="str">
        <f t="shared" si="36"/>
        <v/>
      </c>
      <c r="B428" s="700" t="s">
        <v>3666</v>
      </c>
      <c r="C428" s="891" t="s">
        <v>3655</v>
      </c>
      <c r="D428" s="505" t="s">
        <v>2991</v>
      </c>
      <c r="E428" s="484">
        <v>59.4</v>
      </c>
      <c r="F428" s="700" t="s">
        <v>583</v>
      </c>
      <c r="G428" s="916"/>
      <c r="H428" s="916"/>
      <c r="I428" s="916"/>
      <c r="J428" s="10"/>
      <c r="K428" s="953"/>
    </row>
    <row r="429" spans="1:11" s="860" customFormat="1" ht="15.6" x14ac:dyDescent="0.3">
      <c r="A429" s="1140" t="str">
        <f t="shared" si="36"/>
        <v/>
      </c>
      <c r="B429" s="700" t="s">
        <v>3667</v>
      </c>
      <c r="C429" s="891" t="s">
        <v>3656</v>
      </c>
      <c r="D429" s="505" t="s">
        <v>2992</v>
      </c>
      <c r="E429" s="484">
        <v>72.3</v>
      </c>
      <c r="F429" s="700" t="s">
        <v>583</v>
      </c>
      <c r="G429" s="916"/>
      <c r="H429" s="916"/>
      <c r="I429" s="916"/>
      <c r="J429" s="10"/>
      <c r="K429" s="953"/>
    </row>
    <row r="430" spans="1:11" s="860" customFormat="1" ht="15.6" x14ac:dyDescent="0.3">
      <c r="A430" s="1140" t="str">
        <f t="shared" si="36"/>
        <v/>
      </c>
      <c r="B430" s="700" t="s">
        <v>3668</v>
      </c>
      <c r="C430" s="891" t="s">
        <v>3657</v>
      </c>
      <c r="D430" s="505" t="s">
        <v>2993</v>
      </c>
      <c r="E430" s="484">
        <v>115.4</v>
      </c>
      <c r="F430" s="700" t="s">
        <v>583</v>
      </c>
      <c r="G430" s="916"/>
      <c r="H430" s="916"/>
      <c r="I430" s="916"/>
      <c r="J430" s="10"/>
      <c r="K430" s="953"/>
    </row>
    <row r="431" spans="1:11" s="610" customFormat="1" ht="15.6" x14ac:dyDescent="0.3">
      <c r="A431" s="1140" t="s">
        <v>4247</v>
      </c>
      <c r="B431" s="490"/>
      <c r="C431" s="490"/>
      <c r="D431" s="491"/>
      <c r="E431" s="494"/>
      <c r="F431" s="490"/>
      <c r="G431" s="1025"/>
      <c r="H431" s="1021"/>
      <c r="I431" s="1021"/>
      <c r="J431" s="487"/>
      <c r="K431" s="1021"/>
    </row>
    <row r="432" spans="1:11" s="860" customFormat="1" ht="15.6" x14ac:dyDescent="0.3">
      <c r="A432" s="1140" t="s">
        <v>4247</v>
      </c>
      <c r="B432" s="502" t="s">
        <v>3669</v>
      </c>
      <c r="C432" s="502"/>
      <c r="D432" s="503" t="s">
        <v>386</v>
      </c>
      <c r="E432" s="502"/>
      <c r="F432" s="502"/>
      <c r="G432" s="1024"/>
      <c r="H432" s="1024"/>
      <c r="I432" s="1024"/>
      <c r="J432" s="502"/>
      <c r="K432" s="1024"/>
    </row>
    <row r="433" spans="1:11" s="860" customFormat="1" ht="15.6" x14ac:dyDescent="0.3">
      <c r="A433" s="1140" t="str">
        <f t="shared" si="36"/>
        <v/>
      </c>
      <c r="B433" s="700" t="s">
        <v>3670</v>
      </c>
      <c r="C433" s="891" t="s">
        <v>3671</v>
      </c>
      <c r="D433" s="505" t="s">
        <v>3637</v>
      </c>
      <c r="E433" s="700">
        <v>7.36</v>
      </c>
      <c r="F433" s="700" t="s">
        <v>22</v>
      </c>
      <c r="G433" s="959"/>
      <c r="H433" s="916"/>
      <c r="I433" s="916"/>
      <c r="J433" s="126"/>
      <c r="K433" s="953"/>
    </row>
    <row r="434" spans="1:11" s="610" customFormat="1" ht="15.6" x14ac:dyDescent="0.3">
      <c r="A434" s="1140" t="s">
        <v>4247</v>
      </c>
      <c r="B434" s="490"/>
      <c r="C434" s="434"/>
      <c r="D434" s="491"/>
      <c r="E434" s="490"/>
      <c r="F434" s="490"/>
      <c r="G434" s="1025"/>
      <c r="H434" s="1025"/>
      <c r="I434" s="1025"/>
      <c r="J434" s="493"/>
      <c r="K434" s="1025"/>
    </row>
    <row r="435" spans="1:11" s="860" customFormat="1" ht="15.6" x14ac:dyDescent="0.3">
      <c r="A435" s="1140" t="s">
        <v>4247</v>
      </c>
      <c r="B435" s="502" t="s">
        <v>3672</v>
      </c>
      <c r="C435" s="502"/>
      <c r="D435" s="503" t="s">
        <v>571</v>
      </c>
      <c r="E435" s="502"/>
      <c r="F435" s="502"/>
      <c r="G435" s="1024"/>
      <c r="H435" s="1024"/>
      <c r="I435" s="1024"/>
      <c r="J435" s="502"/>
      <c r="K435" s="1024"/>
    </row>
    <row r="436" spans="1:11" s="860" customFormat="1" ht="26.4" x14ac:dyDescent="0.3">
      <c r="A436" s="1140" t="str">
        <f t="shared" si="36"/>
        <v/>
      </c>
      <c r="B436" s="891" t="s">
        <v>3673</v>
      </c>
      <c r="C436" s="891" t="s">
        <v>3998</v>
      </c>
      <c r="D436" s="505" t="s">
        <v>3999</v>
      </c>
      <c r="E436" s="87">
        <v>34</v>
      </c>
      <c r="F436" s="700" t="s">
        <v>8</v>
      </c>
      <c r="G436" s="916"/>
      <c r="H436" s="916"/>
      <c r="I436" s="916"/>
      <c r="J436" s="126"/>
      <c r="K436" s="953"/>
    </row>
    <row r="437" spans="1:11" s="610" customFormat="1" ht="15.6" x14ac:dyDescent="0.3">
      <c r="A437" s="1140" t="s">
        <v>4247</v>
      </c>
      <c r="B437" s="490"/>
      <c r="C437" s="490"/>
      <c r="D437" s="491"/>
      <c r="E437" s="494"/>
      <c r="F437" s="490"/>
      <c r="G437" s="1025"/>
      <c r="H437" s="1021"/>
      <c r="I437" s="1021"/>
      <c r="J437" s="487"/>
      <c r="K437" s="1021"/>
    </row>
    <row r="438" spans="1:11" ht="15.6" hidden="1" x14ac:dyDescent="0.3">
      <c r="A438" s="1140"/>
      <c r="B438" s="886" t="s">
        <v>560</v>
      </c>
      <c r="C438" s="886"/>
      <c r="D438" s="65" t="s">
        <v>576</v>
      </c>
      <c r="E438" s="886"/>
      <c r="F438" s="886"/>
      <c r="G438" s="956"/>
      <c r="H438" s="956"/>
      <c r="I438" s="956"/>
      <c r="J438" s="886"/>
      <c r="K438" s="956"/>
    </row>
    <row r="439" spans="1:11" ht="14.25" hidden="1" customHeight="1" x14ac:dyDescent="0.3">
      <c r="A439" s="1140"/>
      <c r="B439" s="884" t="s">
        <v>561</v>
      </c>
      <c r="C439" s="884"/>
      <c r="D439" s="894" t="s">
        <v>475</v>
      </c>
      <c r="E439" s="884"/>
      <c r="F439" s="884"/>
      <c r="G439" s="679"/>
      <c r="H439" s="679"/>
      <c r="I439" s="679"/>
      <c r="J439" s="884"/>
      <c r="K439" s="679"/>
    </row>
    <row r="440" spans="1:11" ht="15.6" hidden="1" x14ac:dyDescent="0.3">
      <c r="A440" s="1140" t="str">
        <f t="shared" si="36"/>
        <v/>
      </c>
      <c r="B440" s="1052" t="s">
        <v>3055</v>
      </c>
      <c r="C440" s="1052" t="s">
        <v>2997</v>
      </c>
      <c r="D440" s="1056" t="s">
        <v>3000</v>
      </c>
      <c r="E440" s="1052"/>
      <c r="F440" s="1052" t="s">
        <v>8</v>
      </c>
      <c r="G440" s="916"/>
      <c r="H440" s="916">
        <f>G440*E440</f>
        <v>0</v>
      </c>
      <c r="I440" s="916">
        <f>H440*$I$12</f>
        <v>0</v>
      </c>
      <c r="J440" s="10"/>
      <c r="K440" s="953">
        <f>SUM(H440:I440)</f>
        <v>0</v>
      </c>
    </row>
    <row r="441" spans="1:11" ht="15.6" hidden="1" x14ac:dyDescent="0.3">
      <c r="A441" s="1140" t="str">
        <f t="shared" si="36"/>
        <v/>
      </c>
      <c r="B441" s="1052"/>
      <c r="C441" s="1052"/>
      <c r="D441" s="1056"/>
      <c r="E441" s="1052"/>
      <c r="F441" s="1052"/>
      <c r="G441" s="916"/>
      <c r="H441" s="916"/>
      <c r="I441" s="916"/>
      <c r="J441" s="10"/>
      <c r="K441" s="953"/>
    </row>
    <row r="442" spans="1:11" ht="15.6" hidden="1" x14ac:dyDescent="0.3">
      <c r="A442" s="1140" t="str">
        <f t="shared" si="36"/>
        <v/>
      </c>
      <c r="B442" s="633" t="s">
        <v>562</v>
      </c>
      <c r="C442" s="633"/>
      <c r="D442" s="634" t="s">
        <v>385</v>
      </c>
      <c r="E442" s="633"/>
      <c r="F442" s="633"/>
      <c r="G442" s="997"/>
      <c r="H442" s="997"/>
      <c r="I442" s="997"/>
      <c r="J442" s="633"/>
      <c r="K442" s="997"/>
    </row>
    <row r="443" spans="1:11" ht="26.4" hidden="1" x14ac:dyDescent="0.3">
      <c r="A443" s="1140" t="str">
        <f t="shared" si="36"/>
        <v/>
      </c>
      <c r="B443" s="1052" t="s">
        <v>3043</v>
      </c>
      <c r="C443" s="1052" t="s">
        <v>3094</v>
      </c>
      <c r="D443" s="1056" t="s">
        <v>2989</v>
      </c>
      <c r="E443" s="87"/>
      <c r="F443" s="1052" t="s">
        <v>583</v>
      </c>
      <c r="G443" s="916"/>
      <c r="H443" s="916">
        <f>G443*E443</f>
        <v>0</v>
      </c>
      <c r="I443" s="916">
        <f>H443*$I$12</f>
        <v>0</v>
      </c>
      <c r="J443" s="10"/>
      <c r="K443" s="953">
        <f>SUM(H443:I443)</f>
        <v>0</v>
      </c>
    </row>
    <row r="444" spans="1:11" ht="26.4" hidden="1" x14ac:dyDescent="0.3">
      <c r="A444" s="1140" t="str">
        <f t="shared" si="36"/>
        <v/>
      </c>
      <c r="B444" s="1052" t="s">
        <v>3044</v>
      </c>
      <c r="C444" s="1052" t="s">
        <v>3095</v>
      </c>
      <c r="D444" s="1056" t="s">
        <v>2990</v>
      </c>
      <c r="E444" s="87"/>
      <c r="F444" s="1052" t="s">
        <v>583</v>
      </c>
      <c r="G444" s="916"/>
      <c r="H444" s="916">
        <f>G444*E444</f>
        <v>0</v>
      </c>
      <c r="I444" s="916">
        <f>H444*$I$12</f>
        <v>0</v>
      </c>
      <c r="J444" s="10"/>
      <c r="K444" s="953">
        <f>SUM(H444:I444)</f>
        <v>0</v>
      </c>
    </row>
    <row r="445" spans="1:11" ht="26.4" hidden="1" x14ac:dyDescent="0.3">
      <c r="A445" s="1140" t="str">
        <f t="shared" si="36"/>
        <v/>
      </c>
      <c r="B445" s="1052" t="s">
        <v>3045</v>
      </c>
      <c r="C445" s="1052" t="s">
        <v>3096</v>
      </c>
      <c r="D445" s="1056" t="s">
        <v>2991</v>
      </c>
      <c r="E445" s="87"/>
      <c r="F445" s="1052" t="s">
        <v>583</v>
      </c>
      <c r="G445" s="916"/>
      <c r="H445" s="916">
        <f>G445*E445</f>
        <v>0</v>
      </c>
      <c r="I445" s="916">
        <f>H445*$I$12</f>
        <v>0</v>
      </c>
      <c r="J445" s="10"/>
      <c r="K445" s="953">
        <f>SUM(H445:I445)</f>
        <v>0</v>
      </c>
    </row>
    <row r="446" spans="1:11" ht="26.4" hidden="1" x14ac:dyDescent="0.3">
      <c r="A446" s="1140" t="str">
        <f t="shared" si="36"/>
        <v/>
      </c>
      <c r="B446" s="1052" t="s">
        <v>3046</v>
      </c>
      <c r="C446" s="1052" t="s">
        <v>3097</v>
      </c>
      <c r="D446" s="1056" t="s">
        <v>2993</v>
      </c>
      <c r="E446" s="87"/>
      <c r="F446" s="1052" t="s">
        <v>583</v>
      </c>
      <c r="G446" s="916"/>
      <c r="H446" s="916">
        <f>G446*E446</f>
        <v>0</v>
      </c>
      <c r="I446" s="916">
        <f>H446*$I$12</f>
        <v>0</v>
      </c>
      <c r="J446" s="10"/>
      <c r="K446" s="953">
        <f>SUM(H446:I446)</f>
        <v>0</v>
      </c>
    </row>
    <row r="447" spans="1:11" ht="26.4" hidden="1" x14ac:dyDescent="0.3">
      <c r="A447" s="1140" t="str">
        <f t="shared" si="36"/>
        <v/>
      </c>
      <c r="B447" s="1052" t="s">
        <v>3047</v>
      </c>
      <c r="C447" s="1052" t="s">
        <v>3098</v>
      </c>
      <c r="D447" s="1056" t="s">
        <v>3238</v>
      </c>
      <c r="E447" s="87"/>
      <c r="F447" s="1052" t="s">
        <v>583</v>
      </c>
      <c r="G447" s="916"/>
      <c r="H447" s="916">
        <f>G447*E447</f>
        <v>0</v>
      </c>
      <c r="I447" s="916">
        <f>H447*$I$12</f>
        <v>0</v>
      </c>
      <c r="J447" s="10"/>
      <c r="K447" s="953">
        <f>SUM(H447:I447)</f>
        <v>0</v>
      </c>
    </row>
    <row r="448" spans="1:11" ht="15.6" hidden="1" x14ac:dyDescent="0.3">
      <c r="A448" s="1140" t="str">
        <f t="shared" si="36"/>
        <v/>
      </c>
      <c r="B448" s="1052"/>
      <c r="C448" s="1052"/>
      <c r="D448" s="1056"/>
      <c r="E448" s="1052"/>
      <c r="F448" s="1052"/>
      <c r="G448" s="916"/>
      <c r="H448" s="916"/>
      <c r="I448" s="916"/>
      <c r="J448" s="10"/>
      <c r="K448" s="953"/>
    </row>
    <row r="449" spans="1:11" ht="15.6" hidden="1" x14ac:dyDescent="0.3">
      <c r="A449" s="1140" t="str">
        <f t="shared" si="36"/>
        <v/>
      </c>
      <c r="B449" s="633" t="s">
        <v>563</v>
      </c>
      <c r="C449" s="633"/>
      <c r="D449" s="634" t="s">
        <v>386</v>
      </c>
      <c r="E449" s="633"/>
      <c r="F449" s="633"/>
      <c r="G449" s="997"/>
      <c r="H449" s="997"/>
      <c r="I449" s="997"/>
      <c r="J449" s="633"/>
      <c r="K449" s="997"/>
    </row>
    <row r="450" spans="1:11" ht="15.6" hidden="1" x14ac:dyDescent="0.3">
      <c r="A450" s="1140" t="str">
        <f t="shared" si="36"/>
        <v/>
      </c>
      <c r="B450" s="1052" t="s">
        <v>3048</v>
      </c>
      <c r="C450" s="1052" t="s">
        <v>2998</v>
      </c>
      <c r="D450" s="1056" t="s">
        <v>3002</v>
      </c>
      <c r="E450" s="1052"/>
      <c r="F450" s="1052" t="s">
        <v>22</v>
      </c>
      <c r="G450" s="916"/>
      <c r="H450" s="916">
        <f>G450*E450</f>
        <v>0</v>
      </c>
      <c r="I450" s="916">
        <f>H450*$I$12</f>
        <v>0</v>
      </c>
      <c r="J450" s="10"/>
      <c r="K450" s="953">
        <f>SUM(H450:I450)</f>
        <v>0</v>
      </c>
    </row>
    <row r="451" spans="1:11" ht="15.6" hidden="1" x14ac:dyDescent="0.3">
      <c r="A451" s="1140" t="str">
        <f t="shared" si="36"/>
        <v/>
      </c>
      <c r="B451" s="1052" t="s">
        <v>3049</v>
      </c>
      <c r="C451" s="1052" t="s">
        <v>3056</v>
      </c>
      <c r="D451" s="1056" t="s">
        <v>3050</v>
      </c>
      <c r="E451" s="890"/>
      <c r="F451" s="1052" t="s">
        <v>22</v>
      </c>
      <c r="G451" s="916"/>
      <c r="H451" s="916">
        <f>G451*E451</f>
        <v>0</v>
      </c>
      <c r="I451" s="916">
        <f>H451*$I$12</f>
        <v>0</v>
      </c>
      <c r="J451" s="10"/>
      <c r="K451" s="953">
        <f>SUM(H451:I451)</f>
        <v>0</v>
      </c>
    </row>
    <row r="452" spans="1:11" ht="15.6" hidden="1" x14ac:dyDescent="0.3">
      <c r="A452" s="1140" t="s">
        <v>4247</v>
      </c>
      <c r="B452" s="1052"/>
      <c r="C452" s="1052"/>
      <c r="D452" s="1056"/>
      <c r="E452" s="890"/>
      <c r="F452" s="1052"/>
      <c r="G452" s="916"/>
      <c r="H452" s="916"/>
      <c r="I452" s="916"/>
      <c r="J452" s="10"/>
      <c r="K452" s="953"/>
    </row>
    <row r="453" spans="1:11" ht="15.6" x14ac:dyDescent="0.3">
      <c r="A453" s="1140" t="s">
        <v>4247</v>
      </c>
      <c r="B453" s="502" t="s">
        <v>3719</v>
      </c>
      <c r="C453" s="633"/>
      <c r="D453" s="503" t="s">
        <v>4342</v>
      </c>
      <c r="E453" s="633"/>
      <c r="F453" s="633"/>
      <c r="G453" s="997"/>
      <c r="H453" s="997"/>
      <c r="I453" s="997"/>
      <c r="J453" s="633"/>
      <c r="K453" s="997"/>
    </row>
    <row r="454" spans="1:11" ht="15.6" x14ac:dyDescent="0.3">
      <c r="A454" s="1140" t="s">
        <v>4247</v>
      </c>
      <c r="B454" s="502" t="s">
        <v>3720</v>
      </c>
      <c r="C454" s="502"/>
      <c r="D454" s="503" t="s">
        <v>385</v>
      </c>
      <c r="E454" s="502"/>
      <c r="F454" s="502"/>
      <c r="G454" s="1024"/>
      <c r="H454" s="997"/>
      <c r="I454" s="997"/>
      <c r="J454" s="633"/>
      <c r="K454" s="997"/>
    </row>
    <row r="455" spans="1:11" ht="15.6" x14ac:dyDescent="0.3">
      <c r="A455" s="1140" t="str">
        <f t="shared" si="36"/>
        <v/>
      </c>
      <c r="B455" s="891" t="s">
        <v>3835</v>
      </c>
      <c r="C455" s="1052" t="s">
        <v>3855</v>
      </c>
      <c r="D455" s="482" t="s">
        <v>3836</v>
      </c>
      <c r="E455" s="890">
        <v>62.55</v>
      </c>
      <c r="F455" s="577" t="s">
        <v>583</v>
      </c>
      <c r="G455" s="916"/>
      <c r="H455" s="916"/>
      <c r="I455" s="916"/>
      <c r="J455" s="10"/>
      <c r="K455" s="953"/>
    </row>
    <row r="456" spans="1:11" ht="12" customHeight="1" x14ac:dyDescent="0.3">
      <c r="A456" s="1140" t="s">
        <v>4247</v>
      </c>
      <c r="B456" s="891"/>
      <c r="C456" s="639"/>
      <c r="D456" s="640"/>
      <c r="E456" s="639"/>
      <c r="F456" s="639"/>
      <c r="G456" s="1026"/>
      <c r="H456" s="1026"/>
      <c r="I456" s="1026"/>
      <c r="J456" s="639"/>
      <c r="K456" s="1026"/>
    </row>
    <row r="457" spans="1:11" ht="15.6" x14ac:dyDescent="0.3">
      <c r="A457" s="1140" t="s">
        <v>4247</v>
      </c>
      <c r="B457" s="502" t="s">
        <v>4644</v>
      </c>
      <c r="C457" s="502"/>
      <c r="D457" s="503" t="s">
        <v>520</v>
      </c>
      <c r="E457" s="502"/>
      <c r="F457" s="502"/>
      <c r="G457" s="1024"/>
      <c r="H457" s="852"/>
      <c r="I457" s="852"/>
      <c r="J457" s="75"/>
      <c r="K457" s="852"/>
    </row>
    <row r="458" spans="1:11" ht="15.6" x14ac:dyDescent="0.3">
      <c r="A458" s="1140" t="str">
        <f t="shared" si="36"/>
        <v/>
      </c>
      <c r="B458" s="891" t="s">
        <v>4645</v>
      </c>
      <c r="C458" s="1052" t="s">
        <v>4042</v>
      </c>
      <c r="D458" s="482" t="s">
        <v>3637</v>
      </c>
      <c r="E458" s="890">
        <f>27.55*0.08</f>
        <v>2.2040000000000002</v>
      </c>
      <c r="F458" s="577" t="s">
        <v>22</v>
      </c>
      <c r="G458" s="959"/>
      <c r="H458" s="916"/>
      <c r="I458" s="916"/>
      <c r="J458" s="10"/>
      <c r="K458" s="953"/>
    </row>
    <row r="459" spans="1:11" ht="26.4" x14ac:dyDescent="0.3">
      <c r="A459" s="1140" t="str">
        <f t="shared" si="36"/>
        <v/>
      </c>
      <c r="B459" s="891" t="s">
        <v>4646</v>
      </c>
      <c r="C459" s="1052" t="s">
        <v>3882</v>
      </c>
      <c r="D459" s="642" t="s">
        <v>4060</v>
      </c>
      <c r="E459" s="643">
        <v>1.38</v>
      </c>
      <c r="F459" s="577" t="s">
        <v>22</v>
      </c>
      <c r="G459" s="916"/>
      <c r="H459" s="916"/>
      <c r="I459" s="916"/>
      <c r="J459" s="10"/>
      <c r="K459" s="953"/>
    </row>
    <row r="460" spans="1:11" ht="15.6" x14ac:dyDescent="0.3">
      <c r="A460" s="1140" t="s">
        <v>4247</v>
      </c>
      <c r="B460" s="1052"/>
      <c r="C460" s="1052"/>
      <c r="D460" s="1056"/>
      <c r="E460" s="890"/>
      <c r="F460" s="1052"/>
      <c r="G460" s="916"/>
      <c r="H460" s="916"/>
      <c r="I460" s="916"/>
      <c r="J460" s="10"/>
      <c r="K460" s="953"/>
    </row>
    <row r="461" spans="1:11" ht="15.6" hidden="1" x14ac:dyDescent="0.3">
      <c r="A461" s="1140" t="str">
        <f t="shared" si="36"/>
        <v/>
      </c>
      <c r="B461" s="886" t="s">
        <v>564</v>
      </c>
      <c r="C461" s="886"/>
      <c r="D461" s="65" t="s">
        <v>577</v>
      </c>
      <c r="E461" s="886"/>
      <c r="F461" s="886"/>
      <c r="G461" s="956"/>
      <c r="H461" s="956"/>
      <c r="I461" s="956"/>
      <c r="J461" s="886"/>
      <c r="K461" s="956"/>
    </row>
    <row r="462" spans="1:11" ht="15.6" hidden="1" x14ac:dyDescent="0.3">
      <c r="A462" s="1140" t="str">
        <f t="shared" si="36"/>
        <v/>
      </c>
      <c r="B462" s="1052" t="s">
        <v>565</v>
      </c>
      <c r="C462" s="1052"/>
      <c r="D462" s="1056" t="s">
        <v>475</v>
      </c>
      <c r="E462" s="1052"/>
      <c r="F462" s="1052" t="s">
        <v>8</v>
      </c>
      <c r="G462" s="916"/>
      <c r="H462" s="916">
        <f>G462*E462</f>
        <v>0</v>
      </c>
      <c r="I462" s="916">
        <f>H462*$I$12</f>
        <v>0</v>
      </c>
      <c r="J462" s="10"/>
      <c r="K462" s="953">
        <f>SUM(H462:I462)</f>
        <v>0</v>
      </c>
    </row>
    <row r="463" spans="1:11" ht="15.6" hidden="1" x14ac:dyDescent="0.3">
      <c r="A463" s="1140" t="str">
        <f t="shared" si="36"/>
        <v/>
      </c>
      <c r="B463" s="1052" t="s">
        <v>566</v>
      </c>
      <c r="C463" s="1052"/>
      <c r="D463" s="1056" t="s">
        <v>385</v>
      </c>
      <c r="E463" s="1052"/>
      <c r="F463" s="1052" t="s">
        <v>201</v>
      </c>
      <c r="G463" s="916"/>
      <c r="H463" s="916">
        <f t="shared" ref="H463:H531" si="37">G463*E463</f>
        <v>0</v>
      </c>
      <c r="I463" s="916">
        <f>H463*$I$12</f>
        <v>0</v>
      </c>
      <c r="J463" s="10"/>
      <c r="K463" s="953">
        <f>SUM(H463:I463)</f>
        <v>0</v>
      </c>
    </row>
    <row r="464" spans="1:11" ht="15.6" hidden="1" x14ac:dyDescent="0.3">
      <c r="A464" s="1140" t="str">
        <f t="shared" si="36"/>
        <v/>
      </c>
      <c r="B464" s="1052" t="s">
        <v>567</v>
      </c>
      <c r="C464" s="1052"/>
      <c r="D464" s="1056" t="s">
        <v>386</v>
      </c>
      <c r="E464" s="1052"/>
      <c r="F464" s="1052" t="s">
        <v>22</v>
      </c>
      <c r="G464" s="916"/>
      <c r="H464" s="916">
        <f t="shared" si="37"/>
        <v>0</v>
      </c>
      <c r="I464" s="916">
        <f>H464*$I$12</f>
        <v>0</v>
      </c>
      <c r="J464" s="10"/>
      <c r="K464" s="953">
        <f>SUM(H464:I464)</f>
        <v>0</v>
      </c>
    </row>
    <row r="465" spans="1:11" ht="15.6" hidden="1" x14ac:dyDescent="0.3">
      <c r="A465" s="1140" t="str">
        <f t="shared" si="36"/>
        <v/>
      </c>
      <c r="B465" s="1052" t="s">
        <v>568</v>
      </c>
      <c r="C465" s="1052"/>
      <c r="D465" s="1056" t="s">
        <v>584</v>
      </c>
      <c r="E465" s="1052"/>
      <c r="F465" s="1052" t="s">
        <v>210</v>
      </c>
      <c r="G465" s="916"/>
      <c r="H465" s="916">
        <f t="shared" si="37"/>
        <v>0</v>
      </c>
      <c r="I465" s="916">
        <f>H465*$I$12</f>
        <v>0</v>
      </c>
      <c r="J465" s="10"/>
      <c r="K465" s="953">
        <f>SUM(H465:I465)</f>
        <v>0</v>
      </c>
    </row>
    <row r="466" spans="1:11" ht="15.6" hidden="1" x14ac:dyDescent="0.3">
      <c r="A466" s="1140" t="str">
        <f t="shared" si="36"/>
        <v/>
      </c>
      <c r="B466" s="1057"/>
      <c r="C466" s="630"/>
      <c r="D466" s="631"/>
      <c r="E466" s="15"/>
      <c r="F466" s="15"/>
      <c r="G466" s="916"/>
      <c r="H466" s="916"/>
      <c r="I466" s="916"/>
      <c r="J466" s="10"/>
      <c r="K466" s="953"/>
    </row>
    <row r="467" spans="1:11" ht="15.6" hidden="1" x14ac:dyDescent="0.3">
      <c r="A467" s="1140" t="str">
        <f t="shared" si="36"/>
        <v/>
      </c>
      <c r="B467" s="886" t="s">
        <v>585</v>
      </c>
      <c r="C467" s="886"/>
      <c r="D467" s="65" t="s">
        <v>624</v>
      </c>
      <c r="E467" s="886"/>
      <c r="F467" s="886"/>
      <c r="G467" s="956"/>
      <c r="H467" s="956"/>
      <c r="I467" s="956"/>
      <c r="J467" s="886"/>
      <c r="K467" s="956"/>
    </row>
    <row r="468" spans="1:11" ht="15.6" hidden="1" x14ac:dyDescent="0.3">
      <c r="A468" s="1140" t="str">
        <f t="shared" si="36"/>
        <v/>
      </c>
      <c r="B468" s="1052" t="s">
        <v>586</v>
      </c>
      <c r="C468" s="1052"/>
      <c r="D468" s="1056" t="s">
        <v>383</v>
      </c>
      <c r="E468" s="1052"/>
      <c r="F468" s="1052" t="s">
        <v>8</v>
      </c>
      <c r="G468" s="916"/>
      <c r="H468" s="916">
        <f t="shared" si="37"/>
        <v>0</v>
      </c>
      <c r="I468" s="916">
        <f>H468*$I$12</f>
        <v>0</v>
      </c>
      <c r="J468" s="10"/>
      <c r="K468" s="953">
        <f>SUM(H468:I468)</f>
        <v>0</v>
      </c>
    </row>
    <row r="469" spans="1:11" ht="15.6" hidden="1" x14ac:dyDescent="0.3">
      <c r="A469" s="1140" t="str">
        <f t="shared" si="36"/>
        <v/>
      </c>
      <c r="B469" s="1052" t="s">
        <v>587</v>
      </c>
      <c r="C469" s="1052"/>
      <c r="D469" s="1056" t="s">
        <v>384</v>
      </c>
      <c r="E469" s="1052"/>
      <c r="F469" s="1052" t="s">
        <v>22</v>
      </c>
      <c r="G469" s="916"/>
      <c r="H469" s="916">
        <f t="shared" si="37"/>
        <v>0</v>
      </c>
      <c r="I469" s="916">
        <f>H469*$I$12</f>
        <v>0</v>
      </c>
      <c r="J469" s="10"/>
      <c r="K469" s="953">
        <f>SUM(H469:I469)</f>
        <v>0</v>
      </c>
    </row>
    <row r="470" spans="1:11" ht="15.6" hidden="1" x14ac:dyDescent="0.3">
      <c r="A470" s="1140" t="str">
        <f t="shared" ref="A470:A533" si="38">IF(K470&lt;&gt;0,"x","")</f>
        <v/>
      </c>
      <c r="B470" s="1052" t="s">
        <v>588</v>
      </c>
      <c r="C470" s="1052"/>
      <c r="D470" s="1056" t="s">
        <v>385</v>
      </c>
      <c r="E470" s="1052"/>
      <c r="F470" s="1052" t="s">
        <v>583</v>
      </c>
      <c r="G470" s="916"/>
      <c r="H470" s="916">
        <f t="shared" si="37"/>
        <v>0</v>
      </c>
      <c r="I470" s="916">
        <f>H470*$I$12</f>
        <v>0</v>
      </c>
      <c r="J470" s="10"/>
      <c r="K470" s="953">
        <f>SUM(H470:I470)</f>
        <v>0</v>
      </c>
    </row>
    <row r="471" spans="1:11" ht="15.6" hidden="1" x14ac:dyDescent="0.3">
      <c r="A471" s="1140" t="str">
        <f t="shared" si="38"/>
        <v/>
      </c>
      <c r="B471" s="1052" t="s">
        <v>589</v>
      </c>
      <c r="C471" s="1052"/>
      <c r="D471" s="1056" t="s">
        <v>386</v>
      </c>
      <c r="E471" s="1052"/>
      <c r="F471" s="1052" t="s">
        <v>22</v>
      </c>
      <c r="G471" s="916"/>
      <c r="H471" s="916">
        <f t="shared" si="37"/>
        <v>0</v>
      </c>
      <c r="I471" s="916">
        <f>H471*$I$12</f>
        <v>0</v>
      </c>
      <c r="J471" s="10"/>
      <c r="K471" s="953">
        <f>SUM(H471:I471)</f>
        <v>0</v>
      </c>
    </row>
    <row r="472" spans="1:11" ht="15.6" hidden="1" x14ac:dyDescent="0.3">
      <c r="A472" s="1140" t="str">
        <f t="shared" si="38"/>
        <v/>
      </c>
      <c r="B472" s="1052"/>
      <c r="C472" s="1052"/>
      <c r="D472" s="1056"/>
      <c r="E472" s="1052"/>
      <c r="F472" s="1052"/>
      <c r="G472" s="916"/>
      <c r="H472" s="916"/>
      <c r="I472" s="916"/>
      <c r="J472" s="10"/>
      <c r="K472" s="953"/>
    </row>
    <row r="473" spans="1:11" ht="15.6" hidden="1" x14ac:dyDescent="0.3">
      <c r="A473" s="1140" t="str">
        <f t="shared" si="38"/>
        <v/>
      </c>
      <c r="B473" s="886" t="s">
        <v>590</v>
      </c>
      <c r="C473" s="886"/>
      <c r="D473" s="65" t="s">
        <v>623</v>
      </c>
      <c r="E473" s="886"/>
      <c r="F473" s="886"/>
      <c r="G473" s="956"/>
      <c r="H473" s="956"/>
      <c r="I473" s="956"/>
      <c r="J473" s="886"/>
      <c r="K473" s="956"/>
    </row>
    <row r="474" spans="1:11" ht="15.6" hidden="1" x14ac:dyDescent="0.3">
      <c r="A474" s="1140" t="str">
        <f t="shared" si="38"/>
        <v/>
      </c>
      <c r="B474" s="1052" t="s">
        <v>591</v>
      </c>
      <c r="C474" s="1052"/>
      <c r="D474" s="1056" t="s">
        <v>475</v>
      </c>
      <c r="E474" s="1052"/>
      <c r="F474" s="1052" t="s">
        <v>8</v>
      </c>
      <c r="G474" s="916"/>
      <c r="H474" s="916">
        <f t="shared" si="37"/>
        <v>0</v>
      </c>
      <c r="I474" s="916">
        <f>H474*$I$12</f>
        <v>0</v>
      </c>
      <c r="J474" s="10"/>
      <c r="K474" s="953">
        <f>SUM(H474:I474)</f>
        <v>0</v>
      </c>
    </row>
    <row r="475" spans="1:11" ht="15.6" hidden="1" x14ac:dyDescent="0.3">
      <c r="A475" s="1140" t="str">
        <f t="shared" si="38"/>
        <v/>
      </c>
      <c r="B475" s="1052" t="s">
        <v>592</v>
      </c>
      <c r="C475" s="1052"/>
      <c r="D475" s="1056" t="s">
        <v>385</v>
      </c>
      <c r="E475" s="1052"/>
      <c r="F475" s="1052" t="s">
        <v>583</v>
      </c>
      <c r="G475" s="916"/>
      <c r="H475" s="916">
        <f t="shared" si="37"/>
        <v>0</v>
      </c>
      <c r="I475" s="916">
        <f>H475*$I$12</f>
        <v>0</v>
      </c>
      <c r="J475" s="10"/>
      <c r="K475" s="953">
        <f>SUM(H475:I475)</f>
        <v>0</v>
      </c>
    </row>
    <row r="476" spans="1:11" ht="15.6" hidden="1" x14ac:dyDescent="0.3">
      <c r="A476" s="1140" t="str">
        <f t="shared" si="38"/>
        <v/>
      </c>
      <c r="B476" s="1052" t="s">
        <v>593</v>
      </c>
      <c r="C476" s="1052"/>
      <c r="D476" s="1056" t="s">
        <v>386</v>
      </c>
      <c r="E476" s="1052"/>
      <c r="F476" s="1052" t="s">
        <v>22</v>
      </c>
      <c r="G476" s="916"/>
      <c r="H476" s="916">
        <f t="shared" si="37"/>
        <v>0</v>
      </c>
      <c r="I476" s="916">
        <f>H476*$I$12</f>
        <v>0</v>
      </c>
      <c r="J476" s="10"/>
      <c r="K476" s="953">
        <f>SUM(H476:I476)</f>
        <v>0</v>
      </c>
    </row>
    <row r="477" spans="1:11" ht="15.6" hidden="1" x14ac:dyDescent="0.3">
      <c r="A477" s="1140" t="str">
        <f t="shared" si="38"/>
        <v/>
      </c>
      <c r="B477" s="1052"/>
      <c r="C477" s="1052"/>
      <c r="D477" s="1056"/>
      <c r="E477" s="1052"/>
      <c r="F477" s="1052"/>
      <c r="G477" s="916"/>
      <c r="H477" s="916"/>
      <c r="I477" s="916"/>
      <c r="J477" s="10"/>
      <c r="K477" s="953"/>
    </row>
    <row r="478" spans="1:11" ht="15.6" hidden="1" x14ac:dyDescent="0.3">
      <c r="A478" s="1140" t="str">
        <f t="shared" si="38"/>
        <v/>
      </c>
      <c r="B478" s="886" t="s">
        <v>594</v>
      </c>
      <c r="C478" s="886"/>
      <c r="D478" s="65" t="s">
        <v>622</v>
      </c>
      <c r="E478" s="886"/>
      <c r="F478" s="886"/>
      <c r="G478" s="956"/>
      <c r="H478" s="956"/>
      <c r="I478" s="956"/>
      <c r="J478" s="886"/>
      <c r="K478" s="956"/>
    </row>
    <row r="479" spans="1:11" ht="15.6" hidden="1" x14ac:dyDescent="0.3">
      <c r="A479" s="1140" t="str">
        <f t="shared" si="38"/>
        <v/>
      </c>
      <c r="B479" s="1052" t="s">
        <v>595</v>
      </c>
      <c r="C479" s="1052"/>
      <c r="D479" s="1056" t="s">
        <v>475</v>
      </c>
      <c r="E479" s="1052"/>
      <c r="F479" s="1052" t="s">
        <v>8</v>
      </c>
      <c r="G479" s="916"/>
      <c r="H479" s="916">
        <f t="shared" si="37"/>
        <v>0</v>
      </c>
      <c r="I479" s="916">
        <f>H479*$I$12</f>
        <v>0</v>
      </c>
      <c r="J479" s="10"/>
      <c r="K479" s="953">
        <f>SUM(H479:I479)</f>
        <v>0</v>
      </c>
    </row>
    <row r="480" spans="1:11" ht="15.6" hidden="1" x14ac:dyDescent="0.3">
      <c r="A480" s="1140" t="str">
        <f t="shared" si="38"/>
        <v/>
      </c>
      <c r="B480" s="1052" t="s">
        <v>596</v>
      </c>
      <c r="C480" s="1052"/>
      <c r="D480" s="1056" t="s">
        <v>582</v>
      </c>
      <c r="E480" s="1052"/>
      <c r="F480" s="1052" t="s">
        <v>583</v>
      </c>
      <c r="G480" s="916"/>
      <c r="H480" s="916">
        <f t="shared" si="37"/>
        <v>0</v>
      </c>
      <c r="I480" s="916">
        <f>H480*$I$12</f>
        <v>0</v>
      </c>
      <c r="J480" s="10"/>
      <c r="K480" s="953">
        <f>SUM(H480:I480)</f>
        <v>0</v>
      </c>
    </row>
    <row r="481" spans="1:11" ht="15.6" hidden="1" x14ac:dyDescent="0.3">
      <c r="A481" s="1140" t="str">
        <f t="shared" si="38"/>
        <v/>
      </c>
      <c r="B481" s="1052" t="s">
        <v>597</v>
      </c>
      <c r="C481" s="1052"/>
      <c r="D481" s="1056" t="s">
        <v>386</v>
      </c>
      <c r="E481" s="1052"/>
      <c r="F481" s="1052" t="s">
        <v>22</v>
      </c>
      <c r="G481" s="916"/>
      <c r="H481" s="916">
        <f t="shared" si="37"/>
        <v>0</v>
      </c>
      <c r="I481" s="916">
        <f>H481*$I$12</f>
        <v>0</v>
      </c>
      <c r="J481" s="10"/>
      <c r="K481" s="953">
        <f>SUM(H481:I481)</f>
        <v>0</v>
      </c>
    </row>
    <row r="482" spans="1:11" ht="15.6" hidden="1" x14ac:dyDescent="0.3">
      <c r="A482" s="1140" t="str">
        <f t="shared" si="38"/>
        <v/>
      </c>
      <c r="B482" s="1052"/>
      <c r="C482" s="1052"/>
      <c r="D482" s="1056"/>
      <c r="E482" s="1052"/>
      <c r="F482" s="1052"/>
      <c r="G482" s="916"/>
      <c r="H482" s="916"/>
      <c r="I482" s="916"/>
      <c r="J482" s="10"/>
      <c r="K482" s="953"/>
    </row>
    <row r="483" spans="1:11" ht="15.6" hidden="1" x14ac:dyDescent="0.3">
      <c r="A483" s="1140" t="str">
        <f t="shared" si="38"/>
        <v/>
      </c>
      <c r="B483" s="886" t="s">
        <v>598</v>
      </c>
      <c r="C483" s="886"/>
      <c r="D483" s="65" t="s">
        <v>621</v>
      </c>
      <c r="E483" s="886"/>
      <c r="F483" s="886"/>
      <c r="G483" s="956"/>
      <c r="H483" s="956"/>
      <c r="I483" s="956"/>
      <c r="J483" s="886"/>
      <c r="K483" s="956"/>
    </row>
    <row r="484" spans="1:11" ht="15.6" hidden="1" x14ac:dyDescent="0.3">
      <c r="A484" s="1140" t="str">
        <f t="shared" si="38"/>
        <v/>
      </c>
      <c r="B484" s="1052" t="s">
        <v>599</v>
      </c>
      <c r="C484" s="1052"/>
      <c r="D484" s="1056" t="s">
        <v>475</v>
      </c>
      <c r="E484" s="1052"/>
      <c r="F484" s="1052" t="s">
        <v>22</v>
      </c>
      <c r="G484" s="916"/>
      <c r="H484" s="916">
        <f t="shared" si="37"/>
        <v>0</v>
      </c>
      <c r="I484" s="916">
        <f>H484*$I$12</f>
        <v>0</v>
      </c>
      <c r="J484" s="10"/>
      <c r="K484" s="953">
        <f>SUM(H484:I484)</f>
        <v>0</v>
      </c>
    </row>
    <row r="485" spans="1:11" ht="15.6" hidden="1" x14ac:dyDescent="0.3">
      <c r="A485" s="1140" t="str">
        <f t="shared" si="38"/>
        <v/>
      </c>
      <c r="B485" s="1052" t="s">
        <v>600</v>
      </c>
      <c r="C485" s="1052"/>
      <c r="D485" s="1056" t="s">
        <v>385</v>
      </c>
      <c r="E485" s="1052"/>
      <c r="F485" s="1052" t="s">
        <v>201</v>
      </c>
      <c r="G485" s="916"/>
      <c r="H485" s="916">
        <f t="shared" si="37"/>
        <v>0</v>
      </c>
      <c r="I485" s="916">
        <f>H485*$I$12</f>
        <v>0</v>
      </c>
      <c r="J485" s="10"/>
      <c r="K485" s="953">
        <f>SUM(H485:I485)</f>
        <v>0</v>
      </c>
    </row>
    <row r="486" spans="1:11" ht="15.6" hidden="1" x14ac:dyDescent="0.3">
      <c r="A486" s="1140" t="str">
        <f t="shared" si="38"/>
        <v/>
      </c>
      <c r="B486" s="1052" t="s">
        <v>601</v>
      </c>
      <c r="C486" s="1052"/>
      <c r="D486" s="1056" t="s">
        <v>386</v>
      </c>
      <c r="E486" s="1052"/>
      <c r="F486" s="1052" t="s">
        <v>238</v>
      </c>
      <c r="G486" s="916"/>
      <c r="H486" s="916">
        <f t="shared" si="37"/>
        <v>0</v>
      </c>
      <c r="I486" s="916">
        <f>H486*$I$12</f>
        <v>0</v>
      </c>
      <c r="J486" s="10"/>
      <c r="K486" s="953">
        <f>SUM(H486:I486)</f>
        <v>0</v>
      </c>
    </row>
    <row r="487" spans="1:11" ht="15.6" hidden="1" x14ac:dyDescent="0.3">
      <c r="A487" s="1140" t="str">
        <f t="shared" si="38"/>
        <v/>
      </c>
      <c r="B487" s="1052"/>
      <c r="C487" s="1052"/>
      <c r="D487" s="1056"/>
      <c r="E487" s="1052"/>
      <c r="F487" s="1052"/>
      <c r="G487" s="916"/>
      <c r="H487" s="916"/>
      <c r="I487" s="916"/>
      <c r="J487" s="10"/>
      <c r="K487" s="953"/>
    </row>
    <row r="488" spans="1:11" ht="15.6" x14ac:dyDescent="0.3">
      <c r="A488" s="1140" t="s">
        <v>4247</v>
      </c>
      <c r="B488" s="886" t="s">
        <v>602</v>
      </c>
      <c r="C488" s="886"/>
      <c r="D488" s="65" t="s">
        <v>620</v>
      </c>
      <c r="E488" s="886"/>
      <c r="F488" s="886"/>
      <c r="G488" s="956"/>
      <c r="H488" s="956"/>
      <c r="I488" s="956"/>
      <c r="J488" s="886"/>
      <c r="K488" s="956"/>
    </row>
    <row r="489" spans="1:11" ht="15.6" x14ac:dyDescent="0.3">
      <c r="A489" s="1140" t="s">
        <v>4247</v>
      </c>
      <c r="B489" s="886" t="s">
        <v>603</v>
      </c>
      <c r="C489" s="886"/>
      <c r="D489" s="65" t="s">
        <v>3700</v>
      </c>
      <c r="E489" s="886"/>
      <c r="F489" s="886"/>
      <c r="G489" s="956"/>
      <c r="H489" s="956"/>
      <c r="I489" s="956"/>
      <c r="J489" s="886"/>
      <c r="K489" s="956"/>
    </row>
    <row r="490" spans="1:11" ht="15.6" x14ac:dyDescent="0.3">
      <c r="A490" s="1140" t="s">
        <v>4247</v>
      </c>
      <c r="B490" s="502" t="s">
        <v>604</v>
      </c>
      <c r="C490" s="502"/>
      <c r="D490" s="503" t="s">
        <v>475</v>
      </c>
      <c r="E490" s="502"/>
      <c r="F490" s="502"/>
      <c r="G490" s="1024"/>
      <c r="H490" s="852"/>
      <c r="I490" s="852"/>
      <c r="J490" s="75"/>
      <c r="K490" s="852"/>
    </row>
    <row r="491" spans="1:11" ht="26.4" x14ac:dyDescent="0.3">
      <c r="A491" s="1140" t="str">
        <f t="shared" si="38"/>
        <v/>
      </c>
      <c r="B491" s="700" t="s">
        <v>3701</v>
      </c>
      <c r="C491" s="891" t="s">
        <v>3652</v>
      </c>
      <c r="D491" s="505" t="s">
        <v>4061</v>
      </c>
      <c r="E491" s="507">
        <v>2.5</v>
      </c>
      <c r="F491" s="700" t="s">
        <v>237</v>
      </c>
      <c r="G491" s="916"/>
      <c r="H491" s="916"/>
      <c r="I491" s="916"/>
      <c r="J491" s="10"/>
      <c r="K491" s="953"/>
    </row>
    <row r="492" spans="1:11" ht="15.6" x14ac:dyDescent="0.3">
      <c r="A492" s="1140" t="s">
        <v>4247</v>
      </c>
      <c r="B492" s="891"/>
      <c r="C492" s="891"/>
      <c r="D492" s="506"/>
      <c r="E492" s="891"/>
      <c r="F492" s="891"/>
      <c r="G492" s="674"/>
      <c r="H492" s="916"/>
      <c r="I492" s="916"/>
      <c r="J492" s="10"/>
      <c r="K492" s="916"/>
    </row>
    <row r="493" spans="1:11" ht="15.6" x14ac:dyDescent="0.3">
      <c r="A493" s="1140" t="s">
        <v>4247</v>
      </c>
      <c r="B493" s="502" t="s">
        <v>605</v>
      </c>
      <c r="C493" s="502"/>
      <c r="D493" s="503" t="s">
        <v>385</v>
      </c>
      <c r="E493" s="502"/>
      <c r="F493" s="502"/>
      <c r="G493" s="1024"/>
      <c r="H493" s="852"/>
      <c r="I493" s="852"/>
      <c r="J493" s="75"/>
      <c r="K493" s="852"/>
    </row>
    <row r="494" spans="1:11" ht="15.6" x14ac:dyDescent="0.3">
      <c r="A494" s="1140" t="str">
        <f t="shared" si="38"/>
        <v/>
      </c>
      <c r="B494" s="577" t="s">
        <v>3702</v>
      </c>
      <c r="C494" s="1052" t="s">
        <v>3653</v>
      </c>
      <c r="D494" s="482" t="s">
        <v>2989</v>
      </c>
      <c r="E494" s="508">
        <v>3.4</v>
      </c>
      <c r="F494" s="577" t="s">
        <v>583</v>
      </c>
      <c r="G494" s="916"/>
      <c r="H494" s="916"/>
      <c r="I494" s="916"/>
      <c r="J494" s="10"/>
      <c r="K494" s="953"/>
    </row>
    <row r="495" spans="1:11" ht="15.6" x14ac:dyDescent="0.3">
      <c r="A495" s="1140" t="str">
        <f t="shared" si="38"/>
        <v/>
      </c>
      <c r="B495" s="577" t="s">
        <v>3703</v>
      </c>
      <c r="C495" s="1052" t="s">
        <v>3654</v>
      </c>
      <c r="D495" s="482" t="s">
        <v>2990</v>
      </c>
      <c r="E495" s="508">
        <v>20.399999999999999</v>
      </c>
      <c r="F495" s="577" t="s">
        <v>583</v>
      </c>
      <c r="G495" s="916"/>
      <c r="H495" s="916"/>
      <c r="I495" s="916"/>
      <c r="J495" s="10"/>
      <c r="K495" s="953"/>
    </row>
    <row r="496" spans="1:11" ht="15.6" x14ac:dyDescent="0.3">
      <c r="A496" s="1140" t="str">
        <f t="shared" si="38"/>
        <v/>
      </c>
      <c r="B496" s="577" t="s">
        <v>3704</v>
      </c>
      <c r="C496" s="1052" t="s">
        <v>3657</v>
      </c>
      <c r="D496" s="482" t="s">
        <v>2993</v>
      </c>
      <c r="E496" s="508">
        <v>2.9</v>
      </c>
      <c r="F496" s="577" t="s">
        <v>583</v>
      </c>
      <c r="G496" s="916"/>
      <c r="H496" s="916"/>
      <c r="I496" s="916"/>
      <c r="J496" s="10"/>
      <c r="K496" s="953"/>
    </row>
    <row r="497" spans="1:11" ht="15.6" x14ac:dyDescent="0.3">
      <c r="A497" s="1140" t="s">
        <v>4247</v>
      </c>
      <c r="B497" s="891"/>
      <c r="C497" s="891"/>
      <c r="D497" s="506"/>
      <c r="E497" s="891"/>
      <c r="F497" s="891"/>
      <c r="G497" s="674"/>
      <c r="H497" s="916"/>
      <c r="I497" s="916"/>
      <c r="J497" s="10"/>
      <c r="K497" s="916"/>
    </row>
    <row r="498" spans="1:11" ht="15.6" x14ac:dyDescent="0.3">
      <c r="A498" s="1140" t="s">
        <v>4247</v>
      </c>
      <c r="B498" s="502" t="s">
        <v>3705</v>
      </c>
      <c r="C498" s="502"/>
      <c r="D498" s="503" t="s">
        <v>520</v>
      </c>
      <c r="E498" s="502"/>
      <c r="F498" s="502"/>
      <c r="G498" s="1024"/>
      <c r="H498" s="852"/>
      <c r="I498" s="852"/>
      <c r="J498" s="75"/>
      <c r="K498" s="852"/>
    </row>
    <row r="499" spans="1:11" ht="39.6" x14ac:dyDescent="0.3">
      <c r="A499" s="1140" t="str">
        <f t="shared" si="38"/>
        <v/>
      </c>
      <c r="B499" s="577" t="s">
        <v>3706</v>
      </c>
      <c r="C499" s="1052" t="s">
        <v>4044</v>
      </c>
      <c r="D499" s="482" t="s">
        <v>4043</v>
      </c>
      <c r="E499" s="508">
        <v>0.55000000000000004</v>
      </c>
      <c r="F499" s="577" t="s">
        <v>22</v>
      </c>
      <c r="G499" s="916"/>
      <c r="H499" s="916"/>
      <c r="I499" s="916"/>
      <c r="J499" s="10"/>
      <c r="K499" s="953"/>
    </row>
    <row r="500" spans="1:11" ht="15.6" x14ac:dyDescent="0.3">
      <c r="A500" s="1140" t="s">
        <v>4247</v>
      </c>
      <c r="B500" s="1052"/>
      <c r="C500" s="1052"/>
      <c r="D500" s="1056"/>
      <c r="E500" s="1052"/>
      <c r="F500" s="1052"/>
      <c r="G500" s="916"/>
      <c r="H500" s="916"/>
      <c r="I500" s="916"/>
      <c r="J500" s="10"/>
      <c r="K500" s="953"/>
    </row>
    <row r="501" spans="1:11" ht="15.6" hidden="1" x14ac:dyDescent="0.3">
      <c r="A501" s="1140" t="str">
        <f t="shared" si="38"/>
        <v/>
      </c>
      <c r="B501" s="880" t="s">
        <v>606</v>
      </c>
      <c r="C501" s="880"/>
      <c r="D501" s="20" t="s">
        <v>619</v>
      </c>
      <c r="E501" s="880"/>
      <c r="F501" s="880"/>
      <c r="G501" s="964"/>
      <c r="H501" s="964"/>
      <c r="I501" s="964"/>
      <c r="J501" s="403"/>
      <c r="K501" s="964"/>
    </row>
    <row r="502" spans="1:11" ht="15.6" hidden="1" x14ac:dyDescent="0.3">
      <c r="A502" s="1140" t="str">
        <f t="shared" si="38"/>
        <v/>
      </c>
      <c r="B502" s="886" t="s">
        <v>607</v>
      </c>
      <c r="C502" s="886"/>
      <c r="D502" s="65" t="s">
        <v>618</v>
      </c>
      <c r="E502" s="886"/>
      <c r="F502" s="886"/>
      <c r="G502" s="956"/>
      <c r="H502" s="956"/>
      <c r="I502" s="956"/>
      <c r="J502" s="886"/>
      <c r="K502" s="956"/>
    </row>
    <row r="503" spans="1:11" ht="15.6" hidden="1" x14ac:dyDescent="0.3">
      <c r="A503" s="1140" t="str">
        <f t="shared" si="38"/>
        <v/>
      </c>
      <c r="B503" s="1052" t="s">
        <v>608</v>
      </c>
      <c r="C503" s="1052"/>
      <c r="D503" s="1056" t="s">
        <v>581</v>
      </c>
      <c r="E503" s="1052"/>
      <c r="F503" s="1052" t="s">
        <v>8</v>
      </c>
      <c r="G503" s="916"/>
      <c r="H503" s="916">
        <f t="shared" si="37"/>
        <v>0</v>
      </c>
      <c r="I503" s="916">
        <f t="shared" ref="I503:I510" si="39">H503*$I$12</f>
        <v>0</v>
      </c>
      <c r="J503" s="10"/>
      <c r="K503" s="953">
        <f t="shared" ref="K503:K510" si="40">SUM(H503:I503)</f>
        <v>0</v>
      </c>
    </row>
    <row r="504" spans="1:11" ht="15.6" hidden="1" x14ac:dyDescent="0.3">
      <c r="A504" s="1140" t="str">
        <f t="shared" si="38"/>
        <v/>
      </c>
      <c r="B504" s="1052" t="s">
        <v>609</v>
      </c>
      <c r="C504" s="1052"/>
      <c r="D504" s="1056" t="s">
        <v>625</v>
      </c>
      <c r="E504" s="1052"/>
      <c r="F504" s="1052" t="s">
        <v>201</v>
      </c>
      <c r="G504" s="916"/>
      <c r="H504" s="916">
        <f t="shared" si="37"/>
        <v>0</v>
      </c>
      <c r="I504" s="916">
        <f t="shared" si="39"/>
        <v>0</v>
      </c>
      <c r="J504" s="10"/>
      <c r="K504" s="953">
        <f t="shared" si="40"/>
        <v>0</v>
      </c>
    </row>
    <row r="505" spans="1:11" ht="15.6" hidden="1" x14ac:dyDescent="0.3">
      <c r="A505" s="1140" t="str">
        <f t="shared" si="38"/>
        <v/>
      </c>
      <c r="B505" s="1052" t="s">
        <v>610</v>
      </c>
      <c r="C505" s="1052"/>
      <c r="D505" s="1056" t="s">
        <v>626</v>
      </c>
      <c r="E505" s="1052"/>
      <c r="F505" s="1052" t="s">
        <v>201</v>
      </c>
      <c r="G505" s="916"/>
      <c r="H505" s="916">
        <f t="shared" si="37"/>
        <v>0</v>
      </c>
      <c r="I505" s="916">
        <f t="shared" si="39"/>
        <v>0</v>
      </c>
      <c r="J505" s="10"/>
      <c r="K505" s="953">
        <f t="shared" si="40"/>
        <v>0</v>
      </c>
    </row>
    <row r="506" spans="1:11" ht="15.6" hidden="1" x14ac:dyDescent="0.3">
      <c r="A506" s="1140" t="str">
        <f t="shared" si="38"/>
        <v/>
      </c>
      <c r="B506" s="1052" t="s">
        <v>611</v>
      </c>
      <c r="C506" s="1052"/>
      <c r="D506" s="1056" t="s">
        <v>627</v>
      </c>
      <c r="E506" s="1052"/>
      <c r="F506" s="1052" t="s">
        <v>23</v>
      </c>
      <c r="G506" s="916"/>
      <c r="H506" s="916">
        <f t="shared" si="37"/>
        <v>0</v>
      </c>
      <c r="I506" s="916">
        <f t="shared" si="39"/>
        <v>0</v>
      </c>
      <c r="J506" s="10"/>
      <c r="K506" s="953">
        <f t="shared" si="40"/>
        <v>0</v>
      </c>
    </row>
    <row r="507" spans="1:11" ht="15.6" hidden="1" x14ac:dyDescent="0.3">
      <c r="A507" s="1140" t="str">
        <f t="shared" si="38"/>
        <v/>
      </c>
      <c r="B507" s="1052" t="s">
        <v>612</v>
      </c>
      <c r="C507" s="1052"/>
      <c r="D507" s="1056" t="s">
        <v>628</v>
      </c>
      <c r="E507" s="1052"/>
      <c r="F507" s="1052" t="s">
        <v>90</v>
      </c>
      <c r="G507" s="916"/>
      <c r="H507" s="916">
        <f t="shared" si="37"/>
        <v>0</v>
      </c>
      <c r="I507" s="916">
        <f t="shared" si="39"/>
        <v>0</v>
      </c>
      <c r="J507" s="10"/>
      <c r="K507" s="953">
        <f t="shared" si="40"/>
        <v>0</v>
      </c>
    </row>
    <row r="508" spans="1:11" ht="15.6" hidden="1" x14ac:dyDescent="0.3">
      <c r="A508" s="1140" t="str">
        <f t="shared" si="38"/>
        <v/>
      </c>
      <c r="B508" s="1052" t="s">
        <v>613</v>
      </c>
      <c r="C508" s="1052"/>
      <c r="D508" s="1056" t="s">
        <v>386</v>
      </c>
      <c r="E508" s="1052"/>
      <c r="F508" s="1052" t="s">
        <v>22</v>
      </c>
      <c r="G508" s="916"/>
      <c r="H508" s="916">
        <f t="shared" si="37"/>
        <v>0</v>
      </c>
      <c r="I508" s="916">
        <f t="shared" si="39"/>
        <v>0</v>
      </c>
      <c r="J508" s="10"/>
      <c r="K508" s="953">
        <f t="shared" si="40"/>
        <v>0</v>
      </c>
    </row>
    <row r="509" spans="1:11" ht="15.6" hidden="1" x14ac:dyDescent="0.3">
      <c r="A509" s="1140" t="str">
        <f t="shared" si="38"/>
        <v/>
      </c>
      <c r="B509" s="1052" t="s">
        <v>614</v>
      </c>
      <c r="C509" s="1052"/>
      <c r="D509" s="1056" t="s">
        <v>629</v>
      </c>
      <c r="E509" s="1052"/>
      <c r="F509" s="1052" t="s">
        <v>112</v>
      </c>
      <c r="G509" s="916"/>
      <c r="H509" s="916">
        <f t="shared" si="37"/>
        <v>0</v>
      </c>
      <c r="I509" s="916">
        <f t="shared" si="39"/>
        <v>0</v>
      </c>
      <c r="J509" s="10"/>
      <c r="K509" s="953">
        <f t="shared" si="40"/>
        <v>0</v>
      </c>
    </row>
    <row r="510" spans="1:11" ht="15.6" hidden="1" x14ac:dyDescent="0.3">
      <c r="A510" s="1140" t="str">
        <f t="shared" si="38"/>
        <v/>
      </c>
      <c r="B510" s="1052" t="s">
        <v>615</v>
      </c>
      <c r="C510" s="1052"/>
      <c r="D510" s="1056" t="s">
        <v>630</v>
      </c>
      <c r="E510" s="1052"/>
      <c r="F510" s="1052" t="s">
        <v>112</v>
      </c>
      <c r="G510" s="916"/>
      <c r="H510" s="916">
        <f t="shared" si="37"/>
        <v>0</v>
      </c>
      <c r="I510" s="916">
        <f t="shared" si="39"/>
        <v>0</v>
      </c>
      <c r="J510" s="10"/>
      <c r="K510" s="953">
        <f t="shared" si="40"/>
        <v>0</v>
      </c>
    </row>
    <row r="511" spans="1:11" ht="15.6" hidden="1" x14ac:dyDescent="0.3">
      <c r="A511" s="1140" t="str">
        <f t="shared" si="38"/>
        <v/>
      </c>
      <c r="B511" s="1052"/>
      <c r="C511" s="1052"/>
      <c r="D511" s="1056"/>
      <c r="E511" s="1052"/>
      <c r="F511" s="1052"/>
      <c r="G511" s="916"/>
      <c r="H511" s="916"/>
      <c r="I511" s="916"/>
      <c r="J511" s="10"/>
      <c r="K511" s="953"/>
    </row>
    <row r="512" spans="1:11" ht="15.6" hidden="1" x14ac:dyDescent="0.3">
      <c r="A512" s="1140" t="str">
        <f t="shared" si="38"/>
        <v/>
      </c>
      <c r="B512" s="880" t="s">
        <v>616</v>
      </c>
      <c r="C512" s="880"/>
      <c r="D512" s="20" t="s">
        <v>617</v>
      </c>
      <c r="E512" s="880"/>
      <c r="F512" s="880"/>
      <c r="G512" s="964"/>
      <c r="H512" s="964"/>
      <c r="I512" s="964"/>
      <c r="J512" s="403"/>
      <c r="K512" s="964"/>
    </row>
    <row r="513" spans="1:11" ht="15.6" hidden="1" x14ac:dyDescent="0.3">
      <c r="A513" s="1140" t="str">
        <f t="shared" si="38"/>
        <v/>
      </c>
      <c r="B513" s="886" t="s">
        <v>631</v>
      </c>
      <c r="C513" s="886"/>
      <c r="D513" s="65" t="s">
        <v>655</v>
      </c>
      <c r="E513" s="886"/>
      <c r="F513" s="886"/>
      <c r="G513" s="956"/>
      <c r="H513" s="956"/>
      <c r="I513" s="956"/>
      <c r="J513" s="886"/>
      <c r="K513" s="956"/>
    </row>
    <row r="514" spans="1:11" ht="15.6" hidden="1" x14ac:dyDescent="0.3">
      <c r="A514" s="1140" t="str">
        <f t="shared" si="38"/>
        <v/>
      </c>
      <c r="B514" s="1052" t="s">
        <v>632</v>
      </c>
      <c r="C514" s="1052"/>
      <c r="D514" s="1056" t="s">
        <v>475</v>
      </c>
      <c r="E514" s="1052"/>
      <c r="F514" s="1052" t="s">
        <v>8</v>
      </c>
      <c r="G514" s="955"/>
      <c r="H514" s="916">
        <f t="shared" si="37"/>
        <v>0</v>
      </c>
      <c r="I514" s="916">
        <f>H514*$I$12</f>
        <v>0</v>
      </c>
      <c r="J514" s="10"/>
      <c r="K514" s="953">
        <f>SUM(H514:I514)</f>
        <v>0</v>
      </c>
    </row>
    <row r="515" spans="1:11" ht="15.6" hidden="1" x14ac:dyDescent="0.3">
      <c r="A515" s="1140" t="str">
        <f t="shared" si="38"/>
        <v/>
      </c>
      <c r="B515" s="1052" t="s">
        <v>633</v>
      </c>
      <c r="C515" s="1052"/>
      <c r="D515" s="1056" t="s">
        <v>385</v>
      </c>
      <c r="E515" s="1052"/>
      <c r="F515" s="1052" t="s">
        <v>201</v>
      </c>
      <c r="G515" s="955"/>
      <c r="H515" s="916">
        <f t="shared" si="37"/>
        <v>0</v>
      </c>
      <c r="I515" s="916">
        <f>H515*$I$12</f>
        <v>0</v>
      </c>
      <c r="J515" s="10"/>
      <c r="K515" s="953">
        <f>SUM(H515:I515)</f>
        <v>0</v>
      </c>
    </row>
    <row r="516" spans="1:11" ht="15.6" hidden="1" x14ac:dyDescent="0.3">
      <c r="A516" s="1140" t="str">
        <f t="shared" si="38"/>
        <v/>
      </c>
      <c r="B516" s="1052" t="s">
        <v>634</v>
      </c>
      <c r="C516" s="1052"/>
      <c r="D516" s="1056" t="s">
        <v>386</v>
      </c>
      <c r="E516" s="1052"/>
      <c r="F516" s="1052" t="s">
        <v>22</v>
      </c>
      <c r="G516" s="955"/>
      <c r="H516" s="916">
        <f t="shared" si="37"/>
        <v>0</v>
      </c>
      <c r="I516" s="916">
        <f>H516*$I$12</f>
        <v>0</v>
      </c>
      <c r="J516" s="10"/>
      <c r="K516" s="953">
        <f>SUM(H516:I516)</f>
        <v>0</v>
      </c>
    </row>
    <row r="517" spans="1:11" ht="15.6" hidden="1" x14ac:dyDescent="0.3">
      <c r="A517" s="1140" t="str">
        <f t="shared" si="38"/>
        <v/>
      </c>
      <c r="B517" s="1052"/>
      <c r="C517" s="1052"/>
      <c r="D517" s="1056"/>
      <c r="E517" s="1052"/>
      <c r="F517" s="1052"/>
      <c r="G517" s="955"/>
      <c r="H517" s="955"/>
      <c r="I517" s="916"/>
      <c r="J517" s="10"/>
      <c r="K517" s="953"/>
    </row>
    <row r="518" spans="1:11" ht="15.6" hidden="1" x14ac:dyDescent="0.3">
      <c r="A518" s="1140" t="str">
        <f t="shared" si="38"/>
        <v/>
      </c>
      <c r="B518" s="886" t="s">
        <v>635</v>
      </c>
      <c r="C518" s="886"/>
      <c r="D518" s="65" t="s">
        <v>574</v>
      </c>
      <c r="E518" s="886"/>
      <c r="F518" s="886"/>
      <c r="G518" s="956"/>
      <c r="H518" s="956"/>
      <c r="I518" s="956"/>
      <c r="J518" s="886"/>
      <c r="K518" s="956"/>
    </row>
    <row r="519" spans="1:11" ht="15.6" hidden="1" x14ac:dyDescent="0.3">
      <c r="A519" s="1140" t="str">
        <f t="shared" si="38"/>
        <v/>
      </c>
      <c r="B519" s="1052" t="s">
        <v>636</v>
      </c>
      <c r="C519" s="1052"/>
      <c r="D519" s="1056" t="s">
        <v>475</v>
      </c>
      <c r="E519" s="1052"/>
      <c r="F519" s="1052" t="s">
        <v>237</v>
      </c>
      <c r="G519" s="955"/>
      <c r="H519" s="916">
        <f t="shared" si="37"/>
        <v>0</v>
      </c>
      <c r="I519" s="916">
        <f>H519*$I$12</f>
        <v>0</v>
      </c>
      <c r="J519" s="10"/>
      <c r="K519" s="953">
        <f>SUM(H519:I519)</f>
        <v>0</v>
      </c>
    </row>
    <row r="520" spans="1:11" ht="15.6" hidden="1" x14ac:dyDescent="0.3">
      <c r="A520" s="1140" t="str">
        <f t="shared" si="38"/>
        <v/>
      </c>
      <c r="B520" s="1052" t="s">
        <v>637</v>
      </c>
      <c r="C520" s="1052"/>
      <c r="D520" s="1056" t="s">
        <v>385</v>
      </c>
      <c r="E520" s="1052"/>
      <c r="F520" s="1052" t="s">
        <v>201</v>
      </c>
      <c r="G520" s="955"/>
      <c r="H520" s="916">
        <f t="shared" si="37"/>
        <v>0</v>
      </c>
      <c r="I520" s="916">
        <f>H520*$I$12</f>
        <v>0</v>
      </c>
      <c r="J520" s="10"/>
      <c r="K520" s="953">
        <f>SUM(H520:I520)</f>
        <v>0</v>
      </c>
    </row>
    <row r="521" spans="1:11" ht="15.6" hidden="1" x14ac:dyDescent="0.3">
      <c r="A521" s="1140" t="str">
        <f t="shared" si="38"/>
        <v/>
      </c>
      <c r="B521" s="1052" t="s">
        <v>638</v>
      </c>
      <c r="C521" s="1052"/>
      <c r="D521" s="1056" t="s">
        <v>386</v>
      </c>
      <c r="E521" s="1052"/>
      <c r="F521" s="1052" t="s">
        <v>22</v>
      </c>
      <c r="G521" s="955"/>
      <c r="H521" s="916">
        <f t="shared" si="37"/>
        <v>0</v>
      </c>
      <c r="I521" s="916">
        <f>H521*$I$12</f>
        <v>0</v>
      </c>
      <c r="J521" s="10"/>
      <c r="K521" s="953">
        <f>SUM(H521:I521)</f>
        <v>0</v>
      </c>
    </row>
    <row r="522" spans="1:11" ht="15.6" hidden="1" x14ac:dyDescent="0.3">
      <c r="A522" s="1140" t="str">
        <f t="shared" si="38"/>
        <v/>
      </c>
      <c r="B522" s="1052"/>
      <c r="C522" s="1052"/>
      <c r="D522" s="1056"/>
      <c r="E522" s="1052"/>
      <c r="F522" s="1052"/>
      <c r="G522" s="955"/>
      <c r="H522" s="955"/>
      <c r="I522" s="916"/>
      <c r="J522" s="10"/>
      <c r="K522" s="953"/>
    </row>
    <row r="523" spans="1:11" ht="15.6" hidden="1" x14ac:dyDescent="0.3">
      <c r="A523" s="1140" t="str">
        <f t="shared" si="38"/>
        <v/>
      </c>
      <c r="B523" s="886" t="s">
        <v>639</v>
      </c>
      <c r="C523" s="886"/>
      <c r="D523" s="65" t="s">
        <v>656</v>
      </c>
      <c r="E523" s="886"/>
      <c r="F523" s="886"/>
      <c r="G523" s="956"/>
      <c r="H523" s="956"/>
      <c r="I523" s="956"/>
      <c r="J523" s="886"/>
      <c r="K523" s="956"/>
    </row>
    <row r="524" spans="1:11" ht="15.6" hidden="1" x14ac:dyDescent="0.3">
      <c r="A524" s="1140" t="str">
        <f t="shared" si="38"/>
        <v/>
      </c>
      <c r="B524" s="1052" t="s">
        <v>640</v>
      </c>
      <c r="C524" s="1052"/>
      <c r="D524" s="1056" t="s">
        <v>475</v>
      </c>
      <c r="E524" s="1052"/>
      <c r="F524" s="1052" t="s">
        <v>237</v>
      </c>
      <c r="G524" s="955"/>
      <c r="H524" s="916">
        <f t="shared" si="37"/>
        <v>0</v>
      </c>
      <c r="I524" s="916">
        <f>H524*$I$12</f>
        <v>0</v>
      </c>
      <c r="J524" s="10"/>
      <c r="K524" s="953">
        <f>SUM(H524:I524)</f>
        <v>0</v>
      </c>
    </row>
    <row r="525" spans="1:11" ht="15.6" hidden="1" x14ac:dyDescent="0.3">
      <c r="A525" s="1140" t="str">
        <f t="shared" si="38"/>
        <v/>
      </c>
      <c r="B525" s="1052" t="s">
        <v>641</v>
      </c>
      <c r="C525" s="1052"/>
      <c r="D525" s="1056" t="s">
        <v>582</v>
      </c>
      <c r="E525" s="1052"/>
      <c r="F525" s="1052" t="s">
        <v>201</v>
      </c>
      <c r="G525" s="955"/>
      <c r="H525" s="916">
        <f t="shared" si="37"/>
        <v>0</v>
      </c>
      <c r="I525" s="916">
        <f>H525*$I$12</f>
        <v>0</v>
      </c>
      <c r="J525" s="10"/>
      <c r="K525" s="953">
        <f>SUM(H525:I525)</f>
        <v>0</v>
      </c>
    </row>
    <row r="526" spans="1:11" ht="15.6" hidden="1" x14ac:dyDescent="0.3">
      <c r="A526" s="1140" t="str">
        <f t="shared" si="38"/>
        <v/>
      </c>
      <c r="B526" s="1052" t="s">
        <v>642</v>
      </c>
      <c r="C526" s="1052"/>
      <c r="D526" s="1056" t="s">
        <v>520</v>
      </c>
      <c r="E526" s="1052"/>
      <c r="F526" s="1052" t="s">
        <v>22</v>
      </c>
      <c r="G526" s="955"/>
      <c r="H526" s="916">
        <f t="shared" si="37"/>
        <v>0</v>
      </c>
      <c r="I526" s="916">
        <f>H526*$I$12</f>
        <v>0</v>
      </c>
      <c r="J526" s="10"/>
      <c r="K526" s="953">
        <f>SUM(H526:I526)</f>
        <v>0</v>
      </c>
    </row>
    <row r="527" spans="1:11" ht="15.6" hidden="1" x14ac:dyDescent="0.3">
      <c r="A527" s="1140" t="str">
        <f t="shared" si="38"/>
        <v/>
      </c>
      <c r="B527" s="1052"/>
      <c r="C527" s="1052"/>
      <c r="D527" s="1056"/>
      <c r="E527" s="1052"/>
      <c r="F527" s="1052"/>
      <c r="G527" s="955"/>
      <c r="H527" s="916"/>
      <c r="I527" s="916"/>
      <c r="J527" s="10"/>
      <c r="K527" s="953"/>
    </row>
    <row r="528" spans="1:11" ht="15.6" hidden="1" x14ac:dyDescent="0.3">
      <c r="A528" s="1140" t="str">
        <f t="shared" si="38"/>
        <v/>
      </c>
      <c r="B528" s="886" t="s">
        <v>643</v>
      </c>
      <c r="C528" s="886"/>
      <c r="D528" s="65" t="s">
        <v>576</v>
      </c>
      <c r="E528" s="886"/>
      <c r="F528" s="886"/>
      <c r="G528" s="956"/>
      <c r="H528" s="956"/>
      <c r="I528" s="956"/>
      <c r="J528" s="886"/>
      <c r="K528" s="956"/>
    </row>
    <row r="529" spans="1:11" ht="15.6" hidden="1" x14ac:dyDescent="0.3">
      <c r="A529" s="1140" t="str">
        <f t="shared" si="38"/>
        <v/>
      </c>
      <c r="B529" s="1052" t="s">
        <v>644</v>
      </c>
      <c r="C529" s="1052"/>
      <c r="D529" s="1056" t="s">
        <v>581</v>
      </c>
      <c r="E529" s="1052"/>
      <c r="F529" s="1052" t="s">
        <v>237</v>
      </c>
      <c r="G529" s="955"/>
      <c r="H529" s="916">
        <f t="shared" si="37"/>
        <v>0</v>
      </c>
      <c r="I529" s="916">
        <f>H529*$I$12</f>
        <v>0</v>
      </c>
      <c r="J529" s="10"/>
      <c r="K529" s="953">
        <f>SUM(H529:I529)</f>
        <v>0</v>
      </c>
    </row>
    <row r="530" spans="1:11" ht="15.6" hidden="1" x14ac:dyDescent="0.3">
      <c r="A530" s="1140" t="str">
        <f t="shared" si="38"/>
        <v/>
      </c>
      <c r="B530" s="1052" t="s">
        <v>645</v>
      </c>
      <c r="C530" s="1052"/>
      <c r="D530" s="1056" t="s">
        <v>385</v>
      </c>
      <c r="E530" s="1052"/>
      <c r="F530" s="1052" t="s">
        <v>201</v>
      </c>
      <c r="G530" s="955"/>
      <c r="H530" s="916">
        <f t="shared" si="37"/>
        <v>0</v>
      </c>
      <c r="I530" s="916">
        <f>H530*$I$12</f>
        <v>0</v>
      </c>
      <c r="J530" s="10"/>
      <c r="K530" s="953">
        <f>SUM(H530:I530)</f>
        <v>0</v>
      </c>
    </row>
    <row r="531" spans="1:11" ht="15.6" hidden="1" x14ac:dyDescent="0.3">
      <c r="A531" s="1140" t="str">
        <f t="shared" si="38"/>
        <v/>
      </c>
      <c r="B531" s="1052" t="s">
        <v>646</v>
      </c>
      <c r="C531" s="1052"/>
      <c r="D531" s="1056" t="s">
        <v>386</v>
      </c>
      <c r="E531" s="1052"/>
      <c r="F531" s="1052" t="s">
        <v>22</v>
      </c>
      <c r="G531" s="955"/>
      <c r="H531" s="916">
        <f t="shared" si="37"/>
        <v>0</v>
      </c>
      <c r="I531" s="916">
        <f>H531*$I$12</f>
        <v>0</v>
      </c>
      <c r="J531" s="10"/>
      <c r="K531" s="953">
        <f>SUM(H531:I531)</f>
        <v>0</v>
      </c>
    </row>
    <row r="532" spans="1:11" ht="15.6" hidden="1" x14ac:dyDescent="0.3">
      <c r="A532" s="1140" t="str">
        <f t="shared" si="38"/>
        <v/>
      </c>
      <c r="B532" s="1052"/>
      <c r="C532" s="1052"/>
      <c r="D532" s="1056"/>
      <c r="E532" s="1052"/>
      <c r="F532" s="1052"/>
      <c r="G532" s="955"/>
      <c r="H532" s="916"/>
      <c r="I532" s="916"/>
      <c r="J532" s="10"/>
      <c r="K532" s="953"/>
    </row>
    <row r="533" spans="1:11" ht="15.6" hidden="1" x14ac:dyDescent="0.3">
      <c r="A533" s="1140" t="str">
        <f t="shared" si="38"/>
        <v/>
      </c>
      <c r="B533" s="1052"/>
      <c r="C533" s="1052"/>
      <c r="D533" s="1056"/>
      <c r="E533" s="1052"/>
      <c r="F533" s="1052"/>
      <c r="G533" s="955"/>
      <c r="H533" s="916"/>
      <c r="I533" s="916"/>
      <c r="J533" s="10"/>
      <c r="K533" s="953"/>
    </row>
    <row r="534" spans="1:11" ht="15.6" hidden="1" x14ac:dyDescent="0.3">
      <c r="A534" s="1140" t="str">
        <f t="shared" ref="A534:A601" si="41">IF(K534&lt;&gt;0,"x","")</f>
        <v/>
      </c>
      <c r="B534" s="886" t="s">
        <v>647</v>
      </c>
      <c r="C534" s="886"/>
      <c r="D534" s="65" t="s">
        <v>661</v>
      </c>
      <c r="E534" s="886"/>
      <c r="F534" s="886" t="s">
        <v>60</v>
      </c>
      <c r="G534" s="956"/>
      <c r="H534" s="956">
        <f>G534*$I$12</f>
        <v>0</v>
      </c>
      <c r="I534" s="956">
        <f>H534*$I$12</f>
        <v>0</v>
      </c>
      <c r="J534" s="886"/>
      <c r="K534" s="956">
        <f>SUM(H534:I534)</f>
        <v>0</v>
      </c>
    </row>
    <row r="535" spans="1:11" ht="15.6" hidden="1" x14ac:dyDescent="0.3">
      <c r="A535" s="1140" t="str">
        <f t="shared" si="41"/>
        <v/>
      </c>
      <c r="B535" s="1052"/>
      <c r="C535" s="1052"/>
      <c r="D535" s="1056"/>
      <c r="E535" s="1052"/>
      <c r="F535" s="1052"/>
      <c r="G535" s="955"/>
      <c r="H535" s="916"/>
      <c r="I535" s="916"/>
      <c r="J535" s="10"/>
      <c r="K535" s="953"/>
    </row>
    <row r="536" spans="1:11" ht="15.6" hidden="1" x14ac:dyDescent="0.3">
      <c r="A536" s="1140" t="str">
        <f t="shared" si="41"/>
        <v/>
      </c>
      <c r="B536" s="886" t="s">
        <v>648</v>
      </c>
      <c r="C536" s="886"/>
      <c r="D536" s="65" t="s">
        <v>662</v>
      </c>
      <c r="E536" s="886"/>
      <c r="F536" s="886" t="s">
        <v>112</v>
      </c>
      <c r="G536" s="956"/>
      <c r="H536" s="956">
        <f>G536*$I$12</f>
        <v>0</v>
      </c>
      <c r="I536" s="956">
        <f>H536*$I$12</f>
        <v>0</v>
      </c>
      <c r="J536" s="886"/>
      <c r="K536" s="956">
        <f>SUM(H536:I536)</f>
        <v>0</v>
      </c>
    </row>
    <row r="537" spans="1:11" ht="15.6" hidden="1" x14ac:dyDescent="0.3">
      <c r="A537" s="1140" t="str">
        <f t="shared" si="41"/>
        <v/>
      </c>
      <c r="B537" s="1052"/>
      <c r="C537" s="1052"/>
      <c r="D537" s="1056"/>
      <c r="E537" s="1052"/>
      <c r="F537" s="1052"/>
      <c r="G537" s="955"/>
      <c r="H537" s="916"/>
      <c r="I537" s="916"/>
      <c r="J537" s="10"/>
      <c r="K537" s="953"/>
    </row>
    <row r="538" spans="1:11" ht="15.6" hidden="1" x14ac:dyDescent="0.3">
      <c r="A538" s="1140" t="str">
        <f t="shared" si="41"/>
        <v/>
      </c>
      <c r="B538" s="880" t="s">
        <v>649</v>
      </c>
      <c r="C538" s="880"/>
      <c r="D538" s="20" t="s">
        <v>657</v>
      </c>
      <c r="E538" s="880"/>
      <c r="F538" s="880"/>
      <c r="G538" s="964"/>
      <c r="H538" s="964"/>
      <c r="I538" s="964"/>
      <c r="J538" s="403"/>
      <c r="K538" s="964"/>
    </row>
    <row r="539" spans="1:11" ht="15.6" hidden="1" x14ac:dyDescent="0.3">
      <c r="A539" s="1140" t="str">
        <f t="shared" si="41"/>
        <v/>
      </c>
      <c r="B539" s="886" t="s">
        <v>650</v>
      </c>
      <c r="C539" s="886"/>
      <c r="D539" s="65" t="s">
        <v>458</v>
      </c>
      <c r="E539" s="886"/>
      <c r="F539" s="886" t="s">
        <v>22</v>
      </c>
      <c r="G539" s="956"/>
      <c r="H539" s="956">
        <f>G539*$I$12</f>
        <v>0</v>
      </c>
      <c r="I539" s="956">
        <f>H539*$I$12</f>
        <v>0</v>
      </c>
      <c r="J539" s="886"/>
      <c r="K539" s="956">
        <f>SUM(H539:I539)</f>
        <v>0</v>
      </c>
    </row>
    <row r="540" spans="1:11" ht="15.6" hidden="1" x14ac:dyDescent="0.3">
      <c r="A540" s="1140" t="str">
        <f t="shared" si="41"/>
        <v/>
      </c>
      <c r="B540" s="1052"/>
      <c r="C540" s="1052"/>
      <c r="D540" s="1056"/>
      <c r="E540" s="1052"/>
      <c r="F540" s="1052"/>
      <c r="G540" s="955"/>
      <c r="H540" s="916"/>
      <c r="I540" s="916"/>
      <c r="J540" s="10"/>
      <c r="K540" s="953"/>
    </row>
    <row r="541" spans="1:11" ht="15.6" hidden="1" x14ac:dyDescent="0.3">
      <c r="A541" s="1140" t="str">
        <f t="shared" si="41"/>
        <v/>
      </c>
      <c r="B541" s="886" t="s">
        <v>651</v>
      </c>
      <c r="C541" s="886"/>
      <c r="D541" s="65" t="s">
        <v>660</v>
      </c>
      <c r="E541" s="886"/>
      <c r="F541" s="886" t="s">
        <v>658</v>
      </c>
      <c r="G541" s="956"/>
      <c r="H541" s="956">
        <f>G541*$I$12</f>
        <v>0</v>
      </c>
      <c r="I541" s="956">
        <f>H541*$I$12</f>
        <v>0</v>
      </c>
      <c r="J541" s="886"/>
      <c r="K541" s="956">
        <f>SUM(H541:I541)</f>
        <v>0</v>
      </c>
    </row>
    <row r="542" spans="1:11" ht="15.6" hidden="1" x14ac:dyDescent="0.3">
      <c r="A542" s="1140" t="str">
        <f t="shared" si="41"/>
        <v/>
      </c>
      <c r="B542" s="1052"/>
      <c r="C542" s="1052"/>
      <c r="D542" s="1056"/>
      <c r="E542" s="1052"/>
      <c r="F542" s="1052"/>
      <c r="G542" s="955"/>
      <c r="H542" s="916"/>
      <c r="I542" s="916"/>
      <c r="J542" s="10"/>
      <c r="K542" s="953"/>
    </row>
    <row r="543" spans="1:11" ht="15.6" hidden="1" x14ac:dyDescent="0.3">
      <c r="A543" s="1140" t="str">
        <f t="shared" si="41"/>
        <v/>
      </c>
      <c r="B543" s="886" t="s">
        <v>652</v>
      </c>
      <c r="C543" s="886"/>
      <c r="D543" s="65" t="s">
        <v>659</v>
      </c>
      <c r="E543" s="886"/>
      <c r="F543" s="886" t="s">
        <v>210</v>
      </c>
      <c r="G543" s="956"/>
      <c r="H543" s="956">
        <f>G543*$I$12</f>
        <v>0</v>
      </c>
      <c r="I543" s="956">
        <f>H543*$I$12</f>
        <v>0</v>
      </c>
      <c r="J543" s="886"/>
      <c r="K543" s="956">
        <f>SUM(H543:I543)</f>
        <v>0</v>
      </c>
    </row>
    <row r="544" spans="1:11" ht="15.6" x14ac:dyDescent="0.3">
      <c r="A544" s="1140" t="str">
        <f t="shared" si="41"/>
        <v/>
      </c>
      <c r="B544" s="407" t="s">
        <v>653</v>
      </c>
      <c r="C544" s="407"/>
      <c r="D544" s="408" t="s">
        <v>663</v>
      </c>
      <c r="E544" s="407"/>
      <c r="F544" s="407"/>
      <c r="G544" s="966"/>
      <c r="H544" s="966"/>
      <c r="I544" s="966"/>
      <c r="J544" s="966"/>
      <c r="K544" s="966"/>
    </row>
    <row r="545" spans="1:11" ht="15.6" hidden="1" x14ac:dyDescent="0.3">
      <c r="A545" s="1140" t="str">
        <f t="shared" si="41"/>
        <v/>
      </c>
      <c r="B545" s="880" t="s">
        <v>654</v>
      </c>
      <c r="C545" s="880"/>
      <c r="D545" s="20" t="s">
        <v>2453</v>
      </c>
      <c r="E545" s="880"/>
      <c r="F545" s="880" t="s">
        <v>583</v>
      </c>
      <c r="G545" s="964"/>
      <c r="H545" s="964">
        <f>G545*E545</f>
        <v>0</v>
      </c>
      <c r="I545" s="964">
        <f>H545*$I$12</f>
        <v>0</v>
      </c>
      <c r="J545" s="403"/>
      <c r="K545" s="964">
        <f>SUM(H545:I545)</f>
        <v>0</v>
      </c>
    </row>
    <row r="546" spans="1:11" ht="15.6" hidden="1" x14ac:dyDescent="0.3">
      <c r="A546" s="1140" t="str">
        <f t="shared" si="41"/>
        <v/>
      </c>
      <c r="B546" s="1057"/>
      <c r="C546" s="630"/>
      <c r="D546" s="631"/>
      <c r="E546" s="15"/>
      <c r="F546" s="15"/>
      <c r="G546" s="916"/>
      <c r="H546" s="916"/>
      <c r="I546" s="916"/>
      <c r="J546" s="10"/>
      <c r="K546" s="953"/>
    </row>
    <row r="547" spans="1:11" ht="15.6" x14ac:dyDescent="0.3">
      <c r="A547" s="1140" t="s">
        <v>4247</v>
      </c>
      <c r="B547" s="880" t="s">
        <v>664</v>
      </c>
      <c r="C547" s="880"/>
      <c r="D547" s="20" t="s">
        <v>703</v>
      </c>
      <c r="E547" s="880"/>
      <c r="F547" s="880"/>
      <c r="G547" s="964"/>
      <c r="H547" s="964"/>
      <c r="I547" s="964"/>
      <c r="J547" s="403"/>
      <c r="K547" s="964"/>
    </row>
    <row r="548" spans="1:11" ht="15.6" x14ac:dyDescent="0.3">
      <c r="A548" s="1140" t="s">
        <v>4247</v>
      </c>
      <c r="B548" s="884" t="s">
        <v>665</v>
      </c>
      <c r="C548" s="884"/>
      <c r="D548" s="894" t="s">
        <v>704</v>
      </c>
      <c r="E548" s="884"/>
      <c r="F548" s="884"/>
      <c r="G548" s="679"/>
      <c r="H548" s="679"/>
      <c r="I548" s="852"/>
      <c r="J548" s="75"/>
      <c r="K548" s="954"/>
    </row>
    <row r="549" spans="1:11" ht="15.6" x14ac:dyDescent="0.3">
      <c r="A549" s="1140" t="str">
        <f t="shared" si="41"/>
        <v/>
      </c>
      <c r="B549" s="1052" t="s">
        <v>2758</v>
      </c>
      <c r="C549" s="904" t="s">
        <v>3305</v>
      </c>
      <c r="D549" s="1056" t="s">
        <v>2692</v>
      </c>
      <c r="E549" s="890">
        <v>2794.2</v>
      </c>
      <c r="F549" s="1052" t="s">
        <v>583</v>
      </c>
      <c r="G549" s="916"/>
      <c r="H549" s="916"/>
      <c r="I549" s="916"/>
      <c r="J549" s="10"/>
      <c r="K549" s="953"/>
    </row>
    <row r="550" spans="1:11" ht="15.6" x14ac:dyDescent="0.3">
      <c r="A550" s="1140" t="str">
        <f t="shared" si="41"/>
        <v/>
      </c>
      <c r="B550" s="1052" t="s">
        <v>2759</v>
      </c>
      <c r="C550" s="904" t="s">
        <v>3306</v>
      </c>
      <c r="D550" s="1056" t="s">
        <v>3030</v>
      </c>
      <c r="E550" s="890">
        <v>1288.8</v>
      </c>
      <c r="F550" s="1052" t="s">
        <v>583</v>
      </c>
      <c r="G550" s="916"/>
      <c r="H550" s="916"/>
      <c r="I550" s="916"/>
      <c r="J550" s="10"/>
      <c r="K550" s="953"/>
    </row>
    <row r="551" spans="1:11" ht="15.6" x14ac:dyDescent="0.3">
      <c r="A551" s="1140" t="str">
        <f t="shared" si="41"/>
        <v/>
      </c>
      <c r="B551" s="1052" t="s">
        <v>4443</v>
      </c>
      <c r="C551" s="904" t="s">
        <v>4441</v>
      </c>
      <c r="D551" s="1056" t="s">
        <v>4439</v>
      </c>
      <c r="E551" s="890">
        <v>76.3</v>
      </c>
      <c r="F551" s="1052" t="s">
        <v>583</v>
      </c>
      <c r="G551" s="916"/>
      <c r="H551" s="916"/>
      <c r="I551" s="916"/>
      <c r="J551" s="10"/>
      <c r="K551" s="953"/>
    </row>
    <row r="552" spans="1:11" ht="15.6" x14ac:dyDescent="0.3">
      <c r="A552" s="1140" t="str">
        <f t="shared" si="41"/>
        <v/>
      </c>
      <c r="B552" s="1052" t="s">
        <v>4444</v>
      </c>
      <c r="C552" s="904" t="s">
        <v>4442</v>
      </c>
      <c r="D552" s="1056" t="s">
        <v>4440</v>
      </c>
      <c r="E552" s="890">
        <v>10.7</v>
      </c>
      <c r="F552" s="1052" t="s">
        <v>583</v>
      </c>
      <c r="G552" s="916"/>
      <c r="H552" s="916"/>
      <c r="I552" s="916"/>
      <c r="J552" s="10"/>
      <c r="K552" s="953"/>
    </row>
    <row r="553" spans="1:11" ht="15.6" x14ac:dyDescent="0.3">
      <c r="A553" s="1140" t="s">
        <v>4247</v>
      </c>
      <c r="B553" s="1052"/>
      <c r="C553" s="1052"/>
      <c r="D553" s="1056"/>
      <c r="E553" s="1052"/>
      <c r="F553" s="1052"/>
      <c r="G553" s="955"/>
      <c r="H553" s="916"/>
      <c r="I553" s="916"/>
      <c r="J553" s="10"/>
      <c r="K553" s="953"/>
    </row>
    <row r="554" spans="1:11" ht="15.6" hidden="1" x14ac:dyDescent="0.3">
      <c r="A554" s="1140" t="str">
        <f t="shared" si="41"/>
        <v/>
      </c>
      <c r="B554" s="1052" t="s">
        <v>666</v>
      </c>
      <c r="C554" s="1052"/>
      <c r="D554" s="1056" t="s">
        <v>705</v>
      </c>
      <c r="E554" s="1052"/>
      <c r="F554" s="1052" t="s">
        <v>583</v>
      </c>
      <c r="G554" s="955"/>
      <c r="H554" s="916">
        <f>G554*E554</f>
        <v>0</v>
      </c>
      <c r="I554" s="916">
        <f>H554*$I$12</f>
        <v>0</v>
      </c>
      <c r="J554" s="10"/>
      <c r="K554" s="953">
        <f>SUM(H554:I554)</f>
        <v>0</v>
      </c>
    </row>
    <row r="555" spans="1:11" ht="15.6" x14ac:dyDescent="0.3">
      <c r="A555" s="1140" t="s">
        <v>4247</v>
      </c>
      <c r="B555" s="884" t="s">
        <v>667</v>
      </c>
      <c r="C555" s="884"/>
      <c r="D555" s="894" t="s">
        <v>706</v>
      </c>
      <c r="E555" s="884"/>
      <c r="F555" s="884"/>
      <c r="G555" s="679"/>
      <c r="H555" s="679"/>
      <c r="I555" s="852"/>
      <c r="J555" s="75"/>
      <c r="K555" s="954"/>
    </row>
    <row r="556" spans="1:11" ht="15.6" x14ac:dyDescent="0.3">
      <c r="A556" s="1140" t="str">
        <f t="shared" si="41"/>
        <v/>
      </c>
      <c r="B556" s="1052" t="s">
        <v>2760</v>
      </c>
      <c r="C556" s="904" t="s">
        <v>3326</v>
      </c>
      <c r="D556" s="1056" t="s">
        <v>2687</v>
      </c>
      <c r="E556" s="890">
        <v>1251.2</v>
      </c>
      <c r="F556" s="1052" t="s">
        <v>583</v>
      </c>
      <c r="G556" s="955"/>
      <c r="H556" s="916"/>
      <c r="I556" s="916"/>
      <c r="J556" s="10"/>
      <c r="K556" s="953"/>
    </row>
    <row r="557" spans="1:11" ht="15.6" x14ac:dyDescent="0.3">
      <c r="A557" s="1140" t="str">
        <f t="shared" si="41"/>
        <v/>
      </c>
      <c r="B557" s="1052" t="s">
        <v>2761</v>
      </c>
      <c r="C557" s="904" t="s">
        <v>3327</v>
      </c>
      <c r="D557" s="1056" t="s">
        <v>2688</v>
      </c>
      <c r="E557" s="890">
        <v>2559.9</v>
      </c>
      <c r="F557" s="1052" t="s">
        <v>583</v>
      </c>
      <c r="G557" s="955"/>
      <c r="H557" s="916"/>
      <c r="I557" s="916"/>
      <c r="J557" s="10"/>
      <c r="K557" s="953"/>
    </row>
    <row r="558" spans="1:11" ht="15.6" x14ac:dyDescent="0.3">
      <c r="A558" s="1140" t="str">
        <f t="shared" si="41"/>
        <v/>
      </c>
      <c r="B558" s="1052" t="s">
        <v>2762</v>
      </c>
      <c r="C558" s="904" t="s">
        <v>3328</v>
      </c>
      <c r="D558" s="1056" t="s">
        <v>2689</v>
      </c>
      <c r="E558" s="890">
        <v>358.2</v>
      </c>
      <c r="F558" s="1052" t="s">
        <v>583</v>
      </c>
      <c r="G558" s="955"/>
      <c r="H558" s="916"/>
      <c r="I558" s="916"/>
      <c r="J558" s="10"/>
      <c r="K558" s="953"/>
    </row>
    <row r="559" spans="1:11" ht="15.6" x14ac:dyDescent="0.3">
      <c r="A559" s="1140" t="str">
        <f t="shared" si="41"/>
        <v/>
      </c>
      <c r="B559" s="1052" t="s">
        <v>2763</v>
      </c>
      <c r="C559" s="904" t="s">
        <v>3329</v>
      </c>
      <c r="D559" s="1056" t="s">
        <v>2690</v>
      </c>
      <c r="E559" s="890">
        <v>284.10000000000002</v>
      </c>
      <c r="F559" s="1052" t="s">
        <v>583</v>
      </c>
      <c r="G559" s="955"/>
      <c r="H559" s="916"/>
      <c r="I559" s="916"/>
      <c r="J559" s="10"/>
      <c r="K559" s="953"/>
    </row>
    <row r="560" spans="1:11" ht="15.6" x14ac:dyDescent="0.3">
      <c r="A560" s="1140" t="str">
        <f t="shared" si="41"/>
        <v/>
      </c>
      <c r="B560" s="1052" t="s">
        <v>2764</v>
      </c>
      <c r="C560" s="904" t="s">
        <v>3330</v>
      </c>
      <c r="D560" s="1056" t="s">
        <v>2691</v>
      </c>
      <c r="E560" s="890">
        <v>27.6</v>
      </c>
      <c r="F560" s="1052" t="s">
        <v>583</v>
      </c>
      <c r="G560" s="955"/>
      <c r="H560" s="916"/>
      <c r="I560" s="916"/>
      <c r="J560" s="10"/>
      <c r="K560" s="953"/>
    </row>
    <row r="561" spans="1:11" ht="15.6" x14ac:dyDescent="0.3">
      <c r="A561" s="1140" t="s">
        <v>4247</v>
      </c>
      <c r="B561" s="1052"/>
      <c r="C561" s="1052"/>
      <c r="D561" s="1056"/>
      <c r="E561" s="1052"/>
      <c r="F561" s="1052"/>
      <c r="G561" s="955"/>
      <c r="H561" s="916"/>
      <c r="I561" s="916"/>
      <c r="J561" s="10"/>
      <c r="K561" s="953"/>
    </row>
    <row r="562" spans="1:11" ht="15.6" hidden="1" x14ac:dyDescent="0.3">
      <c r="A562" s="1140" t="str">
        <f t="shared" si="41"/>
        <v/>
      </c>
      <c r="B562" s="1052" t="s">
        <v>668</v>
      </c>
      <c r="C562" s="1052"/>
      <c r="D562" s="1056" t="s">
        <v>707</v>
      </c>
      <c r="E562" s="1052"/>
      <c r="F562" s="1052" t="s">
        <v>583</v>
      </c>
      <c r="G562" s="955"/>
      <c r="H562" s="916">
        <f>G562*E562</f>
        <v>0</v>
      </c>
      <c r="I562" s="916">
        <f>H562*$I$12</f>
        <v>0</v>
      </c>
      <c r="J562" s="10"/>
      <c r="K562" s="953">
        <f>SUM(H562:I562)</f>
        <v>0</v>
      </c>
    </row>
    <row r="563" spans="1:11" ht="15.6" hidden="1" x14ac:dyDescent="0.3">
      <c r="A563" s="1140" t="str">
        <f t="shared" si="41"/>
        <v/>
      </c>
      <c r="B563" s="1052" t="s">
        <v>669</v>
      </c>
      <c r="C563" s="1052"/>
      <c r="D563" s="1056" t="s">
        <v>708</v>
      </c>
      <c r="E563" s="1052"/>
      <c r="F563" s="1052" t="s">
        <v>583</v>
      </c>
      <c r="G563" s="955"/>
      <c r="H563" s="916">
        <f>G563*E563</f>
        <v>0</v>
      </c>
      <c r="I563" s="916">
        <f>H563*$I$12</f>
        <v>0</v>
      </c>
      <c r="J563" s="10"/>
      <c r="K563" s="953">
        <f>SUM(H563:I563)</f>
        <v>0</v>
      </c>
    </row>
    <row r="564" spans="1:11" ht="15.6" hidden="1" x14ac:dyDescent="0.3">
      <c r="A564" s="1140" t="str">
        <f t="shared" si="41"/>
        <v/>
      </c>
      <c r="B564" s="1052" t="s">
        <v>670</v>
      </c>
      <c r="C564" s="1052"/>
      <c r="D564" s="1056" t="s">
        <v>709</v>
      </c>
      <c r="E564" s="1052"/>
      <c r="F564" s="1052" t="s">
        <v>583</v>
      </c>
      <c r="G564" s="955"/>
      <c r="H564" s="916">
        <f>G564*E564</f>
        <v>0</v>
      </c>
      <c r="I564" s="916">
        <f>H564*$I$12</f>
        <v>0</v>
      </c>
      <c r="J564" s="10"/>
      <c r="K564" s="953">
        <f>SUM(H564:I564)</f>
        <v>0</v>
      </c>
    </row>
    <row r="565" spans="1:11" ht="15.6" x14ac:dyDescent="0.3">
      <c r="A565" s="1140" t="s">
        <v>4247</v>
      </c>
      <c r="B565" s="884" t="s">
        <v>671</v>
      </c>
      <c r="C565" s="884"/>
      <c r="D565" s="894" t="s">
        <v>710</v>
      </c>
      <c r="E565" s="884"/>
      <c r="F565" s="609"/>
      <c r="G565" s="679"/>
      <c r="H565" s="679"/>
      <c r="I565" s="852"/>
      <c r="J565" s="75"/>
      <c r="K565" s="954"/>
    </row>
    <row r="566" spans="1:11" ht="15.6" x14ac:dyDescent="0.3">
      <c r="A566" s="1140" t="str">
        <f t="shared" si="41"/>
        <v/>
      </c>
      <c r="B566" s="1052" t="s">
        <v>2765</v>
      </c>
      <c r="C566" s="904" t="s">
        <v>3331</v>
      </c>
      <c r="D566" s="1056" t="s">
        <v>2694</v>
      </c>
      <c r="E566" s="890">
        <v>168.1</v>
      </c>
      <c r="F566" s="1052" t="s">
        <v>583</v>
      </c>
      <c r="G566" s="955"/>
      <c r="H566" s="916"/>
      <c r="I566" s="916"/>
      <c r="J566" s="10"/>
      <c r="K566" s="953"/>
    </row>
    <row r="567" spans="1:11" ht="15.6" x14ac:dyDescent="0.3">
      <c r="A567" s="1140" t="str">
        <f t="shared" si="41"/>
        <v/>
      </c>
      <c r="B567" s="1052" t="s">
        <v>2766</v>
      </c>
      <c r="C567" s="904" t="s">
        <v>3332</v>
      </c>
      <c r="D567" s="1056" t="s">
        <v>3283</v>
      </c>
      <c r="E567" s="890">
        <v>328.7</v>
      </c>
      <c r="F567" s="1052" t="s">
        <v>583</v>
      </c>
      <c r="G567" s="955"/>
      <c r="H567" s="916"/>
      <c r="I567" s="916"/>
      <c r="J567" s="10"/>
      <c r="K567" s="953"/>
    </row>
    <row r="568" spans="1:11" ht="15.6" x14ac:dyDescent="0.3">
      <c r="A568" s="1140" t="str">
        <f t="shared" si="41"/>
        <v/>
      </c>
      <c r="B568" s="1052" t="s">
        <v>2767</v>
      </c>
      <c r="C568" s="904" t="s">
        <v>3333</v>
      </c>
      <c r="D568" s="1056" t="s">
        <v>2693</v>
      </c>
      <c r="E568" s="890">
        <v>125.6</v>
      </c>
      <c r="F568" s="1052" t="s">
        <v>583</v>
      </c>
      <c r="G568" s="955"/>
      <c r="H568" s="916"/>
      <c r="I568" s="916"/>
      <c r="J568" s="10"/>
      <c r="K568" s="953"/>
    </row>
    <row r="569" spans="1:11" ht="15.6" x14ac:dyDescent="0.3">
      <c r="A569" s="1140" t="str">
        <f t="shared" si="41"/>
        <v/>
      </c>
      <c r="B569" s="1052" t="s">
        <v>4455</v>
      </c>
      <c r="C569" s="904" t="s">
        <v>4454</v>
      </c>
      <c r="D569" s="1056" t="s">
        <v>4453</v>
      </c>
      <c r="E569" s="890">
        <v>13.1</v>
      </c>
      <c r="F569" s="1052" t="s">
        <v>583</v>
      </c>
      <c r="G569" s="955"/>
      <c r="H569" s="916"/>
      <c r="I569" s="916"/>
      <c r="J569" s="10"/>
      <c r="K569" s="953"/>
    </row>
    <row r="570" spans="1:11" ht="15.6" x14ac:dyDescent="0.3">
      <c r="A570" s="1140" t="s">
        <v>4247</v>
      </c>
      <c r="B570" s="1052"/>
      <c r="C570" s="1052"/>
      <c r="D570" s="1056"/>
      <c r="E570" s="1052"/>
      <c r="F570" s="1052"/>
      <c r="G570" s="955"/>
      <c r="H570" s="916"/>
      <c r="I570" s="916"/>
      <c r="J570" s="10"/>
      <c r="K570" s="916"/>
    </row>
    <row r="571" spans="1:11" ht="15.6" x14ac:dyDescent="0.3">
      <c r="A571" s="1140" t="s">
        <v>4247</v>
      </c>
      <c r="B571" s="884" t="s">
        <v>672</v>
      </c>
      <c r="C571" s="884"/>
      <c r="D571" s="894" t="s">
        <v>711</v>
      </c>
      <c r="E571" s="884"/>
      <c r="F571" s="884"/>
      <c r="G571" s="679"/>
      <c r="H571" s="679"/>
      <c r="I571" s="679"/>
      <c r="J571" s="884"/>
      <c r="K571" s="679"/>
    </row>
    <row r="572" spans="1:11" ht="15.6" x14ac:dyDescent="0.3">
      <c r="A572" s="1140" t="str">
        <f t="shared" si="41"/>
        <v/>
      </c>
      <c r="B572" s="1052" t="s">
        <v>2768</v>
      </c>
      <c r="C572" s="904" t="s">
        <v>3347</v>
      </c>
      <c r="D572" s="1056" t="s">
        <v>2686</v>
      </c>
      <c r="E572" s="890">
        <v>332.1</v>
      </c>
      <c r="F572" s="1052" t="s">
        <v>583</v>
      </c>
      <c r="G572" s="955"/>
      <c r="H572" s="916"/>
      <c r="I572" s="916"/>
      <c r="J572" s="10"/>
      <c r="K572" s="953"/>
    </row>
    <row r="573" spans="1:11" ht="15.6" hidden="1" x14ac:dyDescent="0.3">
      <c r="A573" s="1140" t="str">
        <f t="shared" si="41"/>
        <v/>
      </c>
      <c r="B573" s="1052"/>
      <c r="C573" s="904"/>
      <c r="D573" s="1056"/>
      <c r="E573" s="890"/>
      <c r="F573" s="1052"/>
      <c r="G573" s="955"/>
      <c r="H573" s="916"/>
      <c r="I573" s="916"/>
      <c r="J573" s="10"/>
      <c r="K573" s="953"/>
    </row>
    <row r="574" spans="1:11" ht="15.6" hidden="1" x14ac:dyDescent="0.3">
      <c r="A574" s="1140" t="str">
        <f t="shared" si="41"/>
        <v/>
      </c>
      <c r="B574" s="1052" t="s">
        <v>673</v>
      </c>
      <c r="C574" s="904"/>
      <c r="D574" s="1056" t="s">
        <v>712</v>
      </c>
      <c r="E574" s="890"/>
      <c r="F574" s="1052" t="s">
        <v>583</v>
      </c>
      <c r="G574" s="955"/>
      <c r="H574" s="916">
        <f>G574*E574</f>
        <v>0</v>
      </c>
      <c r="I574" s="916">
        <f>H574*$I$12</f>
        <v>0</v>
      </c>
      <c r="J574" s="10"/>
      <c r="K574" s="953">
        <f>SUM(H574:I574)</f>
        <v>0</v>
      </c>
    </row>
    <row r="575" spans="1:11" ht="15.6" hidden="1" x14ac:dyDescent="0.3">
      <c r="A575" s="1140" t="str">
        <f t="shared" si="41"/>
        <v/>
      </c>
      <c r="B575" s="1052" t="s">
        <v>674</v>
      </c>
      <c r="C575" s="1052"/>
      <c r="D575" s="1056" t="s">
        <v>713</v>
      </c>
      <c r="E575" s="1052"/>
      <c r="F575" s="1052" t="s">
        <v>583</v>
      </c>
      <c r="G575" s="955"/>
      <c r="H575" s="916">
        <f>G575*E575</f>
        <v>0</v>
      </c>
      <c r="I575" s="916">
        <f>H575*$I$12</f>
        <v>0</v>
      </c>
      <c r="J575" s="10"/>
      <c r="K575" s="953">
        <f>SUM(H575:I575)</f>
        <v>0</v>
      </c>
    </row>
    <row r="576" spans="1:11" ht="15.6" hidden="1" x14ac:dyDescent="0.3">
      <c r="A576" s="1140" t="str">
        <f t="shared" si="41"/>
        <v/>
      </c>
      <c r="B576" s="885"/>
      <c r="C576" s="885"/>
      <c r="D576" s="68"/>
      <c r="E576" s="1052"/>
      <c r="F576" s="1052"/>
      <c r="G576" s="955"/>
      <c r="H576" s="916"/>
      <c r="I576" s="916"/>
      <c r="J576" s="10"/>
      <c r="K576" s="916"/>
    </row>
    <row r="577" spans="1:11" ht="15.6" hidden="1" x14ac:dyDescent="0.3">
      <c r="A577" s="1140" t="str">
        <f t="shared" si="41"/>
        <v/>
      </c>
      <c r="B577" s="884" t="s">
        <v>3910</v>
      </c>
      <c r="C577" s="884"/>
      <c r="D577" s="894"/>
      <c r="E577" s="154"/>
      <c r="F577" s="154"/>
      <c r="G577" s="679"/>
      <c r="H577" s="852">
        <f>G577*E577</f>
        <v>0</v>
      </c>
      <c r="I577" s="852">
        <f>H577*$I$12</f>
        <v>0</v>
      </c>
      <c r="J577" s="75"/>
      <c r="K577" s="954">
        <f>SUM(H577:I577)</f>
        <v>0</v>
      </c>
    </row>
    <row r="578" spans="1:11" ht="15.6" x14ac:dyDescent="0.3">
      <c r="A578" s="1140" t="s">
        <v>4247</v>
      </c>
      <c r="B578" s="1052"/>
      <c r="C578" s="1052"/>
      <c r="D578" s="1056"/>
      <c r="E578" s="1052"/>
      <c r="F578" s="1052"/>
      <c r="G578" s="955"/>
      <c r="H578" s="916"/>
      <c r="I578" s="916"/>
      <c r="J578" s="10"/>
      <c r="K578" s="916"/>
    </row>
    <row r="579" spans="1:11" ht="15.6" x14ac:dyDescent="0.3">
      <c r="A579" s="1140" t="s">
        <v>4247</v>
      </c>
      <c r="B579" s="880" t="s">
        <v>675</v>
      </c>
      <c r="C579" s="880"/>
      <c r="D579" s="20" t="s">
        <v>715</v>
      </c>
      <c r="E579" s="880"/>
      <c r="F579" s="880"/>
      <c r="G579" s="964"/>
      <c r="H579" s="964"/>
      <c r="I579" s="964"/>
      <c r="J579" s="403"/>
      <c r="K579" s="964"/>
    </row>
    <row r="580" spans="1:11" ht="15.6" x14ac:dyDescent="0.3">
      <c r="A580" s="1140" t="s">
        <v>4247</v>
      </c>
      <c r="B580" s="884" t="s">
        <v>676</v>
      </c>
      <c r="C580" s="884"/>
      <c r="D580" s="894" t="s">
        <v>716</v>
      </c>
      <c r="E580" s="884"/>
      <c r="F580" s="884"/>
      <c r="G580" s="679"/>
      <c r="H580" s="679"/>
      <c r="I580" s="852"/>
      <c r="J580" s="75"/>
      <c r="K580" s="954"/>
    </row>
    <row r="581" spans="1:11" ht="15.6" x14ac:dyDescent="0.3">
      <c r="A581" s="1140" t="str">
        <f t="shared" si="41"/>
        <v/>
      </c>
      <c r="B581" s="1052" t="s">
        <v>2769</v>
      </c>
      <c r="C581" s="904" t="s">
        <v>3348</v>
      </c>
      <c r="D581" s="1056" t="s">
        <v>2695</v>
      </c>
      <c r="E581" s="890">
        <v>352</v>
      </c>
      <c r="F581" s="1052" t="s">
        <v>60</v>
      </c>
      <c r="G581" s="955"/>
      <c r="H581" s="916"/>
      <c r="I581" s="916"/>
      <c r="J581" s="10"/>
      <c r="K581" s="953"/>
    </row>
    <row r="582" spans="1:11" ht="15.6" x14ac:dyDescent="0.3">
      <c r="A582" s="1140" t="s">
        <v>4247</v>
      </c>
      <c r="B582" s="1052"/>
      <c r="C582" s="1052"/>
      <c r="D582" s="1056"/>
      <c r="E582" s="1052"/>
      <c r="F582" s="1052"/>
      <c r="G582" s="955"/>
      <c r="H582" s="916"/>
      <c r="I582" s="916"/>
      <c r="J582" s="10"/>
      <c r="K582" s="953"/>
    </row>
    <row r="583" spans="1:11" ht="15.6" x14ac:dyDescent="0.3">
      <c r="A583" s="1140" t="str">
        <f t="shared" si="41"/>
        <v/>
      </c>
      <c r="B583" s="884" t="s">
        <v>677</v>
      </c>
      <c r="C583" s="884" t="s">
        <v>4141</v>
      </c>
      <c r="D583" s="894" t="s">
        <v>4302</v>
      </c>
      <c r="E583" s="884">
        <v>94.46</v>
      </c>
      <c r="F583" s="884" t="s">
        <v>210</v>
      </c>
      <c r="G583" s="679"/>
      <c r="H583" s="679"/>
      <c r="I583" s="852"/>
      <c r="J583" s="75"/>
      <c r="K583" s="954"/>
    </row>
    <row r="584" spans="1:11" ht="15.6" x14ac:dyDescent="0.3">
      <c r="A584" s="1140" t="s">
        <v>4247</v>
      </c>
      <c r="B584" s="1052"/>
      <c r="C584" s="904"/>
      <c r="D584" s="1056"/>
      <c r="E584" s="1052"/>
      <c r="F584" s="1052"/>
      <c r="G584" s="955"/>
      <c r="H584" s="916"/>
      <c r="I584" s="916"/>
      <c r="J584" s="10"/>
      <c r="K584" s="953"/>
    </row>
    <row r="585" spans="1:11" ht="15.6" x14ac:dyDescent="0.3">
      <c r="A585" s="1140" t="s">
        <v>4247</v>
      </c>
      <c r="B585" s="884" t="s">
        <v>678</v>
      </c>
      <c r="C585" s="884"/>
      <c r="D585" s="894" t="s">
        <v>661</v>
      </c>
      <c r="E585" s="884"/>
      <c r="F585" s="884"/>
      <c r="G585" s="679"/>
      <c r="H585" s="679"/>
      <c r="I585" s="852"/>
      <c r="J585" s="75"/>
      <c r="K585" s="954"/>
    </row>
    <row r="586" spans="1:11" ht="15.6" x14ac:dyDescent="0.3">
      <c r="A586" s="1140" t="str">
        <f t="shared" si="41"/>
        <v/>
      </c>
      <c r="B586" s="1052" t="s">
        <v>2770</v>
      </c>
      <c r="C586" s="904" t="s">
        <v>3349</v>
      </c>
      <c r="D586" s="1056" t="s">
        <v>2696</v>
      </c>
      <c r="E586" s="890">
        <v>68</v>
      </c>
      <c r="F586" s="1052" t="s">
        <v>60</v>
      </c>
      <c r="G586" s="955"/>
      <c r="H586" s="916"/>
      <c r="I586" s="916"/>
      <c r="J586" s="10"/>
      <c r="K586" s="953"/>
    </row>
    <row r="587" spans="1:11" ht="15.6" x14ac:dyDescent="0.3">
      <c r="A587" s="1140" t="str">
        <f t="shared" si="41"/>
        <v/>
      </c>
      <c r="B587" s="1052" t="s">
        <v>2771</v>
      </c>
      <c r="C587" s="904" t="s">
        <v>3440</v>
      </c>
      <c r="D587" s="1056" t="s">
        <v>2697</v>
      </c>
      <c r="E587" s="890">
        <v>16</v>
      </c>
      <c r="F587" s="1052" t="s">
        <v>60</v>
      </c>
      <c r="G587" s="955"/>
      <c r="H587" s="916"/>
      <c r="I587" s="916"/>
      <c r="J587" s="10"/>
      <c r="K587" s="953"/>
    </row>
    <row r="588" spans="1:11" ht="15.6" hidden="1" x14ac:dyDescent="0.3">
      <c r="A588" s="1140" t="str">
        <f t="shared" si="41"/>
        <v/>
      </c>
      <c r="B588" s="1052"/>
      <c r="C588" s="1052"/>
      <c r="D588" s="1056"/>
      <c r="E588" s="1052"/>
      <c r="F588" s="1052"/>
      <c r="G588" s="955"/>
      <c r="H588" s="916"/>
      <c r="I588" s="916"/>
      <c r="J588" s="10"/>
      <c r="K588" s="953"/>
    </row>
    <row r="589" spans="1:11" ht="15.6" hidden="1" x14ac:dyDescent="0.3">
      <c r="A589" s="1140" t="str">
        <f t="shared" si="41"/>
        <v/>
      </c>
      <c r="B589" s="1052" t="s">
        <v>679</v>
      </c>
      <c r="C589" s="1052"/>
      <c r="D589" s="1056" t="s">
        <v>717</v>
      </c>
      <c r="E589" s="1052"/>
      <c r="F589" s="1052" t="s">
        <v>60</v>
      </c>
      <c r="G589" s="955"/>
      <c r="H589" s="916">
        <f>G589*E589</f>
        <v>0</v>
      </c>
      <c r="I589" s="916">
        <f>H589*$I$12</f>
        <v>0</v>
      </c>
      <c r="J589" s="10"/>
      <c r="K589" s="953">
        <f>SUM(H589:I589)</f>
        <v>0</v>
      </c>
    </row>
    <row r="590" spans="1:11" ht="15.6" hidden="1" x14ac:dyDescent="0.3">
      <c r="A590" s="1140" t="str">
        <f t="shared" si="41"/>
        <v/>
      </c>
      <c r="B590" s="1052" t="s">
        <v>680</v>
      </c>
      <c r="C590" s="1052"/>
      <c r="D590" s="1056" t="s">
        <v>718</v>
      </c>
      <c r="E590" s="1052"/>
      <c r="F590" s="1052" t="s">
        <v>60</v>
      </c>
      <c r="G590" s="955"/>
      <c r="H590" s="916">
        <f>G590*E590</f>
        <v>0</v>
      </c>
      <c r="I590" s="916">
        <f>H590*$I$12</f>
        <v>0</v>
      </c>
      <c r="J590" s="10"/>
      <c r="K590" s="953">
        <f>SUM(H590:I590)</f>
        <v>0</v>
      </c>
    </row>
    <row r="591" spans="1:11" ht="15.6" hidden="1" x14ac:dyDescent="0.3">
      <c r="A591" s="1140" t="str">
        <f t="shared" si="41"/>
        <v/>
      </c>
      <c r="B591" s="1052" t="s">
        <v>681</v>
      </c>
      <c r="C591" s="1052"/>
      <c r="D591" s="1056" t="s">
        <v>719</v>
      </c>
      <c r="E591" s="1052"/>
      <c r="F591" s="1052" t="s">
        <v>60</v>
      </c>
      <c r="G591" s="955"/>
      <c r="H591" s="916">
        <f>G591*E591</f>
        <v>0</v>
      </c>
      <c r="I591" s="916">
        <f>H591*$I$12</f>
        <v>0</v>
      </c>
      <c r="J591" s="10"/>
      <c r="K591" s="953">
        <f>SUM(H591:I591)</f>
        <v>0</v>
      </c>
    </row>
    <row r="592" spans="1:11" ht="10.5" hidden="1" customHeight="1" x14ac:dyDescent="0.3">
      <c r="A592" s="1140" t="str">
        <f t="shared" si="41"/>
        <v/>
      </c>
      <c r="B592" s="1057"/>
      <c r="C592" s="630"/>
      <c r="D592" s="631"/>
      <c r="E592" s="15"/>
      <c r="F592" s="15"/>
      <c r="G592" s="963"/>
      <c r="H592" s="963"/>
      <c r="I592" s="963"/>
      <c r="J592" s="15"/>
      <c r="K592" s="963"/>
    </row>
    <row r="593" spans="1:11" ht="15.6" hidden="1" x14ac:dyDescent="0.3">
      <c r="A593" s="1140" t="str">
        <f t="shared" si="41"/>
        <v/>
      </c>
      <c r="B593" s="880" t="s">
        <v>682</v>
      </c>
      <c r="C593" s="880"/>
      <c r="D593" s="20" t="s">
        <v>215</v>
      </c>
      <c r="E593" s="880"/>
      <c r="F593" s="880"/>
      <c r="G593" s="964"/>
      <c r="H593" s="964"/>
      <c r="I593" s="964"/>
      <c r="J593" s="403"/>
      <c r="K593" s="964"/>
    </row>
    <row r="594" spans="1:11" ht="15.6" hidden="1" x14ac:dyDescent="0.3">
      <c r="A594" s="1140" t="str">
        <f t="shared" si="41"/>
        <v/>
      </c>
      <c r="B594" s="1052" t="s">
        <v>683</v>
      </c>
      <c r="C594" s="1052"/>
      <c r="D594" s="1056" t="s">
        <v>697</v>
      </c>
      <c r="E594" s="1052"/>
      <c r="F594" s="1052" t="s">
        <v>60</v>
      </c>
      <c r="G594" s="955"/>
      <c r="H594" s="916">
        <f t="shared" ref="H594:H599" si="42">G594*E594</f>
        <v>0</v>
      </c>
      <c r="I594" s="916">
        <f t="shared" ref="I594:I599" si="43">H594*$I$12</f>
        <v>0</v>
      </c>
      <c r="J594" s="10"/>
      <c r="K594" s="953">
        <f t="shared" ref="K594:K599" si="44">SUM(H594:I594)</f>
        <v>0</v>
      </c>
    </row>
    <row r="595" spans="1:11" ht="15.6" hidden="1" x14ac:dyDescent="0.3">
      <c r="A595" s="1140" t="str">
        <f t="shared" si="41"/>
        <v/>
      </c>
      <c r="B595" s="1052" t="s">
        <v>684</v>
      </c>
      <c r="C595" s="1052"/>
      <c r="D595" s="1056" t="s">
        <v>698</v>
      </c>
      <c r="E595" s="1052"/>
      <c r="F595" s="1052" t="s">
        <v>60</v>
      </c>
      <c r="G595" s="955"/>
      <c r="H595" s="916">
        <f t="shared" si="42"/>
        <v>0</v>
      </c>
      <c r="I595" s="916">
        <f t="shared" si="43"/>
        <v>0</v>
      </c>
      <c r="J595" s="10"/>
      <c r="K595" s="953">
        <f t="shared" si="44"/>
        <v>0</v>
      </c>
    </row>
    <row r="596" spans="1:11" ht="15.6" hidden="1" x14ac:dyDescent="0.3">
      <c r="A596" s="1140" t="str">
        <f t="shared" si="41"/>
        <v/>
      </c>
      <c r="B596" s="1052" t="s">
        <v>685</v>
      </c>
      <c r="C596" s="1052"/>
      <c r="D596" s="1056" t="s">
        <v>699</v>
      </c>
      <c r="E596" s="1052"/>
      <c r="F596" s="1052" t="s">
        <v>60</v>
      </c>
      <c r="G596" s="955"/>
      <c r="H596" s="916">
        <f t="shared" si="42"/>
        <v>0</v>
      </c>
      <c r="I596" s="916">
        <f t="shared" si="43"/>
        <v>0</v>
      </c>
      <c r="J596" s="10"/>
      <c r="K596" s="953">
        <f t="shared" si="44"/>
        <v>0</v>
      </c>
    </row>
    <row r="597" spans="1:11" ht="15.6" hidden="1" x14ac:dyDescent="0.3">
      <c r="A597" s="1140" t="str">
        <f t="shared" si="41"/>
        <v/>
      </c>
      <c r="B597" s="1052" t="s">
        <v>686</v>
      </c>
      <c r="C597" s="1052"/>
      <c r="D597" s="1056" t="s">
        <v>700</v>
      </c>
      <c r="E597" s="1052"/>
      <c r="F597" s="1052" t="s">
        <v>583</v>
      </c>
      <c r="G597" s="955"/>
      <c r="H597" s="916">
        <f t="shared" si="42"/>
        <v>0</v>
      </c>
      <c r="I597" s="916">
        <f t="shared" si="43"/>
        <v>0</v>
      </c>
      <c r="J597" s="10"/>
      <c r="K597" s="953">
        <f t="shared" si="44"/>
        <v>0</v>
      </c>
    </row>
    <row r="598" spans="1:11" ht="15.6" hidden="1" x14ac:dyDescent="0.3">
      <c r="A598" s="1140" t="str">
        <f t="shared" si="41"/>
        <v/>
      </c>
      <c r="B598" s="1052" t="s">
        <v>687</v>
      </c>
      <c r="C598" s="1052"/>
      <c r="D598" s="1056" t="s">
        <v>701</v>
      </c>
      <c r="E598" s="1052"/>
      <c r="F598" s="1052" t="s">
        <v>60</v>
      </c>
      <c r="G598" s="955"/>
      <c r="H598" s="916">
        <f t="shared" si="42"/>
        <v>0</v>
      </c>
      <c r="I598" s="916">
        <f t="shared" si="43"/>
        <v>0</v>
      </c>
      <c r="J598" s="10"/>
      <c r="K598" s="953">
        <f t="shared" si="44"/>
        <v>0</v>
      </c>
    </row>
    <row r="599" spans="1:11" ht="15.6" hidden="1" x14ac:dyDescent="0.3">
      <c r="A599" s="1140" t="str">
        <f t="shared" si="41"/>
        <v/>
      </c>
      <c r="B599" s="1052" t="s">
        <v>688</v>
      </c>
      <c r="C599" s="1052"/>
      <c r="D599" s="1056" t="s">
        <v>702</v>
      </c>
      <c r="E599" s="1052"/>
      <c r="F599" s="1052" t="s">
        <v>60</v>
      </c>
      <c r="G599" s="955"/>
      <c r="H599" s="916">
        <f t="shared" si="42"/>
        <v>0</v>
      </c>
      <c r="I599" s="916">
        <f t="shared" si="43"/>
        <v>0</v>
      </c>
      <c r="J599" s="10"/>
      <c r="K599" s="953">
        <f t="shared" si="44"/>
        <v>0</v>
      </c>
    </row>
    <row r="600" spans="1:11" ht="15.6" hidden="1" x14ac:dyDescent="0.3">
      <c r="A600" s="1140" t="str">
        <f t="shared" si="41"/>
        <v/>
      </c>
      <c r="B600" s="1057"/>
      <c r="C600" s="630"/>
      <c r="D600" s="1057"/>
      <c r="E600" s="15"/>
      <c r="F600" s="15"/>
      <c r="G600" s="916"/>
      <c r="H600" s="916"/>
      <c r="I600" s="916"/>
      <c r="J600" s="10"/>
      <c r="K600" s="953"/>
    </row>
    <row r="601" spans="1:11" ht="15.6" hidden="1" x14ac:dyDescent="0.3">
      <c r="A601" s="1140" t="str">
        <f t="shared" si="41"/>
        <v/>
      </c>
      <c r="B601" s="880" t="s">
        <v>689</v>
      </c>
      <c r="C601" s="880"/>
      <c r="D601" s="20" t="s">
        <v>694</v>
      </c>
      <c r="E601" s="880"/>
      <c r="F601" s="880" t="s">
        <v>112</v>
      </c>
      <c r="G601" s="964"/>
      <c r="H601" s="964">
        <f>G601*$I$12</f>
        <v>0</v>
      </c>
      <c r="I601" s="964">
        <f>H601*$I$12</f>
        <v>0</v>
      </c>
      <c r="J601" s="403"/>
      <c r="K601" s="964">
        <f>SUM(H601:I601)</f>
        <v>0</v>
      </c>
    </row>
    <row r="602" spans="1:11" ht="15.6" hidden="1" x14ac:dyDescent="0.3">
      <c r="A602" s="1140" t="str">
        <f t="shared" ref="A602:A670" si="45">IF(K602&lt;&gt;0,"x","")</f>
        <v/>
      </c>
      <c r="B602" s="1057"/>
      <c r="C602" s="630"/>
      <c r="D602" s="631"/>
      <c r="E602" s="15"/>
      <c r="F602" s="15"/>
      <c r="G602" s="916"/>
      <c r="H602" s="916"/>
      <c r="I602" s="916"/>
      <c r="J602" s="10"/>
      <c r="K602" s="953"/>
    </row>
    <row r="603" spans="1:11" ht="15.6" hidden="1" x14ac:dyDescent="0.3">
      <c r="A603" s="1140" t="str">
        <f t="shared" si="45"/>
        <v/>
      </c>
      <c r="B603" s="880" t="s">
        <v>690</v>
      </c>
      <c r="C603" s="880"/>
      <c r="D603" s="20" t="s">
        <v>695</v>
      </c>
      <c r="E603" s="880"/>
      <c r="F603" s="880" t="s">
        <v>112</v>
      </c>
      <c r="G603" s="964"/>
      <c r="H603" s="964">
        <f>G603*$I$12</f>
        <v>0</v>
      </c>
      <c r="I603" s="964">
        <f>H603*$I$12</f>
        <v>0</v>
      </c>
      <c r="J603" s="403"/>
      <c r="K603" s="964">
        <f>SUM(H603:I603)</f>
        <v>0</v>
      </c>
    </row>
    <row r="604" spans="1:11" ht="15.6" x14ac:dyDescent="0.3">
      <c r="A604" s="1140" t="s">
        <v>4247</v>
      </c>
      <c r="B604" s="1057"/>
      <c r="C604" s="630"/>
      <c r="D604" s="631"/>
      <c r="E604" s="15"/>
      <c r="F604" s="15"/>
      <c r="G604" s="916"/>
      <c r="H604" s="916"/>
      <c r="I604" s="916"/>
      <c r="J604" s="10"/>
      <c r="K604" s="953"/>
    </row>
    <row r="605" spans="1:11" ht="15.6" hidden="1" x14ac:dyDescent="0.3">
      <c r="A605" s="1140" t="str">
        <f t="shared" si="45"/>
        <v/>
      </c>
      <c r="B605" s="880" t="s">
        <v>691</v>
      </c>
      <c r="C605" s="880"/>
      <c r="D605" s="20" t="s">
        <v>696</v>
      </c>
      <c r="E605" s="880"/>
      <c r="F605" s="880" t="s">
        <v>112</v>
      </c>
      <c r="G605" s="964"/>
      <c r="H605" s="964">
        <f>G605*$I$12</f>
        <v>0</v>
      </c>
      <c r="I605" s="964">
        <f>H605*$I$12</f>
        <v>0</v>
      </c>
      <c r="J605" s="403"/>
      <c r="K605" s="964">
        <f>SUM(H605:I605)</f>
        <v>0</v>
      </c>
    </row>
    <row r="606" spans="1:11" ht="15.6" hidden="1" x14ac:dyDescent="0.3">
      <c r="A606" s="1140" t="str">
        <f t="shared" si="45"/>
        <v/>
      </c>
      <c r="B606" s="498"/>
      <c r="C606" s="498"/>
      <c r="D606" s="499"/>
      <c r="E606" s="880"/>
      <c r="F606" s="880"/>
      <c r="G606" s="964"/>
      <c r="H606" s="964"/>
      <c r="I606" s="964"/>
      <c r="J606" s="403"/>
      <c r="K606" s="964"/>
    </row>
    <row r="607" spans="1:11" ht="15.6" x14ac:dyDescent="0.3">
      <c r="A607" s="1140" t="s">
        <v>4247</v>
      </c>
      <c r="B607" s="880" t="s">
        <v>3677</v>
      </c>
      <c r="C607" s="880"/>
      <c r="D607" s="20" t="s">
        <v>3678</v>
      </c>
      <c r="E607" s="880"/>
      <c r="F607" s="880"/>
      <c r="G607" s="964"/>
      <c r="H607" s="964"/>
      <c r="I607" s="964"/>
      <c r="J607" s="403"/>
      <c r="K607" s="964"/>
    </row>
    <row r="608" spans="1:11" ht="26.4" x14ac:dyDescent="0.3">
      <c r="A608" s="1140" t="str">
        <f t="shared" si="45"/>
        <v/>
      </c>
      <c r="B608" s="1052" t="s">
        <v>3679</v>
      </c>
      <c r="C608" s="904" t="s">
        <v>3309</v>
      </c>
      <c r="D608" s="889" t="s">
        <v>4542</v>
      </c>
      <c r="E608" s="890">
        <v>276</v>
      </c>
      <c r="F608" s="892" t="s">
        <v>237</v>
      </c>
      <c r="G608" s="916"/>
      <c r="H608" s="916"/>
      <c r="I608" s="916"/>
      <c r="J608" s="916"/>
      <c r="K608" s="953"/>
    </row>
    <row r="609" spans="1:11" ht="15.6" x14ac:dyDescent="0.3">
      <c r="A609" s="1140" t="str">
        <f t="shared" si="45"/>
        <v/>
      </c>
      <c r="B609" s="1052" t="s">
        <v>4540</v>
      </c>
      <c r="C609" s="904" t="s">
        <v>3823</v>
      </c>
      <c r="D609" s="889" t="s">
        <v>4541</v>
      </c>
      <c r="E609" s="890">
        <v>276</v>
      </c>
      <c r="F609" s="892" t="s">
        <v>237</v>
      </c>
      <c r="G609" s="916"/>
      <c r="H609" s="916"/>
      <c r="I609" s="916"/>
      <c r="J609" s="10"/>
      <c r="K609" s="953"/>
    </row>
    <row r="610" spans="1:11" ht="15.6" hidden="1" x14ac:dyDescent="0.3">
      <c r="A610" s="1140"/>
      <c r="B610" s="885"/>
      <c r="C610" s="479"/>
      <c r="D610" s="109"/>
      <c r="E610" s="890"/>
      <c r="F610" s="892"/>
      <c r="G610" s="916"/>
      <c r="H610" s="916"/>
      <c r="I610" s="916"/>
      <c r="J610" s="10"/>
      <c r="K610" s="953"/>
    </row>
    <row r="611" spans="1:11" ht="15.6" x14ac:dyDescent="0.3">
      <c r="A611" s="1140" t="s">
        <v>4247</v>
      </c>
      <c r="B611" s="880" t="s">
        <v>4475</v>
      </c>
      <c r="C611" s="880"/>
      <c r="D611" s="20" t="s">
        <v>4476</v>
      </c>
      <c r="E611" s="880"/>
      <c r="F611" s="880"/>
      <c r="G611" s="964"/>
      <c r="H611" s="964"/>
      <c r="I611" s="964"/>
      <c r="J611" s="403"/>
      <c r="K611" s="964"/>
    </row>
    <row r="612" spans="1:11" ht="15.6" x14ac:dyDescent="0.3">
      <c r="A612" s="1140" t="str">
        <f>IF(K612&lt;&gt;0,"x","")</f>
        <v/>
      </c>
      <c r="B612" s="1052" t="s">
        <v>4477</v>
      </c>
      <c r="C612" s="904" t="s">
        <v>4483</v>
      </c>
      <c r="D612" s="889" t="s">
        <v>4478</v>
      </c>
      <c r="E612" s="890">
        <v>243</v>
      </c>
      <c r="F612" s="892" t="s">
        <v>237</v>
      </c>
      <c r="G612" s="916"/>
      <c r="H612" s="916"/>
      <c r="I612" s="916"/>
      <c r="J612" s="10"/>
      <c r="K612" s="953"/>
    </row>
    <row r="613" spans="1:11" ht="15.6" hidden="1" x14ac:dyDescent="0.3">
      <c r="A613" s="1140"/>
      <c r="B613" s="1057"/>
      <c r="C613" s="630"/>
      <c r="D613" s="631"/>
      <c r="E613" s="15"/>
      <c r="F613" s="15"/>
      <c r="G613" s="916"/>
      <c r="H613" s="916"/>
      <c r="I613" s="916"/>
      <c r="J613" s="10"/>
      <c r="K613" s="916"/>
    </row>
    <row r="614" spans="1:11" ht="15.6" hidden="1" x14ac:dyDescent="0.3">
      <c r="A614" s="1140" t="str">
        <f t="shared" si="45"/>
        <v/>
      </c>
      <c r="B614" s="407" t="s">
        <v>692</v>
      </c>
      <c r="C614" s="407"/>
      <c r="D614" s="408" t="s">
        <v>693</v>
      </c>
      <c r="E614" s="407"/>
      <c r="F614" s="407"/>
      <c r="G614" s="966"/>
      <c r="H614" s="966">
        <f>SUM(H615:H639)</f>
        <v>0</v>
      </c>
      <c r="I614" s="966">
        <f>SUM(I615:I639)</f>
        <v>0</v>
      </c>
      <c r="J614" s="409"/>
      <c r="K614" s="966">
        <f>SUM(K615:K639)</f>
        <v>0</v>
      </c>
    </row>
    <row r="615" spans="1:11" ht="15.6" hidden="1" x14ac:dyDescent="0.3">
      <c r="A615" s="1140" t="str">
        <f t="shared" si="45"/>
        <v/>
      </c>
      <c r="B615" s="880" t="s">
        <v>720</v>
      </c>
      <c r="C615" s="880"/>
      <c r="D615" s="20" t="s">
        <v>742</v>
      </c>
      <c r="E615" s="880"/>
      <c r="F615" s="880" t="s">
        <v>238</v>
      </c>
      <c r="G615" s="964"/>
      <c r="H615" s="964">
        <f>G615*$I$12</f>
        <v>0</v>
      </c>
      <c r="I615" s="964">
        <f>H615*$I$12</f>
        <v>0</v>
      </c>
      <c r="J615" s="403"/>
      <c r="K615" s="964">
        <f>SUM(H615:I615)</f>
        <v>0</v>
      </c>
    </row>
    <row r="616" spans="1:11" ht="15.6" hidden="1" x14ac:dyDescent="0.3">
      <c r="A616" s="1140" t="str">
        <f t="shared" si="45"/>
        <v/>
      </c>
      <c r="B616" s="1057"/>
      <c r="C616" s="630"/>
      <c r="D616" s="631"/>
      <c r="E616" s="15"/>
      <c r="F616" s="15"/>
      <c r="G616" s="916"/>
      <c r="H616" s="916"/>
      <c r="I616" s="916"/>
      <c r="J616" s="10"/>
      <c r="K616" s="953"/>
    </row>
    <row r="617" spans="1:11" ht="15.6" hidden="1" x14ac:dyDescent="0.3">
      <c r="A617" s="1140" t="str">
        <f t="shared" si="45"/>
        <v/>
      </c>
      <c r="B617" s="880" t="s">
        <v>721</v>
      </c>
      <c r="C617" s="880"/>
      <c r="D617" s="20" t="s">
        <v>703</v>
      </c>
      <c r="E617" s="880"/>
      <c r="F617" s="880"/>
      <c r="G617" s="964"/>
      <c r="H617" s="964"/>
      <c r="I617" s="964"/>
      <c r="J617" s="403"/>
      <c r="K617" s="964"/>
    </row>
    <row r="618" spans="1:11" ht="15.6" hidden="1" x14ac:dyDescent="0.3">
      <c r="A618" s="1140" t="str">
        <f t="shared" si="45"/>
        <v/>
      </c>
      <c r="B618" s="1052" t="s">
        <v>722</v>
      </c>
      <c r="C618" s="1052"/>
      <c r="D618" s="1056" t="s">
        <v>743</v>
      </c>
      <c r="E618" s="1052"/>
      <c r="F618" s="1052" t="s">
        <v>238</v>
      </c>
      <c r="G618" s="955"/>
      <c r="H618" s="916">
        <f t="shared" ref="H618:H642" si="46">G618*E618</f>
        <v>0</v>
      </c>
      <c r="I618" s="916">
        <f t="shared" ref="I618:I625" si="47">H618*$I$12</f>
        <v>0</v>
      </c>
      <c r="J618" s="10"/>
      <c r="K618" s="953">
        <f t="shared" ref="K618:K625" si="48">SUM(H618:I618)</f>
        <v>0</v>
      </c>
    </row>
    <row r="619" spans="1:11" ht="15.6" hidden="1" x14ac:dyDescent="0.3">
      <c r="A619" s="1140" t="str">
        <f t="shared" si="45"/>
        <v/>
      </c>
      <c r="B619" s="1052" t="s">
        <v>723</v>
      </c>
      <c r="C619" s="1052"/>
      <c r="D619" s="1056" t="s">
        <v>744</v>
      </c>
      <c r="E619" s="1052"/>
      <c r="F619" s="1052" t="s">
        <v>238</v>
      </c>
      <c r="G619" s="955"/>
      <c r="H619" s="916">
        <f t="shared" si="46"/>
        <v>0</v>
      </c>
      <c r="I619" s="916">
        <f t="shared" si="47"/>
        <v>0</v>
      </c>
      <c r="J619" s="10"/>
      <c r="K619" s="953">
        <f t="shared" si="48"/>
        <v>0</v>
      </c>
    </row>
    <row r="620" spans="1:11" ht="15.6" hidden="1" x14ac:dyDescent="0.3">
      <c r="A620" s="1140" t="str">
        <f t="shared" si="45"/>
        <v/>
      </c>
      <c r="B620" s="1052" t="s">
        <v>724</v>
      </c>
      <c r="C620" s="1052"/>
      <c r="D620" s="1056" t="s">
        <v>575</v>
      </c>
      <c r="E620" s="1052"/>
      <c r="F620" s="1052" t="s">
        <v>238</v>
      </c>
      <c r="G620" s="955"/>
      <c r="H620" s="916">
        <f t="shared" si="46"/>
        <v>0</v>
      </c>
      <c r="I620" s="916">
        <f t="shared" si="47"/>
        <v>0</v>
      </c>
      <c r="J620" s="10"/>
      <c r="K620" s="953">
        <f t="shared" si="48"/>
        <v>0</v>
      </c>
    </row>
    <row r="621" spans="1:11" ht="15.6" hidden="1" x14ac:dyDescent="0.3">
      <c r="A621" s="1140" t="str">
        <f t="shared" si="45"/>
        <v/>
      </c>
      <c r="B621" s="1052" t="s">
        <v>725</v>
      </c>
      <c r="C621" s="1052"/>
      <c r="D621" s="1056" t="s">
        <v>745</v>
      </c>
      <c r="E621" s="1052"/>
      <c r="F621" s="1052" t="s">
        <v>238</v>
      </c>
      <c r="G621" s="955"/>
      <c r="H621" s="916">
        <f t="shared" si="46"/>
        <v>0</v>
      </c>
      <c r="I621" s="916">
        <f t="shared" si="47"/>
        <v>0</v>
      </c>
      <c r="J621" s="10"/>
      <c r="K621" s="953">
        <f t="shared" si="48"/>
        <v>0</v>
      </c>
    </row>
    <row r="622" spans="1:11" ht="15.6" hidden="1" x14ac:dyDescent="0.3">
      <c r="A622" s="1140" t="str">
        <f t="shared" si="45"/>
        <v/>
      </c>
      <c r="B622" s="1052" t="s">
        <v>726</v>
      </c>
      <c r="C622" s="1052"/>
      <c r="D622" s="1056" t="s">
        <v>746</v>
      </c>
      <c r="E622" s="1052"/>
      <c r="F622" s="1052" t="s">
        <v>238</v>
      </c>
      <c r="G622" s="955"/>
      <c r="H622" s="916">
        <f t="shared" si="46"/>
        <v>0</v>
      </c>
      <c r="I622" s="916">
        <f t="shared" si="47"/>
        <v>0</v>
      </c>
      <c r="J622" s="10"/>
      <c r="K622" s="953">
        <f t="shared" si="48"/>
        <v>0</v>
      </c>
    </row>
    <row r="623" spans="1:11" ht="15.6" hidden="1" x14ac:dyDescent="0.3">
      <c r="A623" s="1140" t="str">
        <f t="shared" si="45"/>
        <v/>
      </c>
      <c r="B623" s="1052" t="s">
        <v>727</v>
      </c>
      <c r="C623" s="1052"/>
      <c r="D623" s="1056" t="s">
        <v>747</v>
      </c>
      <c r="E623" s="1052"/>
      <c r="F623" s="1052" t="s">
        <v>238</v>
      </c>
      <c r="G623" s="955"/>
      <c r="H623" s="916">
        <f t="shared" si="46"/>
        <v>0</v>
      </c>
      <c r="I623" s="916">
        <f t="shared" si="47"/>
        <v>0</v>
      </c>
      <c r="J623" s="10"/>
      <c r="K623" s="953">
        <f t="shared" si="48"/>
        <v>0</v>
      </c>
    </row>
    <row r="624" spans="1:11" ht="15.6" hidden="1" x14ac:dyDescent="0.3">
      <c r="A624" s="1140" t="str">
        <f t="shared" si="45"/>
        <v/>
      </c>
      <c r="B624" s="1052" t="s">
        <v>728</v>
      </c>
      <c r="C624" s="1052"/>
      <c r="D624" s="1056" t="s">
        <v>748</v>
      </c>
      <c r="E624" s="1052"/>
      <c r="F624" s="1052" t="s">
        <v>238</v>
      </c>
      <c r="G624" s="955"/>
      <c r="H624" s="916">
        <f t="shared" si="46"/>
        <v>0</v>
      </c>
      <c r="I624" s="916">
        <f t="shared" si="47"/>
        <v>0</v>
      </c>
      <c r="J624" s="10"/>
      <c r="K624" s="953">
        <f t="shared" si="48"/>
        <v>0</v>
      </c>
    </row>
    <row r="625" spans="1:11" ht="15.6" hidden="1" x14ac:dyDescent="0.3">
      <c r="A625" s="1140" t="str">
        <f t="shared" si="45"/>
        <v/>
      </c>
      <c r="B625" s="1052" t="s">
        <v>729</v>
      </c>
      <c r="C625" s="1052"/>
      <c r="D625" s="1056" t="s">
        <v>749</v>
      </c>
      <c r="E625" s="1052"/>
      <c r="F625" s="1052" t="s">
        <v>238</v>
      </c>
      <c r="G625" s="955"/>
      <c r="H625" s="916">
        <f t="shared" si="46"/>
        <v>0</v>
      </c>
      <c r="I625" s="916">
        <f t="shared" si="47"/>
        <v>0</v>
      </c>
      <c r="J625" s="10"/>
      <c r="K625" s="953">
        <f t="shared" si="48"/>
        <v>0</v>
      </c>
    </row>
    <row r="626" spans="1:11" ht="15.6" hidden="1" x14ac:dyDescent="0.3">
      <c r="A626" s="1140" t="str">
        <f t="shared" si="45"/>
        <v/>
      </c>
      <c r="B626" s="1052"/>
      <c r="C626" s="1052"/>
      <c r="D626" s="1056"/>
      <c r="E626" s="1052"/>
      <c r="F626" s="1052"/>
      <c r="G626" s="955"/>
      <c r="H626" s="916"/>
      <c r="I626" s="916"/>
      <c r="J626" s="10"/>
      <c r="K626" s="953"/>
    </row>
    <row r="627" spans="1:11" ht="15.6" hidden="1" x14ac:dyDescent="0.3">
      <c r="A627" s="1140" t="str">
        <f t="shared" si="45"/>
        <v/>
      </c>
      <c r="B627" s="880" t="s">
        <v>730</v>
      </c>
      <c r="C627" s="880"/>
      <c r="D627" s="20" t="s">
        <v>741</v>
      </c>
      <c r="E627" s="880"/>
      <c r="F627" s="880"/>
      <c r="G627" s="964"/>
      <c r="H627" s="964"/>
      <c r="I627" s="964"/>
      <c r="J627" s="403"/>
      <c r="K627" s="964"/>
    </row>
    <row r="628" spans="1:11" ht="15.6" hidden="1" x14ac:dyDescent="0.3">
      <c r="A628" s="1140" t="str">
        <f t="shared" si="45"/>
        <v/>
      </c>
      <c r="B628" s="1052" t="s">
        <v>731</v>
      </c>
      <c r="C628" s="1052"/>
      <c r="D628" s="1056" t="s">
        <v>751</v>
      </c>
      <c r="E628" s="1052"/>
      <c r="F628" s="1052" t="s">
        <v>583</v>
      </c>
      <c r="G628" s="955"/>
      <c r="H628" s="916"/>
      <c r="I628" s="916">
        <f t="shared" ref="I628:I635" si="49">H628*$I$12</f>
        <v>0</v>
      </c>
      <c r="J628" s="10"/>
      <c r="K628" s="953">
        <f t="shared" ref="K628:K635" si="50">SUM(H628:I628)</f>
        <v>0</v>
      </c>
    </row>
    <row r="629" spans="1:11" ht="15.6" hidden="1" x14ac:dyDescent="0.3">
      <c r="A629" s="1140" t="str">
        <f t="shared" si="45"/>
        <v/>
      </c>
      <c r="B629" s="1052" t="s">
        <v>732</v>
      </c>
      <c r="C629" s="1052"/>
      <c r="D629" s="1056" t="s">
        <v>719</v>
      </c>
      <c r="E629" s="1052"/>
      <c r="F629" s="1052" t="s">
        <v>60</v>
      </c>
      <c r="G629" s="955"/>
      <c r="H629" s="916">
        <f t="shared" si="46"/>
        <v>0</v>
      </c>
      <c r="I629" s="916">
        <f t="shared" si="49"/>
        <v>0</v>
      </c>
      <c r="J629" s="10"/>
      <c r="K629" s="953">
        <f t="shared" si="50"/>
        <v>0</v>
      </c>
    </row>
    <row r="630" spans="1:11" ht="15.6" hidden="1" x14ac:dyDescent="0.3">
      <c r="A630" s="1140" t="str">
        <f t="shared" si="45"/>
        <v/>
      </c>
      <c r="B630" s="1052" t="s">
        <v>733</v>
      </c>
      <c r="C630" s="1052"/>
      <c r="D630" s="1056" t="s">
        <v>752</v>
      </c>
      <c r="E630" s="1052"/>
      <c r="F630" s="1052" t="s">
        <v>60</v>
      </c>
      <c r="G630" s="955"/>
      <c r="H630" s="916">
        <f t="shared" si="46"/>
        <v>0</v>
      </c>
      <c r="I630" s="916">
        <f t="shared" si="49"/>
        <v>0</v>
      </c>
      <c r="J630" s="10"/>
      <c r="K630" s="953">
        <f t="shared" si="50"/>
        <v>0</v>
      </c>
    </row>
    <row r="631" spans="1:11" ht="15.6" hidden="1" x14ac:dyDescent="0.3">
      <c r="A631" s="1140" t="str">
        <f t="shared" si="45"/>
        <v/>
      </c>
      <c r="B631" s="1052" t="s">
        <v>734</v>
      </c>
      <c r="C631" s="1052"/>
      <c r="D631" s="1056" t="s">
        <v>718</v>
      </c>
      <c r="E631" s="1052"/>
      <c r="F631" s="1052" t="s">
        <v>60</v>
      </c>
      <c r="G631" s="955"/>
      <c r="H631" s="916">
        <f t="shared" si="46"/>
        <v>0</v>
      </c>
      <c r="I631" s="916">
        <f t="shared" si="49"/>
        <v>0</v>
      </c>
      <c r="J631" s="10"/>
      <c r="K631" s="953">
        <f t="shared" si="50"/>
        <v>0</v>
      </c>
    </row>
    <row r="632" spans="1:11" ht="15.6" hidden="1" x14ac:dyDescent="0.3">
      <c r="A632" s="1140" t="str">
        <f t="shared" si="45"/>
        <v/>
      </c>
      <c r="B632" s="1052" t="s">
        <v>735</v>
      </c>
      <c r="C632" s="1052"/>
      <c r="D632" s="1056" t="s">
        <v>753</v>
      </c>
      <c r="E632" s="1052"/>
      <c r="F632" s="1052" t="s">
        <v>60</v>
      </c>
      <c r="G632" s="955"/>
      <c r="H632" s="916">
        <f t="shared" si="46"/>
        <v>0</v>
      </c>
      <c r="I632" s="916">
        <f t="shared" si="49"/>
        <v>0</v>
      </c>
      <c r="J632" s="10"/>
      <c r="K632" s="953">
        <f t="shared" si="50"/>
        <v>0</v>
      </c>
    </row>
    <row r="633" spans="1:11" ht="15.6" hidden="1" x14ac:dyDescent="0.3">
      <c r="A633" s="1140" t="str">
        <f t="shared" si="45"/>
        <v/>
      </c>
      <c r="B633" s="1052"/>
      <c r="C633" s="1052"/>
      <c r="D633" s="1056" t="s">
        <v>754</v>
      </c>
      <c r="E633" s="1052"/>
      <c r="F633" s="1052" t="s">
        <v>750</v>
      </c>
      <c r="G633" s="955"/>
      <c r="H633" s="916">
        <f t="shared" si="46"/>
        <v>0</v>
      </c>
      <c r="I633" s="916">
        <f t="shared" si="49"/>
        <v>0</v>
      </c>
      <c r="J633" s="10"/>
      <c r="K633" s="953">
        <f t="shared" si="50"/>
        <v>0</v>
      </c>
    </row>
    <row r="634" spans="1:11" ht="15.6" hidden="1" x14ac:dyDescent="0.3">
      <c r="A634" s="1140" t="str">
        <f t="shared" si="45"/>
        <v/>
      </c>
      <c r="B634" s="1052" t="s">
        <v>736</v>
      </c>
      <c r="C634" s="1052"/>
      <c r="D634" s="1056" t="s">
        <v>755</v>
      </c>
      <c r="E634" s="1052"/>
      <c r="F634" s="1052" t="s">
        <v>60</v>
      </c>
      <c r="G634" s="955"/>
      <c r="H634" s="916">
        <f t="shared" si="46"/>
        <v>0</v>
      </c>
      <c r="I634" s="916">
        <f t="shared" si="49"/>
        <v>0</v>
      </c>
      <c r="J634" s="10"/>
      <c r="K634" s="953">
        <f t="shared" si="50"/>
        <v>0</v>
      </c>
    </row>
    <row r="635" spans="1:11" ht="15.6" hidden="1" x14ac:dyDescent="0.3">
      <c r="A635" s="1140" t="str">
        <f t="shared" si="45"/>
        <v/>
      </c>
      <c r="B635" s="1052" t="s">
        <v>737</v>
      </c>
      <c r="C635" s="1052"/>
      <c r="D635" s="1056" t="s">
        <v>756</v>
      </c>
      <c r="E635" s="1052"/>
      <c r="F635" s="1052" t="s">
        <v>60</v>
      </c>
      <c r="G635" s="955"/>
      <c r="H635" s="916">
        <f t="shared" si="46"/>
        <v>0</v>
      </c>
      <c r="I635" s="916">
        <f t="shared" si="49"/>
        <v>0</v>
      </c>
      <c r="J635" s="10"/>
      <c r="K635" s="953">
        <f t="shared" si="50"/>
        <v>0</v>
      </c>
    </row>
    <row r="636" spans="1:11" ht="15.6" hidden="1" x14ac:dyDescent="0.3">
      <c r="A636" s="1140" t="str">
        <f t="shared" si="45"/>
        <v/>
      </c>
      <c r="B636" s="1052"/>
      <c r="C636" s="1052"/>
      <c r="D636" s="1056"/>
      <c r="E636" s="1052"/>
      <c r="F636" s="1052"/>
      <c r="G636" s="955"/>
      <c r="H636" s="916"/>
      <c r="I636" s="916"/>
      <c r="J636" s="10"/>
      <c r="K636" s="953"/>
    </row>
    <row r="637" spans="1:11" ht="15.6" hidden="1" x14ac:dyDescent="0.3">
      <c r="A637" s="1140" t="str">
        <f t="shared" si="45"/>
        <v/>
      </c>
      <c r="B637" s="880" t="s">
        <v>738</v>
      </c>
      <c r="C637" s="880"/>
      <c r="D637" s="20" t="s">
        <v>694</v>
      </c>
      <c r="E637" s="880"/>
      <c r="F637" s="880" t="s">
        <v>112</v>
      </c>
      <c r="G637" s="964"/>
      <c r="H637" s="964">
        <f>G637*$I$12</f>
        <v>0</v>
      </c>
      <c r="I637" s="964">
        <f>H637*$I$12</f>
        <v>0</v>
      </c>
      <c r="J637" s="403"/>
      <c r="K637" s="964">
        <f>SUM(H637:I637)</f>
        <v>0</v>
      </c>
    </row>
    <row r="638" spans="1:11" ht="15.6" hidden="1" x14ac:dyDescent="0.3">
      <c r="A638" s="1140" t="str">
        <f t="shared" si="45"/>
        <v/>
      </c>
      <c r="B638" s="1052"/>
      <c r="C638" s="1052"/>
      <c r="D638" s="1056"/>
      <c r="E638" s="1052"/>
      <c r="F638" s="1052"/>
      <c r="G638" s="955"/>
      <c r="H638" s="916"/>
      <c r="I638" s="916"/>
      <c r="J638" s="10"/>
      <c r="K638" s="953"/>
    </row>
    <row r="639" spans="1:11" ht="15.6" hidden="1" x14ac:dyDescent="0.3">
      <c r="A639" s="1140" t="str">
        <f t="shared" si="45"/>
        <v/>
      </c>
      <c r="B639" s="880" t="s">
        <v>739</v>
      </c>
      <c r="C639" s="880"/>
      <c r="D639" s="20" t="s">
        <v>695</v>
      </c>
      <c r="E639" s="880"/>
      <c r="F639" s="880" t="s">
        <v>112</v>
      </c>
      <c r="G639" s="964"/>
      <c r="H639" s="964">
        <f t="shared" si="46"/>
        <v>0</v>
      </c>
      <c r="I639" s="964">
        <f>H639*$I$12</f>
        <v>0</v>
      </c>
      <c r="J639" s="403"/>
      <c r="K639" s="964">
        <f>SUM(H639:I639)</f>
        <v>0</v>
      </c>
    </row>
    <row r="640" spans="1:11" ht="15.6" hidden="1" x14ac:dyDescent="0.3">
      <c r="A640" s="1140" t="str">
        <f t="shared" si="45"/>
        <v/>
      </c>
      <c r="B640" s="1052"/>
      <c r="C640" s="1052"/>
      <c r="D640" s="1056"/>
      <c r="E640" s="1052"/>
      <c r="F640" s="1052"/>
      <c r="G640" s="955"/>
      <c r="H640" s="916"/>
      <c r="I640" s="916"/>
      <c r="J640" s="10"/>
      <c r="K640" s="953"/>
    </row>
    <row r="641" spans="1:11" ht="15.6" hidden="1" x14ac:dyDescent="0.3">
      <c r="A641" s="1140" t="str">
        <f t="shared" si="45"/>
        <v/>
      </c>
      <c r="B641" s="407" t="s">
        <v>740</v>
      </c>
      <c r="C641" s="407"/>
      <c r="D641" s="408" t="s">
        <v>757</v>
      </c>
      <c r="E641" s="407"/>
      <c r="F641" s="407"/>
      <c r="G641" s="966"/>
      <c r="H641" s="966"/>
      <c r="I641" s="966"/>
      <c r="J641" s="409"/>
      <c r="K641" s="966"/>
    </row>
    <row r="642" spans="1:11" ht="15.6" hidden="1" x14ac:dyDescent="0.3">
      <c r="A642" s="1140" t="str">
        <f t="shared" si="45"/>
        <v/>
      </c>
      <c r="B642" s="1052"/>
      <c r="C642" s="1052"/>
      <c r="D642" s="1056" t="s">
        <v>216</v>
      </c>
      <c r="E642" s="1052"/>
      <c r="F642" s="1052"/>
      <c r="G642" s="955"/>
      <c r="H642" s="916">
        <f t="shared" si="46"/>
        <v>0</v>
      </c>
      <c r="I642" s="916">
        <f>H642*$I$12</f>
        <v>0</v>
      </c>
      <c r="J642" s="10"/>
      <c r="K642" s="953">
        <f>SUM(H642:I642)</f>
        <v>0</v>
      </c>
    </row>
    <row r="643" spans="1:11" ht="15.6" hidden="1" x14ac:dyDescent="0.3">
      <c r="A643" s="1140" t="str">
        <f t="shared" si="45"/>
        <v/>
      </c>
      <c r="B643" s="881"/>
      <c r="C643" s="36"/>
      <c r="D643" s="41"/>
      <c r="E643" s="15"/>
      <c r="F643" s="1053"/>
      <c r="G643" s="916"/>
      <c r="H643" s="916"/>
      <c r="I643" s="916"/>
      <c r="J643" s="10"/>
      <c r="K643" s="916"/>
    </row>
    <row r="644" spans="1:11" ht="15.6" x14ac:dyDescent="0.3">
      <c r="A644" s="1140" t="s">
        <v>4247</v>
      </c>
      <c r="B644" s="881"/>
      <c r="C644" s="36"/>
      <c r="D644" s="41"/>
      <c r="E644" s="15"/>
      <c r="F644" s="1053"/>
      <c r="G644" s="916"/>
      <c r="H644" s="916"/>
      <c r="I644" s="916"/>
      <c r="J644" s="10"/>
      <c r="K644" s="916"/>
    </row>
    <row r="645" spans="1:11" ht="15" customHeight="1" x14ac:dyDescent="0.3">
      <c r="A645" s="1140" t="s">
        <v>4247</v>
      </c>
      <c r="B645" s="33" t="s">
        <v>239</v>
      </c>
      <c r="C645" s="758"/>
      <c r="D645" s="758" t="s">
        <v>240</v>
      </c>
      <c r="E645" s="758"/>
      <c r="F645" s="758"/>
      <c r="G645" s="968"/>
      <c r="H645" s="968"/>
      <c r="I645" s="968"/>
      <c r="J645" s="758"/>
      <c r="K645" s="968"/>
    </row>
    <row r="646" spans="1:11" ht="15" hidden="1" customHeight="1" x14ac:dyDescent="0.3">
      <c r="A646" s="1140"/>
      <c r="B646" s="1308" t="s">
        <v>226</v>
      </c>
      <c r="C646" s="1310" t="s">
        <v>227</v>
      </c>
      <c r="D646" s="1310" t="s">
        <v>228</v>
      </c>
      <c r="E646" s="1310" t="s">
        <v>229</v>
      </c>
      <c r="F646" s="1310" t="s">
        <v>230</v>
      </c>
      <c r="G646" s="1306" t="s">
        <v>3953</v>
      </c>
      <c r="H646" s="1306" t="s">
        <v>3954</v>
      </c>
      <c r="I646" s="1137" t="s">
        <v>233</v>
      </c>
      <c r="J646" s="1136" t="s">
        <v>3952</v>
      </c>
      <c r="K646" s="1306" t="s">
        <v>3955</v>
      </c>
    </row>
    <row r="647" spans="1:11" ht="15.6" hidden="1" x14ac:dyDescent="0.3">
      <c r="A647" s="1140"/>
      <c r="B647" s="1309"/>
      <c r="C647" s="1311"/>
      <c r="D647" s="1311"/>
      <c r="E647" s="1311"/>
      <c r="F647" s="1311"/>
      <c r="G647" s="1307"/>
      <c r="H647" s="1307"/>
      <c r="I647" s="1138">
        <v>0.26960000000000001</v>
      </c>
      <c r="J647" s="629">
        <v>0.20930000000000001</v>
      </c>
      <c r="K647" s="1307"/>
    </row>
    <row r="648" spans="1:11" ht="15.6" x14ac:dyDescent="0.3">
      <c r="A648" s="1140" t="str">
        <f t="shared" si="45"/>
        <v/>
      </c>
      <c r="B648" s="407" t="s">
        <v>241</v>
      </c>
      <c r="C648" s="407"/>
      <c r="D648" s="408" t="s">
        <v>242</v>
      </c>
      <c r="E648" s="407"/>
      <c r="F648" s="407"/>
      <c r="G648" s="966"/>
      <c r="H648" s="966"/>
      <c r="I648" s="966"/>
      <c r="J648" s="966"/>
      <c r="K648" s="966"/>
    </row>
    <row r="649" spans="1:11" ht="15.6" x14ac:dyDescent="0.3">
      <c r="A649" s="1140" t="s">
        <v>4247</v>
      </c>
      <c r="B649" s="880" t="s">
        <v>243</v>
      </c>
      <c r="C649" s="880"/>
      <c r="D649" s="20" t="s">
        <v>891</v>
      </c>
      <c r="E649" s="880"/>
      <c r="F649" s="880"/>
      <c r="G649" s="964"/>
      <c r="H649" s="964"/>
      <c r="I649" s="964"/>
      <c r="J649" s="403"/>
      <c r="K649" s="964"/>
    </row>
    <row r="650" spans="1:11" ht="15.6" x14ac:dyDescent="0.3">
      <c r="A650" s="1140" t="s">
        <v>4247</v>
      </c>
      <c r="B650" s="895" t="s">
        <v>758</v>
      </c>
      <c r="C650" s="895"/>
      <c r="D650" s="117" t="s">
        <v>892</v>
      </c>
      <c r="E650" s="895"/>
      <c r="F650" s="895"/>
      <c r="G650" s="960"/>
      <c r="H650" s="960"/>
      <c r="I650" s="960"/>
      <c r="J650" s="110"/>
      <c r="K650" s="957"/>
    </row>
    <row r="651" spans="1:11" ht="26.4" x14ac:dyDescent="0.3">
      <c r="A651" s="1140" t="str">
        <f t="shared" si="45"/>
        <v/>
      </c>
      <c r="B651" s="1052" t="s">
        <v>2772</v>
      </c>
      <c r="C651" s="1052" t="s">
        <v>3676</v>
      </c>
      <c r="D651" s="1056" t="s">
        <v>4062</v>
      </c>
      <c r="E651" s="890">
        <v>33.89</v>
      </c>
      <c r="F651" s="1052" t="s">
        <v>8</v>
      </c>
      <c r="G651" s="916"/>
      <c r="H651" s="916"/>
      <c r="I651" s="916"/>
      <c r="J651" s="10"/>
      <c r="K651" s="953"/>
    </row>
    <row r="652" spans="1:11" ht="15.6" x14ac:dyDescent="0.3">
      <c r="A652" s="1140" t="s">
        <v>4247</v>
      </c>
      <c r="B652" s="831"/>
      <c r="C652" s="831"/>
      <c r="D652" s="83"/>
      <c r="E652" s="831"/>
      <c r="F652" s="831"/>
      <c r="G652" s="969"/>
      <c r="H652" s="969"/>
      <c r="I652" s="969"/>
      <c r="J652" s="18"/>
      <c r="K652" s="958"/>
    </row>
    <row r="653" spans="1:11" ht="15.6" x14ac:dyDescent="0.3">
      <c r="A653" s="1140" t="s">
        <v>4247</v>
      </c>
      <c r="B653" s="895" t="s">
        <v>244</v>
      </c>
      <c r="C653" s="895"/>
      <c r="D653" s="117" t="s">
        <v>894</v>
      </c>
      <c r="E653" s="895"/>
      <c r="F653" s="609"/>
      <c r="G653" s="960"/>
      <c r="H653" s="960"/>
      <c r="I653" s="960"/>
      <c r="J653" s="110"/>
      <c r="K653" s="957"/>
    </row>
    <row r="654" spans="1:11" ht="15.6" hidden="1" x14ac:dyDescent="0.3">
      <c r="A654" s="1140" t="str">
        <f t="shared" si="45"/>
        <v/>
      </c>
      <c r="B654" s="888" t="s">
        <v>2773</v>
      </c>
      <c r="C654" s="888"/>
      <c r="D654" s="889" t="s">
        <v>3239</v>
      </c>
      <c r="E654" s="890"/>
      <c r="F654" s="891" t="s">
        <v>8</v>
      </c>
      <c r="G654" s="916"/>
      <c r="H654" s="916">
        <f>G654*E654</f>
        <v>0</v>
      </c>
      <c r="I654" s="916">
        <f>H654*$I$12</f>
        <v>0</v>
      </c>
      <c r="J654" s="10"/>
      <c r="K654" s="953">
        <f>SUM(H654:I654)</f>
        <v>0</v>
      </c>
    </row>
    <row r="655" spans="1:11" ht="39.6" x14ac:dyDescent="0.3">
      <c r="A655" s="1140" t="str">
        <f t="shared" si="45"/>
        <v/>
      </c>
      <c r="B655" s="888" t="s">
        <v>3242</v>
      </c>
      <c r="C655" s="888" t="s">
        <v>3285</v>
      </c>
      <c r="D655" s="889" t="s">
        <v>4063</v>
      </c>
      <c r="E655" s="890">
        <v>75.599999999999994</v>
      </c>
      <c r="F655" s="891" t="s">
        <v>8</v>
      </c>
      <c r="G655" s="916"/>
      <c r="H655" s="916"/>
      <c r="I655" s="916"/>
      <c r="J655" s="10"/>
      <c r="K655" s="953"/>
    </row>
    <row r="656" spans="1:11" ht="52.8" x14ac:dyDescent="0.3">
      <c r="A656" s="1140" t="str">
        <f t="shared" si="45"/>
        <v/>
      </c>
      <c r="B656" s="888" t="s">
        <v>4394</v>
      </c>
      <c r="C656" s="908" t="s">
        <v>4393</v>
      </c>
      <c r="D656" s="896" t="s">
        <v>4392</v>
      </c>
      <c r="E656" s="909">
        <v>9.43</v>
      </c>
      <c r="F656" s="891" t="s">
        <v>8</v>
      </c>
      <c r="G656" s="969"/>
      <c r="H656" s="916"/>
      <c r="I656" s="916"/>
      <c r="J656" s="10"/>
      <c r="K656" s="953"/>
    </row>
    <row r="657" spans="1:11" ht="15.6" x14ac:dyDescent="0.3">
      <c r="A657" s="1140" t="s">
        <v>4247</v>
      </c>
      <c r="B657" s="831"/>
      <c r="C657" s="831"/>
      <c r="D657" s="83"/>
      <c r="E657" s="831"/>
      <c r="F657" s="831"/>
      <c r="G657" s="969"/>
      <c r="H657" s="969"/>
      <c r="I657" s="969"/>
      <c r="J657" s="18"/>
      <c r="K657" s="958"/>
    </row>
    <row r="658" spans="1:11" ht="15.6" hidden="1" x14ac:dyDescent="0.3">
      <c r="A658" s="1140" t="str">
        <f t="shared" si="45"/>
        <v/>
      </c>
      <c r="B658" s="1052" t="s">
        <v>759</v>
      </c>
      <c r="C658" s="1052"/>
      <c r="D658" s="1056" t="s">
        <v>895</v>
      </c>
      <c r="E658" s="1052"/>
      <c r="F658" s="1052" t="s">
        <v>8</v>
      </c>
      <c r="G658" s="916"/>
      <c r="H658" s="916">
        <f>G658*E658</f>
        <v>0</v>
      </c>
      <c r="I658" s="916">
        <f t="shared" ref="I658:I678" si="51">H658*$I$12</f>
        <v>0</v>
      </c>
      <c r="J658" s="10"/>
      <c r="K658" s="953">
        <f t="shared" ref="K658:K678" si="52">SUM(H658:I658)</f>
        <v>0</v>
      </c>
    </row>
    <row r="659" spans="1:11" ht="15.6" hidden="1" x14ac:dyDescent="0.3">
      <c r="A659" s="1140" t="str">
        <f t="shared" si="45"/>
        <v/>
      </c>
      <c r="B659" s="1052" t="s">
        <v>760</v>
      </c>
      <c r="C659" s="1052"/>
      <c r="D659" s="1056" t="s">
        <v>896</v>
      </c>
      <c r="E659" s="1052"/>
      <c r="F659" s="1052" t="s">
        <v>8</v>
      </c>
      <c r="G659" s="916"/>
      <c r="H659" s="916">
        <f t="shared" ref="H659:H678" si="53">G659*E659</f>
        <v>0</v>
      </c>
      <c r="I659" s="916">
        <f t="shared" si="51"/>
        <v>0</v>
      </c>
      <c r="J659" s="10"/>
      <c r="K659" s="953">
        <f t="shared" si="52"/>
        <v>0</v>
      </c>
    </row>
    <row r="660" spans="1:11" ht="15.6" hidden="1" x14ac:dyDescent="0.3">
      <c r="A660" s="1140" t="str">
        <f t="shared" si="45"/>
        <v/>
      </c>
      <c r="B660" s="1052" t="s">
        <v>761</v>
      </c>
      <c r="C660" s="1052"/>
      <c r="D660" s="1056" t="s">
        <v>897</v>
      </c>
      <c r="E660" s="1052"/>
      <c r="F660" s="1052" t="s">
        <v>8</v>
      </c>
      <c r="G660" s="916"/>
      <c r="H660" s="916">
        <f t="shared" si="53"/>
        <v>0</v>
      </c>
      <c r="I660" s="916">
        <f t="shared" si="51"/>
        <v>0</v>
      </c>
      <c r="J660" s="10"/>
      <c r="K660" s="953">
        <f t="shared" si="52"/>
        <v>0</v>
      </c>
    </row>
    <row r="661" spans="1:11" ht="15.6" hidden="1" x14ac:dyDescent="0.3">
      <c r="A661" s="1140" t="str">
        <f t="shared" si="45"/>
        <v/>
      </c>
      <c r="B661" s="1052" t="s">
        <v>762</v>
      </c>
      <c r="C661" s="1052"/>
      <c r="D661" s="1056" t="s">
        <v>898</v>
      </c>
      <c r="E661" s="1052"/>
      <c r="F661" s="1052" t="s">
        <v>8</v>
      </c>
      <c r="G661" s="916"/>
      <c r="H661" s="916">
        <f t="shared" si="53"/>
        <v>0</v>
      </c>
      <c r="I661" s="916">
        <f t="shared" si="51"/>
        <v>0</v>
      </c>
      <c r="J661" s="10"/>
      <c r="K661" s="953">
        <f t="shared" si="52"/>
        <v>0</v>
      </c>
    </row>
    <row r="662" spans="1:11" ht="15.6" hidden="1" x14ac:dyDescent="0.3">
      <c r="A662" s="1140" t="str">
        <f t="shared" si="45"/>
        <v/>
      </c>
      <c r="B662" s="1052" t="s">
        <v>763</v>
      </c>
      <c r="C662" s="1052"/>
      <c r="D662" s="1056" t="s">
        <v>899</v>
      </c>
      <c r="E662" s="1052"/>
      <c r="F662" s="1052" t="s">
        <v>8</v>
      </c>
      <c r="G662" s="916"/>
      <c r="H662" s="916">
        <f t="shared" si="53"/>
        <v>0</v>
      </c>
      <c r="I662" s="916">
        <f t="shared" si="51"/>
        <v>0</v>
      </c>
      <c r="J662" s="10"/>
      <c r="K662" s="953">
        <f t="shared" si="52"/>
        <v>0</v>
      </c>
    </row>
    <row r="663" spans="1:11" ht="15.6" hidden="1" x14ac:dyDescent="0.3">
      <c r="A663" s="1140" t="str">
        <f t="shared" si="45"/>
        <v/>
      </c>
      <c r="B663" s="1052" t="s">
        <v>764</v>
      </c>
      <c r="C663" s="1052"/>
      <c r="D663" s="1056" t="s">
        <v>900</v>
      </c>
      <c r="E663" s="1052"/>
      <c r="F663" s="1052" t="s">
        <v>8</v>
      </c>
      <c r="G663" s="916"/>
      <c r="H663" s="916">
        <f t="shared" si="53"/>
        <v>0</v>
      </c>
      <c r="I663" s="916">
        <f t="shared" si="51"/>
        <v>0</v>
      </c>
      <c r="J663" s="10"/>
      <c r="K663" s="953">
        <f t="shared" si="52"/>
        <v>0</v>
      </c>
    </row>
    <row r="664" spans="1:11" ht="15.6" hidden="1" x14ac:dyDescent="0.3">
      <c r="A664" s="1140" t="str">
        <f t="shared" si="45"/>
        <v/>
      </c>
      <c r="B664" s="1052" t="s">
        <v>765</v>
      </c>
      <c r="C664" s="1052"/>
      <c r="D664" s="1056" t="s">
        <v>901</v>
      </c>
      <c r="E664" s="1052"/>
      <c r="F664" s="1052" t="s">
        <v>8</v>
      </c>
      <c r="G664" s="916"/>
      <c r="H664" s="916">
        <f t="shared" si="53"/>
        <v>0</v>
      </c>
      <c r="I664" s="916">
        <f t="shared" si="51"/>
        <v>0</v>
      </c>
      <c r="J664" s="10"/>
      <c r="K664" s="953">
        <f t="shared" si="52"/>
        <v>0</v>
      </c>
    </row>
    <row r="665" spans="1:11" ht="15.6" hidden="1" x14ac:dyDescent="0.3">
      <c r="A665" s="1140" t="str">
        <f t="shared" si="45"/>
        <v/>
      </c>
      <c r="B665" s="1052" t="s">
        <v>766</v>
      </c>
      <c r="C665" s="1052"/>
      <c r="D665" s="1056" t="s">
        <v>902</v>
      </c>
      <c r="E665" s="1052"/>
      <c r="F665" s="1052" t="s">
        <v>8</v>
      </c>
      <c r="G665" s="916"/>
      <c r="H665" s="916">
        <f t="shared" si="53"/>
        <v>0</v>
      </c>
      <c r="I665" s="916">
        <f t="shared" si="51"/>
        <v>0</v>
      </c>
      <c r="J665" s="10"/>
      <c r="K665" s="953">
        <f t="shared" si="52"/>
        <v>0</v>
      </c>
    </row>
    <row r="666" spans="1:11" ht="15.6" hidden="1" x14ac:dyDescent="0.3">
      <c r="A666" s="1140" t="str">
        <f t="shared" si="45"/>
        <v/>
      </c>
      <c r="B666" s="1052" t="s">
        <v>767</v>
      </c>
      <c r="C666" s="1052"/>
      <c r="D666" s="1056" t="s">
        <v>903</v>
      </c>
      <c r="E666" s="1052"/>
      <c r="F666" s="1052" t="s">
        <v>8</v>
      </c>
      <c r="G666" s="916"/>
      <c r="H666" s="916">
        <f t="shared" si="53"/>
        <v>0</v>
      </c>
      <c r="I666" s="916">
        <f t="shared" si="51"/>
        <v>0</v>
      </c>
      <c r="J666" s="10"/>
      <c r="K666" s="953">
        <f t="shared" si="52"/>
        <v>0</v>
      </c>
    </row>
    <row r="667" spans="1:11" ht="15.6" hidden="1" x14ac:dyDescent="0.3">
      <c r="A667" s="1140" t="str">
        <f t="shared" si="45"/>
        <v/>
      </c>
      <c r="B667" s="1052" t="s">
        <v>768</v>
      </c>
      <c r="C667" s="1052"/>
      <c r="D667" s="1056" t="s">
        <v>904</v>
      </c>
      <c r="E667" s="1052"/>
      <c r="F667" s="1052" t="s">
        <v>8</v>
      </c>
      <c r="G667" s="916"/>
      <c r="H667" s="916">
        <f t="shared" si="53"/>
        <v>0</v>
      </c>
      <c r="I667" s="916">
        <f t="shared" si="51"/>
        <v>0</v>
      </c>
      <c r="J667" s="10"/>
      <c r="K667" s="953">
        <f t="shared" si="52"/>
        <v>0</v>
      </c>
    </row>
    <row r="668" spans="1:11" ht="15.6" hidden="1" x14ac:dyDescent="0.3">
      <c r="A668" s="1140" t="str">
        <f t="shared" si="45"/>
        <v/>
      </c>
      <c r="B668" s="1052" t="s">
        <v>769</v>
      </c>
      <c r="C668" s="1052"/>
      <c r="D668" s="1056" t="s">
        <v>905</v>
      </c>
      <c r="E668" s="1052"/>
      <c r="F668" s="1052" t="s">
        <v>8</v>
      </c>
      <c r="G668" s="916"/>
      <c r="H668" s="916">
        <f t="shared" si="53"/>
        <v>0</v>
      </c>
      <c r="I668" s="916">
        <f t="shared" si="51"/>
        <v>0</v>
      </c>
      <c r="J668" s="10"/>
      <c r="K668" s="953">
        <f t="shared" si="52"/>
        <v>0</v>
      </c>
    </row>
    <row r="669" spans="1:11" ht="15.6" hidden="1" x14ac:dyDescent="0.3">
      <c r="A669" s="1140" t="str">
        <f t="shared" si="45"/>
        <v/>
      </c>
      <c r="B669" s="1052" t="s">
        <v>770</v>
      </c>
      <c r="C669" s="1052"/>
      <c r="D669" s="1056" t="s">
        <v>906</v>
      </c>
      <c r="E669" s="1052"/>
      <c r="F669" s="1052" t="s">
        <v>8</v>
      </c>
      <c r="G669" s="916"/>
      <c r="H669" s="916">
        <f t="shared" si="53"/>
        <v>0</v>
      </c>
      <c r="I669" s="916">
        <f t="shared" si="51"/>
        <v>0</v>
      </c>
      <c r="J669" s="10"/>
      <c r="K669" s="953">
        <f t="shared" si="52"/>
        <v>0</v>
      </c>
    </row>
    <row r="670" spans="1:11" ht="15.6" hidden="1" x14ac:dyDescent="0.3">
      <c r="A670" s="1140" t="str">
        <f t="shared" si="45"/>
        <v/>
      </c>
      <c r="B670" s="1052" t="s">
        <v>771</v>
      </c>
      <c r="C670" s="1052"/>
      <c r="D670" s="1056" t="s">
        <v>907</v>
      </c>
      <c r="E670" s="1052"/>
      <c r="F670" s="1052" t="s">
        <v>8</v>
      </c>
      <c r="G670" s="916"/>
      <c r="H670" s="916">
        <f t="shared" si="53"/>
        <v>0</v>
      </c>
      <c r="I670" s="916">
        <f t="shared" si="51"/>
        <v>0</v>
      </c>
      <c r="J670" s="10"/>
      <c r="K670" s="953">
        <f t="shared" si="52"/>
        <v>0</v>
      </c>
    </row>
    <row r="671" spans="1:11" ht="15.6" hidden="1" x14ac:dyDescent="0.3">
      <c r="A671" s="1140" t="str">
        <f t="shared" ref="A671:A739" si="54">IF(K671&lt;&gt;0,"x","")</f>
        <v/>
      </c>
      <c r="B671" s="1052" t="s">
        <v>772</v>
      </c>
      <c r="C671" s="1052"/>
      <c r="D671" s="1056" t="s">
        <v>908</v>
      </c>
      <c r="E671" s="1052"/>
      <c r="F671" s="1052" t="s">
        <v>8</v>
      </c>
      <c r="G671" s="916"/>
      <c r="H671" s="916">
        <f t="shared" si="53"/>
        <v>0</v>
      </c>
      <c r="I671" s="916">
        <f t="shared" si="51"/>
        <v>0</v>
      </c>
      <c r="J671" s="10"/>
      <c r="K671" s="953">
        <f t="shared" si="52"/>
        <v>0</v>
      </c>
    </row>
    <row r="672" spans="1:11" ht="15.6" hidden="1" x14ac:dyDescent="0.3">
      <c r="A672" s="1140" t="str">
        <f t="shared" si="54"/>
        <v/>
      </c>
      <c r="B672" s="1052" t="s">
        <v>773</v>
      </c>
      <c r="C672" s="1052"/>
      <c r="D672" s="1056" t="s">
        <v>909</v>
      </c>
      <c r="E672" s="1052"/>
      <c r="F672" s="1052" t="s">
        <v>8</v>
      </c>
      <c r="G672" s="916"/>
      <c r="H672" s="916">
        <f t="shared" si="53"/>
        <v>0</v>
      </c>
      <c r="I672" s="916">
        <f t="shared" si="51"/>
        <v>0</v>
      </c>
      <c r="J672" s="10"/>
      <c r="K672" s="953">
        <f t="shared" si="52"/>
        <v>0</v>
      </c>
    </row>
    <row r="673" spans="1:11" ht="15.6" hidden="1" x14ac:dyDescent="0.3">
      <c r="A673" s="1140" t="str">
        <f t="shared" si="54"/>
        <v/>
      </c>
      <c r="B673" s="1052" t="s">
        <v>774</v>
      </c>
      <c r="C673" s="1052"/>
      <c r="D673" s="1056" t="s">
        <v>910</v>
      </c>
      <c r="E673" s="1052"/>
      <c r="F673" s="1052" t="s">
        <v>8</v>
      </c>
      <c r="G673" s="916"/>
      <c r="H673" s="916">
        <f t="shared" si="53"/>
        <v>0</v>
      </c>
      <c r="I673" s="916">
        <f t="shared" si="51"/>
        <v>0</v>
      </c>
      <c r="J673" s="10"/>
      <c r="K673" s="953">
        <f t="shared" si="52"/>
        <v>0</v>
      </c>
    </row>
    <row r="674" spans="1:11" ht="15.6" hidden="1" x14ac:dyDescent="0.3">
      <c r="A674" s="1140" t="str">
        <f t="shared" si="54"/>
        <v/>
      </c>
      <c r="B674" s="1052" t="s">
        <v>775</v>
      </c>
      <c r="C674" s="1052"/>
      <c r="D674" s="1056" t="s">
        <v>911</v>
      </c>
      <c r="E674" s="1052"/>
      <c r="F674" s="1052" t="s">
        <v>8</v>
      </c>
      <c r="G674" s="916"/>
      <c r="H674" s="916">
        <f t="shared" si="53"/>
        <v>0</v>
      </c>
      <c r="I674" s="916">
        <f t="shared" si="51"/>
        <v>0</v>
      </c>
      <c r="J674" s="10"/>
      <c r="K674" s="953">
        <f t="shared" si="52"/>
        <v>0</v>
      </c>
    </row>
    <row r="675" spans="1:11" ht="15.6" hidden="1" x14ac:dyDescent="0.3">
      <c r="A675" s="1140" t="str">
        <f t="shared" si="54"/>
        <v/>
      </c>
      <c r="B675" s="1052" t="s">
        <v>245</v>
      </c>
      <c r="C675" s="1052"/>
      <c r="D675" s="1056" t="s">
        <v>912</v>
      </c>
      <c r="E675" s="1052"/>
      <c r="F675" s="1052" t="s">
        <v>8</v>
      </c>
      <c r="G675" s="916"/>
      <c r="H675" s="916">
        <f t="shared" si="53"/>
        <v>0</v>
      </c>
      <c r="I675" s="916">
        <f t="shared" si="51"/>
        <v>0</v>
      </c>
      <c r="J675" s="10"/>
      <c r="K675" s="953">
        <f t="shared" si="52"/>
        <v>0</v>
      </c>
    </row>
    <row r="676" spans="1:11" ht="15.6" hidden="1" x14ac:dyDescent="0.3">
      <c r="A676" s="1140" t="str">
        <f t="shared" si="54"/>
        <v/>
      </c>
      <c r="B676" s="1052" t="s">
        <v>776</v>
      </c>
      <c r="C676" s="1052"/>
      <c r="D676" s="1056" t="s">
        <v>913</v>
      </c>
      <c r="E676" s="1052"/>
      <c r="F676" s="1052" t="s">
        <v>8</v>
      </c>
      <c r="G676" s="916"/>
      <c r="H676" s="916">
        <f t="shared" si="53"/>
        <v>0</v>
      </c>
      <c r="I676" s="916">
        <f t="shared" si="51"/>
        <v>0</v>
      </c>
      <c r="J676" s="10"/>
      <c r="K676" s="953">
        <f t="shared" si="52"/>
        <v>0</v>
      </c>
    </row>
    <row r="677" spans="1:11" ht="15.6" hidden="1" x14ac:dyDescent="0.3">
      <c r="A677" s="1140" t="str">
        <f t="shared" si="54"/>
        <v/>
      </c>
      <c r="B677" s="1052" t="s">
        <v>777</v>
      </c>
      <c r="C677" s="1052"/>
      <c r="D677" s="1056" t="s">
        <v>914</v>
      </c>
      <c r="E677" s="1052"/>
      <c r="F677" s="1052" t="s">
        <v>8</v>
      </c>
      <c r="G677" s="916"/>
      <c r="H677" s="916">
        <f t="shared" si="53"/>
        <v>0</v>
      </c>
      <c r="I677" s="916">
        <f t="shared" si="51"/>
        <v>0</v>
      </c>
      <c r="J677" s="10"/>
      <c r="K677" s="953">
        <f t="shared" si="52"/>
        <v>0</v>
      </c>
    </row>
    <row r="678" spans="1:11" ht="15.6" hidden="1" x14ac:dyDescent="0.3">
      <c r="A678" s="1140" t="str">
        <f t="shared" si="54"/>
        <v/>
      </c>
      <c r="B678" s="1052" t="s">
        <v>778</v>
      </c>
      <c r="C678" s="1052"/>
      <c r="D678" s="1056" t="s">
        <v>915</v>
      </c>
      <c r="E678" s="1052"/>
      <c r="F678" s="1052" t="s">
        <v>8</v>
      </c>
      <c r="G678" s="916"/>
      <c r="H678" s="916">
        <f t="shared" si="53"/>
        <v>0</v>
      </c>
      <c r="I678" s="916">
        <f t="shared" si="51"/>
        <v>0</v>
      </c>
      <c r="J678" s="10"/>
      <c r="K678" s="953">
        <f t="shared" si="52"/>
        <v>0</v>
      </c>
    </row>
    <row r="679" spans="1:11" ht="15.6" x14ac:dyDescent="0.3">
      <c r="A679" s="1140" t="s">
        <v>4247</v>
      </c>
      <c r="B679" s="895" t="s">
        <v>2708</v>
      </c>
      <c r="C679" s="895"/>
      <c r="D679" s="118" t="s">
        <v>2709</v>
      </c>
      <c r="E679" s="895"/>
      <c r="F679" s="895"/>
      <c r="G679" s="960"/>
      <c r="H679" s="960"/>
      <c r="I679" s="960"/>
      <c r="J679" s="110"/>
      <c r="K679" s="960"/>
    </row>
    <row r="680" spans="1:11" ht="39.6" x14ac:dyDescent="0.3">
      <c r="A680" s="1140" t="str">
        <f t="shared" si="54"/>
        <v/>
      </c>
      <c r="B680" s="1052" t="s">
        <v>2774</v>
      </c>
      <c r="C680" s="1052" t="s">
        <v>4450</v>
      </c>
      <c r="D680" s="889" t="s">
        <v>4429</v>
      </c>
      <c r="E680" s="890">
        <v>116.29</v>
      </c>
      <c r="F680" s="892" t="s">
        <v>237</v>
      </c>
      <c r="G680" s="916"/>
      <c r="H680" s="916"/>
      <c r="I680" s="916"/>
      <c r="J680" s="10"/>
      <c r="K680" s="953"/>
    </row>
    <row r="681" spans="1:11" ht="39.6" x14ac:dyDescent="0.3">
      <c r="A681" s="1140" t="str">
        <f t="shared" si="54"/>
        <v/>
      </c>
      <c r="B681" s="1052" t="s">
        <v>3715</v>
      </c>
      <c r="C681" s="1052" t="s">
        <v>4451</v>
      </c>
      <c r="D681" s="889" t="s">
        <v>4403</v>
      </c>
      <c r="E681" s="890">
        <v>8.8699999999999992</v>
      </c>
      <c r="F681" s="892" t="s">
        <v>237</v>
      </c>
      <c r="G681" s="916"/>
      <c r="H681" s="916"/>
      <c r="I681" s="916"/>
      <c r="J681" s="10"/>
      <c r="K681" s="953"/>
    </row>
    <row r="682" spans="1:11" ht="39.6" x14ac:dyDescent="0.3">
      <c r="A682" s="1140" t="str">
        <f t="shared" si="54"/>
        <v/>
      </c>
      <c r="B682" s="1052" t="s">
        <v>3717</v>
      </c>
      <c r="C682" s="1052" t="s">
        <v>4572</v>
      </c>
      <c r="D682" s="889" t="s">
        <v>4432</v>
      </c>
      <c r="E682" s="890">
        <v>241.79</v>
      </c>
      <c r="F682" s="892" t="s">
        <v>237</v>
      </c>
      <c r="G682" s="916"/>
      <c r="H682" s="916"/>
      <c r="I682" s="916"/>
      <c r="J682" s="10"/>
      <c r="K682" s="953"/>
    </row>
    <row r="683" spans="1:11" ht="39.6" x14ac:dyDescent="0.3">
      <c r="A683" s="1140" t="str">
        <f t="shared" si="54"/>
        <v/>
      </c>
      <c r="B683" s="1052" t="s">
        <v>4007</v>
      </c>
      <c r="C683" s="1052" t="s">
        <v>4573</v>
      </c>
      <c r="D683" s="510" t="s">
        <v>4006</v>
      </c>
      <c r="E683" s="890">
        <v>87.7</v>
      </c>
      <c r="F683" s="892" t="s">
        <v>237</v>
      </c>
      <c r="G683" s="969"/>
      <c r="H683" s="916"/>
      <c r="I683" s="916"/>
      <c r="J683" s="10"/>
      <c r="K683" s="953"/>
    </row>
    <row r="684" spans="1:11" ht="39.6" x14ac:dyDescent="0.3">
      <c r="A684" s="1140" t="str">
        <f t="shared" si="54"/>
        <v/>
      </c>
      <c r="B684" s="1052" t="s">
        <v>4008</v>
      </c>
      <c r="C684" s="1052" t="s">
        <v>3823</v>
      </c>
      <c r="D684" s="889" t="s">
        <v>4404</v>
      </c>
      <c r="E684" s="890">
        <v>37.700000000000003</v>
      </c>
      <c r="F684" s="892" t="s">
        <v>237</v>
      </c>
      <c r="G684" s="969"/>
      <c r="H684" s="916"/>
      <c r="I684" s="916"/>
      <c r="J684" s="10"/>
      <c r="K684" s="953"/>
    </row>
    <row r="685" spans="1:11" ht="39.6" x14ac:dyDescent="0.3">
      <c r="A685" s="1140" t="str">
        <f t="shared" si="54"/>
        <v/>
      </c>
      <c r="B685" s="1052" t="s">
        <v>4406</v>
      </c>
      <c r="C685" s="1052" t="s">
        <v>4452</v>
      </c>
      <c r="D685" s="889" t="s">
        <v>4405</v>
      </c>
      <c r="E685" s="890">
        <v>17.36</v>
      </c>
      <c r="F685" s="892" t="s">
        <v>237</v>
      </c>
      <c r="G685" s="916"/>
      <c r="H685" s="916"/>
      <c r="I685" s="916"/>
      <c r="J685" s="10"/>
      <c r="K685" s="953"/>
    </row>
    <row r="686" spans="1:11" ht="15.6" x14ac:dyDescent="0.3">
      <c r="A686" s="1140" t="s">
        <v>4247</v>
      </c>
      <c r="B686" s="885"/>
      <c r="C686" s="885"/>
      <c r="D686" s="885"/>
      <c r="E686" s="885"/>
      <c r="F686" s="885"/>
      <c r="G686" s="1000"/>
      <c r="H686" s="1000"/>
      <c r="I686" s="970"/>
      <c r="J686" s="30"/>
      <c r="K686" s="970"/>
    </row>
    <row r="687" spans="1:11" ht="15.6" x14ac:dyDescent="0.3">
      <c r="A687" s="1140" t="s">
        <v>4247</v>
      </c>
      <c r="B687" s="895" t="s">
        <v>3284</v>
      </c>
      <c r="C687" s="884"/>
      <c r="D687" s="894" t="s">
        <v>3721</v>
      </c>
      <c r="E687" s="884"/>
      <c r="F687" s="884"/>
      <c r="G687" s="852"/>
      <c r="H687" s="852"/>
      <c r="I687" s="852"/>
      <c r="J687" s="75"/>
      <c r="K687" s="852"/>
    </row>
    <row r="688" spans="1:11" ht="26.4" x14ac:dyDescent="0.3">
      <c r="A688" s="1140" t="str">
        <f t="shared" si="54"/>
        <v/>
      </c>
      <c r="B688" s="1052" t="s">
        <v>3723</v>
      </c>
      <c r="C688" s="1052" t="s">
        <v>3824</v>
      </c>
      <c r="D688" s="889" t="s">
        <v>3722</v>
      </c>
      <c r="E688" s="890">
        <v>29.15</v>
      </c>
      <c r="F688" s="892" t="s">
        <v>237</v>
      </c>
      <c r="G688" s="916"/>
      <c r="H688" s="916"/>
      <c r="I688" s="916"/>
      <c r="J688" s="10"/>
      <c r="K688" s="953"/>
    </row>
    <row r="689" spans="1:11" ht="15.6" x14ac:dyDescent="0.3">
      <c r="A689" s="1140" t="s">
        <v>4247</v>
      </c>
      <c r="B689" s="885"/>
      <c r="C689" s="885"/>
      <c r="D689" s="644"/>
      <c r="E689" s="890"/>
      <c r="F689" s="645"/>
      <c r="G689" s="1032"/>
      <c r="H689" s="916"/>
      <c r="I689" s="916"/>
      <c r="J689" s="10"/>
      <c r="K689" s="916"/>
    </row>
    <row r="690" spans="1:11" ht="15.6" x14ac:dyDescent="0.3">
      <c r="A690" s="1140" t="s">
        <v>4247</v>
      </c>
      <c r="B690" s="895" t="s">
        <v>4395</v>
      </c>
      <c r="C690" s="884"/>
      <c r="D690" s="894" t="s">
        <v>4396</v>
      </c>
      <c r="E690" s="884"/>
      <c r="F690" s="884"/>
      <c r="G690" s="852"/>
      <c r="H690" s="852"/>
      <c r="I690" s="852"/>
      <c r="J690" s="75"/>
      <c r="K690" s="852"/>
    </row>
    <row r="691" spans="1:11" ht="15.6" x14ac:dyDescent="0.3">
      <c r="A691" s="1140" t="str">
        <f>IF(K691&lt;&gt;0,"x","")</f>
        <v/>
      </c>
      <c r="B691" s="1052" t="s">
        <v>4399</v>
      </c>
      <c r="C691" s="1052" t="s">
        <v>4398</v>
      </c>
      <c r="D691" s="889" t="s">
        <v>4397</v>
      </c>
      <c r="E691" s="890">
        <v>3.06</v>
      </c>
      <c r="F691" s="892" t="s">
        <v>210</v>
      </c>
      <c r="G691" s="916"/>
      <c r="H691" s="916"/>
      <c r="I691" s="916"/>
      <c r="J691" s="10"/>
      <c r="K691" s="953"/>
    </row>
    <row r="692" spans="1:11" ht="15.6" x14ac:dyDescent="0.3">
      <c r="A692" s="1140" t="str">
        <f>IF(K692&lt;&gt;0,"x","")</f>
        <v/>
      </c>
      <c r="B692" s="1052" t="s">
        <v>4402</v>
      </c>
      <c r="C692" s="1052" t="s">
        <v>4400</v>
      </c>
      <c r="D692" s="889" t="s">
        <v>4401</v>
      </c>
      <c r="E692" s="890">
        <v>28</v>
      </c>
      <c r="F692" s="892" t="s">
        <v>210</v>
      </c>
      <c r="G692" s="916"/>
      <c r="H692" s="916"/>
      <c r="I692" s="916"/>
      <c r="J692" s="10"/>
      <c r="K692" s="953"/>
    </row>
    <row r="693" spans="1:11" ht="15.6" x14ac:dyDescent="0.3">
      <c r="A693" s="1140" t="s">
        <v>4247</v>
      </c>
      <c r="B693" s="885"/>
      <c r="C693" s="885"/>
      <c r="D693" s="644"/>
      <c r="E693" s="909"/>
      <c r="F693" s="645"/>
      <c r="G693" s="1032"/>
      <c r="H693" s="969"/>
      <c r="I693" s="969"/>
      <c r="J693" s="18"/>
      <c r="K693" s="969"/>
    </row>
    <row r="694" spans="1:11" ht="15.6" x14ac:dyDescent="0.3">
      <c r="A694" s="1140" t="s">
        <v>4247</v>
      </c>
      <c r="B694" s="880" t="s">
        <v>246</v>
      </c>
      <c r="C694" s="880"/>
      <c r="D694" s="20" t="s">
        <v>916</v>
      </c>
      <c r="E694" s="880"/>
      <c r="F694" s="880"/>
      <c r="G694" s="964"/>
      <c r="H694" s="964"/>
      <c r="I694" s="964"/>
      <c r="J694" s="403"/>
      <c r="K694" s="964"/>
    </row>
    <row r="695" spans="1:11" ht="15.6" x14ac:dyDescent="0.3">
      <c r="A695" s="1140" t="s">
        <v>4247</v>
      </c>
      <c r="B695" s="895" t="s">
        <v>964</v>
      </c>
      <c r="C695" s="895"/>
      <c r="D695" s="117" t="s">
        <v>3777</v>
      </c>
      <c r="E695" s="895"/>
      <c r="F695" s="895"/>
      <c r="G695" s="999"/>
      <c r="H695" s="960"/>
      <c r="I695" s="960"/>
      <c r="J695" s="110"/>
      <c r="K695" s="957"/>
    </row>
    <row r="696" spans="1:11" ht="26.4" x14ac:dyDescent="0.3">
      <c r="A696" s="1140" t="str">
        <f t="shared" si="54"/>
        <v/>
      </c>
      <c r="B696" s="1052" t="s">
        <v>2775</v>
      </c>
      <c r="C696" s="1052" t="s">
        <v>3805</v>
      </c>
      <c r="D696" s="889" t="s">
        <v>3850</v>
      </c>
      <c r="E696" s="890">
        <v>21</v>
      </c>
      <c r="F696" s="892" t="s">
        <v>60</v>
      </c>
      <c r="G696" s="916"/>
      <c r="H696" s="916"/>
      <c r="I696" s="916"/>
      <c r="J696" s="10"/>
      <c r="K696" s="953"/>
    </row>
    <row r="697" spans="1:11" ht="26.4" x14ac:dyDescent="0.3">
      <c r="A697" s="1140" t="str">
        <f t="shared" si="54"/>
        <v/>
      </c>
      <c r="B697" s="1052" t="s">
        <v>2776</v>
      </c>
      <c r="C697" s="1052" t="s">
        <v>3806</v>
      </c>
      <c r="D697" s="889" t="s">
        <v>3867</v>
      </c>
      <c r="E697" s="890">
        <v>2</v>
      </c>
      <c r="F697" s="892" t="s">
        <v>60</v>
      </c>
      <c r="G697" s="916"/>
      <c r="H697" s="916"/>
      <c r="I697" s="916"/>
      <c r="J697" s="10"/>
      <c r="K697" s="953"/>
    </row>
    <row r="698" spans="1:11" ht="39.6" x14ac:dyDescent="0.3">
      <c r="A698" s="1140" t="str">
        <f t="shared" si="54"/>
        <v/>
      </c>
      <c r="B698" s="1052" t="s">
        <v>3769</v>
      </c>
      <c r="C698" s="1052" t="s">
        <v>3807</v>
      </c>
      <c r="D698" s="889" t="s">
        <v>3853</v>
      </c>
      <c r="E698" s="890">
        <v>1</v>
      </c>
      <c r="F698" s="892" t="s">
        <v>60</v>
      </c>
      <c r="G698" s="916"/>
      <c r="H698" s="916"/>
      <c r="I698" s="916"/>
      <c r="J698" s="10"/>
      <c r="K698" s="953"/>
    </row>
    <row r="699" spans="1:11" ht="52.8" x14ac:dyDescent="0.3">
      <c r="A699" s="1140" t="str">
        <f t="shared" si="54"/>
        <v/>
      </c>
      <c r="B699" s="1052" t="s">
        <v>3770</v>
      </c>
      <c r="C699" s="1052" t="s">
        <v>3808</v>
      </c>
      <c r="D699" s="889" t="s">
        <v>3883</v>
      </c>
      <c r="E699" s="890">
        <v>1</v>
      </c>
      <c r="F699" s="892" t="s">
        <v>60</v>
      </c>
      <c r="G699" s="916"/>
      <c r="H699" s="916"/>
      <c r="I699" s="916"/>
      <c r="J699" s="10"/>
      <c r="K699" s="953"/>
    </row>
    <row r="700" spans="1:11" ht="26.4" x14ac:dyDescent="0.3">
      <c r="A700" s="1140" t="str">
        <f t="shared" si="54"/>
        <v/>
      </c>
      <c r="B700" s="1052" t="s">
        <v>3771</v>
      </c>
      <c r="C700" s="1052" t="s">
        <v>3809</v>
      </c>
      <c r="D700" s="889" t="s">
        <v>3866</v>
      </c>
      <c r="E700" s="890">
        <v>12</v>
      </c>
      <c r="F700" s="892" t="s">
        <v>60</v>
      </c>
      <c r="G700" s="916"/>
      <c r="H700" s="916"/>
      <c r="I700" s="916"/>
      <c r="J700" s="10"/>
      <c r="K700" s="953"/>
    </row>
    <row r="701" spans="1:11" ht="39.6" x14ac:dyDescent="0.3">
      <c r="A701" s="1140" t="str">
        <f t="shared" si="54"/>
        <v/>
      </c>
      <c r="B701" s="1052" t="s">
        <v>3772</v>
      </c>
      <c r="C701" s="1052" t="s">
        <v>3810</v>
      </c>
      <c r="D701" s="889" t="s">
        <v>3884</v>
      </c>
      <c r="E701" s="890">
        <v>1</v>
      </c>
      <c r="F701" s="892" t="s">
        <v>60</v>
      </c>
      <c r="G701" s="916"/>
      <c r="H701" s="916"/>
      <c r="I701" s="916"/>
      <c r="J701" s="10"/>
      <c r="K701" s="953"/>
    </row>
    <row r="702" spans="1:11" ht="39.6" x14ac:dyDescent="0.3">
      <c r="A702" s="1140" t="str">
        <f t="shared" si="54"/>
        <v/>
      </c>
      <c r="B702" s="1052" t="s">
        <v>3773</v>
      </c>
      <c r="C702" s="1052" t="s">
        <v>3811</v>
      </c>
      <c r="D702" s="889" t="s">
        <v>3885</v>
      </c>
      <c r="E702" s="890">
        <v>2</v>
      </c>
      <c r="F702" s="892" t="s">
        <v>60</v>
      </c>
      <c r="G702" s="916"/>
      <c r="H702" s="916"/>
      <c r="I702" s="916"/>
      <c r="J702" s="10"/>
      <c r="K702" s="953"/>
    </row>
    <row r="703" spans="1:11" ht="39.6" x14ac:dyDescent="0.3">
      <c r="A703" s="1140" t="str">
        <f t="shared" si="54"/>
        <v/>
      </c>
      <c r="B703" s="1052" t="s">
        <v>3774</v>
      </c>
      <c r="C703" s="1052" t="s">
        <v>3812</v>
      </c>
      <c r="D703" s="889" t="s">
        <v>3886</v>
      </c>
      <c r="E703" s="890">
        <v>2</v>
      </c>
      <c r="F703" s="892" t="s">
        <v>60</v>
      </c>
      <c r="G703" s="916"/>
      <c r="H703" s="916"/>
      <c r="I703" s="916"/>
      <c r="J703" s="10"/>
      <c r="K703" s="953"/>
    </row>
    <row r="704" spans="1:11" ht="26.4" x14ac:dyDescent="0.3">
      <c r="A704" s="1140" t="str">
        <f t="shared" si="54"/>
        <v/>
      </c>
      <c r="B704" s="1052" t="s">
        <v>3775</v>
      </c>
      <c r="C704" s="1052" t="s">
        <v>3813</v>
      </c>
      <c r="D704" s="889" t="s">
        <v>3851</v>
      </c>
      <c r="E704" s="890">
        <v>19</v>
      </c>
      <c r="F704" s="892" t="s">
        <v>60</v>
      </c>
      <c r="G704" s="916"/>
      <c r="H704" s="916"/>
      <c r="I704" s="916"/>
      <c r="J704" s="10"/>
      <c r="K704" s="953"/>
    </row>
    <row r="705" spans="1:11" ht="26.4" x14ac:dyDescent="0.3">
      <c r="A705" s="1140" t="str">
        <f t="shared" si="54"/>
        <v/>
      </c>
      <c r="B705" s="1052" t="s">
        <v>3776</v>
      </c>
      <c r="C705" s="1052" t="s">
        <v>3814</v>
      </c>
      <c r="D705" s="889" t="s">
        <v>4562</v>
      </c>
      <c r="E705" s="890">
        <v>16</v>
      </c>
      <c r="F705" s="892" t="s">
        <v>60</v>
      </c>
      <c r="G705" s="916"/>
      <c r="H705" s="916"/>
      <c r="I705" s="916"/>
      <c r="J705" s="10"/>
      <c r="K705" s="953"/>
    </row>
    <row r="706" spans="1:11" ht="26.4" x14ac:dyDescent="0.3">
      <c r="A706" s="1140" t="str">
        <f t="shared" si="54"/>
        <v/>
      </c>
      <c r="B706" s="1052" t="s">
        <v>3784</v>
      </c>
      <c r="C706" s="1052" t="s">
        <v>3815</v>
      </c>
      <c r="D706" s="889" t="s">
        <v>3852</v>
      </c>
      <c r="E706" s="890">
        <v>7</v>
      </c>
      <c r="F706" s="892" t="s">
        <v>60</v>
      </c>
      <c r="G706" s="916"/>
      <c r="H706" s="916"/>
      <c r="I706" s="916"/>
      <c r="J706" s="10"/>
      <c r="K706" s="953"/>
    </row>
    <row r="707" spans="1:11" ht="26.4" x14ac:dyDescent="0.3">
      <c r="A707" s="1140" t="str">
        <f t="shared" si="54"/>
        <v/>
      </c>
      <c r="B707" s="1052" t="s">
        <v>3785</v>
      </c>
      <c r="C707" s="1052" t="s">
        <v>3816</v>
      </c>
      <c r="D707" s="889" t="s">
        <v>3887</v>
      </c>
      <c r="E707" s="890">
        <v>27</v>
      </c>
      <c r="F707" s="892" t="s">
        <v>60</v>
      </c>
      <c r="G707" s="916"/>
      <c r="H707" s="916"/>
      <c r="I707" s="916"/>
      <c r="J707" s="10"/>
      <c r="K707" s="953"/>
    </row>
    <row r="708" spans="1:11" ht="39.6" x14ac:dyDescent="0.3">
      <c r="A708" s="1140" t="str">
        <f t="shared" si="54"/>
        <v/>
      </c>
      <c r="B708" s="1052" t="s">
        <v>3786</v>
      </c>
      <c r="C708" s="1052" t="s">
        <v>3817</v>
      </c>
      <c r="D708" s="889" t="s">
        <v>3888</v>
      </c>
      <c r="E708" s="890">
        <v>48</v>
      </c>
      <c r="F708" s="892" t="s">
        <v>60</v>
      </c>
      <c r="G708" s="916"/>
      <c r="H708" s="916"/>
      <c r="I708" s="916"/>
      <c r="J708" s="10"/>
      <c r="K708" s="953"/>
    </row>
    <row r="709" spans="1:11" ht="26.4" x14ac:dyDescent="0.3">
      <c r="A709" s="1140" t="str">
        <f t="shared" si="54"/>
        <v/>
      </c>
      <c r="B709" s="1052" t="s">
        <v>3789</v>
      </c>
      <c r="C709" s="1052" t="s">
        <v>3818</v>
      </c>
      <c r="D709" s="889" t="s">
        <v>3889</v>
      </c>
      <c r="E709" s="890">
        <v>21</v>
      </c>
      <c r="F709" s="892" t="s">
        <v>60</v>
      </c>
      <c r="G709" s="916"/>
      <c r="H709" s="916"/>
      <c r="I709" s="916"/>
      <c r="J709" s="10"/>
      <c r="K709" s="953"/>
    </row>
    <row r="710" spans="1:11" ht="26.4" x14ac:dyDescent="0.3">
      <c r="A710" s="1140" t="str">
        <f t="shared" si="54"/>
        <v/>
      </c>
      <c r="B710" s="1052" t="s">
        <v>3790</v>
      </c>
      <c r="C710" s="1052" t="s">
        <v>3819</v>
      </c>
      <c r="D710" s="889" t="s">
        <v>3890</v>
      </c>
      <c r="E710" s="890">
        <v>1</v>
      </c>
      <c r="F710" s="892" t="s">
        <v>60</v>
      </c>
      <c r="G710" s="916"/>
      <c r="H710" s="916"/>
      <c r="I710" s="916"/>
      <c r="J710" s="10"/>
      <c r="K710" s="953"/>
    </row>
    <row r="711" spans="1:11" ht="15.6" x14ac:dyDescent="0.3">
      <c r="A711" s="1140" t="str">
        <f t="shared" si="54"/>
        <v/>
      </c>
      <c r="B711" s="1052" t="s">
        <v>3913</v>
      </c>
      <c r="C711" s="1052" t="s">
        <v>3914</v>
      </c>
      <c r="D711" s="510" t="s">
        <v>3915</v>
      </c>
      <c r="E711" s="532">
        <v>6</v>
      </c>
      <c r="F711" s="635" t="s">
        <v>60</v>
      </c>
      <c r="G711" s="970"/>
      <c r="H711" s="916"/>
      <c r="I711" s="916"/>
      <c r="J711" s="10"/>
      <c r="K711" s="953"/>
    </row>
    <row r="712" spans="1:11" ht="15.6" x14ac:dyDescent="0.3">
      <c r="A712" s="1140" t="s">
        <v>4247</v>
      </c>
      <c r="B712" s="69"/>
      <c r="C712" s="69"/>
      <c r="D712" s="80"/>
      <c r="E712" s="69"/>
      <c r="F712" s="69"/>
      <c r="G712" s="998"/>
      <c r="H712" s="970"/>
      <c r="I712" s="970"/>
      <c r="J712" s="30"/>
      <c r="K712" s="970"/>
    </row>
    <row r="713" spans="1:11" ht="15.6" hidden="1" x14ac:dyDescent="0.3">
      <c r="A713" s="1140" t="str">
        <f t="shared" si="54"/>
        <v/>
      </c>
      <c r="B713" s="895"/>
      <c r="C713" s="895"/>
      <c r="D713" s="117"/>
      <c r="E713" s="895"/>
      <c r="F713" s="895"/>
      <c r="G713" s="999"/>
      <c r="H713" s="960"/>
      <c r="I713" s="960"/>
      <c r="J713" s="110"/>
      <c r="K713" s="960"/>
    </row>
    <row r="714" spans="1:11" ht="15.6" hidden="1" x14ac:dyDescent="0.3">
      <c r="A714" s="1140" t="str">
        <f t="shared" si="54"/>
        <v/>
      </c>
      <c r="B714" s="895"/>
      <c r="C714" s="895"/>
      <c r="D714" s="117"/>
      <c r="E714" s="895"/>
      <c r="F714" s="895"/>
      <c r="G714" s="999"/>
      <c r="H714" s="960"/>
      <c r="I714" s="960"/>
      <c r="J714" s="110"/>
      <c r="K714" s="960"/>
    </row>
    <row r="715" spans="1:11" ht="52.8" hidden="1" x14ac:dyDescent="0.3">
      <c r="A715" s="1140" t="str">
        <f t="shared" si="54"/>
        <v/>
      </c>
      <c r="B715" s="891" t="s">
        <v>2775</v>
      </c>
      <c r="C715" s="891" t="s">
        <v>3363</v>
      </c>
      <c r="D715" s="842" t="s">
        <v>2716</v>
      </c>
      <c r="E715" s="890"/>
      <c r="F715" s="1052" t="s">
        <v>60</v>
      </c>
      <c r="G715" s="916"/>
      <c r="H715" s="916">
        <f>G715*E715</f>
        <v>0</v>
      </c>
      <c r="I715" s="916">
        <f>H715*$I$12</f>
        <v>0</v>
      </c>
      <c r="J715" s="10"/>
      <c r="K715" s="916">
        <f>SUM(H715:I715)</f>
        <v>0</v>
      </c>
    </row>
    <row r="716" spans="1:11" ht="52.8" hidden="1" x14ac:dyDescent="0.3">
      <c r="A716" s="1140" t="str">
        <f t="shared" si="54"/>
        <v/>
      </c>
      <c r="B716" s="891" t="s">
        <v>2776</v>
      </c>
      <c r="C716" s="891" t="s">
        <v>3364</v>
      </c>
      <c r="D716" s="842" t="s">
        <v>2717</v>
      </c>
      <c r="E716" s="890"/>
      <c r="F716" s="1052" t="s">
        <v>60</v>
      </c>
      <c r="G716" s="916"/>
      <c r="H716" s="916">
        <f>G716*E716</f>
        <v>0</v>
      </c>
      <c r="I716" s="916">
        <f>H716*$I$12</f>
        <v>0</v>
      </c>
      <c r="J716" s="10"/>
      <c r="K716" s="916">
        <f>SUM(H716:I716)</f>
        <v>0</v>
      </c>
    </row>
    <row r="717" spans="1:11" ht="15.6" hidden="1" x14ac:dyDescent="0.3">
      <c r="A717" s="1140" t="str">
        <f t="shared" si="54"/>
        <v/>
      </c>
      <c r="B717" s="831"/>
      <c r="C717" s="831"/>
      <c r="D717" s="83"/>
      <c r="E717" s="831"/>
      <c r="F717" s="831"/>
      <c r="G717" s="995"/>
      <c r="H717" s="969"/>
      <c r="I717" s="969"/>
      <c r="J717" s="18"/>
      <c r="K717" s="958"/>
    </row>
    <row r="718" spans="1:11" ht="15.6" hidden="1" x14ac:dyDescent="0.3">
      <c r="A718" s="1140" t="str">
        <f t="shared" si="54"/>
        <v/>
      </c>
      <c r="B718" s="1052" t="s">
        <v>965</v>
      </c>
      <c r="C718" s="1052"/>
      <c r="D718" s="1056" t="s">
        <v>919</v>
      </c>
      <c r="E718" s="1052"/>
      <c r="F718" s="1052" t="s">
        <v>60</v>
      </c>
      <c r="G718" s="955"/>
      <c r="H718" s="916">
        <f>G718*E718</f>
        <v>0</v>
      </c>
      <c r="I718" s="916">
        <f>H718*$I$12</f>
        <v>0</v>
      </c>
      <c r="J718" s="10"/>
      <c r="K718" s="953">
        <f>SUM(H718:I718)</f>
        <v>0</v>
      </c>
    </row>
    <row r="719" spans="1:11" ht="15.6" hidden="1" x14ac:dyDescent="0.3">
      <c r="A719" s="1140" t="str">
        <f t="shared" si="54"/>
        <v/>
      </c>
      <c r="B719" s="895" t="s">
        <v>966</v>
      </c>
      <c r="C719" s="895"/>
      <c r="D719" s="117" t="s">
        <v>920</v>
      </c>
      <c r="E719" s="895"/>
      <c r="F719" s="895" t="s">
        <v>60</v>
      </c>
      <c r="G719" s="999"/>
      <c r="H719" s="999"/>
      <c r="I719" s="960"/>
      <c r="J719" s="110"/>
      <c r="K719" s="957"/>
    </row>
    <row r="720" spans="1:11" ht="26.4" hidden="1" x14ac:dyDescent="0.3">
      <c r="A720" s="1140" t="str">
        <f t="shared" si="54"/>
        <v/>
      </c>
      <c r="B720" s="891" t="s">
        <v>2777</v>
      </c>
      <c r="C720" s="1052" t="s">
        <v>3552</v>
      </c>
      <c r="D720" s="842" t="s">
        <v>2718</v>
      </c>
      <c r="E720" s="890"/>
      <c r="F720" s="892" t="s">
        <v>2701</v>
      </c>
      <c r="G720" s="916">
        <f>(278.24*(1.25*0.3))+57.09+0.99</f>
        <v>162.42000000000002</v>
      </c>
      <c r="H720" s="916">
        <f t="shared" ref="H720:H735" si="55">G720*E720</f>
        <v>0</v>
      </c>
      <c r="I720" s="916">
        <f>H720*$I$12</f>
        <v>0</v>
      </c>
      <c r="J720" s="10"/>
      <c r="K720" s="916">
        <f>SUM(H720:I720)</f>
        <v>0</v>
      </c>
    </row>
    <row r="721" spans="1:11" ht="15.6" hidden="1" x14ac:dyDescent="0.3">
      <c r="A721" s="1140" t="str">
        <f t="shared" si="54"/>
        <v/>
      </c>
      <c r="B721" s="831"/>
      <c r="C721" s="831"/>
      <c r="D721" s="83"/>
      <c r="E721" s="890"/>
      <c r="F721" s="831"/>
      <c r="G721" s="995"/>
      <c r="H721" s="995"/>
      <c r="I721" s="969"/>
      <c r="J721" s="18"/>
      <c r="K721" s="958"/>
    </row>
    <row r="722" spans="1:11" ht="15.6" hidden="1" x14ac:dyDescent="0.3">
      <c r="A722" s="1140" t="str">
        <f t="shared" si="54"/>
        <v/>
      </c>
      <c r="B722" s="1052" t="s">
        <v>967</v>
      </c>
      <c r="C722" s="1052"/>
      <c r="D722" s="1056" t="s">
        <v>921</v>
      </c>
      <c r="E722" s="1052"/>
      <c r="F722" s="1052" t="s">
        <v>60</v>
      </c>
      <c r="G722" s="955"/>
      <c r="H722" s="916">
        <f t="shared" si="55"/>
        <v>0</v>
      </c>
      <c r="I722" s="916">
        <f t="shared" ref="I722:I735" si="56">H722*$I$12</f>
        <v>0</v>
      </c>
      <c r="J722" s="10"/>
      <c r="K722" s="953">
        <f t="shared" ref="K722:K735" si="57">SUM(H722:I722)</f>
        <v>0</v>
      </c>
    </row>
    <row r="723" spans="1:11" ht="15.6" hidden="1" x14ac:dyDescent="0.3">
      <c r="A723" s="1140" t="str">
        <f t="shared" si="54"/>
        <v/>
      </c>
      <c r="B723" s="1052" t="s">
        <v>968</v>
      </c>
      <c r="C723" s="1052"/>
      <c r="D723" s="1056" t="s">
        <v>922</v>
      </c>
      <c r="E723" s="1052"/>
      <c r="F723" s="1052" t="s">
        <v>60</v>
      </c>
      <c r="G723" s="955"/>
      <c r="H723" s="916">
        <f t="shared" si="55"/>
        <v>0</v>
      </c>
      <c r="I723" s="916">
        <f t="shared" si="56"/>
        <v>0</v>
      </c>
      <c r="J723" s="10"/>
      <c r="K723" s="953">
        <f t="shared" si="57"/>
        <v>0</v>
      </c>
    </row>
    <row r="724" spans="1:11" ht="15.6" hidden="1" x14ac:dyDescent="0.3">
      <c r="A724" s="1140" t="str">
        <f t="shared" si="54"/>
        <v/>
      </c>
      <c r="B724" s="1052" t="s">
        <v>969</v>
      </c>
      <c r="C724" s="1052"/>
      <c r="D724" s="1056" t="s">
        <v>923</v>
      </c>
      <c r="E724" s="1052"/>
      <c r="F724" s="1052" t="s">
        <v>60</v>
      </c>
      <c r="G724" s="955"/>
      <c r="H724" s="916">
        <f t="shared" si="55"/>
        <v>0</v>
      </c>
      <c r="I724" s="916">
        <f t="shared" si="56"/>
        <v>0</v>
      </c>
      <c r="J724" s="10"/>
      <c r="K724" s="953">
        <f t="shared" si="57"/>
        <v>0</v>
      </c>
    </row>
    <row r="725" spans="1:11" ht="15.6" hidden="1" x14ac:dyDescent="0.3">
      <c r="A725" s="1140" t="str">
        <f t="shared" si="54"/>
        <v/>
      </c>
      <c r="B725" s="1052" t="s">
        <v>970</v>
      </c>
      <c r="C725" s="1052"/>
      <c r="D725" s="1056" t="s">
        <v>917</v>
      </c>
      <c r="E725" s="1052"/>
      <c r="F725" s="1052" t="s">
        <v>60</v>
      </c>
      <c r="G725" s="955"/>
      <c r="H725" s="916">
        <f t="shared" si="55"/>
        <v>0</v>
      </c>
      <c r="I725" s="916">
        <f t="shared" si="56"/>
        <v>0</v>
      </c>
      <c r="J725" s="10"/>
      <c r="K725" s="953">
        <f t="shared" si="57"/>
        <v>0</v>
      </c>
    </row>
    <row r="726" spans="1:11" ht="15.6" hidden="1" x14ac:dyDescent="0.3">
      <c r="A726" s="1140" t="str">
        <f t="shared" si="54"/>
        <v/>
      </c>
      <c r="B726" s="1052" t="s">
        <v>971</v>
      </c>
      <c r="C726" s="1052"/>
      <c r="D726" s="1056" t="s">
        <v>924</v>
      </c>
      <c r="E726" s="1052"/>
      <c r="F726" s="1052" t="s">
        <v>60</v>
      </c>
      <c r="G726" s="955"/>
      <c r="H726" s="916">
        <f t="shared" si="55"/>
        <v>0</v>
      </c>
      <c r="I726" s="916">
        <f t="shared" si="56"/>
        <v>0</v>
      </c>
      <c r="J726" s="10"/>
      <c r="K726" s="953">
        <f t="shared" si="57"/>
        <v>0</v>
      </c>
    </row>
    <row r="727" spans="1:11" ht="15.6" hidden="1" x14ac:dyDescent="0.3">
      <c r="A727" s="1140" t="str">
        <f t="shared" si="54"/>
        <v/>
      </c>
      <c r="B727" s="1052" t="s">
        <v>972</v>
      </c>
      <c r="C727" s="1052"/>
      <c r="D727" s="1056" t="s">
        <v>925</v>
      </c>
      <c r="E727" s="1052"/>
      <c r="F727" s="1052" t="s">
        <v>210</v>
      </c>
      <c r="G727" s="955"/>
      <c r="H727" s="916">
        <f t="shared" si="55"/>
        <v>0</v>
      </c>
      <c r="I727" s="916">
        <f t="shared" si="56"/>
        <v>0</v>
      </c>
      <c r="J727" s="10"/>
      <c r="K727" s="953">
        <f t="shared" si="57"/>
        <v>0</v>
      </c>
    </row>
    <row r="728" spans="1:11" ht="15.6" hidden="1" x14ac:dyDescent="0.3">
      <c r="A728" s="1140" t="str">
        <f t="shared" si="54"/>
        <v/>
      </c>
      <c r="B728" s="1052" t="s">
        <v>973</v>
      </c>
      <c r="C728" s="1052"/>
      <c r="D728" s="1056" t="s">
        <v>918</v>
      </c>
      <c r="E728" s="1052"/>
      <c r="F728" s="1052" t="s">
        <v>8</v>
      </c>
      <c r="G728" s="955"/>
      <c r="H728" s="916">
        <f t="shared" si="55"/>
        <v>0</v>
      </c>
      <c r="I728" s="916">
        <f t="shared" si="56"/>
        <v>0</v>
      </c>
      <c r="J728" s="10"/>
      <c r="K728" s="953">
        <f t="shared" si="57"/>
        <v>0</v>
      </c>
    </row>
    <row r="729" spans="1:11" ht="15.6" hidden="1" x14ac:dyDescent="0.3">
      <c r="A729" s="1140" t="str">
        <f t="shared" si="54"/>
        <v/>
      </c>
      <c r="B729" s="1052" t="s">
        <v>974</v>
      </c>
      <c r="C729" s="1052"/>
      <c r="D729" s="1056" t="s">
        <v>926</v>
      </c>
      <c r="E729" s="1052"/>
      <c r="F729" s="1052" t="s">
        <v>8</v>
      </c>
      <c r="G729" s="955"/>
      <c r="H729" s="916">
        <f t="shared" si="55"/>
        <v>0</v>
      </c>
      <c r="I729" s="916">
        <f t="shared" si="56"/>
        <v>0</v>
      </c>
      <c r="J729" s="10"/>
      <c r="K729" s="953">
        <f t="shared" si="57"/>
        <v>0</v>
      </c>
    </row>
    <row r="730" spans="1:11" ht="15.6" hidden="1" x14ac:dyDescent="0.3">
      <c r="A730" s="1140" t="str">
        <f t="shared" si="54"/>
        <v/>
      </c>
      <c r="B730" s="1052" t="s">
        <v>975</v>
      </c>
      <c r="C730" s="1052"/>
      <c r="D730" s="1056" t="s">
        <v>927</v>
      </c>
      <c r="E730" s="1052"/>
      <c r="F730" s="1052" t="s">
        <v>8</v>
      </c>
      <c r="G730" s="955"/>
      <c r="H730" s="916">
        <f t="shared" si="55"/>
        <v>0</v>
      </c>
      <c r="I730" s="916">
        <f t="shared" si="56"/>
        <v>0</v>
      </c>
      <c r="J730" s="10"/>
      <c r="K730" s="953">
        <f t="shared" si="57"/>
        <v>0</v>
      </c>
    </row>
    <row r="731" spans="1:11" ht="15.6" hidden="1" x14ac:dyDescent="0.3">
      <c r="A731" s="1140" t="str">
        <f t="shared" si="54"/>
        <v/>
      </c>
      <c r="B731" s="1052" t="s">
        <v>976</v>
      </c>
      <c r="C731" s="1052"/>
      <c r="D731" s="1056" t="s">
        <v>928</v>
      </c>
      <c r="E731" s="1052"/>
      <c r="F731" s="1052" t="s">
        <v>8</v>
      </c>
      <c r="G731" s="955"/>
      <c r="H731" s="916">
        <f t="shared" si="55"/>
        <v>0</v>
      </c>
      <c r="I731" s="916">
        <f t="shared" si="56"/>
        <v>0</v>
      </c>
      <c r="J731" s="10"/>
      <c r="K731" s="953">
        <f t="shared" si="57"/>
        <v>0</v>
      </c>
    </row>
    <row r="732" spans="1:11" ht="15.6" hidden="1" x14ac:dyDescent="0.3">
      <c r="A732" s="1140" t="str">
        <f t="shared" si="54"/>
        <v/>
      </c>
      <c r="B732" s="1052" t="s">
        <v>977</v>
      </c>
      <c r="C732" s="1052"/>
      <c r="D732" s="1056" t="s">
        <v>929</v>
      </c>
      <c r="E732" s="1052"/>
      <c r="F732" s="1052" t="s">
        <v>8</v>
      </c>
      <c r="G732" s="955"/>
      <c r="H732" s="916">
        <f t="shared" si="55"/>
        <v>0</v>
      </c>
      <c r="I732" s="916">
        <f t="shared" si="56"/>
        <v>0</v>
      </c>
      <c r="J732" s="10"/>
      <c r="K732" s="953">
        <f t="shared" si="57"/>
        <v>0</v>
      </c>
    </row>
    <row r="733" spans="1:11" ht="15.6" hidden="1" x14ac:dyDescent="0.3">
      <c r="A733" s="1140" t="str">
        <f t="shared" si="54"/>
        <v/>
      </c>
      <c r="B733" s="1052" t="s">
        <v>978</v>
      </c>
      <c r="C733" s="1052"/>
      <c r="D733" s="1056" t="s">
        <v>930</v>
      </c>
      <c r="E733" s="1052"/>
      <c r="F733" s="1052" t="s">
        <v>8</v>
      </c>
      <c r="G733" s="955"/>
      <c r="H733" s="916">
        <f t="shared" si="55"/>
        <v>0</v>
      </c>
      <c r="I733" s="916">
        <f t="shared" si="56"/>
        <v>0</v>
      </c>
      <c r="J733" s="10"/>
      <c r="K733" s="953">
        <f t="shared" si="57"/>
        <v>0</v>
      </c>
    </row>
    <row r="734" spans="1:11" ht="15.6" hidden="1" x14ac:dyDescent="0.3">
      <c r="A734" s="1140" t="str">
        <f t="shared" si="54"/>
        <v/>
      </c>
      <c r="B734" s="1052" t="s">
        <v>979</v>
      </c>
      <c r="C734" s="1052"/>
      <c r="D734" s="1056" t="s">
        <v>931</v>
      </c>
      <c r="E734" s="1052"/>
      <c r="F734" s="1052" t="s">
        <v>8</v>
      </c>
      <c r="G734" s="955"/>
      <c r="H734" s="916">
        <f t="shared" si="55"/>
        <v>0</v>
      </c>
      <c r="I734" s="916">
        <f t="shared" si="56"/>
        <v>0</v>
      </c>
      <c r="J734" s="10"/>
      <c r="K734" s="953">
        <f t="shared" si="57"/>
        <v>0</v>
      </c>
    </row>
    <row r="735" spans="1:11" ht="15.6" hidden="1" x14ac:dyDescent="0.3">
      <c r="A735" s="1140" t="str">
        <f t="shared" si="54"/>
        <v/>
      </c>
      <c r="B735" s="1052" t="s">
        <v>980</v>
      </c>
      <c r="C735" s="1052"/>
      <c r="D735" s="1056" t="s">
        <v>932</v>
      </c>
      <c r="E735" s="1052"/>
      <c r="F735" s="1052" t="s">
        <v>8</v>
      </c>
      <c r="G735" s="955"/>
      <c r="H735" s="916">
        <f t="shared" si="55"/>
        <v>0</v>
      </c>
      <c r="I735" s="916">
        <f t="shared" si="56"/>
        <v>0</v>
      </c>
      <c r="J735" s="10"/>
      <c r="K735" s="953">
        <f t="shared" si="57"/>
        <v>0</v>
      </c>
    </row>
    <row r="736" spans="1:11" ht="15.6" hidden="1" x14ac:dyDescent="0.3">
      <c r="A736" s="1140" t="str">
        <f t="shared" si="54"/>
        <v/>
      </c>
      <c r="B736" s="895" t="s">
        <v>981</v>
      </c>
      <c r="C736" s="895"/>
      <c r="D736" s="117" t="s">
        <v>933</v>
      </c>
      <c r="E736" s="895"/>
      <c r="F736" s="895" t="s">
        <v>60</v>
      </c>
      <c r="G736" s="999"/>
      <c r="H736" s="960"/>
      <c r="I736" s="960"/>
      <c r="J736" s="110"/>
      <c r="K736" s="957"/>
    </row>
    <row r="737" spans="1:11" ht="39.6" hidden="1" x14ac:dyDescent="0.3">
      <c r="A737" s="1140" t="str">
        <f t="shared" si="54"/>
        <v/>
      </c>
      <c r="B737" s="1052" t="s">
        <v>3061</v>
      </c>
      <c r="C737" s="1052" t="s">
        <v>3206</v>
      </c>
      <c r="D737" s="842" t="s">
        <v>3059</v>
      </c>
      <c r="E737" s="890"/>
      <c r="F737" s="1052" t="s">
        <v>60</v>
      </c>
      <c r="G737" s="916"/>
      <c r="H737" s="916">
        <f>G737*E737</f>
        <v>0</v>
      </c>
      <c r="I737" s="916">
        <f>H737*$I$12</f>
        <v>0</v>
      </c>
      <c r="J737" s="10"/>
      <c r="K737" s="953">
        <f>SUM(H737:I737)</f>
        <v>0</v>
      </c>
    </row>
    <row r="738" spans="1:11" ht="39.6" hidden="1" x14ac:dyDescent="0.3">
      <c r="A738" s="1140" t="str">
        <f t="shared" si="54"/>
        <v/>
      </c>
      <c r="B738" s="1052" t="s">
        <v>3062</v>
      </c>
      <c r="C738" s="1052" t="s">
        <v>3206</v>
      </c>
      <c r="D738" s="842" t="s">
        <v>3060</v>
      </c>
      <c r="E738" s="890"/>
      <c r="F738" s="1052" t="s">
        <v>60</v>
      </c>
      <c r="G738" s="916"/>
      <c r="H738" s="916">
        <f>G738*E738</f>
        <v>0</v>
      </c>
      <c r="I738" s="916">
        <f>H738*$I$12</f>
        <v>0</v>
      </c>
      <c r="J738" s="10"/>
      <c r="K738" s="953">
        <f>SUM(H738:I738)</f>
        <v>0</v>
      </c>
    </row>
    <row r="739" spans="1:11" ht="15.6" hidden="1" x14ac:dyDescent="0.3">
      <c r="A739" s="1140" t="str">
        <f t="shared" si="54"/>
        <v/>
      </c>
      <c r="B739" s="1052"/>
      <c r="C739" s="1052"/>
      <c r="D739" s="1056"/>
      <c r="E739" s="1052"/>
      <c r="F739" s="1052"/>
      <c r="G739" s="955"/>
      <c r="H739" s="916"/>
      <c r="I739" s="916"/>
      <c r="J739" s="10"/>
      <c r="K739" s="953"/>
    </row>
    <row r="740" spans="1:11" ht="15.6" hidden="1" x14ac:dyDescent="0.3">
      <c r="A740" s="1140" t="str">
        <f t="shared" ref="A740:A803" si="58">IF(K740&lt;&gt;0,"x","")</f>
        <v/>
      </c>
      <c r="B740" s="1052" t="s">
        <v>982</v>
      </c>
      <c r="C740" s="1052"/>
      <c r="D740" s="1056" t="s">
        <v>934</v>
      </c>
      <c r="E740" s="1052"/>
      <c r="F740" s="1052" t="s">
        <v>60</v>
      </c>
      <c r="G740" s="955"/>
      <c r="H740" s="916">
        <f>G740*E740</f>
        <v>0</v>
      </c>
      <c r="I740" s="916">
        <f t="shared" ref="I740:I750" si="59">H740*$I$12</f>
        <v>0</v>
      </c>
      <c r="J740" s="10"/>
      <c r="K740" s="953">
        <f t="shared" ref="K740:K750" si="60">SUM(H740:I740)</f>
        <v>0</v>
      </c>
    </row>
    <row r="741" spans="1:11" ht="15.6" hidden="1" x14ac:dyDescent="0.3">
      <c r="A741" s="1140" t="str">
        <f t="shared" si="58"/>
        <v/>
      </c>
      <c r="B741" s="1052" t="s">
        <v>983</v>
      </c>
      <c r="C741" s="1052"/>
      <c r="D741" s="1056" t="s">
        <v>935</v>
      </c>
      <c r="E741" s="1052"/>
      <c r="F741" s="1052" t="s">
        <v>60</v>
      </c>
      <c r="G741" s="955"/>
      <c r="H741" s="916">
        <f t="shared" ref="H741:H750" si="61">G741*E741</f>
        <v>0</v>
      </c>
      <c r="I741" s="916">
        <f t="shared" si="59"/>
        <v>0</v>
      </c>
      <c r="J741" s="10"/>
      <c r="K741" s="953">
        <f t="shared" si="60"/>
        <v>0</v>
      </c>
    </row>
    <row r="742" spans="1:11" ht="15.6" hidden="1" x14ac:dyDescent="0.3">
      <c r="A742" s="1140" t="str">
        <f t="shared" si="58"/>
        <v/>
      </c>
      <c r="B742" s="1052" t="s">
        <v>984</v>
      </c>
      <c r="C742" s="1052"/>
      <c r="D742" s="1056" t="s">
        <v>936</v>
      </c>
      <c r="E742" s="1052"/>
      <c r="F742" s="1052" t="s">
        <v>60</v>
      </c>
      <c r="G742" s="955"/>
      <c r="H742" s="916">
        <f t="shared" si="61"/>
        <v>0</v>
      </c>
      <c r="I742" s="916">
        <f t="shared" si="59"/>
        <v>0</v>
      </c>
      <c r="J742" s="10"/>
      <c r="K742" s="953">
        <f t="shared" si="60"/>
        <v>0</v>
      </c>
    </row>
    <row r="743" spans="1:11" ht="15.6" hidden="1" x14ac:dyDescent="0.3">
      <c r="A743" s="1140" t="str">
        <f t="shared" si="58"/>
        <v/>
      </c>
      <c r="B743" s="1052" t="s">
        <v>985</v>
      </c>
      <c r="C743" s="1052"/>
      <c r="D743" s="1056" t="s">
        <v>937</v>
      </c>
      <c r="E743" s="1052"/>
      <c r="F743" s="1052" t="s">
        <v>210</v>
      </c>
      <c r="G743" s="955"/>
      <c r="H743" s="916">
        <f t="shared" si="61"/>
        <v>0</v>
      </c>
      <c r="I743" s="916">
        <f t="shared" si="59"/>
        <v>0</v>
      </c>
      <c r="J743" s="10"/>
      <c r="K743" s="953">
        <f t="shared" si="60"/>
        <v>0</v>
      </c>
    </row>
    <row r="744" spans="1:11" ht="15.6" hidden="1" x14ac:dyDescent="0.3">
      <c r="A744" s="1140" t="str">
        <f t="shared" si="58"/>
        <v/>
      </c>
      <c r="B744" s="1052" t="s">
        <v>986</v>
      </c>
      <c r="C744" s="1052"/>
      <c r="D744" s="1056" t="s">
        <v>938</v>
      </c>
      <c r="E744" s="1052"/>
      <c r="F744" s="1052" t="s">
        <v>8</v>
      </c>
      <c r="G744" s="955"/>
      <c r="H744" s="916">
        <f t="shared" si="61"/>
        <v>0</v>
      </c>
      <c r="I744" s="916">
        <f t="shared" si="59"/>
        <v>0</v>
      </c>
      <c r="J744" s="10"/>
      <c r="K744" s="953">
        <f t="shared" si="60"/>
        <v>0</v>
      </c>
    </row>
    <row r="745" spans="1:11" ht="15.6" hidden="1" x14ac:dyDescent="0.3">
      <c r="A745" s="1140" t="str">
        <f t="shared" si="58"/>
        <v/>
      </c>
      <c r="B745" s="1052" t="s">
        <v>987</v>
      </c>
      <c r="C745" s="1052"/>
      <c r="D745" s="1056" t="s">
        <v>939</v>
      </c>
      <c r="E745" s="1052"/>
      <c r="F745" s="1052" t="s">
        <v>8</v>
      </c>
      <c r="G745" s="955"/>
      <c r="H745" s="916">
        <f t="shared" si="61"/>
        <v>0</v>
      </c>
      <c r="I745" s="916">
        <f t="shared" si="59"/>
        <v>0</v>
      </c>
      <c r="J745" s="10"/>
      <c r="K745" s="953">
        <f t="shared" si="60"/>
        <v>0</v>
      </c>
    </row>
    <row r="746" spans="1:11" ht="15.6" hidden="1" x14ac:dyDescent="0.3">
      <c r="A746" s="1140" t="str">
        <f t="shared" si="58"/>
        <v/>
      </c>
      <c r="B746" s="1052" t="s">
        <v>988</v>
      </c>
      <c r="C746" s="1052"/>
      <c r="D746" s="1056" t="s">
        <v>940</v>
      </c>
      <c r="E746" s="1052"/>
      <c r="F746" s="1052" t="s">
        <v>8</v>
      </c>
      <c r="G746" s="955"/>
      <c r="H746" s="916">
        <f t="shared" si="61"/>
        <v>0</v>
      </c>
      <c r="I746" s="916">
        <f t="shared" si="59"/>
        <v>0</v>
      </c>
      <c r="J746" s="10"/>
      <c r="K746" s="953">
        <f t="shared" si="60"/>
        <v>0</v>
      </c>
    </row>
    <row r="747" spans="1:11" ht="15.6" hidden="1" x14ac:dyDescent="0.3">
      <c r="A747" s="1140" t="str">
        <f t="shared" si="58"/>
        <v/>
      </c>
      <c r="B747" s="1052" t="s">
        <v>989</v>
      </c>
      <c r="C747" s="1052"/>
      <c r="D747" s="1056" t="s">
        <v>941</v>
      </c>
      <c r="E747" s="1052"/>
      <c r="F747" s="1052" t="s">
        <v>8</v>
      </c>
      <c r="G747" s="955"/>
      <c r="H747" s="916">
        <f t="shared" si="61"/>
        <v>0</v>
      </c>
      <c r="I747" s="916">
        <f t="shared" si="59"/>
        <v>0</v>
      </c>
      <c r="J747" s="10"/>
      <c r="K747" s="953">
        <f t="shared" si="60"/>
        <v>0</v>
      </c>
    </row>
    <row r="748" spans="1:11" ht="15.6" hidden="1" x14ac:dyDescent="0.3">
      <c r="A748" s="1140" t="str">
        <f t="shared" si="58"/>
        <v/>
      </c>
      <c r="B748" s="1052" t="s">
        <v>990</v>
      </c>
      <c r="C748" s="1052"/>
      <c r="D748" s="1056" t="s">
        <v>942</v>
      </c>
      <c r="E748" s="1052"/>
      <c r="F748" s="1052" t="s">
        <v>8</v>
      </c>
      <c r="G748" s="955"/>
      <c r="H748" s="916">
        <f t="shared" si="61"/>
        <v>0</v>
      </c>
      <c r="I748" s="916">
        <f t="shared" si="59"/>
        <v>0</v>
      </c>
      <c r="J748" s="10"/>
      <c r="K748" s="953">
        <f t="shared" si="60"/>
        <v>0</v>
      </c>
    </row>
    <row r="749" spans="1:11" ht="15.6" hidden="1" x14ac:dyDescent="0.3">
      <c r="A749" s="1140" t="str">
        <f t="shared" si="58"/>
        <v/>
      </c>
      <c r="B749" s="1052" t="s">
        <v>991</v>
      </c>
      <c r="C749" s="1052"/>
      <c r="D749" s="1056" t="s">
        <v>943</v>
      </c>
      <c r="E749" s="1052"/>
      <c r="F749" s="1052" t="s">
        <v>8</v>
      </c>
      <c r="G749" s="955"/>
      <c r="H749" s="916">
        <f t="shared" si="61"/>
        <v>0</v>
      </c>
      <c r="I749" s="916">
        <f t="shared" si="59"/>
        <v>0</v>
      </c>
      <c r="J749" s="10"/>
      <c r="K749" s="953">
        <f t="shared" si="60"/>
        <v>0</v>
      </c>
    </row>
    <row r="750" spans="1:11" ht="15.6" hidden="1" x14ac:dyDescent="0.3">
      <c r="A750" s="1140" t="str">
        <f t="shared" si="58"/>
        <v/>
      </c>
      <c r="B750" s="1052" t="s">
        <v>992</v>
      </c>
      <c r="C750" s="1052"/>
      <c r="D750" s="1056" t="s">
        <v>944</v>
      </c>
      <c r="E750" s="1052"/>
      <c r="F750" s="1052" t="s">
        <v>60</v>
      </c>
      <c r="G750" s="955"/>
      <c r="H750" s="916">
        <f t="shared" si="61"/>
        <v>0</v>
      </c>
      <c r="I750" s="916">
        <f t="shared" si="59"/>
        <v>0</v>
      </c>
      <c r="J750" s="10"/>
      <c r="K750" s="953">
        <f t="shared" si="60"/>
        <v>0</v>
      </c>
    </row>
    <row r="751" spans="1:11" ht="15.6" x14ac:dyDescent="0.3">
      <c r="A751" s="1140" t="s">
        <v>4247</v>
      </c>
      <c r="B751" s="895" t="s">
        <v>247</v>
      </c>
      <c r="C751" s="895"/>
      <c r="D751" s="117" t="s">
        <v>3778</v>
      </c>
      <c r="E751" s="895"/>
      <c r="F751" s="895"/>
      <c r="G751" s="999"/>
      <c r="H751" s="960"/>
      <c r="I751" s="960"/>
      <c r="J751" s="110"/>
      <c r="K751" s="957"/>
    </row>
    <row r="752" spans="1:11" ht="39.6" x14ac:dyDescent="0.3">
      <c r="A752" s="1140" t="str">
        <f t="shared" si="58"/>
        <v/>
      </c>
      <c r="B752" s="891" t="s">
        <v>2778</v>
      </c>
      <c r="C752" s="891" t="s">
        <v>3766</v>
      </c>
      <c r="D752" s="1056" t="s">
        <v>3767</v>
      </c>
      <c r="E752" s="890">
        <v>1</v>
      </c>
      <c r="F752" s="635" t="s">
        <v>60</v>
      </c>
      <c r="G752" s="916"/>
      <c r="H752" s="916"/>
      <c r="I752" s="916"/>
      <c r="J752" s="10"/>
      <c r="K752" s="953"/>
    </row>
    <row r="753" spans="1:11" ht="39.6" x14ac:dyDescent="0.3">
      <c r="A753" s="1140" t="str">
        <f t="shared" si="58"/>
        <v/>
      </c>
      <c r="B753" s="106" t="s">
        <v>2779</v>
      </c>
      <c r="C753" s="891" t="s">
        <v>3514</v>
      </c>
      <c r="D753" s="1056" t="s">
        <v>3768</v>
      </c>
      <c r="E753" s="890">
        <v>20</v>
      </c>
      <c r="F753" s="635" t="s">
        <v>60</v>
      </c>
      <c r="G753" s="916"/>
      <c r="H753" s="916"/>
      <c r="I753" s="916"/>
      <c r="J753" s="10"/>
      <c r="K753" s="953"/>
    </row>
    <row r="754" spans="1:11" ht="48" customHeight="1" x14ac:dyDescent="0.3">
      <c r="A754" s="1140" t="str">
        <f t="shared" si="58"/>
        <v/>
      </c>
      <c r="B754" s="891" t="s">
        <v>2780</v>
      </c>
      <c r="C754" s="904" t="s">
        <v>4151</v>
      </c>
      <c r="D754" s="1056" t="s">
        <v>3854</v>
      </c>
      <c r="E754" s="890">
        <v>4</v>
      </c>
      <c r="F754" s="635" t="s">
        <v>60</v>
      </c>
      <c r="G754" s="916"/>
      <c r="H754" s="916"/>
      <c r="I754" s="916"/>
      <c r="J754" s="10"/>
      <c r="K754" s="953"/>
    </row>
    <row r="755" spans="1:11" ht="52.8" x14ac:dyDescent="0.3">
      <c r="A755" s="1140" t="str">
        <f t="shared" si="58"/>
        <v/>
      </c>
      <c r="B755" s="891" t="s">
        <v>2781</v>
      </c>
      <c r="C755" s="904" t="s">
        <v>3365</v>
      </c>
      <c r="D755" s="1056" t="s">
        <v>4619</v>
      </c>
      <c r="E755" s="890">
        <v>2</v>
      </c>
      <c r="F755" s="892" t="s">
        <v>60</v>
      </c>
      <c r="G755" s="916"/>
      <c r="H755" s="916"/>
      <c r="I755" s="916"/>
      <c r="J755" s="10"/>
      <c r="K755" s="953"/>
    </row>
    <row r="756" spans="1:11" ht="15.6" x14ac:dyDescent="0.3">
      <c r="A756" s="1140" t="s">
        <v>4247</v>
      </c>
      <c r="B756" s="831"/>
      <c r="C756" s="831"/>
      <c r="D756" s="83"/>
      <c r="E756" s="831"/>
      <c r="F756" s="831"/>
      <c r="G756" s="995"/>
      <c r="H756" s="969"/>
      <c r="I756" s="969"/>
      <c r="J756" s="18"/>
      <c r="K756" s="958"/>
    </row>
    <row r="757" spans="1:11" ht="15.6" hidden="1" x14ac:dyDescent="0.3">
      <c r="A757" s="1140" t="str">
        <f t="shared" si="58"/>
        <v/>
      </c>
      <c r="B757" s="1052" t="s">
        <v>993</v>
      </c>
      <c r="C757" s="1052"/>
      <c r="D757" s="1056" t="s">
        <v>946</v>
      </c>
      <c r="E757" s="1052"/>
      <c r="F757" s="1052" t="s">
        <v>60</v>
      </c>
      <c r="G757" s="955"/>
      <c r="H757" s="916">
        <f>G757*E757</f>
        <v>0</v>
      </c>
      <c r="I757" s="916">
        <f t="shared" ref="I757:I774" si="62">H757*$I$12</f>
        <v>0</v>
      </c>
      <c r="J757" s="10"/>
      <c r="K757" s="953">
        <f t="shared" ref="K757:K774" si="63">SUM(H757:I757)</f>
        <v>0</v>
      </c>
    </row>
    <row r="758" spans="1:11" ht="15.6" hidden="1" x14ac:dyDescent="0.3">
      <c r="A758" s="1140" t="str">
        <f t="shared" si="58"/>
        <v/>
      </c>
      <c r="B758" s="1052" t="s">
        <v>994</v>
      </c>
      <c r="C758" s="1052"/>
      <c r="D758" s="1056" t="s">
        <v>947</v>
      </c>
      <c r="E758" s="1052"/>
      <c r="F758" s="1052" t="s">
        <v>60</v>
      </c>
      <c r="G758" s="955"/>
      <c r="H758" s="916">
        <f t="shared" ref="H758:H774" si="64">G758*E758</f>
        <v>0</v>
      </c>
      <c r="I758" s="916">
        <f t="shared" si="62"/>
        <v>0</v>
      </c>
      <c r="J758" s="10"/>
      <c r="K758" s="953">
        <f t="shared" si="63"/>
        <v>0</v>
      </c>
    </row>
    <row r="759" spans="1:11" ht="15.6" hidden="1" x14ac:dyDescent="0.3">
      <c r="A759" s="1140" t="str">
        <f t="shared" si="58"/>
        <v/>
      </c>
      <c r="B759" s="1052" t="s">
        <v>995</v>
      </c>
      <c r="C759" s="1052"/>
      <c r="D759" s="1056" t="s">
        <v>948</v>
      </c>
      <c r="E759" s="1052"/>
      <c r="F759" s="1052" t="s">
        <v>210</v>
      </c>
      <c r="G759" s="955"/>
      <c r="H759" s="916">
        <f t="shared" si="64"/>
        <v>0</v>
      </c>
      <c r="I759" s="916">
        <f t="shared" si="62"/>
        <v>0</v>
      </c>
      <c r="J759" s="10"/>
      <c r="K759" s="953">
        <f t="shared" si="63"/>
        <v>0</v>
      </c>
    </row>
    <row r="760" spans="1:11" ht="15.6" hidden="1" x14ac:dyDescent="0.3">
      <c r="A760" s="1140" t="str">
        <f t="shared" si="58"/>
        <v/>
      </c>
      <c r="B760" s="1052" t="s">
        <v>996</v>
      </c>
      <c r="C760" s="1052"/>
      <c r="D760" s="1056" t="s">
        <v>949</v>
      </c>
      <c r="E760" s="1052"/>
      <c r="F760" s="1052" t="s">
        <v>8</v>
      </c>
      <c r="G760" s="955"/>
      <c r="H760" s="916">
        <f t="shared" si="64"/>
        <v>0</v>
      </c>
      <c r="I760" s="916">
        <f t="shared" si="62"/>
        <v>0</v>
      </c>
      <c r="J760" s="10"/>
      <c r="K760" s="953">
        <f t="shared" si="63"/>
        <v>0</v>
      </c>
    </row>
    <row r="761" spans="1:11" ht="15.6" hidden="1" x14ac:dyDescent="0.3">
      <c r="A761" s="1140" t="str">
        <f t="shared" si="58"/>
        <v/>
      </c>
      <c r="B761" s="1052" t="s">
        <v>997</v>
      </c>
      <c r="C761" s="1052"/>
      <c r="D761" s="1056" t="s">
        <v>950</v>
      </c>
      <c r="E761" s="1052"/>
      <c r="F761" s="1052" t="s">
        <v>8</v>
      </c>
      <c r="G761" s="955"/>
      <c r="H761" s="916">
        <f t="shared" si="64"/>
        <v>0</v>
      </c>
      <c r="I761" s="916">
        <f t="shared" si="62"/>
        <v>0</v>
      </c>
      <c r="J761" s="10"/>
      <c r="K761" s="953">
        <f t="shared" si="63"/>
        <v>0</v>
      </c>
    </row>
    <row r="762" spans="1:11" ht="15.6" hidden="1" x14ac:dyDescent="0.3">
      <c r="A762" s="1140" t="str">
        <f t="shared" si="58"/>
        <v/>
      </c>
      <c r="B762" s="1052" t="s">
        <v>998</v>
      </c>
      <c r="C762" s="1052"/>
      <c r="D762" s="1056" t="s">
        <v>951</v>
      </c>
      <c r="E762" s="1052"/>
      <c r="F762" s="1052" t="s">
        <v>8</v>
      </c>
      <c r="G762" s="955"/>
      <c r="H762" s="916">
        <f t="shared" si="64"/>
        <v>0</v>
      </c>
      <c r="I762" s="916">
        <f t="shared" si="62"/>
        <v>0</v>
      </c>
      <c r="J762" s="10"/>
      <c r="K762" s="953">
        <f t="shared" si="63"/>
        <v>0</v>
      </c>
    </row>
    <row r="763" spans="1:11" ht="15.6" hidden="1" x14ac:dyDescent="0.3">
      <c r="A763" s="1140" t="str">
        <f t="shared" si="58"/>
        <v/>
      </c>
      <c r="B763" s="1052" t="s">
        <v>999</v>
      </c>
      <c r="C763" s="1052"/>
      <c r="D763" s="1056" t="s">
        <v>952</v>
      </c>
      <c r="E763" s="1052"/>
      <c r="F763" s="1052" t="s">
        <v>8</v>
      </c>
      <c r="G763" s="955"/>
      <c r="H763" s="916">
        <f t="shared" si="64"/>
        <v>0</v>
      </c>
      <c r="I763" s="916">
        <f t="shared" si="62"/>
        <v>0</v>
      </c>
      <c r="J763" s="10"/>
      <c r="K763" s="953">
        <f t="shared" si="63"/>
        <v>0</v>
      </c>
    </row>
    <row r="764" spans="1:11" ht="15.6" hidden="1" x14ac:dyDescent="0.3">
      <c r="A764" s="1140" t="str">
        <f t="shared" si="58"/>
        <v/>
      </c>
      <c r="B764" s="1052" t="s">
        <v>1000</v>
      </c>
      <c r="C764" s="1052"/>
      <c r="D764" s="1056" t="s">
        <v>953</v>
      </c>
      <c r="E764" s="1052"/>
      <c r="F764" s="1052" t="s">
        <v>8</v>
      </c>
      <c r="G764" s="955"/>
      <c r="H764" s="916">
        <f t="shared" si="64"/>
        <v>0</v>
      </c>
      <c r="I764" s="916">
        <f t="shared" si="62"/>
        <v>0</v>
      </c>
      <c r="J764" s="10"/>
      <c r="K764" s="953">
        <f t="shared" si="63"/>
        <v>0</v>
      </c>
    </row>
    <row r="765" spans="1:11" ht="15.6" hidden="1" x14ac:dyDescent="0.3">
      <c r="A765" s="1140" t="str">
        <f t="shared" si="58"/>
        <v/>
      </c>
      <c r="B765" s="1052" t="s">
        <v>1001</v>
      </c>
      <c r="C765" s="1052"/>
      <c r="D765" s="1056" t="s">
        <v>954</v>
      </c>
      <c r="E765" s="1052"/>
      <c r="F765" s="1052" t="s">
        <v>8</v>
      </c>
      <c r="G765" s="955"/>
      <c r="H765" s="916">
        <f t="shared" si="64"/>
        <v>0</v>
      </c>
      <c r="I765" s="916">
        <f t="shared" si="62"/>
        <v>0</v>
      </c>
      <c r="J765" s="10"/>
      <c r="K765" s="953">
        <f t="shared" si="63"/>
        <v>0</v>
      </c>
    </row>
    <row r="766" spans="1:11" ht="15.6" hidden="1" x14ac:dyDescent="0.3">
      <c r="A766" s="1140" t="str">
        <f t="shared" si="58"/>
        <v/>
      </c>
      <c r="B766" s="1052" t="s">
        <v>1002</v>
      </c>
      <c r="C766" s="1052"/>
      <c r="D766" s="1056" t="s">
        <v>955</v>
      </c>
      <c r="E766" s="1052"/>
      <c r="F766" s="1052" t="s">
        <v>60</v>
      </c>
      <c r="G766" s="955"/>
      <c r="H766" s="916">
        <f t="shared" si="64"/>
        <v>0</v>
      </c>
      <c r="I766" s="916">
        <f t="shared" si="62"/>
        <v>0</v>
      </c>
      <c r="J766" s="10"/>
      <c r="K766" s="953">
        <f t="shared" si="63"/>
        <v>0</v>
      </c>
    </row>
    <row r="767" spans="1:11" ht="15.6" hidden="1" x14ac:dyDescent="0.3">
      <c r="A767" s="1140" t="str">
        <f t="shared" si="58"/>
        <v/>
      </c>
      <c r="B767" s="1052" t="s">
        <v>1003</v>
      </c>
      <c r="C767" s="1052"/>
      <c r="D767" s="1056" t="s">
        <v>956</v>
      </c>
      <c r="E767" s="1052"/>
      <c r="F767" s="1052" t="s">
        <v>8</v>
      </c>
      <c r="G767" s="955"/>
      <c r="H767" s="916">
        <f t="shared" si="64"/>
        <v>0</v>
      </c>
      <c r="I767" s="916">
        <f t="shared" si="62"/>
        <v>0</v>
      </c>
      <c r="J767" s="10"/>
      <c r="K767" s="953">
        <f t="shared" si="63"/>
        <v>0</v>
      </c>
    </row>
    <row r="768" spans="1:11" ht="15.6" hidden="1" x14ac:dyDescent="0.3">
      <c r="A768" s="1140" t="str">
        <f t="shared" si="58"/>
        <v/>
      </c>
      <c r="B768" s="1052" t="s">
        <v>1004</v>
      </c>
      <c r="C768" s="1052"/>
      <c r="D768" s="1056" t="s">
        <v>957</v>
      </c>
      <c r="E768" s="1052"/>
      <c r="F768" s="1052" t="s">
        <v>60</v>
      </c>
      <c r="G768" s="955"/>
      <c r="H768" s="916">
        <f t="shared" si="64"/>
        <v>0</v>
      </c>
      <c r="I768" s="916">
        <f t="shared" si="62"/>
        <v>0</v>
      </c>
      <c r="J768" s="10"/>
      <c r="K768" s="953">
        <f t="shared" si="63"/>
        <v>0</v>
      </c>
    </row>
    <row r="769" spans="1:11" ht="15.6" hidden="1" x14ac:dyDescent="0.3">
      <c r="A769" s="1140" t="str">
        <f t="shared" si="58"/>
        <v/>
      </c>
      <c r="B769" s="1052" t="s">
        <v>1005</v>
      </c>
      <c r="C769" s="1052"/>
      <c r="D769" s="1056" t="s">
        <v>958</v>
      </c>
      <c r="E769" s="1052"/>
      <c r="F769" s="1052" t="s">
        <v>60</v>
      </c>
      <c r="G769" s="955"/>
      <c r="H769" s="916">
        <f t="shared" si="64"/>
        <v>0</v>
      </c>
      <c r="I769" s="916">
        <f t="shared" si="62"/>
        <v>0</v>
      </c>
      <c r="J769" s="10"/>
      <c r="K769" s="953">
        <f t="shared" si="63"/>
        <v>0</v>
      </c>
    </row>
    <row r="770" spans="1:11" ht="15.6" hidden="1" x14ac:dyDescent="0.3">
      <c r="A770" s="1140" t="str">
        <f t="shared" si="58"/>
        <v/>
      </c>
      <c r="B770" s="1052" t="s">
        <v>1006</v>
      </c>
      <c r="C770" s="1052"/>
      <c r="D770" s="1056" t="s">
        <v>959</v>
      </c>
      <c r="E770" s="1052"/>
      <c r="F770" s="1052" t="s">
        <v>60</v>
      </c>
      <c r="G770" s="955"/>
      <c r="H770" s="916">
        <f t="shared" si="64"/>
        <v>0</v>
      </c>
      <c r="I770" s="916">
        <f t="shared" si="62"/>
        <v>0</v>
      </c>
      <c r="J770" s="10"/>
      <c r="K770" s="953">
        <f t="shared" si="63"/>
        <v>0</v>
      </c>
    </row>
    <row r="771" spans="1:11" ht="15.6" hidden="1" x14ac:dyDescent="0.3">
      <c r="A771" s="1140" t="str">
        <f t="shared" si="58"/>
        <v/>
      </c>
      <c r="B771" s="1052" t="s">
        <v>1007</v>
      </c>
      <c r="C771" s="1052"/>
      <c r="D771" s="1056" t="s">
        <v>960</v>
      </c>
      <c r="E771" s="1052"/>
      <c r="F771" s="1052" t="s">
        <v>60</v>
      </c>
      <c r="G771" s="955"/>
      <c r="H771" s="916">
        <f t="shared" si="64"/>
        <v>0</v>
      </c>
      <c r="I771" s="916">
        <f t="shared" si="62"/>
        <v>0</v>
      </c>
      <c r="J771" s="10"/>
      <c r="K771" s="953">
        <f t="shared" si="63"/>
        <v>0</v>
      </c>
    </row>
    <row r="772" spans="1:11" ht="15.6" hidden="1" x14ac:dyDescent="0.3">
      <c r="A772" s="1140" t="str">
        <f t="shared" si="58"/>
        <v/>
      </c>
      <c r="B772" s="1052" t="s">
        <v>1008</v>
      </c>
      <c r="C772" s="1052"/>
      <c r="D772" s="1056" t="s">
        <v>961</v>
      </c>
      <c r="E772" s="1052"/>
      <c r="F772" s="1052" t="s">
        <v>60</v>
      </c>
      <c r="G772" s="955"/>
      <c r="H772" s="916">
        <f t="shared" si="64"/>
        <v>0</v>
      </c>
      <c r="I772" s="916">
        <f t="shared" si="62"/>
        <v>0</v>
      </c>
      <c r="J772" s="10"/>
      <c r="K772" s="953">
        <f t="shared" si="63"/>
        <v>0</v>
      </c>
    </row>
    <row r="773" spans="1:11" ht="15.6" hidden="1" x14ac:dyDescent="0.3">
      <c r="A773" s="1140" t="str">
        <f t="shared" si="58"/>
        <v/>
      </c>
      <c r="B773" s="1052" t="s">
        <v>1009</v>
      </c>
      <c r="C773" s="1052"/>
      <c r="D773" s="1056" t="s">
        <v>962</v>
      </c>
      <c r="E773" s="1052"/>
      <c r="F773" s="1052" t="s">
        <v>60</v>
      </c>
      <c r="G773" s="955"/>
      <c r="H773" s="916">
        <f t="shared" si="64"/>
        <v>0</v>
      </c>
      <c r="I773" s="916">
        <f t="shared" si="62"/>
        <v>0</v>
      </c>
      <c r="J773" s="10"/>
      <c r="K773" s="953">
        <f t="shared" si="63"/>
        <v>0</v>
      </c>
    </row>
    <row r="774" spans="1:11" ht="15.6" hidden="1" x14ac:dyDescent="0.3">
      <c r="A774" s="1140" t="str">
        <f t="shared" si="58"/>
        <v/>
      </c>
      <c r="B774" s="1052" t="s">
        <v>1010</v>
      </c>
      <c r="C774" s="1052"/>
      <c r="D774" s="1056" t="s">
        <v>963</v>
      </c>
      <c r="E774" s="1052"/>
      <c r="F774" s="1052" t="s">
        <v>60</v>
      </c>
      <c r="G774" s="955"/>
      <c r="H774" s="916">
        <f t="shared" si="64"/>
        <v>0</v>
      </c>
      <c r="I774" s="916">
        <f t="shared" si="62"/>
        <v>0</v>
      </c>
      <c r="J774" s="10"/>
      <c r="K774" s="953">
        <f t="shared" si="63"/>
        <v>0</v>
      </c>
    </row>
    <row r="775" spans="1:11" ht="15.6" hidden="1" x14ac:dyDescent="0.3">
      <c r="A775" s="1140" t="str">
        <f t="shared" si="58"/>
        <v/>
      </c>
      <c r="B775" s="1052"/>
      <c r="C775" s="1052"/>
      <c r="D775" s="1056"/>
      <c r="E775" s="1052"/>
      <c r="F775" s="1052"/>
      <c r="G775" s="955"/>
      <c r="H775" s="916"/>
      <c r="I775" s="916"/>
      <c r="J775" s="10"/>
      <c r="K775" s="916"/>
    </row>
    <row r="776" spans="1:11" ht="15.6" hidden="1" x14ac:dyDescent="0.3">
      <c r="A776" s="1140" t="str">
        <f t="shared" si="58"/>
        <v/>
      </c>
      <c r="B776" s="884" t="s">
        <v>2782</v>
      </c>
      <c r="C776" s="884"/>
      <c r="D776" s="894" t="s">
        <v>2783</v>
      </c>
      <c r="E776" s="611"/>
      <c r="F776" s="611"/>
      <c r="G776" s="679"/>
      <c r="H776" s="852"/>
      <c r="I776" s="852"/>
      <c r="J776" s="75"/>
      <c r="K776" s="852"/>
    </row>
    <row r="777" spans="1:11" s="612" customFormat="1" ht="39.6" hidden="1" x14ac:dyDescent="0.3">
      <c r="A777" s="1140" t="str">
        <f t="shared" si="58"/>
        <v/>
      </c>
      <c r="B777" s="891" t="s">
        <v>3601</v>
      </c>
      <c r="C777" s="891" t="s">
        <v>3531</v>
      </c>
      <c r="D777" s="841" t="s">
        <v>2710</v>
      </c>
      <c r="E777" s="890"/>
      <c r="F777" s="832" t="s">
        <v>60</v>
      </c>
      <c r="G777" s="916">
        <f>(1.2*1.4)*677.26</f>
        <v>1137.7967999999998</v>
      </c>
      <c r="H777" s="969">
        <f t="shared" ref="H777:H783" si="65">G777*E777</f>
        <v>0</v>
      </c>
      <c r="I777" s="969">
        <f t="shared" ref="I777:I783" si="66">H777*$I$12</f>
        <v>0</v>
      </c>
      <c r="J777" s="18"/>
      <c r="K777" s="969">
        <f t="shared" ref="K777:K783" si="67">SUM(H777:I777)</f>
        <v>0</v>
      </c>
    </row>
    <row r="778" spans="1:11" s="612" customFormat="1" ht="39.6" hidden="1" x14ac:dyDescent="0.3">
      <c r="A778" s="1140" t="str">
        <f t="shared" si="58"/>
        <v/>
      </c>
      <c r="B778" s="891" t="s">
        <v>3602</v>
      </c>
      <c r="C778" s="891" t="s">
        <v>3532</v>
      </c>
      <c r="D778" s="842" t="s">
        <v>2711</v>
      </c>
      <c r="E778" s="890"/>
      <c r="F778" s="891" t="s">
        <v>60</v>
      </c>
      <c r="G778" s="916">
        <f>(1.2*1.3)*425.64</f>
        <v>663.99839999999995</v>
      </c>
      <c r="H778" s="916">
        <f t="shared" si="65"/>
        <v>0</v>
      </c>
      <c r="I778" s="916">
        <f t="shared" si="66"/>
        <v>0</v>
      </c>
      <c r="J778" s="10"/>
      <c r="K778" s="916">
        <f t="shared" si="67"/>
        <v>0</v>
      </c>
    </row>
    <row r="779" spans="1:11" s="612" customFormat="1" ht="39.6" hidden="1" x14ac:dyDescent="0.3">
      <c r="A779" s="1140" t="str">
        <f t="shared" si="58"/>
        <v/>
      </c>
      <c r="B779" s="891" t="s">
        <v>3603</v>
      </c>
      <c r="C779" s="891" t="s">
        <v>3532</v>
      </c>
      <c r="D779" s="842" t="s">
        <v>2712</v>
      </c>
      <c r="E779" s="890"/>
      <c r="F779" s="891" t="s">
        <v>60</v>
      </c>
      <c r="G779" s="916">
        <f>(1.2*1.4)*425.64</f>
        <v>715.0752</v>
      </c>
      <c r="H779" s="916">
        <f t="shared" si="65"/>
        <v>0</v>
      </c>
      <c r="I779" s="916">
        <f t="shared" si="66"/>
        <v>0</v>
      </c>
      <c r="J779" s="10"/>
      <c r="K779" s="916">
        <f t="shared" si="67"/>
        <v>0</v>
      </c>
    </row>
    <row r="780" spans="1:11" ht="39.6" hidden="1" x14ac:dyDescent="0.3">
      <c r="A780" s="1140" t="str">
        <f t="shared" si="58"/>
        <v/>
      </c>
      <c r="B780" s="891" t="s">
        <v>3065</v>
      </c>
      <c r="C780" s="891" t="s">
        <v>3228</v>
      </c>
      <c r="D780" s="842" t="s">
        <v>3063</v>
      </c>
      <c r="E780" s="646"/>
      <c r="F780" s="891" t="s">
        <v>60</v>
      </c>
      <c r="G780" s="674"/>
      <c r="H780" s="916">
        <f t="shared" si="65"/>
        <v>0</v>
      </c>
      <c r="I780" s="916">
        <f t="shared" si="66"/>
        <v>0</v>
      </c>
      <c r="J780" s="10"/>
      <c r="K780" s="916">
        <f t="shared" si="67"/>
        <v>0</v>
      </c>
    </row>
    <row r="781" spans="1:11" ht="39.6" hidden="1" x14ac:dyDescent="0.3">
      <c r="A781" s="1140" t="str">
        <f t="shared" si="58"/>
        <v/>
      </c>
      <c r="B781" s="891" t="s">
        <v>3066</v>
      </c>
      <c r="C781" s="891" t="s">
        <v>3229</v>
      </c>
      <c r="D781" s="842" t="s">
        <v>3064</v>
      </c>
      <c r="E781" s="646"/>
      <c r="F781" s="891" t="s">
        <v>60</v>
      </c>
      <c r="G781" s="674"/>
      <c r="H781" s="916">
        <f t="shared" si="65"/>
        <v>0</v>
      </c>
      <c r="I781" s="916">
        <f t="shared" si="66"/>
        <v>0</v>
      </c>
      <c r="J781" s="10"/>
      <c r="K781" s="916">
        <f t="shared" si="67"/>
        <v>0</v>
      </c>
    </row>
    <row r="782" spans="1:11" ht="66" hidden="1" x14ac:dyDescent="0.3">
      <c r="A782" s="1140" t="str">
        <f t="shared" si="58"/>
        <v/>
      </c>
      <c r="B782" s="891" t="s">
        <v>3069</v>
      </c>
      <c r="C782" s="891" t="s">
        <v>3207</v>
      </c>
      <c r="D782" s="842" t="s">
        <v>3067</v>
      </c>
      <c r="E782" s="646"/>
      <c r="F782" s="891" t="s">
        <v>60</v>
      </c>
      <c r="G782" s="916"/>
      <c r="H782" s="916">
        <f t="shared" si="65"/>
        <v>0</v>
      </c>
      <c r="I782" s="916">
        <f t="shared" si="66"/>
        <v>0</v>
      </c>
      <c r="J782" s="10"/>
      <c r="K782" s="916">
        <f t="shared" si="67"/>
        <v>0</v>
      </c>
    </row>
    <row r="783" spans="1:11" ht="66" hidden="1" x14ac:dyDescent="0.3">
      <c r="A783" s="1140" t="str">
        <f t="shared" si="58"/>
        <v/>
      </c>
      <c r="B783" s="891" t="s">
        <v>3070</v>
      </c>
      <c r="C783" s="891" t="s">
        <v>3207</v>
      </c>
      <c r="D783" s="842" t="s">
        <v>3068</v>
      </c>
      <c r="E783" s="646"/>
      <c r="F783" s="891" t="s">
        <v>60</v>
      </c>
      <c r="G783" s="916"/>
      <c r="H783" s="916">
        <f t="shared" si="65"/>
        <v>0</v>
      </c>
      <c r="I783" s="916">
        <f t="shared" si="66"/>
        <v>0</v>
      </c>
      <c r="J783" s="10"/>
      <c r="K783" s="916">
        <f t="shared" si="67"/>
        <v>0</v>
      </c>
    </row>
    <row r="784" spans="1:11" ht="15.6" hidden="1" x14ac:dyDescent="0.3">
      <c r="A784" s="1140" t="str">
        <f t="shared" si="58"/>
        <v/>
      </c>
      <c r="B784" s="885"/>
      <c r="C784" s="831"/>
      <c r="D784" s="831"/>
      <c r="E784" s="831"/>
      <c r="F784" s="831"/>
      <c r="G784" s="995"/>
      <c r="H784" s="969"/>
      <c r="I784" s="969"/>
      <c r="J784" s="18"/>
      <c r="K784" s="969"/>
    </row>
    <row r="785" spans="1:11" ht="15.6" x14ac:dyDescent="0.3">
      <c r="A785" s="1140" t="s">
        <v>4247</v>
      </c>
      <c r="B785" s="880" t="s">
        <v>779</v>
      </c>
      <c r="C785" s="880"/>
      <c r="D785" s="20" t="s">
        <v>1011</v>
      </c>
      <c r="E785" s="880"/>
      <c r="F785" s="880"/>
      <c r="G785" s="964"/>
      <c r="H785" s="964"/>
      <c r="I785" s="964"/>
      <c r="J785" s="403"/>
      <c r="K785" s="964"/>
    </row>
    <row r="786" spans="1:11" ht="15.6" hidden="1" x14ac:dyDescent="0.3">
      <c r="A786" s="1140" t="str">
        <f t="shared" si="58"/>
        <v/>
      </c>
      <c r="B786" s="1052" t="s">
        <v>780</v>
      </c>
      <c r="C786" s="1052"/>
      <c r="D786" s="1056" t="s">
        <v>1027</v>
      </c>
      <c r="E786" s="1052"/>
      <c r="F786" s="1052" t="s">
        <v>8</v>
      </c>
      <c r="G786" s="916"/>
      <c r="H786" s="916">
        <f>G786*E786</f>
        <v>0</v>
      </c>
      <c r="I786" s="916">
        <f>H786*$I$12</f>
        <v>0</v>
      </c>
      <c r="J786" s="10"/>
      <c r="K786" s="953">
        <f>SUM(H786:I786)</f>
        <v>0</v>
      </c>
    </row>
    <row r="787" spans="1:11" ht="15.6" hidden="1" x14ac:dyDescent="0.3">
      <c r="A787" s="1140" t="str">
        <f t="shared" si="58"/>
        <v/>
      </c>
      <c r="B787" s="1052" t="s">
        <v>781</v>
      </c>
      <c r="C787" s="1052"/>
      <c r="D787" s="1056" t="s">
        <v>1026</v>
      </c>
      <c r="E787" s="1052"/>
      <c r="F787" s="1052" t="s">
        <v>8</v>
      </c>
      <c r="G787" s="916"/>
      <c r="H787" s="916">
        <f>G787*E787</f>
        <v>0</v>
      </c>
      <c r="I787" s="916">
        <f>H787*$I$12</f>
        <v>0</v>
      </c>
      <c r="J787" s="10"/>
      <c r="K787" s="953">
        <f>SUM(H787:I787)</f>
        <v>0</v>
      </c>
    </row>
    <row r="788" spans="1:11" ht="15.6" x14ac:dyDescent="0.3">
      <c r="A788" s="1140" t="s">
        <v>4247</v>
      </c>
      <c r="B788" s="895" t="s">
        <v>782</v>
      </c>
      <c r="C788" s="895"/>
      <c r="D788" s="117" t="s">
        <v>1025</v>
      </c>
      <c r="E788" s="895"/>
      <c r="F788" s="895"/>
      <c r="G788" s="960"/>
      <c r="H788" s="960"/>
      <c r="I788" s="960"/>
      <c r="J788" s="110"/>
      <c r="K788" s="957"/>
    </row>
    <row r="789" spans="1:11" ht="52.8" x14ac:dyDescent="0.3">
      <c r="A789" s="1140" t="str">
        <f t="shared" si="58"/>
        <v/>
      </c>
      <c r="B789" s="891" t="s">
        <v>2792</v>
      </c>
      <c r="C789" s="904" t="s">
        <v>3366</v>
      </c>
      <c r="D789" s="842" t="s">
        <v>2719</v>
      </c>
      <c r="E789" s="890">
        <v>1</v>
      </c>
      <c r="F789" s="891" t="s">
        <v>60</v>
      </c>
      <c r="G789" s="916"/>
      <c r="H789" s="916"/>
      <c r="I789" s="916"/>
      <c r="J789" s="10"/>
      <c r="K789" s="953"/>
    </row>
    <row r="790" spans="1:11" ht="15.6" x14ac:dyDescent="0.3">
      <c r="A790" s="1140" t="s">
        <v>4247</v>
      </c>
      <c r="B790" s="831"/>
      <c r="C790" s="831"/>
      <c r="D790" s="83"/>
      <c r="E790" s="890"/>
      <c r="F790" s="831"/>
      <c r="G790" s="969"/>
      <c r="H790" s="916"/>
      <c r="I790" s="969"/>
      <c r="J790" s="18"/>
      <c r="K790" s="958"/>
    </row>
    <row r="791" spans="1:11" ht="15.6" hidden="1" x14ac:dyDescent="0.3">
      <c r="A791" s="1140" t="str">
        <f t="shared" si="58"/>
        <v/>
      </c>
      <c r="B791" s="1052" t="s">
        <v>783</v>
      </c>
      <c r="C791" s="1052"/>
      <c r="D791" s="1056" t="s">
        <v>1024</v>
      </c>
      <c r="E791" s="890"/>
      <c r="F791" s="1052" t="s">
        <v>8</v>
      </c>
      <c r="G791" s="916"/>
      <c r="H791" s="916">
        <f t="shared" ref="H791:H823" si="68">G791*E791</f>
        <v>0</v>
      </c>
      <c r="I791" s="916">
        <f t="shared" ref="I791:I803" si="69">H791*$I$12</f>
        <v>0</v>
      </c>
      <c r="J791" s="10"/>
      <c r="K791" s="953">
        <f t="shared" ref="K791:K803" si="70">SUM(H791:I791)</f>
        <v>0</v>
      </c>
    </row>
    <row r="792" spans="1:11" ht="15.6" hidden="1" x14ac:dyDescent="0.3">
      <c r="A792" s="1140" t="str">
        <f t="shared" si="58"/>
        <v/>
      </c>
      <c r="B792" s="1052" t="s">
        <v>784</v>
      </c>
      <c r="C792" s="1052"/>
      <c r="D792" s="1056" t="s">
        <v>1023</v>
      </c>
      <c r="E792" s="890"/>
      <c r="F792" s="1052" t="s">
        <v>8</v>
      </c>
      <c r="G792" s="916"/>
      <c r="H792" s="916">
        <f t="shared" si="68"/>
        <v>0</v>
      </c>
      <c r="I792" s="916">
        <f t="shared" si="69"/>
        <v>0</v>
      </c>
      <c r="J792" s="10"/>
      <c r="K792" s="953">
        <f t="shared" si="70"/>
        <v>0</v>
      </c>
    </row>
    <row r="793" spans="1:11" ht="15.6" hidden="1" x14ac:dyDescent="0.3">
      <c r="A793" s="1140" t="str">
        <f t="shared" si="58"/>
        <v/>
      </c>
      <c r="B793" s="1052" t="s">
        <v>785</v>
      </c>
      <c r="C793" s="1052"/>
      <c r="D793" s="1056" t="s">
        <v>1022</v>
      </c>
      <c r="E793" s="890"/>
      <c r="F793" s="1052" t="s">
        <v>8</v>
      </c>
      <c r="G793" s="916"/>
      <c r="H793" s="916">
        <f t="shared" si="68"/>
        <v>0</v>
      </c>
      <c r="I793" s="916">
        <f t="shared" si="69"/>
        <v>0</v>
      </c>
      <c r="J793" s="10"/>
      <c r="K793" s="953">
        <f t="shared" si="70"/>
        <v>0</v>
      </c>
    </row>
    <row r="794" spans="1:11" ht="15.6" hidden="1" x14ac:dyDescent="0.3">
      <c r="A794" s="1140" t="str">
        <f t="shared" si="58"/>
        <v/>
      </c>
      <c r="B794" s="1052" t="s">
        <v>786</v>
      </c>
      <c r="C794" s="1052"/>
      <c r="D794" s="1056" t="s">
        <v>1021</v>
      </c>
      <c r="E794" s="890"/>
      <c r="F794" s="1052" t="s">
        <v>8</v>
      </c>
      <c r="G794" s="916"/>
      <c r="H794" s="916">
        <f t="shared" si="68"/>
        <v>0</v>
      </c>
      <c r="I794" s="916">
        <f t="shared" si="69"/>
        <v>0</v>
      </c>
      <c r="J794" s="10"/>
      <c r="K794" s="953">
        <f t="shared" si="70"/>
        <v>0</v>
      </c>
    </row>
    <row r="795" spans="1:11" ht="15.6" hidden="1" x14ac:dyDescent="0.3">
      <c r="A795" s="1140" t="str">
        <f t="shared" si="58"/>
        <v/>
      </c>
      <c r="B795" s="1052" t="s">
        <v>787</v>
      </c>
      <c r="C795" s="1052"/>
      <c r="D795" s="1056" t="s">
        <v>1020</v>
      </c>
      <c r="E795" s="890"/>
      <c r="F795" s="1052" t="s">
        <v>8</v>
      </c>
      <c r="G795" s="916"/>
      <c r="H795" s="916">
        <f t="shared" si="68"/>
        <v>0</v>
      </c>
      <c r="I795" s="916">
        <f t="shared" si="69"/>
        <v>0</v>
      </c>
      <c r="J795" s="10"/>
      <c r="K795" s="953">
        <f t="shared" si="70"/>
        <v>0</v>
      </c>
    </row>
    <row r="796" spans="1:11" ht="15.6" hidden="1" x14ac:dyDescent="0.3">
      <c r="A796" s="1140" t="str">
        <f t="shared" si="58"/>
        <v/>
      </c>
      <c r="B796" s="1052" t="s">
        <v>788</v>
      </c>
      <c r="C796" s="1052"/>
      <c r="D796" s="1056" t="s">
        <v>1019</v>
      </c>
      <c r="E796" s="890"/>
      <c r="F796" s="1052" t="s">
        <v>8</v>
      </c>
      <c r="G796" s="916"/>
      <c r="H796" s="916">
        <f t="shared" si="68"/>
        <v>0</v>
      </c>
      <c r="I796" s="916">
        <f t="shared" si="69"/>
        <v>0</v>
      </c>
      <c r="J796" s="10"/>
      <c r="K796" s="953">
        <f t="shared" si="70"/>
        <v>0</v>
      </c>
    </row>
    <row r="797" spans="1:11" ht="15.6" hidden="1" x14ac:dyDescent="0.3">
      <c r="A797" s="1140" t="str">
        <f t="shared" si="58"/>
        <v/>
      </c>
      <c r="B797" s="1052" t="s">
        <v>789</v>
      </c>
      <c r="C797" s="1052"/>
      <c r="D797" s="1056" t="s">
        <v>1018</v>
      </c>
      <c r="E797" s="890"/>
      <c r="F797" s="1052" t="s">
        <v>8</v>
      </c>
      <c r="G797" s="916"/>
      <c r="H797" s="916">
        <f t="shared" si="68"/>
        <v>0</v>
      </c>
      <c r="I797" s="916">
        <f t="shared" si="69"/>
        <v>0</v>
      </c>
      <c r="J797" s="10"/>
      <c r="K797" s="953">
        <f t="shared" si="70"/>
        <v>0</v>
      </c>
    </row>
    <row r="798" spans="1:11" ht="15.6" hidden="1" x14ac:dyDescent="0.3">
      <c r="A798" s="1140" t="str">
        <f t="shared" si="58"/>
        <v/>
      </c>
      <c r="B798" s="1052" t="s">
        <v>790</v>
      </c>
      <c r="C798" s="1052"/>
      <c r="D798" s="1056" t="s">
        <v>1017</v>
      </c>
      <c r="E798" s="890"/>
      <c r="F798" s="1052" t="s">
        <v>8</v>
      </c>
      <c r="G798" s="916"/>
      <c r="H798" s="916">
        <f t="shared" si="68"/>
        <v>0</v>
      </c>
      <c r="I798" s="916">
        <f t="shared" si="69"/>
        <v>0</v>
      </c>
      <c r="J798" s="10"/>
      <c r="K798" s="953">
        <f t="shared" si="70"/>
        <v>0</v>
      </c>
    </row>
    <row r="799" spans="1:11" ht="15.6" hidden="1" x14ac:dyDescent="0.3">
      <c r="A799" s="1140" t="str">
        <f t="shared" si="58"/>
        <v/>
      </c>
      <c r="B799" s="1052" t="s">
        <v>791</v>
      </c>
      <c r="C799" s="1052"/>
      <c r="D799" s="1056" t="s">
        <v>1016</v>
      </c>
      <c r="E799" s="890"/>
      <c r="F799" s="1052" t="s">
        <v>8</v>
      </c>
      <c r="G799" s="916"/>
      <c r="H799" s="916">
        <f t="shared" si="68"/>
        <v>0</v>
      </c>
      <c r="I799" s="916">
        <f t="shared" si="69"/>
        <v>0</v>
      </c>
      <c r="J799" s="10"/>
      <c r="K799" s="953">
        <f t="shared" si="70"/>
        <v>0</v>
      </c>
    </row>
    <row r="800" spans="1:11" ht="15.6" hidden="1" x14ac:dyDescent="0.3">
      <c r="A800" s="1140" t="str">
        <f t="shared" si="58"/>
        <v/>
      </c>
      <c r="B800" s="1052" t="s">
        <v>792</v>
      </c>
      <c r="C800" s="1052"/>
      <c r="D800" s="1056" t="s">
        <v>1015</v>
      </c>
      <c r="E800" s="890"/>
      <c r="F800" s="1052" t="s">
        <v>8</v>
      </c>
      <c r="G800" s="916"/>
      <c r="H800" s="916">
        <f t="shared" si="68"/>
        <v>0</v>
      </c>
      <c r="I800" s="916">
        <f t="shared" si="69"/>
        <v>0</v>
      </c>
      <c r="J800" s="10"/>
      <c r="K800" s="953">
        <f t="shared" si="70"/>
        <v>0</v>
      </c>
    </row>
    <row r="801" spans="1:11" ht="15.6" hidden="1" x14ac:dyDescent="0.3">
      <c r="A801" s="1140" t="str">
        <f t="shared" si="58"/>
        <v/>
      </c>
      <c r="B801" s="1052" t="s">
        <v>793</v>
      </c>
      <c r="C801" s="1052"/>
      <c r="D801" s="1056" t="s">
        <v>1014</v>
      </c>
      <c r="E801" s="890"/>
      <c r="F801" s="1052" t="s">
        <v>8</v>
      </c>
      <c r="G801" s="916"/>
      <c r="H801" s="916">
        <f t="shared" si="68"/>
        <v>0</v>
      </c>
      <c r="I801" s="916">
        <f t="shared" si="69"/>
        <v>0</v>
      </c>
      <c r="J801" s="10"/>
      <c r="K801" s="953">
        <f t="shared" si="70"/>
        <v>0</v>
      </c>
    </row>
    <row r="802" spans="1:11" ht="15.6" hidden="1" x14ac:dyDescent="0.3">
      <c r="A802" s="1140" t="str">
        <f t="shared" si="58"/>
        <v/>
      </c>
      <c r="B802" s="1052" t="s">
        <v>794</v>
      </c>
      <c r="C802" s="1052"/>
      <c r="D802" s="1056" t="s">
        <v>1013</v>
      </c>
      <c r="E802" s="890"/>
      <c r="F802" s="1052" t="s">
        <v>8</v>
      </c>
      <c r="G802" s="916"/>
      <c r="H802" s="916">
        <f t="shared" si="68"/>
        <v>0</v>
      </c>
      <c r="I802" s="916">
        <f t="shared" si="69"/>
        <v>0</v>
      </c>
      <c r="J802" s="10"/>
      <c r="K802" s="953">
        <f t="shared" si="70"/>
        <v>0</v>
      </c>
    </row>
    <row r="803" spans="1:11" ht="15.6" hidden="1" x14ac:dyDescent="0.3">
      <c r="A803" s="1140" t="str">
        <f t="shared" si="58"/>
        <v/>
      </c>
      <c r="B803" s="1052" t="s">
        <v>795</v>
      </c>
      <c r="C803" s="1052"/>
      <c r="D803" s="1056" t="s">
        <v>1012</v>
      </c>
      <c r="E803" s="890"/>
      <c r="F803" s="1052" t="s">
        <v>8</v>
      </c>
      <c r="G803" s="916"/>
      <c r="H803" s="916">
        <f t="shared" si="68"/>
        <v>0</v>
      </c>
      <c r="I803" s="916">
        <f t="shared" si="69"/>
        <v>0</v>
      </c>
      <c r="J803" s="10"/>
      <c r="K803" s="953">
        <f t="shared" si="70"/>
        <v>0</v>
      </c>
    </row>
    <row r="804" spans="1:11" ht="15.6" hidden="1" x14ac:dyDescent="0.3">
      <c r="A804" s="1140" t="str">
        <f t="shared" ref="A804:A870" si="71">IF(K804&lt;&gt;0,"x","")</f>
        <v/>
      </c>
      <c r="B804" s="885" t="s">
        <v>2793</v>
      </c>
      <c r="C804" s="69"/>
      <c r="D804" s="68" t="s">
        <v>2794</v>
      </c>
      <c r="E804" s="69"/>
      <c r="F804" s="69"/>
      <c r="G804" s="970"/>
      <c r="H804" s="970"/>
      <c r="I804" s="970"/>
      <c r="J804" s="30"/>
      <c r="K804" s="970"/>
    </row>
    <row r="805" spans="1:11" ht="15.6" hidden="1" x14ac:dyDescent="0.3">
      <c r="A805" s="1140" t="str">
        <f t="shared" si="71"/>
        <v/>
      </c>
      <c r="B805" s="1052" t="s">
        <v>2795</v>
      </c>
      <c r="C805" s="904" t="s">
        <v>3367</v>
      </c>
      <c r="D805" s="1056" t="s">
        <v>2720</v>
      </c>
      <c r="E805" s="890"/>
      <c r="F805" s="892" t="s">
        <v>237</v>
      </c>
      <c r="G805" s="916"/>
      <c r="H805" s="916">
        <f t="shared" si="68"/>
        <v>0</v>
      </c>
      <c r="I805" s="916">
        <f>H805*$I$12</f>
        <v>0</v>
      </c>
      <c r="J805" s="10"/>
      <c r="K805" s="916">
        <f>SUM(H805:I805)</f>
        <v>0</v>
      </c>
    </row>
    <row r="806" spans="1:11" ht="15.6" hidden="1" x14ac:dyDescent="0.3">
      <c r="A806" s="1140" t="str">
        <f t="shared" si="71"/>
        <v/>
      </c>
      <c r="B806" s="1052"/>
      <c r="C806" s="891"/>
      <c r="D806" s="1056"/>
      <c r="E806" s="637"/>
      <c r="F806" s="892"/>
      <c r="G806" s="1033"/>
      <c r="H806" s="916"/>
      <c r="I806" s="916"/>
      <c r="J806" s="10"/>
      <c r="K806" s="916"/>
    </row>
    <row r="807" spans="1:11" ht="15.6" hidden="1" x14ac:dyDescent="0.3">
      <c r="A807" s="1140" t="str">
        <f t="shared" si="71"/>
        <v/>
      </c>
      <c r="B807" s="880" t="s">
        <v>796</v>
      </c>
      <c r="C807" s="880"/>
      <c r="D807" s="20" t="s">
        <v>1044</v>
      </c>
      <c r="E807" s="880"/>
      <c r="F807" s="880"/>
      <c r="G807" s="964"/>
      <c r="H807" s="964"/>
      <c r="I807" s="964"/>
      <c r="J807" s="403"/>
      <c r="K807" s="964"/>
    </row>
    <row r="808" spans="1:11" ht="15.6" hidden="1" x14ac:dyDescent="0.3">
      <c r="A808" s="1140" t="str">
        <f t="shared" si="71"/>
        <v/>
      </c>
      <c r="B808" s="1052" t="s">
        <v>797</v>
      </c>
      <c r="C808" s="1052"/>
      <c r="D808" s="1056" t="s">
        <v>1028</v>
      </c>
      <c r="E808" s="1052"/>
      <c r="F808" s="1052" t="s">
        <v>8</v>
      </c>
      <c r="G808" s="916"/>
      <c r="H808" s="916">
        <f t="shared" si="68"/>
        <v>0</v>
      </c>
      <c r="I808" s="916">
        <f t="shared" ref="I808:I823" si="72">H808*$I$12</f>
        <v>0</v>
      </c>
      <c r="J808" s="10"/>
      <c r="K808" s="953">
        <f t="shared" ref="K808:K823" si="73">SUM(H808:I808)</f>
        <v>0</v>
      </c>
    </row>
    <row r="809" spans="1:11" ht="15.6" hidden="1" x14ac:dyDescent="0.3">
      <c r="A809" s="1140" t="str">
        <f t="shared" si="71"/>
        <v/>
      </c>
      <c r="B809" s="1052" t="s">
        <v>798</v>
      </c>
      <c r="C809" s="1052"/>
      <c r="D809" s="1056" t="s">
        <v>1029</v>
      </c>
      <c r="E809" s="1052"/>
      <c r="F809" s="1052" t="s">
        <v>8</v>
      </c>
      <c r="G809" s="916"/>
      <c r="H809" s="916">
        <f t="shared" si="68"/>
        <v>0</v>
      </c>
      <c r="I809" s="916">
        <f t="shared" si="72"/>
        <v>0</v>
      </c>
      <c r="J809" s="10"/>
      <c r="K809" s="953">
        <f t="shared" si="73"/>
        <v>0</v>
      </c>
    </row>
    <row r="810" spans="1:11" ht="15.6" hidden="1" x14ac:dyDescent="0.3">
      <c r="A810" s="1140" t="str">
        <f t="shared" si="71"/>
        <v/>
      </c>
      <c r="B810" s="1052" t="s">
        <v>799</v>
      </c>
      <c r="C810" s="1052"/>
      <c r="D810" s="1056" t="s">
        <v>1030</v>
      </c>
      <c r="E810" s="1052"/>
      <c r="F810" s="1052" t="s">
        <v>8</v>
      </c>
      <c r="G810" s="916"/>
      <c r="H810" s="916">
        <f t="shared" si="68"/>
        <v>0</v>
      </c>
      <c r="I810" s="916">
        <f t="shared" si="72"/>
        <v>0</v>
      </c>
      <c r="J810" s="10"/>
      <c r="K810" s="953">
        <f t="shared" si="73"/>
        <v>0</v>
      </c>
    </row>
    <row r="811" spans="1:11" ht="15.6" hidden="1" x14ac:dyDescent="0.3">
      <c r="A811" s="1140" t="str">
        <f t="shared" si="71"/>
        <v/>
      </c>
      <c r="B811" s="1052" t="s">
        <v>800</v>
      </c>
      <c r="C811" s="1052"/>
      <c r="D811" s="1056" t="s">
        <v>1031</v>
      </c>
      <c r="E811" s="1052"/>
      <c r="F811" s="1052" t="s">
        <v>8</v>
      </c>
      <c r="G811" s="916"/>
      <c r="H811" s="916">
        <f t="shared" si="68"/>
        <v>0</v>
      </c>
      <c r="I811" s="916">
        <f t="shared" si="72"/>
        <v>0</v>
      </c>
      <c r="J811" s="10"/>
      <c r="K811" s="953">
        <f t="shared" si="73"/>
        <v>0</v>
      </c>
    </row>
    <row r="812" spans="1:11" ht="15.6" hidden="1" x14ac:dyDescent="0.3">
      <c r="A812" s="1140" t="str">
        <f t="shared" si="71"/>
        <v/>
      </c>
      <c r="B812" s="1052" t="s">
        <v>801</v>
      </c>
      <c r="C812" s="1052"/>
      <c r="D812" s="1056" t="s">
        <v>1032</v>
      </c>
      <c r="E812" s="1052"/>
      <c r="F812" s="1052" t="s">
        <v>8</v>
      </c>
      <c r="G812" s="916"/>
      <c r="H812" s="916">
        <f t="shared" si="68"/>
        <v>0</v>
      </c>
      <c r="I812" s="916">
        <f t="shared" si="72"/>
        <v>0</v>
      </c>
      <c r="J812" s="10"/>
      <c r="K812" s="953">
        <f t="shared" si="73"/>
        <v>0</v>
      </c>
    </row>
    <row r="813" spans="1:11" ht="15.6" hidden="1" x14ac:dyDescent="0.3">
      <c r="A813" s="1140" t="str">
        <f t="shared" si="71"/>
        <v/>
      </c>
      <c r="B813" s="1052" t="s">
        <v>802</v>
      </c>
      <c r="C813" s="1052"/>
      <c r="D813" s="1056" t="s">
        <v>1033</v>
      </c>
      <c r="E813" s="1052"/>
      <c r="F813" s="1052" t="s">
        <v>8</v>
      </c>
      <c r="G813" s="916"/>
      <c r="H813" s="916">
        <f t="shared" si="68"/>
        <v>0</v>
      </c>
      <c r="I813" s="916">
        <f t="shared" si="72"/>
        <v>0</v>
      </c>
      <c r="J813" s="10"/>
      <c r="K813" s="953">
        <f t="shared" si="73"/>
        <v>0</v>
      </c>
    </row>
    <row r="814" spans="1:11" ht="15.6" hidden="1" x14ac:dyDescent="0.3">
      <c r="A814" s="1140" t="str">
        <f t="shared" si="71"/>
        <v/>
      </c>
      <c r="B814" s="1052" t="s">
        <v>803</v>
      </c>
      <c r="C814" s="1052"/>
      <c r="D814" s="1056" t="s">
        <v>1034</v>
      </c>
      <c r="E814" s="1052"/>
      <c r="F814" s="1052" t="s">
        <v>8</v>
      </c>
      <c r="G814" s="916"/>
      <c r="H814" s="916">
        <f t="shared" si="68"/>
        <v>0</v>
      </c>
      <c r="I814" s="916">
        <f t="shared" si="72"/>
        <v>0</v>
      </c>
      <c r="J814" s="10"/>
      <c r="K814" s="953">
        <f t="shared" si="73"/>
        <v>0</v>
      </c>
    </row>
    <row r="815" spans="1:11" ht="15.6" hidden="1" x14ac:dyDescent="0.3">
      <c r="A815" s="1140" t="str">
        <f t="shared" si="71"/>
        <v/>
      </c>
      <c r="B815" s="1052" t="s">
        <v>804</v>
      </c>
      <c r="C815" s="1052"/>
      <c r="D815" s="1056" t="s">
        <v>1035</v>
      </c>
      <c r="E815" s="1052"/>
      <c r="F815" s="1052" t="s">
        <v>8</v>
      </c>
      <c r="G815" s="916"/>
      <c r="H815" s="916">
        <f t="shared" si="68"/>
        <v>0</v>
      </c>
      <c r="I815" s="916">
        <f t="shared" si="72"/>
        <v>0</v>
      </c>
      <c r="J815" s="10"/>
      <c r="K815" s="953">
        <f t="shared" si="73"/>
        <v>0</v>
      </c>
    </row>
    <row r="816" spans="1:11" ht="15.6" hidden="1" x14ac:dyDescent="0.3">
      <c r="A816" s="1140" t="str">
        <f t="shared" si="71"/>
        <v/>
      </c>
      <c r="B816" s="1052" t="s">
        <v>805</v>
      </c>
      <c r="C816" s="1052"/>
      <c r="D816" s="1056" t="s">
        <v>1036</v>
      </c>
      <c r="E816" s="1052"/>
      <c r="F816" s="1052" t="s">
        <v>8</v>
      </c>
      <c r="G816" s="916"/>
      <c r="H816" s="916">
        <f t="shared" si="68"/>
        <v>0</v>
      </c>
      <c r="I816" s="916">
        <f t="shared" si="72"/>
        <v>0</v>
      </c>
      <c r="J816" s="10"/>
      <c r="K816" s="953">
        <f t="shared" si="73"/>
        <v>0</v>
      </c>
    </row>
    <row r="817" spans="1:11" ht="15.6" hidden="1" x14ac:dyDescent="0.3">
      <c r="A817" s="1140" t="str">
        <f t="shared" si="71"/>
        <v/>
      </c>
      <c r="B817" s="1052" t="s">
        <v>806</v>
      </c>
      <c r="C817" s="1052"/>
      <c r="D817" s="1056" t="s">
        <v>1037</v>
      </c>
      <c r="E817" s="1052"/>
      <c r="F817" s="1052" t="s">
        <v>8</v>
      </c>
      <c r="G817" s="916"/>
      <c r="H817" s="916">
        <f t="shared" si="68"/>
        <v>0</v>
      </c>
      <c r="I817" s="916">
        <f t="shared" si="72"/>
        <v>0</v>
      </c>
      <c r="J817" s="10"/>
      <c r="K817" s="953">
        <f t="shared" si="73"/>
        <v>0</v>
      </c>
    </row>
    <row r="818" spans="1:11" ht="15.6" hidden="1" x14ac:dyDescent="0.3">
      <c r="A818" s="1140" t="str">
        <f t="shared" si="71"/>
        <v/>
      </c>
      <c r="B818" s="1052" t="s">
        <v>807</v>
      </c>
      <c r="C818" s="1052"/>
      <c r="D818" s="1056" t="s">
        <v>1038</v>
      </c>
      <c r="E818" s="1052"/>
      <c r="F818" s="1052" t="s">
        <v>8</v>
      </c>
      <c r="G818" s="916"/>
      <c r="H818" s="916">
        <f t="shared" si="68"/>
        <v>0</v>
      </c>
      <c r="I818" s="916">
        <f t="shared" si="72"/>
        <v>0</v>
      </c>
      <c r="J818" s="10"/>
      <c r="K818" s="953">
        <f t="shared" si="73"/>
        <v>0</v>
      </c>
    </row>
    <row r="819" spans="1:11" ht="15.6" hidden="1" x14ac:dyDescent="0.3">
      <c r="A819" s="1140" t="str">
        <f t="shared" si="71"/>
        <v/>
      </c>
      <c r="B819" s="1052" t="s">
        <v>808</v>
      </c>
      <c r="C819" s="1052"/>
      <c r="D819" s="1056" t="s">
        <v>1039</v>
      </c>
      <c r="E819" s="1052"/>
      <c r="F819" s="1052" t="s">
        <v>8</v>
      </c>
      <c r="G819" s="916"/>
      <c r="H819" s="916">
        <f t="shared" si="68"/>
        <v>0</v>
      </c>
      <c r="I819" s="916">
        <f t="shared" si="72"/>
        <v>0</v>
      </c>
      <c r="J819" s="10"/>
      <c r="K819" s="953">
        <f t="shared" si="73"/>
        <v>0</v>
      </c>
    </row>
    <row r="820" spans="1:11" ht="15.6" hidden="1" x14ac:dyDescent="0.3">
      <c r="A820" s="1140" t="str">
        <f t="shared" si="71"/>
        <v/>
      </c>
      <c r="B820" s="1052" t="s">
        <v>809</v>
      </c>
      <c r="C820" s="1052"/>
      <c r="D820" s="1056" t="s">
        <v>1040</v>
      </c>
      <c r="E820" s="1052"/>
      <c r="F820" s="1052" t="s">
        <v>8</v>
      </c>
      <c r="G820" s="916"/>
      <c r="H820" s="916">
        <f t="shared" si="68"/>
        <v>0</v>
      </c>
      <c r="I820" s="916">
        <f t="shared" si="72"/>
        <v>0</v>
      </c>
      <c r="J820" s="10"/>
      <c r="K820" s="953">
        <f t="shared" si="73"/>
        <v>0</v>
      </c>
    </row>
    <row r="821" spans="1:11" ht="15.6" hidden="1" x14ac:dyDescent="0.3">
      <c r="A821" s="1140" t="str">
        <f t="shared" si="71"/>
        <v/>
      </c>
      <c r="B821" s="1052" t="s">
        <v>810</v>
      </c>
      <c r="C821" s="1052"/>
      <c r="D821" s="1056" t="s">
        <v>1041</v>
      </c>
      <c r="E821" s="1052"/>
      <c r="F821" s="1052" t="s">
        <v>8</v>
      </c>
      <c r="G821" s="916"/>
      <c r="H821" s="916">
        <f t="shared" si="68"/>
        <v>0</v>
      </c>
      <c r="I821" s="916">
        <f t="shared" si="72"/>
        <v>0</v>
      </c>
      <c r="J821" s="10"/>
      <c r="K821" s="953">
        <f t="shared" si="73"/>
        <v>0</v>
      </c>
    </row>
    <row r="822" spans="1:11" ht="15.6" hidden="1" x14ac:dyDescent="0.3">
      <c r="A822" s="1140" t="str">
        <f t="shared" si="71"/>
        <v/>
      </c>
      <c r="B822" s="1052" t="s">
        <v>811</v>
      </c>
      <c r="C822" s="1052"/>
      <c r="D822" s="1056" t="s">
        <v>1042</v>
      </c>
      <c r="E822" s="1052"/>
      <c r="F822" s="1052" t="s">
        <v>8</v>
      </c>
      <c r="G822" s="916"/>
      <c r="H822" s="916">
        <f t="shared" si="68"/>
        <v>0</v>
      </c>
      <c r="I822" s="916">
        <f t="shared" si="72"/>
        <v>0</v>
      </c>
      <c r="J822" s="10"/>
      <c r="K822" s="953">
        <f t="shared" si="73"/>
        <v>0</v>
      </c>
    </row>
    <row r="823" spans="1:11" ht="15.6" hidden="1" x14ac:dyDescent="0.3">
      <c r="A823" s="1140" t="str">
        <f t="shared" si="71"/>
        <v/>
      </c>
      <c r="B823" s="1052" t="s">
        <v>812</v>
      </c>
      <c r="C823" s="1052"/>
      <c r="D823" s="1056" t="s">
        <v>1043</v>
      </c>
      <c r="E823" s="1052"/>
      <c r="F823" s="1052" t="s">
        <v>8</v>
      </c>
      <c r="G823" s="916"/>
      <c r="H823" s="916">
        <f t="shared" si="68"/>
        <v>0</v>
      </c>
      <c r="I823" s="916">
        <f t="shared" si="72"/>
        <v>0</v>
      </c>
      <c r="J823" s="10"/>
      <c r="K823" s="953">
        <f t="shared" si="73"/>
        <v>0</v>
      </c>
    </row>
    <row r="824" spans="1:11" ht="15.6" hidden="1" x14ac:dyDescent="0.3">
      <c r="A824" s="1140" t="s">
        <v>4247</v>
      </c>
      <c r="B824" s="1057"/>
      <c r="C824" s="36"/>
      <c r="D824" s="1057"/>
      <c r="E824" s="15"/>
      <c r="F824" s="15"/>
      <c r="G824" s="963"/>
      <c r="H824" s="963"/>
      <c r="I824" s="963"/>
      <c r="J824" s="15"/>
      <c r="K824" s="963"/>
    </row>
    <row r="825" spans="1:11" ht="15.6" x14ac:dyDescent="0.3">
      <c r="A825" s="1140" t="s">
        <v>4247</v>
      </c>
      <c r="B825" s="880" t="s">
        <v>813</v>
      </c>
      <c r="C825" s="880"/>
      <c r="D825" s="20" t="s">
        <v>1107</v>
      </c>
      <c r="E825" s="880"/>
      <c r="F825" s="880"/>
      <c r="G825" s="964"/>
      <c r="H825" s="964"/>
      <c r="I825" s="964"/>
      <c r="J825" s="403"/>
      <c r="K825" s="964"/>
    </row>
    <row r="826" spans="1:11" ht="15.6" x14ac:dyDescent="0.3">
      <c r="A826" s="1140" t="s">
        <v>4247</v>
      </c>
      <c r="B826" s="886" t="s">
        <v>248</v>
      </c>
      <c r="C826" s="886"/>
      <c r="D826" s="65" t="s">
        <v>1045</v>
      </c>
      <c r="E826" s="886"/>
      <c r="F826" s="886"/>
      <c r="G826" s="956"/>
      <c r="H826" s="956"/>
      <c r="I826" s="956"/>
      <c r="J826" s="886"/>
      <c r="K826" s="956"/>
    </row>
    <row r="827" spans="1:11" ht="15.6" x14ac:dyDescent="0.3">
      <c r="A827" s="1140" t="s">
        <v>4247</v>
      </c>
      <c r="B827" s="895" t="s">
        <v>814</v>
      </c>
      <c r="C827" s="884"/>
      <c r="D827" s="117" t="s">
        <v>1106</v>
      </c>
      <c r="E827" s="895"/>
      <c r="F827" s="895"/>
      <c r="G827" s="960"/>
      <c r="H827" s="960"/>
      <c r="I827" s="960"/>
      <c r="J827" s="110"/>
      <c r="K827" s="957"/>
    </row>
    <row r="828" spans="1:11" ht="15.6" hidden="1" x14ac:dyDescent="0.3">
      <c r="A828" s="1140" t="str">
        <f t="shared" si="71"/>
        <v/>
      </c>
      <c r="B828" s="888" t="s">
        <v>2824</v>
      </c>
      <c r="C828" s="888" t="s">
        <v>3003</v>
      </c>
      <c r="D828" s="889" t="s">
        <v>3078</v>
      </c>
      <c r="E828" s="890"/>
      <c r="F828" s="891" t="s">
        <v>237</v>
      </c>
      <c r="G828" s="916"/>
      <c r="H828" s="916">
        <f>G828*E828</f>
        <v>0</v>
      </c>
      <c r="I828" s="916">
        <f>H828*$I$12</f>
        <v>0</v>
      </c>
      <c r="J828" s="10"/>
      <c r="K828" s="953">
        <f>SUM(H828:I828)</f>
        <v>0</v>
      </c>
    </row>
    <row r="829" spans="1:11" ht="15.6" hidden="1" x14ac:dyDescent="0.3">
      <c r="A829" s="1140" t="str">
        <f t="shared" si="71"/>
        <v/>
      </c>
      <c r="B829" s="1052" t="s">
        <v>2976</v>
      </c>
      <c r="C829" s="891" t="s">
        <v>2975</v>
      </c>
      <c r="D829" s="1056" t="s">
        <v>3286</v>
      </c>
      <c r="E829" s="890"/>
      <c r="F829" s="646" t="s">
        <v>238</v>
      </c>
      <c r="G829" s="916">
        <v>291.14</v>
      </c>
      <c r="H829" s="916">
        <f>G829*E829</f>
        <v>0</v>
      </c>
      <c r="I829" s="916">
        <f>H829*$I$12</f>
        <v>0</v>
      </c>
      <c r="J829" s="10"/>
      <c r="K829" s="916">
        <f>SUM(H829:I829)</f>
        <v>0</v>
      </c>
    </row>
    <row r="830" spans="1:11" ht="26.4" x14ac:dyDescent="0.3">
      <c r="A830" s="1140" t="str">
        <f t="shared" si="71"/>
        <v/>
      </c>
      <c r="B830" s="1052" t="s">
        <v>3024</v>
      </c>
      <c r="C830" s="832" t="s">
        <v>4153</v>
      </c>
      <c r="D830" s="1056" t="s">
        <v>4407</v>
      </c>
      <c r="E830" s="890">
        <v>1.44</v>
      </c>
      <c r="F830" s="891" t="s">
        <v>237</v>
      </c>
      <c r="G830" s="916"/>
      <c r="H830" s="916"/>
      <c r="I830" s="916"/>
      <c r="J830" s="10"/>
      <c r="K830" s="953"/>
    </row>
    <row r="831" spans="1:11" ht="15.6" x14ac:dyDescent="0.3">
      <c r="A831" s="1140" t="str">
        <f t="shared" si="71"/>
        <v/>
      </c>
      <c r="B831" s="1052" t="s">
        <v>3245</v>
      </c>
      <c r="C831" s="832" t="s">
        <v>3718</v>
      </c>
      <c r="D831" s="1056" t="s">
        <v>4064</v>
      </c>
      <c r="E831" s="890">
        <v>9.6199999999999992</v>
      </c>
      <c r="F831" s="891" t="s">
        <v>237</v>
      </c>
      <c r="G831" s="916"/>
      <c r="H831" s="916"/>
      <c r="I831" s="916"/>
      <c r="J831" s="10"/>
      <c r="K831" s="953"/>
    </row>
    <row r="832" spans="1:11" ht="15.6" x14ac:dyDescent="0.3">
      <c r="A832" s="1140" t="s">
        <v>4247</v>
      </c>
      <c r="B832" s="831"/>
      <c r="C832" s="832"/>
      <c r="D832" s="841"/>
      <c r="E832" s="648"/>
      <c r="F832" s="649"/>
      <c r="G832" s="1034"/>
      <c r="H832" s="916"/>
      <c r="I832" s="969"/>
      <c r="J832" s="18"/>
      <c r="K832" s="969"/>
    </row>
    <row r="833" spans="1:11" ht="15.6" hidden="1" x14ac:dyDescent="0.3">
      <c r="A833" s="1140" t="str">
        <f t="shared" si="71"/>
        <v/>
      </c>
      <c r="B833" s="1052" t="s">
        <v>815</v>
      </c>
      <c r="C833" s="1052"/>
      <c r="D833" s="1056" t="s">
        <v>1105</v>
      </c>
      <c r="E833" s="1052"/>
      <c r="F833" s="1052" t="s">
        <v>8</v>
      </c>
      <c r="G833" s="916"/>
      <c r="H833" s="916">
        <f>G833*E833</f>
        <v>0</v>
      </c>
      <c r="I833" s="916">
        <f>H833*$I$12</f>
        <v>0</v>
      </c>
      <c r="J833" s="10"/>
      <c r="K833" s="953">
        <f>SUM(H833:I833)</f>
        <v>0</v>
      </c>
    </row>
    <row r="834" spans="1:11" ht="15.6" hidden="1" x14ac:dyDescent="0.3">
      <c r="A834" s="1140" t="str">
        <f t="shared" si="71"/>
        <v/>
      </c>
      <c r="B834" s="1052" t="s">
        <v>816</v>
      </c>
      <c r="C834" s="1052"/>
      <c r="D834" s="1056" t="s">
        <v>1104</v>
      </c>
      <c r="E834" s="1052"/>
      <c r="F834" s="1052" t="s">
        <v>8</v>
      </c>
      <c r="G834" s="916"/>
      <c r="H834" s="916">
        <f>G834*E834</f>
        <v>0</v>
      </c>
      <c r="I834" s="916">
        <f>H834*$I$12</f>
        <v>0</v>
      </c>
      <c r="J834" s="10"/>
      <c r="K834" s="953">
        <f>SUM(H834:I834)</f>
        <v>0</v>
      </c>
    </row>
    <row r="835" spans="1:11" ht="15.6" hidden="1" x14ac:dyDescent="0.3">
      <c r="A835" s="1140" t="str">
        <f t="shared" si="71"/>
        <v/>
      </c>
      <c r="B835" s="1052" t="s">
        <v>817</v>
      </c>
      <c r="C835" s="1052"/>
      <c r="D835" s="1056" t="s">
        <v>1103</v>
      </c>
      <c r="E835" s="1052"/>
      <c r="F835" s="1052" t="s">
        <v>8</v>
      </c>
      <c r="G835" s="916"/>
      <c r="H835" s="916">
        <f>G835*E835</f>
        <v>0</v>
      </c>
      <c r="I835" s="916">
        <f>H835*$I$12</f>
        <v>0</v>
      </c>
      <c r="J835" s="10"/>
      <c r="K835" s="953">
        <f>SUM(H835:I835)</f>
        <v>0</v>
      </c>
    </row>
    <row r="836" spans="1:11" ht="15.6" x14ac:dyDescent="0.3">
      <c r="A836" s="1140" t="s">
        <v>4247</v>
      </c>
      <c r="B836" s="895" t="s">
        <v>249</v>
      </c>
      <c r="C836" s="895"/>
      <c r="D836" s="117" t="s">
        <v>1102</v>
      </c>
      <c r="E836" s="895"/>
      <c r="F836" s="895"/>
      <c r="G836" s="960"/>
      <c r="H836" s="960"/>
      <c r="I836" s="960"/>
      <c r="J836" s="110"/>
      <c r="K836" s="957"/>
    </row>
    <row r="837" spans="1:11" ht="15.6" x14ac:dyDescent="0.3">
      <c r="A837" s="1140" t="str">
        <f t="shared" si="71"/>
        <v/>
      </c>
      <c r="B837" s="122" t="s">
        <v>2796</v>
      </c>
      <c r="C837" s="1052" t="s">
        <v>2977</v>
      </c>
      <c r="D837" s="1056" t="s">
        <v>2726</v>
      </c>
      <c r="E837" s="890">
        <v>16.27</v>
      </c>
      <c r="F837" s="650" t="s">
        <v>237</v>
      </c>
      <c r="G837" s="916"/>
      <c r="H837" s="916"/>
      <c r="I837" s="916"/>
      <c r="J837" s="10"/>
      <c r="K837" s="953"/>
    </row>
    <row r="838" spans="1:11" ht="26.4" x14ac:dyDescent="0.3">
      <c r="A838" s="1140" t="str">
        <f t="shared" si="71"/>
        <v/>
      </c>
      <c r="B838" s="122" t="s">
        <v>2797</v>
      </c>
      <c r="C838" s="1052" t="s">
        <v>2977</v>
      </c>
      <c r="D838" s="1056" t="s">
        <v>2727</v>
      </c>
      <c r="E838" s="890">
        <v>2.52</v>
      </c>
      <c r="F838" s="651" t="s">
        <v>237</v>
      </c>
      <c r="G838" s="916"/>
      <c r="H838" s="916"/>
      <c r="I838" s="916"/>
      <c r="J838" s="10"/>
      <c r="K838" s="953"/>
    </row>
    <row r="839" spans="1:11" ht="26.4" x14ac:dyDescent="0.3">
      <c r="A839" s="1140" t="str">
        <f t="shared" si="71"/>
        <v/>
      </c>
      <c r="B839" s="577" t="s">
        <v>2798</v>
      </c>
      <c r="C839" s="1052" t="s">
        <v>3004</v>
      </c>
      <c r="D839" s="1056" t="s">
        <v>4578</v>
      </c>
      <c r="E839" s="890">
        <v>3.02</v>
      </c>
      <c r="F839" s="651" t="s">
        <v>210</v>
      </c>
      <c r="G839" s="916"/>
      <c r="H839" s="916"/>
      <c r="I839" s="916"/>
      <c r="J839" s="10"/>
      <c r="K839" s="953"/>
    </row>
    <row r="840" spans="1:11" ht="26.4" x14ac:dyDescent="0.3">
      <c r="A840" s="1140" t="str">
        <f t="shared" si="71"/>
        <v/>
      </c>
      <c r="B840" s="577" t="s">
        <v>4581</v>
      </c>
      <c r="C840" s="1052" t="s">
        <v>3004</v>
      </c>
      <c r="D840" s="1056" t="s">
        <v>4556</v>
      </c>
      <c r="E840" s="890">
        <v>4.16</v>
      </c>
      <c r="F840" s="651" t="s">
        <v>210</v>
      </c>
      <c r="G840" s="916"/>
      <c r="H840" s="916"/>
      <c r="I840" s="916"/>
      <c r="J840" s="10"/>
      <c r="K840" s="953"/>
    </row>
    <row r="841" spans="1:11" ht="15.6" x14ac:dyDescent="0.3">
      <c r="A841" s="1140" t="s">
        <v>4247</v>
      </c>
      <c r="B841" s="831"/>
      <c r="C841" s="831"/>
      <c r="D841" s="83"/>
      <c r="E841" s="831"/>
      <c r="F841" s="831"/>
      <c r="G841" s="969"/>
      <c r="H841" s="969"/>
      <c r="I841" s="969"/>
      <c r="J841" s="18"/>
      <c r="K841" s="958"/>
    </row>
    <row r="842" spans="1:11" ht="15.6" x14ac:dyDescent="0.3">
      <c r="A842" s="1140" t="s">
        <v>4247</v>
      </c>
      <c r="B842" s="895" t="s">
        <v>250</v>
      </c>
      <c r="C842" s="895"/>
      <c r="D842" s="117" t="s">
        <v>1101</v>
      </c>
      <c r="E842" s="895"/>
      <c r="F842" s="895"/>
      <c r="G842" s="960"/>
      <c r="H842" s="960"/>
      <c r="I842" s="960"/>
      <c r="J842" s="110"/>
      <c r="K842" s="957"/>
    </row>
    <row r="843" spans="1:11" ht="39.6" x14ac:dyDescent="0.3">
      <c r="A843" s="1140" t="str">
        <f t="shared" si="71"/>
        <v/>
      </c>
      <c r="B843" s="1052" t="s">
        <v>4558</v>
      </c>
      <c r="C843" s="1052" t="s">
        <v>4559</v>
      </c>
      <c r="D843" s="1056" t="s">
        <v>4557</v>
      </c>
      <c r="E843" s="890">
        <v>2</v>
      </c>
      <c r="F843" s="1052" t="s">
        <v>237</v>
      </c>
      <c r="G843" s="916"/>
      <c r="H843" s="916"/>
      <c r="I843" s="916"/>
      <c r="J843" s="10"/>
      <c r="K843" s="953"/>
    </row>
    <row r="844" spans="1:11" ht="15.6" x14ac:dyDescent="0.3">
      <c r="A844" s="1140" t="s">
        <v>4247</v>
      </c>
      <c r="B844" s="1052"/>
      <c r="C844" s="1052"/>
      <c r="D844" s="1056"/>
      <c r="E844" s="1052"/>
      <c r="F844" s="1052"/>
      <c r="G844" s="916"/>
      <c r="H844" s="916"/>
      <c r="I844" s="916"/>
      <c r="J844" s="10"/>
      <c r="K844" s="953"/>
    </row>
    <row r="845" spans="1:11" ht="15.6" hidden="1" x14ac:dyDescent="0.3">
      <c r="A845" s="1140" t="str">
        <f t="shared" si="71"/>
        <v/>
      </c>
      <c r="B845" s="1052" t="s">
        <v>818</v>
      </c>
      <c r="C845" s="1052"/>
      <c r="D845" s="1056" t="s">
        <v>1100</v>
      </c>
      <c r="E845" s="1052"/>
      <c r="F845" s="1052" t="s">
        <v>8</v>
      </c>
      <c r="G845" s="916"/>
      <c r="H845" s="916">
        <f t="shared" ref="H845:H859" si="74">G845*E845</f>
        <v>0</v>
      </c>
      <c r="I845" s="916">
        <f>H845*$I$12</f>
        <v>0</v>
      </c>
      <c r="J845" s="10"/>
      <c r="K845" s="953">
        <f>SUM(H845:I845)</f>
        <v>0</v>
      </c>
    </row>
    <row r="846" spans="1:11" ht="15.6" hidden="1" x14ac:dyDescent="0.3">
      <c r="A846" s="1140" t="str">
        <f t="shared" si="71"/>
        <v/>
      </c>
      <c r="B846" s="1052" t="s">
        <v>819</v>
      </c>
      <c r="C846" s="1052"/>
      <c r="D846" s="1056" t="s">
        <v>1099</v>
      </c>
      <c r="E846" s="1052"/>
      <c r="F846" s="1052" t="s">
        <v>8</v>
      </c>
      <c r="G846" s="916"/>
      <c r="H846" s="916">
        <f t="shared" si="74"/>
        <v>0</v>
      </c>
      <c r="I846" s="916">
        <f>H846*$I$12</f>
        <v>0</v>
      </c>
      <c r="J846" s="10"/>
      <c r="K846" s="953">
        <f>SUM(H846:I846)</f>
        <v>0</v>
      </c>
    </row>
    <row r="847" spans="1:11" ht="15.6" hidden="1" x14ac:dyDescent="0.3">
      <c r="A847" s="1140" t="str">
        <f t="shared" si="71"/>
        <v/>
      </c>
      <c r="B847" s="1052" t="s">
        <v>820</v>
      </c>
      <c r="C847" s="1052"/>
      <c r="D847" s="1056" t="s">
        <v>1098</v>
      </c>
      <c r="E847" s="1052"/>
      <c r="F847" s="1052" t="s">
        <v>8</v>
      </c>
      <c r="G847" s="916"/>
      <c r="H847" s="916">
        <f t="shared" si="74"/>
        <v>0</v>
      </c>
      <c r="I847" s="916">
        <f>H847*$I$12</f>
        <v>0</v>
      </c>
      <c r="J847" s="10"/>
      <c r="K847" s="953">
        <f>SUM(H847:I847)</f>
        <v>0</v>
      </c>
    </row>
    <row r="848" spans="1:11" ht="15.6" hidden="1" x14ac:dyDescent="0.3">
      <c r="A848" s="1140" t="str">
        <f t="shared" si="71"/>
        <v/>
      </c>
      <c r="B848" s="1052" t="s">
        <v>821</v>
      </c>
      <c r="C848" s="1052"/>
      <c r="D848" s="1056" t="s">
        <v>1097</v>
      </c>
      <c r="E848" s="1052"/>
      <c r="F848" s="1052" t="s">
        <v>8</v>
      </c>
      <c r="G848" s="916"/>
      <c r="H848" s="916">
        <f t="shared" si="74"/>
        <v>0</v>
      </c>
      <c r="I848" s="916">
        <f>H848*$I$12</f>
        <v>0</v>
      </c>
      <c r="J848" s="10"/>
      <c r="K848" s="953">
        <f>SUM(H848:I848)</f>
        <v>0</v>
      </c>
    </row>
    <row r="849" spans="1:11" ht="15.6" x14ac:dyDescent="0.3">
      <c r="A849" s="1140" t="s">
        <v>4247</v>
      </c>
      <c r="B849" s="895" t="s">
        <v>822</v>
      </c>
      <c r="C849" s="895"/>
      <c r="D849" s="117" t="s">
        <v>1096</v>
      </c>
      <c r="E849" s="895"/>
      <c r="F849" s="895"/>
      <c r="G849" s="960"/>
      <c r="H849" s="960"/>
      <c r="I849" s="960"/>
      <c r="J849" s="110"/>
      <c r="K849" s="957"/>
    </row>
    <row r="850" spans="1:11" ht="26.4" x14ac:dyDescent="0.3">
      <c r="A850" s="1140" t="str">
        <f t="shared" si="71"/>
        <v/>
      </c>
      <c r="B850" s="577" t="s">
        <v>2799</v>
      </c>
      <c r="C850" s="1052" t="s">
        <v>2978</v>
      </c>
      <c r="D850" s="1056" t="s">
        <v>4065</v>
      </c>
      <c r="E850" s="890">
        <v>496.91999999999996</v>
      </c>
      <c r="F850" s="651" t="s">
        <v>237</v>
      </c>
      <c r="G850" s="916"/>
      <c r="H850" s="916"/>
      <c r="I850" s="916"/>
      <c r="J850" s="126"/>
      <c r="K850" s="953"/>
    </row>
    <row r="851" spans="1:11" ht="26.4" x14ac:dyDescent="0.3">
      <c r="A851" s="1140" t="str">
        <f t="shared" si="71"/>
        <v/>
      </c>
      <c r="B851" s="577" t="s">
        <v>4561</v>
      </c>
      <c r="C851" s="1052" t="s">
        <v>2978</v>
      </c>
      <c r="D851" s="1056" t="s">
        <v>4560</v>
      </c>
      <c r="E851" s="909">
        <f>5.5*0.15</f>
        <v>0.82499999999999996</v>
      </c>
      <c r="F851" s="1048" t="s">
        <v>237</v>
      </c>
      <c r="G851" s="916"/>
      <c r="H851" s="916"/>
      <c r="I851" s="916"/>
      <c r="J851" s="126"/>
      <c r="K851" s="953"/>
    </row>
    <row r="852" spans="1:11" ht="15.6" hidden="1" x14ac:dyDescent="0.3">
      <c r="A852" s="1140"/>
      <c r="B852" s="831"/>
      <c r="C852" s="831"/>
      <c r="D852" s="1056"/>
      <c r="E852" s="831"/>
      <c r="F852" s="831"/>
      <c r="G852" s="969"/>
      <c r="H852" s="916"/>
      <c r="I852" s="969"/>
      <c r="J852" s="18"/>
      <c r="K852" s="958"/>
    </row>
    <row r="853" spans="1:11" ht="15.6" hidden="1" x14ac:dyDescent="0.3">
      <c r="A853" s="1140"/>
      <c r="B853" s="1052" t="s">
        <v>823</v>
      </c>
      <c r="C853" s="1052"/>
      <c r="D853" s="1056" t="s">
        <v>1095</v>
      </c>
      <c r="E853" s="1052"/>
      <c r="F853" s="1052" t="s">
        <v>8</v>
      </c>
      <c r="G853" s="916"/>
      <c r="H853" s="916">
        <f t="shared" si="74"/>
        <v>0</v>
      </c>
      <c r="I853" s="916">
        <f t="shared" ref="I853:I859" si="75">H853*$I$12</f>
        <v>0</v>
      </c>
      <c r="J853" s="10"/>
      <c r="K853" s="953">
        <f t="shared" ref="K853:K859" si="76">SUM(H853:I853)</f>
        <v>0</v>
      </c>
    </row>
    <row r="854" spans="1:11" ht="15.6" hidden="1" x14ac:dyDescent="0.3">
      <c r="A854" s="1140"/>
      <c r="B854" s="1052" t="s">
        <v>824</v>
      </c>
      <c r="C854" s="1052"/>
      <c r="D854" s="1056" t="s">
        <v>1094</v>
      </c>
      <c r="E854" s="1052"/>
      <c r="F854" s="1052" t="s">
        <v>8</v>
      </c>
      <c r="G854" s="916"/>
      <c r="H854" s="916">
        <f t="shared" si="74"/>
        <v>0</v>
      </c>
      <c r="I854" s="916">
        <f t="shared" si="75"/>
        <v>0</v>
      </c>
      <c r="J854" s="10"/>
      <c r="K854" s="953">
        <f t="shared" si="76"/>
        <v>0</v>
      </c>
    </row>
    <row r="855" spans="1:11" ht="15.6" hidden="1" x14ac:dyDescent="0.3">
      <c r="A855" s="1140"/>
      <c r="B855" s="1052" t="s">
        <v>825</v>
      </c>
      <c r="C855" s="1052"/>
      <c r="D855" s="1056" t="s">
        <v>1093</v>
      </c>
      <c r="E855" s="1052"/>
      <c r="F855" s="1052" t="s">
        <v>8</v>
      </c>
      <c r="G855" s="916"/>
      <c r="H855" s="916">
        <f t="shared" si="74"/>
        <v>0</v>
      </c>
      <c r="I855" s="916">
        <f t="shared" si="75"/>
        <v>0</v>
      </c>
      <c r="J855" s="10"/>
      <c r="K855" s="953">
        <f t="shared" si="76"/>
        <v>0</v>
      </c>
    </row>
    <row r="856" spans="1:11" ht="15.6" hidden="1" x14ac:dyDescent="0.3">
      <c r="A856" s="1140"/>
      <c r="B856" s="1052" t="s">
        <v>826</v>
      </c>
      <c r="C856" s="1052"/>
      <c r="D856" s="1056" t="s">
        <v>1092</v>
      </c>
      <c r="E856" s="1052"/>
      <c r="F856" s="1052" t="s">
        <v>8</v>
      </c>
      <c r="G856" s="916"/>
      <c r="H856" s="916">
        <f t="shared" si="74"/>
        <v>0</v>
      </c>
      <c r="I856" s="916">
        <f t="shared" si="75"/>
        <v>0</v>
      </c>
      <c r="J856" s="10"/>
      <c r="K856" s="953">
        <f t="shared" si="76"/>
        <v>0</v>
      </c>
    </row>
    <row r="857" spans="1:11" ht="15.6" hidden="1" x14ac:dyDescent="0.3">
      <c r="A857" s="1140"/>
      <c r="B857" s="1052" t="s">
        <v>827</v>
      </c>
      <c r="C857" s="1052"/>
      <c r="D857" s="1056" t="s">
        <v>1091</v>
      </c>
      <c r="E857" s="1052"/>
      <c r="F857" s="1052" t="s">
        <v>8</v>
      </c>
      <c r="G857" s="916"/>
      <c r="H857" s="916">
        <f t="shared" si="74"/>
        <v>0</v>
      </c>
      <c r="I857" s="916">
        <f t="shared" si="75"/>
        <v>0</v>
      </c>
      <c r="J857" s="10"/>
      <c r="K857" s="953">
        <f t="shared" si="76"/>
        <v>0</v>
      </c>
    </row>
    <row r="858" spans="1:11" ht="15.6" hidden="1" x14ac:dyDescent="0.3">
      <c r="A858" s="1140"/>
      <c r="B858" s="1052" t="s">
        <v>828</v>
      </c>
      <c r="C858" s="1052"/>
      <c r="D858" s="1056" t="s">
        <v>1090</v>
      </c>
      <c r="E858" s="1052"/>
      <c r="F858" s="1052" t="s">
        <v>8</v>
      </c>
      <c r="G858" s="916"/>
      <c r="H858" s="916">
        <f t="shared" si="74"/>
        <v>0</v>
      </c>
      <c r="I858" s="916">
        <f t="shared" si="75"/>
        <v>0</v>
      </c>
      <c r="J858" s="10"/>
      <c r="K858" s="953">
        <f t="shared" si="76"/>
        <v>0</v>
      </c>
    </row>
    <row r="859" spans="1:11" ht="15.6" hidden="1" x14ac:dyDescent="0.3">
      <c r="A859" s="1140"/>
      <c r="B859" s="1052" t="s">
        <v>251</v>
      </c>
      <c r="C859" s="1052"/>
      <c r="D859" s="1056" t="s">
        <v>1089</v>
      </c>
      <c r="E859" s="1052"/>
      <c r="F859" s="1052" t="s">
        <v>8</v>
      </c>
      <c r="G859" s="916"/>
      <c r="H859" s="916">
        <f t="shared" si="74"/>
        <v>0</v>
      </c>
      <c r="I859" s="916">
        <f t="shared" si="75"/>
        <v>0</v>
      </c>
      <c r="J859" s="10"/>
      <c r="K859" s="953">
        <f t="shared" si="76"/>
        <v>0</v>
      </c>
    </row>
    <row r="860" spans="1:11" ht="15.6" hidden="1" x14ac:dyDescent="0.3">
      <c r="A860" s="1140"/>
      <c r="B860" s="69"/>
      <c r="C860" s="69"/>
      <c r="D860" s="80"/>
      <c r="E860" s="69"/>
      <c r="F860" s="69"/>
      <c r="G860" s="970"/>
      <c r="H860" s="970"/>
      <c r="I860" s="970"/>
      <c r="J860" s="30"/>
      <c r="K860" s="970"/>
    </row>
    <row r="861" spans="1:11" ht="15.6" x14ac:dyDescent="0.3">
      <c r="A861" s="1140"/>
      <c r="B861" s="69"/>
      <c r="C861" s="69"/>
      <c r="D861" s="80"/>
      <c r="E861" s="69"/>
      <c r="F861" s="69"/>
      <c r="G861" s="970"/>
      <c r="H861" s="970"/>
      <c r="I861" s="970"/>
      <c r="J861" s="30"/>
      <c r="K861" s="970"/>
    </row>
    <row r="862" spans="1:11" ht="15.6" x14ac:dyDescent="0.3">
      <c r="A862" s="1140" t="s">
        <v>4247</v>
      </c>
      <c r="B862" s="895" t="s">
        <v>2800</v>
      </c>
      <c r="C862" s="895"/>
      <c r="D862" s="117" t="s">
        <v>2801</v>
      </c>
      <c r="E862" s="895"/>
      <c r="F862" s="895"/>
      <c r="G862" s="960"/>
      <c r="H862" s="960"/>
      <c r="I862" s="960"/>
      <c r="J862" s="110"/>
      <c r="K862" s="960"/>
    </row>
    <row r="863" spans="1:11" ht="26.4" hidden="1" x14ac:dyDescent="0.3">
      <c r="A863" s="1140"/>
      <c r="B863" s="891" t="s">
        <v>2802</v>
      </c>
      <c r="C863" s="891" t="s">
        <v>3368</v>
      </c>
      <c r="D863" s="842" t="s">
        <v>2807</v>
      </c>
      <c r="E863" s="890"/>
      <c r="F863" s="892" t="s">
        <v>210</v>
      </c>
      <c r="G863" s="916"/>
      <c r="H863" s="916">
        <f>G863*E863</f>
        <v>0</v>
      </c>
      <c r="I863" s="916">
        <f>H863*$I$12</f>
        <v>0</v>
      </c>
      <c r="J863" s="10"/>
      <c r="K863" s="916">
        <f>SUM(H863:I863)</f>
        <v>0</v>
      </c>
    </row>
    <row r="864" spans="1:11" ht="15.6" x14ac:dyDescent="0.3">
      <c r="A864" s="1140" t="s">
        <v>4247</v>
      </c>
      <c r="B864" s="891" t="s">
        <v>2802</v>
      </c>
      <c r="C864" s="891" t="s">
        <v>4597</v>
      </c>
      <c r="D864" s="842" t="s">
        <v>4587</v>
      </c>
      <c r="E864" s="890">
        <v>2.13</v>
      </c>
      <c r="F864" s="892" t="s">
        <v>237</v>
      </c>
      <c r="G864" s="916"/>
      <c r="H864" s="916"/>
      <c r="I864" s="916"/>
      <c r="J864" s="10"/>
      <c r="K864" s="953"/>
    </row>
    <row r="865" spans="1:11" ht="15.6" x14ac:dyDescent="0.3">
      <c r="A865" s="1140" t="s">
        <v>4247</v>
      </c>
      <c r="B865" s="891" t="s">
        <v>4605</v>
      </c>
      <c r="C865" s="891" t="s">
        <v>4598</v>
      </c>
      <c r="D865" s="842" t="s">
        <v>4588</v>
      </c>
      <c r="E865" s="890">
        <v>0.38</v>
      </c>
      <c r="F865" s="645" t="s">
        <v>237</v>
      </c>
      <c r="G865" s="916"/>
      <c r="H865" s="916"/>
      <c r="I865" s="916"/>
      <c r="J865" s="10"/>
      <c r="K865" s="953"/>
    </row>
    <row r="866" spans="1:11" ht="15.6" x14ac:dyDescent="0.3">
      <c r="A866" s="1140" t="s">
        <v>4247</v>
      </c>
      <c r="B866" s="1052"/>
      <c r="C866" s="1052"/>
      <c r="D866" s="1052"/>
      <c r="E866" s="1052"/>
      <c r="F866" s="1052"/>
      <c r="G866" s="955"/>
      <c r="H866" s="955"/>
      <c r="I866" s="955"/>
      <c r="J866" s="1052"/>
      <c r="K866" s="955"/>
    </row>
    <row r="867" spans="1:11" ht="15.6" x14ac:dyDescent="0.3">
      <c r="A867" s="1140" t="s">
        <v>4247</v>
      </c>
      <c r="B867" s="886" t="s">
        <v>252</v>
      </c>
      <c r="C867" s="886"/>
      <c r="D867" s="65" t="s">
        <v>1088</v>
      </c>
      <c r="E867" s="886"/>
      <c r="F867" s="886"/>
      <c r="G867" s="956"/>
      <c r="H867" s="956"/>
      <c r="I867" s="956"/>
      <c r="J867" s="886"/>
      <c r="K867" s="956"/>
    </row>
    <row r="868" spans="1:11" ht="15.6" x14ac:dyDescent="0.3">
      <c r="A868" s="1140" t="s">
        <v>4247</v>
      </c>
      <c r="B868" s="895" t="s">
        <v>253</v>
      </c>
      <c r="C868" s="884"/>
      <c r="D868" s="117" t="s">
        <v>1087</v>
      </c>
      <c r="E868" s="895"/>
      <c r="F868" s="895"/>
      <c r="G868" s="852"/>
      <c r="H868" s="960"/>
      <c r="I868" s="960"/>
      <c r="J868" s="110"/>
      <c r="K868" s="957"/>
    </row>
    <row r="869" spans="1:11" ht="39.6" hidden="1" x14ac:dyDescent="0.3">
      <c r="A869" s="1140"/>
      <c r="B869" s="888" t="s">
        <v>2803</v>
      </c>
      <c r="C869" s="888" t="s">
        <v>3680</v>
      </c>
      <c r="D869" s="889" t="s">
        <v>4066</v>
      </c>
      <c r="E869" s="890"/>
      <c r="F869" s="891" t="s">
        <v>237</v>
      </c>
      <c r="G869" s="916">
        <v>6.13</v>
      </c>
      <c r="H869" s="916">
        <f>G869*E869</f>
        <v>0</v>
      </c>
      <c r="I869" s="916">
        <f>H869*$I$12</f>
        <v>0</v>
      </c>
      <c r="J869" s="10"/>
      <c r="K869" s="953">
        <f>SUM(H869:I869)</f>
        <v>0</v>
      </c>
    </row>
    <row r="870" spans="1:11" ht="39.6" x14ac:dyDescent="0.3">
      <c r="A870" s="1140" t="str">
        <f t="shared" si="71"/>
        <v/>
      </c>
      <c r="B870" s="888" t="s">
        <v>3681</v>
      </c>
      <c r="C870" s="908" t="s">
        <v>2979</v>
      </c>
      <c r="D870" s="889" t="s">
        <v>4067</v>
      </c>
      <c r="E870" s="890">
        <v>122.15</v>
      </c>
      <c r="F870" s="891" t="s">
        <v>237</v>
      </c>
      <c r="G870" s="969"/>
      <c r="H870" s="916"/>
      <c r="I870" s="916"/>
      <c r="J870" s="10"/>
      <c r="K870" s="953"/>
    </row>
    <row r="871" spans="1:11" ht="39.6" hidden="1" x14ac:dyDescent="0.3">
      <c r="A871" s="1140"/>
      <c r="B871" s="888" t="s">
        <v>3682</v>
      </c>
      <c r="C871" s="908" t="s">
        <v>3683</v>
      </c>
      <c r="D871" s="889" t="s">
        <v>4068</v>
      </c>
      <c r="E871" s="890"/>
      <c r="F871" s="891" t="s">
        <v>237</v>
      </c>
      <c r="G871" s="969">
        <v>2.99</v>
      </c>
      <c r="H871" s="916">
        <f>G871*E871</f>
        <v>0</v>
      </c>
      <c r="I871" s="916">
        <f>H871*$I$12</f>
        <v>0</v>
      </c>
      <c r="J871" s="10"/>
      <c r="K871" s="953">
        <f>SUM(H871:I871)</f>
        <v>0</v>
      </c>
    </row>
    <row r="872" spans="1:11" ht="39.6" x14ac:dyDescent="0.3">
      <c r="A872" s="1140" t="str">
        <f>IF(K872&lt;&gt;0,"x","")</f>
        <v/>
      </c>
      <c r="B872" s="888" t="s">
        <v>3684</v>
      </c>
      <c r="C872" s="908" t="s">
        <v>3683</v>
      </c>
      <c r="D872" s="889" t="s">
        <v>4069</v>
      </c>
      <c r="E872" s="890">
        <v>26.41</v>
      </c>
      <c r="F872" s="891" t="s">
        <v>237</v>
      </c>
      <c r="G872" s="969"/>
      <c r="H872" s="916"/>
      <c r="I872" s="916"/>
      <c r="J872" s="10"/>
      <c r="K872" s="953"/>
    </row>
    <row r="873" spans="1:11" ht="15.6" x14ac:dyDescent="0.3">
      <c r="A873" s="1140" t="s">
        <v>4247</v>
      </c>
      <c r="B873" s="831"/>
      <c r="C873" s="831"/>
      <c r="E873" s="1058"/>
      <c r="G873" s="969"/>
      <c r="H873" s="969"/>
      <c r="I873" s="969"/>
      <c r="J873" s="18"/>
      <c r="K873" s="958"/>
    </row>
    <row r="874" spans="1:11" ht="15.6" x14ac:dyDescent="0.3">
      <c r="A874" s="1140" t="s">
        <v>4247</v>
      </c>
      <c r="B874" s="895" t="s">
        <v>254</v>
      </c>
      <c r="C874" s="884"/>
      <c r="D874" s="894" t="s">
        <v>1086</v>
      </c>
      <c r="E874" s="895"/>
      <c r="F874" s="895"/>
      <c r="G874" s="852"/>
      <c r="H874" s="960"/>
      <c r="I874" s="960"/>
      <c r="J874" s="110"/>
      <c r="K874" s="957"/>
    </row>
    <row r="875" spans="1:11" ht="39.6" hidden="1" x14ac:dyDescent="0.3">
      <c r="A875" s="1140"/>
      <c r="B875" s="888" t="s">
        <v>2804</v>
      </c>
      <c r="C875" s="888" t="s">
        <v>3685</v>
      </c>
      <c r="D875" s="889" t="s">
        <v>4070</v>
      </c>
      <c r="E875" s="890"/>
      <c r="F875" s="891" t="s">
        <v>237</v>
      </c>
      <c r="G875" s="916">
        <v>40.700000000000003</v>
      </c>
      <c r="H875" s="916">
        <f>G875*E875</f>
        <v>0</v>
      </c>
      <c r="I875" s="916">
        <f>H875*$I$12</f>
        <v>0</v>
      </c>
      <c r="J875" s="10"/>
      <c r="K875" s="953">
        <f>SUM(H875:I875)</f>
        <v>0</v>
      </c>
    </row>
    <row r="876" spans="1:11" ht="39.6" hidden="1" x14ac:dyDescent="0.3">
      <c r="A876" s="1140"/>
      <c r="B876" s="888" t="s">
        <v>3686</v>
      </c>
      <c r="C876" s="908" t="s">
        <v>3687</v>
      </c>
      <c r="D876" s="889" t="s">
        <v>4071</v>
      </c>
      <c r="E876" s="890"/>
      <c r="F876" s="891" t="s">
        <v>237</v>
      </c>
      <c r="G876" s="969">
        <v>28.08</v>
      </c>
      <c r="H876" s="916">
        <f>G876*E876</f>
        <v>0</v>
      </c>
      <c r="I876" s="916">
        <f>H876*$I$12</f>
        <v>0</v>
      </c>
      <c r="J876" s="10"/>
      <c r="K876" s="953">
        <f>SUM(H876:I876)</f>
        <v>0</v>
      </c>
    </row>
    <row r="877" spans="1:11" ht="66" x14ac:dyDescent="0.3">
      <c r="A877" s="1140" t="str">
        <f>IF(K877&lt;&gt;0,"x","")</f>
        <v/>
      </c>
      <c r="B877" s="888" t="s">
        <v>3688</v>
      </c>
      <c r="C877" s="908" t="s">
        <v>3689</v>
      </c>
      <c r="D877" s="896" t="s">
        <v>4408</v>
      </c>
      <c r="E877" s="890">
        <v>26.41</v>
      </c>
      <c r="F877" s="891" t="s">
        <v>237</v>
      </c>
      <c r="G877" s="969"/>
      <c r="H877" s="916"/>
      <c r="I877" s="916"/>
      <c r="J877" s="10"/>
      <c r="K877" s="953"/>
    </row>
    <row r="878" spans="1:11" ht="66" x14ac:dyDescent="0.3">
      <c r="A878" s="1140" t="str">
        <f>IF(K878&lt;&gt;0,"x","")</f>
        <v/>
      </c>
      <c r="B878" s="888" t="s">
        <v>3690</v>
      </c>
      <c r="C878" s="908" t="s">
        <v>3689</v>
      </c>
      <c r="D878" s="896" t="s">
        <v>4409</v>
      </c>
      <c r="E878" s="890">
        <v>122.15</v>
      </c>
      <c r="F878" s="891" t="s">
        <v>237</v>
      </c>
      <c r="G878" s="969"/>
      <c r="H878" s="916"/>
      <c r="I878" s="916"/>
      <c r="J878" s="10"/>
      <c r="K878" s="953"/>
    </row>
    <row r="879" spans="1:11" ht="15.6" x14ac:dyDescent="0.3">
      <c r="A879" s="1140" t="s">
        <v>4247</v>
      </c>
      <c r="B879" s="908"/>
      <c r="C879" s="908"/>
      <c r="D879" s="896"/>
      <c r="E879" s="909"/>
      <c r="F879" s="832"/>
      <c r="G879" s="969"/>
      <c r="H879" s="969"/>
      <c r="I879" s="969"/>
      <c r="J879" s="18"/>
      <c r="K879" s="958"/>
    </row>
    <row r="880" spans="1:11" ht="15.6" hidden="1" x14ac:dyDescent="0.3">
      <c r="A880" s="1140" t="str">
        <f>IF(K880&lt;&gt;0,"x","")</f>
        <v/>
      </c>
      <c r="B880" s="1052" t="s">
        <v>255</v>
      </c>
      <c r="C880" s="1052"/>
      <c r="D880" s="1056" t="s">
        <v>1085</v>
      </c>
      <c r="E880" s="1052"/>
      <c r="F880" s="1052" t="s">
        <v>8</v>
      </c>
      <c r="G880" s="916"/>
      <c r="H880" s="916">
        <f>G880*E880</f>
        <v>0</v>
      </c>
      <c r="I880" s="916">
        <f>H880*$I$12</f>
        <v>0</v>
      </c>
      <c r="J880" s="10"/>
      <c r="K880" s="953">
        <f>SUM(H880:I880)</f>
        <v>0</v>
      </c>
    </row>
    <row r="881" spans="1:11" ht="15.6" x14ac:dyDescent="0.3">
      <c r="A881" s="1140" t="s">
        <v>4247</v>
      </c>
      <c r="B881" s="895" t="s">
        <v>256</v>
      </c>
      <c r="C881" s="895"/>
      <c r="D881" s="117" t="s">
        <v>1084</v>
      </c>
      <c r="E881" s="895"/>
      <c r="F881" s="895"/>
      <c r="G881" s="960"/>
      <c r="H881" s="960"/>
      <c r="I881" s="960"/>
      <c r="J881" s="110"/>
      <c r="K881" s="957"/>
    </row>
    <row r="882" spans="1:11" ht="39.6" x14ac:dyDescent="0.3">
      <c r="A882" s="1140" t="str">
        <f>IF(K882&lt;&gt;0,"x","")</f>
        <v/>
      </c>
      <c r="B882" s="1052" t="s">
        <v>2805</v>
      </c>
      <c r="C882" s="1052" t="s">
        <v>4579</v>
      </c>
      <c r="D882" s="889" t="s">
        <v>4580</v>
      </c>
      <c r="E882" s="890">
        <v>105.55</v>
      </c>
      <c r="F882" s="892" t="s">
        <v>237</v>
      </c>
      <c r="G882" s="916"/>
      <c r="H882" s="916"/>
      <c r="I882" s="916"/>
      <c r="J882" s="126"/>
      <c r="K882" s="959"/>
    </row>
    <row r="883" spans="1:11" ht="15.6" x14ac:dyDescent="0.3">
      <c r="A883" s="1140" t="s">
        <v>4247</v>
      </c>
      <c r="B883" s="831"/>
      <c r="C883" s="831"/>
      <c r="D883" s="83"/>
      <c r="E883" s="831"/>
      <c r="F883" s="831"/>
      <c r="G883" s="969"/>
      <c r="H883" s="916"/>
      <c r="I883" s="969"/>
      <c r="J883" s="18"/>
      <c r="K883" s="958"/>
    </row>
    <row r="884" spans="1:11" ht="15.6" hidden="1" x14ac:dyDescent="0.3">
      <c r="A884" s="1140"/>
      <c r="B884" s="1052" t="s">
        <v>829</v>
      </c>
      <c r="C884" s="1052"/>
      <c r="D884" s="1056" t="s">
        <v>1083</v>
      </c>
      <c r="E884" s="1052"/>
      <c r="F884" s="1052" t="s">
        <v>8</v>
      </c>
      <c r="G884" s="916"/>
      <c r="H884" s="916">
        <f t="shared" ref="H884:H906" si="77">G884*E884</f>
        <v>0</v>
      </c>
      <c r="I884" s="916">
        <f>H884*$I$12</f>
        <v>0</v>
      </c>
      <c r="J884" s="10"/>
      <c r="K884" s="953">
        <f>SUM(H884:I884)</f>
        <v>0</v>
      </c>
    </row>
    <row r="885" spans="1:11" ht="15.6" hidden="1" x14ac:dyDescent="0.3">
      <c r="A885" s="1140"/>
      <c r="B885" s="1052" t="s">
        <v>830</v>
      </c>
      <c r="C885" s="1052"/>
      <c r="D885" s="1056" t="s">
        <v>1082</v>
      </c>
      <c r="E885" s="1052"/>
      <c r="F885" s="1052" t="s">
        <v>8</v>
      </c>
      <c r="G885" s="916"/>
      <c r="H885" s="916">
        <f t="shared" si="77"/>
        <v>0</v>
      </c>
      <c r="I885" s="916">
        <f>H885*$I$12</f>
        <v>0</v>
      </c>
      <c r="J885" s="10"/>
      <c r="K885" s="953">
        <f>SUM(H885:I885)</f>
        <v>0</v>
      </c>
    </row>
    <row r="886" spans="1:11" ht="15.6" hidden="1" x14ac:dyDescent="0.3">
      <c r="A886" s="1140"/>
      <c r="B886" s="1052" t="s">
        <v>831</v>
      </c>
      <c r="C886" s="1052"/>
      <c r="D886" s="1056" t="s">
        <v>1081</v>
      </c>
      <c r="E886" s="1052"/>
      <c r="F886" s="1052" t="s">
        <v>8</v>
      </c>
      <c r="G886" s="916"/>
      <c r="H886" s="916">
        <f t="shared" si="77"/>
        <v>0</v>
      </c>
      <c r="I886" s="916">
        <f>H886*$I$12</f>
        <v>0</v>
      </c>
      <c r="J886" s="10"/>
      <c r="K886" s="953">
        <f>SUM(H886:I886)</f>
        <v>0</v>
      </c>
    </row>
    <row r="887" spans="1:11" ht="15.6" hidden="1" x14ac:dyDescent="0.3">
      <c r="A887" s="1140"/>
      <c r="B887" s="1052" t="s">
        <v>832</v>
      </c>
      <c r="C887" s="1052"/>
      <c r="D887" s="1056" t="s">
        <v>1080</v>
      </c>
      <c r="E887" s="1052"/>
      <c r="F887" s="1052" t="s">
        <v>8</v>
      </c>
      <c r="G887" s="916"/>
      <c r="H887" s="916">
        <f t="shared" si="77"/>
        <v>0</v>
      </c>
      <c r="I887" s="916">
        <f>H887*$I$12</f>
        <v>0</v>
      </c>
      <c r="J887" s="10"/>
      <c r="K887" s="953">
        <f>SUM(H887:I887)</f>
        <v>0</v>
      </c>
    </row>
    <row r="888" spans="1:11" ht="15.6" x14ac:dyDescent="0.3">
      <c r="A888" s="1140" t="s">
        <v>4247</v>
      </c>
      <c r="B888" s="895" t="s">
        <v>833</v>
      </c>
      <c r="C888" s="895"/>
      <c r="D888" s="117" t="s">
        <v>1079</v>
      </c>
      <c r="E888" s="895"/>
      <c r="F888" s="895"/>
      <c r="G888" s="960"/>
      <c r="H888" s="960"/>
      <c r="I888" s="960"/>
      <c r="J888" s="110"/>
      <c r="K888" s="957"/>
    </row>
    <row r="889" spans="1:11" ht="15.6" x14ac:dyDescent="0.3">
      <c r="A889" s="1140" t="str">
        <f>IF(K889&lt;&gt;0,"x","")</f>
        <v/>
      </c>
      <c r="B889" s="1052" t="s">
        <v>2806</v>
      </c>
      <c r="C889" s="1052" t="s">
        <v>4045</v>
      </c>
      <c r="D889" s="889" t="s">
        <v>4046</v>
      </c>
      <c r="E889" s="890">
        <v>35.96</v>
      </c>
      <c r="F889" s="651" t="s">
        <v>210</v>
      </c>
      <c r="G889" s="916"/>
      <c r="H889" s="916"/>
      <c r="I889" s="916"/>
      <c r="J889" s="126"/>
      <c r="K889" s="953"/>
    </row>
    <row r="890" spans="1:11" ht="15.6" x14ac:dyDescent="0.3">
      <c r="A890" s="1140" t="s">
        <v>4247</v>
      </c>
      <c r="B890" s="831"/>
      <c r="C890" s="831"/>
      <c r="D890" s="83"/>
      <c r="E890" s="831"/>
      <c r="F890" s="831"/>
      <c r="G890" s="969"/>
      <c r="H890" s="916"/>
      <c r="I890" s="969"/>
      <c r="J890" s="18"/>
      <c r="K890" s="958"/>
    </row>
    <row r="891" spans="1:11" ht="15.6" hidden="1" x14ac:dyDescent="0.3">
      <c r="A891" s="1140"/>
      <c r="B891" s="1052" t="s">
        <v>834</v>
      </c>
      <c r="C891" s="1052"/>
      <c r="D891" s="1056" t="s">
        <v>1068</v>
      </c>
      <c r="E891" s="1052"/>
      <c r="F891" s="1052" t="s">
        <v>8</v>
      </c>
      <c r="G891" s="916"/>
      <c r="H891" s="916">
        <f t="shared" si="77"/>
        <v>0</v>
      </c>
      <c r="I891" s="916">
        <f t="shared" ref="I891:I899" si="78">H891*$I$12</f>
        <v>0</v>
      </c>
      <c r="J891" s="10"/>
      <c r="K891" s="953">
        <f t="shared" ref="K891:K899" si="79">SUM(H891:I891)</f>
        <v>0</v>
      </c>
    </row>
    <row r="892" spans="1:11" ht="15.6" hidden="1" x14ac:dyDescent="0.3">
      <c r="A892" s="1140"/>
      <c r="B892" s="1052" t="s">
        <v>835</v>
      </c>
      <c r="C892" s="1052"/>
      <c r="D892" s="1056" t="s">
        <v>1078</v>
      </c>
      <c r="E892" s="1052"/>
      <c r="F892" s="1052" t="s">
        <v>8</v>
      </c>
      <c r="G892" s="916"/>
      <c r="H892" s="916">
        <f t="shared" si="77"/>
        <v>0</v>
      </c>
      <c r="I892" s="916">
        <f t="shared" si="78"/>
        <v>0</v>
      </c>
      <c r="J892" s="10"/>
      <c r="K892" s="953">
        <f t="shared" si="79"/>
        <v>0</v>
      </c>
    </row>
    <row r="893" spans="1:11" ht="15.6" hidden="1" x14ac:dyDescent="0.3">
      <c r="A893" s="1140"/>
      <c r="B893" s="1052" t="s">
        <v>836</v>
      </c>
      <c r="C893" s="1052"/>
      <c r="D893" s="1056" t="s">
        <v>1077</v>
      </c>
      <c r="E893" s="1052"/>
      <c r="F893" s="1052" t="s">
        <v>8</v>
      </c>
      <c r="G893" s="916"/>
      <c r="H893" s="916">
        <f t="shared" si="77"/>
        <v>0</v>
      </c>
      <c r="I893" s="916">
        <f t="shared" si="78"/>
        <v>0</v>
      </c>
      <c r="J893" s="10"/>
      <c r="K893" s="953">
        <f t="shared" si="79"/>
        <v>0</v>
      </c>
    </row>
    <row r="894" spans="1:11" ht="15.6" hidden="1" x14ac:dyDescent="0.3">
      <c r="A894" s="1140"/>
      <c r="B894" s="1052" t="s">
        <v>837</v>
      </c>
      <c r="C894" s="1052"/>
      <c r="D894" s="1056" t="s">
        <v>1076</v>
      </c>
      <c r="E894" s="1052"/>
      <c r="F894" s="1052" t="s">
        <v>8</v>
      </c>
      <c r="G894" s="916"/>
      <c r="H894" s="916">
        <f t="shared" si="77"/>
        <v>0</v>
      </c>
      <c r="I894" s="916">
        <f t="shared" si="78"/>
        <v>0</v>
      </c>
      <c r="J894" s="10"/>
      <c r="K894" s="953">
        <f t="shared" si="79"/>
        <v>0</v>
      </c>
    </row>
    <row r="895" spans="1:11" ht="15.6" hidden="1" x14ac:dyDescent="0.3">
      <c r="A895" s="1140"/>
      <c r="B895" s="1052" t="s">
        <v>838</v>
      </c>
      <c r="C895" s="1052"/>
      <c r="D895" s="1056" t="s">
        <v>1075</v>
      </c>
      <c r="E895" s="1052"/>
      <c r="F895" s="1052" t="s">
        <v>8</v>
      </c>
      <c r="G895" s="916"/>
      <c r="H895" s="916">
        <f t="shared" si="77"/>
        <v>0</v>
      </c>
      <c r="I895" s="916">
        <f t="shared" si="78"/>
        <v>0</v>
      </c>
      <c r="J895" s="10"/>
      <c r="K895" s="953">
        <f t="shared" si="79"/>
        <v>0</v>
      </c>
    </row>
    <row r="896" spans="1:11" ht="15.6" hidden="1" x14ac:dyDescent="0.3">
      <c r="A896" s="1140"/>
      <c r="B896" s="1052" t="s">
        <v>839</v>
      </c>
      <c r="C896" s="1052"/>
      <c r="D896" s="1056" t="s">
        <v>1074</v>
      </c>
      <c r="E896" s="1052"/>
      <c r="F896" s="1052" t="s">
        <v>8</v>
      </c>
      <c r="G896" s="916"/>
      <c r="H896" s="916">
        <f t="shared" si="77"/>
        <v>0</v>
      </c>
      <c r="I896" s="916">
        <f t="shared" si="78"/>
        <v>0</v>
      </c>
      <c r="J896" s="10"/>
      <c r="K896" s="953">
        <f t="shared" si="79"/>
        <v>0</v>
      </c>
    </row>
    <row r="897" spans="1:11" ht="15.6" hidden="1" x14ac:dyDescent="0.3">
      <c r="A897" s="1140"/>
      <c r="B897" s="1052" t="s">
        <v>840</v>
      </c>
      <c r="C897" s="1052"/>
      <c r="D897" s="1056" t="s">
        <v>1073</v>
      </c>
      <c r="E897" s="1052"/>
      <c r="F897" s="1052" t="s">
        <v>8</v>
      </c>
      <c r="G897" s="916"/>
      <c r="H897" s="916">
        <f t="shared" si="77"/>
        <v>0</v>
      </c>
      <c r="I897" s="916">
        <f t="shared" si="78"/>
        <v>0</v>
      </c>
      <c r="J897" s="10"/>
      <c r="K897" s="953">
        <f t="shared" si="79"/>
        <v>0</v>
      </c>
    </row>
    <row r="898" spans="1:11" ht="15.6" hidden="1" x14ac:dyDescent="0.3">
      <c r="A898" s="1140"/>
      <c r="B898" s="1052" t="s">
        <v>841</v>
      </c>
      <c r="C898" s="1052"/>
      <c r="D898" s="1056" t="s">
        <v>1072</v>
      </c>
      <c r="E898" s="1052"/>
      <c r="F898" s="1052" t="s">
        <v>8</v>
      </c>
      <c r="G898" s="916"/>
      <c r="H898" s="916">
        <f t="shared" si="77"/>
        <v>0</v>
      </c>
      <c r="I898" s="916">
        <f t="shared" si="78"/>
        <v>0</v>
      </c>
      <c r="J898" s="10"/>
      <c r="K898" s="953">
        <f t="shared" si="79"/>
        <v>0</v>
      </c>
    </row>
    <row r="899" spans="1:11" ht="15.6" hidden="1" x14ac:dyDescent="0.3">
      <c r="A899" s="1140"/>
      <c r="B899" s="1052" t="s">
        <v>842</v>
      </c>
      <c r="C899" s="1052"/>
      <c r="D899" s="1056" t="s">
        <v>1071</v>
      </c>
      <c r="E899" s="1052"/>
      <c r="F899" s="1052" t="s">
        <v>8</v>
      </c>
      <c r="G899" s="916"/>
      <c r="H899" s="916">
        <f t="shared" si="77"/>
        <v>0</v>
      </c>
      <c r="I899" s="916">
        <f t="shared" si="78"/>
        <v>0</v>
      </c>
      <c r="J899" s="10"/>
      <c r="K899" s="953">
        <f t="shared" si="79"/>
        <v>0</v>
      </c>
    </row>
    <row r="900" spans="1:11" ht="15.6" hidden="1" x14ac:dyDescent="0.3">
      <c r="A900" s="1140"/>
      <c r="B900" s="895" t="s">
        <v>2808</v>
      </c>
      <c r="C900" s="895"/>
      <c r="D900" s="117" t="s">
        <v>2809</v>
      </c>
      <c r="E900" s="895"/>
      <c r="F900" s="895"/>
      <c r="G900" s="999"/>
      <c r="H900" s="960"/>
      <c r="I900" s="960"/>
      <c r="J900" s="110"/>
      <c r="K900" s="960"/>
    </row>
    <row r="901" spans="1:11" ht="15.6" hidden="1" x14ac:dyDescent="0.3">
      <c r="A901" s="1140"/>
      <c r="B901" s="122" t="s">
        <v>2822</v>
      </c>
      <c r="C901" s="904" t="s">
        <v>3369</v>
      </c>
      <c r="D901" s="889" t="s">
        <v>2723</v>
      </c>
      <c r="E901" s="890"/>
      <c r="F901" s="635" t="s">
        <v>237</v>
      </c>
      <c r="G901" s="916"/>
      <c r="H901" s="916">
        <f t="shared" si="77"/>
        <v>0</v>
      </c>
      <c r="I901" s="986">
        <f>H901*$I$12</f>
        <v>0</v>
      </c>
      <c r="J901" s="123"/>
      <c r="K901" s="986">
        <f>SUM(H901:I901)</f>
        <v>0</v>
      </c>
    </row>
    <row r="902" spans="1:11" ht="15.6" hidden="1" x14ac:dyDescent="0.3">
      <c r="A902" s="1140"/>
      <c r="B902" s="122" t="s">
        <v>2823</v>
      </c>
      <c r="C902" s="69" t="s">
        <v>3005</v>
      </c>
      <c r="D902" s="889" t="s">
        <v>2725</v>
      </c>
      <c r="E902" s="890"/>
      <c r="F902" s="892" t="s">
        <v>237</v>
      </c>
      <c r="G902" s="916">
        <v>7.06</v>
      </c>
      <c r="H902" s="916">
        <f t="shared" si="77"/>
        <v>0</v>
      </c>
      <c r="I902" s="986">
        <f>H902*$I$12</f>
        <v>0</v>
      </c>
      <c r="J902" s="123"/>
      <c r="K902" s="986">
        <f>SUM(H902:I902)</f>
        <v>0</v>
      </c>
    </row>
    <row r="903" spans="1:11" ht="15.6" hidden="1" x14ac:dyDescent="0.3">
      <c r="A903" s="1140"/>
      <c r="B903" s="1052"/>
      <c r="C903" s="1052"/>
      <c r="D903" s="1052"/>
      <c r="E903" s="1052"/>
      <c r="F903" s="1052"/>
      <c r="G903" s="955"/>
      <c r="H903" s="916"/>
      <c r="I903" s="955"/>
      <c r="J903" s="1052"/>
      <c r="K903" s="955"/>
    </row>
    <row r="904" spans="1:11" ht="15.6" hidden="1" x14ac:dyDescent="0.3">
      <c r="A904" s="1140"/>
      <c r="B904" s="886" t="s">
        <v>257</v>
      </c>
      <c r="C904" s="886"/>
      <c r="D904" s="65" t="s">
        <v>1070</v>
      </c>
      <c r="E904" s="886"/>
      <c r="F904" s="886"/>
      <c r="G904" s="956"/>
      <c r="H904" s="956"/>
      <c r="I904" s="956"/>
      <c r="J904" s="886"/>
      <c r="K904" s="956"/>
    </row>
    <row r="905" spans="1:11" ht="15.6" hidden="1" x14ac:dyDescent="0.3">
      <c r="A905" s="1140"/>
      <c r="B905" s="1052" t="s">
        <v>843</v>
      </c>
      <c r="C905" s="1052"/>
      <c r="D905" s="1056" t="s">
        <v>1069</v>
      </c>
      <c r="E905" s="1052"/>
      <c r="F905" s="1052" t="s">
        <v>8</v>
      </c>
      <c r="G905" s="916"/>
      <c r="H905" s="916">
        <f t="shared" si="77"/>
        <v>0</v>
      </c>
      <c r="I905" s="916">
        <f>H905*$I$12</f>
        <v>0</v>
      </c>
      <c r="J905" s="10"/>
      <c r="K905" s="953">
        <f>SUM(H905:I905)</f>
        <v>0</v>
      </c>
    </row>
    <row r="906" spans="1:11" ht="15.6" hidden="1" x14ac:dyDescent="0.3">
      <c r="A906" s="1140"/>
      <c r="B906" s="1052" t="s">
        <v>844</v>
      </c>
      <c r="C906" s="1052"/>
      <c r="D906" s="1056" t="s">
        <v>1068</v>
      </c>
      <c r="E906" s="1052"/>
      <c r="F906" s="1052" t="s">
        <v>8</v>
      </c>
      <c r="G906" s="916"/>
      <c r="H906" s="916">
        <f t="shared" si="77"/>
        <v>0</v>
      </c>
      <c r="I906" s="916">
        <f>H906*$I$12</f>
        <v>0</v>
      </c>
      <c r="J906" s="10"/>
      <c r="K906" s="953">
        <f>SUM(H906:I906)</f>
        <v>0</v>
      </c>
    </row>
    <row r="907" spans="1:11" ht="15.6" x14ac:dyDescent="0.3">
      <c r="A907" s="1140" t="s">
        <v>4247</v>
      </c>
      <c r="B907" s="895" t="s">
        <v>845</v>
      </c>
      <c r="C907" s="895"/>
      <c r="D907" s="117" t="s">
        <v>1067</v>
      </c>
      <c r="E907" s="895"/>
      <c r="F907" s="895"/>
      <c r="G907" s="960"/>
      <c r="H907" s="960"/>
      <c r="I907" s="960"/>
      <c r="J907" s="110"/>
      <c r="K907" s="960"/>
    </row>
    <row r="908" spans="1:11" ht="52.8" x14ac:dyDescent="0.3">
      <c r="A908" s="1140" t="str">
        <f>IF(K908&lt;&gt;0,"x","")</f>
        <v/>
      </c>
      <c r="B908" s="891" t="s">
        <v>2810</v>
      </c>
      <c r="C908" s="904" t="s">
        <v>3370</v>
      </c>
      <c r="D908" s="842" t="s">
        <v>4547</v>
      </c>
      <c r="E908" s="890">
        <v>238.61000000000004</v>
      </c>
      <c r="F908" s="892" t="s">
        <v>237</v>
      </c>
      <c r="G908" s="916"/>
      <c r="H908" s="916"/>
      <c r="I908" s="916"/>
      <c r="J908" s="916"/>
      <c r="K908" s="953"/>
    </row>
    <row r="909" spans="1:11" ht="52.8" x14ac:dyDescent="0.3">
      <c r="A909" s="1140" t="str">
        <f>IF(K909&lt;&gt;0,"x","")</f>
        <v/>
      </c>
      <c r="B909" s="891" t="s">
        <v>4545</v>
      </c>
      <c r="C909" s="904" t="s">
        <v>3370</v>
      </c>
      <c r="D909" s="842" t="s">
        <v>4546</v>
      </c>
      <c r="E909" s="890">
        <v>238.61000000000004</v>
      </c>
      <c r="F909" s="892" t="s">
        <v>237</v>
      </c>
      <c r="G909" s="916"/>
      <c r="H909" s="916"/>
      <c r="I909" s="916"/>
      <c r="J909" s="10"/>
      <c r="K909" s="953"/>
    </row>
    <row r="910" spans="1:11" ht="15.6" x14ac:dyDescent="0.3">
      <c r="A910" s="1140" t="s">
        <v>4247</v>
      </c>
      <c r="B910" s="831"/>
      <c r="C910" s="831"/>
      <c r="D910" s="83"/>
      <c r="E910" s="831"/>
      <c r="F910" s="831"/>
      <c r="G910" s="969"/>
      <c r="H910" s="969"/>
      <c r="I910" s="969"/>
      <c r="J910" s="18"/>
      <c r="K910" s="958"/>
    </row>
    <row r="911" spans="1:11" ht="15.6" x14ac:dyDescent="0.3">
      <c r="A911" s="1140" t="s">
        <v>4247</v>
      </c>
      <c r="B911" s="895" t="s">
        <v>258</v>
      </c>
      <c r="C911" s="895"/>
      <c r="D911" s="117" t="s">
        <v>1066</v>
      </c>
      <c r="E911" s="895"/>
      <c r="F911" s="895"/>
      <c r="G911" s="960"/>
      <c r="H911" s="960"/>
      <c r="I911" s="960"/>
      <c r="J911" s="110"/>
      <c r="K911" s="960"/>
    </row>
    <row r="912" spans="1:11" ht="15.6" x14ac:dyDescent="0.3">
      <c r="A912" s="1140" t="str">
        <f>IF(K912&lt;&gt;0,"x","")</f>
        <v/>
      </c>
      <c r="B912" s="1052" t="s">
        <v>2811</v>
      </c>
      <c r="C912" s="1052" t="s">
        <v>3006</v>
      </c>
      <c r="D912" s="889" t="s">
        <v>2721</v>
      </c>
      <c r="E912" s="890">
        <v>247.64000000000001</v>
      </c>
      <c r="F912" s="892" t="s">
        <v>237</v>
      </c>
      <c r="G912" s="916"/>
      <c r="H912" s="916"/>
      <c r="I912" s="916"/>
      <c r="J912" s="126"/>
      <c r="K912" s="953"/>
    </row>
    <row r="913" spans="1:11" ht="15.6" hidden="1" x14ac:dyDescent="0.3">
      <c r="A913" s="1140" t="str">
        <f>IF(K913&lt;&gt;0,"x","")</f>
        <v/>
      </c>
      <c r="B913" s="1052" t="s">
        <v>2812</v>
      </c>
      <c r="C913" s="904" t="s">
        <v>3010</v>
      </c>
      <c r="D913" s="889" t="s">
        <v>2722</v>
      </c>
      <c r="E913" s="890"/>
      <c r="F913" s="892" t="s">
        <v>237</v>
      </c>
      <c r="G913" s="916">
        <f>'Composições Unitárias'!G1057</f>
        <v>126.46</v>
      </c>
      <c r="H913" s="959">
        <f>G913*E913</f>
        <v>0</v>
      </c>
      <c r="I913" s="959">
        <f>H913*$I$12</f>
        <v>0</v>
      </c>
      <c r="J913" s="126"/>
      <c r="K913" s="953">
        <f>TRUNC(SUM(H913:I913),2)</f>
        <v>0</v>
      </c>
    </row>
    <row r="914" spans="1:11" ht="15.6" x14ac:dyDescent="0.3">
      <c r="A914" s="1140" t="str">
        <f>IF(K914&lt;&gt;0,"x","")</f>
        <v/>
      </c>
      <c r="B914" s="1052" t="s">
        <v>4411</v>
      </c>
      <c r="C914" s="905" t="s">
        <v>4412</v>
      </c>
      <c r="D914" s="896" t="s">
        <v>4410</v>
      </c>
      <c r="E914" s="909">
        <v>51.42</v>
      </c>
      <c r="F914" s="892" t="s">
        <v>237</v>
      </c>
      <c r="G914" s="969"/>
      <c r="H914" s="916"/>
      <c r="I914" s="916"/>
      <c r="J914" s="126"/>
      <c r="K914" s="953"/>
    </row>
    <row r="915" spans="1:11" ht="15.6" x14ac:dyDescent="0.3">
      <c r="A915" s="1140" t="s">
        <v>4247</v>
      </c>
      <c r="B915" s="831"/>
      <c r="C915" s="831"/>
      <c r="D915" s="83"/>
      <c r="E915" s="831"/>
      <c r="F915" s="831"/>
      <c r="G915" s="969"/>
      <c r="H915" s="969"/>
      <c r="I915" s="969"/>
      <c r="J915" s="18"/>
      <c r="K915" s="958"/>
    </row>
    <row r="916" spans="1:11" ht="15.6" hidden="1" x14ac:dyDescent="0.3">
      <c r="A916" s="1140"/>
      <c r="B916" s="1052" t="s">
        <v>846</v>
      </c>
      <c r="C916" s="1052"/>
      <c r="D916" s="1056" t="s">
        <v>1065</v>
      </c>
      <c r="E916" s="1052"/>
      <c r="F916" s="1052" t="s">
        <v>8</v>
      </c>
      <c r="G916" s="916"/>
      <c r="H916" s="916">
        <f>G916*E916</f>
        <v>0</v>
      </c>
      <c r="I916" s="916">
        <f>H916*$I$12</f>
        <v>0</v>
      </c>
      <c r="J916" s="10"/>
      <c r="K916" s="953">
        <f>SUM(H916:I916)</f>
        <v>0</v>
      </c>
    </row>
    <row r="917" spans="1:11" ht="15.6" hidden="1" x14ac:dyDescent="0.3">
      <c r="A917" s="1140"/>
      <c r="B917" s="1052" t="s">
        <v>847</v>
      </c>
      <c r="C917" s="1052"/>
      <c r="D917" s="1056" t="s">
        <v>1064</v>
      </c>
      <c r="E917" s="1052"/>
      <c r="F917" s="1052" t="s">
        <v>8</v>
      </c>
      <c r="G917" s="916"/>
      <c r="H917" s="916">
        <f>G917*E917</f>
        <v>0</v>
      </c>
      <c r="I917" s="916">
        <f>H917*$I$12</f>
        <v>0</v>
      </c>
      <c r="J917" s="10"/>
      <c r="K917" s="953">
        <f>SUM(H917:I917)</f>
        <v>0</v>
      </c>
    </row>
    <row r="918" spans="1:11" ht="15.6" hidden="1" x14ac:dyDescent="0.3">
      <c r="A918" s="1140"/>
      <c r="B918" s="1052" t="s">
        <v>848</v>
      </c>
      <c r="C918" s="1052"/>
      <c r="D918" s="1056" t="s">
        <v>1063</v>
      </c>
      <c r="E918" s="1052"/>
      <c r="F918" s="1052" t="s">
        <v>8</v>
      </c>
      <c r="G918" s="916"/>
      <c r="H918" s="916">
        <f>G918*E918</f>
        <v>0</v>
      </c>
      <c r="I918" s="916">
        <f>H918*$I$12</f>
        <v>0</v>
      </c>
      <c r="J918" s="10"/>
      <c r="K918" s="953">
        <f>SUM(H918:I918)</f>
        <v>0</v>
      </c>
    </row>
    <row r="919" spans="1:11" ht="15.6" hidden="1" x14ac:dyDescent="0.3">
      <c r="A919" s="1140"/>
      <c r="B919" s="1052"/>
      <c r="C919" s="1052"/>
      <c r="D919" s="1052"/>
      <c r="E919" s="1052"/>
      <c r="F919" s="1052"/>
      <c r="G919" s="955"/>
      <c r="H919" s="955"/>
      <c r="I919" s="955"/>
      <c r="J919" s="1052"/>
      <c r="K919" s="955"/>
    </row>
    <row r="920" spans="1:11" ht="15.6" x14ac:dyDescent="0.3">
      <c r="A920" s="1140" t="s">
        <v>4247</v>
      </c>
      <c r="B920" s="886" t="s">
        <v>259</v>
      </c>
      <c r="C920" s="886"/>
      <c r="D920" s="65" t="s">
        <v>1062</v>
      </c>
      <c r="E920" s="886"/>
      <c r="F920" s="886"/>
      <c r="G920" s="956"/>
      <c r="H920" s="956"/>
      <c r="I920" s="956"/>
      <c r="J920" s="886"/>
      <c r="K920" s="956"/>
    </row>
    <row r="921" spans="1:11" ht="15.6" x14ac:dyDescent="0.3">
      <c r="A921" s="1140" t="s">
        <v>4247</v>
      </c>
      <c r="B921" s="895" t="s">
        <v>260</v>
      </c>
      <c r="C921" s="895"/>
      <c r="D921" s="117" t="s">
        <v>1046</v>
      </c>
      <c r="E921" s="895"/>
      <c r="F921" s="895"/>
      <c r="G921" s="960"/>
      <c r="H921" s="960"/>
      <c r="I921" s="960"/>
      <c r="J921" s="110"/>
      <c r="K921" s="957"/>
    </row>
    <row r="922" spans="1:11" ht="26.4" x14ac:dyDescent="0.3">
      <c r="A922" s="1140" t="str">
        <f>IF(K922&lt;&gt;0,"x","")</f>
        <v/>
      </c>
      <c r="B922" s="888" t="s">
        <v>3071</v>
      </c>
      <c r="C922" s="888" t="s">
        <v>2980</v>
      </c>
      <c r="D922" s="889" t="s">
        <v>4072</v>
      </c>
      <c r="E922" s="890">
        <v>107.5</v>
      </c>
      <c r="F922" s="891" t="s">
        <v>8</v>
      </c>
      <c r="G922" s="916"/>
      <c r="H922" s="916"/>
      <c r="I922" s="916"/>
      <c r="J922" s="10"/>
      <c r="K922" s="953"/>
    </row>
    <row r="923" spans="1:11" ht="15.6" x14ac:dyDescent="0.3">
      <c r="A923" s="1140" t="str">
        <f>IF(K923&lt;&gt;0,"x","")</f>
        <v/>
      </c>
      <c r="B923" s="888" t="s">
        <v>3072</v>
      </c>
      <c r="C923" s="888" t="s">
        <v>4536</v>
      </c>
      <c r="D923" s="889" t="s">
        <v>4537</v>
      </c>
      <c r="E923" s="890">
        <v>1169.27</v>
      </c>
      <c r="F923" s="891" t="s">
        <v>8</v>
      </c>
      <c r="G923" s="916"/>
      <c r="H923" s="916"/>
      <c r="I923" s="916"/>
      <c r="J923" s="10"/>
      <c r="K923" s="953"/>
    </row>
    <row r="924" spans="1:11" ht="14.25" customHeight="1" x14ac:dyDescent="0.3">
      <c r="A924" s="1140" t="str">
        <f>IF(K924&lt;&gt;0,"x","")</f>
        <v/>
      </c>
      <c r="B924" s="888" t="s">
        <v>3724</v>
      </c>
      <c r="C924" s="888" t="s">
        <v>4538</v>
      </c>
      <c r="D924" s="889" t="s">
        <v>4539</v>
      </c>
      <c r="E924" s="890">
        <v>299.06</v>
      </c>
      <c r="F924" s="891" t="s">
        <v>8</v>
      </c>
      <c r="G924" s="916"/>
      <c r="H924" s="916"/>
      <c r="I924" s="916"/>
      <c r="J924" s="10"/>
      <c r="K924" s="953"/>
    </row>
    <row r="925" spans="1:11" ht="15.6" x14ac:dyDescent="0.3">
      <c r="A925" s="1140" t="s">
        <v>4247</v>
      </c>
      <c r="B925" s="1052"/>
      <c r="C925" s="1052"/>
      <c r="D925" s="1056"/>
      <c r="E925" s="1052"/>
      <c r="F925" s="1052"/>
      <c r="G925" s="916"/>
      <c r="H925" s="916"/>
      <c r="I925" s="916"/>
      <c r="J925" s="10"/>
      <c r="K925" s="953"/>
    </row>
    <row r="926" spans="1:11" ht="15.6" hidden="1" x14ac:dyDescent="0.3">
      <c r="A926" s="1140"/>
      <c r="B926" s="1052" t="s">
        <v>849</v>
      </c>
      <c r="C926" s="1052"/>
      <c r="D926" s="1056" t="s">
        <v>1047</v>
      </c>
      <c r="E926" s="1052"/>
      <c r="F926" s="1052" t="s">
        <v>8</v>
      </c>
      <c r="G926" s="916"/>
      <c r="H926" s="916">
        <f>G926*E926</f>
        <v>0</v>
      </c>
      <c r="I926" s="916">
        <f>H926*$I$12</f>
        <v>0</v>
      </c>
      <c r="J926" s="10"/>
      <c r="K926" s="953">
        <f>SUM(H926:I926)</f>
        <v>0</v>
      </c>
    </row>
    <row r="927" spans="1:11" ht="15.6" hidden="1" x14ac:dyDescent="0.3">
      <c r="A927" s="1140"/>
      <c r="B927" s="1052" t="s">
        <v>850</v>
      </c>
      <c r="C927" s="1052"/>
      <c r="D927" s="1056" t="s">
        <v>1048</v>
      </c>
      <c r="E927" s="1052"/>
      <c r="F927" s="1052" t="s">
        <v>8</v>
      </c>
      <c r="G927" s="916"/>
      <c r="H927" s="916">
        <f>G927*E927</f>
        <v>0</v>
      </c>
      <c r="I927" s="916">
        <f>H927*$I$12</f>
        <v>0</v>
      </c>
      <c r="J927" s="10"/>
      <c r="K927" s="953">
        <f>SUM(H927:I927)</f>
        <v>0</v>
      </c>
    </row>
    <row r="928" spans="1:11" ht="15.6" hidden="1" x14ac:dyDescent="0.3">
      <c r="A928" s="1140"/>
      <c r="B928" s="1052" t="s">
        <v>261</v>
      </c>
      <c r="C928" s="1052"/>
      <c r="D928" s="1056" t="s">
        <v>1049</v>
      </c>
      <c r="E928" s="1052"/>
      <c r="F928" s="1052" t="s">
        <v>8</v>
      </c>
      <c r="G928" s="916"/>
      <c r="H928" s="916">
        <f>G928*E928</f>
        <v>0</v>
      </c>
      <c r="I928" s="916">
        <f>H928*$I$12</f>
        <v>0</v>
      </c>
      <c r="J928" s="10"/>
      <c r="K928" s="953">
        <f>SUM(H928:I928)</f>
        <v>0</v>
      </c>
    </row>
    <row r="929" spans="1:11" ht="15.6" hidden="1" x14ac:dyDescent="0.3">
      <c r="A929" s="1140"/>
      <c r="B929" s="1052" t="s">
        <v>851</v>
      </c>
      <c r="C929" s="1052"/>
      <c r="D929" s="1056" t="s">
        <v>1050</v>
      </c>
      <c r="E929" s="1052"/>
      <c r="F929" s="1052" t="s">
        <v>8</v>
      </c>
      <c r="G929" s="916"/>
      <c r="H929" s="916">
        <f>G929*E929</f>
        <v>0</v>
      </c>
      <c r="I929" s="916">
        <f>H929*$I$12</f>
        <v>0</v>
      </c>
      <c r="J929" s="10"/>
      <c r="K929" s="953">
        <f>SUM(H929:I929)</f>
        <v>0</v>
      </c>
    </row>
    <row r="930" spans="1:11" ht="15.6" x14ac:dyDescent="0.3">
      <c r="A930" s="1140" t="s">
        <v>4247</v>
      </c>
      <c r="B930" s="895" t="s">
        <v>262</v>
      </c>
      <c r="C930" s="895"/>
      <c r="D930" s="117" t="s">
        <v>1051</v>
      </c>
      <c r="E930" s="895"/>
      <c r="F930" s="895"/>
      <c r="G930" s="960"/>
      <c r="H930" s="960"/>
      <c r="I930" s="960"/>
      <c r="J930" s="110"/>
      <c r="K930" s="957"/>
    </row>
    <row r="931" spans="1:11" ht="26.4" x14ac:dyDescent="0.3">
      <c r="A931" s="1140" t="str">
        <f>IF(K931&lt;&gt;0,"x","")</f>
        <v/>
      </c>
      <c r="B931" s="888" t="s">
        <v>3074</v>
      </c>
      <c r="C931" s="888" t="s">
        <v>3725</v>
      </c>
      <c r="D931" s="889" t="s">
        <v>4413</v>
      </c>
      <c r="E931" s="890">
        <v>299.06</v>
      </c>
      <c r="F931" s="891" t="s">
        <v>237</v>
      </c>
      <c r="G931" s="916"/>
      <c r="H931" s="916"/>
      <c r="I931" s="916"/>
      <c r="J931" s="10"/>
      <c r="K931" s="953"/>
    </row>
    <row r="932" spans="1:11" ht="15.6" x14ac:dyDescent="0.3">
      <c r="A932" s="1140" t="s">
        <v>4247</v>
      </c>
      <c r="B932" s="1052"/>
      <c r="C932" s="1052"/>
      <c r="D932" s="1056"/>
      <c r="E932" s="1052"/>
      <c r="F932" s="1052"/>
      <c r="G932" s="916"/>
      <c r="H932" s="916"/>
      <c r="I932" s="916"/>
      <c r="J932" s="10"/>
      <c r="K932" s="953"/>
    </row>
    <row r="933" spans="1:11" ht="15.6" hidden="1" x14ac:dyDescent="0.3">
      <c r="A933" s="1140"/>
      <c r="B933" s="1052" t="s">
        <v>852</v>
      </c>
      <c r="C933" s="1052"/>
      <c r="D933" s="1056" t="s">
        <v>1052</v>
      </c>
      <c r="E933" s="1052"/>
      <c r="F933" s="1052" t="s">
        <v>8</v>
      </c>
      <c r="G933" s="916"/>
      <c r="H933" s="916">
        <f>G933*E933</f>
        <v>0</v>
      </c>
      <c r="I933" s="916">
        <f>H933*$I$12</f>
        <v>0</v>
      </c>
      <c r="J933" s="10"/>
      <c r="K933" s="953">
        <f>SUM(H933:I933)</f>
        <v>0</v>
      </c>
    </row>
    <row r="934" spans="1:11" ht="15.6" hidden="1" x14ac:dyDescent="0.3">
      <c r="A934" s="1140"/>
      <c r="B934" s="1052" t="s">
        <v>853</v>
      </c>
      <c r="C934" s="1052"/>
      <c r="D934" s="1056" t="s">
        <v>1053</v>
      </c>
      <c r="E934" s="1052"/>
      <c r="F934" s="1052" t="s">
        <v>8</v>
      </c>
      <c r="G934" s="916"/>
      <c r="H934" s="916">
        <f>G934*E934</f>
        <v>0</v>
      </c>
      <c r="I934" s="916">
        <f>H934*$I$12</f>
        <v>0</v>
      </c>
      <c r="J934" s="10"/>
      <c r="K934" s="953">
        <f>SUM(H934:I934)</f>
        <v>0</v>
      </c>
    </row>
    <row r="935" spans="1:11" ht="15.6" x14ac:dyDescent="0.3">
      <c r="A935" s="1140" t="s">
        <v>4247</v>
      </c>
      <c r="B935" s="895" t="s">
        <v>263</v>
      </c>
      <c r="C935" s="895"/>
      <c r="D935" s="117" t="s">
        <v>1054</v>
      </c>
      <c r="E935" s="895"/>
      <c r="F935" s="895"/>
      <c r="G935" s="960"/>
      <c r="H935" s="960"/>
      <c r="I935" s="960"/>
      <c r="J935" s="110"/>
      <c r="K935" s="957"/>
    </row>
    <row r="936" spans="1:11" ht="26.4" x14ac:dyDescent="0.3">
      <c r="A936" s="1140" t="str">
        <f>IF(K936&lt;&gt;0,"x","")</f>
        <v/>
      </c>
      <c r="B936" s="69" t="s">
        <v>2813</v>
      </c>
      <c r="C936" s="1052" t="s">
        <v>2981</v>
      </c>
      <c r="D936" s="1056" t="s">
        <v>4577</v>
      </c>
      <c r="E936" s="890">
        <v>47.822300000000006</v>
      </c>
      <c r="F936" s="635" t="s">
        <v>237</v>
      </c>
      <c r="G936" s="916"/>
      <c r="H936" s="916"/>
      <c r="I936" s="916"/>
      <c r="J936" s="126"/>
      <c r="K936" s="953"/>
    </row>
    <row r="937" spans="1:11" ht="26.4" x14ac:dyDescent="0.3">
      <c r="A937" s="1140" t="str">
        <f>IF(K937&lt;&gt;0,"x","")</f>
        <v/>
      </c>
      <c r="B937" s="1052" t="s">
        <v>2814</v>
      </c>
      <c r="C937" s="1052" t="s">
        <v>2981</v>
      </c>
      <c r="D937" s="1056" t="s">
        <v>4094</v>
      </c>
      <c r="E937" s="890">
        <v>1343.1923000000002</v>
      </c>
      <c r="F937" s="892" t="s">
        <v>237</v>
      </c>
      <c r="G937" s="916"/>
      <c r="H937" s="916"/>
      <c r="I937" s="916"/>
      <c r="J937" s="126"/>
      <c r="K937" s="953"/>
    </row>
    <row r="938" spans="1:11" ht="15.6" x14ac:dyDescent="0.3">
      <c r="A938" s="1140" t="s">
        <v>4247</v>
      </c>
      <c r="B938" s="1052"/>
      <c r="C938" s="1052"/>
      <c r="D938" s="842"/>
      <c r="E938" s="1052"/>
      <c r="F938" s="1052"/>
      <c r="G938" s="916"/>
      <c r="H938" s="959"/>
      <c r="I938" s="916"/>
      <c r="J938" s="10"/>
      <c r="K938" s="953"/>
    </row>
    <row r="939" spans="1:11" ht="15.6" hidden="1" x14ac:dyDescent="0.3">
      <c r="A939" s="1140"/>
      <c r="B939" s="1052" t="s">
        <v>854</v>
      </c>
      <c r="C939" s="1052"/>
      <c r="D939" s="1056" t="s">
        <v>1055</v>
      </c>
      <c r="E939" s="1052"/>
      <c r="F939" s="1052" t="s">
        <v>8</v>
      </c>
      <c r="G939" s="916"/>
      <c r="H939" s="959">
        <f t="shared" ref="H939:H944" si="80">G939*E939</f>
        <v>0</v>
      </c>
      <c r="I939" s="916">
        <f t="shared" ref="I939:I944" si="81">H939*$I$12</f>
        <v>0</v>
      </c>
      <c r="J939" s="10"/>
      <c r="K939" s="953">
        <f t="shared" ref="K939:K944" si="82">SUM(H939:I939)</f>
        <v>0</v>
      </c>
    </row>
    <row r="940" spans="1:11" ht="15.6" hidden="1" x14ac:dyDescent="0.3">
      <c r="A940" s="1140"/>
      <c r="B940" s="1052" t="s">
        <v>855</v>
      </c>
      <c r="C940" s="1052"/>
      <c r="D940" s="1056" t="s">
        <v>1056</v>
      </c>
      <c r="E940" s="1052"/>
      <c r="F940" s="1052" t="s">
        <v>8</v>
      </c>
      <c r="G940" s="916"/>
      <c r="H940" s="959">
        <f t="shared" si="80"/>
        <v>0</v>
      </c>
      <c r="I940" s="916">
        <f t="shared" si="81"/>
        <v>0</v>
      </c>
      <c r="J940" s="10"/>
      <c r="K940" s="953">
        <f t="shared" si="82"/>
        <v>0</v>
      </c>
    </row>
    <row r="941" spans="1:11" ht="15.6" hidden="1" x14ac:dyDescent="0.3">
      <c r="A941" s="1140"/>
      <c r="B941" s="1052" t="s">
        <v>856</v>
      </c>
      <c r="C941" s="1052"/>
      <c r="D941" s="1056" t="s">
        <v>1057</v>
      </c>
      <c r="E941" s="1052"/>
      <c r="F941" s="1052" t="s">
        <v>8</v>
      </c>
      <c r="G941" s="916"/>
      <c r="H941" s="959">
        <f t="shared" si="80"/>
        <v>0</v>
      </c>
      <c r="I941" s="916">
        <f t="shared" si="81"/>
        <v>0</v>
      </c>
      <c r="J941" s="10"/>
      <c r="K941" s="953">
        <f t="shared" si="82"/>
        <v>0</v>
      </c>
    </row>
    <row r="942" spans="1:11" ht="15.6" hidden="1" x14ac:dyDescent="0.3">
      <c r="A942" s="1140"/>
      <c r="B942" s="1052" t="s">
        <v>857</v>
      </c>
      <c r="C942" s="1052"/>
      <c r="D942" s="1056" t="s">
        <v>1058</v>
      </c>
      <c r="E942" s="1052"/>
      <c r="F942" s="1052" t="s">
        <v>8</v>
      </c>
      <c r="G942" s="916"/>
      <c r="H942" s="959">
        <f t="shared" si="80"/>
        <v>0</v>
      </c>
      <c r="I942" s="916">
        <f t="shared" si="81"/>
        <v>0</v>
      </c>
      <c r="J942" s="10"/>
      <c r="K942" s="953">
        <f t="shared" si="82"/>
        <v>0</v>
      </c>
    </row>
    <row r="943" spans="1:11" ht="15.6" hidden="1" x14ac:dyDescent="0.3">
      <c r="A943" s="1140"/>
      <c r="B943" s="1052" t="s">
        <v>858</v>
      </c>
      <c r="C943" s="1052"/>
      <c r="D943" s="1056" t="s">
        <v>1059</v>
      </c>
      <c r="E943" s="1052"/>
      <c r="F943" s="1052" t="s">
        <v>8</v>
      </c>
      <c r="G943" s="916"/>
      <c r="H943" s="959">
        <f t="shared" si="80"/>
        <v>0</v>
      </c>
      <c r="I943" s="916">
        <f t="shared" si="81"/>
        <v>0</v>
      </c>
      <c r="J943" s="10"/>
      <c r="K943" s="953">
        <f t="shared" si="82"/>
        <v>0</v>
      </c>
    </row>
    <row r="944" spans="1:11" ht="15.6" hidden="1" x14ac:dyDescent="0.3">
      <c r="A944" s="1140"/>
      <c r="B944" s="1052" t="s">
        <v>859</v>
      </c>
      <c r="C944" s="1052"/>
      <c r="D944" s="1056" t="s">
        <v>1060</v>
      </c>
      <c r="E944" s="1052"/>
      <c r="F944" s="1052" t="s">
        <v>8</v>
      </c>
      <c r="G944" s="916"/>
      <c r="H944" s="959">
        <f t="shared" si="80"/>
        <v>0</v>
      </c>
      <c r="I944" s="916">
        <f t="shared" si="81"/>
        <v>0</v>
      </c>
      <c r="J944" s="10"/>
      <c r="K944" s="953">
        <f t="shared" si="82"/>
        <v>0</v>
      </c>
    </row>
    <row r="945" spans="1:11" ht="15.6" hidden="1" x14ac:dyDescent="0.3">
      <c r="A945" s="1140"/>
      <c r="B945" s="884" t="s">
        <v>860</v>
      </c>
      <c r="C945" s="884"/>
      <c r="D945" s="894" t="s">
        <v>1061</v>
      </c>
      <c r="E945" s="884"/>
      <c r="F945" s="884"/>
      <c r="G945" s="852"/>
      <c r="H945" s="852"/>
      <c r="I945" s="852"/>
      <c r="J945" s="75"/>
      <c r="K945" s="954"/>
    </row>
    <row r="946" spans="1:11" ht="26.4" hidden="1" x14ac:dyDescent="0.3">
      <c r="A946" s="1140"/>
      <c r="B946" s="888" t="s">
        <v>3076</v>
      </c>
      <c r="C946" s="888" t="s">
        <v>3077</v>
      </c>
      <c r="D946" s="889" t="s">
        <v>3075</v>
      </c>
      <c r="E946" s="890"/>
      <c r="F946" s="891" t="s">
        <v>237</v>
      </c>
      <c r="G946" s="916"/>
      <c r="H946" s="916">
        <f>G946*E946</f>
        <v>0</v>
      </c>
      <c r="I946" s="916">
        <f>H946*$I$12</f>
        <v>0</v>
      </c>
      <c r="J946" s="10"/>
      <c r="K946" s="953">
        <f>SUM(H946:I946)</f>
        <v>0</v>
      </c>
    </row>
    <row r="947" spans="1:11" ht="15.6" hidden="1" x14ac:dyDescent="0.3">
      <c r="A947" s="1140"/>
      <c r="B947" s="1052"/>
      <c r="C947" s="1052"/>
      <c r="D947" s="1056"/>
      <c r="E947" s="1052"/>
      <c r="F947" s="1052"/>
      <c r="G947" s="916"/>
      <c r="H947" s="916"/>
      <c r="I947" s="916"/>
      <c r="J947" s="10"/>
      <c r="K947" s="953"/>
    </row>
    <row r="948" spans="1:11" ht="15.6" x14ac:dyDescent="0.3">
      <c r="A948" s="1140" t="s">
        <v>4247</v>
      </c>
      <c r="B948" s="121" t="s">
        <v>2817</v>
      </c>
      <c r="C948" s="121"/>
      <c r="D948" s="118" t="s">
        <v>2816</v>
      </c>
      <c r="E948" s="121"/>
      <c r="F948" s="121"/>
      <c r="G948" s="982"/>
      <c r="H948" s="982"/>
      <c r="I948" s="982"/>
      <c r="J948" s="119"/>
      <c r="K948" s="961"/>
    </row>
    <row r="949" spans="1:11" ht="15.6" x14ac:dyDescent="0.3">
      <c r="A949" s="1140" t="str">
        <f>IF(K949&lt;&gt;0,"x","")</f>
        <v/>
      </c>
      <c r="B949" s="888" t="s">
        <v>2815</v>
      </c>
      <c r="C949" s="888" t="s">
        <v>3743</v>
      </c>
      <c r="D949" s="889" t="s">
        <v>3742</v>
      </c>
      <c r="E949" s="890">
        <v>299.06</v>
      </c>
      <c r="F949" s="891" t="s">
        <v>237</v>
      </c>
      <c r="G949" s="916"/>
      <c r="H949" s="916"/>
      <c r="I949" s="916"/>
      <c r="J949" s="10"/>
      <c r="K949" s="953"/>
    </row>
    <row r="950" spans="1:11" ht="15.6" x14ac:dyDescent="0.3">
      <c r="A950" s="1140" t="str">
        <f>IF(K950&lt;&gt;0,"x","")</f>
        <v/>
      </c>
      <c r="B950" s="888" t="s">
        <v>3243</v>
      </c>
      <c r="C950" s="888" t="s">
        <v>3740</v>
      </c>
      <c r="D950" s="889" t="s">
        <v>3741</v>
      </c>
      <c r="E950" s="890">
        <v>1276.6199999999999</v>
      </c>
      <c r="F950" s="891" t="s">
        <v>237</v>
      </c>
      <c r="G950" s="916"/>
      <c r="H950" s="916"/>
      <c r="I950" s="916"/>
      <c r="J950" s="10"/>
      <c r="K950" s="953"/>
    </row>
    <row r="951" spans="1:11" ht="15.6" x14ac:dyDescent="0.3">
      <c r="A951" s="1140" t="s">
        <v>4247</v>
      </c>
      <c r="B951" s="885"/>
      <c r="C951" s="885"/>
      <c r="D951" s="644"/>
      <c r="E951" s="652"/>
      <c r="F951" s="636"/>
      <c r="H951" s="962"/>
      <c r="I951" s="962"/>
      <c r="J951" s="14"/>
      <c r="K951" s="962"/>
    </row>
    <row r="952" spans="1:11" ht="15.6" x14ac:dyDescent="0.3">
      <c r="A952" s="1140" t="s">
        <v>4247</v>
      </c>
      <c r="B952" s="128" t="s">
        <v>2818</v>
      </c>
      <c r="C952" s="128"/>
      <c r="D952" s="653" t="s">
        <v>2820</v>
      </c>
      <c r="E952" s="654"/>
      <c r="F952" s="655"/>
      <c r="G952" s="996"/>
      <c r="H952" s="960"/>
      <c r="I952" s="960"/>
      <c r="J952" s="110"/>
      <c r="K952" s="960"/>
    </row>
    <row r="953" spans="1:11" ht="26.4" x14ac:dyDescent="0.3">
      <c r="A953" s="1140" t="str">
        <f>IF(K953&lt;&gt;0,"x","")</f>
        <v/>
      </c>
      <c r="B953" s="891" t="s">
        <v>2819</v>
      </c>
      <c r="C953" s="888" t="s">
        <v>4156</v>
      </c>
      <c r="D953" s="842" t="s">
        <v>2724</v>
      </c>
      <c r="E953" s="890">
        <v>89.351000000000013</v>
      </c>
      <c r="F953" s="892" t="s">
        <v>237</v>
      </c>
      <c r="G953" s="916"/>
      <c r="H953" s="916"/>
      <c r="I953" s="916"/>
      <c r="J953" s="126"/>
      <c r="K953" s="953"/>
    </row>
    <row r="954" spans="1:11" ht="15.6" x14ac:dyDescent="0.3">
      <c r="A954" s="1140" t="s">
        <v>4247</v>
      </c>
      <c r="B954" s="1057"/>
      <c r="C954" s="36"/>
      <c r="E954" s="1058"/>
      <c r="H954" s="916"/>
      <c r="I954" s="916"/>
      <c r="J954" s="10"/>
      <c r="K954" s="953"/>
    </row>
    <row r="955" spans="1:11" ht="15.6" hidden="1" x14ac:dyDescent="0.3">
      <c r="A955" s="1140" t="str">
        <f>IF(K955&lt;&gt;0,"x","")</f>
        <v/>
      </c>
      <c r="B955" s="633" t="s">
        <v>861</v>
      </c>
      <c r="C955" s="633"/>
      <c r="D955" s="634" t="s">
        <v>1108</v>
      </c>
      <c r="E955" s="633"/>
      <c r="F955" s="633" t="s">
        <v>893</v>
      </c>
      <c r="G955" s="997"/>
      <c r="H955" s="852">
        <f>G955*E955</f>
        <v>0</v>
      </c>
      <c r="I955" s="852">
        <f>H955*$I$12</f>
        <v>0</v>
      </c>
      <c r="J955" s="75"/>
      <c r="K955" s="954">
        <f>SUM(H955:I955)</f>
        <v>0</v>
      </c>
    </row>
    <row r="956" spans="1:11" ht="15.6" x14ac:dyDescent="0.3">
      <c r="A956" s="1140" t="s">
        <v>4247</v>
      </c>
      <c r="B956" s="633" t="s">
        <v>3734</v>
      </c>
      <c r="C956" s="633"/>
      <c r="D956" s="634" t="s">
        <v>1635</v>
      </c>
      <c r="E956" s="633"/>
      <c r="F956" s="633"/>
      <c r="G956" s="997"/>
      <c r="H956" s="852"/>
      <c r="I956" s="852"/>
      <c r="J956" s="75"/>
      <c r="K956" s="954"/>
    </row>
    <row r="957" spans="1:11" ht="15.6" x14ac:dyDescent="0.3">
      <c r="A957" s="1140" t="str">
        <f>IF(K957&lt;&gt;0,"x","")</f>
        <v/>
      </c>
      <c r="B957" s="891" t="s">
        <v>3735</v>
      </c>
      <c r="C957" s="1052" t="s">
        <v>3899</v>
      </c>
      <c r="D957" s="842" t="s">
        <v>3898</v>
      </c>
      <c r="E957" s="890">
        <v>4</v>
      </c>
      <c r="F957" s="892" t="s">
        <v>60</v>
      </c>
      <c r="G957" s="916"/>
      <c r="H957" s="916"/>
      <c r="I957" s="916"/>
      <c r="J957" s="126"/>
      <c r="K957" s="953"/>
    </row>
    <row r="958" spans="1:11" ht="15.6" x14ac:dyDescent="0.3">
      <c r="A958" s="1140" t="s">
        <v>4247</v>
      </c>
      <c r="B958" s="1057"/>
      <c r="C958" s="36"/>
      <c r="D958" s="631"/>
      <c r="E958" s="15"/>
      <c r="F958" s="15"/>
      <c r="G958" s="963"/>
      <c r="H958" s="963"/>
      <c r="I958" s="963"/>
      <c r="J958" s="15"/>
      <c r="K958" s="963"/>
    </row>
    <row r="959" spans="1:11" ht="15.6" x14ac:dyDescent="0.3">
      <c r="A959" s="1140" t="s">
        <v>4247</v>
      </c>
      <c r="B959" s="880" t="s">
        <v>264</v>
      </c>
      <c r="C959" s="880"/>
      <c r="D959" s="20" t="s">
        <v>1109</v>
      </c>
      <c r="E959" s="880"/>
      <c r="F959" s="880"/>
      <c r="G959" s="964"/>
      <c r="H959" s="964"/>
      <c r="I959" s="964"/>
      <c r="J959" s="403"/>
      <c r="K959" s="964"/>
    </row>
    <row r="960" spans="1:11" ht="15.6" hidden="1" x14ac:dyDescent="0.3">
      <c r="A960" s="1140"/>
      <c r="B960" s="1052" t="s">
        <v>862</v>
      </c>
      <c r="C960" s="1052"/>
      <c r="D960" s="1056" t="s">
        <v>1110</v>
      </c>
      <c r="E960" s="1052"/>
      <c r="F960" s="1052" t="s">
        <v>8</v>
      </c>
      <c r="G960" s="955"/>
      <c r="H960" s="916">
        <f>G960*E960</f>
        <v>0</v>
      </c>
      <c r="I960" s="916">
        <f>H960*$I$12</f>
        <v>0</v>
      </c>
      <c r="J960" s="10"/>
      <c r="K960" s="953">
        <f>SUM(H960:I960)</f>
        <v>0</v>
      </c>
    </row>
    <row r="961" spans="1:11" ht="15.6" hidden="1" x14ac:dyDescent="0.3">
      <c r="A961" s="1140"/>
      <c r="B961" s="1052" t="s">
        <v>863</v>
      </c>
      <c r="C961" s="1052"/>
      <c r="D961" s="1056" t="s">
        <v>1111</v>
      </c>
      <c r="E961" s="1052"/>
      <c r="F961" s="1052" t="s">
        <v>8</v>
      </c>
      <c r="G961" s="955"/>
      <c r="H961" s="916">
        <f>G961*E961</f>
        <v>0</v>
      </c>
      <c r="I961" s="916">
        <f>H961*$I$12</f>
        <v>0</v>
      </c>
      <c r="J961" s="10"/>
      <c r="K961" s="953">
        <f>SUM(H961:I961)</f>
        <v>0</v>
      </c>
    </row>
    <row r="962" spans="1:11" ht="15.6" hidden="1" x14ac:dyDescent="0.3">
      <c r="A962" s="1140"/>
      <c r="B962" s="1052" t="s">
        <v>864</v>
      </c>
      <c r="C962" s="1052"/>
      <c r="D962" s="1056" t="s">
        <v>1112</v>
      </c>
      <c r="E962" s="1052"/>
      <c r="F962" s="1052" t="s">
        <v>8</v>
      </c>
      <c r="G962" s="955"/>
      <c r="H962" s="916">
        <f>G962*E962</f>
        <v>0</v>
      </c>
      <c r="I962" s="916">
        <f>H962*$I$12</f>
        <v>0</v>
      </c>
      <c r="J962" s="10"/>
      <c r="K962" s="953">
        <f>SUM(H962:I962)</f>
        <v>0</v>
      </c>
    </row>
    <row r="963" spans="1:11" ht="15.6" hidden="1" x14ac:dyDescent="0.3">
      <c r="A963" s="1140"/>
      <c r="B963" s="1052" t="s">
        <v>865</v>
      </c>
      <c r="C963" s="1052"/>
      <c r="D963" s="1056" t="s">
        <v>1113</v>
      </c>
      <c r="E963" s="1052"/>
      <c r="F963" s="1052" t="s">
        <v>8</v>
      </c>
      <c r="G963" s="955"/>
      <c r="H963" s="916">
        <f>G963*E963</f>
        <v>0</v>
      </c>
      <c r="I963" s="916">
        <f>H963*$I$12</f>
        <v>0</v>
      </c>
      <c r="J963" s="10"/>
      <c r="K963" s="953">
        <f>SUM(H963:I963)</f>
        <v>0</v>
      </c>
    </row>
    <row r="964" spans="1:11" ht="15.6" x14ac:dyDescent="0.3">
      <c r="A964" s="1140" t="s">
        <v>4247</v>
      </c>
      <c r="B964" s="633" t="s">
        <v>265</v>
      </c>
      <c r="C964" s="633"/>
      <c r="D964" s="634" t="s">
        <v>3082</v>
      </c>
      <c r="E964" s="633"/>
      <c r="F964" s="633"/>
      <c r="G964" s="997"/>
      <c r="H964" s="852"/>
      <c r="I964" s="852"/>
      <c r="J964" s="75"/>
      <c r="K964" s="954"/>
    </row>
    <row r="965" spans="1:11" ht="15.6" x14ac:dyDescent="0.3">
      <c r="A965" s="1140" t="str">
        <f>IF(K965&lt;&gt;0,"x","")</f>
        <v/>
      </c>
      <c r="B965" s="888" t="s">
        <v>2825</v>
      </c>
      <c r="C965" s="888" t="s">
        <v>2982</v>
      </c>
      <c r="D965" s="889" t="s">
        <v>4073</v>
      </c>
      <c r="E965" s="890">
        <v>29.21</v>
      </c>
      <c r="F965" s="891" t="s">
        <v>237</v>
      </c>
      <c r="G965" s="916"/>
      <c r="H965" s="916"/>
      <c r="I965" s="916"/>
      <c r="J965" s="10"/>
      <c r="K965" s="953"/>
    </row>
    <row r="966" spans="1:11" ht="26.4" x14ac:dyDescent="0.3">
      <c r="A966" s="1140" t="str">
        <f>IF(K966&lt;&gt;0,"x","")</f>
        <v/>
      </c>
      <c r="B966" s="1052" t="s">
        <v>2826</v>
      </c>
      <c r="C966" s="1052" t="s">
        <v>2983</v>
      </c>
      <c r="D966" s="889" t="s">
        <v>4074</v>
      </c>
      <c r="E966" s="890">
        <v>16.27</v>
      </c>
      <c r="F966" s="892" t="s">
        <v>237</v>
      </c>
      <c r="G966" s="916"/>
      <c r="H966" s="916"/>
      <c r="I966" s="916"/>
      <c r="J966" s="126"/>
      <c r="K966" s="953"/>
    </row>
    <row r="967" spans="1:11" ht="15.6" x14ac:dyDescent="0.3">
      <c r="A967" s="1140" t="s">
        <v>4247</v>
      </c>
      <c r="B967" s="831"/>
      <c r="C967" s="831"/>
      <c r="D967" s="83"/>
      <c r="E967" s="831"/>
      <c r="F967" s="831"/>
      <c r="G967" s="995"/>
      <c r="H967" s="959"/>
      <c r="I967" s="969"/>
      <c r="J967" s="18"/>
      <c r="K967" s="958"/>
    </row>
    <row r="968" spans="1:11" ht="15.6" hidden="1" x14ac:dyDescent="0.3">
      <c r="A968" s="1140"/>
      <c r="B968" s="1052" t="s">
        <v>866</v>
      </c>
      <c r="C968" s="1052"/>
      <c r="D968" s="1056" t="s">
        <v>1114</v>
      </c>
      <c r="E968" s="1052"/>
      <c r="F968" s="1052" t="s">
        <v>8</v>
      </c>
      <c r="G968" s="955"/>
      <c r="H968" s="959">
        <f>G968*E968</f>
        <v>0</v>
      </c>
      <c r="I968" s="916">
        <f>H968*$I$12</f>
        <v>0</v>
      </c>
      <c r="J968" s="10"/>
      <c r="K968" s="953">
        <f>SUM(H968:I968)</f>
        <v>0</v>
      </c>
    </row>
    <row r="969" spans="1:11" ht="15.6" hidden="1" x14ac:dyDescent="0.3">
      <c r="A969" s="1140"/>
      <c r="B969" s="1052" t="s">
        <v>867</v>
      </c>
      <c r="C969" s="1052"/>
      <c r="D969" s="1056" t="s">
        <v>1115</v>
      </c>
      <c r="E969" s="1052"/>
      <c r="F969" s="1052" t="s">
        <v>8</v>
      </c>
      <c r="G969" s="955"/>
      <c r="H969" s="959">
        <f>G969*E969</f>
        <v>0</v>
      </c>
      <c r="I969" s="916">
        <f>H969*$I$12</f>
        <v>0</v>
      </c>
      <c r="J969" s="10"/>
      <c r="K969" s="953">
        <f>SUM(H969:I969)</f>
        <v>0</v>
      </c>
    </row>
    <row r="970" spans="1:11" ht="15.6" hidden="1" x14ac:dyDescent="0.3">
      <c r="A970" s="1140"/>
      <c r="B970" s="1052" t="s">
        <v>868</v>
      </c>
      <c r="C970" s="1052"/>
      <c r="D970" s="1056" t="s">
        <v>1116</v>
      </c>
      <c r="E970" s="1052"/>
      <c r="F970" s="1052" t="s">
        <v>658</v>
      </c>
      <c r="G970" s="955"/>
      <c r="H970" s="959">
        <f>G970*E970</f>
        <v>0</v>
      </c>
      <c r="I970" s="916">
        <f>H970*$I$12</f>
        <v>0</v>
      </c>
      <c r="J970" s="10"/>
      <c r="K970" s="953">
        <f>SUM(H970:I970)</f>
        <v>0</v>
      </c>
    </row>
    <row r="971" spans="1:11" ht="15.75" hidden="1" customHeight="1" x14ac:dyDescent="0.3">
      <c r="A971" s="1140"/>
      <c r="B971" s="1057"/>
      <c r="C971" s="36"/>
      <c r="D971" s="1057"/>
      <c r="E971" s="15"/>
      <c r="F971" s="15"/>
      <c r="G971" s="963"/>
      <c r="H971" s="963"/>
      <c r="I971" s="963"/>
      <c r="J971" s="15"/>
      <c r="K971" s="963"/>
    </row>
    <row r="972" spans="1:11" ht="15.6" x14ac:dyDescent="0.3">
      <c r="A972" s="1140" t="s">
        <v>4247</v>
      </c>
      <c r="B972" s="880" t="s">
        <v>266</v>
      </c>
      <c r="C972" s="880"/>
      <c r="D972" s="20" t="s">
        <v>1125</v>
      </c>
      <c r="E972" s="880"/>
      <c r="F972" s="880"/>
      <c r="G972" s="964"/>
      <c r="H972" s="964"/>
      <c r="I972" s="964"/>
      <c r="J972" s="403"/>
      <c r="K972" s="964"/>
    </row>
    <row r="973" spans="1:11" ht="15.6" hidden="1" x14ac:dyDescent="0.3">
      <c r="A973" s="1140"/>
      <c r="B973" s="69" t="s">
        <v>267</v>
      </c>
      <c r="C973" s="69"/>
      <c r="D973" s="80" t="s">
        <v>1117</v>
      </c>
      <c r="E973" s="69"/>
      <c r="F973" s="69"/>
      <c r="G973" s="998"/>
      <c r="H973" s="970"/>
      <c r="I973" s="970"/>
      <c r="J973" s="30"/>
      <c r="K973" s="965"/>
    </row>
    <row r="974" spans="1:11" ht="39.6" x14ac:dyDescent="0.3">
      <c r="A974" s="1140" t="str">
        <f>IF(K974&lt;&gt;0,"x","")</f>
        <v/>
      </c>
      <c r="B974" s="1052" t="s">
        <v>2827</v>
      </c>
      <c r="C974" s="1052" t="s">
        <v>3371</v>
      </c>
      <c r="D974" s="1056" t="s">
        <v>4449</v>
      </c>
      <c r="E974" s="890">
        <v>425.79</v>
      </c>
      <c r="F974" s="892" t="s">
        <v>210</v>
      </c>
      <c r="G974" s="916"/>
      <c r="H974" s="916"/>
      <c r="I974" s="916"/>
      <c r="J974" s="126"/>
      <c r="K974" s="953"/>
    </row>
    <row r="975" spans="1:11" ht="15.6" x14ac:dyDescent="0.3">
      <c r="A975" s="1140" t="s">
        <v>4247</v>
      </c>
      <c r="B975" s="831"/>
      <c r="C975" s="831"/>
      <c r="D975" s="83"/>
      <c r="E975" s="831"/>
      <c r="F975" s="831"/>
      <c r="G975" s="995"/>
      <c r="H975" s="959"/>
      <c r="I975" s="969"/>
      <c r="J975" s="18"/>
      <c r="K975" s="958"/>
    </row>
    <row r="976" spans="1:11" ht="15.6" hidden="1" x14ac:dyDescent="0.3">
      <c r="A976" s="1140"/>
      <c r="B976" s="1052" t="s">
        <v>268</v>
      </c>
      <c r="C976" s="1052"/>
      <c r="D976" s="1056" t="s">
        <v>1118</v>
      </c>
      <c r="E976" s="1052"/>
      <c r="F976" s="1052" t="s">
        <v>210</v>
      </c>
      <c r="G976" s="955"/>
      <c r="H976" s="959">
        <f t="shared" ref="H976:H983" si="83">G976*E976</f>
        <v>0</v>
      </c>
      <c r="I976" s="916">
        <f t="shared" ref="I976:I983" si="84">H976*$I$12</f>
        <v>0</v>
      </c>
      <c r="J976" s="10"/>
      <c r="K976" s="953">
        <f t="shared" ref="K976:K983" si="85">SUM(H976:I976)</f>
        <v>0</v>
      </c>
    </row>
    <row r="977" spans="1:11" ht="15.6" hidden="1" x14ac:dyDescent="0.3">
      <c r="A977" s="1140"/>
      <c r="B977" s="1052" t="s">
        <v>869</v>
      </c>
      <c r="C977" s="1052"/>
      <c r="D977" s="1056" t="s">
        <v>1119</v>
      </c>
      <c r="E977" s="1052"/>
      <c r="F977" s="1052" t="s">
        <v>210</v>
      </c>
      <c r="G977" s="955"/>
      <c r="H977" s="959">
        <f t="shared" si="83"/>
        <v>0</v>
      </c>
      <c r="I977" s="916">
        <f t="shared" si="84"/>
        <v>0</v>
      </c>
      <c r="J977" s="10"/>
      <c r="K977" s="953">
        <f t="shared" si="85"/>
        <v>0</v>
      </c>
    </row>
    <row r="978" spans="1:11" ht="15.6" hidden="1" x14ac:dyDescent="0.3">
      <c r="A978" s="1140"/>
      <c r="B978" s="1052" t="s">
        <v>870</v>
      </c>
      <c r="C978" s="1052"/>
      <c r="D978" s="1056" t="s">
        <v>1120</v>
      </c>
      <c r="E978" s="1052"/>
      <c r="F978" s="1052" t="s">
        <v>210</v>
      </c>
      <c r="G978" s="955"/>
      <c r="H978" s="959">
        <f t="shared" si="83"/>
        <v>0</v>
      </c>
      <c r="I978" s="916">
        <f t="shared" si="84"/>
        <v>0</v>
      </c>
      <c r="J978" s="10"/>
      <c r="K978" s="953">
        <f t="shared" si="85"/>
        <v>0</v>
      </c>
    </row>
    <row r="979" spans="1:11" ht="15.6" hidden="1" x14ac:dyDescent="0.3">
      <c r="A979" s="1140"/>
      <c r="B979" s="1052" t="s">
        <v>871</v>
      </c>
      <c r="C979" s="1052"/>
      <c r="D979" s="1056" t="s">
        <v>1121</v>
      </c>
      <c r="E979" s="1052"/>
      <c r="F979" s="1052" t="s">
        <v>210</v>
      </c>
      <c r="G979" s="955"/>
      <c r="H979" s="959">
        <f t="shared" si="83"/>
        <v>0</v>
      </c>
      <c r="I979" s="916">
        <f t="shared" si="84"/>
        <v>0</v>
      </c>
      <c r="J979" s="10"/>
      <c r="K979" s="953">
        <f t="shared" si="85"/>
        <v>0</v>
      </c>
    </row>
    <row r="980" spans="1:11" ht="15.6" hidden="1" x14ac:dyDescent="0.3">
      <c r="A980" s="1140"/>
      <c r="B980" s="1052" t="s">
        <v>872</v>
      </c>
      <c r="C980" s="1052"/>
      <c r="D980" s="1056" t="s">
        <v>1122</v>
      </c>
      <c r="E980" s="1052"/>
      <c r="F980" s="1052" t="s">
        <v>210</v>
      </c>
      <c r="G980" s="955"/>
      <c r="H980" s="959">
        <f t="shared" si="83"/>
        <v>0</v>
      </c>
      <c r="I980" s="916">
        <f t="shared" si="84"/>
        <v>0</v>
      </c>
      <c r="J980" s="10"/>
      <c r="K980" s="953">
        <f t="shared" si="85"/>
        <v>0</v>
      </c>
    </row>
    <row r="981" spans="1:11" ht="15.6" hidden="1" x14ac:dyDescent="0.3">
      <c r="A981" s="1140"/>
      <c r="B981" s="1052" t="s">
        <v>873</v>
      </c>
      <c r="C981" s="1052"/>
      <c r="D981" s="1056" t="s">
        <v>1123</v>
      </c>
      <c r="E981" s="1052"/>
      <c r="F981" s="1052" t="s">
        <v>210</v>
      </c>
      <c r="G981" s="955"/>
      <c r="H981" s="959">
        <f t="shared" si="83"/>
        <v>0</v>
      </c>
      <c r="I981" s="916">
        <f t="shared" si="84"/>
        <v>0</v>
      </c>
      <c r="J981" s="10"/>
      <c r="K981" s="953">
        <f t="shared" si="85"/>
        <v>0</v>
      </c>
    </row>
    <row r="982" spans="1:11" ht="15.6" hidden="1" x14ac:dyDescent="0.3">
      <c r="A982" s="1140"/>
      <c r="B982" s="1052" t="s">
        <v>874</v>
      </c>
      <c r="C982" s="1052"/>
      <c r="D982" s="1056" t="s">
        <v>623</v>
      </c>
      <c r="E982" s="1052"/>
      <c r="F982" s="1052" t="s">
        <v>210</v>
      </c>
      <c r="G982" s="955"/>
      <c r="H982" s="959">
        <f t="shared" si="83"/>
        <v>0</v>
      </c>
      <c r="I982" s="916">
        <f t="shared" si="84"/>
        <v>0</v>
      </c>
      <c r="J982" s="10"/>
      <c r="K982" s="953">
        <f t="shared" si="85"/>
        <v>0</v>
      </c>
    </row>
    <row r="983" spans="1:11" ht="15.6" hidden="1" x14ac:dyDescent="0.3">
      <c r="A983" s="1140"/>
      <c r="B983" s="1052" t="s">
        <v>875</v>
      </c>
      <c r="C983" s="1052"/>
      <c r="D983" s="1056" t="s">
        <v>1124</v>
      </c>
      <c r="E983" s="1052"/>
      <c r="F983" s="1052" t="s">
        <v>210</v>
      </c>
      <c r="G983" s="955"/>
      <c r="H983" s="959">
        <f t="shared" si="83"/>
        <v>0</v>
      </c>
      <c r="I983" s="916">
        <f t="shared" si="84"/>
        <v>0</v>
      </c>
      <c r="J983" s="10"/>
      <c r="K983" s="953">
        <f t="shared" si="85"/>
        <v>0</v>
      </c>
    </row>
    <row r="984" spans="1:11" ht="15.6" hidden="1" x14ac:dyDescent="0.3">
      <c r="A984" s="1140"/>
      <c r="B984" s="1057"/>
      <c r="C984" s="36"/>
      <c r="D984" s="1057"/>
      <c r="E984" s="15"/>
      <c r="F984" s="15"/>
      <c r="G984" s="963"/>
      <c r="H984" s="963"/>
      <c r="I984" s="963"/>
      <c r="J984" s="15"/>
      <c r="K984" s="963"/>
    </row>
    <row r="985" spans="1:11" ht="15.6" x14ac:dyDescent="0.3">
      <c r="A985" s="1140" t="s">
        <v>4247</v>
      </c>
      <c r="B985" s="880" t="s">
        <v>876</v>
      </c>
      <c r="C985" s="880"/>
      <c r="D985" s="20" t="s">
        <v>3730</v>
      </c>
      <c r="E985" s="880"/>
      <c r="F985" s="880"/>
      <c r="G985" s="964"/>
      <c r="H985" s="964"/>
      <c r="I985" s="964"/>
      <c r="J985" s="403"/>
      <c r="K985" s="964"/>
    </row>
    <row r="986" spans="1:11" ht="15.6" x14ac:dyDescent="0.3">
      <c r="A986" s="1140" t="s">
        <v>4247</v>
      </c>
      <c r="B986" s="884" t="s">
        <v>877</v>
      </c>
      <c r="C986" s="884"/>
      <c r="D986" s="894" t="s">
        <v>1133</v>
      </c>
      <c r="E986" s="884"/>
      <c r="F986" s="884"/>
      <c r="G986" s="852"/>
      <c r="H986" s="852"/>
      <c r="I986" s="852"/>
      <c r="J986" s="75"/>
      <c r="K986" s="954"/>
    </row>
    <row r="987" spans="1:11" ht="26.4" x14ac:dyDescent="0.3">
      <c r="A987" s="1140" t="str">
        <f>IF(K987&lt;&gt;0,"x","")</f>
        <v/>
      </c>
      <c r="B987" s="1052" t="s">
        <v>2828</v>
      </c>
      <c r="C987" s="904" t="s">
        <v>3906</v>
      </c>
      <c r="D987" s="1056" t="s">
        <v>4549</v>
      </c>
      <c r="E987" s="890">
        <v>23.05</v>
      </c>
      <c r="F987" s="892" t="s">
        <v>210</v>
      </c>
      <c r="G987" s="916"/>
      <c r="H987" s="916"/>
      <c r="I987" s="916"/>
      <c r="J987" s="916"/>
      <c r="K987" s="953"/>
    </row>
    <row r="988" spans="1:11" ht="26.4" x14ac:dyDescent="0.3">
      <c r="A988" s="1140" t="str">
        <f>IF(K988&lt;&gt;0,"x","")</f>
        <v/>
      </c>
      <c r="B988" s="1052" t="s">
        <v>4548</v>
      </c>
      <c r="C988" s="904" t="s">
        <v>3907</v>
      </c>
      <c r="D988" s="1056" t="s">
        <v>4550</v>
      </c>
      <c r="E988" s="890">
        <v>23.05</v>
      </c>
      <c r="F988" s="892" t="s">
        <v>210</v>
      </c>
      <c r="G988" s="916"/>
      <c r="H988" s="916"/>
      <c r="I988" s="916"/>
      <c r="J988" s="10"/>
      <c r="K988" s="953"/>
    </row>
    <row r="989" spans="1:11" ht="15.6" x14ac:dyDescent="0.3">
      <c r="A989" s="1140" t="s">
        <v>4247</v>
      </c>
      <c r="B989" s="831"/>
      <c r="C989" s="831"/>
      <c r="D989" s="83"/>
      <c r="E989" s="831"/>
      <c r="F989" s="831"/>
      <c r="G989" s="995"/>
      <c r="H989" s="969"/>
      <c r="I989" s="969"/>
      <c r="J989" s="18"/>
      <c r="K989" s="958"/>
    </row>
    <row r="990" spans="1:11" ht="15.6" hidden="1" x14ac:dyDescent="0.3">
      <c r="A990" s="1140"/>
      <c r="B990" s="884" t="s">
        <v>878</v>
      </c>
      <c r="C990" s="884"/>
      <c r="D990" s="894" t="s">
        <v>1134</v>
      </c>
      <c r="E990" s="884"/>
      <c r="F990" s="884"/>
      <c r="G990" s="852"/>
      <c r="H990" s="852"/>
      <c r="I990" s="852"/>
      <c r="J990" s="75"/>
      <c r="K990" s="954"/>
    </row>
    <row r="991" spans="1:11" ht="39.6" hidden="1" x14ac:dyDescent="0.3">
      <c r="A991" s="1140"/>
      <c r="B991" s="1052" t="s">
        <v>3222</v>
      </c>
      <c r="C991" s="888" t="s">
        <v>3228</v>
      </c>
      <c r="D991" s="889" t="s">
        <v>3225</v>
      </c>
      <c r="E991" s="890"/>
      <c r="F991" s="891" t="s">
        <v>3081</v>
      </c>
      <c r="G991" s="916"/>
      <c r="H991" s="916">
        <f>G991*E991</f>
        <v>0</v>
      </c>
      <c r="I991" s="916">
        <f>H991*$I$12</f>
        <v>0</v>
      </c>
      <c r="J991" s="10"/>
      <c r="K991" s="953">
        <f>SUM(H991:I991)</f>
        <v>0</v>
      </c>
    </row>
    <row r="992" spans="1:11" ht="39.6" hidden="1" x14ac:dyDescent="0.3">
      <c r="A992" s="1140"/>
      <c r="B992" s="1052" t="s">
        <v>3223</v>
      </c>
      <c r="C992" s="888" t="s">
        <v>3228</v>
      </c>
      <c r="D992" s="889" t="s">
        <v>3226</v>
      </c>
      <c r="E992" s="890"/>
      <c r="F992" s="891" t="s">
        <v>3081</v>
      </c>
      <c r="G992" s="916"/>
      <c r="H992" s="916">
        <f>G992*E992</f>
        <v>0</v>
      </c>
      <c r="I992" s="916">
        <f>H992*$I$12</f>
        <v>0</v>
      </c>
      <c r="J992" s="10"/>
      <c r="K992" s="953">
        <f>SUM(H992:I992)</f>
        <v>0</v>
      </c>
    </row>
    <row r="993" spans="1:11" ht="39.6" hidden="1" x14ac:dyDescent="0.3">
      <c r="A993" s="1140"/>
      <c r="B993" s="1052" t="s">
        <v>3224</v>
      </c>
      <c r="C993" s="888" t="s">
        <v>3228</v>
      </c>
      <c r="D993" s="889" t="s">
        <v>3227</v>
      </c>
      <c r="E993" s="890"/>
      <c r="F993" s="891" t="s">
        <v>3081</v>
      </c>
      <c r="G993" s="916"/>
      <c r="H993" s="916">
        <f>G993*E993</f>
        <v>0</v>
      </c>
      <c r="I993" s="916">
        <f>H993*$I$12</f>
        <v>0</v>
      </c>
      <c r="J993" s="10"/>
      <c r="K993" s="953">
        <f>SUM(H993:I993)</f>
        <v>0</v>
      </c>
    </row>
    <row r="994" spans="1:11" ht="15.6" hidden="1" x14ac:dyDescent="0.3">
      <c r="A994" s="1140"/>
      <c r="B994" s="1052"/>
      <c r="C994" s="1052"/>
      <c r="D994" s="1056"/>
      <c r="E994" s="1052"/>
      <c r="F994" s="1052"/>
      <c r="G994" s="955"/>
      <c r="H994" s="916"/>
      <c r="I994" s="916"/>
      <c r="J994" s="10"/>
      <c r="K994" s="953"/>
    </row>
    <row r="995" spans="1:11" ht="15.6" x14ac:dyDescent="0.3">
      <c r="A995" s="1140" t="s">
        <v>4247</v>
      </c>
      <c r="B995" s="884" t="s">
        <v>879</v>
      </c>
      <c r="C995" s="884"/>
      <c r="D995" s="894" t="s">
        <v>1135</v>
      </c>
      <c r="E995" s="884"/>
      <c r="F995" s="884"/>
      <c r="G995" s="852"/>
      <c r="H995" s="852"/>
      <c r="I995" s="852"/>
      <c r="J995" s="75"/>
      <c r="K995" s="954"/>
    </row>
    <row r="996" spans="1:11" ht="39.6" x14ac:dyDescent="0.3">
      <c r="A996" s="1140" t="str">
        <f>IF(K996&lt;&gt;0,"x","")</f>
        <v/>
      </c>
      <c r="B996" s="1052" t="s">
        <v>3729</v>
      </c>
      <c r="C996" s="904" t="s">
        <v>3907</v>
      </c>
      <c r="D996" s="1056" t="s">
        <v>4582</v>
      </c>
      <c r="E996" s="1052">
        <v>18.45</v>
      </c>
      <c r="F996" s="892" t="s">
        <v>210</v>
      </c>
      <c r="G996" s="916"/>
      <c r="H996" s="916"/>
      <c r="I996" s="916"/>
      <c r="J996" s="916"/>
      <c r="K996" s="953"/>
    </row>
    <row r="997" spans="1:11" ht="39.6" x14ac:dyDescent="0.3">
      <c r="A997" s="1140" t="str">
        <f>IF(K997&lt;&gt;0,"x","")</f>
        <v/>
      </c>
      <c r="B997" s="1052" t="s">
        <v>4551</v>
      </c>
      <c r="C997" s="904" t="s">
        <v>3907</v>
      </c>
      <c r="D997" s="1056" t="s">
        <v>4583</v>
      </c>
      <c r="E997" s="1052">
        <v>18.45</v>
      </c>
      <c r="F997" s="892" t="s">
        <v>210</v>
      </c>
      <c r="G997" s="916"/>
      <c r="H997" s="916"/>
      <c r="I997" s="916"/>
      <c r="J997" s="10"/>
      <c r="K997" s="953"/>
    </row>
    <row r="998" spans="1:11" ht="15.6" hidden="1" x14ac:dyDescent="0.3">
      <c r="A998" s="1140"/>
      <c r="B998" s="1052"/>
      <c r="C998" s="1052"/>
      <c r="D998" s="1056"/>
      <c r="E998" s="1052"/>
      <c r="F998" s="1052"/>
      <c r="G998" s="955"/>
      <c r="H998" s="916"/>
      <c r="I998" s="916"/>
      <c r="J998" s="10"/>
      <c r="K998" s="953"/>
    </row>
    <row r="999" spans="1:11" ht="15.6" hidden="1" x14ac:dyDescent="0.3">
      <c r="A999" s="1140"/>
      <c r="B999" s="1052" t="s">
        <v>880</v>
      </c>
      <c r="C999" s="1052"/>
      <c r="D999" s="1056" t="s">
        <v>1136</v>
      </c>
      <c r="E999" s="1052"/>
      <c r="F999" s="1052" t="s">
        <v>8</v>
      </c>
      <c r="G999" s="955"/>
      <c r="H999" s="916">
        <f>G999*E999</f>
        <v>0</v>
      </c>
      <c r="I999" s="916">
        <f>H999*$I$12</f>
        <v>0</v>
      </c>
      <c r="J999" s="10"/>
      <c r="K999" s="953">
        <f>SUM(H999:I999)</f>
        <v>0</v>
      </c>
    </row>
    <row r="1000" spans="1:11" ht="15.6" hidden="1" x14ac:dyDescent="0.3">
      <c r="A1000" s="1140"/>
      <c r="B1000" s="1052" t="s">
        <v>881</v>
      </c>
      <c r="C1000" s="1052"/>
      <c r="D1000" s="1056" t="s">
        <v>1137</v>
      </c>
      <c r="E1000" s="1052"/>
      <c r="F1000" s="1052" t="s">
        <v>112</v>
      </c>
      <c r="G1000" s="955"/>
      <c r="H1000" s="916">
        <f>G1000*E1000</f>
        <v>0</v>
      </c>
      <c r="I1000" s="916">
        <f>H1000*$I$12</f>
        <v>0</v>
      </c>
      <c r="J1000" s="10"/>
      <c r="K1000" s="953">
        <f>SUM(H1000:I1000)</f>
        <v>0</v>
      </c>
    </row>
    <row r="1001" spans="1:11" ht="15.6" hidden="1" x14ac:dyDescent="0.3">
      <c r="A1001" s="1140"/>
      <c r="B1001" s="1052" t="s">
        <v>882</v>
      </c>
      <c r="C1001" s="1052"/>
      <c r="D1001" s="1056" t="s">
        <v>1138</v>
      </c>
      <c r="E1001" s="1052"/>
      <c r="F1001" s="1052" t="s">
        <v>60</v>
      </c>
      <c r="G1001" s="955"/>
      <c r="H1001" s="916">
        <f>G1001*E1001</f>
        <v>0</v>
      </c>
      <c r="I1001" s="916">
        <f>H1001*$I$12</f>
        <v>0</v>
      </c>
      <c r="J1001" s="10"/>
      <c r="K1001" s="953">
        <f>SUM(H1001:I1001)</f>
        <v>0</v>
      </c>
    </row>
    <row r="1002" spans="1:11" ht="15.6" hidden="1" x14ac:dyDescent="0.3">
      <c r="A1002" s="1140"/>
      <c r="B1002" s="1052" t="s">
        <v>883</v>
      </c>
      <c r="C1002" s="1052"/>
      <c r="D1002" s="1056" t="s">
        <v>1139</v>
      </c>
      <c r="E1002" s="1052"/>
      <c r="F1002" s="1052" t="s">
        <v>60</v>
      </c>
      <c r="G1002" s="955"/>
      <c r="H1002" s="916">
        <f>G1002*E1002</f>
        <v>0</v>
      </c>
      <c r="I1002" s="916">
        <f>H1002*$I$12</f>
        <v>0</v>
      </c>
      <c r="J1002" s="10"/>
      <c r="K1002" s="953">
        <f>SUM(H1002:I1002)</f>
        <v>0</v>
      </c>
    </row>
    <row r="1003" spans="1:11" ht="15.6" hidden="1" x14ac:dyDescent="0.3">
      <c r="A1003" s="1140"/>
      <c r="B1003" s="1057"/>
      <c r="C1003" s="36"/>
      <c r="D1003" s="1057"/>
      <c r="E1003" s="15"/>
      <c r="F1003" s="15"/>
      <c r="G1003" s="916"/>
      <c r="H1003" s="916"/>
      <c r="I1003" s="916"/>
      <c r="J1003" s="10"/>
      <c r="K1003" s="953"/>
    </row>
    <row r="1004" spans="1:11" ht="15.6" hidden="1" x14ac:dyDescent="0.3">
      <c r="A1004" s="1140"/>
      <c r="B1004" s="886" t="s">
        <v>884</v>
      </c>
      <c r="C1004" s="886"/>
      <c r="D1004" s="65" t="s">
        <v>1126</v>
      </c>
      <c r="E1004" s="886"/>
      <c r="F1004" s="886" t="s">
        <v>112</v>
      </c>
      <c r="G1004" s="956"/>
      <c r="H1004" s="956">
        <f>G1004*$I$12</f>
        <v>0</v>
      </c>
      <c r="I1004" s="956">
        <f>H1004*$I$12</f>
        <v>0</v>
      </c>
      <c r="J1004" s="886"/>
      <c r="K1004" s="956">
        <f>SUM(H1004:I1004)</f>
        <v>0</v>
      </c>
    </row>
    <row r="1005" spans="1:11" ht="15.6" hidden="1" x14ac:dyDescent="0.3">
      <c r="A1005" s="1140"/>
      <c r="B1005" s="1057"/>
      <c r="C1005" s="36"/>
      <c r="D1005" s="1057"/>
      <c r="E1005" s="15"/>
      <c r="F1005" s="15"/>
      <c r="G1005" s="963"/>
      <c r="H1005" s="963"/>
      <c r="I1005" s="963"/>
      <c r="J1005" s="15"/>
      <c r="K1005" s="963"/>
    </row>
    <row r="1006" spans="1:11" ht="15.6" hidden="1" x14ac:dyDescent="0.3">
      <c r="A1006" s="1140"/>
      <c r="B1006" s="886" t="s">
        <v>885</v>
      </c>
      <c r="C1006" s="886"/>
      <c r="D1006" s="65" t="s">
        <v>1127</v>
      </c>
      <c r="E1006" s="886"/>
      <c r="F1006" s="886" t="s">
        <v>112</v>
      </c>
      <c r="G1006" s="956"/>
      <c r="H1006" s="956">
        <f>G1006*$I$12</f>
        <v>0</v>
      </c>
      <c r="I1006" s="956">
        <f>H1006*$I$12</f>
        <v>0</v>
      </c>
      <c r="J1006" s="886"/>
      <c r="K1006" s="956">
        <f>SUM(H1006:I1006)</f>
        <v>0</v>
      </c>
    </row>
    <row r="1007" spans="1:11" ht="15.6" hidden="1" x14ac:dyDescent="0.3">
      <c r="A1007" s="1140"/>
      <c r="B1007" s="1057"/>
      <c r="C1007" s="36"/>
      <c r="D1007" s="1057"/>
      <c r="E1007" s="15"/>
      <c r="F1007" s="15"/>
      <c r="G1007" s="963"/>
      <c r="H1007" s="963"/>
      <c r="I1007" s="963"/>
      <c r="J1007" s="15"/>
      <c r="K1007" s="963"/>
    </row>
    <row r="1008" spans="1:11" ht="15.6" hidden="1" x14ac:dyDescent="0.3">
      <c r="A1008" s="1140"/>
      <c r="B1008" s="886" t="s">
        <v>886</v>
      </c>
      <c r="C1008" s="886"/>
      <c r="D1008" s="65" t="s">
        <v>1128</v>
      </c>
      <c r="E1008" s="886"/>
      <c r="F1008" s="886" t="s">
        <v>112</v>
      </c>
      <c r="G1008" s="956"/>
      <c r="H1008" s="956">
        <f>G1008*$I$12</f>
        <v>0</v>
      </c>
      <c r="I1008" s="956">
        <f>H1008*$I$12</f>
        <v>0</v>
      </c>
      <c r="J1008" s="886"/>
      <c r="K1008" s="956">
        <f>SUM(H1008:I1008)</f>
        <v>0</v>
      </c>
    </row>
    <row r="1009" spans="1:11" ht="15.6" hidden="1" x14ac:dyDescent="0.3">
      <c r="A1009" s="1140"/>
      <c r="B1009" s="1057"/>
      <c r="C1009" s="36"/>
      <c r="D1009" s="1057"/>
      <c r="E1009" s="15"/>
      <c r="F1009" s="15"/>
      <c r="G1009" s="963"/>
      <c r="H1009" s="963"/>
      <c r="I1009" s="963"/>
      <c r="J1009" s="15"/>
      <c r="K1009" s="963"/>
    </row>
    <row r="1010" spans="1:11" ht="15.6" hidden="1" x14ac:dyDescent="0.3">
      <c r="A1010" s="1140"/>
      <c r="B1010" s="886" t="s">
        <v>887</v>
      </c>
      <c r="C1010" s="886"/>
      <c r="D1010" s="65" t="s">
        <v>1129</v>
      </c>
      <c r="E1010" s="886"/>
      <c r="F1010" s="886" t="s">
        <v>112</v>
      </c>
      <c r="G1010" s="956"/>
      <c r="H1010" s="956">
        <f>G1010*$I$12</f>
        <v>0</v>
      </c>
      <c r="I1010" s="956">
        <f>H1010*$I$12</f>
        <v>0</v>
      </c>
      <c r="J1010" s="886"/>
      <c r="K1010" s="956">
        <f>SUM(H1010:I1010)</f>
        <v>0</v>
      </c>
    </row>
    <row r="1011" spans="1:11" ht="15.6" hidden="1" x14ac:dyDescent="0.3">
      <c r="A1011" s="1140"/>
      <c r="B1011" s="1057"/>
      <c r="C1011" s="36"/>
      <c r="D1011" s="1057"/>
      <c r="E1011" s="15"/>
      <c r="F1011" s="15"/>
      <c r="G1011" s="963"/>
      <c r="H1011" s="963"/>
      <c r="I1011" s="963"/>
      <c r="J1011" s="15"/>
      <c r="K1011" s="963"/>
    </row>
    <row r="1012" spans="1:11" ht="15.6" hidden="1" x14ac:dyDescent="0.3">
      <c r="A1012" s="1140"/>
      <c r="B1012" s="886" t="s">
        <v>888</v>
      </c>
      <c r="C1012" s="886"/>
      <c r="D1012" s="65" t="s">
        <v>1130</v>
      </c>
      <c r="E1012" s="886"/>
      <c r="F1012" s="886" t="s">
        <v>112</v>
      </c>
      <c r="G1012" s="956"/>
      <c r="H1012" s="956">
        <f>G1012*$I$12</f>
        <v>0</v>
      </c>
      <c r="I1012" s="956">
        <f>H1012*$I$12</f>
        <v>0</v>
      </c>
      <c r="J1012" s="886"/>
      <c r="K1012" s="956">
        <f>SUM(H1012:I1012)</f>
        <v>0</v>
      </c>
    </row>
    <row r="1013" spans="1:11" ht="15.6" hidden="1" x14ac:dyDescent="0.3">
      <c r="A1013" s="1140"/>
      <c r="B1013" s="1057"/>
      <c r="C1013" s="36"/>
      <c r="D1013" s="1057"/>
      <c r="E1013" s="15"/>
      <c r="F1013" s="15"/>
      <c r="G1013" s="963"/>
      <c r="H1013" s="963"/>
      <c r="I1013" s="963"/>
      <c r="J1013" s="15"/>
      <c r="K1013" s="963"/>
    </row>
    <row r="1014" spans="1:11" ht="15.6" hidden="1" x14ac:dyDescent="0.3">
      <c r="A1014" s="1140"/>
      <c r="B1014" s="886" t="s">
        <v>889</v>
      </c>
      <c r="C1014" s="886"/>
      <c r="D1014" s="65" t="s">
        <v>1131</v>
      </c>
      <c r="E1014" s="886"/>
      <c r="F1014" s="886" t="s">
        <v>112</v>
      </c>
      <c r="G1014" s="956"/>
      <c r="H1014" s="956">
        <f>G1014*$I$12</f>
        <v>0</v>
      </c>
      <c r="I1014" s="956">
        <f>H1014*$I$12</f>
        <v>0</v>
      </c>
      <c r="J1014" s="886"/>
      <c r="K1014" s="956">
        <f>SUM(H1014:I1014)</f>
        <v>0</v>
      </c>
    </row>
    <row r="1015" spans="1:11" ht="15.6" hidden="1" x14ac:dyDescent="0.3">
      <c r="A1015" s="1140"/>
      <c r="B1015" s="1057"/>
      <c r="C1015" s="36"/>
      <c r="D1015" s="1057"/>
      <c r="E1015" s="15"/>
      <c r="F1015" s="15"/>
      <c r="G1015" s="963"/>
      <c r="H1015" s="963"/>
      <c r="I1015" s="963"/>
      <c r="J1015" s="15"/>
      <c r="K1015" s="963"/>
    </row>
    <row r="1016" spans="1:11" ht="15.6" hidden="1" x14ac:dyDescent="0.3">
      <c r="A1016" s="1140"/>
      <c r="B1016" s="886" t="s">
        <v>890</v>
      </c>
      <c r="C1016" s="886"/>
      <c r="D1016" s="65" t="s">
        <v>1132</v>
      </c>
      <c r="E1016" s="886"/>
      <c r="F1016" s="886" t="s">
        <v>112</v>
      </c>
      <c r="G1016" s="956"/>
      <c r="H1016" s="956">
        <f>G1016*$I$12</f>
        <v>0</v>
      </c>
      <c r="I1016" s="956">
        <f>H1016*$I$12</f>
        <v>0</v>
      </c>
      <c r="J1016" s="886"/>
      <c r="K1016" s="956">
        <f>SUM(H1016:I1016)</f>
        <v>0</v>
      </c>
    </row>
    <row r="1017" spans="1:11" ht="11.25" hidden="1" customHeight="1" x14ac:dyDescent="0.3">
      <c r="A1017" s="1140"/>
      <c r="B1017" s="1057"/>
      <c r="C1017" s="36"/>
      <c r="D1017" s="1057"/>
      <c r="E1017" s="15"/>
      <c r="F1017" s="15"/>
      <c r="G1017" s="963"/>
      <c r="H1017" s="963"/>
      <c r="I1017" s="963"/>
      <c r="J1017" s="15"/>
      <c r="K1017" s="963"/>
    </row>
    <row r="1018" spans="1:11" ht="11.25" customHeight="1" x14ac:dyDescent="0.3">
      <c r="A1018" s="1140" t="s">
        <v>4247</v>
      </c>
      <c r="B1018" s="1057"/>
      <c r="C1018" s="36"/>
      <c r="D1018" s="1057"/>
      <c r="E1018" s="15"/>
      <c r="F1018" s="15"/>
      <c r="G1018" s="963"/>
      <c r="H1018" s="963"/>
      <c r="I1018" s="963"/>
      <c r="J1018" s="15"/>
      <c r="K1018" s="963"/>
    </row>
    <row r="1019" spans="1:11" ht="15.6" x14ac:dyDescent="0.3">
      <c r="A1019" s="1140" t="str">
        <f>IF(K1019&lt;&gt;0,"x","")</f>
        <v/>
      </c>
      <c r="B1019" s="407" t="s">
        <v>1141</v>
      </c>
      <c r="C1019" s="407"/>
      <c r="D1019" s="408" t="s">
        <v>269</v>
      </c>
      <c r="E1019" s="407"/>
      <c r="F1019" s="407"/>
      <c r="G1019" s="966"/>
      <c r="H1019" s="966"/>
      <c r="I1019" s="966"/>
      <c r="J1019" s="966"/>
      <c r="K1019" s="966"/>
    </row>
    <row r="1020" spans="1:11" ht="15.6" x14ac:dyDescent="0.3">
      <c r="A1020" s="1140" t="s">
        <v>4247</v>
      </c>
      <c r="B1020" s="880" t="s">
        <v>1142</v>
      </c>
      <c r="C1020" s="880"/>
      <c r="D1020" s="20" t="s">
        <v>1199</v>
      </c>
      <c r="E1020" s="880"/>
      <c r="F1020" s="880"/>
      <c r="G1020" s="964"/>
      <c r="H1020" s="964"/>
      <c r="I1020" s="964"/>
      <c r="J1020" s="880"/>
      <c r="K1020" s="964"/>
    </row>
    <row r="1021" spans="1:11" ht="15.6" hidden="1" x14ac:dyDescent="0.3">
      <c r="A1021" s="1140"/>
      <c r="B1021" s="1052" t="s">
        <v>1143</v>
      </c>
      <c r="C1021" s="1052"/>
      <c r="D1021" s="1056" t="s">
        <v>1195</v>
      </c>
      <c r="E1021" s="1052"/>
      <c r="F1021" s="1052"/>
      <c r="G1021" s="955"/>
      <c r="H1021" s="916"/>
      <c r="I1021" s="916"/>
      <c r="J1021" s="10"/>
      <c r="K1021" s="953"/>
    </row>
    <row r="1022" spans="1:11" ht="15.6" x14ac:dyDescent="0.3">
      <c r="A1022" s="1140" t="s">
        <v>4247</v>
      </c>
      <c r="B1022" s="884" t="s">
        <v>270</v>
      </c>
      <c r="C1022" s="884"/>
      <c r="D1022" s="894" t="s">
        <v>1196</v>
      </c>
      <c r="E1022" s="884"/>
      <c r="F1022" s="884"/>
      <c r="G1022" s="852"/>
      <c r="H1022" s="852"/>
      <c r="I1022" s="852"/>
      <c r="J1022" s="75"/>
      <c r="K1022" s="954"/>
    </row>
    <row r="1023" spans="1:11" ht="109.5" customHeight="1" x14ac:dyDescent="0.3">
      <c r="A1023" s="1140" t="str">
        <f>IF(K1023&lt;&gt;0,"x","")</f>
        <v/>
      </c>
      <c r="B1023" s="888" t="s">
        <v>2472</v>
      </c>
      <c r="C1023" s="888" t="s">
        <v>3446</v>
      </c>
      <c r="D1023" s="889" t="s">
        <v>4468</v>
      </c>
      <c r="E1023" s="890">
        <v>5</v>
      </c>
      <c r="F1023" s="635" t="s">
        <v>60</v>
      </c>
      <c r="G1023" s="916"/>
      <c r="H1023" s="916"/>
      <c r="I1023" s="916"/>
      <c r="J1023" s="10"/>
      <c r="K1023" s="953"/>
    </row>
    <row r="1024" spans="1:11" ht="119.25" customHeight="1" x14ac:dyDescent="0.3">
      <c r="A1024" s="1140" t="str">
        <f>IF(K1024&lt;&gt;0,"x","")</f>
        <v/>
      </c>
      <c r="B1024" s="888" t="s">
        <v>3217</v>
      </c>
      <c r="C1024" s="888" t="s">
        <v>3447</v>
      </c>
      <c r="D1024" s="889" t="s">
        <v>4586</v>
      </c>
      <c r="E1024" s="890">
        <v>2</v>
      </c>
      <c r="F1024" s="635" t="s">
        <v>60</v>
      </c>
      <c r="G1024" s="916"/>
      <c r="H1024" s="916"/>
      <c r="I1024" s="916"/>
      <c r="J1024" s="10"/>
      <c r="K1024" s="953"/>
    </row>
    <row r="1025" spans="1:11" ht="118.8" hidden="1" x14ac:dyDescent="0.3">
      <c r="A1025" s="1140"/>
      <c r="B1025" s="888" t="s">
        <v>3218</v>
      </c>
      <c r="C1025" s="888" t="s">
        <v>3220</v>
      </c>
      <c r="D1025" s="889" t="s">
        <v>3053</v>
      </c>
      <c r="E1025" s="890"/>
      <c r="F1025" s="891" t="s">
        <v>112</v>
      </c>
      <c r="G1025" s="916">
        <f>1*177.5</f>
        <v>177.5</v>
      </c>
      <c r="H1025" s="916">
        <f>G1025*E1025</f>
        <v>0</v>
      </c>
      <c r="I1025" s="916">
        <f>H1025*$I$12</f>
        <v>0</v>
      </c>
      <c r="J1025" s="10"/>
      <c r="K1025" s="953">
        <f>SUM(H1025:I1025)</f>
        <v>0</v>
      </c>
    </row>
    <row r="1026" spans="1:11" ht="66" hidden="1" x14ac:dyDescent="0.3">
      <c r="A1026" s="1140" t="str">
        <f>IF(K1026&lt;&gt;0,"x","")</f>
        <v/>
      </c>
      <c r="B1026" s="888" t="s">
        <v>2473</v>
      </c>
      <c r="C1026" s="888" t="s">
        <v>3221</v>
      </c>
      <c r="D1026" s="889" t="s">
        <v>3216</v>
      </c>
      <c r="E1026" s="890"/>
      <c r="F1026" s="891" t="s">
        <v>112</v>
      </c>
      <c r="G1026" s="916">
        <f>1*217.5</f>
        <v>217.5</v>
      </c>
      <c r="H1026" s="916">
        <f>G1026*E1026</f>
        <v>0</v>
      </c>
      <c r="I1026" s="916">
        <f>H1026*$I$12</f>
        <v>0</v>
      </c>
      <c r="J1026" s="10"/>
      <c r="K1026" s="953">
        <f>SUM(H1026:I1026)</f>
        <v>0</v>
      </c>
    </row>
    <row r="1027" spans="1:11" ht="96.75" customHeight="1" x14ac:dyDescent="0.3">
      <c r="A1027" s="1140" t="str">
        <f>IF(K1027&lt;&gt;0,"x","")</f>
        <v/>
      </c>
      <c r="B1027" s="888" t="s">
        <v>2474</v>
      </c>
      <c r="C1027" s="888" t="s">
        <v>3448</v>
      </c>
      <c r="D1027" s="889" t="s">
        <v>4469</v>
      </c>
      <c r="E1027" s="890">
        <v>8</v>
      </c>
      <c r="F1027" s="635" t="s">
        <v>60</v>
      </c>
      <c r="G1027" s="916"/>
      <c r="H1027" s="916"/>
      <c r="I1027" s="916"/>
      <c r="J1027" s="10"/>
      <c r="K1027" s="953"/>
    </row>
    <row r="1028" spans="1:11" ht="15.6" x14ac:dyDescent="0.3">
      <c r="A1028" s="1140" t="str">
        <f>IF(K1028&lt;&gt;0,"x","")</f>
        <v/>
      </c>
      <c r="B1028" s="888" t="s">
        <v>2475</v>
      </c>
      <c r="C1028" s="888" t="s">
        <v>3449</v>
      </c>
      <c r="D1028" s="889" t="s">
        <v>3727</v>
      </c>
      <c r="E1028" s="903">
        <v>9</v>
      </c>
      <c r="F1028" s="635" t="s">
        <v>60</v>
      </c>
      <c r="G1028" s="674"/>
      <c r="H1028" s="916"/>
      <c r="I1028" s="916"/>
      <c r="J1028" s="10"/>
      <c r="K1028" s="953"/>
    </row>
    <row r="1029" spans="1:11" ht="15.6" x14ac:dyDescent="0.3">
      <c r="A1029" s="1140" t="str">
        <f>IF(K1029&lt;&gt;0,"x","")</f>
        <v/>
      </c>
      <c r="B1029" s="888" t="s">
        <v>3219</v>
      </c>
      <c r="C1029" s="888" t="s">
        <v>3450</v>
      </c>
      <c r="D1029" s="889" t="s">
        <v>3728</v>
      </c>
      <c r="E1029" s="903">
        <v>2</v>
      </c>
      <c r="F1029" s="635" t="s">
        <v>60</v>
      </c>
      <c r="G1029" s="674"/>
      <c r="H1029" s="916"/>
      <c r="I1029" s="916"/>
      <c r="J1029" s="10"/>
      <c r="K1029" s="953"/>
    </row>
    <row r="1030" spans="1:11" ht="79.2" x14ac:dyDescent="0.3">
      <c r="A1030" s="761" t="str">
        <f>IF(K1030&lt;&gt;0,"x","")</f>
        <v/>
      </c>
      <c r="B1030" s="888" t="s">
        <v>4014</v>
      </c>
      <c r="C1030" s="888" t="s">
        <v>4288</v>
      </c>
      <c r="D1030" s="889" t="s">
        <v>4467</v>
      </c>
      <c r="E1030" s="903">
        <v>2</v>
      </c>
      <c r="F1030" s="635" t="s">
        <v>60</v>
      </c>
      <c r="G1030" s="674"/>
      <c r="H1030" s="916"/>
      <c r="I1030" s="916"/>
      <c r="J1030" s="10"/>
      <c r="K1030" s="953"/>
    </row>
    <row r="1031" spans="1:11" ht="26.4" x14ac:dyDescent="0.3">
      <c r="A1031" s="761" t="str">
        <f t="shared" ref="A1031:A1042" si="86">IF(K1031&lt;&gt;0,"x","")</f>
        <v/>
      </c>
      <c r="B1031" s="888" t="s">
        <v>4015</v>
      </c>
      <c r="C1031" s="888" t="s">
        <v>4314</v>
      </c>
      <c r="D1031" s="889" t="s">
        <v>4016</v>
      </c>
      <c r="E1031" s="903">
        <v>2</v>
      </c>
      <c r="F1031" s="635" t="s">
        <v>60</v>
      </c>
      <c r="G1031" s="674"/>
      <c r="H1031" s="916"/>
      <c r="I1031" s="916"/>
      <c r="J1031" s="10"/>
      <c r="K1031" s="953"/>
    </row>
    <row r="1032" spans="1:11" ht="26.4" x14ac:dyDescent="0.3">
      <c r="A1032" s="761" t="str">
        <f t="shared" si="86"/>
        <v/>
      </c>
      <c r="B1032" s="888" t="s">
        <v>4018</v>
      </c>
      <c r="C1032" s="888" t="s">
        <v>4315</v>
      </c>
      <c r="D1032" s="889" t="s">
        <v>4017</v>
      </c>
      <c r="E1032" s="903">
        <v>2</v>
      </c>
      <c r="F1032" s="635" t="s">
        <v>60</v>
      </c>
      <c r="G1032" s="674"/>
      <c r="H1032" s="916"/>
      <c r="I1032" s="916"/>
      <c r="J1032" s="10"/>
      <c r="K1032" s="953"/>
    </row>
    <row r="1033" spans="1:11" ht="26.4" x14ac:dyDescent="0.3">
      <c r="A1033" s="761" t="str">
        <f t="shared" si="86"/>
        <v/>
      </c>
      <c r="B1033" s="888" t="s">
        <v>4020</v>
      </c>
      <c r="C1033" s="888" t="s">
        <v>4316</v>
      </c>
      <c r="D1033" s="889" t="s">
        <v>4620</v>
      </c>
      <c r="E1033" s="890">
        <v>2</v>
      </c>
      <c r="F1033" s="635" t="s">
        <v>60</v>
      </c>
      <c r="G1033" s="674"/>
      <c r="H1033" s="916"/>
      <c r="I1033" s="916"/>
      <c r="J1033" s="10"/>
      <c r="K1033" s="953"/>
    </row>
    <row r="1034" spans="1:11" ht="26.4" x14ac:dyDescent="0.3">
      <c r="A1034" s="761" t="str">
        <f t="shared" si="86"/>
        <v/>
      </c>
      <c r="B1034" s="888" t="s">
        <v>4022</v>
      </c>
      <c r="C1034" s="888" t="s">
        <v>4317</v>
      </c>
      <c r="D1034" s="889" t="s">
        <v>4019</v>
      </c>
      <c r="E1034" s="890">
        <v>1</v>
      </c>
      <c r="F1034" s="635" t="s">
        <v>60</v>
      </c>
      <c r="G1034" s="916"/>
      <c r="H1034" s="916"/>
      <c r="I1034" s="916"/>
      <c r="J1034" s="10"/>
      <c r="K1034" s="953"/>
    </row>
    <row r="1035" spans="1:11" ht="26.4" x14ac:dyDescent="0.3">
      <c r="A1035" s="761" t="str">
        <f t="shared" si="86"/>
        <v/>
      </c>
      <c r="B1035" s="888" t="s">
        <v>4023</v>
      </c>
      <c r="C1035" s="888" t="s">
        <v>4318</v>
      </c>
      <c r="D1035" s="889" t="s">
        <v>4021</v>
      </c>
      <c r="E1035" s="890">
        <v>1</v>
      </c>
      <c r="F1035" s="635" t="s">
        <v>60</v>
      </c>
      <c r="G1035" s="916"/>
      <c r="H1035" s="916"/>
      <c r="I1035" s="916"/>
      <c r="J1035" s="10"/>
      <c r="K1035" s="953"/>
    </row>
    <row r="1036" spans="1:11" ht="13.5" customHeight="1" x14ac:dyDescent="0.3">
      <c r="A1036" s="761" t="str">
        <f t="shared" si="86"/>
        <v/>
      </c>
      <c r="B1036" s="888" t="s">
        <v>4024</v>
      </c>
      <c r="C1036" s="888" t="s">
        <v>4319</v>
      </c>
      <c r="D1036" s="889" t="s">
        <v>4025</v>
      </c>
      <c r="E1036" s="890">
        <v>1</v>
      </c>
      <c r="F1036" s="635" t="s">
        <v>60</v>
      </c>
      <c r="G1036" s="916"/>
      <c r="H1036" s="916"/>
      <c r="I1036" s="916"/>
      <c r="J1036" s="10"/>
      <c r="K1036" s="953"/>
    </row>
    <row r="1037" spans="1:11" ht="26.4" x14ac:dyDescent="0.3">
      <c r="A1037" s="761" t="str">
        <f t="shared" si="86"/>
        <v/>
      </c>
      <c r="B1037" s="888" t="s">
        <v>4029</v>
      </c>
      <c r="C1037" s="888" t="s">
        <v>4320</v>
      </c>
      <c r="D1037" s="889" t="s">
        <v>4618</v>
      </c>
      <c r="E1037" s="890">
        <v>2</v>
      </c>
      <c r="F1037" s="635" t="s">
        <v>60</v>
      </c>
      <c r="G1037" s="916"/>
      <c r="H1037" s="916"/>
      <c r="I1037" s="916"/>
      <c r="J1037" s="10"/>
      <c r="K1037" s="953"/>
    </row>
    <row r="1038" spans="1:11" ht="26.4" x14ac:dyDescent="0.3">
      <c r="A1038" s="761" t="str">
        <f t="shared" si="86"/>
        <v/>
      </c>
      <c r="B1038" s="888" t="s">
        <v>4030</v>
      </c>
      <c r="C1038" s="888" t="s">
        <v>4321</v>
      </c>
      <c r="D1038" s="889" t="s">
        <v>4026</v>
      </c>
      <c r="E1038" s="890">
        <v>4</v>
      </c>
      <c r="F1038" s="635" t="s">
        <v>60</v>
      </c>
      <c r="G1038" s="916"/>
      <c r="H1038" s="916"/>
      <c r="I1038" s="916"/>
      <c r="J1038" s="10"/>
      <c r="K1038" s="953"/>
    </row>
    <row r="1039" spans="1:11" ht="26.4" x14ac:dyDescent="0.3">
      <c r="A1039" s="761" t="str">
        <f t="shared" si="86"/>
        <v/>
      </c>
      <c r="B1039" s="888" t="s">
        <v>4031</v>
      </c>
      <c r="C1039" s="888" t="s">
        <v>4322</v>
      </c>
      <c r="D1039" s="889" t="s">
        <v>4027</v>
      </c>
      <c r="E1039" s="890">
        <v>1</v>
      </c>
      <c r="F1039" s="635" t="s">
        <v>60</v>
      </c>
      <c r="G1039" s="916"/>
      <c r="H1039" s="916"/>
      <c r="I1039" s="916"/>
      <c r="J1039" s="10"/>
      <c r="K1039" s="953"/>
    </row>
    <row r="1040" spans="1:11" ht="26.4" x14ac:dyDescent="0.3">
      <c r="A1040" s="761" t="str">
        <f t="shared" si="86"/>
        <v/>
      </c>
      <c r="B1040" s="888" t="s">
        <v>4312</v>
      </c>
      <c r="C1040" s="888" t="s">
        <v>4323</v>
      </c>
      <c r="D1040" s="889" t="s">
        <v>4028</v>
      </c>
      <c r="E1040" s="890">
        <v>19</v>
      </c>
      <c r="F1040" s="635" t="s">
        <v>60</v>
      </c>
      <c r="G1040" s="916"/>
      <c r="H1040" s="916"/>
      <c r="I1040" s="916"/>
      <c r="J1040" s="10"/>
      <c r="K1040" s="953"/>
    </row>
    <row r="1041" spans="1:11" ht="26.4" x14ac:dyDescent="0.3">
      <c r="A1041" s="761" t="str">
        <f t="shared" si="86"/>
        <v/>
      </c>
      <c r="B1041" s="888" t="s">
        <v>4414</v>
      </c>
      <c r="C1041" s="888" t="s">
        <v>4599</v>
      </c>
      <c r="D1041" s="889" t="s">
        <v>4415</v>
      </c>
      <c r="E1041" s="890">
        <v>1</v>
      </c>
      <c r="F1041" s="635" t="s">
        <v>60</v>
      </c>
      <c r="G1041" s="916"/>
      <c r="H1041" s="916"/>
      <c r="I1041" s="916"/>
      <c r="J1041" s="10"/>
      <c r="K1041" s="953"/>
    </row>
    <row r="1042" spans="1:11" ht="92.4" x14ac:dyDescent="0.3">
      <c r="A1042" s="761" t="str">
        <f t="shared" si="86"/>
        <v/>
      </c>
      <c r="B1042" s="888" t="s">
        <v>4585</v>
      </c>
      <c r="C1042" s="888" t="s">
        <v>4600</v>
      </c>
      <c r="D1042" s="889" t="s">
        <v>4584</v>
      </c>
      <c r="E1042" s="890">
        <v>2</v>
      </c>
      <c r="F1042" s="635" t="s">
        <v>60</v>
      </c>
      <c r="G1042" s="916"/>
      <c r="H1042" s="916"/>
      <c r="I1042" s="916"/>
      <c r="J1042" s="916"/>
      <c r="K1042" s="953"/>
    </row>
    <row r="1043" spans="1:11" ht="15.6" x14ac:dyDescent="0.3">
      <c r="A1043" s="761"/>
      <c r="B1043" s="888" t="s">
        <v>4589</v>
      </c>
      <c r="C1043" s="888" t="s">
        <v>4614</v>
      </c>
      <c r="D1043" s="889" t="s">
        <v>4590</v>
      </c>
      <c r="E1043" s="890">
        <v>10.8</v>
      </c>
      <c r="F1043" s="635" t="s">
        <v>210</v>
      </c>
      <c r="G1043" s="916"/>
      <c r="H1043" s="916"/>
      <c r="I1043" s="916"/>
      <c r="J1043" s="916"/>
      <c r="K1043" s="953"/>
    </row>
    <row r="1044" spans="1:11" ht="26.4" x14ac:dyDescent="0.3">
      <c r="A1044" s="761"/>
      <c r="B1044" s="888" t="s">
        <v>4608</v>
      </c>
      <c r="C1044" s="888" t="s">
        <v>4615</v>
      </c>
      <c r="D1044" s="889" t="s">
        <v>4606</v>
      </c>
      <c r="E1044" s="890">
        <v>24</v>
      </c>
      <c r="F1044" s="635" t="s">
        <v>60</v>
      </c>
      <c r="G1044" s="916"/>
      <c r="H1044" s="916"/>
      <c r="I1044" s="916"/>
      <c r="J1044" s="10"/>
      <c r="K1044" s="953"/>
    </row>
    <row r="1045" spans="1:11" ht="26.4" x14ac:dyDescent="0.3">
      <c r="A1045" s="761"/>
      <c r="B1045" s="888" t="s">
        <v>4609</v>
      </c>
      <c r="C1045" s="888" t="s">
        <v>4616</v>
      </c>
      <c r="D1045" s="889" t="s">
        <v>4607</v>
      </c>
      <c r="E1045" s="890">
        <v>2</v>
      </c>
      <c r="F1045" s="635" t="s">
        <v>60</v>
      </c>
      <c r="G1045" s="916"/>
      <c r="H1045" s="916"/>
      <c r="I1045" s="916"/>
      <c r="J1045" s="10"/>
      <c r="K1045" s="953"/>
    </row>
    <row r="1046" spans="1:11" ht="15.6" x14ac:dyDescent="0.3">
      <c r="A1046" s="761"/>
      <c r="B1046" s="888" t="s">
        <v>4610</v>
      </c>
      <c r="C1046" s="888" t="s">
        <v>4617</v>
      </c>
      <c r="D1046" s="889" t="s">
        <v>4611</v>
      </c>
      <c r="E1046" s="890">
        <v>4</v>
      </c>
      <c r="F1046" s="635" t="s">
        <v>60</v>
      </c>
      <c r="G1046" s="916"/>
      <c r="H1046" s="916"/>
      <c r="I1046" s="916"/>
      <c r="J1046" s="916"/>
      <c r="K1046" s="953"/>
    </row>
    <row r="1047" spans="1:11" ht="15.6" x14ac:dyDescent="0.3">
      <c r="A1047" s="1140" t="s">
        <v>4247</v>
      </c>
      <c r="B1047" s="888"/>
      <c r="C1047" s="888"/>
      <c r="D1047" s="889"/>
      <c r="E1047" s="1052"/>
      <c r="F1047" s="891"/>
      <c r="G1047" s="916"/>
      <c r="H1047" s="916"/>
      <c r="I1047" s="916"/>
      <c r="J1047" s="10"/>
      <c r="K1047" s="953"/>
    </row>
    <row r="1048" spans="1:11" ht="15.6" hidden="1" x14ac:dyDescent="0.3">
      <c r="A1048" s="1140"/>
      <c r="B1048" s="1052" t="s">
        <v>1144</v>
      </c>
      <c r="C1048" s="1052"/>
      <c r="D1048" s="1056" t="s">
        <v>1197</v>
      </c>
      <c r="E1048" s="1052"/>
      <c r="F1048" s="891" t="s">
        <v>112</v>
      </c>
      <c r="G1048" s="955"/>
      <c r="H1048" s="916">
        <f>G1048*E1048</f>
        <v>0</v>
      </c>
      <c r="I1048" s="916">
        <f>H1048*$I$12</f>
        <v>0</v>
      </c>
      <c r="J1048" s="10"/>
      <c r="K1048" s="953">
        <f>SUM(H1048:I1048)</f>
        <v>0</v>
      </c>
    </row>
    <row r="1049" spans="1:11" ht="15.6" hidden="1" x14ac:dyDescent="0.3">
      <c r="A1049" s="1140"/>
      <c r="B1049" s="1052" t="s">
        <v>1145</v>
      </c>
      <c r="C1049" s="1052"/>
      <c r="D1049" s="1056" t="s">
        <v>1198</v>
      </c>
      <c r="E1049" s="1052"/>
      <c r="F1049" s="891" t="s">
        <v>112</v>
      </c>
      <c r="G1049" s="955"/>
      <c r="H1049" s="916">
        <f>G1049*E1049</f>
        <v>0</v>
      </c>
      <c r="I1049" s="916">
        <f>H1049*$I$12</f>
        <v>0</v>
      </c>
      <c r="J1049" s="10"/>
      <c r="K1049" s="953">
        <f>SUM(H1049:I1049)</f>
        <v>0</v>
      </c>
    </row>
    <row r="1050" spans="1:11" ht="15.6" hidden="1" x14ac:dyDescent="0.3">
      <c r="A1050" s="1140"/>
      <c r="B1050" s="1057"/>
      <c r="C1050" s="36"/>
      <c r="D1050" s="631"/>
      <c r="E1050" s="15"/>
      <c r="F1050" s="15"/>
      <c r="G1050" s="963"/>
      <c r="H1050" s="963"/>
      <c r="I1050" s="963"/>
      <c r="J1050" s="15"/>
      <c r="K1050" s="963"/>
    </row>
    <row r="1051" spans="1:11" ht="15.6" hidden="1" x14ac:dyDescent="0.3">
      <c r="A1051" s="1140"/>
      <c r="B1051" s="407" t="s">
        <v>1147</v>
      </c>
      <c r="C1051" s="407"/>
      <c r="D1051" s="408" t="s">
        <v>1146</v>
      </c>
      <c r="E1051" s="407"/>
      <c r="F1051" s="407"/>
      <c r="G1051" s="966"/>
      <c r="H1051" s="966"/>
      <c r="I1051" s="966"/>
      <c r="J1051" s="409"/>
      <c r="K1051" s="966"/>
    </row>
    <row r="1052" spans="1:11" ht="15.6" hidden="1" x14ac:dyDescent="0.3">
      <c r="A1052" s="1140"/>
      <c r="B1052" s="880" t="s">
        <v>1148</v>
      </c>
      <c r="C1052" s="880"/>
      <c r="D1052" s="20" t="s">
        <v>1199</v>
      </c>
      <c r="E1052" s="880"/>
      <c r="F1052" s="880"/>
      <c r="G1052" s="964"/>
      <c r="H1052" s="964"/>
      <c r="I1052" s="964"/>
      <c r="J1052" s="880"/>
      <c r="K1052" s="964"/>
    </row>
    <row r="1053" spans="1:11" ht="15.6" hidden="1" x14ac:dyDescent="0.3">
      <c r="A1053" s="1140"/>
      <c r="B1053" s="1052" t="s">
        <v>1149</v>
      </c>
      <c r="C1053" s="1052"/>
      <c r="D1053" s="1056" t="s">
        <v>1200</v>
      </c>
      <c r="E1053" s="1052" t="s">
        <v>112</v>
      </c>
      <c r="F1053" s="1052"/>
      <c r="G1053" s="955"/>
      <c r="H1053" s="916">
        <f t="shared" ref="H1053:H1103" si="87">G1053*F1053</f>
        <v>0</v>
      </c>
      <c r="I1053" s="916">
        <f t="shared" ref="I1053:I1058" si="88">H1053*$I$12</f>
        <v>0</v>
      </c>
      <c r="J1053" s="10"/>
      <c r="K1053" s="953">
        <f t="shared" ref="K1053:K1058" si="89">SUM(H1053:I1053)</f>
        <v>0</v>
      </c>
    </row>
    <row r="1054" spans="1:11" ht="15.6" hidden="1" x14ac:dyDescent="0.3">
      <c r="A1054" s="1140"/>
      <c r="B1054" s="1052" t="s">
        <v>1150</v>
      </c>
      <c r="C1054" s="1052"/>
      <c r="D1054" s="1056" t="s">
        <v>1201</v>
      </c>
      <c r="E1054" s="1052" t="s">
        <v>112</v>
      </c>
      <c r="F1054" s="1052"/>
      <c r="G1054" s="955"/>
      <c r="H1054" s="916">
        <f t="shared" si="87"/>
        <v>0</v>
      </c>
      <c r="I1054" s="916">
        <f t="shared" si="88"/>
        <v>0</v>
      </c>
      <c r="J1054" s="10"/>
      <c r="K1054" s="953">
        <f t="shared" si="89"/>
        <v>0</v>
      </c>
    </row>
    <row r="1055" spans="1:11" ht="15.6" hidden="1" x14ac:dyDescent="0.3">
      <c r="A1055" s="1140"/>
      <c r="B1055" s="1052" t="s">
        <v>1151</v>
      </c>
      <c r="C1055" s="1052"/>
      <c r="D1055" s="1056" t="s">
        <v>1202</v>
      </c>
      <c r="E1055" s="1052" t="s">
        <v>112</v>
      </c>
      <c r="F1055" s="1052"/>
      <c r="G1055" s="955"/>
      <c r="H1055" s="916">
        <f t="shared" si="87"/>
        <v>0</v>
      </c>
      <c r="I1055" s="916">
        <f t="shared" si="88"/>
        <v>0</v>
      </c>
      <c r="J1055" s="10"/>
      <c r="K1055" s="953">
        <f t="shared" si="89"/>
        <v>0</v>
      </c>
    </row>
    <row r="1056" spans="1:11" ht="15.6" hidden="1" x14ac:dyDescent="0.3">
      <c r="A1056" s="1140"/>
      <c r="B1056" s="1052" t="s">
        <v>1152</v>
      </c>
      <c r="C1056" s="1052"/>
      <c r="D1056" s="1056" t="s">
        <v>1203</v>
      </c>
      <c r="E1056" s="1052" t="s">
        <v>112</v>
      </c>
      <c r="F1056" s="1052"/>
      <c r="G1056" s="955"/>
      <c r="H1056" s="916">
        <f t="shared" si="87"/>
        <v>0</v>
      </c>
      <c r="I1056" s="916">
        <f t="shared" si="88"/>
        <v>0</v>
      </c>
      <c r="J1056" s="10"/>
      <c r="K1056" s="953">
        <f t="shared" si="89"/>
        <v>0</v>
      </c>
    </row>
    <row r="1057" spans="1:11" ht="15.6" hidden="1" x14ac:dyDescent="0.3">
      <c r="A1057" s="1140"/>
      <c r="B1057" s="1052" t="s">
        <v>1153</v>
      </c>
      <c r="C1057" s="1052"/>
      <c r="D1057" s="1056" t="s">
        <v>1204</v>
      </c>
      <c r="E1057" s="1052" t="s">
        <v>112</v>
      </c>
      <c r="F1057" s="1052"/>
      <c r="G1057" s="955"/>
      <c r="H1057" s="916">
        <f t="shared" si="87"/>
        <v>0</v>
      </c>
      <c r="I1057" s="916">
        <f t="shared" si="88"/>
        <v>0</v>
      </c>
      <c r="J1057" s="10"/>
      <c r="K1057" s="953">
        <f t="shared" si="89"/>
        <v>0</v>
      </c>
    </row>
    <row r="1058" spans="1:11" ht="15.6" hidden="1" x14ac:dyDescent="0.3">
      <c r="A1058" s="1140"/>
      <c r="B1058" s="1052" t="s">
        <v>1154</v>
      </c>
      <c r="C1058" s="1052"/>
      <c r="D1058" s="1056" t="s">
        <v>1205</v>
      </c>
      <c r="E1058" s="1052" t="s">
        <v>112</v>
      </c>
      <c r="F1058" s="1052"/>
      <c r="G1058" s="955"/>
      <c r="H1058" s="916">
        <f t="shared" si="87"/>
        <v>0</v>
      </c>
      <c r="I1058" s="916">
        <f t="shared" si="88"/>
        <v>0</v>
      </c>
      <c r="J1058" s="10"/>
      <c r="K1058" s="953">
        <f t="shared" si="89"/>
        <v>0</v>
      </c>
    </row>
    <row r="1059" spans="1:11" ht="15.6" hidden="1" x14ac:dyDescent="0.3">
      <c r="A1059" s="1140"/>
      <c r="B1059" s="1057"/>
      <c r="C1059" s="36"/>
      <c r="D1059" s="1057"/>
      <c r="E1059" s="15"/>
      <c r="F1059" s="15"/>
      <c r="G1059" s="963"/>
      <c r="H1059" s="963"/>
      <c r="I1059" s="963"/>
      <c r="J1059" s="15"/>
      <c r="K1059" s="963"/>
    </row>
    <row r="1060" spans="1:11" ht="15.6" x14ac:dyDescent="0.3">
      <c r="A1060" s="1140" t="str">
        <f>IF(K1060&lt;&gt;0,"x","")</f>
        <v/>
      </c>
      <c r="B1060" s="407" t="s">
        <v>1156</v>
      </c>
      <c r="C1060" s="407"/>
      <c r="D1060" s="408" t="s">
        <v>1155</v>
      </c>
      <c r="E1060" s="407"/>
      <c r="F1060" s="407"/>
      <c r="G1060" s="966"/>
      <c r="H1060" s="966"/>
      <c r="I1060" s="966"/>
      <c r="J1060" s="966"/>
      <c r="K1060" s="966"/>
    </row>
    <row r="1061" spans="1:11" ht="15.6" hidden="1" x14ac:dyDescent="0.3">
      <c r="A1061" s="1140"/>
      <c r="B1061" s="880" t="s">
        <v>1157</v>
      </c>
      <c r="C1061" s="880"/>
      <c r="D1061" s="20" t="s">
        <v>1140</v>
      </c>
      <c r="E1061" s="880"/>
      <c r="F1061" s="880"/>
      <c r="G1061" s="964"/>
      <c r="H1061" s="964"/>
      <c r="I1061" s="964"/>
      <c r="J1061" s="880"/>
      <c r="K1061" s="964"/>
    </row>
    <row r="1062" spans="1:11" ht="15.6" hidden="1" x14ac:dyDescent="0.3">
      <c r="A1062" s="1140"/>
      <c r="B1062" s="1052" t="s">
        <v>1158</v>
      </c>
      <c r="C1062" s="1052"/>
      <c r="D1062" s="1056" t="s">
        <v>1206</v>
      </c>
      <c r="E1062" s="1052" t="s">
        <v>112</v>
      </c>
      <c r="F1062" s="1052"/>
      <c r="G1062" s="955"/>
      <c r="H1062" s="916">
        <f t="shared" si="87"/>
        <v>0</v>
      </c>
      <c r="I1062" s="916">
        <f t="shared" ref="I1062:I1069" si="90">H1062*$I$12</f>
        <v>0</v>
      </c>
      <c r="J1062" s="10"/>
      <c r="K1062" s="953">
        <f t="shared" ref="K1062:K1069" si="91">SUM(H1062:I1062)</f>
        <v>0</v>
      </c>
    </row>
    <row r="1063" spans="1:11" ht="15.6" hidden="1" x14ac:dyDescent="0.3">
      <c r="A1063" s="1140"/>
      <c r="B1063" s="1052" t="s">
        <v>1159</v>
      </c>
      <c r="C1063" s="1052"/>
      <c r="D1063" s="1056" t="s">
        <v>1207</v>
      </c>
      <c r="E1063" s="1052" t="s">
        <v>112</v>
      </c>
      <c r="F1063" s="1052"/>
      <c r="G1063" s="955"/>
      <c r="H1063" s="916">
        <f t="shared" si="87"/>
        <v>0</v>
      </c>
      <c r="I1063" s="916">
        <f t="shared" si="90"/>
        <v>0</v>
      </c>
      <c r="J1063" s="10"/>
      <c r="K1063" s="953">
        <f t="shared" si="91"/>
        <v>0</v>
      </c>
    </row>
    <row r="1064" spans="1:11" ht="15.6" hidden="1" x14ac:dyDescent="0.3">
      <c r="A1064" s="1140"/>
      <c r="B1064" s="1052" t="s">
        <v>1160</v>
      </c>
      <c r="C1064" s="1052"/>
      <c r="D1064" s="1056" t="s">
        <v>172</v>
      </c>
      <c r="E1064" s="1052" t="s">
        <v>210</v>
      </c>
      <c r="F1064" s="1052"/>
      <c r="G1064" s="955"/>
      <c r="H1064" s="916">
        <f t="shared" si="87"/>
        <v>0</v>
      </c>
      <c r="I1064" s="916">
        <f t="shared" si="90"/>
        <v>0</v>
      </c>
      <c r="J1064" s="10"/>
      <c r="K1064" s="953">
        <f t="shared" si="91"/>
        <v>0</v>
      </c>
    </row>
    <row r="1065" spans="1:11" ht="15.6" hidden="1" x14ac:dyDescent="0.3">
      <c r="A1065" s="1140"/>
      <c r="B1065" s="1052" t="s">
        <v>1161</v>
      </c>
      <c r="C1065" s="1052"/>
      <c r="D1065" s="1056" t="s">
        <v>175</v>
      </c>
      <c r="E1065" s="1052" t="s">
        <v>60</v>
      </c>
      <c r="F1065" s="1052"/>
      <c r="G1065" s="955"/>
      <c r="H1065" s="916">
        <f t="shared" si="87"/>
        <v>0</v>
      </c>
      <c r="I1065" s="916">
        <f t="shared" si="90"/>
        <v>0</v>
      </c>
      <c r="J1065" s="10"/>
      <c r="K1065" s="953">
        <f t="shared" si="91"/>
        <v>0</v>
      </c>
    </row>
    <row r="1066" spans="1:11" ht="15.6" hidden="1" x14ac:dyDescent="0.3">
      <c r="A1066" s="1140"/>
      <c r="B1066" s="1052" t="s">
        <v>1162</v>
      </c>
      <c r="C1066" s="1052"/>
      <c r="D1066" s="1056" t="s">
        <v>1208</v>
      </c>
      <c r="E1066" s="1052" t="s">
        <v>60</v>
      </c>
      <c r="F1066" s="1052"/>
      <c r="G1066" s="955"/>
      <c r="H1066" s="916">
        <f t="shared" si="87"/>
        <v>0</v>
      </c>
      <c r="I1066" s="916">
        <f t="shared" si="90"/>
        <v>0</v>
      </c>
      <c r="J1066" s="10"/>
      <c r="K1066" s="953">
        <f t="shared" si="91"/>
        <v>0</v>
      </c>
    </row>
    <row r="1067" spans="1:11" ht="15.6" hidden="1" x14ac:dyDescent="0.3">
      <c r="A1067" s="1140"/>
      <c r="B1067" s="1052" t="s">
        <v>1163</v>
      </c>
      <c r="C1067" s="1052"/>
      <c r="D1067" s="1056" t="s">
        <v>1209</v>
      </c>
      <c r="E1067" s="1052" t="s">
        <v>60</v>
      </c>
      <c r="F1067" s="1052"/>
      <c r="G1067" s="955"/>
      <c r="H1067" s="916">
        <f t="shared" si="87"/>
        <v>0</v>
      </c>
      <c r="I1067" s="916">
        <f t="shared" si="90"/>
        <v>0</v>
      </c>
      <c r="J1067" s="10"/>
      <c r="K1067" s="953">
        <f t="shared" si="91"/>
        <v>0</v>
      </c>
    </row>
    <row r="1068" spans="1:11" ht="15.6" hidden="1" x14ac:dyDescent="0.3">
      <c r="A1068" s="1140"/>
      <c r="B1068" s="1052" t="s">
        <v>1164</v>
      </c>
      <c r="C1068" s="1052"/>
      <c r="D1068" s="1056" t="s">
        <v>1210</v>
      </c>
      <c r="E1068" s="1052" t="s">
        <v>112</v>
      </c>
      <c r="F1068" s="1052"/>
      <c r="G1068" s="955"/>
      <c r="H1068" s="916">
        <f t="shared" si="87"/>
        <v>0</v>
      </c>
      <c r="I1068" s="916">
        <f t="shared" si="90"/>
        <v>0</v>
      </c>
      <c r="J1068" s="10"/>
      <c r="K1068" s="953">
        <f t="shared" si="91"/>
        <v>0</v>
      </c>
    </row>
    <row r="1069" spans="1:11" ht="15.6" hidden="1" x14ac:dyDescent="0.3">
      <c r="A1069" s="1140"/>
      <c r="B1069" s="1052" t="s">
        <v>1165</v>
      </c>
      <c r="C1069" s="1052"/>
      <c r="D1069" s="1056" t="s">
        <v>1211</v>
      </c>
      <c r="E1069" s="1052" t="s">
        <v>112</v>
      </c>
      <c r="F1069" s="1052"/>
      <c r="G1069" s="955"/>
      <c r="H1069" s="916">
        <f t="shared" si="87"/>
        <v>0</v>
      </c>
      <c r="I1069" s="916">
        <f t="shared" si="90"/>
        <v>0</v>
      </c>
      <c r="J1069" s="10"/>
      <c r="K1069" s="953">
        <f t="shared" si="91"/>
        <v>0</v>
      </c>
    </row>
    <row r="1070" spans="1:11" ht="15.6" hidden="1" x14ac:dyDescent="0.3">
      <c r="A1070" s="1140"/>
      <c r="B1070" s="1057"/>
      <c r="C1070" s="36"/>
      <c r="D1070" s="1057"/>
      <c r="E1070" s="15"/>
      <c r="F1070" s="15"/>
      <c r="G1070" s="963"/>
      <c r="H1070" s="963"/>
      <c r="I1070" s="963"/>
      <c r="J1070" s="15"/>
      <c r="K1070" s="963"/>
    </row>
    <row r="1071" spans="1:11" ht="15.6" hidden="1" x14ac:dyDescent="0.3">
      <c r="A1071" s="1140"/>
      <c r="B1071" s="880" t="s">
        <v>1166</v>
      </c>
      <c r="C1071" s="880"/>
      <c r="D1071" s="20" t="s">
        <v>1212</v>
      </c>
      <c r="E1071" s="880"/>
      <c r="F1071" s="880"/>
      <c r="G1071" s="964"/>
      <c r="H1071" s="964"/>
      <c r="I1071" s="964"/>
      <c r="J1071" s="880"/>
      <c r="K1071" s="964"/>
    </row>
    <row r="1072" spans="1:11" ht="15.6" hidden="1" x14ac:dyDescent="0.3">
      <c r="A1072" s="1140"/>
      <c r="B1072" s="1052" t="s">
        <v>1167</v>
      </c>
      <c r="C1072" s="1052"/>
      <c r="D1072" s="1056" t="s">
        <v>1213</v>
      </c>
      <c r="E1072" s="1052" t="s">
        <v>238</v>
      </c>
      <c r="F1072" s="1052"/>
      <c r="G1072" s="916"/>
      <c r="H1072" s="916">
        <f t="shared" si="87"/>
        <v>0</v>
      </c>
      <c r="I1072" s="916">
        <f>H1072*$I$12</f>
        <v>0</v>
      </c>
      <c r="J1072" s="10"/>
      <c r="K1072" s="953">
        <f>SUM(H1072:I1072)</f>
        <v>0</v>
      </c>
    </row>
    <row r="1073" spans="1:11" ht="15.6" hidden="1" x14ac:dyDescent="0.3">
      <c r="A1073" s="1140"/>
      <c r="B1073" s="1052" t="s">
        <v>1168</v>
      </c>
      <c r="C1073" s="1052"/>
      <c r="D1073" s="1056" t="s">
        <v>1214</v>
      </c>
      <c r="E1073" s="1052" t="s">
        <v>583</v>
      </c>
      <c r="F1073" s="1052"/>
      <c r="G1073" s="916"/>
      <c r="H1073" s="916">
        <f t="shared" si="87"/>
        <v>0</v>
      </c>
      <c r="I1073" s="916">
        <f>H1073*$I$12</f>
        <v>0</v>
      </c>
      <c r="J1073" s="10"/>
      <c r="K1073" s="953">
        <f>SUM(H1073:I1073)</f>
        <v>0</v>
      </c>
    </row>
    <row r="1074" spans="1:11" ht="15.6" hidden="1" x14ac:dyDescent="0.3">
      <c r="A1074" s="1140"/>
      <c r="B1074" s="1052" t="s">
        <v>1169</v>
      </c>
      <c r="C1074" s="1052"/>
      <c r="D1074" s="1056" t="s">
        <v>1215</v>
      </c>
      <c r="E1074" s="1052" t="s">
        <v>583</v>
      </c>
      <c r="F1074" s="1052"/>
      <c r="G1074" s="916"/>
      <c r="H1074" s="916">
        <f t="shared" si="87"/>
        <v>0</v>
      </c>
      <c r="I1074" s="916">
        <f>H1074*$I$12</f>
        <v>0</v>
      </c>
      <c r="J1074" s="10"/>
      <c r="K1074" s="953">
        <f>SUM(H1074:I1074)</f>
        <v>0</v>
      </c>
    </row>
    <row r="1075" spans="1:11" ht="15.6" hidden="1" x14ac:dyDescent="0.3">
      <c r="A1075" s="1140"/>
      <c r="B1075" s="1052" t="s">
        <v>1170</v>
      </c>
      <c r="C1075" s="1052"/>
      <c r="D1075" s="1056" t="s">
        <v>1216</v>
      </c>
      <c r="E1075" s="1052" t="s">
        <v>583</v>
      </c>
      <c r="F1075" s="1052"/>
      <c r="G1075" s="916"/>
      <c r="H1075" s="916">
        <f t="shared" si="87"/>
        <v>0</v>
      </c>
      <c r="I1075" s="916">
        <f>H1075*$I$12</f>
        <v>0</v>
      </c>
      <c r="J1075" s="10"/>
      <c r="K1075" s="953">
        <f>SUM(H1075:I1075)</f>
        <v>0</v>
      </c>
    </row>
    <row r="1076" spans="1:11" ht="15.6" x14ac:dyDescent="0.3">
      <c r="A1076" s="1140" t="s">
        <v>4247</v>
      </c>
      <c r="B1076" s="1057"/>
      <c r="C1076" s="36"/>
      <c r="D1076" s="631"/>
      <c r="E1076" s="15"/>
      <c r="F1076" s="15"/>
      <c r="G1076" s="963"/>
      <c r="H1076" s="963"/>
      <c r="I1076" s="963"/>
      <c r="J1076" s="15"/>
      <c r="K1076" s="963"/>
    </row>
    <row r="1077" spans="1:11" ht="15.6" hidden="1" x14ac:dyDescent="0.3">
      <c r="A1077" s="1140"/>
      <c r="B1077" s="880" t="s">
        <v>1171</v>
      </c>
      <c r="C1077" s="880"/>
      <c r="D1077" s="20" t="s">
        <v>1221</v>
      </c>
      <c r="E1077" s="880"/>
      <c r="F1077" s="880"/>
      <c r="G1077" s="964"/>
      <c r="H1077" s="964"/>
      <c r="I1077" s="964"/>
      <c r="J1077" s="880"/>
      <c r="K1077" s="964"/>
    </row>
    <row r="1078" spans="1:11" ht="15.6" hidden="1" x14ac:dyDescent="0.3">
      <c r="A1078" s="1140"/>
      <c r="B1078" s="1052" t="s">
        <v>1172</v>
      </c>
      <c r="C1078" s="1052"/>
      <c r="D1078" s="1056" t="s">
        <v>1220</v>
      </c>
      <c r="E1078" s="1052" t="s">
        <v>60</v>
      </c>
      <c r="F1078" s="1053"/>
      <c r="G1078" s="916"/>
      <c r="H1078" s="916">
        <f t="shared" si="87"/>
        <v>0</v>
      </c>
      <c r="I1078" s="916">
        <f>H1078*$I$12</f>
        <v>0</v>
      </c>
      <c r="J1078" s="10"/>
      <c r="K1078" s="953">
        <f>SUM(H1078:I1078)</f>
        <v>0</v>
      </c>
    </row>
    <row r="1079" spans="1:11" ht="15.6" hidden="1" x14ac:dyDescent="0.3">
      <c r="A1079" s="1140"/>
      <c r="B1079" s="1052" t="s">
        <v>1173</v>
      </c>
      <c r="C1079" s="1052"/>
      <c r="D1079" s="1056" t="s">
        <v>1219</v>
      </c>
      <c r="E1079" s="1052" t="s">
        <v>60</v>
      </c>
      <c r="F1079" s="1053"/>
      <c r="G1079" s="916"/>
      <c r="H1079" s="916">
        <f t="shared" si="87"/>
        <v>0</v>
      </c>
      <c r="I1079" s="916">
        <f>H1079*$I$12</f>
        <v>0</v>
      </c>
      <c r="J1079" s="10"/>
      <c r="K1079" s="953">
        <f>SUM(H1079:I1079)</f>
        <v>0</v>
      </c>
    </row>
    <row r="1080" spans="1:11" ht="15.6" hidden="1" x14ac:dyDescent="0.3">
      <c r="A1080" s="1140"/>
      <c r="B1080" s="1052" t="s">
        <v>1174</v>
      </c>
      <c r="C1080" s="1052"/>
      <c r="D1080" s="1056" t="s">
        <v>1218</v>
      </c>
      <c r="E1080" s="1052" t="s">
        <v>60</v>
      </c>
      <c r="F1080" s="1053"/>
      <c r="G1080" s="916"/>
      <c r="H1080" s="916">
        <f t="shared" si="87"/>
        <v>0</v>
      </c>
      <c r="I1080" s="916">
        <f>H1080*$I$12</f>
        <v>0</v>
      </c>
      <c r="J1080" s="10"/>
      <c r="K1080" s="953">
        <f>SUM(H1080:I1080)</f>
        <v>0</v>
      </c>
    </row>
    <row r="1081" spans="1:11" ht="15.6" x14ac:dyDescent="0.3">
      <c r="A1081" s="1140" t="s">
        <v>4247</v>
      </c>
      <c r="B1081" s="884" t="s">
        <v>1175</v>
      </c>
      <c r="C1081" s="884"/>
      <c r="D1081" s="894" t="s">
        <v>1217</v>
      </c>
      <c r="E1081" s="884"/>
      <c r="F1081" s="884"/>
      <c r="G1081" s="852"/>
      <c r="H1081" s="852"/>
      <c r="I1081" s="852"/>
      <c r="J1081" s="75"/>
      <c r="K1081" s="954"/>
    </row>
    <row r="1082" spans="1:11" ht="15.6" x14ac:dyDescent="0.3">
      <c r="A1082" s="1140" t="str">
        <f>IF(K1082&lt;&gt;0,"x","")</f>
        <v/>
      </c>
      <c r="B1082" s="1052" t="s">
        <v>3731</v>
      </c>
      <c r="C1082" s="1052" t="s">
        <v>3765</v>
      </c>
      <c r="D1082" s="1056" t="s">
        <v>4075</v>
      </c>
      <c r="E1082" s="903">
        <v>137.75</v>
      </c>
      <c r="F1082" s="1052" t="s">
        <v>8</v>
      </c>
      <c r="G1082" s="916"/>
      <c r="H1082" s="916"/>
      <c r="I1082" s="916"/>
      <c r="J1082" s="10"/>
      <c r="K1082" s="953"/>
    </row>
    <row r="1083" spans="1:11" ht="12" customHeight="1" x14ac:dyDescent="0.3">
      <c r="A1083" s="1140" t="s">
        <v>4247</v>
      </c>
      <c r="B1083" s="1057"/>
      <c r="C1083" s="426"/>
      <c r="D1083" s="1057"/>
      <c r="E1083" s="511"/>
      <c r="F1083" s="511"/>
      <c r="G1083" s="967"/>
      <c r="H1083" s="967"/>
      <c r="I1083" s="967"/>
      <c r="J1083" s="511"/>
      <c r="K1083" s="967"/>
    </row>
    <row r="1084" spans="1:11" ht="15.6" hidden="1" x14ac:dyDescent="0.3">
      <c r="A1084" s="1140"/>
      <c r="B1084" s="407" t="s">
        <v>1177</v>
      </c>
      <c r="C1084" s="407"/>
      <c r="D1084" s="408" t="s">
        <v>1176</v>
      </c>
      <c r="E1084" s="407"/>
      <c r="F1084" s="407"/>
      <c r="G1084" s="966"/>
      <c r="H1084" s="966"/>
      <c r="I1084" s="966"/>
      <c r="J1084" s="409"/>
      <c r="K1084" s="966"/>
    </row>
    <row r="1085" spans="1:11" ht="15.6" hidden="1" x14ac:dyDescent="0.3">
      <c r="A1085" s="1140"/>
      <c r="B1085" s="880" t="s">
        <v>1178</v>
      </c>
      <c r="C1085" s="880"/>
      <c r="D1085" s="20" t="s">
        <v>1222</v>
      </c>
      <c r="E1085" s="880"/>
      <c r="F1085" s="880"/>
      <c r="G1085" s="964"/>
      <c r="H1085" s="964"/>
      <c r="I1085" s="964"/>
      <c r="J1085" s="880"/>
      <c r="K1085" s="964"/>
    </row>
    <row r="1086" spans="1:11" ht="15.6" hidden="1" x14ac:dyDescent="0.3">
      <c r="A1086" s="1140"/>
      <c r="B1086" s="1052" t="s">
        <v>1179</v>
      </c>
      <c r="C1086" s="1052"/>
      <c r="D1086" s="1056" t="s">
        <v>1223</v>
      </c>
      <c r="E1086" s="1052"/>
      <c r="F1086" s="1052" t="s">
        <v>8</v>
      </c>
      <c r="G1086" s="955"/>
      <c r="H1086" s="916">
        <v>0</v>
      </c>
      <c r="I1086" s="916">
        <f>H1086*$I$12</f>
        <v>0</v>
      </c>
      <c r="J1086" s="10"/>
      <c r="K1086" s="953">
        <f>SUM(H1086:I1086)</f>
        <v>0</v>
      </c>
    </row>
    <row r="1087" spans="1:11" ht="15.6" hidden="1" x14ac:dyDescent="0.3">
      <c r="A1087" s="1140"/>
      <c r="B1087" s="1052" t="s">
        <v>1180</v>
      </c>
      <c r="C1087" s="1052"/>
      <c r="D1087" s="1056" t="s">
        <v>1224</v>
      </c>
      <c r="E1087" s="1052"/>
      <c r="F1087" s="1052"/>
      <c r="G1087" s="955"/>
      <c r="H1087" s="916">
        <f t="shared" si="87"/>
        <v>0</v>
      </c>
      <c r="I1087" s="916">
        <f>H1087*$I$12</f>
        <v>0</v>
      </c>
      <c r="J1087" s="10"/>
      <c r="K1087" s="953">
        <f>SUM(H1087:I1087)</f>
        <v>0</v>
      </c>
    </row>
    <row r="1088" spans="1:11" ht="15.6" hidden="1" x14ac:dyDescent="0.3">
      <c r="A1088" s="1140"/>
      <c r="B1088" s="1052" t="s">
        <v>1181</v>
      </c>
      <c r="C1088" s="1052"/>
      <c r="D1088" s="1056" t="s">
        <v>1225</v>
      </c>
      <c r="E1088" s="1052"/>
      <c r="F1088" s="1052"/>
      <c r="G1088" s="955"/>
      <c r="H1088" s="916">
        <f t="shared" si="87"/>
        <v>0</v>
      </c>
      <c r="I1088" s="916">
        <f>H1088*$I$12</f>
        <v>0</v>
      </c>
      <c r="J1088" s="10"/>
      <c r="K1088" s="953">
        <f>SUM(H1088:I1088)</f>
        <v>0</v>
      </c>
    </row>
    <row r="1089" spans="1:11" ht="15.6" hidden="1" x14ac:dyDescent="0.3">
      <c r="A1089" s="1140"/>
      <c r="B1089" s="1052" t="s">
        <v>1182</v>
      </c>
      <c r="C1089" s="1052"/>
      <c r="D1089" s="1056" t="s">
        <v>1226</v>
      </c>
      <c r="E1089" s="1052"/>
      <c r="F1089" s="1052"/>
      <c r="G1089" s="955"/>
      <c r="H1089" s="916">
        <f t="shared" si="87"/>
        <v>0</v>
      </c>
      <c r="I1089" s="916">
        <f>H1089*$I$12</f>
        <v>0</v>
      </c>
      <c r="J1089" s="10"/>
      <c r="K1089" s="953">
        <f>SUM(H1089:I1089)</f>
        <v>0</v>
      </c>
    </row>
    <row r="1090" spans="1:11" ht="15.6" hidden="1" x14ac:dyDescent="0.3">
      <c r="A1090" s="1140"/>
      <c r="B1090" s="1052" t="s">
        <v>1183</v>
      </c>
      <c r="C1090" s="1052"/>
      <c r="D1090" s="1056" t="s">
        <v>1227</v>
      </c>
      <c r="E1090" s="1052"/>
      <c r="F1090" s="1052"/>
      <c r="G1090" s="955"/>
      <c r="H1090" s="916">
        <f t="shared" si="87"/>
        <v>0</v>
      </c>
      <c r="I1090" s="916">
        <f>H1090*$I$12</f>
        <v>0</v>
      </c>
      <c r="J1090" s="10"/>
      <c r="K1090" s="953">
        <f>SUM(H1090:I1090)</f>
        <v>0</v>
      </c>
    </row>
    <row r="1091" spans="1:11" ht="15.6" hidden="1" x14ac:dyDescent="0.3">
      <c r="A1091" s="1140"/>
      <c r="B1091" s="1057"/>
      <c r="C1091" s="36"/>
      <c r="D1091" s="631"/>
      <c r="E1091" s="15"/>
      <c r="F1091" s="1053"/>
      <c r="G1091" s="916"/>
      <c r="H1091" s="916"/>
      <c r="I1091" s="916"/>
      <c r="J1091" s="10"/>
      <c r="K1091" s="953"/>
    </row>
    <row r="1092" spans="1:11" ht="15.6" hidden="1" x14ac:dyDescent="0.3">
      <c r="A1092" s="1140"/>
      <c r="B1092" s="880" t="s">
        <v>1191</v>
      </c>
      <c r="C1092" s="880"/>
      <c r="D1092" s="20" t="s">
        <v>1228</v>
      </c>
      <c r="E1092" s="880" t="s">
        <v>22</v>
      </c>
      <c r="F1092" s="880"/>
      <c r="G1092" s="964"/>
      <c r="H1092" s="964">
        <f t="shared" si="87"/>
        <v>0</v>
      </c>
      <c r="I1092" s="964">
        <f>H1092*$I$12</f>
        <v>0</v>
      </c>
      <c r="J1092" s="880"/>
      <c r="K1092" s="964">
        <f>SUM(H1092:I1092)</f>
        <v>0</v>
      </c>
    </row>
    <row r="1093" spans="1:11" ht="15.6" hidden="1" x14ac:dyDescent="0.3">
      <c r="A1093" s="1140"/>
      <c r="B1093" s="1057"/>
      <c r="C1093" s="36"/>
      <c r="D1093" s="631"/>
      <c r="E1093" s="15"/>
      <c r="F1093" s="1053"/>
      <c r="G1093" s="916"/>
      <c r="H1093" s="916"/>
      <c r="I1093" s="916"/>
      <c r="J1093" s="10"/>
      <c r="K1093" s="953"/>
    </row>
    <row r="1094" spans="1:11" ht="15.6" hidden="1" x14ac:dyDescent="0.3">
      <c r="A1094" s="1140"/>
      <c r="B1094" s="880" t="s">
        <v>1192</v>
      </c>
      <c r="C1094" s="880"/>
      <c r="D1094" s="20" t="s">
        <v>1229</v>
      </c>
      <c r="E1094" s="880" t="s">
        <v>22</v>
      </c>
      <c r="F1094" s="880"/>
      <c r="G1094" s="964"/>
      <c r="H1094" s="964">
        <f t="shared" si="87"/>
        <v>0</v>
      </c>
      <c r="I1094" s="964">
        <f>H1094*$I$12</f>
        <v>0</v>
      </c>
      <c r="J1094" s="880"/>
      <c r="K1094" s="964">
        <f>SUM(H1094:I1094)</f>
        <v>0</v>
      </c>
    </row>
    <row r="1095" spans="1:11" ht="15.6" hidden="1" x14ac:dyDescent="0.3">
      <c r="A1095" s="1140"/>
      <c r="B1095" s="1057"/>
      <c r="C1095" s="36"/>
      <c r="D1095" s="631"/>
      <c r="E1095" s="15"/>
      <c r="F1095" s="1053"/>
      <c r="G1095" s="916"/>
      <c r="H1095" s="916"/>
      <c r="I1095" s="916"/>
      <c r="J1095" s="10"/>
      <c r="K1095" s="953"/>
    </row>
    <row r="1096" spans="1:11" ht="15.6" hidden="1" x14ac:dyDescent="0.3">
      <c r="A1096" s="1140"/>
      <c r="B1096" s="880" t="s">
        <v>1193</v>
      </c>
      <c r="C1096" s="880"/>
      <c r="D1096" s="20" t="s">
        <v>1230</v>
      </c>
      <c r="E1096" s="880" t="s">
        <v>8</v>
      </c>
      <c r="F1096" s="880"/>
      <c r="G1096" s="964"/>
      <c r="H1096" s="964">
        <f t="shared" si="87"/>
        <v>0</v>
      </c>
      <c r="I1096" s="964">
        <f>H1096*$I$12</f>
        <v>0</v>
      </c>
      <c r="J1096" s="880"/>
      <c r="K1096" s="964">
        <f>SUM(H1096:I1096)</f>
        <v>0</v>
      </c>
    </row>
    <row r="1097" spans="1:11" ht="15.6" hidden="1" x14ac:dyDescent="0.3">
      <c r="A1097" s="1140"/>
      <c r="B1097" s="1057"/>
      <c r="C1097" s="36"/>
      <c r="D1097" s="631"/>
      <c r="E1097" s="15"/>
      <c r="F1097" s="1053"/>
      <c r="G1097" s="916"/>
      <c r="H1097" s="916"/>
      <c r="I1097" s="916"/>
      <c r="J1097" s="10"/>
      <c r="K1097" s="953"/>
    </row>
    <row r="1098" spans="1:11" ht="15.6" hidden="1" x14ac:dyDescent="0.3">
      <c r="A1098" s="1140"/>
      <c r="B1098" s="880" t="s">
        <v>1194</v>
      </c>
      <c r="C1098" s="880"/>
      <c r="D1098" s="20" t="s">
        <v>454</v>
      </c>
      <c r="E1098" s="880" t="s">
        <v>22</v>
      </c>
      <c r="F1098" s="880"/>
      <c r="G1098" s="964"/>
      <c r="H1098" s="964">
        <f t="shared" si="87"/>
        <v>0</v>
      </c>
      <c r="I1098" s="964">
        <f>H1098*$I$12</f>
        <v>0</v>
      </c>
      <c r="J1098" s="880"/>
      <c r="K1098" s="964">
        <f>SUM(H1098:I1098)</f>
        <v>0</v>
      </c>
    </row>
    <row r="1099" spans="1:11" ht="15.6" hidden="1" x14ac:dyDescent="0.3">
      <c r="A1099" s="1140"/>
      <c r="B1099" s="1057"/>
      <c r="C1099" s="36"/>
      <c r="D1099" s="631"/>
      <c r="E1099" s="15"/>
      <c r="F1099" s="1053"/>
      <c r="G1099" s="916"/>
      <c r="H1099" s="916"/>
      <c r="I1099" s="916"/>
      <c r="J1099" s="10"/>
      <c r="K1099" s="953"/>
    </row>
    <row r="1100" spans="1:11" ht="15.6" hidden="1" x14ac:dyDescent="0.3">
      <c r="A1100" s="1140"/>
      <c r="B1100" s="880" t="s">
        <v>1184</v>
      </c>
      <c r="C1100" s="880"/>
      <c r="D1100" s="20" t="s">
        <v>1107</v>
      </c>
      <c r="E1100" s="880"/>
      <c r="F1100" s="880"/>
      <c r="G1100" s="964"/>
      <c r="H1100" s="964"/>
      <c r="I1100" s="964"/>
      <c r="J1100" s="880"/>
      <c r="K1100" s="964"/>
    </row>
    <row r="1101" spans="1:11" ht="15.6" hidden="1" x14ac:dyDescent="0.3">
      <c r="A1101" s="1140"/>
      <c r="B1101" s="1052" t="s">
        <v>1185</v>
      </c>
      <c r="C1101" s="1052"/>
      <c r="D1101" s="70" t="s">
        <v>1231</v>
      </c>
      <c r="E1101" s="1052" t="s">
        <v>22</v>
      </c>
      <c r="F1101" s="1053"/>
      <c r="G1101" s="916"/>
      <c r="H1101" s="916">
        <f t="shared" si="87"/>
        <v>0</v>
      </c>
      <c r="I1101" s="916">
        <f>H1101*$I$12</f>
        <v>0</v>
      </c>
      <c r="J1101" s="10"/>
      <c r="K1101" s="953">
        <f>SUM(H1101:I1101)</f>
        <v>0</v>
      </c>
    </row>
    <row r="1102" spans="1:11" ht="15.6" hidden="1" x14ac:dyDescent="0.3">
      <c r="A1102" s="1140"/>
      <c r="B1102" s="1052" t="s">
        <v>1186</v>
      </c>
      <c r="C1102" s="1052"/>
      <c r="D1102" s="70" t="s">
        <v>1232</v>
      </c>
      <c r="E1102" s="1052" t="s">
        <v>22</v>
      </c>
      <c r="F1102" s="1053"/>
      <c r="G1102" s="916"/>
      <c r="H1102" s="916">
        <f t="shared" si="87"/>
        <v>0</v>
      </c>
      <c r="I1102" s="916">
        <f>H1102*$I$12</f>
        <v>0</v>
      </c>
      <c r="J1102" s="10"/>
      <c r="K1102" s="953">
        <f>SUM(H1102:I1102)</f>
        <v>0</v>
      </c>
    </row>
    <row r="1103" spans="1:11" ht="15.6" hidden="1" x14ac:dyDescent="0.3">
      <c r="A1103" s="1140"/>
      <c r="B1103" s="1052" t="s">
        <v>1187</v>
      </c>
      <c r="C1103" s="1052"/>
      <c r="D1103" s="70" t="s">
        <v>1233</v>
      </c>
      <c r="E1103" s="1052" t="s">
        <v>237</v>
      </c>
      <c r="F1103" s="1053"/>
      <c r="G1103" s="916"/>
      <c r="H1103" s="916">
        <f t="shared" si="87"/>
        <v>0</v>
      </c>
      <c r="I1103" s="916">
        <f>H1103*$I$12</f>
        <v>0</v>
      </c>
      <c r="J1103" s="10"/>
      <c r="K1103" s="953">
        <f>SUM(H1103:I1103)</f>
        <v>0</v>
      </c>
    </row>
    <row r="1104" spans="1:11" ht="15.6" hidden="1" x14ac:dyDescent="0.3">
      <c r="A1104" s="1140"/>
      <c r="B1104" s="1052" t="s">
        <v>1188</v>
      </c>
      <c r="C1104" s="1052"/>
      <c r="D1104" s="70" t="s">
        <v>1234</v>
      </c>
      <c r="E1104" s="1052" t="s">
        <v>237</v>
      </c>
      <c r="F1104" s="1053"/>
      <c r="G1104" s="916"/>
      <c r="H1104" s="916">
        <f>G1104*F1104</f>
        <v>0</v>
      </c>
      <c r="I1104" s="916">
        <f>H1104*$I$12</f>
        <v>0</v>
      </c>
      <c r="J1104" s="10"/>
      <c r="K1104" s="953">
        <f>SUM(H1104:I1104)</f>
        <v>0</v>
      </c>
    </row>
    <row r="1105" spans="1:11" ht="15.6" hidden="1" x14ac:dyDescent="0.3">
      <c r="A1105" s="1140"/>
      <c r="B1105" s="1052"/>
      <c r="C1105" s="1052"/>
      <c r="D1105" s="70"/>
      <c r="E1105" s="1052"/>
      <c r="F1105" s="1053"/>
      <c r="G1105" s="916"/>
      <c r="H1105" s="916"/>
      <c r="I1105" s="916"/>
      <c r="J1105" s="10"/>
      <c r="K1105" s="916"/>
    </row>
    <row r="1106" spans="1:11" ht="15.6" hidden="1" x14ac:dyDescent="0.3">
      <c r="A1106" s="1140"/>
      <c r="B1106" s="407" t="s">
        <v>1190</v>
      </c>
      <c r="C1106" s="407"/>
      <c r="D1106" s="408" t="s">
        <v>1189</v>
      </c>
      <c r="E1106" s="407"/>
      <c r="F1106" s="407"/>
      <c r="G1106" s="966"/>
      <c r="H1106" s="966"/>
      <c r="I1106" s="966"/>
      <c r="J1106" s="409"/>
      <c r="K1106" s="966"/>
    </row>
    <row r="1107" spans="1:11" ht="15.6" hidden="1" x14ac:dyDescent="0.3">
      <c r="A1107" s="1140"/>
      <c r="B1107" s="1057" t="s">
        <v>217</v>
      </c>
      <c r="C1107" s="599"/>
      <c r="D1107" s="1057" t="s">
        <v>217</v>
      </c>
      <c r="E1107" s="155"/>
      <c r="F1107" s="29"/>
      <c r="G1107" s="970"/>
      <c r="H1107" s="970">
        <f>G1107*F1107</f>
        <v>0</v>
      </c>
      <c r="I1107" s="970">
        <f>H1107*$I$12</f>
        <v>0</v>
      </c>
      <c r="J1107" s="30"/>
      <c r="K1107" s="965">
        <f>SUM(H1107:I1107)</f>
        <v>0</v>
      </c>
    </row>
    <row r="1108" spans="1:11" ht="15.6" hidden="1" x14ac:dyDescent="0.3">
      <c r="A1108" s="1140"/>
      <c r="B1108" s="656"/>
      <c r="C1108" s="36"/>
      <c r="D1108" s="656"/>
      <c r="E1108" s="15"/>
      <c r="F1108" s="1053"/>
      <c r="G1108" s="916"/>
      <c r="H1108" s="916"/>
      <c r="I1108" s="916"/>
      <c r="J1108" s="10"/>
      <c r="K1108" s="916"/>
    </row>
    <row r="1109" spans="1:11" ht="15.6" hidden="1" x14ac:dyDescent="0.3">
      <c r="A1109" s="1140"/>
      <c r="B1109" s="881"/>
      <c r="C1109" s="36"/>
      <c r="D1109" s="41"/>
      <c r="E1109" s="15"/>
      <c r="F1109" s="1053"/>
      <c r="G1109" s="916"/>
      <c r="H1109" s="916"/>
      <c r="I1109" s="916"/>
      <c r="J1109" s="10"/>
      <c r="K1109" s="916"/>
    </row>
    <row r="1110" spans="1:11" ht="15" customHeight="1" x14ac:dyDescent="0.3">
      <c r="A1110" s="1140" t="s">
        <v>4247</v>
      </c>
      <c r="B1110" s="33" t="s">
        <v>271</v>
      </c>
      <c r="C1110" s="758"/>
      <c r="D1110" s="758" t="s">
        <v>1235</v>
      </c>
      <c r="E1110" s="758"/>
      <c r="F1110" s="758"/>
      <c r="G1110" s="968"/>
      <c r="H1110" s="968"/>
      <c r="I1110" s="968"/>
      <c r="J1110" s="758"/>
      <c r="K1110" s="968"/>
    </row>
    <row r="1111" spans="1:11" ht="15" hidden="1" customHeight="1" x14ac:dyDescent="0.3">
      <c r="A1111" s="1140"/>
      <c r="B1111" s="1308" t="s">
        <v>226</v>
      </c>
      <c r="C1111" s="1310" t="s">
        <v>227</v>
      </c>
      <c r="D1111" s="1310" t="s">
        <v>228</v>
      </c>
      <c r="E1111" s="1310" t="s">
        <v>229</v>
      </c>
      <c r="F1111" s="1310" t="s">
        <v>230</v>
      </c>
      <c r="G1111" s="1306" t="s">
        <v>3953</v>
      </c>
      <c r="H1111" s="1306" t="s">
        <v>3954</v>
      </c>
      <c r="I1111" s="1137" t="s">
        <v>233</v>
      </c>
      <c r="J1111" s="1136" t="s">
        <v>3952</v>
      </c>
      <c r="K1111" s="1306" t="s">
        <v>3955</v>
      </c>
    </row>
    <row r="1112" spans="1:11" ht="15.6" hidden="1" x14ac:dyDescent="0.3">
      <c r="A1112" s="1140"/>
      <c r="B1112" s="1309"/>
      <c r="C1112" s="1311"/>
      <c r="D1112" s="1311"/>
      <c r="E1112" s="1311"/>
      <c r="F1112" s="1311"/>
      <c r="G1112" s="1307"/>
      <c r="H1112" s="1307"/>
      <c r="I1112" s="1138">
        <v>0.26960000000000001</v>
      </c>
      <c r="J1112" s="629">
        <v>0.20930000000000001</v>
      </c>
      <c r="K1112" s="1307"/>
    </row>
    <row r="1113" spans="1:11" ht="15.6" x14ac:dyDescent="0.3">
      <c r="A1113" s="1140" t="str">
        <f>IF(K1113&lt;&gt;0,"x","")</f>
        <v/>
      </c>
      <c r="B1113" s="407" t="s">
        <v>272</v>
      </c>
      <c r="C1113" s="407"/>
      <c r="D1113" s="408" t="s">
        <v>1236</v>
      </c>
      <c r="E1113" s="407"/>
      <c r="F1113" s="407"/>
      <c r="G1113" s="966"/>
      <c r="H1113" s="966"/>
      <c r="I1113" s="966"/>
      <c r="J1113" s="966"/>
      <c r="K1113" s="966"/>
    </row>
    <row r="1114" spans="1:11" ht="15.6" hidden="1" x14ac:dyDescent="0.3">
      <c r="A1114" s="1140"/>
      <c r="B1114" s="880" t="s">
        <v>1237</v>
      </c>
      <c r="C1114" s="880"/>
      <c r="D1114" s="20" t="s">
        <v>1301</v>
      </c>
      <c r="E1114" s="880"/>
      <c r="F1114" s="880"/>
      <c r="G1114" s="964"/>
      <c r="H1114" s="964"/>
      <c r="I1114" s="964"/>
      <c r="J1114" s="880"/>
      <c r="K1114" s="964"/>
    </row>
    <row r="1115" spans="1:11" ht="15.6" hidden="1" x14ac:dyDescent="0.3">
      <c r="A1115" s="1140"/>
      <c r="B1115" s="1052" t="s">
        <v>1238</v>
      </c>
      <c r="C1115" s="1052"/>
      <c r="D1115" s="1056" t="s">
        <v>1302</v>
      </c>
      <c r="E1115" s="1052"/>
      <c r="F1115" s="1052" t="s">
        <v>210</v>
      </c>
      <c r="G1115" s="955"/>
      <c r="H1115" s="916">
        <f>G1115*E1115</f>
        <v>0</v>
      </c>
      <c r="I1115" s="916">
        <f t="shared" ref="I1115:I1127" si="92">H1115*$I$12</f>
        <v>0</v>
      </c>
      <c r="J1115" s="10"/>
      <c r="K1115" s="953">
        <f t="shared" ref="K1115:K1127" si="93">SUM(H1115:I1115)</f>
        <v>0</v>
      </c>
    </row>
    <row r="1116" spans="1:11" ht="15.6" hidden="1" x14ac:dyDescent="0.3">
      <c r="A1116" s="1140"/>
      <c r="B1116" s="1052" t="s">
        <v>1239</v>
      </c>
      <c r="C1116" s="1052"/>
      <c r="D1116" s="1056" t="s">
        <v>1303</v>
      </c>
      <c r="E1116" s="1052"/>
      <c r="F1116" s="1052" t="s">
        <v>60</v>
      </c>
      <c r="G1116" s="955"/>
      <c r="H1116" s="916">
        <f t="shared" ref="H1116:H1127" si="94">G1116*E1116</f>
        <v>0</v>
      </c>
      <c r="I1116" s="916">
        <f t="shared" si="92"/>
        <v>0</v>
      </c>
      <c r="J1116" s="10"/>
      <c r="K1116" s="953">
        <f t="shared" si="93"/>
        <v>0</v>
      </c>
    </row>
    <row r="1117" spans="1:11" ht="15.6" hidden="1" x14ac:dyDescent="0.3">
      <c r="A1117" s="1140"/>
      <c r="B1117" s="1052" t="s">
        <v>1240</v>
      </c>
      <c r="C1117" s="1052"/>
      <c r="D1117" s="1056" t="s">
        <v>1304</v>
      </c>
      <c r="E1117" s="1052"/>
      <c r="F1117" s="1052" t="s">
        <v>60</v>
      </c>
      <c r="G1117" s="955"/>
      <c r="H1117" s="916">
        <f t="shared" si="94"/>
        <v>0</v>
      </c>
      <c r="I1117" s="916">
        <f t="shared" si="92"/>
        <v>0</v>
      </c>
      <c r="J1117" s="10"/>
      <c r="K1117" s="953">
        <f t="shared" si="93"/>
        <v>0</v>
      </c>
    </row>
    <row r="1118" spans="1:11" ht="15.6" hidden="1" x14ac:dyDescent="0.3">
      <c r="A1118" s="1140"/>
      <c r="B1118" s="1052" t="s">
        <v>1241</v>
      </c>
      <c r="C1118" s="1052"/>
      <c r="D1118" s="1056" t="s">
        <v>1305</v>
      </c>
      <c r="E1118" s="1052"/>
      <c r="F1118" s="1052" t="s">
        <v>60</v>
      </c>
      <c r="G1118" s="955"/>
      <c r="H1118" s="916">
        <f t="shared" si="94"/>
        <v>0</v>
      </c>
      <c r="I1118" s="916">
        <f t="shared" si="92"/>
        <v>0</v>
      </c>
      <c r="J1118" s="10"/>
      <c r="K1118" s="953">
        <f t="shared" si="93"/>
        <v>0</v>
      </c>
    </row>
    <row r="1119" spans="1:11" ht="15.6" hidden="1" x14ac:dyDescent="0.3">
      <c r="A1119" s="1140"/>
      <c r="B1119" s="1052" t="s">
        <v>1242</v>
      </c>
      <c r="C1119" s="1052"/>
      <c r="D1119" s="1056" t="s">
        <v>1306</v>
      </c>
      <c r="E1119" s="1052"/>
      <c r="F1119" s="1052" t="s">
        <v>60</v>
      </c>
      <c r="G1119" s="955"/>
      <c r="H1119" s="916">
        <f t="shared" si="94"/>
        <v>0</v>
      </c>
      <c r="I1119" s="916">
        <f t="shared" si="92"/>
        <v>0</v>
      </c>
      <c r="J1119" s="10"/>
      <c r="K1119" s="953">
        <f t="shared" si="93"/>
        <v>0</v>
      </c>
    </row>
    <row r="1120" spans="1:11" ht="15.6" hidden="1" x14ac:dyDescent="0.3">
      <c r="A1120" s="1140"/>
      <c r="B1120" s="1052" t="s">
        <v>1243</v>
      </c>
      <c r="C1120" s="1052"/>
      <c r="D1120" s="1056" t="s">
        <v>1307</v>
      </c>
      <c r="E1120" s="1052"/>
      <c r="F1120" s="1052" t="s">
        <v>60</v>
      </c>
      <c r="G1120" s="955"/>
      <c r="H1120" s="916">
        <f t="shared" si="94"/>
        <v>0</v>
      </c>
      <c r="I1120" s="916">
        <f t="shared" si="92"/>
        <v>0</v>
      </c>
      <c r="J1120" s="10"/>
      <c r="K1120" s="953">
        <f t="shared" si="93"/>
        <v>0</v>
      </c>
    </row>
    <row r="1121" spans="1:11" ht="15.6" hidden="1" x14ac:dyDescent="0.3">
      <c r="A1121" s="1140"/>
      <c r="B1121" s="1052" t="s">
        <v>1244</v>
      </c>
      <c r="C1121" s="1052"/>
      <c r="D1121" s="1056" t="s">
        <v>1308</v>
      </c>
      <c r="E1121" s="1052"/>
      <c r="F1121" s="1052" t="s">
        <v>60</v>
      </c>
      <c r="G1121" s="955"/>
      <c r="H1121" s="916">
        <f t="shared" si="94"/>
        <v>0</v>
      </c>
      <c r="I1121" s="916">
        <f t="shared" si="92"/>
        <v>0</v>
      </c>
      <c r="J1121" s="10"/>
      <c r="K1121" s="953">
        <f t="shared" si="93"/>
        <v>0</v>
      </c>
    </row>
    <row r="1122" spans="1:11" ht="15.6" hidden="1" x14ac:dyDescent="0.3">
      <c r="A1122" s="1140"/>
      <c r="B1122" s="1052" t="s">
        <v>1245</v>
      </c>
      <c r="C1122" s="1052"/>
      <c r="D1122" s="1056" t="s">
        <v>1309</v>
      </c>
      <c r="E1122" s="1052"/>
      <c r="F1122" s="1052" t="s">
        <v>60</v>
      </c>
      <c r="G1122" s="955"/>
      <c r="H1122" s="916">
        <f t="shared" si="94"/>
        <v>0</v>
      </c>
      <c r="I1122" s="916">
        <f t="shared" si="92"/>
        <v>0</v>
      </c>
      <c r="J1122" s="10"/>
      <c r="K1122" s="953">
        <f t="shared" si="93"/>
        <v>0</v>
      </c>
    </row>
    <row r="1123" spans="1:11" ht="15.6" hidden="1" x14ac:dyDescent="0.3">
      <c r="A1123" s="1140"/>
      <c r="B1123" s="1052" t="s">
        <v>1246</v>
      </c>
      <c r="C1123" s="1052"/>
      <c r="D1123" s="1056" t="s">
        <v>1310</v>
      </c>
      <c r="E1123" s="1052"/>
      <c r="F1123" s="1052" t="s">
        <v>60</v>
      </c>
      <c r="G1123" s="955"/>
      <c r="H1123" s="916">
        <f t="shared" si="94"/>
        <v>0</v>
      </c>
      <c r="I1123" s="916">
        <f t="shared" si="92"/>
        <v>0</v>
      </c>
      <c r="J1123" s="10"/>
      <c r="K1123" s="953">
        <f t="shared" si="93"/>
        <v>0</v>
      </c>
    </row>
    <row r="1124" spans="1:11" ht="15.6" hidden="1" x14ac:dyDescent="0.3">
      <c r="A1124" s="1140"/>
      <c r="B1124" s="1052" t="s">
        <v>1247</v>
      </c>
      <c r="C1124" s="1052"/>
      <c r="D1124" s="1056" t="s">
        <v>1311</v>
      </c>
      <c r="E1124" s="1052"/>
      <c r="F1124" s="1052" t="s">
        <v>60</v>
      </c>
      <c r="G1124" s="955"/>
      <c r="H1124" s="916">
        <f t="shared" si="94"/>
        <v>0</v>
      </c>
      <c r="I1124" s="916">
        <f t="shared" si="92"/>
        <v>0</v>
      </c>
      <c r="J1124" s="10"/>
      <c r="K1124" s="953">
        <f t="shared" si="93"/>
        <v>0</v>
      </c>
    </row>
    <row r="1125" spans="1:11" ht="15.6" hidden="1" x14ac:dyDescent="0.3">
      <c r="A1125" s="1140"/>
      <c r="B1125" s="1052" t="s">
        <v>1248</v>
      </c>
      <c r="C1125" s="1052"/>
      <c r="D1125" s="1056" t="s">
        <v>1312</v>
      </c>
      <c r="E1125" s="1052"/>
      <c r="F1125" s="1052" t="s">
        <v>60</v>
      </c>
      <c r="G1125" s="955"/>
      <c r="H1125" s="916">
        <f t="shared" si="94"/>
        <v>0</v>
      </c>
      <c r="I1125" s="916">
        <f t="shared" si="92"/>
        <v>0</v>
      </c>
      <c r="J1125" s="10"/>
      <c r="K1125" s="953">
        <f t="shared" si="93"/>
        <v>0</v>
      </c>
    </row>
    <row r="1126" spans="1:11" ht="15.6" hidden="1" x14ac:dyDescent="0.3">
      <c r="A1126" s="1140"/>
      <c r="B1126" s="1052" t="s">
        <v>1249</v>
      </c>
      <c r="C1126" s="1052"/>
      <c r="D1126" s="1056" t="s">
        <v>1313</v>
      </c>
      <c r="E1126" s="1052"/>
      <c r="F1126" s="1052" t="s">
        <v>60</v>
      </c>
      <c r="G1126" s="955"/>
      <c r="H1126" s="916">
        <f t="shared" si="94"/>
        <v>0</v>
      </c>
      <c r="I1126" s="916">
        <f t="shared" si="92"/>
        <v>0</v>
      </c>
      <c r="J1126" s="10"/>
      <c r="K1126" s="953">
        <f t="shared" si="93"/>
        <v>0</v>
      </c>
    </row>
    <row r="1127" spans="1:11" ht="15.6" hidden="1" x14ac:dyDescent="0.3">
      <c r="A1127" s="1140"/>
      <c r="B1127" s="1052" t="s">
        <v>1250</v>
      </c>
      <c r="C1127" s="1052"/>
      <c r="D1127" s="1056" t="s">
        <v>1314</v>
      </c>
      <c r="E1127" s="1052"/>
      <c r="F1127" s="1052" t="s">
        <v>60</v>
      </c>
      <c r="G1127" s="955"/>
      <c r="H1127" s="916">
        <f t="shared" si="94"/>
        <v>0</v>
      </c>
      <c r="I1127" s="916">
        <f t="shared" si="92"/>
        <v>0</v>
      </c>
      <c r="J1127" s="10"/>
      <c r="K1127" s="953">
        <f t="shared" si="93"/>
        <v>0</v>
      </c>
    </row>
    <row r="1128" spans="1:11" ht="15.6" hidden="1" x14ac:dyDescent="0.3">
      <c r="A1128" s="1140"/>
      <c r="B1128" s="1057"/>
      <c r="C1128" s="36"/>
      <c r="D1128" s="1057"/>
      <c r="E1128" s="15"/>
      <c r="F1128" s="15"/>
      <c r="G1128" s="963"/>
      <c r="H1128" s="963"/>
      <c r="I1128" s="963"/>
      <c r="J1128" s="15"/>
      <c r="K1128" s="963"/>
    </row>
    <row r="1129" spans="1:11" ht="15.6" x14ac:dyDescent="0.3">
      <c r="A1129" s="1140" t="s">
        <v>4247</v>
      </c>
      <c r="B1129" s="880" t="s">
        <v>273</v>
      </c>
      <c r="C1129" s="880"/>
      <c r="D1129" s="20" t="s">
        <v>1315</v>
      </c>
      <c r="E1129" s="880"/>
      <c r="F1129" s="880"/>
      <c r="G1129" s="964"/>
      <c r="H1129" s="964"/>
      <c r="I1129" s="964"/>
      <c r="J1129" s="880"/>
      <c r="K1129" s="964"/>
    </row>
    <row r="1130" spans="1:11" ht="15.6" x14ac:dyDescent="0.3">
      <c r="A1130" s="1140" t="s">
        <v>4247</v>
      </c>
      <c r="B1130" s="884" t="s">
        <v>274</v>
      </c>
      <c r="C1130" s="884"/>
      <c r="D1130" s="894" t="s">
        <v>1302</v>
      </c>
      <c r="E1130" s="884"/>
      <c r="F1130" s="884"/>
      <c r="G1130" s="852"/>
      <c r="H1130" s="852"/>
      <c r="I1130" s="852"/>
      <c r="J1130" s="75"/>
      <c r="K1130" s="954"/>
    </row>
    <row r="1131" spans="1:11" ht="39.6" x14ac:dyDescent="0.3">
      <c r="A1131" s="1140" t="str">
        <f>IF(K1131&lt;&gt;0,"x","")</f>
        <v/>
      </c>
      <c r="B1131" s="1052" t="s">
        <v>2570</v>
      </c>
      <c r="C1131" s="888" t="s">
        <v>4486</v>
      </c>
      <c r="D1131" s="594" t="s">
        <v>4487</v>
      </c>
      <c r="E1131" s="890">
        <f>19-13</f>
        <v>6</v>
      </c>
      <c r="F1131" s="96" t="s">
        <v>210</v>
      </c>
      <c r="G1131" s="916"/>
      <c r="H1131" s="916"/>
      <c r="I1131" s="916"/>
      <c r="J1131" s="10"/>
      <c r="K1131" s="953"/>
    </row>
    <row r="1132" spans="1:11" ht="26.4" x14ac:dyDescent="0.3">
      <c r="A1132" s="1140" t="str">
        <f>IF(K1132&lt;&gt;0,"x","")</f>
        <v/>
      </c>
      <c r="B1132" s="885" t="s">
        <v>2571</v>
      </c>
      <c r="C1132" s="422" t="s">
        <v>4488</v>
      </c>
      <c r="D1132" s="595" t="s">
        <v>4489</v>
      </c>
      <c r="E1132" s="890">
        <v>10</v>
      </c>
      <c r="F1132" s="95" t="s">
        <v>210</v>
      </c>
      <c r="G1132" s="962"/>
      <c r="H1132" s="916"/>
      <c r="I1132" s="916"/>
      <c r="J1132" s="14"/>
      <c r="K1132" s="953"/>
    </row>
    <row r="1133" spans="1:11" ht="39.6" x14ac:dyDescent="0.3">
      <c r="A1133" s="1140" t="str">
        <f>IF(K1133&lt;&gt;0,"x","")</f>
        <v/>
      </c>
      <c r="B1133" s="1052" t="s">
        <v>2572</v>
      </c>
      <c r="C1133" s="888" t="s">
        <v>4490</v>
      </c>
      <c r="D1133" s="594" t="s">
        <v>4491</v>
      </c>
      <c r="E1133" s="890">
        <v>26</v>
      </c>
      <c r="F1133" s="96" t="s">
        <v>210</v>
      </c>
      <c r="G1133" s="916"/>
      <c r="H1133" s="916"/>
      <c r="I1133" s="916"/>
      <c r="J1133" s="10"/>
      <c r="K1133" s="953"/>
    </row>
    <row r="1134" spans="1:11" ht="26.4" x14ac:dyDescent="0.3">
      <c r="A1134" s="1140" t="str">
        <f>IF(K1134&lt;&gt;0,"x","")</f>
        <v/>
      </c>
      <c r="B1134" s="1052" t="s">
        <v>2573</v>
      </c>
      <c r="C1134" s="888" t="s">
        <v>4484</v>
      </c>
      <c r="D1134" s="594" t="s">
        <v>4485</v>
      </c>
      <c r="E1134" s="890">
        <v>10</v>
      </c>
      <c r="F1134" s="96" t="s">
        <v>210</v>
      </c>
      <c r="G1134" s="916"/>
      <c r="H1134" s="916"/>
      <c r="I1134" s="916"/>
      <c r="J1134" s="10"/>
      <c r="K1134" s="953"/>
    </row>
    <row r="1135" spans="1:11" ht="39.6" x14ac:dyDescent="0.3">
      <c r="A1135" s="1140" t="str">
        <f>IF(K1135&lt;&gt;0,"x","")</f>
        <v/>
      </c>
      <c r="B1135" s="1052" t="s">
        <v>3860</v>
      </c>
      <c r="C1135" s="888" t="s">
        <v>4492</v>
      </c>
      <c r="D1135" s="594" t="s">
        <v>4493</v>
      </c>
      <c r="E1135" s="890">
        <v>30</v>
      </c>
      <c r="F1135" s="96" t="s">
        <v>210</v>
      </c>
      <c r="G1135" s="962"/>
      <c r="H1135" s="916"/>
      <c r="I1135" s="916"/>
      <c r="J1135" s="14"/>
      <c r="K1135" s="953"/>
    </row>
    <row r="1136" spans="1:11" ht="15.6" x14ac:dyDescent="0.3">
      <c r="A1136" s="1140" t="s">
        <v>4247</v>
      </c>
      <c r="B1136" s="1052"/>
      <c r="C1136" s="1052"/>
      <c r="D1136" s="10"/>
      <c r="E1136" s="890"/>
      <c r="F1136" s="10"/>
      <c r="G1136" s="916"/>
      <c r="H1136" s="916"/>
      <c r="I1136" s="916"/>
      <c r="J1136" s="10"/>
      <c r="K1136" s="953"/>
    </row>
    <row r="1137" spans="1:11" ht="15.6" x14ac:dyDescent="0.3">
      <c r="A1137" s="1140" t="s">
        <v>4247</v>
      </c>
      <c r="B1137" s="884" t="s">
        <v>275</v>
      </c>
      <c r="C1137" s="884"/>
      <c r="D1137" s="894" t="s">
        <v>1316</v>
      </c>
      <c r="E1137" s="884"/>
      <c r="F1137" s="884"/>
      <c r="G1137" s="852"/>
      <c r="H1137" s="852"/>
      <c r="I1137" s="852"/>
      <c r="J1137" s="75"/>
      <c r="K1137" s="954"/>
    </row>
    <row r="1138" spans="1:11" ht="15.6" hidden="1" x14ac:dyDescent="0.3">
      <c r="A1138" s="1140"/>
      <c r="B1138" s="1052" t="s">
        <v>2574</v>
      </c>
      <c r="C1138" s="888" t="s">
        <v>2618</v>
      </c>
      <c r="D1138" s="34" t="s">
        <v>3282</v>
      </c>
      <c r="E1138" s="890"/>
      <c r="F1138" s="101" t="s">
        <v>60</v>
      </c>
      <c r="G1138" s="916">
        <v>24.15</v>
      </c>
      <c r="H1138" s="916">
        <f>G1138*E1138</f>
        <v>0</v>
      </c>
      <c r="I1138" s="916">
        <f>H1138*$I$12</f>
        <v>0</v>
      </c>
      <c r="J1138" s="10"/>
      <c r="K1138" s="916">
        <f>SUM(H1138:I1138)</f>
        <v>0</v>
      </c>
    </row>
    <row r="1139" spans="1:11" ht="26.4" x14ac:dyDescent="0.3">
      <c r="A1139" s="1140" t="str">
        <f>IF(K1139&lt;&gt;0,"x","")</f>
        <v/>
      </c>
      <c r="B1139" s="1052" t="s">
        <v>2575</v>
      </c>
      <c r="C1139" s="888" t="s">
        <v>2619</v>
      </c>
      <c r="D1139" s="594" t="s">
        <v>4076</v>
      </c>
      <c r="E1139" s="890">
        <v>18</v>
      </c>
      <c r="F1139" s="101" t="s">
        <v>60</v>
      </c>
      <c r="G1139" s="916"/>
      <c r="H1139" s="916"/>
      <c r="I1139" s="916"/>
      <c r="J1139" s="10"/>
      <c r="K1139" s="953"/>
    </row>
    <row r="1140" spans="1:11" ht="39.6" x14ac:dyDescent="0.3">
      <c r="A1140" s="1140" t="str">
        <f>IF(K1140&lt;&gt;0,"x","")</f>
        <v/>
      </c>
      <c r="B1140" s="1052" t="s">
        <v>3863</v>
      </c>
      <c r="C1140" s="888" t="s">
        <v>3864</v>
      </c>
      <c r="D1140" s="594" t="s">
        <v>4077</v>
      </c>
      <c r="E1140" s="890">
        <v>2</v>
      </c>
      <c r="F1140" s="101" t="s">
        <v>60</v>
      </c>
      <c r="G1140" s="969"/>
      <c r="H1140" s="916"/>
      <c r="I1140" s="916"/>
      <c r="J1140" s="10"/>
      <c r="K1140" s="953"/>
    </row>
    <row r="1141" spans="1:11" ht="15.6" x14ac:dyDescent="0.3">
      <c r="A1141" s="1140" t="s">
        <v>4247</v>
      </c>
      <c r="B1141" s="831"/>
      <c r="C1141" s="831"/>
      <c r="D1141" s="83"/>
      <c r="E1141" s="890"/>
      <c r="F1141" s="17"/>
      <c r="G1141" s="969"/>
      <c r="H1141" s="969"/>
      <c r="I1141" s="969"/>
      <c r="J1141" s="18"/>
      <c r="K1141" s="958"/>
    </row>
    <row r="1142" spans="1:11" ht="15.6" x14ac:dyDescent="0.3">
      <c r="A1142" s="1140" t="s">
        <v>4247</v>
      </c>
      <c r="B1142" s="884" t="s">
        <v>276</v>
      </c>
      <c r="C1142" s="884"/>
      <c r="D1142" s="894" t="s">
        <v>1308</v>
      </c>
      <c r="E1142" s="884"/>
      <c r="F1142" s="884"/>
      <c r="G1142" s="852"/>
      <c r="H1142" s="852"/>
      <c r="I1142" s="852"/>
      <c r="J1142" s="75"/>
      <c r="K1142" s="954"/>
    </row>
    <row r="1143" spans="1:11" ht="15.6" x14ac:dyDescent="0.3">
      <c r="A1143" s="1140" t="str">
        <f>IF(K1143&lt;&gt;0,"x","")</f>
        <v/>
      </c>
      <c r="B1143" s="1052" t="s">
        <v>2576</v>
      </c>
      <c r="C1143" s="904" t="s">
        <v>4160</v>
      </c>
      <c r="D1143" s="105" t="s">
        <v>3315</v>
      </c>
      <c r="E1143" s="890">
        <v>4</v>
      </c>
      <c r="F1143" s="101" t="s">
        <v>60</v>
      </c>
      <c r="G1143" s="916"/>
      <c r="H1143" s="916"/>
      <c r="I1143" s="916"/>
      <c r="J1143" s="30"/>
      <c r="K1143" s="953"/>
    </row>
    <row r="1144" spans="1:11" ht="15.6" x14ac:dyDescent="0.3">
      <c r="A1144" s="1140" t="str">
        <f>IF(K1144&lt;&gt;0,"x","")</f>
        <v/>
      </c>
      <c r="B1144" s="1052" t="s">
        <v>2577</v>
      </c>
      <c r="C1144" s="904" t="s">
        <v>4162</v>
      </c>
      <c r="D1144" s="34" t="s">
        <v>2621</v>
      </c>
      <c r="E1144" s="890">
        <v>1</v>
      </c>
      <c r="F1144" s="101" t="s">
        <v>60</v>
      </c>
      <c r="G1144" s="916"/>
      <c r="H1144" s="916"/>
      <c r="I1144" s="916"/>
      <c r="J1144" s="10"/>
      <c r="K1144" s="953"/>
    </row>
    <row r="1145" spans="1:11" ht="15.6" x14ac:dyDescent="0.3">
      <c r="A1145" s="1140" t="str">
        <f>IF(K1145&lt;&gt;0,"x","")</f>
        <v/>
      </c>
      <c r="B1145" s="831" t="s">
        <v>2578</v>
      </c>
      <c r="C1145" s="904" t="s">
        <v>4164</v>
      </c>
      <c r="D1145" s="130" t="s">
        <v>2620</v>
      </c>
      <c r="E1145" s="890">
        <v>4</v>
      </c>
      <c r="F1145" s="108" t="s">
        <v>60</v>
      </c>
      <c r="G1145" s="969"/>
      <c r="H1145" s="916"/>
      <c r="I1145" s="916"/>
      <c r="J1145" s="18"/>
      <c r="K1145" s="953"/>
    </row>
    <row r="1146" spans="1:11" ht="15.6" x14ac:dyDescent="0.3">
      <c r="A1146" s="1140" t="str">
        <f>IF(K1146&lt;&gt;0,"x","")</f>
        <v/>
      </c>
      <c r="B1146" s="831" t="s">
        <v>3861</v>
      </c>
      <c r="C1146" s="904" t="s">
        <v>4166</v>
      </c>
      <c r="D1146" s="130" t="s">
        <v>3862</v>
      </c>
      <c r="E1146" s="890">
        <v>1</v>
      </c>
      <c r="F1146" s="108" t="s">
        <v>60</v>
      </c>
      <c r="G1146" s="969"/>
      <c r="H1146" s="916"/>
      <c r="I1146" s="916"/>
      <c r="J1146" s="18"/>
      <c r="K1146" s="953"/>
    </row>
    <row r="1147" spans="1:11" ht="15.6" x14ac:dyDescent="0.3">
      <c r="A1147" s="1140" t="s">
        <v>4247</v>
      </c>
      <c r="B1147" s="831"/>
      <c r="C1147" s="831"/>
      <c r="D1147" s="83"/>
      <c r="E1147" s="890"/>
      <c r="F1147" s="17"/>
      <c r="G1147" s="969"/>
      <c r="H1147" s="969"/>
      <c r="I1147" s="969"/>
      <c r="J1147" s="18"/>
      <c r="K1147" s="958"/>
    </row>
    <row r="1148" spans="1:11" ht="15.6" hidden="1" x14ac:dyDescent="0.3">
      <c r="A1148" s="1140"/>
      <c r="B1148" s="1052" t="s">
        <v>1251</v>
      </c>
      <c r="C1148" s="1052"/>
      <c r="D1148" s="1056" t="s">
        <v>1317</v>
      </c>
      <c r="E1148" s="890"/>
      <c r="F1148" s="1053"/>
      <c r="G1148" s="916"/>
      <c r="H1148" s="916">
        <f>G1148*F1148</f>
        <v>0</v>
      </c>
      <c r="I1148" s="916">
        <f>H1148*$I$12</f>
        <v>0</v>
      </c>
      <c r="J1148" s="10"/>
      <c r="K1148" s="953">
        <f>SUM(H1148:I1148)</f>
        <v>0</v>
      </c>
    </row>
    <row r="1149" spans="1:11" ht="15.6" hidden="1" x14ac:dyDescent="0.3">
      <c r="A1149" s="1140"/>
      <c r="B1149" s="1052" t="s">
        <v>1252</v>
      </c>
      <c r="C1149" s="1052"/>
      <c r="D1149" s="1056" t="s">
        <v>1306</v>
      </c>
      <c r="E1149" s="890"/>
      <c r="F1149" s="1053"/>
      <c r="G1149" s="916"/>
      <c r="H1149" s="916">
        <f>G1149*F1149</f>
        <v>0</v>
      </c>
      <c r="I1149" s="916">
        <f>H1149*$I$12</f>
        <v>0</v>
      </c>
      <c r="J1149" s="10"/>
      <c r="K1149" s="953">
        <f>SUM(H1149:I1149)</f>
        <v>0</v>
      </c>
    </row>
    <row r="1150" spans="1:11" ht="15.6" x14ac:dyDescent="0.3">
      <c r="A1150" s="1140" t="s">
        <v>4247</v>
      </c>
      <c r="B1150" s="884" t="s">
        <v>1253</v>
      </c>
      <c r="C1150" s="884"/>
      <c r="D1150" s="894" t="s">
        <v>1303</v>
      </c>
      <c r="E1150" s="884"/>
      <c r="F1150" s="884"/>
      <c r="G1150" s="852"/>
      <c r="H1150" s="852"/>
      <c r="I1150" s="852"/>
      <c r="J1150" s="75"/>
      <c r="K1150" s="954"/>
    </row>
    <row r="1151" spans="1:11" ht="15.6" x14ac:dyDescent="0.3">
      <c r="A1151" s="1140" t="str">
        <f>IF(K1151&lt;&gt;0,"x","")</f>
        <v/>
      </c>
      <c r="B1151" s="69" t="s">
        <v>2829</v>
      </c>
      <c r="C1151" s="69" t="s">
        <v>2984</v>
      </c>
      <c r="D1151" s="129" t="s">
        <v>2565</v>
      </c>
      <c r="E1151" s="890">
        <v>3</v>
      </c>
      <c r="F1151" s="613" t="s">
        <v>60</v>
      </c>
      <c r="G1151" s="970"/>
      <c r="H1151" s="916"/>
      <c r="I1151" s="916"/>
      <c r="J1151" s="30"/>
      <c r="K1151" s="953"/>
    </row>
    <row r="1152" spans="1:11" ht="15.6" x14ac:dyDescent="0.3">
      <c r="A1152" s="1140" t="str">
        <f>IF(K1152&lt;&gt;0,"x","")</f>
        <v/>
      </c>
      <c r="B1152" s="1052" t="s">
        <v>2830</v>
      </c>
      <c r="C1152" s="69" t="s">
        <v>2985</v>
      </c>
      <c r="D1152" s="105" t="s">
        <v>2566</v>
      </c>
      <c r="E1152" s="890">
        <v>2</v>
      </c>
      <c r="F1152" s="101" t="s">
        <v>60</v>
      </c>
      <c r="G1152" s="916"/>
      <c r="H1152" s="916"/>
      <c r="I1152" s="916"/>
      <c r="J1152" s="10"/>
      <c r="K1152" s="953"/>
    </row>
    <row r="1153" spans="1:11" ht="15.6" x14ac:dyDescent="0.3">
      <c r="A1153" s="1140" t="str">
        <f>IF(K1153&lt;&gt;0,"x","")</f>
        <v/>
      </c>
      <c r="B1153" s="831" t="s">
        <v>2831</v>
      </c>
      <c r="C1153" s="1052" t="s">
        <v>2986</v>
      </c>
      <c r="D1153" s="131" t="s">
        <v>2567</v>
      </c>
      <c r="E1153" s="890">
        <v>7</v>
      </c>
      <c r="F1153" s="108" t="s">
        <v>60</v>
      </c>
      <c r="G1153" s="969"/>
      <c r="H1153" s="916"/>
      <c r="I1153" s="916"/>
      <c r="J1153" s="18"/>
      <c r="K1153" s="953"/>
    </row>
    <row r="1154" spans="1:11" ht="15.6" x14ac:dyDescent="0.3">
      <c r="A1154" s="1140" t="s">
        <v>4247</v>
      </c>
      <c r="B1154" s="831"/>
      <c r="C1154" s="831"/>
      <c r="D1154" s="83"/>
      <c r="E1154" s="890"/>
      <c r="F1154" s="17"/>
      <c r="G1154" s="969"/>
      <c r="H1154" s="969"/>
      <c r="I1154" s="969"/>
      <c r="J1154" s="18"/>
      <c r="K1154" s="958"/>
    </row>
    <row r="1155" spans="1:11" ht="15.6" x14ac:dyDescent="0.3">
      <c r="A1155" s="1140" t="s">
        <v>4247</v>
      </c>
      <c r="B1155" s="884" t="s">
        <v>277</v>
      </c>
      <c r="C1155" s="884"/>
      <c r="D1155" s="894" t="s">
        <v>1318</v>
      </c>
      <c r="E1155" s="884"/>
      <c r="F1155" s="884"/>
      <c r="G1155" s="852"/>
      <c r="H1155" s="852"/>
      <c r="I1155" s="852"/>
      <c r="J1155" s="75"/>
      <c r="K1155" s="954"/>
    </row>
    <row r="1156" spans="1:11" ht="15.6" x14ac:dyDescent="0.3">
      <c r="A1156" s="1140" t="str">
        <f>IF(K1156&lt;&gt;0,"x","")</f>
        <v/>
      </c>
      <c r="B1156" s="1052" t="s">
        <v>2626</v>
      </c>
      <c r="C1156" s="96" t="s">
        <v>2624</v>
      </c>
      <c r="D1156" s="34" t="s">
        <v>2622</v>
      </c>
      <c r="E1156" s="890">
        <v>9</v>
      </c>
      <c r="F1156" s="101" t="s">
        <v>60</v>
      </c>
      <c r="G1156" s="916"/>
      <c r="H1156" s="916"/>
      <c r="I1156" s="916"/>
      <c r="J1156" s="10"/>
      <c r="K1156" s="953"/>
    </row>
    <row r="1157" spans="1:11" ht="15.6" x14ac:dyDescent="0.3">
      <c r="A1157" s="1140" t="str">
        <f>IF(K1157&lt;&gt;0,"x","")</f>
        <v/>
      </c>
      <c r="B1157" s="885" t="s">
        <v>2627</v>
      </c>
      <c r="C1157" s="95" t="s">
        <v>2625</v>
      </c>
      <c r="D1157" s="35" t="s">
        <v>2623</v>
      </c>
      <c r="E1157" s="890">
        <v>6</v>
      </c>
      <c r="F1157" s="103" t="s">
        <v>60</v>
      </c>
      <c r="G1157" s="962"/>
      <c r="H1157" s="916"/>
      <c r="I1157" s="916"/>
      <c r="J1157" s="14"/>
      <c r="K1157" s="953"/>
    </row>
    <row r="1158" spans="1:11" ht="15.6" x14ac:dyDescent="0.3">
      <c r="A1158" s="1140" t="str">
        <f>IF(K1158&lt;&gt;0,"x","")</f>
        <v/>
      </c>
      <c r="B1158" s="1052" t="s">
        <v>2630</v>
      </c>
      <c r="C1158" s="96" t="s">
        <v>2628</v>
      </c>
      <c r="D1158" s="34" t="s">
        <v>2629</v>
      </c>
      <c r="E1158" s="890">
        <v>5</v>
      </c>
      <c r="F1158" s="101" t="s">
        <v>60</v>
      </c>
      <c r="G1158" s="916"/>
      <c r="H1158" s="916"/>
      <c r="I1158" s="916"/>
      <c r="J1158" s="10"/>
      <c r="K1158" s="953"/>
    </row>
    <row r="1159" spans="1:11" ht="15.6" x14ac:dyDescent="0.3">
      <c r="A1159" s="1140" t="s">
        <v>4247</v>
      </c>
      <c r="B1159" s="831"/>
      <c r="C1159" s="831"/>
      <c r="D1159" s="83"/>
      <c r="E1159" s="890"/>
      <c r="F1159" s="17"/>
      <c r="G1159" s="969"/>
      <c r="H1159" s="969"/>
      <c r="I1159" s="969"/>
      <c r="J1159" s="18"/>
      <c r="K1159" s="958"/>
    </row>
    <row r="1160" spans="1:11" ht="15.6" x14ac:dyDescent="0.3">
      <c r="A1160" s="1140" t="s">
        <v>4247</v>
      </c>
      <c r="B1160" s="884" t="s">
        <v>278</v>
      </c>
      <c r="C1160" s="884"/>
      <c r="D1160" s="894" t="s">
        <v>1307</v>
      </c>
      <c r="E1160" s="884"/>
      <c r="F1160" s="884"/>
      <c r="G1160" s="852"/>
      <c r="H1160" s="852"/>
      <c r="I1160" s="852"/>
      <c r="J1160" s="75"/>
      <c r="K1160" s="954"/>
    </row>
    <row r="1161" spans="1:11" ht="15.6" x14ac:dyDescent="0.3">
      <c r="A1161" s="1140" t="str">
        <f>IF(K1161&lt;&gt;0,"x","")</f>
        <v/>
      </c>
      <c r="B1161" s="1052" t="s">
        <v>2637</v>
      </c>
      <c r="C1161" s="1052" t="s">
        <v>2631</v>
      </c>
      <c r="D1161" s="105" t="s">
        <v>2634</v>
      </c>
      <c r="E1161" s="890">
        <v>3</v>
      </c>
      <c r="F1161" s="101" t="s">
        <v>60</v>
      </c>
      <c r="G1161" s="916"/>
      <c r="H1161" s="916"/>
      <c r="I1161" s="916"/>
      <c r="J1161" s="10"/>
      <c r="K1161" s="953"/>
    </row>
    <row r="1162" spans="1:11" ht="15.6" x14ac:dyDescent="0.3">
      <c r="A1162" s="1140" t="str">
        <f>IF(K1162&lt;&gt;0,"x","")</f>
        <v/>
      </c>
      <c r="B1162" s="885" t="s">
        <v>2638</v>
      </c>
      <c r="C1162" s="885" t="s">
        <v>2632</v>
      </c>
      <c r="D1162" s="104" t="s">
        <v>2635</v>
      </c>
      <c r="E1162" s="890">
        <v>3</v>
      </c>
      <c r="F1162" s="103" t="s">
        <v>60</v>
      </c>
      <c r="G1162" s="962"/>
      <c r="H1162" s="916"/>
      <c r="I1162" s="916"/>
      <c r="J1162" s="14"/>
      <c r="K1162" s="953"/>
    </row>
    <row r="1163" spans="1:11" ht="15.6" x14ac:dyDescent="0.3">
      <c r="A1163" s="1140" t="str">
        <f>IF(K1163&lt;&gt;0,"x","")</f>
        <v/>
      </c>
      <c r="B1163" s="1052" t="s">
        <v>2639</v>
      </c>
      <c r="C1163" s="1052" t="s">
        <v>2633</v>
      </c>
      <c r="D1163" s="105" t="s">
        <v>2636</v>
      </c>
      <c r="E1163" s="890">
        <v>4</v>
      </c>
      <c r="F1163" s="101" t="s">
        <v>60</v>
      </c>
      <c r="G1163" s="916"/>
      <c r="H1163" s="916"/>
      <c r="I1163" s="916"/>
      <c r="J1163" s="10"/>
      <c r="K1163" s="953"/>
    </row>
    <row r="1164" spans="1:11" ht="11.25" customHeight="1" x14ac:dyDescent="0.3">
      <c r="A1164" s="1140" t="s">
        <v>4247</v>
      </c>
      <c r="B1164" s="831"/>
      <c r="C1164" s="831"/>
      <c r="D1164" s="83"/>
      <c r="E1164" s="890"/>
      <c r="F1164" s="17"/>
      <c r="G1164" s="969"/>
      <c r="H1164" s="969"/>
      <c r="I1164" s="969"/>
      <c r="J1164" s="18"/>
      <c r="K1164" s="958"/>
    </row>
    <row r="1165" spans="1:11" ht="15.6" x14ac:dyDescent="0.3">
      <c r="A1165" s="1140" t="s">
        <v>4247</v>
      </c>
      <c r="B1165" s="884" t="s">
        <v>279</v>
      </c>
      <c r="C1165" s="884"/>
      <c r="D1165" s="894" t="s">
        <v>1305</v>
      </c>
      <c r="E1165" s="884"/>
      <c r="F1165" s="884"/>
      <c r="G1165" s="852"/>
      <c r="H1165" s="852"/>
      <c r="I1165" s="852"/>
      <c r="J1165" s="75"/>
      <c r="K1165" s="954"/>
    </row>
    <row r="1166" spans="1:11" ht="15.6" x14ac:dyDescent="0.3">
      <c r="A1166" s="1140" t="str">
        <f>IF(K1166&lt;&gt;0,"x","")</f>
        <v/>
      </c>
      <c r="B1166" s="1052" t="s">
        <v>2832</v>
      </c>
      <c r="C1166" s="904" t="s">
        <v>4168</v>
      </c>
      <c r="D1166" s="105" t="s">
        <v>2640</v>
      </c>
      <c r="E1166" s="890">
        <v>2</v>
      </c>
      <c r="F1166" s="101" t="s">
        <v>60</v>
      </c>
      <c r="G1166" s="916"/>
      <c r="H1166" s="916"/>
      <c r="I1166" s="916"/>
      <c r="J1166" s="10"/>
      <c r="K1166" s="953"/>
    </row>
    <row r="1167" spans="1:11" ht="15.6" x14ac:dyDescent="0.3">
      <c r="A1167" s="1140" t="str">
        <f>IF(K1167&lt;&gt;0,"x","")</f>
        <v/>
      </c>
      <c r="B1167" s="1052" t="s">
        <v>2833</v>
      </c>
      <c r="C1167" s="95" t="s">
        <v>2647</v>
      </c>
      <c r="D1167" s="104" t="s">
        <v>2641</v>
      </c>
      <c r="E1167" s="890">
        <v>1</v>
      </c>
      <c r="F1167" s="103" t="s">
        <v>60</v>
      </c>
      <c r="G1167" s="962"/>
      <c r="H1167" s="916"/>
      <c r="I1167" s="916"/>
      <c r="J1167" s="14"/>
      <c r="K1167" s="953"/>
    </row>
    <row r="1168" spans="1:11" ht="15.6" x14ac:dyDescent="0.3">
      <c r="A1168" s="1140" t="str">
        <f>IF(K1168&lt;&gt;0,"x","")</f>
        <v/>
      </c>
      <c r="B1168" s="1052" t="s">
        <v>2834</v>
      </c>
      <c r="C1168" s="96" t="s">
        <v>2643</v>
      </c>
      <c r="D1168" s="34" t="s">
        <v>2644</v>
      </c>
      <c r="E1168" s="890">
        <v>2</v>
      </c>
      <c r="F1168" s="101" t="s">
        <v>60</v>
      </c>
      <c r="G1168" s="916"/>
      <c r="H1168" s="916"/>
      <c r="I1168" s="916"/>
      <c r="J1168" s="10"/>
      <c r="K1168" s="953"/>
    </row>
    <row r="1169" spans="1:11" ht="15.6" x14ac:dyDescent="0.3">
      <c r="A1169" s="1140" t="str">
        <f>IF(K1169&lt;&gt;0,"x","")</f>
        <v/>
      </c>
      <c r="B1169" s="1052" t="s">
        <v>2835</v>
      </c>
      <c r="C1169" s="96" t="s">
        <v>2645</v>
      </c>
      <c r="D1169" s="34" t="s">
        <v>2646</v>
      </c>
      <c r="E1169" s="890">
        <v>5</v>
      </c>
      <c r="F1169" s="101" t="s">
        <v>60</v>
      </c>
      <c r="G1169" s="916"/>
      <c r="H1169" s="916"/>
      <c r="I1169" s="916"/>
      <c r="J1169" s="10"/>
      <c r="K1169" s="953"/>
    </row>
    <row r="1170" spans="1:11" ht="15.6" x14ac:dyDescent="0.3">
      <c r="A1170" s="1140" t="s">
        <v>4247</v>
      </c>
      <c r="B1170" s="831"/>
      <c r="C1170" s="831"/>
      <c r="D1170" s="83"/>
      <c r="E1170" s="831"/>
      <c r="F1170" s="17"/>
      <c r="G1170" s="969"/>
      <c r="H1170" s="969"/>
      <c r="I1170" s="969"/>
      <c r="J1170" s="18"/>
      <c r="K1170" s="958"/>
    </row>
    <row r="1171" spans="1:11" ht="15.6" hidden="1" x14ac:dyDescent="0.3">
      <c r="A1171" s="1140"/>
      <c r="B1171" s="1052" t="s">
        <v>1254</v>
      </c>
      <c r="C1171" s="1052"/>
      <c r="D1171" s="1056" t="s">
        <v>1313</v>
      </c>
      <c r="E1171" s="1052"/>
      <c r="F1171" s="1053"/>
      <c r="G1171" s="916"/>
      <c r="H1171" s="916">
        <f>G1171*F1171</f>
        <v>0</v>
      </c>
      <c r="I1171" s="916">
        <f>H1171*$I$12</f>
        <v>0</v>
      </c>
      <c r="J1171" s="10"/>
      <c r="K1171" s="953">
        <f>SUM(H1171:I1171)</f>
        <v>0</v>
      </c>
    </row>
    <row r="1172" spans="1:11" ht="15.6" hidden="1" x14ac:dyDescent="0.3">
      <c r="A1172" s="1140"/>
      <c r="B1172" s="1052" t="s">
        <v>1255</v>
      </c>
      <c r="C1172" s="1052"/>
      <c r="D1172" s="1056" t="s">
        <v>1319</v>
      </c>
      <c r="E1172" s="1052"/>
      <c r="F1172" s="1053"/>
      <c r="G1172" s="916"/>
      <c r="H1172" s="916">
        <f>G1172*F1172</f>
        <v>0</v>
      </c>
      <c r="I1172" s="916">
        <f>H1172*$I$12</f>
        <v>0</v>
      </c>
      <c r="J1172" s="10"/>
      <c r="K1172" s="953">
        <f>SUM(H1172:I1172)</f>
        <v>0</v>
      </c>
    </row>
    <row r="1173" spans="1:11" ht="15.6" hidden="1" x14ac:dyDescent="0.3">
      <c r="A1173" s="1140"/>
      <c r="B1173" s="1052" t="s">
        <v>1256</v>
      </c>
      <c r="C1173" s="1052"/>
      <c r="D1173" s="1056" t="s">
        <v>1320</v>
      </c>
      <c r="E1173" s="1052"/>
      <c r="F1173" s="1053"/>
      <c r="G1173" s="916"/>
      <c r="H1173" s="916">
        <f>G1173*F1173</f>
        <v>0</v>
      </c>
      <c r="I1173" s="916">
        <f>H1173*$I$12</f>
        <v>0</v>
      </c>
      <c r="J1173" s="10"/>
      <c r="K1173" s="953">
        <f>SUM(H1173:I1173)</f>
        <v>0</v>
      </c>
    </row>
    <row r="1174" spans="1:11" ht="15.6" hidden="1" x14ac:dyDescent="0.3">
      <c r="A1174" s="1140"/>
      <c r="B1174" s="1052" t="s">
        <v>1257</v>
      </c>
      <c r="C1174" s="1052"/>
      <c r="D1174" s="1056" t="s">
        <v>1321</v>
      </c>
      <c r="E1174" s="1052"/>
      <c r="F1174" s="1053"/>
      <c r="G1174" s="916"/>
      <c r="H1174" s="916">
        <f>G1174*F1174</f>
        <v>0</v>
      </c>
      <c r="I1174" s="916">
        <f>H1174*$I$12</f>
        <v>0</v>
      </c>
      <c r="J1174" s="10"/>
      <c r="K1174" s="953">
        <f>SUM(H1174:I1174)</f>
        <v>0</v>
      </c>
    </row>
    <row r="1175" spans="1:11" ht="14.25" hidden="1" customHeight="1" x14ac:dyDescent="0.3">
      <c r="A1175" s="1140"/>
      <c r="B1175" s="1057"/>
      <c r="C1175" s="600"/>
      <c r="D1175" s="1057"/>
      <c r="E1175" s="1051"/>
      <c r="F1175" s="1051"/>
      <c r="G1175" s="916"/>
      <c r="H1175" s="916"/>
      <c r="I1175" s="916"/>
      <c r="J1175" s="1051"/>
      <c r="K1175" s="916"/>
    </row>
    <row r="1176" spans="1:11" ht="15.6" hidden="1" x14ac:dyDescent="0.3">
      <c r="A1176" s="1140"/>
      <c r="B1176" s="880" t="s">
        <v>1258</v>
      </c>
      <c r="C1176" s="880"/>
      <c r="D1176" s="20" t="s">
        <v>1322</v>
      </c>
      <c r="E1176" s="880"/>
      <c r="F1176" s="880"/>
      <c r="G1176" s="964"/>
      <c r="H1176" s="964"/>
      <c r="I1176" s="964"/>
      <c r="J1176" s="880"/>
      <c r="K1176" s="964"/>
    </row>
    <row r="1177" spans="1:11" ht="15.6" hidden="1" x14ac:dyDescent="0.3">
      <c r="A1177" s="1140"/>
      <c r="B1177" s="1052" t="s">
        <v>1259</v>
      </c>
      <c r="C1177" s="1052"/>
      <c r="D1177" s="1056" t="s">
        <v>1302</v>
      </c>
      <c r="E1177" s="1052"/>
      <c r="F1177" s="1053"/>
      <c r="G1177" s="916"/>
      <c r="H1177" s="916">
        <f t="shared" ref="H1177:H1185" si="95">G1177*F1177</f>
        <v>0</v>
      </c>
      <c r="I1177" s="916">
        <f t="shared" ref="I1177:I1185" si="96">H1177*$I$12</f>
        <v>0</v>
      </c>
      <c r="J1177" s="10"/>
      <c r="K1177" s="953">
        <f t="shared" ref="K1177:K1185" si="97">SUM(H1177:I1177)</f>
        <v>0</v>
      </c>
    </row>
    <row r="1178" spans="1:11" ht="15.6" hidden="1" x14ac:dyDescent="0.3">
      <c r="A1178" s="1140"/>
      <c r="B1178" s="1052" t="s">
        <v>1260</v>
      </c>
      <c r="C1178" s="1052"/>
      <c r="D1178" s="1056" t="s">
        <v>1307</v>
      </c>
      <c r="E1178" s="1052"/>
      <c r="F1178" s="1053"/>
      <c r="G1178" s="916"/>
      <c r="H1178" s="916">
        <f t="shared" si="95"/>
        <v>0</v>
      </c>
      <c r="I1178" s="916">
        <f t="shared" si="96"/>
        <v>0</v>
      </c>
      <c r="J1178" s="10"/>
      <c r="K1178" s="953">
        <f t="shared" si="97"/>
        <v>0</v>
      </c>
    </row>
    <row r="1179" spans="1:11" ht="15.6" hidden="1" x14ac:dyDescent="0.3">
      <c r="A1179" s="1140"/>
      <c r="B1179" s="1052" t="s">
        <v>1261</v>
      </c>
      <c r="C1179" s="1052"/>
      <c r="D1179" s="1056" t="s">
        <v>1323</v>
      </c>
      <c r="E1179" s="1052"/>
      <c r="F1179" s="1053"/>
      <c r="G1179" s="916"/>
      <c r="H1179" s="916">
        <f t="shared" si="95"/>
        <v>0</v>
      </c>
      <c r="I1179" s="916">
        <f t="shared" si="96"/>
        <v>0</v>
      </c>
      <c r="J1179" s="10"/>
      <c r="K1179" s="953">
        <f t="shared" si="97"/>
        <v>0</v>
      </c>
    </row>
    <row r="1180" spans="1:11" ht="15.6" hidden="1" x14ac:dyDescent="0.3">
      <c r="A1180" s="1140"/>
      <c r="B1180" s="1052" t="s">
        <v>1262</v>
      </c>
      <c r="C1180" s="1052"/>
      <c r="D1180" s="1056" t="s">
        <v>1324</v>
      </c>
      <c r="E1180" s="1052"/>
      <c r="F1180" s="1053"/>
      <c r="G1180" s="916"/>
      <c r="H1180" s="916">
        <f t="shared" si="95"/>
        <v>0</v>
      </c>
      <c r="I1180" s="916">
        <f t="shared" si="96"/>
        <v>0</v>
      </c>
      <c r="J1180" s="10"/>
      <c r="K1180" s="953">
        <f t="shared" si="97"/>
        <v>0</v>
      </c>
    </row>
    <row r="1181" spans="1:11" ht="15.6" hidden="1" x14ac:dyDescent="0.3">
      <c r="A1181" s="1140"/>
      <c r="B1181" s="1052" t="s">
        <v>1263</v>
      </c>
      <c r="C1181" s="1052"/>
      <c r="D1181" s="1056" t="s">
        <v>1303</v>
      </c>
      <c r="E1181" s="1052"/>
      <c r="F1181" s="1053"/>
      <c r="G1181" s="916"/>
      <c r="H1181" s="916">
        <f t="shared" si="95"/>
        <v>0</v>
      </c>
      <c r="I1181" s="916">
        <f t="shared" si="96"/>
        <v>0</v>
      </c>
      <c r="J1181" s="10"/>
      <c r="K1181" s="953">
        <f t="shared" si="97"/>
        <v>0</v>
      </c>
    </row>
    <row r="1182" spans="1:11" ht="15.6" hidden="1" x14ac:dyDescent="0.3">
      <c r="A1182" s="1140"/>
      <c r="B1182" s="1052" t="s">
        <v>1264</v>
      </c>
      <c r="C1182" s="1052"/>
      <c r="D1182" s="1056" t="s">
        <v>1304</v>
      </c>
      <c r="E1182" s="1052"/>
      <c r="F1182" s="1053"/>
      <c r="G1182" s="916"/>
      <c r="H1182" s="916">
        <f t="shared" si="95"/>
        <v>0</v>
      </c>
      <c r="I1182" s="916">
        <f t="shared" si="96"/>
        <v>0</v>
      </c>
      <c r="J1182" s="10"/>
      <c r="K1182" s="953">
        <f t="shared" si="97"/>
        <v>0</v>
      </c>
    </row>
    <row r="1183" spans="1:11" ht="15.6" hidden="1" x14ac:dyDescent="0.3">
      <c r="A1183" s="1140"/>
      <c r="B1183" s="1052" t="s">
        <v>1265</v>
      </c>
      <c r="C1183" s="1052"/>
      <c r="D1183" s="1056" t="s">
        <v>1305</v>
      </c>
      <c r="E1183" s="1052"/>
      <c r="F1183" s="1053"/>
      <c r="G1183" s="916"/>
      <c r="H1183" s="916">
        <f t="shared" si="95"/>
        <v>0</v>
      </c>
      <c r="I1183" s="916">
        <f t="shared" si="96"/>
        <v>0</v>
      </c>
      <c r="J1183" s="10"/>
      <c r="K1183" s="953">
        <f t="shared" si="97"/>
        <v>0</v>
      </c>
    </row>
    <row r="1184" spans="1:11" ht="15.6" hidden="1" x14ac:dyDescent="0.3">
      <c r="A1184" s="1140"/>
      <c r="B1184" s="1052" t="s">
        <v>1266</v>
      </c>
      <c r="C1184" s="1052"/>
      <c r="D1184" s="1056" t="s">
        <v>1311</v>
      </c>
      <c r="E1184" s="1052"/>
      <c r="F1184" s="1053"/>
      <c r="G1184" s="916"/>
      <c r="H1184" s="916">
        <f t="shared" si="95"/>
        <v>0</v>
      </c>
      <c r="I1184" s="916">
        <f t="shared" si="96"/>
        <v>0</v>
      </c>
      <c r="J1184" s="10"/>
      <c r="K1184" s="953">
        <f t="shared" si="97"/>
        <v>0</v>
      </c>
    </row>
    <row r="1185" spans="1:11" ht="15.6" hidden="1" x14ac:dyDescent="0.3">
      <c r="A1185" s="1140"/>
      <c r="B1185" s="1052" t="s">
        <v>1267</v>
      </c>
      <c r="C1185" s="1052"/>
      <c r="D1185" s="1056" t="s">
        <v>1313</v>
      </c>
      <c r="E1185" s="1052"/>
      <c r="F1185" s="1053"/>
      <c r="G1185" s="916"/>
      <c r="H1185" s="916">
        <f t="shared" si="95"/>
        <v>0</v>
      </c>
      <c r="I1185" s="916">
        <f t="shared" si="96"/>
        <v>0</v>
      </c>
      <c r="J1185" s="10"/>
      <c r="K1185" s="953">
        <f t="shared" si="97"/>
        <v>0</v>
      </c>
    </row>
    <row r="1186" spans="1:11" ht="15.6" hidden="1" x14ac:dyDescent="0.3">
      <c r="A1186" s="1140"/>
      <c r="B1186" s="1057"/>
      <c r="C1186" s="600"/>
      <c r="D1186" s="1057"/>
      <c r="E1186" s="1052"/>
      <c r="F1186" s="1052"/>
      <c r="G1186" s="955"/>
      <c r="H1186" s="955"/>
      <c r="I1186" s="955"/>
      <c r="J1186" s="1052"/>
      <c r="K1186" s="955"/>
    </row>
    <row r="1187" spans="1:11" ht="15.6" hidden="1" x14ac:dyDescent="0.3">
      <c r="A1187" s="1140"/>
      <c r="B1187" s="880" t="s">
        <v>1268</v>
      </c>
      <c r="C1187" s="880"/>
      <c r="D1187" s="20" t="s">
        <v>1325</v>
      </c>
      <c r="E1187" s="880"/>
      <c r="F1187" s="880"/>
      <c r="G1187" s="964"/>
      <c r="H1187" s="964"/>
      <c r="I1187" s="964"/>
      <c r="J1187" s="880"/>
      <c r="K1187" s="964"/>
    </row>
    <row r="1188" spans="1:11" ht="15.6" hidden="1" x14ac:dyDescent="0.3">
      <c r="A1188" s="1140"/>
      <c r="B1188" s="1052" t="s">
        <v>1269</v>
      </c>
      <c r="C1188" s="1052"/>
      <c r="D1188" s="1056" t="s">
        <v>1302</v>
      </c>
      <c r="E1188" s="1052"/>
      <c r="F1188" s="1052"/>
      <c r="G1188" s="916"/>
      <c r="H1188" s="916">
        <f>G1188*F1188</f>
        <v>0</v>
      </c>
      <c r="I1188" s="916">
        <f>H1188*$I$12</f>
        <v>0</v>
      </c>
      <c r="J1188" s="10"/>
      <c r="K1188" s="953">
        <f>SUM(H1188:I1188)</f>
        <v>0</v>
      </c>
    </row>
    <row r="1189" spans="1:11" ht="15.6" hidden="1" x14ac:dyDescent="0.3">
      <c r="A1189" s="1140"/>
      <c r="B1189" s="1052" t="s">
        <v>1270</v>
      </c>
      <c r="C1189" s="1052"/>
      <c r="D1189" s="1056" t="s">
        <v>1303</v>
      </c>
      <c r="E1189" s="1052"/>
      <c r="F1189" s="1052"/>
      <c r="G1189" s="916"/>
      <c r="H1189" s="916">
        <f>G1189*F1189</f>
        <v>0</v>
      </c>
      <c r="I1189" s="916">
        <f>H1189*$I$12</f>
        <v>0</v>
      </c>
      <c r="J1189" s="10"/>
      <c r="K1189" s="953">
        <f>SUM(H1189:I1189)</f>
        <v>0</v>
      </c>
    </row>
    <row r="1190" spans="1:11" ht="15.6" hidden="1" x14ac:dyDescent="0.3">
      <c r="A1190" s="1140"/>
      <c r="B1190" s="1052" t="s">
        <v>1271</v>
      </c>
      <c r="C1190" s="1052"/>
      <c r="D1190" s="1056" t="s">
        <v>1326</v>
      </c>
      <c r="E1190" s="1052"/>
      <c r="F1190" s="1052"/>
      <c r="G1190" s="916"/>
      <c r="H1190" s="916">
        <f>G1190*F1190</f>
        <v>0</v>
      </c>
      <c r="I1190" s="916">
        <f>H1190*$I$12</f>
        <v>0</v>
      </c>
      <c r="J1190" s="10"/>
      <c r="K1190" s="953">
        <f>SUM(H1190:I1190)</f>
        <v>0</v>
      </c>
    </row>
    <row r="1191" spans="1:11" ht="15.6" hidden="1" x14ac:dyDescent="0.3">
      <c r="A1191" s="1140"/>
      <c r="B1191" s="1052" t="s">
        <v>1272</v>
      </c>
      <c r="C1191" s="1052"/>
      <c r="D1191" s="1056" t="s">
        <v>1307</v>
      </c>
      <c r="E1191" s="1052"/>
      <c r="F1191" s="1052"/>
      <c r="G1191" s="916"/>
      <c r="H1191" s="916">
        <f>G1191*F1191</f>
        <v>0</v>
      </c>
      <c r="I1191" s="916">
        <f>H1191*$I$12</f>
        <v>0</v>
      </c>
      <c r="J1191" s="10"/>
      <c r="K1191" s="953">
        <f>SUM(H1191:I1191)</f>
        <v>0</v>
      </c>
    </row>
    <row r="1192" spans="1:11" ht="15.6" hidden="1" x14ac:dyDescent="0.3">
      <c r="A1192" s="1140"/>
      <c r="B1192" s="1052" t="s">
        <v>1273</v>
      </c>
      <c r="C1192" s="1052"/>
      <c r="D1192" s="1056" t="s">
        <v>1305</v>
      </c>
      <c r="E1192" s="1052"/>
      <c r="F1192" s="1052"/>
      <c r="G1192" s="916"/>
      <c r="H1192" s="916">
        <f>G1192*F1192</f>
        <v>0</v>
      </c>
      <c r="I1192" s="916">
        <f>H1192*$I$12</f>
        <v>0</v>
      </c>
      <c r="J1192" s="10"/>
      <c r="K1192" s="953">
        <f>SUM(H1192:I1192)</f>
        <v>0</v>
      </c>
    </row>
    <row r="1193" spans="1:11" ht="15.6" hidden="1" x14ac:dyDescent="0.3">
      <c r="A1193" s="1140"/>
      <c r="B1193" s="1057"/>
      <c r="C1193" s="600"/>
      <c r="D1193" s="1057"/>
      <c r="E1193" s="1051"/>
      <c r="F1193" s="1051"/>
      <c r="G1193" s="916"/>
      <c r="H1193" s="916"/>
      <c r="I1193" s="916"/>
      <c r="J1193" s="1051"/>
      <c r="K1193" s="916"/>
    </row>
    <row r="1194" spans="1:11" ht="15.6" x14ac:dyDescent="0.3">
      <c r="A1194" s="1140" t="s">
        <v>4247</v>
      </c>
      <c r="B1194" s="880" t="s">
        <v>280</v>
      </c>
      <c r="C1194" s="880"/>
      <c r="D1194" s="20" t="s">
        <v>1328</v>
      </c>
      <c r="E1194" s="880"/>
      <c r="F1194" s="880"/>
      <c r="G1194" s="964"/>
      <c r="H1194" s="964"/>
      <c r="I1194" s="964"/>
      <c r="J1194" s="880"/>
      <c r="K1194" s="964"/>
    </row>
    <row r="1195" spans="1:11" ht="15.6" x14ac:dyDescent="0.3">
      <c r="A1195" s="1140" t="s">
        <v>4247</v>
      </c>
      <c r="B1195" s="884" t="s">
        <v>281</v>
      </c>
      <c r="C1195" s="895"/>
      <c r="D1195" s="117" t="s">
        <v>1327</v>
      </c>
      <c r="E1195" s="895"/>
      <c r="F1195" s="895"/>
      <c r="G1195" s="999"/>
      <c r="H1195" s="960"/>
      <c r="I1195" s="960"/>
      <c r="J1195" s="110"/>
      <c r="K1195" s="957"/>
    </row>
    <row r="1196" spans="1:11" ht="15.6" hidden="1" x14ac:dyDescent="0.3">
      <c r="A1196" s="1140"/>
      <c r="B1196" s="1052" t="s">
        <v>2836</v>
      </c>
      <c r="C1196" s="127"/>
      <c r="D1196" s="657" t="s">
        <v>2731</v>
      </c>
      <c r="E1196" s="658"/>
      <c r="F1196" s="635" t="s">
        <v>2701</v>
      </c>
      <c r="G1196" s="1035"/>
      <c r="H1196" s="970">
        <f>G1196*E1196</f>
        <v>0</v>
      </c>
      <c r="I1196" s="970">
        <f>H1196*$I$12</f>
        <v>0</v>
      </c>
      <c r="J1196" s="30"/>
      <c r="K1196" s="970">
        <f>SUM(H1196:I1196)</f>
        <v>0</v>
      </c>
    </row>
    <row r="1197" spans="1:11" ht="27" x14ac:dyDescent="0.3">
      <c r="A1197" s="1140" t="str">
        <f>IF(K1197&lt;&gt;0,"x","")</f>
        <v/>
      </c>
      <c r="B1197" s="1052" t="s">
        <v>2837</v>
      </c>
      <c r="C1197" s="891" t="s">
        <v>4047</v>
      </c>
      <c r="D1197" s="418" t="s">
        <v>2734</v>
      </c>
      <c r="E1197" s="890">
        <v>2</v>
      </c>
      <c r="F1197" s="892" t="s">
        <v>60</v>
      </c>
      <c r="G1197" s="916"/>
      <c r="H1197" s="916"/>
      <c r="I1197" s="916"/>
      <c r="J1197" s="10"/>
      <c r="K1197" s="953"/>
    </row>
    <row r="1198" spans="1:11" ht="40.200000000000003" x14ac:dyDescent="0.3">
      <c r="A1198" s="1140" t="str">
        <f>IF(K1198&lt;&gt;0,"x","")</f>
        <v/>
      </c>
      <c r="B1198" s="1052" t="s">
        <v>3922</v>
      </c>
      <c r="C1198" s="832" t="s">
        <v>3923</v>
      </c>
      <c r="D1198" s="540" t="s">
        <v>3933</v>
      </c>
      <c r="E1198" s="909">
        <v>2</v>
      </c>
      <c r="F1198" s="645" t="s">
        <v>60</v>
      </c>
      <c r="G1198" s="916"/>
      <c r="H1198" s="916"/>
      <c r="I1198" s="916"/>
      <c r="J1198" s="10"/>
      <c r="K1198" s="953"/>
    </row>
    <row r="1199" spans="1:11" ht="15.6" x14ac:dyDescent="0.3">
      <c r="A1199" s="1140" t="s">
        <v>4247</v>
      </c>
      <c r="B1199" s="1052"/>
      <c r="C1199" s="831"/>
      <c r="D1199" s="83"/>
      <c r="E1199" s="831"/>
      <c r="F1199" s="831"/>
      <c r="G1199" s="916"/>
      <c r="H1199" s="969"/>
      <c r="I1199" s="969"/>
      <c r="J1199" s="18"/>
      <c r="K1199" s="958"/>
    </row>
    <row r="1200" spans="1:11" ht="15.6" x14ac:dyDescent="0.3">
      <c r="A1200" s="1140" t="s">
        <v>4247</v>
      </c>
      <c r="B1200" s="895" t="s">
        <v>282</v>
      </c>
      <c r="C1200" s="895"/>
      <c r="D1200" s="117" t="s">
        <v>1329</v>
      </c>
      <c r="E1200" s="895"/>
      <c r="F1200" s="895"/>
      <c r="G1200" s="999"/>
      <c r="H1200" s="960"/>
      <c r="I1200" s="960"/>
      <c r="J1200" s="110"/>
      <c r="K1200" s="957"/>
    </row>
    <row r="1201" spans="1:11" ht="27" x14ac:dyDescent="0.3">
      <c r="A1201" s="1140" t="str">
        <f>IF(K1201&lt;&gt;0,"x","")</f>
        <v/>
      </c>
      <c r="B1201" s="1052" t="s">
        <v>2838</v>
      </c>
      <c r="C1201" s="891" t="s">
        <v>3014</v>
      </c>
      <c r="D1201" s="418" t="s">
        <v>2729</v>
      </c>
      <c r="E1201" s="890">
        <v>4</v>
      </c>
      <c r="F1201" s="651" t="s">
        <v>60</v>
      </c>
      <c r="G1201" s="916"/>
      <c r="H1201" s="916"/>
      <c r="I1201" s="916"/>
      <c r="J1201" s="126"/>
      <c r="K1201" s="953"/>
    </row>
    <row r="1202" spans="1:11" ht="27" x14ac:dyDescent="0.3">
      <c r="A1202" s="1140" t="str">
        <f>IF(K1202&lt;&gt;0,"x","")</f>
        <v/>
      </c>
      <c r="B1202" s="1052" t="s">
        <v>2839</v>
      </c>
      <c r="C1202" s="106" t="s">
        <v>3015</v>
      </c>
      <c r="D1202" s="418" t="s">
        <v>3732</v>
      </c>
      <c r="E1202" s="890">
        <v>2</v>
      </c>
      <c r="F1202" s="636" t="s">
        <v>60</v>
      </c>
      <c r="G1202" s="916"/>
      <c r="H1202" s="916"/>
      <c r="I1202" s="916"/>
      <c r="J1202" s="124"/>
      <c r="K1202" s="953"/>
    </row>
    <row r="1203" spans="1:11" ht="15.6" x14ac:dyDescent="0.3">
      <c r="A1203" s="1140" t="str">
        <f>IF(K1203&lt;&gt;0,"x","")</f>
        <v/>
      </c>
      <c r="B1203" s="1052" t="s">
        <v>2840</v>
      </c>
      <c r="C1203" s="904" t="s">
        <v>4171</v>
      </c>
      <c r="D1203" s="418" t="s">
        <v>2730</v>
      </c>
      <c r="E1203" s="890">
        <v>4</v>
      </c>
      <c r="F1203" s="892" t="s">
        <v>60</v>
      </c>
      <c r="G1203" s="916"/>
      <c r="H1203" s="916"/>
      <c r="I1203" s="916"/>
      <c r="J1203" s="126"/>
      <c r="K1203" s="953"/>
    </row>
    <row r="1204" spans="1:11" ht="27" x14ac:dyDescent="0.3">
      <c r="A1204" s="1140" t="str">
        <f>IF(K1204&lt;&gt;0,"x","")</f>
        <v/>
      </c>
      <c r="B1204" s="1052" t="s">
        <v>2841</v>
      </c>
      <c r="C1204" s="904" t="s">
        <v>4172</v>
      </c>
      <c r="D1204" s="418" t="s">
        <v>3918</v>
      </c>
      <c r="E1204" s="890">
        <v>2</v>
      </c>
      <c r="F1204" s="645" t="s">
        <v>60</v>
      </c>
      <c r="G1204" s="916"/>
      <c r="H1204" s="916"/>
      <c r="I1204" s="916"/>
      <c r="J1204" s="125"/>
      <c r="K1204" s="953"/>
    </row>
    <row r="1205" spans="1:11" ht="15.6" x14ac:dyDescent="0.3">
      <c r="A1205" s="1140" t="s">
        <v>4247</v>
      </c>
      <c r="B1205" s="831"/>
      <c r="C1205" s="831"/>
      <c r="D1205" s="83"/>
      <c r="E1205" s="831"/>
      <c r="F1205" s="831"/>
      <c r="G1205" s="995"/>
      <c r="H1205" s="969"/>
      <c r="I1205" s="969"/>
      <c r="J1205" s="18"/>
      <c r="K1205" s="958"/>
    </row>
    <row r="1206" spans="1:11" ht="15.6" hidden="1" x14ac:dyDescent="0.3">
      <c r="A1206" s="1140"/>
      <c r="B1206" s="1052" t="s">
        <v>1274</v>
      </c>
      <c r="C1206" s="1052"/>
      <c r="D1206" s="1056" t="s">
        <v>1330</v>
      </c>
      <c r="E1206" s="1052"/>
      <c r="F1206" s="1052"/>
      <c r="G1206" s="955"/>
      <c r="H1206" s="916">
        <f t="shared" ref="H1206:H1212" si="98">G1206*F1206</f>
        <v>0</v>
      </c>
      <c r="I1206" s="916">
        <f t="shared" ref="I1206:I1212" si="99">H1206*$I$12</f>
        <v>0</v>
      </c>
      <c r="J1206" s="10"/>
      <c r="K1206" s="953">
        <f t="shared" ref="K1206:K1212" si="100">SUM(H1206:I1206)</f>
        <v>0</v>
      </c>
    </row>
    <row r="1207" spans="1:11" ht="15.6" hidden="1" x14ac:dyDescent="0.3">
      <c r="A1207" s="1140"/>
      <c r="B1207" s="1052" t="s">
        <v>1275</v>
      </c>
      <c r="C1207" s="1052"/>
      <c r="D1207" s="1056" t="s">
        <v>1331</v>
      </c>
      <c r="E1207" s="1052"/>
      <c r="F1207" s="1052"/>
      <c r="G1207" s="955"/>
      <c r="H1207" s="916">
        <f t="shared" si="98"/>
        <v>0</v>
      </c>
      <c r="I1207" s="916">
        <f t="shared" si="99"/>
        <v>0</v>
      </c>
      <c r="J1207" s="10"/>
      <c r="K1207" s="953">
        <f t="shared" si="100"/>
        <v>0</v>
      </c>
    </row>
    <row r="1208" spans="1:11" ht="15.6" hidden="1" x14ac:dyDescent="0.3">
      <c r="A1208" s="1140"/>
      <c r="B1208" s="1052" t="s">
        <v>283</v>
      </c>
      <c r="C1208" s="1052"/>
      <c r="D1208" s="1056" t="s">
        <v>1332</v>
      </c>
      <c r="E1208" s="1052"/>
      <c r="F1208" s="1052"/>
      <c r="G1208" s="955"/>
      <c r="H1208" s="916">
        <f t="shared" si="98"/>
        <v>0</v>
      </c>
      <c r="I1208" s="916">
        <f t="shared" si="99"/>
        <v>0</v>
      </c>
      <c r="J1208" s="10"/>
      <c r="K1208" s="953">
        <f t="shared" si="100"/>
        <v>0</v>
      </c>
    </row>
    <row r="1209" spans="1:11" ht="15.6" hidden="1" x14ac:dyDescent="0.3">
      <c r="A1209" s="1140"/>
      <c r="B1209" s="1052" t="s">
        <v>1276</v>
      </c>
      <c r="C1209" s="1052"/>
      <c r="D1209" s="1056" t="s">
        <v>1333</v>
      </c>
      <c r="E1209" s="1052"/>
      <c r="F1209" s="1052"/>
      <c r="G1209" s="955"/>
      <c r="H1209" s="916">
        <f t="shared" si="98"/>
        <v>0</v>
      </c>
      <c r="I1209" s="916">
        <f t="shared" si="99"/>
        <v>0</v>
      </c>
      <c r="J1209" s="10"/>
      <c r="K1209" s="953">
        <f t="shared" si="100"/>
        <v>0</v>
      </c>
    </row>
    <row r="1210" spans="1:11" ht="15.6" hidden="1" x14ac:dyDescent="0.3">
      <c r="A1210" s="1140"/>
      <c r="B1210" s="1052" t="s">
        <v>284</v>
      </c>
      <c r="C1210" s="1052"/>
      <c r="D1210" s="1056" t="s">
        <v>1334</v>
      </c>
      <c r="E1210" s="1052"/>
      <c r="F1210" s="1052"/>
      <c r="G1210" s="955"/>
      <c r="H1210" s="916">
        <f t="shared" si="98"/>
        <v>0</v>
      </c>
      <c r="I1210" s="916">
        <f t="shared" si="99"/>
        <v>0</v>
      </c>
      <c r="J1210" s="10"/>
      <c r="K1210" s="953">
        <f t="shared" si="100"/>
        <v>0</v>
      </c>
    </row>
    <row r="1211" spans="1:11" ht="15.6" hidden="1" x14ac:dyDescent="0.3">
      <c r="A1211" s="1140"/>
      <c r="B1211" s="1052" t="s">
        <v>1277</v>
      </c>
      <c r="C1211" s="1052"/>
      <c r="D1211" s="1056" t="s">
        <v>1335</v>
      </c>
      <c r="E1211" s="1052"/>
      <c r="F1211" s="1052"/>
      <c r="G1211" s="955"/>
      <c r="H1211" s="916">
        <f t="shared" si="98"/>
        <v>0</v>
      </c>
      <c r="I1211" s="916">
        <f t="shared" si="99"/>
        <v>0</v>
      </c>
      <c r="J1211" s="10"/>
      <c r="K1211" s="953">
        <f t="shared" si="100"/>
        <v>0</v>
      </c>
    </row>
    <row r="1212" spans="1:11" ht="15.6" hidden="1" x14ac:dyDescent="0.3">
      <c r="A1212" s="1140"/>
      <c r="B1212" s="1052" t="s">
        <v>1278</v>
      </c>
      <c r="C1212" s="1052"/>
      <c r="D1212" s="1056" t="s">
        <v>1336</v>
      </c>
      <c r="E1212" s="1052"/>
      <c r="F1212" s="1052"/>
      <c r="G1212" s="955"/>
      <c r="H1212" s="916">
        <f t="shared" si="98"/>
        <v>0</v>
      </c>
      <c r="I1212" s="916">
        <f t="shared" si="99"/>
        <v>0</v>
      </c>
      <c r="J1212" s="10"/>
      <c r="K1212" s="953">
        <f t="shared" si="100"/>
        <v>0</v>
      </c>
    </row>
    <row r="1213" spans="1:11" ht="15.6" x14ac:dyDescent="0.3">
      <c r="A1213" s="1140" t="s">
        <v>4247</v>
      </c>
      <c r="B1213" s="895" t="s">
        <v>285</v>
      </c>
      <c r="C1213" s="895"/>
      <c r="D1213" s="117" t="s">
        <v>1337</v>
      </c>
      <c r="E1213" s="895"/>
      <c r="F1213" s="884"/>
      <c r="G1213" s="999"/>
      <c r="H1213" s="960"/>
      <c r="I1213" s="960"/>
      <c r="J1213" s="110"/>
      <c r="K1213" s="957"/>
    </row>
    <row r="1214" spans="1:11" ht="26.4" x14ac:dyDescent="0.3">
      <c r="A1214" s="1140" t="str">
        <f>IF(K1214&lt;&gt;0,"x","")</f>
        <v/>
      </c>
      <c r="B1214" s="891" t="s">
        <v>2842</v>
      </c>
      <c r="C1214" s="891" t="s">
        <v>3016</v>
      </c>
      <c r="D1214" s="842" t="s">
        <v>2735</v>
      </c>
      <c r="E1214" s="890">
        <v>1</v>
      </c>
      <c r="F1214" s="645" t="s">
        <v>60</v>
      </c>
      <c r="G1214" s="916"/>
      <c r="H1214" s="916"/>
      <c r="I1214" s="916"/>
      <c r="J1214" s="126"/>
      <c r="K1214" s="953"/>
    </row>
    <row r="1215" spans="1:11" ht="15.6" x14ac:dyDescent="0.3">
      <c r="A1215" s="1140" t="s">
        <v>4247</v>
      </c>
      <c r="B1215" s="831"/>
      <c r="C1215" s="831"/>
      <c r="D1215" s="83"/>
      <c r="E1215" s="831"/>
      <c r="F1215" s="831"/>
      <c r="G1215" s="916"/>
      <c r="H1215" s="969"/>
      <c r="I1215" s="969"/>
      <c r="J1215" s="18"/>
      <c r="K1215" s="958"/>
    </row>
    <row r="1216" spans="1:11" ht="15.6" x14ac:dyDescent="0.3">
      <c r="A1216" s="1140" t="s">
        <v>4247</v>
      </c>
      <c r="B1216" s="895" t="s">
        <v>286</v>
      </c>
      <c r="C1216" s="895"/>
      <c r="D1216" s="117" t="s">
        <v>1338</v>
      </c>
      <c r="E1216" s="895"/>
      <c r="F1216" s="895"/>
      <c r="G1216" s="999"/>
      <c r="H1216" s="960"/>
      <c r="I1216" s="960"/>
      <c r="J1216" s="110"/>
      <c r="K1216" s="957"/>
    </row>
    <row r="1217" spans="1:11" ht="24.75" customHeight="1" x14ac:dyDescent="0.3">
      <c r="A1217" s="1140" t="str">
        <f>IF(K1217&lt;&gt;0,"x","")</f>
        <v/>
      </c>
      <c r="B1217" s="1052" t="s">
        <v>2843</v>
      </c>
      <c r="C1217" s="891" t="s">
        <v>4103</v>
      </c>
      <c r="D1217" s="889" t="s">
        <v>2732</v>
      </c>
      <c r="E1217" s="890">
        <v>1</v>
      </c>
      <c r="F1217" s="101" t="s">
        <v>2569</v>
      </c>
      <c r="G1217" s="916"/>
      <c r="H1217" s="916"/>
      <c r="I1217" s="916"/>
      <c r="J1217" s="10"/>
      <c r="K1217" s="953"/>
    </row>
    <row r="1218" spans="1:11" ht="24.75" customHeight="1" x14ac:dyDescent="0.3">
      <c r="A1218" s="1140" t="str">
        <f>IF(K1218&lt;&gt;0,"x","")</f>
        <v/>
      </c>
      <c r="B1218" s="1052" t="s">
        <v>2844</v>
      </c>
      <c r="C1218" s="891" t="s">
        <v>4104</v>
      </c>
      <c r="D1218" s="889" t="s">
        <v>2736</v>
      </c>
      <c r="E1218" s="890">
        <v>2</v>
      </c>
      <c r="F1218" s="101" t="s">
        <v>2569</v>
      </c>
      <c r="G1218" s="916"/>
      <c r="H1218" s="916"/>
      <c r="I1218" s="916"/>
      <c r="J1218" s="10"/>
      <c r="K1218" s="953"/>
    </row>
    <row r="1219" spans="1:11" ht="24.75" customHeight="1" x14ac:dyDescent="0.3">
      <c r="A1219" s="1140" t="str">
        <f>IF(K1219&lt;&gt;0,"x","")</f>
        <v/>
      </c>
      <c r="B1219" s="1052" t="s">
        <v>2845</v>
      </c>
      <c r="C1219" s="96" t="s">
        <v>3903</v>
      </c>
      <c r="D1219" s="889" t="s">
        <v>4416</v>
      </c>
      <c r="E1219" s="890">
        <v>2</v>
      </c>
      <c r="F1219" s="101" t="s">
        <v>2569</v>
      </c>
      <c r="G1219" s="916"/>
      <c r="H1219" s="916"/>
      <c r="I1219" s="916"/>
      <c r="J1219" s="10"/>
      <c r="K1219" s="953"/>
    </row>
    <row r="1220" spans="1:11" ht="15.6" x14ac:dyDescent="0.3">
      <c r="A1220" s="1140" t="s">
        <v>4247</v>
      </c>
      <c r="B1220" s="831"/>
      <c r="C1220" s="831"/>
      <c r="D1220" s="83"/>
      <c r="E1220" s="831"/>
      <c r="F1220" s="831"/>
      <c r="G1220" s="916"/>
      <c r="H1220" s="969"/>
      <c r="I1220" s="969"/>
      <c r="J1220" s="18"/>
      <c r="K1220" s="958"/>
    </row>
    <row r="1221" spans="1:11" ht="15.6" hidden="1" x14ac:dyDescent="0.3">
      <c r="A1221" s="1140"/>
      <c r="B1221" s="1052" t="s">
        <v>1279</v>
      </c>
      <c r="C1221" s="1052"/>
      <c r="D1221" s="1056" t="s">
        <v>1339</v>
      </c>
      <c r="E1221" s="1052"/>
      <c r="F1221" s="1052"/>
      <c r="G1221" s="916"/>
      <c r="H1221" s="916">
        <f>G1221*F1221</f>
        <v>0</v>
      </c>
      <c r="I1221" s="916">
        <f>H1221*$I$12</f>
        <v>0</v>
      </c>
      <c r="J1221" s="10"/>
      <c r="K1221" s="953">
        <f>SUM(H1221:I1221)</f>
        <v>0</v>
      </c>
    </row>
    <row r="1222" spans="1:11" ht="15.6" hidden="1" x14ac:dyDescent="0.3">
      <c r="A1222" s="1140"/>
      <c r="B1222" s="1052" t="s">
        <v>1280</v>
      </c>
      <c r="C1222" s="1052"/>
      <c r="D1222" s="1056" t="s">
        <v>1340</v>
      </c>
      <c r="E1222" s="1052"/>
      <c r="F1222" s="1052"/>
      <c r="G1222" s="916"/>
      <c r="H1222" s="916">
        <f>G1222*F1222</f>
        <v>0</v>
      </c>
      <c r="I1222" s="916">
        <f>H1222*$I$12</f>
        <v>0</v>
      </c>
      <c r="J1222" s="10"/>
      <c r="K1222" s="953">
        <f>SUM(H1222:I1222)</f>
        <v>0</v>
      </c>
    </row>
    <row r="1223" spans="1:11" ht="15.6" hidden="1" x14ac:dyDescent="0.3">
      <c r="A1223" s="1140"/>
      <c r="B1223" s="1052" t="s">
        <v>1281</v>
      </c>
      <c r="C1223" s="1052"/>
      <c r="D1223" s="1056" t="s">
        <v>1341</v>
      </c>
      <c r="E1223" s="1052"/>
      <c r="F1223" s="1052"/>
      <c r="G1223" s="916"/>
      <c r="H1223" s="916">
        <f>G1223*F1223</f>
        <v>0</v>
      </c>
      <c r="I1223" s="916">
        <f>H1223*$I$12</f>
        <v>0</v>
      </c>
      <c r="J1223" s="10"/>
      <c r="K1223" s="953">
        <f>SUM(H1223:I1223)</f>
        <v>0</v>
      </c>
    </row>
    <row r="1224" spans="1:11" ht="15.6" x14ac:dyDescent="0.3">
      <c r="A1224" s="1140" t="s">
        <v>4247</v>
      </c>
      <c r="B1224" s="895" t="s">
        <v>287</v>
      </c>
      <c r="C1224" s="895"/>
      <c r="D1224" s="117" t="s">
        <v>1342</v>
      </c>
      <c r="E1224" s="895"/>
      <c r="F1224" s="895"/>
      <c r="G1224" s="999"/>
      <c r="H1224" s="960"/>
      <c r="I1224" s="960"/>
      <c r="J1224" s="110"/>
      <c r="K1224" s="957"/>
    </row>
    <row r="1225" spans="1:11" ht="15.6" hidden="1" x14ac:dyDescent="0.3">
      <c r="A1225" s="1140"/>
      <c r="B1225" s="69" t="s">
        <v>2652</v>
      </c>
      <c r="C1225" s="96" t="s">
        <v>2648</v>
      </c>
      <c r="D1225" s="34" t="s">
        <v>2649</v>
      </c>
      <c r="E1225" s="890"/>
      <c r="F1225" s="101" t="s">
        <v>60</v>
      </c>
      <c r="G1225" s="916">
        <v>154.55000000000001</v>
      </c>
      <c r="H1225" s="916">
        <f>G1225*E1225</f>
        <v>0</v>
      </c>
      <c r="I1225" s="916">
        <f>H1225*$I$12</f>
        <v>0</v>
      </c>
      <c r="J1225" s="10"/>
      <c r="K1225" s="916">
        <f>SUM(H1225:I1225)</f>
        <v>0</v>
      </c>
    </row>
    <row r="1226" spans="1:11" ht="15.6" x14ac:dyDescent="0.3">
      <c r="A1226" s="1140" t="str">
        <f>IF(K1226&lt;&gt;0,"x","")</f>
        <v/>
      </c>
      <c r="B1226" s="1052" t="s">
        <v>2653</v>
      </c>
      <c r="C1226" s="96" t="s">
        <v>2650</v>
      </c>
      <c r="D1226" s="34" t="s">
        <v>2651</v>
      </c>
      <c r="E1226" s="890">
        <v>6</v>
      </c>
      <c r="F1226" s="101" t="s">
        <v>60</v>
      </c>
      <c r="G1226" s="916"/>
      <c r="H1226" s="916"/>
      <c r="I1226" s="916"/>
      <c r="J1226" s="10"/>
      <c r="K1226" s="953"/>
    </row>
    <row r="1227" spans="1:11" ht="15.6" x14ac:dyDescent="0.3">
      <c r="A1227" s="1140" t="str">
        <f>IF(K1227&lt;&gt;0,"x","")</f>
        <v/>
      </c>
      <c r="B1227" s="1052" t="s">
        <v>4417</v>
      </c>
      <c r="C1227" s="134" t="s">
        <v>4419</v>
      </c>
      <c r="D1227" s="34" t="s">
        <v>4418</v>
      </c>
      <c r="E1227" s="909">
        <v>1</v>
      </c>
      <c r="F1227" s="101" t="s">
        <v>60</v>
      </c>
      <c r="G1227" s="916"/>
      <c r="H1227" s="916"/>
      <c r="I1227" s="916"/>
      <c r="J1227" s="10"/>
      <c r="K1227" s="953"/>
    </row>
    <row r="1228" spans="1:11" ht="15.6" x14ac:dyDescent="0.3">
      <c r="A1228" s="1140" t="str">
        <f>IF(K1228&lt;&gt;0,"x","")</f>
        <v/>
      </c>
      <c r="B1228" s="1052" t="s">
        <v>4420</v>
      </c>
      <c r="C1228" s="96" t="s">
        <v>4426</v>
      </c>
      <c r="D1228" s="34" t="s">
        <v>4421</v>
      </c>
      <c r="E1228" s="909">
        <v>1</v>
      </c>
      <c r="F1228" s="101" t="s">
        <v>60</v>
      </c>
      <c r="G1228" s="916"/>
      <c r="H1228" s="916"/>
      <c r="I1228" s="916"/>
      <c r="J1228" s="10"/>
      <c r="K1228" s="953"/>
    </row>
    <row r="1229" spans="1:11" ht="15.6" x14ac:dyDescent="0.3">
      <c r="A1229" s="1140" t="s">
        <v>4247</v>
      </c>
      <c r="B1229" s="831"/>
      <c r="C1229" s="831"/>
      <c r="D1229" s="83"/>
      <c r="E1229" s="831"/>
      <c r="F1229" s="831"/>
      <c r="G1229" s="916"/>
      <c r="H1229" s="969"/>
      <c r="I1229" s="969"/>
      <c r="J1229" s="18"/>
      <c r="K1229" s="958"/>
    </row>
    <row r="1230" spans="1:11" ht="15.6" x14ac:dyDescent="0.3">
      <c r="A1230" s="1140" t="s">
        <v>4247</v>
      </c>
      <c r="B1230" s="895" t="s">
        <v>288</v>
      </c>
      <c r="C1230" s="895"/>
      <c r="D1230" s="117" t="s">
        <v>1343</v>
      </c>
      <c r="E1230" s="895"/>
      <c r="F1230" s="895"/>
      <c r="G1230" s="999"/>
      <c r="H1230" s="960"/>
      <c r="I1230" s="960"/>
      <c r="J1230" s="110"/>
      <c r="K1230" s="957"/>
    </row>
    <row r="1231" spans="1:11" ht="15.6" x14ac:dyDescent="0.3">
      <c r="A1231" s="1140" t="str">
        <f>IF(K1231&lt;&gt;0,"x","")</f>
        <v/>
      </c>
      <c r="B1231" s="1052" t="s">
        <v>2846</v>
      </c>
      <c r="C1231" s="96" t="s">
        <v>3017</v>
      </c>
      <c r="D1231" s="889" t="s">
        <v>3019</v>
      </c>
      <c r="E1231" s="890">
        <v>6</v>
      </c>
      <c r="F1231" s="101" t="s">
        <v>60</v>
      </c>
      <c r="G1231" s="916"/>
      <c r="H1231" s="916"/>
      <c r="I1231" s="916"/>
      <c r="J1231" s="10"/>
      <c r="K1231" s="953"/>
    </row>
    <row r="1232" spans="1:11" ht="15.6" x14ac:dyDescent="0.3">
      <c r="A1232" s="1140" t="str">
        <f>IF(K1232&lt;&gt;0,"x","")</f>
        <v/>
      </c>
      <c r="B1232" s="1052" t="s">
        <v>2847</v>
      </c>
      <c r="C1232" s="96" t="s">
        <v>3018</v>
      </c>
      <c r="D1232" s="889" t="s">
        <v>2733</v>
      </c>
      <c r="E1232" s="890">
        <v>2</v>
      </c>
      <c r="F1232" s="101" t="s">
        <v>60</v>
      </c>
      <c r="G1232" s="916"/>
      <c r="H1232" s="916"/>
      <c r="I1232" s="916"/>
      <c r="J1232" s="10"/>
      <c r="K1232" s="953"/>
    </row>
    <row r="1233" spans="1:11" ht="15.6" x14ac:dyDescent="0.3">
      <c r="A1233" s="1140" t="s">
        <v>4247</v>
      </c>
      <c r="B1233" s="831"/>
      <c r="C1233" s="831"/>
      <c r="D1233" s="83"/>
      <c r="E1233" s="831"/>
      <c r="F1233" s="831"/>
      <c r="G1233" s="916"/>
      <c r="H1233" s="969"/>
      <c r="I1233" s="969"/>
      <c r="J1233" s="18"/>
      <c r="K1233" s="958"/>
    </row>
    <row r="1234" spans="1:11" ht="15.6" hidden="1" x14ac:dyDescent="0.3">
      <c r="A1234" s="1140"/>
      <c r="B1234" s="1052" t="s">
        <v>1282</v>
      </c>
      <c r="C1234" s="1052"/>
      <c r="D1234" s="1056" t="s">
        <v>1344</v>
      </c>
      <c r="E1234" s="1052"/>
      <c r="F1234" s="1052"/>
      <c r="G1234" s="916"/>
      <c r="H1234" s="916">
        <f t="shared" ref="H1234:H1317" si="101">G1234*F1234</f>
        <v>0</v>
      </c>
      <c r="I1234" s="916">
        <f>H1234*$I$12</f>
        <v>0</v>
      </c>
      <c r="J1234" s="10"/>
      <c r="K1234" s="953">
        <f>SUM(H1234:I1234)</f>
        <v>0</v>
      </c>
    </row>
    <row r="1235" spans="1:11" ht="15.6" x14ac:dyDescent="0.3">
      <c r="A1235" s="1140" t="s">
        <v>4247</v>
      </c>
      <c r="B1235" s="895" t="s">
        <v>289</v>
      </c>
      <c r="C1235" s="895"/>
      <c r="D1235" s="117" t="s">
        <v>1345</v>
      </c>
      <c r="E1235" s="895"/>
      <c r="F1235" s="895"/>
      <c r="G1235" s="999"/>
      <c r="H1235" s="960"/>
      <c r="I1235" s="960"/>
      <c r="J1235" s="110"/>
      <c r="K1235" s="957"/>
    </row>
    <row r="1236" spans="1:11" ht="26.4" x14ac:dyDescent="0.3">
      <c r="A1236" s="1140" t="str">
        <f>IF(K1236&lt;&gt;0,"x","")</f>
        <v/>
      </c>
      <c r="B1236" s="1052" t="s">
        <v>2655</v>
      </c>
      <c r="C1236" s="96" t="s">
        <v>2654</v>
      </c>
      <c r="D1236" s="842" t="s">
        <v>3244</v>
      </c>
      <c r="E1236" s="890">
        <v>6</v>
      </c>
      <c r="F1236" s="101" t="s">
        <v>60</v>
      </c>
      <c r="G1236" s="916"/>
      <c r="H1236" s="916"/>
      <c r="I1236" s="916"/>
      <c r="J1236" s="10"/>
      <c r="K1236" s="953"/>
    </row>
    <row r="1237" spans="1:11" ht="15.6" x14ac:dyDescent="0.3">
      <c r="A1237" s="1140" t="s">
        <v>4247</v>
      </c>
      <c r="B1237" s="831"/>
      <c r="C1237" s="831"/>
      <c r="D1237" s="83"/>
      <c r="E1237" s="890"/>
      <c r="F1237" s="831"/>
      <c r="G1237" s="916"/>
      <c r="H1237" s="969"/>
      <c r="I1237" s="969"/>
      <c r="J1237" s="18"/>
      <c r="K1237" s="958"/>
    </row>
    <row r="1238" spans="1:11" ht="15.6" x14ac:dyDescent="0.3">
      <c r="A1238" s="1140" t="s">
        <v>4247</v>
      </c>
      <c r="B1238" s="895" t="s">
        <v>1283</v>
      </c>
      <c r="C1238" s="895"/>
      <c r="D1238" s="117" t="s">
        <v>1346</v>
      </c>
      <c r="E1238" s="895"/>
      <c r="F1238" s="895"/>
      <c r="G1238" s="999"/>
      <c r="H1238" s="960"/>
      <c r="I1238" s="960"/>
      <c r="J1238" s="110"/>
      <c r="K1238" s="957"/>
    </row>
    <row r="1239" spans="1:11" ht="15.6" x14ac:dyDescent="0.3">
      <c r="A1239" s="1140" t="str">
        <f>IF(K1239&lt;&gt;0,"x","")</f>
        <v/>
      </c>
      <c r="B1239" s="1052" t="s">
        <v>2848</v>
      </c>
      <c r="C1239" s="1052" t="s">
        <v>3555</v>
      </c>
      <c r="D1239" s="105" t="s">
        <v>2568</v>
      </c>
      <c r="E1239" s="890">
        <v>6</v>
      </c>
      <c r="F1239" s="101" t="s">
        <v>60</v>
      </c>
      <c r="G1239" s="916"/>
      <c r="H1239" s="916"/>
      <c r="I1239" s="916"/>
      <c r="J1239" s="10"/>
      <c r="K1239" s="953"/>
    </row>
    <row r="1240" spans="1:11" ht="15.6" x14ac:dyDescent="0.3">
      <c r="A1240" s="1140" t="s">
        <v>4247</v>
      </c>
      <c r="B1240" s="831"/>
      <c r="C1240" s="831"/>
      <c r="D1240" s="83"/>
      <c r="E1240" s="890"/>
      <c r="F1240" s="831"/>
      <c r="G1240" s="916"/>
      <c r="H1240" s="969"/>
      <c r="I1240" s="969"/>
      <c r="J1240" s="18"/>
      <c r="K1240" s="958"/>
    </row>
    <row r="1241" spans="1:11" ht="15.6" hidden="1" x14ac:dyDescent="0.3">
      <c r="A1241" s="1140"/>
      <c r="B1241" s="1052" t="s">
        <v>1284</v>
      </c>
      <c r="C1241" s="1052"/>
      <c r="D1241" s="1056" t="s">
        <v>1347</v>
      </c>
      <c r="E1241" s="1052"/>
      <c r="F1241" s="1052"/>
      <c r="G1241" s="916"/>
      <c r="H1241" s="916">
        <f t="shared" si="101"/>
        <v>0</v>
      </c>
      <c r="I1241" s="916">
        <f>H1241*$I$12</f>
        <v>0</v>
      </c>
      <c r="J1241" s="10"/>
      <c r="K1241" s="953">
        <f>SUM(H1241:I1241)</f>
        <v>0</v>
      </c>
    </row>
    <row r="1242" spans="1:11" ht="15.6" x14ac:dyDescent="0.3">
      <c r="A1242" s="1140" t="s">
        <v>4247</v>
      </c>
      <c r="B1242" s="895" t="s">
        <v>1285</v>
      </c>
      <c r="C1242" s="895"/>
      <c r="D1242" s="117" t="s">
        <v>3749</v>
      </c>
      <c r="E1242" s="895"/>
      <c r="F1242" s="895"/>
      <c r="G1242" s="999"/>
      <c r="H1242" s="960"/>
      <c r="I1242" s="960"/>
      <c r="J1242" s="110"/>
      <c r="K1242" s="957"/>
    </row>
    <row r="1243" spans="1:11" ht="15.6" x14ac:dyDescent="0.3">
      <c r="A1243" s="1140" t="str">
        <f>IF(K1243&lt;&gt;0,"x","")</f>
        <v/>
      </c>
      <c r="B1243" s="1052" t="s">
        <v>2849</v>
      </c>
      <c r="C1243" s="904" t="s">
        <v>4172</v>
      </c>
      <c r="D1243" s="105" t="s">
        <v>3750</v>
      </c>
      <c r="E1243" s="890">
        <v>6</v>
      </c>
      <c r="F1243" s="101" t="s">
        <v>60</v>
      </c>
      <c r="G1243" s="916"/>
      <c r="H1243" s="916"/>
      <c r="I1243" s="916"/>
      <c r="J1243" s="10"/>
      <c r="K1243" s="953"/>
    </row>
    <row r="1244" spans="1:11" ht="15.6" x14ac:dyDescent="0.3">
      <c r="A1244" s="1140" t="s">
        <v>4247</v>
      </c>
      <c r="B1244" s="831"/>
      <c r="C1244" s="831"/>
      <c r="H1244" s="969"/>
      <c r="I1244" s="969"/>
      <c r="J1244" s="18"/>
      <c r="K1244" s="958"/>
    </row>
    <row r="1245" spans="1:11" ht="15.6" hidden="1" x14ac:dyDescent="0.3">
      <c r="A1245" s="1140"/>
      <c r="B1245" s="1052" t="s">
        <v>1286</v>
      </c>
      <c r="C1245" s="1052"/>
      <c r="D1245" s="1056" t="s">
        <v>1348</v>
      </c>
      <c r="E1245" s="1052"/>
      <c r="F1245" s="1052"/>
      <c r="G1245" s="955"/>
      <c r="H1245" s="916">
        <f t="shared" si="101"/>
        <v>0</v>
      </c>
      <c r="I1245" s="916">
        <f>H1245*$I$12</f>
        <v>0</v>
      </c>
      <c r="J1245" s="10"/>
      <c r="K1245" s="953">
        <f>SUM(H1245:I1245)</f>
        <v>0</v>
      </c>
    </row>
    <row r="1246" spans="1:11" ht="15.6" hidden="1" x14ac:dyDescent="0.3">
      <c r="A1246" s="1140"/>
      <c r="B1246" s="1052" t="s">
        <v>290</v>
      </c>
      <c r="C1246" s="1052"/>
      <c r="D1246" s="1056" t="s">
        <v>1349</v>
      </c>
      <c r="E1246" s="1052"/>
      <c r="F1246" s="1052"/>
      <c r="G1246" s="955"/>
      <c r="H1246" s="916"/>
      <c r="I1246" s="916"/>
      <c r="J1246" s="10"/>
      <c r="K1246" s="953"/>
    </row>
    <row r="1247" spans="1:11" ht="15.6" hidden="1" x14ac:dyDescent="0.3">
      <c r="A1247" s="1140"/>
      <c r="B1247" s="1052" t="s">
        <v>1287</v>
      </c>
      <c r="C1247" s="1052"/>
      <c r="D1247" s="1056" t="s">
        <v>1350</v>
      </c>
      <c r="E1247" s="1052"/>
      <c r="F1247" s="1052"/>
      <c r="G1247" s="955"/>
      <c r="H1247" s="916">
        <f t="shared" si="101"/>
        <v>0</v>
      </c>
      <c r="I1247" s="916">
        <f t="shared" ref="I1247:I1252" si="102">H1247*$I$12</f>
        <v>0</v>
      </c>
      <c r="J1247" s="10"/>
      <c r="K1247" s="953">
        <f t="shared" ref="K1247:K1252" si="103">SUM(H1247:I1247)</f>
        <v>0</v>
      </c>
    </row>
    <row r="1248" spans="1:11" ht="15.6" hidden="1" x14ac:dyDescent="0.3">
      <c r="A1248" s="1140"/>
      <c r="B1248" s="1052" t="s">
        <v>1288</v>
      </c>
      <c r="C1248" s="1052"/>
      <c r="D1248" s="1056" t="s">
        <v>1351</v>
      </c>
      <c r="E1248" s="1052"/>
      <c r="F1248" s="1052"/>
      <c r="G1248" s="955"/>
      <c r="H1248" s="916">
        <f t="shared" si="101"/>
        <v>0</v>
      </c>
      <c r="I1248" s="916">
        <f t="shared" si="102"/>
        <v>0</v>
      </c>
      <c r="J1248" s="10"/>
      <c r="K1248" s="953">
        <f t="shared" si="103"/>
        <v>0</v>
      </c>
    </row>
    <row r="1249" spans="1:11" ht="15.6" hidden="1" x14ac:dyDescent="0.3">
      <c r="A1249" s="1140"/>
      <c r="B1249" s="1052" t="s">
        <v>1289</v>
      </c>
      <c r="C1249" s="1052"/>
      <c r="D1249" s="1056" t="s">
        <v>1352</v>
      </c>
      <c r="E1249" s="1052"/>
      <c r="F1249" s="1052"/>
      <c r="G1249" s="955"/>
      <c r="H1249" s="916">
        <f t="shared" si="101"/>
        <v>0</v>
      </c>
      <c r="I1249" s="916">
        <f t="shared" si="102"/>
        <v>0</v>
      </c>
      <c r="J1249" s="10"/>
      <c r="K1249" s="953">
        <f t="shared" si="103"/>
        <v>0</v>
      </c>
    </row>
    <row r="1250" spans="1:11" ht="15.6" hidden="1" x14ac:dyDescent="0.3">
      <c r="A1250" s="1140"/>
      <c r="B1250" s="1052" t="s">
        <v>1290</v>
      </c>
      <c r="C1250" s="1052"/>
      <c r="D1250" s="1056" t="s">
        <v>1353</v>
      </c>
      <c r="E1250" s="1052"/>
      <c r="F1250" s="1052"/>
      <c r="G1250" s="955"/>
      <c r="H1250" s="916">
        <f t="shared" si="101"/>
        <v>0</v>
      </c>
      <c r="I1250" s="916">
        <f t="shared" si="102"/>
        <v>0</v>
      </c>
      <c r="J1250" s="10"/>
      <c r="K1250" s="953">
        <f t="shared" si="103"/>
        <v>0</v>
      </c>
    </row>
    <row r="1251" spans="1:11" ht="15.6" hidden="1" x14ac:dyDescent="0.3">
      <c r="A1251" s="1140"/>
      <c r="B1251" s="1052" t="s">
        <v>1291</v>
      </c>
      <c r="C1251" s="1052"/>
      <c r="D1251" s="1056" t="s">
        <v>1354</v>
      </c>
      <c r="E1251" s="1052"/>
      <c r="F1251" s="1052"/>
      <c r="G1251" s="955"/>
      <c r="H1251" s="916">
        <f t="shared" si="101"/>
        <v>0</v>
      </c>
      <c r="I1251" s="916">
        <f t="shared" si="102"/>
        <v>0</v>
      </c>
      <c r="J1251" s="10"/>
      <c r="K1251" s="953">
        <f t="shared" si="103"/>
        <v>0</v>
      </c>
    </row>
    <row r="1252" spans="1:11" ht="15.6" hidden="1" x14ac:dyDescent="0.3">
      <c r="A1252" s="1140"/>
      <c r="B1252" s="1052" t="s">
        <v>1292</v>
      </c>
      <c r="C1252" s="1052"/>
      <c r="D1252" s="1056" t="s">
        <v>1355</v>
      </c>
      <c r="E1252" s="1052"/>
      <c r="F1252" s="1052"/>
      <c r="G1252" s="955"/>
      <c r="H1252" s="916">
        <f t="shared" si="101"/>
        <v>0</v>
      </c>
      <c r="I1252" s="916">
        <f t="shared" si="102"/>
        <v>0</v>
      </c>
      <c r="J1252" s="10"/>
      <c r="K1252" s="953">
        <f t="shared" si="103"/>
        <v>0</v>
      </c>
    </row>
    <row r="1253" spans="1:11" ht="15.6" hidden="1" x14ac:dyDescent="0.3">
      <c r="A1253" s="1140"/>
      <c r="B1253" s="885"/>
      <c r="C1253" s="1052"/>
      <c r="D1253" s="68"/>
      <c r="E1253" s="1052"/>
      <c r="F1253" s="1052"/>
      <c r="G1253" s="955"/>
      <c r="H1253" s="916"/>
      <c r="I1253" s="916"/>
      <c r="J1253" s="10"/>
      <c r="K1253" s="916"/>
    </row>
    <row r="1254" spans="1:11" ht="15.6" x14ac:dyDescent="0.3">
      <c r="A1254" s="1140" t="s">
        <v>4247</v>
      </c>
      <c r="B1254" s="895" t="s">
        <v>3924</v>
      </c>
      <c r="C1254" s="895"/>
      <c r="D1254" s="117" t="s">
        <v>3925</v>
      </c>
      <c r="E1254" s="895"/>
      <c r="F1254" s="895"/>
      <c r="G1254" s="999"/>
      <c r="H1254" s="960"/>
      <c r="I1254" s="960"/>
      <c r="J1254" s="110"/>
      <c r="K1254" s="957"/>
    </row>
    <row r="1255" spans="1:11" ht="15.6" x14ac:dyDescent="0.3">
      <c r="A1255" s="1140" t="str">
        <f>IF(K1255&lt;&gt;0,"x","")</f>
        <v/>
      </c>
      <c r="B1255" s="1052" t="s">
        <v>3928</v>
      </c>
      <c r="C1255" s="1052" t="s">
        <v>3930</v>
      </c>
      <c r="D1255" s="1056" t="s">
        <v>3926</v>
      </c>
      <c r="E1255" s="890">
        <v>1</v>
      </c>
      <c r="F1255" s="101" t="s">
        <v>60</v>
      </c>
      <c r="G1255" s="955"/>
      <c r="H1255" s="916"/>
      <c r="I1255" s="916"/>
      <c r="J1255" s="10"/>
      <c r="K1255" s="953"/>
    </row>
    <row r="1256" spans="1:11" ht="15.6" x14ac:dyDescent="0.3">
      <c r="A1256" s="1140" t="str">
        <f>IF(K1256&lt;&gt;0,"x","")</f>
        <v/>
      </c>
      <c r="B1256" s="1052" t="s">
        <v>3929</v>
      </c>
      <c r="C1256" s="1052" t="s">
        <v>3931</v>
      </c>
      <c r="D1256" s="1056" t="s">
        <v>3927</v>
      </c>
      <c r="E1256" s="890">
        <v>4</v>
      </c>
      <c r="F1256" s="101" t="s">
        <v>60</v>
      </c>
      <c r="G1256" s="955"/>
      <c r="H1256" s="916"/>
      <c r="I1256" s="916"/>
      <c r="J1256" s="10"/>
      <c r="K1256" s="953"/>
    </row>
    <row r="1257" spans="1:11" ht="15.6" x14ac:dyDescent="0.3">
      <c r="A1257" s="1140" t="s">
        <v>4247</v>
      </c>
      <c r="B1257" s="1057"/>
      <c r="C1257" s="426"/>
      <c r="D1257" s="1057"/>
      <c r="E1257" s="859"/>
      <c r="F1257" s="859"/>
      <c r="G1257" s="969"/>
      <c r="H1257" s="969"/>
      <c r="I1257" s="969"/>
      <c r="J1257" s="859"/>
      <c r="K1257" s="969"/>
    </row>
    <row r="1258" spans="1:11" ht="15.6" hidden="1" x14ac:dyDescent="0.3">
      <c r="A1258" s="1140"/>
      <c r="B1258" s="880" t="s">
        <v>1293</v>
      </c>
      <c r="C1258" s="880"/>
      <c r="D1258" s="20" t="s">
        <v>1356</v>
      </c>
      <c r="E1258" s="880"/>
      <c r="F1258" s="880"/>
      <c r="G1258" s="964"/>
      <c r="H1258" s="964"/>
      <c r="I1258" s="964"/>
      <c r="J1258" s="880"/>
      <c r="K1258" s="964"/>
    </row>
    <row r="1259" spans="1:11" ht="15.6" hidden="1" x14ac:dyDescent="0.3">
      <c r="A1259" s="1140"/>
      <c r="B1259" s="1052" t="s">
        <v>1294</v>
      </c>
      <c r="C1259" s="1052"/>
      <c r="D1259" s="1056" t="s">
        <v>1357</v>
      </c>
      <c r="E1259" s="1052"/>
      <c r="F1259" s="1052"/>
      <c r="G1259" s="916"/>
      <c r="H1259" s="916">
        <f t="shared" si="101"/>
        <v>0</v>
      </c>
      <c r="I1259" s="916">
        <f t="shared" ref="I1259:I1265" si="104">H1259*$I$12</f>
        <v>0</v>
      </c>
      <c r="J1259" s="10"/>
      <c r="K1259" s="953">
        <f t="shared" ref="K1259:K1265" si="105">SUM(H1259:I1259)</f>
        <v>0</v>
      </c>
    </row>
    <row r="1260" spans="1:11" ht="15.6" hidden="1" x14ac:dyDescent="0.3">
      <c r="A1260" s="1140"/>
      <c r="B1260" s="1052" t="s">
        <v>1295</v>
      </c>
      <c r="C1260" s="1052"/>
      <c r="D1260" s="1056" t="s">
        <v>1358</v>
      </c>
      <c r="E1260" s="1052"/>
      <c r="F1260" s="1052"/>
      <c r="G1260" s="916"/>
      <c r="H1260" s="916">
        <f t="shared" si="101"/>
        <v>0</v>
      </c>
      <c r="I1260" s="916">
        <f t="shared" si="104"/>
        <v>0</v>
      </c>
      <c r="J1260" s="10"/>
      <c r="K1260" s="953">
        <f t="shared" si="105"/>
        <v>0</v>
      </c>
    </row>
    <row r="1261" spans="1:11" ht="15.6" hidden="1" x14ac:dyDescent="0.3">
      <c r="A1261" s="1140"/>
      <c r="B1261" s="1052" t="s">
        <v>1296</v>
      </c>
      <c r="C1261" s="1052"/>
      <c r="D1261" s="1056" t="s">
        <v>1359</v>
      </c>
      <c r="E1261" s="1052"/>
      <c r="F1261" s="1052"/>
      <c r="G1261" s="916"/>
      <c r="H1261" s="916">
        <f t="shared" si="101"/>
        <v>0</v>
      </c>
      <c r="I1261" s="916">
        <f t="shared" si="104"/>
        <v>0</v>
      </c>
      <c r="J1261" s="10"/>
      <c r="K1261" s="953">
        <f t="shared" si="105"/>
        <v>0</v>
      </c>
    </row>
    <row r="1262" spans="1:11" ht="15.6" hidden="1" x14ac:dyDescent="0.3">
      <c r="A1262" s="1140"/>
      <c r="B1262" s="1052" t="s">
        <v>1297</v>
      </c>
      <c r="C1262" s="1052"/>
      <c r="D1262" s="1056" t="s">
        <v>1360</v>
      </c>
      <c r="E1262" s="1052"/>
      <c r="F1262" s="1052"/>
      <c r="G1262" s="916"/>
      <c r="H1262" s="916">
        <f t="shared" si="101"/>
        <v>0</v>
      </c>
      <c r="I1262" s="916">
        <f t="shared" si="104"/>
        <v>0</v>
      </c>
      <c r="J1262" s="10"/>
      <c r="K1262" s="953">
        <f t="shared" si="105"/>
        <v>0</v>
      </c>
    </row>
    <row r="1263" spans="1:11" ht="15.6" hidden="1" x14ac:dyDescent="0.3">
      <c r="A1263" s="1140"/>
      <c r="B1263" s="1052" t="s">
        <v>1298</v>
      </c>
      <c r="C1263" s="1052"/>
      <c r="D1263" s="1056" t="s">
        <v>1361</v>
      </c>
      <c r="E1263" s="1052"/>
      <c r="F1263" s="1052"/>
      <c r="G1263" s="916"/>
      <c r="H1263" s="916">
        <f t="shared" si="101"/>
        <v>0</v>
      </c>
      <c r="I1263" s="916">
        <f t="shared" si="104"/>
        <v>0</v>
      </c>
      <c r="J1263" s="10"/>
      <c r="K1263" s="953">
        <f t="shared" si="105"/>
        <v>0</v>
      </c>
    </row>
    <row r="1264" spans="1:11" ht="15.6" hidden="1" x14ac:dyDescent="0.3">
      <c r="A1264" s="1140"/>
      <c r="B1264" s="1052" t="s">
        <v>1299</v>
      </c>
      <c r="C1264" s="1052"/>
      <c r="D1264" s="1056" t="s">
        <v>1362</v>
      </c>
      <c r="E1264" s="1052"/>
      <c r="F1264" s="1052"/>
      <c r="G1264" s="916"/>
      <c r="H1264" s="916">
        <f t="shared" si="101"/>
        <v>0</v>
      </c>
      <c r="I1264" s="916">
        <f t="shared" si="104"/>
        <v>0</v>
      </c>
      <c r="J1264" s="10"/>
      <c r="K1264" s="953">
        <f t="shared" si="105"/>
        <v>0</v>
      </c>
    </row>
    <row r="1265" spans="1:11" ht="15.6" hidden="1" x14ac:dyDescent="0.3">
      <c r="A1265" s="1140"/>
      <c r="B1265" s="1052" t="s">
        <v>1300</v>
      </c>
      <c r="C1265" s="1052"/>
      <c r="D1265" s="1056" t="s">
        <v>1363</v>
      </c>
      <c r="E1265" s="1052"/>
      <c r="F1265" s="1052"/>
      <c r="G1265" s="916"/>
      <c r="H1265" s="916">
        <f t="shared" si="101"/>
        <v>0</v>
      </c>
      <c r="I1265" s="916">
        <f t="shared" si="104"/>
        <v>0</v>
      </c>
      <c r="J1265" s="10"/>
      <c r="K1265" s="953">
        <f t="shared" si="105"/>
        <v>0</v>
      </c>
    </row>
    <row r="1266" spans="1:11" ht="15.6" x14ac:dyDescent="0.3">
      <c r="A1266" s="1140" t="s">
        <v>4247</v>
      </c>
      <c r="B1266" s="895" t="s">
        <v>2850</v>
      </c>
      <c r="C1266" s="895"/>
      <c r="D1266" s="117" t="s">
        <v>1635</v>
      </c>
      <c r="E1266" s="895"/>
      <c r="F1266" s="895"/>
      <c r="G1266" s="999"/>
      <c r="H1266" s="960"/>
      <c r="I1266" s="960"/>
      <c r="J1266" s="110"/>
      <c r="K1266" s="957"/>
    </row>
    <row r="1267" spans="1:11" ht="26.4" x14ac:dyDescent="0.3">
      <c r="A1267" s="1140" t="str">
        <f>IF(K1267&lt;&gt;0,"x","")</f>
        <v/>
      </c>
      <c r="B1267" s="127" t="s">
        <v>2851</v>
      </c>
      <c r="C1267" s="904" t="s">
        <v>3325</v>
      </c>
      <c r="D1267" s="842" t="s">
        <v>2737</v>
      </c>
      <c r="E1267" s="421">
        <v>6</v>
      </c>
      <c r="F1267" s="101" t="s">
        <v>60</v>
      </c>
      <c r="G1267" s="916"/>
      <c r="H1267" s="916"/>
      <c r="I1267" s="916"/>
      <c r="J1267" s="10"/>
      <c r="K1267" s="953"/>
    </row>
    <row r="1268" spans="1:11" ht="26.4" x14ac:dyDescent="0.3">
      <c r="A1268" s="1140" t="str">
        <f>IF(K1268&lt;&gt;0,"x","")</f>
        <v/>
      </c>
      <c r="B1268" s="127" t="s">
        <v>2852</v>
      </c>
      <c r="C1268" s="96" t="s">
        <v>3020</v>
      </c>
      <c r="D1268" s="842" t="s">
        <v>2738</v>
      </c>
      <c r="E1268" s="890">
        <v>4</v>
      </c>
      <c r="F1268" s="101" t="s">
        <v>60</v>
      </c>
      <c r="G1268" s="916"/>
      <c r="H1268" s="916"/>
      <c r="I1268" s="916"/>
      <c r="J1268" s="10"/>
      <c r="K1268" s="953"/>
    </row>
    <row r="1269" spans="1:11" ht="26.4" x14ac:dyDescent="0.3">
      <c r="A1269" s="1140" t="str">
        <f t="shared" ref="A1269:A1276" si="106">IF(K1269&lt;&gt;0,"x","")</f>
        <v/>
      </c>
      <c r="B1269" s="127" t="s">
        <v>2853</v>
      </c>
      <c r="C1269" s="96" t="s">
        <v>3021</v>
      </c>
      <c r="D1269" s="842" t="s">
        <v>2739</v>
      </c>
      <c r="E1269" s="890">
        <v>4</v>
      </c>
      <c r="F1269" s="101" t="s">
        <v>60</v>
      </c>
      <c r="G1269" s="916"/>
      <c r="H1269" s="916"/>
      <c r="I1269" s="916"/>
      <c r="J1269" s="10"/>
      <c r="K1269" s="953"/>
    </row>
    <row r="1270" spans="1:11" ht="15.6" x14ac:dyDescent="0.3">
      <c r="A1270" s="1140" t="str">
        <f t="shared" si="106"/>
        <v/>
      </c>
      <c r="B1270" s="127" t="s">
        <v>2854</v>
      </c>
      <c r="C1270" s="891" t="s">
        <v>3324</v>
      </c>
      <c r="D1270" s="842" t="s">
        <v>2740</v>
      </c>
      <c r="E1270" s="890">
        <v>2.16</v>
      </c>
      <c r="F1270" s="101" t="s">
        <v>237</v>
      </c>
      <c r="G1270" s="916"/>
      <c r="H1270" s="916"/>
      <c r="I1270" s="916"/>
      <c r="J1270" s="10"/>
      <c r="K1270" s="953"/>
    </row>
    <row r="1271" spans="1:11" ht="26.4" x14ac:dyDescent="0.3">
      <c r="A1271" s="1140" t="str">
        <f t="shared" si="106"/>
        <v/>
      </c>
      <c r="B1271" s="127" t="s">
        <v>2855</v>
      </c>
      <c r="C1271" s="904" t="s">
        <v>4175</v>
      </c>
      <c r="D1271" s="842" t="s">
        <v>2713</v>
      </c>
      <c r="E1271" s="421">
        <v>4</v>
      </c>
      <c r="F1271" s="101" t="s">
        <v>60</v>
      </c>
      <c r="G1271" s="916"/>
      <c r="H1271" s="916"/>
      <c r="I1271" s="916"/>
      <c r="J1271" s="10"/>
      <c r="K1271" s="953"/>
    </row>
    <row r="1272" spans="1:11" ht="26.4" x14ac:dyDescent="0.3">
      <c r="A1272" s="1140" t="str">
        <f t="shared" si="106"/>
        <v/>
      </c>
      <c r="B1272" s="127" t="s">
        <v>2856</v>
      </c>
      <c r="C1272" s="92" t="s">
        <v>3752</v>
      </c>
      <c r="D1272" s="842" t="s">
        <v>2714</v>
      </c>
      <c r="E1272" s="890">
        <v>2</v>
      </c>
      <c r="F1272" s="101" t="s">
        <v>60</v>
      </c>
      <c r="G1272" s="916"/>
      <c r="H1272" s="916"/>
      <c r="I1272" s="916"/>
      <c r="J1272" s="10"/>
      <c r="K1272" s="953"/>
    </row>
    <row r="1273" spans="1:11" ht="26.4" x14ac:dyDescent="0.3">
      <c r="A1273" s="1140" t="str">
        <f t="shared" si="106"/>
        <v/>
      </c>
      <c r="B1273" s="891" t="s">
        <v>2857</v>
      </c>
      <c r="C1273" s="904" t="s">
        <v>4177</v>
      </c>
      <c r="D1273" s="842" t="s">
        <v>2715</v>
      </c>
      <c r="E1273" s="421">
        <v>4</v>
      </c>
      <c r="F1273" s="101" t="s">
        <v>60</v>
      </c>
      <c r="G1273" s="674"/>
      <c r="H1273" s="916"/>
      <c r="I1273" s="916"/>
      <c r="J1273" s="10"/>
      <c r="K1273" s="953"/>
    </row>
    <row r="1274" spans="1:11" ht="15.6" x14ac:dyDescent="0.3">
      <c r="A1274" s="1140" t="s">
        <v>4247</v>
      </c>
      <c r="B1274" s="832"/>
      <c r="C1274" s="905"/>
      <c r="D1274" s="841"/>
      <c r="E1274" s="512"/>
      <c r="F1274" s="645"/>
      <c r="G1274" s="969"/>
      <c r="H1274" s="969"/>
      <c r="I1274" s="969"/>
      <c r="J1274" s="18"/>
      <c r="K1274" s="969"/>
    </row>
    <row r="1275" spans="1:11" ht="15.6" x14ac:dyDescent="0.3">
      <c r="A1275" s="1140" t="s">
        <v>4247</v>
      </c>
      <c r="B1275" s="880" t="s">
        <v>3737</v>
      </c>
      <c r="C1275" s="880"/>
      <c r="D1275" s="20" t="s">
        <v>3738</v>
      </c>
      <c r="E1275" s="880"/>
      <c r="F1275" s="880"/>
      <c r="G1275" s="964"/>
      <c r="H1275" s="964"/>
      <c r="I1275" s="964"/>
      <c r="J1275" s="880"/>
      <c r="K1275" s="964"/>
    </row>
    <row r="1276" spans="1:11" ht="15.6" x14ac:dyDescent="0.3">
      <c r="A1276" s="1140" t="str">
        <f t="shared" si="106"/>
        <v/>
      </c>
      <c r="B1276" s="1052" t="s">
        <v>3739</v>
      </c>
      <c r="C1276" s="92" t="s">
        <v>3911</v>
      </c>
      <c r="D1276" s="1056" t="s">
        <v>4563</v>
      </c>
      <c r="E1276" s="421">
        <v>12</v>
      </c>
      <c r="F1276" s="101" t="s">
        <v>60</v>
      </c>
      <c r="G1276" s="916"/>
      <c r="H1276" s="916"/>
      <c r="I1276" s="916"/>
      <c r="J1276" s="10"/>
      <c r="K1276" s="953"/>
    </row>
    <row r="1277" spans="1:11" ht="15.6" hidden="1" x14ac:dyDescent="0.3">
      <c r="A1277" s="1140"/>
      <c r="B1277" s="1052"/>
      <c r="C1277" s="1052"/>
      <c r="D1277" s="1056"/>
      <c r="E1277" s="1052"/>
      <c r="F1277" s="1052"/>
      <c r="G1277" s="916"/>
      <c r="H1277" s="916"/>
      <c r="I1277" s="916"/>
      <c r="J1277" s="10"/>
      <c r="K1277" s="953"/>
    </row>
    <row r="1278" spans="1:11" ht="15.6" hidden="1" x14ac:dyDescent="0.3">
      <c r="A1278" s="1140"/>
      <c r="B1278" s="1052" t="s">
        <v>1295</v>
      </c>
      <c r="C1278" s="1052"/>
      <c r="D1278" s="1056" t="s">
        <v>1358</v>
      </c>
      <c r="E1278" s="1052"/>
      <c r="F1278" s="1052"/>
      <c r="G1278" s="916"/>
      <c r="H1278" s="916">
        <f t="shared" ref="H1278:H1283" si="107">G1278*F1278</f>
        <v>0</v>
      </c>
      <c r="I1278" s="916">
        <f t="shared" ref="I1278:I1283" si="108">H1278*$I$12</f>
        <v>0</v>
      </c>
      <c r="J1278" s="10"/>
      <c r="K1278" s="953">
        <f t="shared" ref="K1278:K1283" si="109">SUM(H1278:I1278)</f>
        <v>0</v>
      </c>
    </row>
    <row r="1279" spans="1:11" ht="15.6" hidden="1" x14ac:dyDescent="0.3">
      <c r="A1279" s="1140"/>
      <c r="B1279" s="1052" t="s">
        <v>1296</v>
      </c>
      <c r="C1279" s="1052"/>
      <c r="D1279" s="1056" t="s">
        <v>1359</v>
      </c>
      <c r="E1279" s="1052"/>
      <c r="F1279" s="1052"/>
      <c r="G1279" s="916"/>
      <c r="H1279" s="916">
        <f t="shared" si="107"/>
        <v>0</v>
      </c>
      <c r="I1279" s="916">
        <f t="shared" si="108"/>
        <v>0</v>
      </c>
      <c r="J1279" s="10"/>
      <c r="K1279" s="953">
        <f t="shared" si="109"/>
        <v>0</v>
      </c>
    </row>
    <row r="1280" spans="1:11" ht="15.6" hidden="1" x14ac:dyDescent="0.3">
      <c r="A1280" s="1140"/>
      <c r="B1280" s="1052" t="s">
        <v>1297</v>
      </c>
      <c r="C1280" s="1052"/>
      <c r="D1280" s="1056" t="s">
        <v>1360</v>
      </c>
      <c r="E1280" s="1052"/>
      <c r="F1280" s="1052"/>
      <c r="G1280" s="916"/>
      <c r="H1280" s="916">
        <f t="shared" si="107"/>
        <v>0</v>
      </c>
      <c r="I1280" s="916">
        <f t="shared" si="108"/>
        <v>0</v>
      </c>
      <c r="J1280" s="10"/>
      <c r="K1280" s="953">
        <f t="shared" si="109"/>
        <v>0</v>
      </c>
    </row>
    <row r="1281" spans="1:11" ht="15.6" hidden="1" x14ac:dyDescent="0.3">
      <c r="A1281" s="1140"/>
      <c r="B1281" s="1052" t="s">
        <v>1298</v>
      </c>
      <c r="C1281" s="1052"/>
      <c r="D1281" s="1056" t="s">
        <v>1361</v>
      </c>
      <c r="E1281" s="1052"/>
      <c r="F1281" s="1052"/>
      <c r="G1281" s="916"/>
      <c r="H1281" s="916">
        <f t="shared" si="107"/>
        <v>0</v>
      </c>
      <c r="I1281" s="916">
        <f t="shared" si="108"/>
        <v>0</v>
      </c>
      <c r="J1281" s="10"/>
      <c r="K1281" s="953">
        <f t="shared" si="109"/>
        <v>0</v>
      </c>
    </row>
    <row r="1282" spans="1:11" ht="15.6" hidden="1" x14ac:dyDescent="0.3">
      <c r="A1282" s="1140"/>
      <c r="B1282" s="1052" t="s">
        <v>1299</v>
      </c>
      <c r="C1282" s="1052"/>
      <c r="D1282" s="1056" t="s">
        <v>1362</v>
      </c>
      <c r="E1282" s="1052"/>
      <c r="F1282" s="1052"/>
      <c r="G1282" s="916"/>
      <c r="H1282" s="916">
        <f t="shared" si="107"/>
        <v>0</v>
      </c>
      <c r="I1282" s="916">
        <f t="shared" si="108"/>
        <v>0</v>
      </c>
      <c r="J1282" s="10"/>
      <c r="K1282" s="953">
        <f t="shared" si="109"/>
        <v>0</v>
      </c>
    </row>
    <row r="1283" spans="1:11" ht="15.6" hidden="1" x14ac:dyDescent="0.3">
      <c r="A1283" s="1140"/>
      <c r="B1283" s="1052" t="s">
        <v>1300</v>
      </c>
      <c r="C1283" s="1052"/>
      <c r="D1283" s="1056" t="s">
        <v>1363</v>
      </c>
      <c r="E1283" s="1052"/>
      <c r="F1283" s="1052"/>
      <c r="G1283" s="916"/>
      <c r="H1283" s="916">
        <f t="shared" si="107"/>
        <v>0</v>
      </c>
      <c r="I1283" s="916">
        <f t="shared" si="108"/>
        <v>0</v>
      </c>
      <c r="J1283" s="10"/>
      <c r="K1283" s="953">
        <f t="shared" si="109"/>
        <v>0</v>
      </c>
    </row>
    <row r="1284" spans="1:11" ht="15.6" hidden="1" x14ac:dyDescent="0.3">
      <c r="A1284" s="1140"/>
      <c r="B1284" s="895" t="s">
        <v>2850</v>
      </c>
      <c r="C1284" s="895"/>
      <c r="D1284" s="117" t="s">
        <v>1635</v>
      </c>
      <c r="E1284" s="895"/>
      <c r="F1284" s="895"/>
      <c r="G1284" s="999"/>
      <c r="H1284" s="960"/>
      <c r="I1284" s="960"/>
      <c r="J1284" s="110"/>
      <c r="K1284" s="957"/>
    </row>
    <row r="1285" spans="1:11" ht="15.6" hidden="1" x14ac:dyDescent="0.3">
      <c r="A1285" s="1140"/>
      <c r="B1285" s="1052" t="s">
        <v>1364</v>
      </c>
      <c r="C1285" s="1052"/>
      <c r="D1285" s="1056" t="s">
        <v>1304</v>
      </c>
      <c r="E1285" s="1052"/>
      <c r="F1285" s="1052"/>
      <c r="G1285" s="955"/>
      <c r="H1285" s="916">
        <f t="shared" si="101"/>
        <v>0</v>
      </c>
      <c r="I1285" s="916">
        <f t="shared" ref="I1285:I1290" si="110">H1285*$I$12</f>
        <v>0</v>
      </c>
      <c r="J1285" s="10"/>
      <c r="K1285" s="953">
        <f t="shared" ref="K1285:K1290" si="111">SUM(H1285:I1285)</f>
        <v>0</v>
      </c>
    </row>
    <row r="1286" spans="1:11" ht="15.6" hidden="1" x14ac:dyDescent="0.3">
      <c r="A1286" s="1140"/>
      <c r="B1286" s="1052" t="s">
        <v>1365</v>
      </c>
      <c r="C1286" s="1052"/>
      <c r="D1286" s="1056" t="s">
        <v>1305</v>
      </c>
      <c r="E1286" s="1052"/>
      <c r="F1286" s="1052"/>
      <c r="G1286" s="955"/>
      <c r="H1286" s="916">
        <f t="shared" si="101"/>
        <v>0</v>
      </c>
      <c r="I1286" s="916">
        <f t="shared" si="110"/>
        <v>0</v>
      </c>
      <c r="J1286" s="10"/>
      <c r="K1286" s="953">
        <f t="shared" si="111"/>
        <v>0</v>
      </c>
    </row>
    <row r="1287" spans="1:11" ht="15.6" hidden="1" x14ac:dyDescent="0.3">
      <c r="A1287" s="1140"/>
      <c r="B1287" s="1052" t="s">
        <v>1366</v>
      </c>
      <c r="C1287" s="1052"/>
      <c r="D1287" s="1056" t="s">
        <v>1311</v>
      </c>
      <c r="E1287" s="1052"/>
      <c r="F1287" s="1052"/>
      <c r="G1287" s="955"/>
      <c r="H1287" s="916">
        <f t="shared" si="101"/>
        <v>0</v>
      </c>
      <c r="I1287" s="916">
        <f t="shared" si="110"/>
        <v>0</v>
      </c>
      <c r="J1287" s="10"/>
      <c r="K1287" s="953">
        <f t="shared" si="111"/>
        <v>0</v>
      </c>
    </row>
    <row r="1288" spans="1:11" ht="15.6" hidden="1" x14ac:dyDescent="0.3">
      <c r="A1288" s="1140"/>
      <c r="B1288" s="1052" t="s">
        <v>1367</v>
      </c>
      <c r="C1288" s="1052"/>
      <c r="D1288" s="1056" t="s">
        <v>1313</v>
      </c>
      <c r="E1288" s="1052"/>
      <c r="F1288" s="1052"/>
      <c r="G1288" s="955"/>
      <c r="H1288" s="916">
        <f t="shared" si="101"/>
        <v>0</v>
      </c>
      <c r="I1288" s="916">
        <f t="shared" si="110"/>
        <v>0</v>
      </c>
      <c r="J1288" s="10"/>
      <c r="K1288" s="953">
        <f t="shared" si="111"/>
        <v>0</v>
      </c>
    </row>
    <row r="1289" spans="1:11" ht="15.6" hidden="1" x14ac:dyDescent="0.3">
      <c r="A1289" s="1140"/>
      <c r="B1289" s="1052" t="s">
        <v>1368</v>
      </c>
      <c r="C1289" s="1052"/>
      <c r="D1289" s="1056" t="s">
        <v>1406</v>
      </c>
      <c r="E1289" s="1052"/>
      <c r="F1289" s="1052"/>
      <c r="G1289" s="955"/>
      <c r="H1289" s="916">
        <f t="shared" si="101"/>
        <v>0</v>
      </c>
      <c r="I1289" s="916">
        <f t="shared" si="110"/>
        <v>0</v>
      </c>
      <c r="J1289" s="10"/>
      <c r="K1289" s="953">
        <f t="shared" si="111"/>
        <v>0</v>
      </c>
    </row>
    <row r="1290" spans="1:11" ht="15.6" hidden="1" x14ac:dyDescent="0.3">
      <c r="A1290" s="1140"/>
      <c r="B1290" s="1052" t="s">
        <v>1369</v>
      </c>
      <c r="C1290" s="1052"/>
      <c r="D1290" s="1056" t="s">
        <v>1407</v>
      </c>
      <c r="E1290" s="1052"/>
      <c r="F1290" s="1052"/>
      <c r="G1290" s="955"/>
      <c r="H1290" s="916">
        <f t="shared" si="101"/>
        <v>0</v>
      </c>
      <c r="I1290" s="916">
        <f t="shared" si="110"/>
        <v>0</v>
      </c>
      <c r="J1290" s="10"/>
      <c r="K1290" s="953">
        <f t="shared" si="111"/>
        <v>0</v>
      </c>
    </row>
    <row r="1291" spans="1:11" ht="15.6" hidden="1" x14ac:dyDescent="0.3">
      <c r="A1291" s="1140"/>
      <c r="B1291" s="1052"/>
      <c r="C1291" s="1052"/>
      <c r="D1291" s="1056"/>
      <c r="E1291" s="1052"/>
      <c r="F1291" s="1052"/>
      <c r="G1291" s="955"/>
      <c r="H1291" s="916"/>
      <c r="I1291" s="916"/>
      <c r="J1291" s="10"/>
      <c r="K1291" s="916"/>
    </row>
    <row r="1292" spans="1:11" ht="15.6" hidden="1" x14ac:dyDescent="0.3">
      <c r="A1292" s="1140"/>
      <c r="B1292" s="880" t="s">
        <v>1370</v>
      </c>
      <c r="C1292" s="880"/>
      <c r="D1292" s="20" t="s">
        <v>1301</v>
      </c>
      <c r="E1292" s="880"/>
      <c r="F1292" s="880"/>
      <c r="G1292" s="964"/>
      <c r="H1292" s="964"/>
      <c r="I1292" s="964"/>
      <c r="J1292" s="880"/>
      <c r="K1292" s="964"/>
    </row>
    <row r="1293" spans="1:11" ht="15.6" hidden="1" x14ac:dyDescent="0.3">
      <c r="A1293" s="1140"/>
      <c r="B1293" s="1052" t="s">
        <v>1371</v>
      </c>
      <c r="C1293" s="1052"/>
      <c r="D1293" s="70" t="s">
        <v>1302</v>
      </c>
      <c r="E1293" s="1052"/>
      <c r="F1293" s="1052"/>
      <c r="G1293" s="955"/>
      <c r="H1293" s="916">
        <f t="shared" si="101"/>
        <v>0</v>
      </c>
      <c r="I1293" s="916">
        <f t="shared" ref="I1293:I1305" si="112">H1293*$I$12</f>
        <v>0</v>
      </c>
      <c r="J1293" s="10"/>
      <c r="K1293" s="953">
        <f t="shared" ref="K1293:K1305" si="113">SUM(H1293:I1293)</f>
        <v>0</v>
      </c>
    </row>
    <row r="1294" spans="1:11" ht="15.6" hidden="1" x14ac:dyDescent="0.3">
      <c r="A1294" s="1140"/>
      <c r="B1294" s="1052" t="s">
        <v>1372</v>
      </c>
      <c r="C1294" s="1052"/>
      <c r="D1294" s="70" t="s">
        <v>1303</v>
      </c>
      <c r="E1294" s="1052"/>
      <c r="F1294" s="1052"/>
      <c r="G1294" s="955"/>
      <c r="H1294" s="916">
        <f t="shared" si="101"/>
        <v>0</v>
      </c>
      <c r="I1294" s="916">
        <f t="shared" si="112"/>
        <v>0</v>
      </c>
      <c r="J1294" s="10"/>
      <c r="K1294" s="953">
        <f t="shared" si="113"/>
        <v>0</v>
      </c>
    </row>
    <row r="1295" spans="1:11" ht="15.6" hidden="1" x14ac:dyDescent="0.3">
      <c r="A1295" s="1140"/>
      <c r="B1295" s="1052" t="s">
        <v>1373</v>
      </c>
      <c r="C1295" s="1052"/>
      <c r="D1295" s="70" t="s">
        <v>1304</v>
      </c>
      <c r="E1295" s="1052"/>
      <c r="F1295" s="1052"/>
      <c r="G1295" s="955"/>
      <c r="H1295" s="916">
        <f t="shared" si="101"/>
        <v>0</v>
      </c>
      <c r="I1295" s="916">
        <f t="shared" si="112"/>
        <v>0</v>
      </c>
      <c r="J1295" s="10"/>
      <c r="K1295" s="953">
        <f t="shared" si="113"/>
        <v>0</v>
      </c>
    </row>
    <row r="1296" spans="1:11" ht="15.6" hidden="1" x14ac:dyDescent="0.3">
      <c r="A1296" s="1140"/>
      <c r="B1296" s="1052" t="s">
        <v>1374</v>
      </c>
      <c r="C1296" s="1052"/>
      <c r="D1296" s="70" t="s">
        <v>1305</v>
      </c>
      <c r="E1296" s="1052"/>
      <c r="F1296" s="1052"/>
      <c r="G1296" s="955"/>
      <c r="H1296" s="916">
        <f t="shared" si="101"/>
        <v>0</v>
      </c>
      <c r="I1296" s="916">
        <f t="shared" si="112"/>
        <v>0</v>
      </c>
      <c r="J1296" s="10"/>
      <c r="K1296" s="953">
        <f t="shared" si="113"/>
        <v>0</v>
      </c>
    </row>
    <row r="1297" spans="1:11" ht="15.6" hidden="1" x14ac:dyDescent="0.3">
      <c r="A1297" s="1140"/>
      <c r="B1297" s="1052" t="s">
        <v>1375</v>
      </c>
      <c r="C1297" s="1052"/>
      <c r="D1297" s="70" t="s">
        <v>1306</v>
      </c>
      <c r="E1297" s="1052"/>
      <c r="F1297" s="1052"/>
      <c r="G1297" s="955"/>
      <c r="H1297" s="916">
        <f t="shared" si="101"/>
        <v>0</v>
      </c>
      <c r="I1297" s="916">
        <f t="shared" si="112"/>
        <v>0</v>
      </c>
      <c r="J1297" s="10"/>
      <c r="K1297" s="953">
        <f t="shared" si="113"/>
        <v>0</v>
      </c>
    </row>
    <row r="1298" spans="1:11" ht="15.6" hidden="1" x14ac:dyDescent="0.3">
      <c r="A1298" s="1140"/>
      <c r="B1298" s="1052" t="s">
        <v>1376</v>
      </c>
      <c r="C1298" s="1052"/>
      <c r="D1298" s="70" t="s">
        <v>1307</v>
      </c>
      <c r="E1298" s="1052"/>
      <c r="F1298" s="1052"/>
      <c r="G1298" s="955"/>
      <c r="H1298" s="916">
        <f t="shared" si="101"/>
        <v>0</v>
      </c>
      <c r="I1298" s="916">
        <f t="shared" si="112"/>
        <v>0</v>
      </c>
      <c r="J1298" s="10"/>
      <c r="K1298" s="953">
        <f t="shared" si="113"/>
        <v>0</v>
      </c>
    </row>
    <row r="1299" spans="1:11" ht="15.6" hidden="1" x14ac:dyDescent="0.3">
      <c r="A1299" s="1140"/>
      <c r="B1299" s="1052" t="s">
        <v>1377</v>
      </c>
      <c r="C1299" s="1052"/>
      <c r="D1299" s="70" t="s">
        <v>1308</v>
      </c>
      <c r="E1299" s="1052"/>
      <c r="F1299" s="1052"/>
      <c r="G1299" s="955"/>
      <c r="H1299" s="916">
        <f t="shared" si="101"/>
        <v>0</v>
      </c>
      <c r="I1299" s="916">
        <f t="shared" si="112"/>
        <v>0</v>
      </c>
      <c r="J1299" s="10"/>
      <c r="K1299" s="953">
        <f t="shared" si="113"/>
        <v>0</v>
      </c>
    </row>
    <row r="1300" spans="1:11" ht="15.6" hidden="1" x14ac:dyDescent="0.3">
      <c r="A1300" s="1140"/>
      <c r="B1300" s="1052" t="s">
        <v>1378</v>
      </c>
      <c r="C1300" s="1052"/>
      <c r="D1300" s="70" t="s">
        <v>1309</v>
      </c>
      <c r="E1300" s="1052"/>
      <c r="F1300" s="1052"/>
      <c r="G1300" s="955"/>
      <c r="H1300" s="916">
        <f t="shared" si="101"/>
        <v>0</v>
      </c>
      <c r="I1300" s="916">
        <f t="shared" si="112"/>
        <v>0</v>
      </c>
      <c r="J1300" s="10"/>
      <c r="K1300" s="953">
        <f t="shared" si="113"/>
        <v>0</v>
      </c>
    </row>
    <row r="1301" spans="1:11" ht="15.6" hidden="1" x14ac:dyDescent="0.3">
      <c r="A1301" s="1140"/>
      <c r="B1301" s="1052" t="s">
        <v>1379</v>
      </c>
      <c r="C1301" s="1052"/>
      <c r="D1301" s="70" t="s">
        <v>1310</v>
      </c>
      <c r="E1301" s="1052"/>
      <c r="F1301" s="1052"/>
      <c r="G1301" s="955"/>
      <c r="H1301" s="916">
        <f t="shared" si="101"/>
        <v>0</v>
      </c>
      <c r="I1301" s="916">
        <f t="shared" si="112"/>
        <v>0</v>
      </c>
      <c r="J1301" s="10"/>
      <c r="K1301" s="953">
        <f t="shared" si="113"/>
        <v>0</v>
      </c>
    </row>
    <row r="1302" spans="1:11" ht="15.6" hidden="1" x14ac:dyDescent="0.3">
      <c r="A1302" s="1140"/>
      <c r="B1302" s="1052" t="s">
        <v>1380</v>
      </c>
      <c r="C1302" s="1052"/>
      <c r="D1302" s="70" t="s">
        <v>1311</v>
      </c>
      <c r="E1302" s="1052"/>
      <c r="F1302" s="1052"/>
      <c r="G1302" s="955"/>
      <c r="H1302" s="916">
        <f t="shared" si="101"/>
        <v>0</v>
      </c>
      <c r="I1302" s="916">
        <f t="shared" si="112"/>
        <v>0</v>
      </c>
      <c r="J1302" s="10"/>
      <c r="K1302" s="953">
        <f t="shared" si="113"/>
        <v>0</v>
      </c>
    </row>
    <row r="1303" spans="1:11" ht="15.6" hidden="1" x14ac:dyDescent="0.3">
      <c r="A1303" s="1140"/>
      <c r="B1303" s="1052" t="s">
        <v>1381</v>
      </c>
      <c r="C1303" s="1052"/>
      <c r="D1303" s="70" t="s">
        <v>1312</v>
      </c>
      <c r="E1303" s="1052"/>
      <c r="F1303" s="1052"/>
      <c r="G1303" s="955"/>
      <c r="H1303" s="916">
        <f t="shared" si="101"/>
        <v>0</v>
      </c>
      <c r="I1303" s="916">
        <f t="shared" si="112"/>
        <v>0</v>
      </c>
      <c r="J1303" s="10"/>
      <c r="K1303" s="953">
        <f t="shared" si="113"/>
        <v>0</v>
      </c>
    </row>
    <row r="1304" spans="1:11" ht="15.6" hidden="1" x14ac:dyDescent="0.3">
      <c r="A1304" s="1140"/>
      <c r="B1304" s="1052" t="s">
        <v>1382</v>
      </c>
      <c r="C1304" s="1052"/>
      <c r="D1304" s="70" t="s">
        <v>1313</v>
      </c>
      <c r="E1304" s="1052"/>
      <c r="F1304" s="1052"/>
      <c r="G1304" s="955"/>
      <c r="H1304" s="916">
        <f t="shared" si="101"/>
        <v>0</v>
      </c>
      <c r="I1304" s="916">
        <f t="shared" si="112"/>
        <v>0</v>
      </c>
      <c r="J1304" s="10"/>
      <c r="K1304" s="953">
        <f t="shared" si="113"/>
        <v>0</v>
      </c>
    </row>
    <row r="1305" spans="1:11" ht="15.6" hidden="1" x14ac:dyDescent="0.3">
      <c r="A1305" s="1140"/>
      <c r="B1305" s="1052" t="s">
        <v>1383</v>
      </c>
      <c r="C1305" s="1052"/>
      <c r="D1305" s="70" t="s">
        <v>1319</v>
      </c>
      <c r="E1305" s="1052"/>
      <c r="F1305" s="1052"/>
      <c r="G1305" s="955"/>
      <c r="H1305" s="916">
        <f t="shared" si="101"/>
        <v>0</v>
      </c>
      <c r="I1305" s="916">
        <f t="shared" si="112"/>
        <v>0</v>
      </c>
      <c r="J1305" s="10"/>
      <c r="K1305" s="953">
        <f t="shared" si="113"/>
        <v>0</v>
      </c>
    </row>
    <row r="1306" spans="1:11" ht="15.6" hidden="1" x14ac:dyDescent="0.3">
      <c r="A1306" s="1140"/>
      <c r="B1306" s="1057"/>
      <c r="C1306" s="36"/>
      <c r="D1306" s="1057"/>
      <c r="E1306" s="1051"/>
      <c r="F1306" s="1051"/>
      <c r="G1306" s="916"/>
      <c r="H1306" s="916"/>
      <c r="I1306" s="916"/>
      <c r="J1306" s="1051"/>
      <c r="K1306" s="916"/>
    </row>
    <row r="1307" spans="1:11" ht="15.6" hidden="1" x14ac:dyDescent="0.3">
      <c r="A1307" s="1140"/>
      <c r="B1307" s="880" t="s">
        <v>1384</v>
      </c>
      <c r="C1307" s="880"/>
      <c r="D1307" s="20" t="s">
        <v>1408</v>
      </c>
      <c r="E1307" s="880"/>
      <c r="F1307" s="880"/>
      <c r="G1307" s="964"/>
      <c r="H1307" s="964"/>
      <c r="I1307" s="964"/>
      <c r="J1307" s="880"/>
      <c r="K1307" s="964"/>
    </row>
    <row r="1308" spans="1:11" ht="15.6" hidden="1" x14ac:dyDescent="0.3">
      <c r="A1308" s="1140"/>
      <c r="B1308" s="1052" t="s">
        <v>1385</v>
      </c>
      <c r="C1308" s="1052"/>
      <c r="D1308" s="1056" t="s">
        <v>1302</v>
      </c>
      <c r="E1308" s="1052"/>
      <c r="F1308" s="1052"/>
      <c r="G1308" s="916"/>
      <c r="H1308" s="916">
        <f t="shared" si="101"/>
        <v>0</v>
      </c>
      <c r="I1308" s="916">
        <f t="shared" ref="I1308:I1317" si="114">H1308*$I$12</f>
        <v>0</v>
      </c>
      <c r="J1308" s="10"/>
      <c r="K1308" s="953">
        <f t="shared" ref="K1308:K1317" si="115">SUM(H1308:I1308)</f>
        <v>0</v>
      </c>
    </row>
    <row r="1309" spans="1:11" ht="15.6" hidden="1" x14ac:dyDescent="0.3">
      <c r="A1309" s="1140"/>
      <c r="B1309" s="1052" t="s">
        <v>1386</v>
      </c>
      <c r="C1309" s="1052"/>
      <c r="D1309" s="1056" t="s">
        <v>1308</v>
      </c>
      <c r="E1309" s="1052"/>
      <c r="F1309" s="1052"/>
      <c r="G1309" s="916"/>
      <c r="H1309" s="916">
        <f t="shared" si="101"/>
        <v>0</v>
      </c>
      <c r="I1309" s="916">
        <f t="shared" si="114"/>
        <v>0</v>
      </c>
      <c r="J1309" s="10"/>
      <c r="K1309" s="953">
        <f t="shared" si="115"/>
        <v>0</v>
      </c>
    </row>
    <row r="1310" spans="1:11" ht="15.6" hidden="1" x14ac:dyDescent="0.3">
      <c r="A1310" s="1140"/>
      <c r="B1310" s="1052" t="s">
        <v>1387</v>
      </c>
      <c r="C1310" s="1052"/>
      <c r="D1310" s="1056" t="s">
        <v>1317</v>
      </c>
      <c r="E1310" s="1052"/>
      <c r="F1310" s="1052"/>
      <c r="G1310" s="916"/>
      <c r="H1310" s="916">
        <f t="shared" si="101"/>
        <v>0</v>
      </c>
      <c r="I1310" s="916">
        <f t="shared" si="114"/>
        <v>0</v>
      </c>
      <c r="J1310" s="10"/>
      <c r="K1310" s="953">
        <f t="shared" si="115"/>
        <v>0</v>
      </c>
    </row>
    <row r="1311" spans="1:11" ht="15.6" hidden="1" x14ac:dyDescent="0.3">
      <c r="A1311" s="1140"/>
      <c r="B1311" s="1052" t="s">
        <v>1388</v>
      </c>
      <c r="C1311" s="1052"/>
      <c r="D1311" s="1056" t="s">
        <v>1324</v>
      </c>
      <c r="E1311" s="1052"/>
      <c r="F1311" s="1052"/>
      <c r="G1311" s="916"/>
      <c r="H1311" s="916">
        <f t="shared" si="101"/>
        <v>0</v>
      </c>
      <c r="I1311" s="916">
        <f t="shared" si="114"/>
        <v>0</v>
      </c>
      <c r="J1311" s="10"/>
      <c r="K1311" s="953">
        <f t="shared" si="115"/>
        <v>0</v>
      </c>
    </row>
    <row r="1312" spans="1:11" ht="15.6" hidden="1" x14ac:dyDescent="0.3">
      <c r="A1312" s="1140"/>
      <c r="B1312" s="1052" t="s">
        <v>1389</v>
      </c>
      <c r="C1312" s="1052"/>
      <c r="D1312" s="1056" t="s">
        <v>1318</v>
      </c>
      <c r="E1312" s="1052"/>
      <c r="F1312" s="1052"/>
      <c r="G1312" s="916"/>
      <c r="H1312" s="916">
        <f t="shared" si="101"/>
        <v>0</v>
      </c>
      <c r="I1312" s="916">
        <f t="shared" si="114"/>
        <v>0</v>
      </c>
      <c r="J1312" s="10"/>
      <c r="K1312" s="953">
        <f t="shared" si="115"/>
        <v>0</v>
      </c>
    </row>
    <row r="1313" spans="1:11" ht="15.6" hidden="1" x14ac:dyDescent="0.3">
      <c r="A1313" s="1140"/>
      <c r="B1313" s="1052" t="s">
        <v>1390</v>
      </c>
      <c r="C1313" s="1052"/>
      <c r="D1313" s="1056" t="s">
        <v>1307</v>
      </c>
      <c r="E1313" s="1052"/>
      <c r="F1313" s="1052"/>
      <c r="G1313" s="916"/>
      <c r="H1313" s="916">
        <f t="shared" si="101"/>
        <v>0</v>
      </c>
      <c r="I1313" s="916">
        <f t="shared" si="114"/>
        <v>0</v>
      </c>
      <c r="J1313" s="10"/>
      <c r="K1313" s="953">
        <f t="shared" si="115"/>
        <v>0</v>
      </c>
    </row>
    <row r="1314" spans="1:11" ht="15.6" hidden="1" x14ac:dyDescent="0.3">
      <c r="A1314" s="1140"/>
      <c r="B1314" s="1052" t="s">
        <v>1391</v>
      </c>
      <c r="C1314" s="1052"/>
      <c r="D1314" s="1056" t="s">
        <v>1409</v>
      </c>
      <c r="E1314" s="1052"/>
      <c r="F1314" s="1052"/>
      <c r="G1314" s="916"/>
      <c r="H1314" s="916">
        <f t="shared" si="101"/>
        <v>0</v>
      </c>
      <c r="I1314" s="916">
        <f t="shared" si="114"/>
        <v>0</v>
      </c>
      <c r="J1314" s="10"/>
      <c r="K1314" s="953">
        <f t="shared" si="115"/>
        <v>0</v>
      </c>
    </row>
    <row r="1315" spans="1:11" ht="15.6" hidden="1" x14ac:dyDescent="0.3">
      <c r="A1315" s="1140"/>
      <c r="B1315" s="1052" t="s">
        <v>1392</v>
      </c>
      <c r="C1315" s="1052"/>
      <c r="D1315" s="1056" t="s">
        <v>1410</v>
      </c>
      <c r="E1315" s="1052"/>
      <c r="F1315" s="1052"/>
      <c r="G1315" s="916"/>
      <c r="H1315" s="916">
        <f t="shared" si="101"/>
        <v>0</v>
      </c>
      <c r="I1315" s="916">
        <f t="shared" si="114"/>
        <v>0</v>
      </c>
      <c r="J1315" s="10"/>
      <c r="K1315" s="953">
        <f t="shared" si="115"/>
        <v>0</v>
      </c>
    </row>
    <row r="1316" spans="1:11" ht="15.6" hidden="1" x14ac:dyDescent="0.3">
      <c r="A1316" s="1140"/>
      <c r="B1316" s="1052" t="s">
        <v>1393</v>
      </c>
      <c r="C1316" s="1052"/>
      <c r="D1316" s="1056" t="s">
        <v>1407</v>
      </c>
      <c r="E1316" s="1052"/>
      <c r="F1316" s="1052"/>
      <c r="G1316" s="916"/>
      <c r="H1316" s="916">
        <f t="shared" si="101"/>
        <v>0</v>
      </c>
      <c r="I1316" s="916">
        <f t="shared" si="114"/>
        <v>0</v>
      </c>
      <c r="J1316" s="10"/>
      <c r="K1316" s="953">
        <f t="shared" si="115"/>
        <v>0</v>
      </c>
    </row>
    <row r="1317" spans="1:11" ht="15.6" hidden="1" x14ac:dyDescent="0.3">
      <c r="A1317" s="1140"/>
      <c r="B1317" s="1052" t="s">
        <v>1394</v>
      </c>
      <c r="C1317" s="1052"/>
      <c r="D1317" s="1056" t="s">
        <v>1305</v>
      </c>
      <c r="E1317" s="1052"/>
      <c r="F1317" s="1052"/>
      <c r="G1317" s="916"/>
      <c r="H1317" s="916">
        <f t="shared" si="101"/>
        <v>0</v>
      </c>
      <c r="I1317" s="916">
        <f t="shared" si="114"/>
        <v>0</v>
      </c>
      <c r="J1317" s="10"/>
      <c r="K1317" s="953">
        <f t="shared" si="115"/>
        <v>0</v>
      </c>
    </row>
    <row r="1318" spans="1:11" ht="15.6" hidden="1" x14ac:dyDescent="0.3">
      <c r="A1318" s="1140"/>
      <c r="B1318" s="1057"/>
      <c r="C1318" s="36"/>
      <c r="D1318" s="1057"/>
      <c r="E1318" s="1051"/>
      <c r="F1318" s="1051"/>
      <c r="G1318" s="916"/>
      <c r="H1318" s="916"/>
      <c r="I1318" s="916"/>
      <c r="J1318" s="1051"/>
      <c r="K1318" s="916"/>
    </row>
    <row r="1319" spans="1:11" ht="15.6" hidden="1" x14ac:dyDescent="0.3">
      <c r="A1319" s="1140"/>
      <c r="B1319" s="880" t="s">
        <v>1395</v>
      </c>
      <c r="C1319" s="880"/>
      <c r="D1319" s="20" t="s">
        <v>1140</v>
      </c>
      <c r="E1319" s="880"/>
      <c r="F1319" s="880"/>
      <c r="G1319" s="964"/>
      <c r="H1319" s="964"/>
      <c r="I1319" s="964"/>
      <c r="J1319" s="880"/>
      <c r="K1319" s="964"/>
    </row>
    <row r="1320" spans="1:11" ht="15.6" hidden="1" x14ac:dyDescent="0.3">
      <c r="A1320" s="1140"/>
      <c r="B1320" s="1052" t="s">
        <v>1396</v>
      </c>
      <c r="C1320" s="1052"/>
      <c r="D1320" s="1056" t="s">
        <v>1411</v>
      </c>
      <c r="E1320" s="1052"/>
      <c r="F1320" s="1053"/>
      <c r="G1320" s="916"/>
      <c r="H1320" s="916">
        <f t="shared" ref="H1320:H1381" si="116">G1320*F1320</f>
        <v>0</v>
      </c>
      <c r="I1320" s="916">
        <f t="shared" ref="I1320:I1329" si="117">H1320*$I$12</f>
        <v>0</v>
      </c>
      <c r="J1320" s="10"/>
      <c r="K1320" s="953">
        <f t="shared" ref="K1320:K1329" si="118">SUM(H1320:I1320)</f>
        <v>0</v>
      </c>
    </row>
    <row r="1321" spans="1:11" ht="15.6" hidden="1" x14ac:dyDescent="0.3">
      <c r="A1321" s="1140"/>
      <c r="B1321" s="1052" t="s">
        <v>1397</v>
      </c>
      <c r="C1321" s="1052"/>
      <c r="D1321" s="1056" t="s">
        <v>1412</v>
      </c>
      <c r="E1321" s="1052"/>
      <c r="F1321" s="1053"/>
      <c r="G1321" s="916"/>
      <c r="H1321" s="916">
        <f t="shared" si="116"/>
        <v>0</v>
      </c>
      <c r="I1321" s="916">
        <f t="shared" si="117"/>
        <v>0</v>
      </c>
      <c r="J1321" s="10"/>
      <c r="K1321" s="953">
        <f t="shared" si="118"/>
        <v>0</v>
      </c>
    </row>
    <row r="1322" spans="1:11" ht="15.6" hidden="1" x14ac:dyDescent="0.3">
      <c r="A1322" s="1140"/>
      <c r="B1322" s="1052" t="s">
        <v>1398</v>
      </c>
      <c r="C1322" s="1052"/>
      <c r="D1322" s="1056" t="s">
        <v>1413</v>
      </c>
      <c r="E1322" s="1052"/>
      <c r="F1322" s="1053"/>
      <c r="G1322" s="916"/>
      <c r="H1322" s="916">
        <f t="shared" si="116"/>
        <v>0</v>
      </c>
      <c r="I1322" s="916">
        <f t="shared" si="117"/>
        <v>0</v>
      </c>
      <c r="J1322" s="10"/>
      <c r="K1322" s="953">
        <f t="shared" si="118"/>
        <v>0</v>
      </c>
    </row>
    <row r="1323" spans="1:11" ht="15.6" hidden="1" x14ac:dyDescent="0.3">
      <c r="A1323" s="1140"/>
      <c r="B1323" s="1052" t="s">
        <v>1399</v>
      </c>
      <c r="C1323" s="1052"/>
      <c r="D1323" s="1056" t="s">
        <v>1414</v>
      </c>
      <c r="E1323" s="1052"/>
      <c r="F1323" s="1053"/>
      <c r="G1323" s="916"/>
      <c r="H1323" s="916">
        <f t="shared" si="116"/>
        <v>0</v>
      </c>
      <c r="I1323" s="916">
        <f t="shared" si="117"/>
        <v>0</v>
      </c>
      <c r="J1323" s="10"/>
      <c r="K1323" s="953">
        <f t="shared" si="118"/>
        <v>0</v>
      </c>
    </row>
    <row r="1324" spans="1:11" ht="15.6" hidden="1" x14ac:dyDescent="0.3">
      <c r="A1324" s="1140"/>
      <c r="B1324" s="1052" t="s">
        <v>1400</v>
      </c>
      <c r="C1324" s="1052"/>
      <c r="D1324" s="1056" t="s">
        <v>1415</v>
      </c>
      <c r="E1324" s="1052"/>
      <c r="F1324" s="1053"/>
      <c r="G1324" s="916"/>
      <c r="H1324" s="916">
        <f t="shared" si="116"/>
        <v>0</v>
      </c>
      <c r="I1324" s="916">
        <f t="shared" si="117"/>
        <v>0</v>
      </c>
      <c r="J1324" s="10"/>
      <c r="K1324" s="953">
        <f t="shared" si="118"/>
        <v>0</v>
      </c>
    </row>
    <row r="1325" spans="1:11" ht="15.6" hidden="1" x14ac:dyDescent="0.3">
      <c r="A1325" s="1140"/>
      <c r="B1325" s="1052" t="s">
        <v>1401</v>
      </c>
      <c r="C1325" s="1052"/>
      <c r="D1325" s="1056" t="s">
        <v>1352</v>
      </c>
      <c r="E1325" s="1052"/>
      <c r="F1325" s="1053"/>
      <c r="G1325" s="916"/>
      <c r="H1325" s="916">
        <f t="shared" si="116"/>
        <v>0</v>
      </c>
      <c r="I1325" s="916">
        <f t="shared" si="117"/>
        <v>0</v>
      </c>
      <c r="J1325" s="10"/>
      <c r="K1325" s="953">
        <f t="shared" si="118"/>
        <v>0</v>
      </c>
    </row>
    <row r="1326" spans="1:11" ht="15.6" hidden="1" x14ac:dyDescent="0.3">
      <c r="A1326" s="1140"/>
      <c r="B1326" s="1052" t="s">
        <v>1402</v>
      </c>
      <c r="C1326" s="1052"/>
      <c r="D1326" s="1056" t="s">
        <v>1342</v>
      </c>
      <c r="E1326" s="1052"/>
      <c r="F1326" s="1053"/>
      <c r="G1326" s="916"/>
      <c r="H1326" s="916">
        <f t="shared" si="116"/>
        <v>0</v>
      </c>
      <c r="I1326" s="916">
        <f t="shared" si="117"/>
        <v>0</v>
      </c>
      <c r="J1326" s="10"/>
      <c r="K1326" s="953">
        <f t="shared" si="118"/>
        <v>0</v>
      </c>
    </row>
    <row r="1327" spans="1:11" ht="15.6" hidden="1" x14ac:dyDescent="0.3">
      <c r="A1327" s="1140"/>
      <c r="B1327" s="1052" t="s">
        <v>1403</v>
      </c>
      <c r="C1327" s="1052"/>
      <c r="D1327" s="1056" t="s">
        <v>1341</v>
      </c>
      <c r="E1327" s="1052"/>
      <c r="F1327" s="1053"/>
      <c r="G1327" s="916"/>
      <c r="H1327" s="916">
        <f t="shared" si="116"/>
        <v>0</v>
      </c>
      <c r="I1327" s="916">
        <f t="shared" si="117"/>
        <v>0</v>
      </c>
      <c r="J1327" s="10"/>
      <c r="K1327" s="953">
        <f t="shared" si="118"/>
        <v>0</v>
      </c>
    </row>
    <row r="1328" spans="1:11" ht="15.6" hidden="1" x14ac:dyDescent="0.3">
      <c r="A1328" s="1140"/>
      <c r="B1328" s="1052" t="s">
        <v>1404</v>
      </c>
      <c r="C1328" s="1052"/>
      <c r="D1328" s="1056" t="s">
        <v>1353</v>
      </c>
      <c r="E1328" s="1052"/>
      <c r="F1328" s="1053"/>
      <c r="G1328" s="916"/>
      <c r="H1328" s="916">
        <f t="shared" si="116"/>
        <v>0</v>
      </c>
      <c r="I1328" s="916">
        <f t="shared" si="117"/>
        <v>0</v>
      </c>
      <c r="J1328" s="10"/>
      <c r="K1328" s="953">
        <f t="shared" si="118"/>
        <v>0</v>
      </c>
    </row>
    <row r="1329" spans="1:11" ht="15.6" hidden="1" x14ac:dyDescent="0.3">
      <c r="A1329" s="1140"/>
      <c r="B1329" s="1052" t="s">
        <v>1405</v>
      </c>
      <c r="C1329" s="1052"/>
      <c r="D1329" s="1056" t="s">
        <v>1358</v>
      </c>
      <c r="E1329" s="1052"/>
      <c r="F1329" s="1053"/>
      <c r="G1329" s="916"/>
      <c r="H1329" s="916">
        <f t="shared" si="116"/>
        <v>0</v>
      </c>
      <c r="I1329" s="916">
        <f t="shared" si="117"/>
        <v>0</v>
      </c>
      <c r="J1329" s="10"/>
      <c r="K1329" s="953">
        <f t="shared" si="118"/>
        <v>0</v>
      </c>
    </row>
    <row r="1330" spans="1:11" ht="15.6" hidden="1" x14ac:dyDescent="0.3">
      <c r="A1330" s="1140"/>
      <c r="B1330" s="881"/>
      <c r="C1330" s="36"/>
      <c r="D1330" s="40"/>
      <c r="E1330" s="1051"/>
      <c r="F1330" s="1051"/>
      <c r="G1330" s="916"/>
      <c r="H1330" s="916"/>
      <c r="I1330" s="916"/>
      <c r="J1330" s="1051"/>
      <c r="K1330" s="916"/>
    </row>
    <row r="1331" spans="1:11" ht="15.6" hidden="1" x14ac:dyDescent="0.3">
      <c r="A1331" s="1140"/>
      <c r="B1331" s="407" t="s">
        <v>1416</v>
      </c>
      <c r="C1331" s="407"/>
      <c r="D1331" s="408" t="s">
        <v>1592</v>
      </c>
      <c r="E1331" s="407"/>
      <c r="F1331" s="407"/>
      <c r="G1331" s="966"/>
      <c r="H1331" s="966"/>
      <c r="I1331" s="966"/>
      <c r="J1331" s="409"/>
      <c r="K1331" s="966"/>
    </row>
    <row r="1332" spans="1:11" ht="15.6" hidden="1" x14ac:dyDescent="0.3">
      <c r="A1332" s="1140"/>
      <c r="B1332" s="880" t="s">
        <v>1417</v>
      </c>
      <c r="C1332" s="880"/>
      <c r="D1332" s="20" t="s">
        <v>1593</v>
      </c>
      <c r="E1332" s="880"/>
      <c r="F1332" s="880"/>
      <c r="G1332" s="964"/>
      <c r="H1332" s="964"/>
      <c r="I1332" s="964"/>
      <c r="J1332" s="880"/>
      <c r="K1332" s="964"/>
    </row>
    <row r="1333" spans="1:11" ht="15.6" hidden="1" x14ac:dyDescent="0.3">
      <c r="A1333" s="1140"/>
      <c r="B1333" s="1052" t="s">
        <v>1418</v>
      </c>
      <c r="C1333" s="1052"/>
      <c r="D1333" s="1056" t="s">
        <v>1302</v>
      </c>
      <c r="E1333" s="1052"/>
      <c r="F1333" s="1052"/>
      <c r="G1333" s="955"/>
      <c r="H1333" s="916">
        <f t="shared" si="116"/>
        <v>0</v>
      </c>
      <c r="I1333" s="916">
        <f t="shared" ref="I1333:I1348" si="119">H1333*$I$12</f>
        <v>0</v>
      </c>
      <c r="J1333" s="10"/>
      <c r="K1333" s="953">
        <f t="shared" ref="K1333:K1348" si="120">SUM(H1333:I1333)</f>
        <v>0</v>
      </c>
    </row>
    <row r="1334" spans="1:11" ht="15.6" hidden="1" x14ac:dyDescent="0.3">
      <c r="A1334" s="1140"/>
      <c r="B1334" s="1052" t="s">
        <v>1419</v>
      </c>
      <c r="C1334" s="1052"/>
      <c r="D1334" s="1056" t="s">
        <v>1594</v>
      </c>
      <c r="E1334" s="1052"/>
      <c r="F1334" s="1052"/>
      <c r="G1334" s="955"/>
      <c r="H1334" s="916">
        <f t="shared" si="116"/>
        <v>0</v>
      </c>
      <c r="I1334" s="916">
        <f t="shared" si="119"/>
        <v>0</v>
      </c>
      <c r="J1334" s="10"/>
      <c r="K1334" s="953">
        <f t="shared" si="120"/>
        <v>0</v>
      </c>
    </row>
    <row r="1335" spans="1:11" ht="15.6" hidden="1" x14ac:dyDescent="0.3">
      <c r="A1335" s="1140"/>
      <c r="B1335" s="1052" t="s">
        <v>1420</v>
      </c>
      <c r="C1335" s="1052"/>
      <c r="D1335" s="1056" t="s">
        <v>1318</v>
      </c>
      <c r="E1335" s="1052"/>
      <c r="F1335" s="1052"/>
      <c r="G1335" s="955"/>
      <c r="H1335" s="916">
        <f t="shared" si="116"/>
        <v>0</v>
      </c>
      <c r="I1335" s="916">
        <f t="shared" si="119"/>
        <v>0</v>
      </c>
      <c r="J1335" s="10"/>
      <c r="K1335" s="953">
        <f t="shared" si="120"/>
        <v>0</v>
      </c>
    </row>
    <row r="1336" spans="1:11" ht="15.6" hidden="1" x14ac:dyDescent="0.3">
      <c r="A1336" s="1140"/>
      <c r="B1336" s="1052" t="s">
        <v>1421</v>
      </c>
      <c r="C1336" s="1052"/>
      <c r="D1336" s="1056" t="s">
        <v>1595</v>
      </c>
      <c r="E1336" s="1052"/>
      <c r="F1336" s="1052"/>
      <c r="G1336" s="955"/>
      <c r="H1336" s="916">
        <f t="shared" si="116"/>
        <v>0</v>
      </c>
      <c r="I1336" s="916">
        <f t="shared" si="119"/>
        <v>0</v>
      </c>
      <c r="J1336" s="10"/>
      <c r="K1336" s="953">
        <f t="shared" si="120"/>
        <v>0</v>
      </c>
    </row>
    <row r="1337" spans="1:11" ht="15.6" hidden="1" x14ac:dyDescent="0.3">
      <c r="A1337" s="1140"/>
      <c r="B1337" s="1052" t="s">
        <v>1422</v>
      </c>
      <c r="C1337" s="1052"/>
      <c r="D1337" s="1056" t="s">
        <v>1305</v>
      </c>
      <c r="E1337" s="1052"/>
      <c r="F1337" s="1052"/>
      <c r="G1337" s="955"/>
      <c r="H1337" s="916">
        <f t="shared" si="116"/>
        <v>0</v>
      </c>
      <c r="I1337" s="916">
        <f t="shared" si="119"/>
        <v>0</v>
      </c>
      <c r="J1337" s="10"/>
      <c r="K1337" s="953">
        <f t="shared" si="120"/>
        <v>0</v>
      </c>
    </row>
    <row r="1338" spans="1:11" ht="15.6" hidden="1" x14ac:dyDescent="0.3">
      <c r="A1338" s="1140"/>
      <c r="B1338" s="1052" t="s">
        <v>1423</v>
      </c>
      <c r="C1338" s="1052"/>
      <c r="D1338" s="1056" t="s">
        <v>1308</v>
      </c>
      <c r="E1338" s="1052"/>
      <c r="F1338" s="1052"/>
      <c r="G1338" s="955"/>
      <c r="H1338" s="916">
        <f t="shared" si="116"/>
        <v>0</v>
      </c>
      <c r="I1338" s="916">
        <f t="shared" si="119"/>
        <v>0</v>
      </c>
      <c r="J1338" s="10"/>
      <c r="K1338" s="953">
        <f t="shared" si="120"/>
        <v>0</v>
      </c>
    </row>
    <row r="1339" spans="1:11" ht="15.6" hidden="1" x14ac:dyDescent="0.3">
      <c r="A1339" s="1140"/>
      <c r="B1339" s="1052" t="s">
        <v>1424</v>
      </c>
      <c r="C1339" s="1052"/>
      <c r="D1339" s="1056" t="s">
        <v>1596</v>
      </c>
      <c r="E1339" s="1052"/>
      <c r="F1339" s="1052"/>
      <c r="G1339" s="955"/>
      <c r="H1339" s="916">
        <f t="shared" si="116"/>
        <v>0</v>
      </c>
      <c r="I1339" s="916">
        <f t="shared" si="119"/>
        <v>0</v>
      </c>
      <c r="J1339" s="10"/>
      <c r="K1339" s="953">
        <f t="shared" si="120"/>
        <v>0</v>
      </c>
    </row>
    <row r="1340" spans="1:11" ht="15.6" hidden="1" x14ac:dyDescent="0.3">
      <c r="A1340" s="1140"/>
      <c r="B1340" s="1052" t="s">
        <v>1425</v>
      </c>
      <c r="C1340" s="1052"/>
      <c r="D1340" s="1056" t="s">
        <v>1307</v>
      </c>
      <c r="E1340" s="1052"/>
      <c r="F1340" s="1052"/>
      <c r="G1340" s="955"/>
      <c r="H1340" s="916">
        <f t="shared" si="116"/>
        <v>0</v>
      </c>
      <c r="I1340" s="916">
        <f t="shared" si="119"/>
        <v>0</v>
      </c>
      <c r="J1340" s="10"/>
      <c r="K1340" s="953">
        <f t="shared" si="120"/>
        <v>0</v>
      </c>
    </row>
    <row r="1341" spans="1:11" ht="15.6" hidden="1" x14ac:dyDescent="0.3">
      <c r="A1341" s="1140"/>
      <c r="B1341" s="1052" t="s">
        <v>1426</v>
      </c>
      <c r="C1341" s="1052"/>
      <c r="D1341" s="1056" t="s">
        <v>1316</v>
      </c>
      <c r="E1341" s="1052"/>
      <c r="F1341" s="1052"/>
      <c r="G1341" s="955"/>
      <c r="H1341" s="916">
        <f t="shared" si="116"/>
        <v>0</v>
      </c>
      <c r="I1341" s="916">
        <f t="shared" si="119"/>
        <v>0</v>
      </c>
      <c r="J1341" s="10"/>
      <c r="K1341" s="953">
        <f t="shared" si="120"/>
        <v>0</v>
      </c>
    </row>
    <row r="1342" spans="1:11" ht="15.6" hidden="1" x14ac:dyDescent="0.3">
      <c r="A1342" s="1140"/>
      <c r="B1342" s="1052" t="s">
        <v>1427</v>
      </c>
      <c r="C1342" s="1052"/>
      <c r="D1342" s="1056" t="s">
        <v>1326</v>
      </c>
      <c r="E1342" s="1052"/>
      <c r="F1342" s="1052"/>
      <c r="G1342" s="955"/>
      <c r="H1342" s="916">
        <f t="shared" si="116"/>
        <v>0</v>
      </c>
      <c r="I1342" s="916">
        <f t="shared" si="119"/>
        <v>0</v>
      </c>
      <c r="J1342" s="10"/>
      <c r="K1342" s="953">
        <f t="shared" si="120"/>
        <v>0</v>
      </c>
    </row>
    <row r="1343" spans="1:11" ht="15.6" hidden="1" x14ac:dyDescent="0.3">
      <c r="A1343" s="1140"/>
      <c r="B1343" s="1052" t="s">
        <v>1428</v>
      </c>
      <c r="C1343" s="1052"/>
      <c r="D1343" s="1056" t="s">
        <v>1597</v>
      </c>
      <c r="E1343" s="1052"/>
      <c r="F1343" s="1052"/>
      <c r="G1343" s="955"/>
      <c r="H1343" s="916">
        <f t="shared" si="116"/>
        <v>0</v>
      </c>
      <c r="I1343" s="916">
        <f t="shared" si="119"/>
        <v>0</v>
      </c>
      <c r="J1343" s="10"/>
      <c r="K1343" s="953">
        <f t="shared" si="120"/>
        <v>0</v>
      </c>
    </row>
    <row r="1344" spans="1:11" ht="15.6" hidden="1" x14ac:dyDescent="0.3">
      <c r="A1344" s="1140"/>
      <c r="B1344" s="1052" t="s">
        <v>1429</v>
      </c>
      <c r="C1344" s="1052"/>
      <c r="D1344" s="1056" t="s">
        <v>1598</v>
      </c>
      <c r="E1344" s="1052"/>
      <c r="F1344" s="1052"/>
      <c r="G1344" s="955"/>
      <c r="H1344" s="916">
        <f t="shared" si="116"/>
        <v>0</v>
      </c>
      <c r="I1344" s="916">
        <f t="shared" si="119"/>
        <v>0</v>
      </c>
      <c r="J1344" s="10"/>
      <c r="K1344" s="953">
        <f t="shared" si="120"/>
        <v>0</v>
      </c>
    </row>
    <row r="1345" spans="1:11" ht="15.6" hidden="1" x14ac:dyDescent="0.3">
      <c r="A1345" s="1140"/>
      <c r="B1345" s="1052" t="s">
        <v>1430</v>
      </c>
      <c r="C1345" s="1052"/>
      <c r="D1345" s="1056" t="s">
        <v>1599</v>
      </c>
      <c r="E1345" s="1052"/>
      <c r="F1345" s="1052"/>
      <c r="G1345" s="955"/>
      <c r="H1345" s="916">
        <f t="shared" si="116"/>
        <v>0</v>
      </c>
      <c r="I1345" s="916">
        <f t="shared" si="119"/>
        <v>0</v>
      </c>
      <c r="J1345" s="10"/>
      <c r="K1345" s="953">
        <f t="shared" si="120"/>
        <v>0</v>
      </c>
    </row>
    <row r="1346" spans="1:11" ht="15.6" hidden="1" x14ac:dyDescent="0.3">
      <c r="A1346" s="1140"/>
      <c r="B1346" s="1052" t="s">
        <v>1431</v>
      </c>
      <c r="C1346" s="1052"/>
      <c r="D1346" s="1056" t="s">
        <v>1600</v>
      </c>
      <c r="E1346" s="1052"/>
      <c r="F1346" s="1052"/>
      <c r="G1346" s="955"/>
      <c r="H1346" s="916">
        <f t="shared" si="116"/>
        <v>0</v>
      </c>
      <c r="I1346" s="916">
        <f t="shared" si="119"/>
        <v>0</v>
      </c>
      <c r="J1346" s="10"/>
      <c r="K1346" s="953">
        <f t="shared" si="120"/>
        <v>0</v>
      </c>
    </row>
    <row r="1347" spans="1:11" ht="15.6" hidden="1" x14ac:dyDescent="0.3">
      <c r="A1347" s="1140"/>
      <c r="B1347" s="1052" t="s">
        <v>1432</v>
      </c>
      <c r="C1347" s="1052"/>
      <c r="D1347" s="1056" t="s">
        <v>1601</v>
      </c>
      <c r="E1347" s="1052"/>
      <c r="F1347" s="1052"/>
      <c r="G1347" s="955"/>
      <c r="H1347" s="916">
        <f t="shared" si="116"/>
        <v>0</v>
      </c>
      <c r="I1347" s="916">
        <f t="shared" si="119"/>
        <v>0</v>
      </c>
      <c r="J1347" s="10"/>
      <c r="K1347" s="953">
        <f t="shared" si="120"/>
        <v>0</v>
      </c>
    </row>
    <row r="1348" spans="1:11" ht="15.6" hidden="1" x14ac:dyDescent="0.3">
      <c r="A1348" s="1140"/>
      <c r="B1348" s="1052" t="s">
        <v>1433</v>
      </c>
      <c r="C1348" s="1052"/>
      <c r="D1348" s="1056" t="s">
        <v>1311</v>
      </c>
      <c r="E1348" s="1052"/>
      <c r="F1348" s="1052"/>
      <c r="G1348" s="955"/>
      <c r="H1348" s="916">
        <f t="shared" si="116"/>
        <v>0</v>
      </c>
      <c r="I1348" s="916">
        <f t="shared" si="119"/>
        <v>0</v>
      </c>
      <c r="J1348" s="10"/>
      <c r="K1348" s="953">
        <f t="shared" si="120"/>
        <v>0</v>
      </c>
    </row>
    <row r="1349" spans="1:11" ht="15.6" hidden="1" x14ac:dyDescent="0.3">
      <c r="A1349" s="1140"/>
      <c r="B1349" s="1057"/>
      <c r="C1349" s="36"/>
      <c r="D1349" s="1057"/>
      <c r="E1349" s="1051"/>
      <c r="F1349" s="1051"/>
      <c r="G1349" s="916"/>
      <c r="H1349" s="916"/>
      <c r="I1349" s="916"/>
      <c r="J1349" s="1051"/>
      <c r="K1349" s="916"/>
    </row>
    <row r="1350" spans="1:11" ht="15.6" hidden="1" x14ac:dyDescent="0.3">
      <c r="A1350" s="1140"/>
      <c r="B1350" s="880" t="s">
        <v>1434</v>
      </c>
      <c r="C1350" s="880"/>
      <c r="D1350" s="20" t="s">
        <v>1602</v>
      </c>
      <c r="E1350" s="880"/>
      <c r="F1350" s="880"/>
      <c r="G1350" s="964"/>
      <c r="H1350" s="964"/>
      <c r="I1350" s="964"/>
      <c r="J1350" s="880"/>
      <c r="K1350" s="964"/>
    </row>
    <row r="1351" spans="1:11" ht="15.6" hidden="1" x14ac:dyDescent="0.3">
      <c r="A1351" s="1140"/>
      <c r="B1351" s="1052" t="s">
        <v>1435</v>
      </c>
      <c r="C1351" s="1052"/>
      <c r="D1351" s="1056" t="s">
        <v>1302</v>
      </c>
      <c r="E1351" s="1052"/>
      <c r="F1351" s="1052"/>
      <c r="G1351" s="955"/>
      <c r="H1351" s="916">
        <f t="shared" si="116"/>
        <v>0</v>
      </c>
      <c r="I1351" s="916">
        <f t="shared" ref="I1351:I1356" si="121">H1351*$I$12</f>
        <v>0</v>
      </c>
      <c r="J1351" s="10"/>
      <c r="K1351" s="953">
        <f t="shared" ref="K1351:K1356" si="122">SUM(H1351:I1351)</f>
        <v>0</v>
      </c>
    </row>
    <row r="1352" spans="1:11" ht="15.6" hidden="1" x14ac:dyDescent="0.3">
      <c r="A1352" s="1140"/>
      <c r="B1352" s="1052" t="s">
        <v>1436</v>
      </c>
      <c r="C1352" s="1052"/>
      <c r="D1352" s="1056" t="s">
        <v>1303</v>
      </c>
      <c r="E1352" s="1052"/>
      <c r="F1352" s="1052"/>
      <c r="G1352" s="955"/>
      <c r="H1352" s="916">
        <f t="shared" si="116"/>
        <v>0</v>
      </c>
      <c r="I1352" s="916">
        <f t="shared" si="121"/>
        <v>0</v>
      </c>
      <c r="J1352" s="10"/>
      <c r="K1352" s="953">
        <f t="shared" si="122"/>
        <v>0</v>
      </c>
    </row>
    <row r="1353" spans="1:11" ht="15.6" hidden="1" x14ac:dyDescent="0.3">
      <c r="A1353" s="1140"/>
      <c r="B1353" s="1052" t="s">
        <v>1437</v>
      </c>
      <c r="C1353" s="1052"/>
      <c r="D1353" s="1056" t="s">
        <v>1595</v>
      </c>
      <c r="E1353" s="1052"/>
      <c r="F1353" s="1052"/>
      <c r="G1353" s="955"/>
      <c r="H1353" s="916">
        <f t="shared" si="116"/>
        <v>0</v>
      </c>
      <c r="I1353" s="916">
        <f t="shared" si="121"/>
        <v>0</v>
      </c>
      <c r="J1353" s="10"/>
      <c r="K1353" s="953">
        <f t="shared" si="122"/>
        <v>0</v>
      </c>
    </row>
    <row r="1354" spans="1:11" ht="15.6" hidden="1" x14ac:dyDescent="0.3">
      <c r="A1354" s="1140"/>
      <c r="B1354" s="1052" t="s">
        <v>1438</v>
      </c>
      <c r="C1354" s="1052"/>
      <c r="D1354" s="1056" t="s">
        <v>1305</v>
      </c>
      <c r="E1354" s="1052"/>
      <c r="F1354" s="1052"/>
      <c r="G1354" s="955"/>
      <c r="H1354" s="916">
        <f t="shared" si="116"/>
        <v>0</v>
      </c>
      <c r="I1354" s="916">
        <f t="shared" si="121"/>
        <v>0</v>
      </c>
      <c r="J1354" s="10"/>
      <c r="K1354" s="953">
        <f t="shared" si="122"/>
        <v>0</v>
      </c>
    </row>
    <row r="1355" spans="1:11" ht="15.6" hidden="1" x14ac:dyDescent="0.3">
      <c r="A1355" s="1140"/>
      <c r="B1355" s="1052" t="s">
        <v>1439</v>
      </c>
      <c r="C1355" s="1052"/>
      <c r="D1355" s="1056" t="s">
        <v>1326</v>
      </c>
      <c r="E1355" s="1052"/>
      <c r="F1355" s="1052"/>
      <c r="G1355" s="955"/>
      <c r="H1355" s="916">
        <f t="shared" si="116"/>
        <v>0</v>
      </c>
      <c r="I1355" s="916">
        <f t="shared" si="121"/>
        <v>0</v>
      </c>
      <c r="J1355" s="10"/>
      <c r="K1355" s="953">
        <f t="shared" si="122"/>
        <v>0</v>
      </c>
    </row>
    <row r="1356" spans="1:11" ht="15.6" hidden="1" x14ac:dyDescent="0.3">
      <c r="A1356" s="1140"/>
      <c r="B1356" s="1052" t="s">
        <v>1440</v>
      </c>
      <c r="C1356" s="1052"/>
      <c r="D1356" s="1056" t="s">
        <v>1307</v>
      </c>
      <c r="E1356" s="1052"/>
      <c r="F1356" s="1052"/>
      <c r="G1356" s="955"/>
      <c r="H1356" s="916">
        <f t="shared" si="116"/>
        <v>0</v>
      </c>
      <c r="I1356" s="916">
        <f t="shared" si="121"/>
        <v>0</v>
      </c>
      <c r="J1356" s="10"/>
      <c r="K1356" s="953">
        <f t="shared" si="122"/>
        <v>0</v>
      </c>
    </row>
    <row r="1357" spans="1:11" ht="15.6" hidden="1" x14ac:dyDescent="0.3">
      <c r="A1357" s="1140"/>
      <c r="B1357" s="1057"/>
      <c r="C1357" s="36"/>
      <c r="D1357" s="631"/>
      <c r="E1357" s="1051"/>
      <c r="F1357" s="1051"/>
      <c r="G1357" s="916"/>
      <c r="H1357" s="916"/>
      <c r="I1357" s="916"/>
      <c r="J1357" s="1051"/>
      <c r="K1357" s="916"/>
    </row>
    <row r="1358" spans="1:11" ht="15.6" hidden="1" x14ac:dyDescent="0.3">
      <c r="A1358" s="1140"/>
      <c r="B1358" s="880" t="s">
        <v>1441</v>
      </c>
      <c r="C1358" s="880"/>
      <c r="D1358" s="20" t="s">
        <v>1603</v>
      </c>
      <c r="E1358" s="880"/>
      <c r="F1358" s="880"/>
      <c r="G1358" s="964"/>
      <c r="H1358" s="964"/>
      <c r="I1358" s="964"/>
      <c r="J1358" s="880"/>
      <c r="K1358" s="964"/>
    </row>
    <row r="1359" spans="1:11" ht="15.6" hidden="1" x14ac:dyDescent="0.3">
      <c r="A1359" s="1140"/>
      <c r="B1359" s="1052" t="s">
        <v>1442</v>
      </c>
      <c r="C1359" s="1052"/>
      <c r="D1359" s="1056" t="s">
        <v>1302</v>
      </c>
      <c r="E1359" s="1052"/>
      <c r="F1359" s="1052"/>
      <c r="G1359" s="955"/>
      <c r="H1359" s="916">
        <f t="shared" si="116"/>
        <v>0</v>
      </c>
      <c r="I1359" s="916">
        <f t="shared" ref="I1359:I1370" si="123">H1359*$I$12</f>
        <v>0</v>
      </c>
      <c r="J1359" s="10"/>
      <c r="K1359" s="953">
        <f t="shared" ref="K1359:K1370" si="124">SUM(H1359:I1359)</f>
        <v>0</v>
      </c>
    </row>
    <row r="1360" spans="1:11" ht="15.6" hidden="1" x14ac:dyDescent="0.3">
      <c r="A1360" s="1140"/>
      <c r="B1360" s="1052" t="s">
        <v>1443</v>
      </c>
      <c r="C1360" s="1052"/>
      <c r="D1360" s="1056" t="s">
        <v>1317</v>
      </c>
      <c r="E1360" s="1052"/>
      <c r="F1360" s="1052"/>
      <c r="G1360" s="955"/>
      <c r="H1360" s="916">
        <f t="shared" si="116"/>
        <v>0</v>
      </c>
      <c r="I1360" s="916">
        <f t="shared" si="123"/>
        <v>0</v>
      </c>
      <c r="J1360" s="10"/>
      <c r="K1360" s="953">
        <f t="shared" si="124"/>
        <v>0</v>
      </c>
    </row>
    <row r="1361" spans="1:11" ht="15.6" hidden="1" x14ac:dyDescent="0.3">
      <c r="A1361" s="1140"/>
      <c r="B1361" s="1052" t="s">
        <v>1444</v>
      </c>
      <c r="C1361" s="1052"/>
      <c r="D1361" s="1056" t="s">
        <v>1306</v>
      </c>
      <c r="E1361" s="1052"/>
      <c r="F1361" s="1052"/>
      <c r="G1361" s="955"/>
      <c r="H1361" s="916">
        <f t="shared" si="116"/>
        <v>0</v>
      </c>
      <c r="I1361" s="916">
        <f t="shared" si="123"/>
        <v>0</v>
      </c>
      <c r="J1361" s="10"/>
      <c r="K1361" s="953">
        <f t="shared" si="124"/>
        <v>0</v>
      </c>
    </row>
    <row r="1362" spans="1:11" ht="15.6" hidden="1" x14ac:dyDescent="0.3">
      <c r="A1362" s="1140"/>
      <c r="B1362" s="1052" t="s">
        <v>1445</v>
      </c>
      <c r="C1362" s="1052"/>
      <c r="D1362" s="1056" t="s">
        <v>1303</v>
      </c>
      <c r="E1362" s="1052"/>
      <c r="F1362" s="1052"/>
      <c r="G1362" s="955"/>
      <c r="H1362" s="916">
        <f t="shared" si="116"/>
        <v>0</v>
      </c>
      <c r="I1362" s="916">
        <f t="shared" si="123"/>
        <v>0</v>
      </c>
      <c r="J1362" s="10"/>
      <c r="K1362" s="953">
        <f t="shared" si="124"/>
        <v>0</v>
      </c>
    </row>
    <row r="1363" spans="1:11" ht="15.6" hidden="1" x14ac:dyDescent="0.3">
      <c r="A1363" s="1140"/>
      <c r="B1363" s="1052" t="s">
        <v>1446</v>
      </c>
      <c r="C1363" s="1052"/>
      <c r="D1363" s="1056" t="s">
        <v>1318</v>
      </c>
      <c r="E1363" s="1052"/>
      <c r="F1363" s="1052"/>
      <c r="G1363" s="955"/>
      <c r="H1363" s="916">
        <f t="shared" si="116"/>
        <v>0</v>
      </c>
      <c r="I1363" s="916">
        <f t="shared" si="123"/>
        <v>0</v>
      </c>
      <c r="J1363" s="10"/>
      <c r="K1363" s="953">
        <f t="shared" si="124"/>
        <v>0</v>
      </c>
    </row>
    <row r="1364" spans="1:11" ht="15.6" hidden="1" x14ac:dyDescent="0.3">
      <c r="A1364" s="1140"/>
      <c r="B1364" s="1052" t="s">
        <v>1447</v>
      </c>
      <c r="C1364" s="1052"/>
      <c r="D1364" s="1056" t="s">
        <v>1595</v>
      </c>
      <c r="E1364" s="1052"/>
      <c r="F1364" s="1052"/>
      <c r="G1364" s="955"/>
      <c r="H1364" s="916">
        <f t="shared" si="116"/>
        <v>0</v>
      </c>
      <c r="I1364" s="916">
        <f t="shared" si="123"/>
        <v>0</v>
      </c>
      <c r="J1364" s="10"/>
      <c r="K1364" s="953">
        <f t="shared" si="124"/>
        <v>0</v>
      </c>
    </row>
    <row r="1365" spans="1:11" ht="15.6" hidden="1" x14ac:dyDescent="0.3">
      <c r="A1365" s="1140"/>
      <c r="B1365" s="1052" t="s">
        <v>1448</v>
      </c>
      <c r="C1365" s="1052"/>
      <c r="D1365" s="1056" t="s">
        <v>1307</v>
      </c>
      <c r="E1365" s="1052"/>
      <c r="F1365" s="1052"/>
      <c r="G1365" s="955"/>
      <c r="H1365" s="916">
        <f t="shared" si="116"/>
        <v>0</v>
      </c>
      <c r="I1365" s="916">
        <f t="shared" si="123"/>
        <v>0</v>
      </c>
      <c r="J1365" s="10"/>
      <c r="K1365" s="953">
        <f t="shared" si="124"/>
        <v>0</v>
      </c>
    </row>
    <row r="1366" spans="1:11" ht="15.6" hidden="1" x14ac:dyDescent="0.3">
      <c r="A1366" s="1140"/>
      <c r="B1366" s="1052" t="s">
        <v>1449</v>
      </c>
      <c r="C1366" s="1052"/>
      <c r="D1366" s="1056" t="s">
        <v>1321</v>
      </c>
      <c r="E1366" s="1052"/>
      <c r="F1366" s="1052"/>
      <c r="G1366" s="955"/>
      <c r="H1366" s="916">
        <f t="shared" si="116"/>
        <v>0</v>
      </c>
      <c r="I1366" s="916">
        <f t="shared" si="123"/>
        <v>0</v>
      </c>
      <c r="J1366" s="10"/>
      <c r="K1366" s="953">
        <f t="shared" si="124"/>
        <v>0</v>
      </c>
    </row>
    <row r="1367" spans="1:11" ht="15.6" hidden="1" x14ac:dyDescent="0.3">
      <c r="A1367" s="1140"/>
      <c r="B1367" s="1052" t="s">
        <v>1450</v>
      </c>
      <c r="C1367" s="1052"/>
      <c r="D1367" s="1056" t="s">
        <v>1326</v>
      </c>
      <c r="E1367" s="1052"/>
      <c r="F1367" s="1052"/>
      <c r="G1367" s="955"/>
      <c r="H1367" s="916">
        <f t="shared" si="116"/>
        <v>0</v>
      </c>
      <c r="I1367" s="916">
        <f t="shared" si="123"/>
        <v>0</v>
      </c>
      <c r="J1367" s="10"/>
      <c r="K1367" s="953">
        <f t="shared" si="124"/>
        <v>0</v>
      </c>
    </row>
    <row r="1368" spans="1:11" ht="15.6" hidden="1" x14ac:dyDescent="0.3">
      <c r="A1368" s="1140"/>
      <c r="B1368" s="1052" t="s">
        <v>1451</v>
      </c>
      <c r="C1368" s="1052"/>
      <c r="D1368" s="1056" t="s">
        <v>1594</v>
      </c>
      <c r="E1368" s="1052"/>
      <c r="F1368" s="1052"/>
      <c r="G1368" s="955"/>
      <c r="H1368" s="916">
        <f t="shared" si="116"/>
        <v>0</v>
      </c>
      <c r="I1368" s="916">
        <f t="shared" si="123"/>
        <v>0</v>
      </c>
      <c r="J1368" s="10"/>
      <c r="K1368" s="953">
        <f t="shared" si="124"/>
        <v>0</v>
      </c>
    </row>
    <row r="1369" spans="1:11" ht="15.6" hidden="1" x14ac:dyDescent="0.3">
      <c r="A1369" s="1140"/>
      <c r="B1369" s="1052" t="s">
        <v>1452</v>
      </c>
      <c r="C1369" s="1052"/>
      <c r="D1369" s="1056" t="s">
        <v>1604</v>
      </c>
      <c r="E1369" s="1052"/>
      <c r="F1369" s="1052"/>
      <c r="G1369" s="955"/>
      <c r="H1369" s="916">
        <f t="shared" si="116"/>
        <v>0</v>
      </c>
      <c r="I1369" s="916">
        <f t="shared" si="123"/>
        <v>0</v>
      </c>
      <c r="J1369" s="10"/>
      <c r="K1369" s="953">
        <f t="shared" si="124"/>
        <v>0</v>
      </c>
    </row>
    <row r="1370" spans="1:11" ht="15.6" hidden="1" x14ac:dyDescent="0.3">
      <c r="A1370" s="1140"/>
      <c r="B1370" s="1052" t="s">
        <v>1453</v>
      </c>
      <c r="C1370" s="1052"/>
      <c r="D1370" s="1056" t="s">
        <v>1605</v>
      </c>
      <c r="E1370" s="1052"/>
      <c r="F1370" s="1052"/>
      <c r="G1370" s="955"/>
      <c r="H1370" s="916">
        <f t="shared" si="116"/>
        <v>0</v>
      </c>
      <c r="I1370" s="916">
        <f t="shared" si="123"/>
        <v>0</v>
      </c>
      <c r="J1370" s="10"/>
      <c r="K1370" s="953">
        <f t="shared" si="124"/>
        <v>0</v>
      </c>
    </row>
    <row r="1371" spans="1:11" ht="15.6" hidden="1" x14ac:dyDescent="0.3">
      <c r="A1371" s="1140"/>
      <c r="B1371" s="1057"/>
      <c r="C1371" s="36"/>
      <c r="D1371" s="1057"/>
      <c r="E1371" s="1051"/>
      <c r="F1371" s="1051"/>
      <c r="G1371" s="916"/>
      <c r="H1371" s="916"/>
      <c r="I1371" s="916"/>
      <c r="J1371" s="1051"/>
      <c r="K1371" s="916"/>
    </row>
    <row r="1372" spans="1:11" ht="15.6" hidden="1" x14ac:dyDescent="0.3">
      <c r="A1372" s="1140"/>
      <c r="B1372" s="880" t="s">
        <v>1454</v>
      </c>
      <c r="C1372" s="880"/>
      <c r="D1372" s="20" t="s">
        <v>1606</v>
      </c>
      <c r="E1372" s="880"/>
      <c r="F1372" s="880"/>
      <c r="G1372" s="964"/>
      <c r="H1372" s="964"/>
      <c r="I1372" s="964"/>
      <c r="J1372" s="880"/>
      <c r="K1372" s="964"/>
    </row>
    <row r="1373" spans="1:11" ht="15.6" hidden="1" x14ac:dyDescent="0.3">
      <c r="A1373" s="1140"/>
      <c r="B1373" s="1052" t="s">
        <v>1455</v>
      </c>
      <c r="C1373" s="1052"/>
      <c r="D1373" s="1056" t="s">
        <v>1302</v>
      </c>
      <c r="E1373" s="1052"/>
      <c r="F1373" s="1052"/>
      <c r="G1373" s="955"/>
      <c r="H1373" s="916">
        <f t="shared" si="116"/>
        <v>0</v>
      </c>
      <c r="I1373" s="916">
        <f t="shared" ref="I1373:I1381" si="125">H1373*$I$12</f>
        <v>0</v>
      </c>
      <c r="J1373" s="10"/>
      <c r="K1373" s="953">
        <f t="shared" ref="K1373:K1381" si="126">SUM(H1373:I1373)</f>
        <v>0</v>
      </c>
    </row>
    <row r="1374" spans="1:11" ht="15.6" hidden="1" x14ac:dyDescent="0.3">
      <c r="A1374" s="1140"/>
      <c r="B1374" s="1052" t="s">
        <v>1456</v>
      </c>
      <c r="C1374" s="1052"/>
      <c r="D1374" s="1056" t="s">
        <v>1303</v>
      </c>
      <c r="E1374" s="1052"/>
      <c r="F1374" s="1052"/>
      <c r="G1374" s="955"/>
      <c r="H1374" s="916">
        <f t="shared" si="116"/>
        <v>0</v>
      </c>
      <c r="I1374" s="916">
        <f t="shared" si="125"/>
        <v>0</v>
      </c>
      <c r="J1374" s="10"/>
      <c r="K1374" s="953">
        <f t="shared" si="126"/>
        <v>0</v>
      </c>
    </row>
    <row r="1375" spans="1:11" ht="15.6" hidden="1" x14ac:dyDescent="0.3">
      <c r="A1375" s="1140"/>
      <c r="B1375" s="1052" t="s">
        <v>1457</v>
      </c>
      <c r="C1375" s="1052"/>
      <c r="D1375" s="1056" t="s">
        <v>1305</v>
      </c>
      <c r="E1375" s="1052"/>
      <c r="F1375" s="1052"/>
      <c r="G1375" s="955"/>
      <c r="H1375" s="916">
        <f t="shared" si="116"/>
        <v>0</v>
      </c>
      <c r="I1375" s="916">
        <f t="shared" si="125"/>
        <v>0</v>
      </c>
      <c r="J1375" s="10"/>
      <c r="K1375" s="953">
        <f t="shared" si="126"/>
        <v>0</v>
      </c>
    </row>
    <row r="1376" spans="1:11" ht="15.6" hidden="1" x14ac:dyDescent="0.3">
      <c r="A1376" s="1140"/>
      <c r="B1376" s="1052" t="s">
        <v>1458</v>
      </c>
      <c r="C1376" s="1052"/>
      <c r="D1376" s="1056" t="s">
        <v>1595</v>
      </c>
      <c r="E1376" s="1052"/>
      <c r="F1376" s="1052"/>
      <c r="G1376" s="955"/>
      <c r="H1376" s="916">
        <f t="shared" si="116"/>
        <v>0</v>
      </c>
      <c r="I1376" s="916">
        <f t="shared" si="125"/>
        <v>0</v>
      </c>
      <c r="J1376" s="10"/>
      <c r="K1376" s="953">
        <f t="shared" si="126"/>
        <v>0</v>
      </c>
    </row>
    <row r="1377" spans="1:11" ht="15.6" hidden="1" x14ac:dyDescent="0.3">
      <c r="A1377" s="1140"/>
      <c r="B1377" s="1052" t="s">
        <v>1459</v>
      </c>
      <c r="C1377" s="1052"/>
      <c r="D1377" s="1056" t="s">
        <v>1326</v>
      </c>
      <c r="E1377" s="1052"/>
      <c r="F1377" s="1052"/>
      <c r="G1377" s="955"/>
      <c r="H1377" s="916">
        <f t="shared" si="116"/>
        <v>0</v>
      </c>
      <c r="I1377" s="916">
        <f t="shared" si="125"/>
        <v>0</v>
      </c>
      <c r="J1377" s="10"/>
      <c r="K1377" s="953">
        <f t="shared" si="126"/>
        <v>0</v>
      </c>
    </row>
    <row r="1378" spans="1:11" ht="15.6" hidden="1" x14ac:dyDescent="0.3">
      <c r="A1378" s="1140"/>
      <c r="B1378" s="1052" t="s">
        <v>1460</v>
      </c>
      <c r="C1378" s="1052"/>
      <c r="D1378" s="1056" t="s">
        <v>1607</v>
      </c>
      <c r="E1378" s="1052"/>
      <c r="F1378" s="1052"/>
      <c r="G1378" s="955"/>
      <c r="H1378" s="916">
        <f t="shared" si="116"/>
        <v>0</v>
      </c>
      <c r="I1378" s="916">
        <f t="shared" si="125"/>
        <v>0</v>
      </c>
      <c r="J1378" s="10"/>
      <c r="K1378" s="953">
        <f t="shared" si="126"/>
        <v>0</v>
      </c>
    </row>
    <row r="1379" spans="1:11" ht="15.6" hidden="1" x14ac:dyDescent="0.3">
      <c r="A1379" s="1140"/>
      <c r="B1379" s="1052" t="s">
        <v>1461</v>
      </c>
      <c r="C1379" s="1052"/>
      <c r="D1379" s="1056" t="s">
        <v>1307</v>
      </c>
      <c r="E1379" s="1052"/>
      <c r="F1379" s="1052"/>
      <c r="G1379" s="955"/>
      <c r="H1379" s="916">
        <f t="shared" si="116"/>
        <v>0</v>
      </c>
      <c r="I1379" s="916">
        <f t="shared" si="125"/>
        <v>0</v>
      </c>
      <c r="J1379" s="10"/>
      <c r="K1379" s="953">
        <f t="shared" si="126"/>
        <v>0</v>
      </c>
    </row>
    <row r="1380" spans="1:11" ht="15.6" hidden="1" x14ac:dyDescent="0.3">
      <c r="A1380" s="1140"/>
      <c r="B1380" s="1052" t="s">
        <v>1462</v>
      </c>
      <c r="C1380" s="1052"/>
      <c r="D1380" s="1056" t="s">
        <v>1608</v>
      </c>
      <c r="E1380" s="1052"/>
      <c r="F1380" s="1052"/>
      <c r="G1380" s="955"/>
      <c r="H1380" s="916">
        <f t="shared" si="116"/>
        <v>0</v>
      </c>
      <c r="I1380" s="916">
        <f t="shared" si="125"/>
        <v>0</v>
      </c>
      <c r="J1380" s="10"/>
      <c r="K1380" s="953">
        <f t="shared" si="126"/>
        <v>0</v>
      </c>
    </row>
    <row r="1381" spans="1:11" ht="15.6" hidden="1" x14ac:dyDescent="0.3">
      <c r="A1381" s="1140"/>
      <c r="B1381" s="1052" t="s">
        <v>1463</v>
      </c>
      <c r="C1381" s="1052"/>
      <c r="D1381" s="1056" t="s">
        <v>1605</v>
      </c>
      <c r="E1381" s="1052"/>
      <c r="F1381" s="1052"/>
      <c r="G1381" s="955"/>
      <c r="H1381" s="916">
        <f t="shared" si="116"/>
        <v>0</v>
      </c>
      <c r="I1381" s="916">
        <f t="shared" si="125"/>
        <v>0</v>
      </c>
      <c r="J1381" s="10"/>
      <c r="K1381" s="953">
        <f t="shared" si="126"/>
        <v>0</v>
      </c>
    </row>
    <row r="1382" spans="1:11" ht="15.6" hidden="1" x14ac:dyDescent="0.3">
      <c r="A1382" s="1140"/>
      <c r="B1382" s="1057"/>
      <c r="C1382" s="36"/>
      <c r="D1382" s="1057"/>
      <c r="E1382" s="1051"/>
      <c r="F1382" s="1051"/>
      <c r="G1382" s="916"/>
      <c r="H1382" s="916"/>
      <c r="I1382" s="916"/>
      <c r="J1382" s="1051"/>
      <c r="K1382" s="916"/>
    </row>
    <row r="1383" spans="1:11" ht="15.6" hidden="1" x14ac:dyDescent="0.3">
      <c r="A1383" s="1140"/>
      <c r="B1383" s="880" t="s">
        <v>1464</v>
      </c>
      <c r="C1383" s="880"/>
      <c r="D1383" s="20" t="s">
        <v>1609</v>
      </c>
      <c r="E1383" s="880"/>
      <c r="F1383" s="880"/>
      <c r="G1383" s="964"/>
      <c r="H1383" s="964"/>
      <c r="I1383" s="964"/>
      <c r="J1383" s="880"/>
      <c r="K1383" s="964"/>
    </row>
    <row r="1384" spans="1:11" ht="15.6" hidden="1" x14ac:dyDescent="0.3">
      <c r="A1384" s="1140"/>
      <c r="B1384" s="1052" t="s">
        <v>1465</v>
      </c>
      <c r="C1384" s="1052"/>
      <c r="D1384" s="1056" t="s">
        <v>1302</v>
      </c>
      <c r="E1384" s="1052"/>
      <c r="F1384" s="1053"/>
      <c r="G1384" s="916"/>
      <c r="H1384" s="916">
        <f t="shared" ref="H1384:H1470" si="127">G1384*F1384</f>
        <v>0</v>
      </c>
      <c r="I1384" s="916">
        <f>H1384*$I$12</f>
        <v>0</v>
      </c>
      <c r="J1384" s="10"/>
      <c r="K1384" s="953">
        <f>SUM(H1384:I1384)</f>
        <v>0</v>
      </c>
    </row>
    <row r="1385" spans="1:11" ht="15.6" hidden="1" x14ac:dyDescent="0.3">
      <c r="A1385" s="1140"/>
      <c r="B1385" s="1052" t="s">
        <v>1466</v>
      </c>
      <c r="C1385" s="1052"/>
      <c r="D1385" s="1056" t="s">
        <v>1605</v>
      </c>
      <c r="E1385" s="1052"/>
      <c r="F1385" s="1053"/>
      <c r="G1385" s="916"/>
      <c r="H1385" s="916">
        <f t="shared" si="127"/>
        <v>0</v>
      </c>
      <c r="I1385" s="916">
        <f>H1385*$I$12</f>
        <v>0</v>
      </c>
      <c r="J1385" s="10"/>
      <c r="K1385" s="953">
        <f>SUM(H1385:I1385)</f>
        <v>0</v>
      </c>
    </row>
    <row r="1386" spans="1:11" ht="15.6" hidden="1" x14ac:dyDescent="0.3">
      <c r="A1386" s="1140"/>
      <c r="B1386" s="1052" t="s">
        <v>1467</v>
      </c>
      <c r="C1386" s="1052"/>
      <c r="D1386" s="1056" t="s">
        <v>1610</v>
      </c>
      <c r="E1386" s="1052"/>
      <c r="F1386" s="1053"/>
      <c r="G1386" s="916"/>
      <c r="H1386" s="916">
        <f t="shared" si="127"/>
        <v>0</v>
      </c>
      <c r="I1386" s="916">
        <f>H1386*$I$12</f>
        <v>0</v>
      </c>
      <c r="J1386" s="10"/>
      <c r="K1386" s="953">
        <f>SUM(H1386:I1386)</f>
        <v>0</v>
      </c>
    </row>
    <row r="1387" spans="1:11" ht="15.6" hidden="1" x14ac:dyDescent="0.3">
      <c r="A1387" s="1140"/>
      <c r="B1387" s="1057"/>
      <c r="C1387" s="36"/>
      <c r="D1387" s="631"/>
      <c r="E1387" s="1051"/>
      <c r="F1387" s="1051"/>
      <c r="G1387" s="916"/>
      <c r="H1387" s="916"/>
      <c r="I1387" s="916"/>
      <c r="J1387" s="1051"/>
      <c r="K1387" s="916"/>
    </row>
    <row r="1388" spans="1:11" ht="15.6" hidden="1" x14ac:dyDescent="0.3">
      <c r="A1388" s="1140"/>
      <c r="B1388" s="880" t="s">
        <v>1468</v>
      </c>
      <c r="C1388" s="880"/>
      <c r="D1388" s="20" t="s">
        <v>1611</v>
      </c>
      <c r="E1388" s="880"/>
      <c r="F1388" s="880"/>
      <c r="G1388" s="964"/>
      <c r="H1388" s="964"/>
      <c r="I1388" s="964"/>
      <c r="J1388" s="880"/>
      <c r="K1388" s="964"/>
    </row>
    <row r="1389" spans="1:11" ht="15.6" hidden="1" x14ac:dyDescent="0.3">
      <c r="A1389" s="1140"/>
      <c r="B1389" s="1052" t="s">
        <v>1469</v>
      </c>
      <c r="C1389" s="1052"/>
      <c r="D1389" s="1056" t="s">
        <v>1302</v>
      </c>
      <c r="E1389" s="1052"/>
      <c r="F1389" s="1053"/>
      <c r="G1389" s="916"/>
      <c r="H1389" s="916">
        <f t="shared" si="127"/>
        <v>0</v>
      </c>
      <c r="I1389" s="916">
        <f t="shared" ref="I1389:I1397" si="128">H1389*$I$12</f>
        <v>0</v>
      </c>
      <c r="J1389" s="10"/>
      <c r="K1389" s="953">
        <f t="shared" ref="K1389:K1397" si="129">SUM(H1389:I1389)</f>
        <v>0</v>
      </c>
    </row>
    <row r="1390" spans="1:11" ht="15.6" hidden="1" x14ac:dyDescent="0.3">
      <c r="A1390" s="1140"/>
      <c r="B1390" s="1052" t="s">
        <v>1470</v>
      </c>
      <c r="C1390" s="1052"/>
      <c r="D1390" s="1056" t="s">
        <v>1303</v>
      </c>
      <c r="E1390" s="1052"/>
      <c r="F1390" s="1053"/>
      <c r="G1390" s="916"/>
      <c r="H1390" s="916">
        <f t="shared" si="127"/>
        <v>0</v>
      </c>
      <c r="I1390" s="916">
        <f t="shared" si="128"/>
        <v>0</v>
      </c>
      <c r="J1390" s="10"/>
      <c r="K1390" s="953">
        <f t="shared" si="129"/>
        <v>0</v>
      </c>
    </row>
    <row r="1391" spans="1:11" ht="15.6" hidden="1" x14ac:dyDescent="0.3">
      <c r="A1391" s="1140"/>
      <c r="B1391" s="1052" t="s">
        <v>1471</v>
      </c>
      <c r="C1391" s="1052"/>
      <c r="D1391" s="1056" t="s">
        <v>1305</v>
      </c>
      <c r="E1391" s="1052"/>
      <c r="F1391" s="1053"/>
      <c r="G1391" s="916"/>
      <c r="H1391" s="916">
        <f t="shared" si="127"/>
        <v>0</v>
      </c>
      <c r="I1391" s="916">
        <f t="shared" si="128"/>
        <v>0</v>
      </c>
      <c r="J1391" s="10"/>
      <c r="K1391" s="953">
        <f t="shared" si="129"/>
        <v>0</v>
      </c>
    </row>
    <row r="1392" spans="1:11" ht="15.6" hidden="1" x14ac:dyDescent="0.3">
      <c r="A1392" s="1140"/>
      <c r="B1392" s="1052" t="s">
        <v>1472</v>
      </c>
      <c r="C1392" s="1052"/>
      <c r="D1392" s="1056" t="s">
        <v>1306</v>
      </c>
      <c r="E1392" s="1052"/>
      <c r="F1392" s="1053"/>
      <c r="G1392" s="916"/>
      <c r="H1392" s="916">
        <f t="shared" si="127"/>
        <v>0</v>
      </c>
      <c r="I1392" s="916">
        <f t="shared" si="128"/>
        <v>0</v>
      </c>
      <c r="J1392" s="10"/>
      <c r="K1392" s="953">
        <f t="shared" si="129"/>
        <v>0</v>
      </c>
    </row>
    <row r="1393" spans="1:11" ht="15.6" hidden="1" x14ac:dyDescent="0.3">
      <c r="A1393" s="1140"/>
      <c r="B1393" s="1052" t="s">
        <v>1473</v>
      </c>
      <c r="C1393" s="1052"/>
      <c r="D1393" s="1056" t="s">
        <v>1595</v>
      </c>
      <c r="E1393" s="1052"/>
      <c r="F1393" s="1053"/>
      <c r="G1393" s="916"/>
      <c r="H1393" s="916">
        <f t="shared" si="127"/>
        <v>0</v>
      </c>
      <c r="I1393" s="916">
        <f t="shared" si="128"/>
        <v>0</v>
      </c>
      <c r="J1393" s="10"/>
      <c r="K1393" s="953">
        <f t="shared" si="129"/>
        <v>0</v>
      </c>
    </row>
    <row r="1394" spans="1:11" ht="15.6" hidden="1" x14ac:dyDescent="0.3">
      <c r="A1394" s="1140"/>
      <c r="B1394" s="1052" t="s">
        <v>1474</v>
      </c>
      <c r="C1394" s="1052"/>
      <c r="D1394" s="1056" t="s">
        <v>1326</v>
      </c>
      <c r="E1394" s="1052"/>
      <c r="F1394" s="1053"/>
      <c r="G1394" s="916"/>
      <c r="H1394" s="916">
        <f t="shared" si="127"/>
        <v>0</v>
      </c>
      <c r="I1394" s="916">
        <f t="shared" si="128"/>
        <v>0</v>
      </c>
      <c r="J1394" s="10"/>
      <c r="K1394" s="953">
        <f t="shared" si="129"/>
        <v>0</v>
      </c>
    </row>
    <row r="1395" spans="1:11" ht="15.6" hidden="1" x14ac:dyDescent="0.3">
      <c r="A1395" s="1140"/>
      <c r="B1395" s="1052" t="s">
        <v>1475</v>
      </c>
      <c r="C1395" s="1052"/>
      <c r="D1395" s="1056" t="s">
        <v>1307</v>
      </c>
      <c r="E1395" s="1052"/>
      <c r="F1395" s="1053"/>
      <c r="G1395" s="916"/>
      <c r="H1395" s="916">
        <f t="shared" si="127"/>
        <v>0</v>
      </c>
      <c r="I1395" s="916">
        <f t="shared" si="128"/>
        <v>0</v>
      </c>
      <c r="J1395" s="10"/>
      <c r="K1395" s="953">
        <f t="shared" si="129"/>
        <v>0</v>
      </c>
    </row>
    <row r="1396" spans="1:11" ht="15.6" hidden="1" x14ac:dyDescent="0.3">
      <c r="A1396" s="1140"/>
      <c r="B1396" s="1052" t="s">
        <v>1476</v>
      </c>
      <c r="C1396" s="1052"/>
      <c r="D1396" s="1056" t="s">
        <v>1311</v>
      </c>
      <c r="E1396" s="1052"/>
      <c r="F1396" s="1053"/>
      <c r="G1396" s="916"/>
      <c r="H1396" s="916">
        <f t="shared" si="127"/>
        <v>0</v>
      </c>
      <c r="I1396" s="916">
        <f t="shared" si="128"/>
        <v>0</v>
      </c>
      <c r="J1396" s="10"/>
      <c r="K1396" s="953">
        <f t="shared" si="129"/>
        <v>0</v>
      </c>
    </row>
    <row r="1397" spans="1:11" ht="15.6" hidden="1" x14ac:dyDescent="0.3">
      <c r="A1397" s="1140"/>
      <c r="B1397" s="1052" t="s">
        <v>1477</v>
      </c>
      <c r="C1397" s="1052"/>
      <c r="D1397" s="1056" t="s">
        <v>1612</v>
      </c>
      <c r="E1397" s="1052"/>
      <c r="F1397" s="1053"/>
      <c r="G1397" s="916"/>
      <c r="H1397" s="916">
        <f t="shared" si="127"/>
        <v>0</v>
      </c>
      <c r="I1397" s="916">
        <f t="shared" si="128"/>
        <v>0</v>
      </c>
      <c r="J1397" s="10"/>
      <c r="K1397" s="953">
        <f t="shared" si="129"/>
        <v>0</v>
      </c>
    </row>
    <row r="1398" spans="1:11" ht="15.6" hidden="1" x14ac:dyDescent="0.3">
      <c r="A1398" s="1140"/>
      <c r="B1398" s="1057"/>
      <c r="C1398" s="36"/>
      <c r="D1398" s="1057"/>
      <c r="E1398" s="1051"/>
      <c r="F1398" s="1051"/>
      <c r="G1398" s="916"/>
      <c r="H1398" s="916"/>
      <c r="I1398" s="916"/>
      <c r="J1398" s="1051"/>
      <c r="K1398" s="916"/>
    </row>
    <row r="1399" spans="1:11" ht="15.6" hidden="1" x14ac:dyDescent="0.3">
      <c r="A1399" s="1140"/>
      <c r="B1399" s="880" t="s">
        <v>1478</v>
      </c>
      <c r="C1399" s="880"/>
      <c r="D1399" s="20" t="s">
        <v>1613</v>
      </c>
      <c r="E1399" s="880"/>
      <c r="F1399" s="880"/>
      <c r="G1399" s="964"/>
      <c r="H1399" s="964"/>
      <c r="I1399" s="964"/>
      <c r="J1399" s="880"/>
      <c r="K1399" s="964"/>
    </row>
    <row r="1400" spans="1:11" ht="15.6" hidden="1" x14ac:dyDescent="0.3">
      <c r="A1400" s="1140"/>
      <c r="B1400" s="1052" t="s">
        <v>1479</v>
      </c>
      <c r="C1400" s="1052"/>
      <c r="D1400" s="1056" t="s">
        <v>1614</v>
      </c>
      <c r="E1400" s="1052"/>
      <c r="F1400" s="1053"/>
      <c r="G1400" s="916"/>
      <c r="H1400" s="916">
        <f t="shared" si="127"/>
        <v>0</v>
      </c>
      <c r="I1400" s="916">
        <f>H1400*$I$12</f>
        <v>0</v>
      </c>
      <c r="J1400" s="10"/>
      <c r="K1400" s="953">
        <f>SUM(H1400:I1400)</f>
        <v>0</v>
      </c>
    </row>
    <row r="1401" spans="1:11" ht="15.6" hidden="1" x14ac:dyDescent="0.3">
      <c r="A1401" s="1140"/>
      <c r="B1401" s="1052" t="s">
        <v>1480</v>
      </c>
      <c r="C1401" s="1052"/>
      <c r="D1401" s="1056" t="s">
        <v>1615</v>
      </c>
      <c r="E1401" s="1052"/>
      <c r="F1401" s="1053"/>
      <c r="G1401" s="916"/>
      <c r="H1401" s="916">
        <f t="shared" si="127"/>
        <v>0</v>
      </c>
      <c r="I1401" s="916">
        <f>H1401*$I$12</f>
        <v>0</v>
      </c>
      <c r="J1401" s="10"/>
      <c r="K1401" s="953">
        <f>SUM(H1401:I1401)</f>
        <v>0</v>
      </c>
    </row>
    <row r="1402" spans="1:11" ht="15.6" hidden="1" x14ac:dyDescent="0.3">
      <c r="A1402" s="1140"/>
      <c r="B1402" s="1052" t="s">
        <v>1481</v>
      </c>
      <c r="C1402" s="1052"/>
      <c r="D1402" s="1056" t="s">
        <v>1616</v>
      </c>
      <c r="E1402" s="1052"/>
      <c r="F1402" s="1053"/>
      <c r="G1402" s="916"/>
      <c r="H1402" s="916">
        <f t="shared" si="127"/>
        <v>0</v>
      </c>
      <c r="I1402" s="916">
        <f>H1402*$I$12</f>
        <v>0</v>
      </c>
      <c r="J1402" s="10"/>
      <c r="K1402" s="953">
        <f>SUM(H1402:I1402)</f>
        <v>0</v>
      </c>
    </row>
    <row r="1403" spans="1:11" ht="15.6" hidden="1" x14ac:dyDescent="0.3">
      <c r="A1403" s="1140"/>
      <c r="B1403" s="1052"/>
      <c r="C1403" s="1052"/>
      <c r="D1403" s="1056"/>
      <c r="E1403" s="1052"/>
      <c r="F1403" s="1052"/>
      <c r="G1403" s="955"/>
      <c r="H1403" s="955"/>
      <c r="I1403" s="955"/>
      <c r="J1403" s="1052"/>
      <c r="K1403" s="955"/>
    </row>
    <row r="1404" spans="1:11" ht="15.6" hidden="1" x14ac:dyDescent="0.3">
      <c r="A1404" s="1140"/>
      <c r="B1404" s="880" t="s">
        <v>1482</v>
      </c>
      <c r="C1404" s="880"/>
      <c r="D1404" s="20" t="s">
        <v>1617</v>
      </c>
      <c r="E1404" s="880"/>
      <c r="F1404" s="880"/>
      <c r="G1404" s="964"/>
      <c r="H1404" s="964"/>
      <c r="I1404" s="964"/>
      <c r="J1404" s="880"/>
      <c r="K1404" s="964"/>
    </row>
    <row r="1405" spans="1:11" ht="15.6" hidden="1" x14ac:dyDescent="0.3">
      <c r="A1405" s="1140"/>
      <c r="B1405" s="1052" t="s">
        <v>1483</v>
      </c>
      <c r="C1405" s="1052"/>
      <c r="D1405" s="1056" t="s">
        <v>1357</v>
      </c>
      <c r="E1405" s="1052"/>
      <c r="F1405" s="1052"/>
      <c r="G1405" s="955"/>
      <c r="H1405" s="916">
        <f t="shared" si="127"/>
        <v>0</v>
      </c>
      <c r="I1405" s="916">
        <f t="shared" ref="I1405:I1412" si="130">H1405*$I$12</f>
        <v>0</v>
      </c>
      <c r="J1405" s="10"/>
      <c r="K1405" s="953">
        <f t="shared" ref="K1405:K1412" si="131">SUM(H1405:I1405)</f>
        <v>0</v>
      </c>
    </row>
    <row r="1406" spans="1:11" ht="15.6" hidden="1" x14ac:dyDescent="0.3">
      <c r="A1406" s="1140"/>
      <c r="B1406" s="1052" t="s">
        <v>1484</v>
      </c>
      <c r="C1406" s="1052"/>
      <c r="D1406" s="1056" t="s">
        <v>1351</v>
      </c>
      <c r="E1406" s="1052"/>
      <c r="F1406" s="1052"/>
      <c r="G1406" s="955"/>
      <c r="H1406" s="916">
        <f t="shared" si="127"/>
        <v>0</v>
      </c>
      <c r="I1406" s="916">
        <f t="shared" si="130"/>
        <v>0</v>
      </c>
      <c r="J1406" s="10"/>
      <c r="K1406" s="953">
        <f t="shared" si="131"/>
        <v>0</v>
      </c>
    </row>
    <row r="1407" spans="1:11" ht="15.6" hidden="1" x14ac:dyDescent="0.3">
      <c r="A1407" s="1140"/>
      <c r="B1407" s="1052" t="s">
        <v>1485</v>
      </c>
      <c r="C1407" s="1052"/>
      <c r="D1407" s="1056" t="s">
        <v>1618</v>
      </c>
      <c r="E1407" s="1052"/>
      <c r="F1407" s="1052"/>
      <c r="G1407" s="955"/>
      <c r="H1407" s="916">
        <f t="shared" si="127"/>
        <v>0</v>
      </c>
      <c r="I1407" s="916">
        <f t="shared" si="130"/>
        <v>0</v>
      </c>
      <c r="J1407" s="10"/>
      <c r="K1407" s="953">
        <f t="shared" si="131"/>
        <v>0</v>
      </c>
    </row>
    <row r="1408" spans="1:11" ht="15.6" hidden="1" x14ac:dyDescent="0.3">
      <c r="A1408" s="1140"/>
      <c r="B1408" s="1052" t="s">
        <v>1486</v>
      </c>
      <c r="C1408" s="1052"/>
      <c r="D1408" s="1056" t="s">
        <v>1342</v>
      </c>
      <c r="E1408" s="1052"/>
      <c r="F1408" s="1052"/>
      <c r="G1408" s="955"/>
      <c r="H1408" s="916">
        <f t="shared" si="127"/>
        <v>0</v>
      </c>
      <c r="I1408" s="916">
        <f t="shared" si="130"/>
        <v>0</v>
      </c>
      <c r="J1408" s="10"/>
      <c r="K1408" s="953">
        <f t="shared" si="131"/>
        <v>0</v>
      </c>
    </row>
    <row r="1409" spans="1:11" ht="15.6" hidden="1" x14ac:dyDescent="0.3">
      <c r="A1409" s="1140"/>
      <c r="B1409" s="1052" t="s">
        <v>1487</v>
      </c>
      <c r="C1409" s="1052"/>
      <c r="D1409" s="1056" t="s">
        <v>1352</v>
      </c>
      <c r="E1409" s="1052"/>
      <c r="F1409" s="1052"/>
      <c r="G1409" s="955"/>
      <c r="H1409" s="916">
        <f t="shared" si="127"/>
        <v>0</v>
      </c>
      <c r="I1409" s="916">
        <f t="shared" si="130"/>
        <v>0</v>
      </c>
      <c r="J1409" s="10"/>
      <c r="K1409" s="953">
        <f t="shared" si="131"/>
        <v>0</v>
      </c>
    </row>
    <row r="1410" spans="1:11" ht="15.6" hidden="1" x14ac:dyDescent="0.3">
      <c r="A1410" s="1140"/>
      <c r="B1410" s="1052" t="s">
        <v>1488</v>
      </c>
      <c r="C1410" s="1052"/>
      <c r="D1410" s="1056" t="s">
        <v>1353</v>
      </c>
      <c r="E1410" s="1052"/>
      <c r="F1410" s="1052"/>
      <c r="G1410" s="955"/>
      <c r="H1410" s="916">
        <f t="shared" si="127"/>
        <v>0</v>
      </c>
      <c r="I1410" s="916">
        <f t="shared" si="130"/>
        <v>0</v>
      </c>
      <c r="J1410" s="10"/>
      <c r="K1410" s="953">
        <f t="shared" si="131"/>
        <v>0</v>
      </c>
    </row>
    <row r="1411" spans="1:11" ht="15.6" hidden="1" x14ac:dyDescent="0.3">
      <c r="A1411" s="1140"/>
      <c r="B1411" s="1052" t="s">
        <v>1489</v>
      </c>
      <c r="C1411" s="1052"/>
      <c r="D1411" s="1056" t="s">
        <v>1619</v>
      </c>
      <c r="E1411" s="1052"/>
      <c r="F1411" s="1052"/>
      <c r="G1411" s="955"/>
      <c r="H1411" s="916">
        <f t="shared" si="127"/>
        <v>0</v>
      </c>
      <c r="I1411" s="916">
        <f t="shared" si="130"/>
        <v>0</v>
      </c>
      <c r="J1411" s="10"/>
      <c r="K1411" s="953">
        <f t="shared" si="131"/>
        <v>0</v>
      </c>
    </row>
    <row r="1412" spans="1:11" ht="15.6" hidden="1" x14ac:dyDescent="0.3">
      <c r="A1412" s="1140"/>
      <c r="B1412" s="1052" t="s">
        <v>1490</v>
      </c>
      <c r="C1412" s="1052"/>
      <c r="D1412" s="1056" t="s">
        <v>1620</v>
      </c>
      <c r="E1412" s="1052"/>
      <c r="F1412" s="1052"/>
      <c r="G1412" s="955"/>
      <c r="H1412" s="916">
        <f t="shared" si="127"/>
        <v>0</v>
      </c>
      <c r="I1412" s="916">
        <f t="shared" si="130"/>
        <v>0</v>
      </c>
      <c r="J1412" s="10"/>
      <c r="K1412" s="953">
        <f t="shared" si="131"/>
        <v>0</v>
      </c>
    </row>
    <row r="1413" spans="1:11" ht="15.6" hidden="1" x14ac:dyDescent="0.3">
      <c r="A1413" s="1140"/>
      <c r="B1413" s="1057"/>
      <c r="C1413" s="36"/>
      <c r="D1413" s="1057"/>
      <c r="E1413" s="1051"/>
      <c r="F1413" s="1051"/>
      <c r="G1413" s="916"/>
      <c r="H1413" s="916"/>
      <c r="I1413" s="916"/>
      <c r="J1413" s="1051"/>
      <c r="K1413" s="916"/>
    </row>
    <row r="1414" spans="1:11" ht="15.6" x14ac:dyDescent="0.3">
      <c r="A1414" s="1140" t="s">
        <v>4247</v>
      </c>
      <c r="B1414" s="1057"/>
      <c r="C1414" s="36"/>
      <c r="D1414" s="1057"/>
      <c r="E1414" s="1051"/>
      <c r="F1414" s="1051"/>
      <c r="G1414" s="916"/>
      <c r="H1414" s="916"/>
      <c r="I1414" s="916"/>
      <c r="J1414" s="1051"/>
      <c r="K1414" s="916"/>
    </row>
    <row r="1415" spans="1:11" ht="15.6" x14ac:dyDescent="0.3">
      <c r="A1415" s="1140" t="str">
        <f>IF(K1415&lt;&gt;0,"x","")</f>
        <v/>
      </c>
      <c r="B1415" s="407" t="s">
        <v>1491</v>
      </c>
      <c r="C1415" s="407"/>
      <c r="D1415" s="408" t="s">
        <v>1621</v>
      </c>
      <c r="E1415" s="407"/>
      <c r="F1415" s="407"/>
      <c r="G1415" s="966"/>
      <c r="H1415" s="966"/>
      <c r="I1415" s="966"/>
      <c r="J1415" s="966"/>
      <c r="K1415" s="966"/>
    </row>
    <row r="1416" spans="1:11" ht="15.6" hidden="1" x14ac:dyDescent="0.3">
      <c r="A1416" s="1140"/>
      <c r="B1416" s="880" t="s">
        <v>1492</v>
      </c>
      <c r="C1416" s="880"/>
      <c r="D1416" s="20" t="s">
        <v>1593</v>
      </c>
      <c r="E1416" s="880"/>
      <c r="F1416" s="880"/>
      <c r="G1416" s="964"/>
      <c r="H1416" s="964"/>
      <c r="I1416" s="964"/>
      <c r="J1416" s="880"/>
      <c r="K1416" s="964"/>
    </row>
    <row r="1417" spans="1:11" ht="15.6" hidden="1" x14ac:dyDescent="0.3">
      <c r="A1417" s="1140"/>
      <c r="B1417" s="1052" t="s">
        <v>1493</v>
      </c>
      <c r="C1417" s="1052"/>
      <c r="D1417" s="1056" t="s">
        <v>1302</v>
      </c>
      <c r="E1417" s="1052"/>
      <c r="F1417" s="1052"/>
      <c r="G1417" s="916"/>
      <c r="H1417" s="916">
        <f t="shared" si="127"/>
        <v>0</v>
      </c>
      <c r="I1417" s="916">
        <f t="shared" ref="I1417:I1429" si="132">H1417*$I$12</f>
        <v>0</v>
      </c>
      <c r="J1417" s="10"/>
      <c r="K1417" s="953">
        <f t="shared" ref="K1417:K1429" si="133">SUM(H1417:I1417)</f>
        <v>0</v>
      </c>
    </row>
    <row r="1418" spans="1:11" ht="15.6" hidden="1" x14ac:dyDescent="0.3">
      <c r="A1418" s="1140"/>
      <c r="B1418" s="1052" t="s">
        <v>1494</v>
      </c>
      <c r="C1418" s="1052"/>
      <c r="D1418" s="1056" t="s">
        <v>1594</v>
      </c>
      <c r="E1418" s="1052"/>
      <c r="F1418" s="1052"/>
      <c r="G1418" s="916"/>
      <c r="H1418" s="916">
        <f t="shared" si="127"/>
        <v>0</v>
      </c>
      <c r="I1418" s="916">
        <f t="shared" si="132"/>
        <v>0</v>
      </c>
      <c r="J1418" s="10"/>
      <c r="K1418" s="953">
        <f t="shared" si="133"/>
        <v>0</v>
      </c>
    </row>
    <row r="1419" spans="1:11" ht="15.6" hidden="1" x14ac:dyDescent="0.3">
      <c r="A1419" s="1140"/>
      <c r="B1419" s="1052" t="s">
        <v>1495</v>
      </c>
      <c r="C1419" s="1052"/>
      <c r="D1419" s="1056" t="s">
        <v>1622</v>
      </c>
      <c r="E1419" s="1052"/>
      <c r="F1419" s="1052"/>
      <c r="G1419" s="916"/>
      <c r="H1419" s="916">
        <f t="shared" si="127"/>
        <v>0</v>
      </c>
      <c r="I1419" s="916">
        <f t="shared" si="132"/>
        <v>0</v>
      </c>
      <c r="J1419" s="10"/>
      <c r="K1419" s="953">
        <f t="shared" si="133"/>
        <v>0</v>
      </c>
    </row>
    <row r="1420" spans="1:11" ht="15.6" hidden="1" x14ac:dyDescent="0.3">
      <c r="A1420" s="1140"/>
      <c r="B1420" s="1052" t="s">
        <v>1496</v>
      </c>
      <c r="C1420" s="1052"/>
      <c r="D1420" s="1056" t="s">
        <v>1623</v>
      </c>
      <c r="E1420" s="1052"/>
      <c r="F1420" s="1052"/>
      <c r="G1420" s="916"/>
      <c r="H1420" s="916">
        <f t="shared" si="127"/>
        <v>0</v>
      </c>
      <c r="I1420" s="916">
        <f t="shared" si="132"/>
        <v>0</v>
      </c>
      <c r="J1420" s="10"/>
      <c r="K1420" s="953">
        <f t="shared" si="133"/>
        <v>0</v>
      </c>
    </row>
    <row r="1421" spans="1:11" ht="15.6" hidden="1" x14ac:dyDescent="0.3">
      <c r="A1421" s="1140"/>
      <c r="B1421" s="1052" t="s">
        <v>1497</v>
      </c>
      <c r="C1421" s="1052"/>
      <c r="D1421" s="1056" t="s">
        <v>1624</v>
      </c>
      <c r="E1421" s="1052"/>
      <c r="F1421" s="1052"/>
      <c r="G1421" s="916"/>
      <c r="H1421" s="916">
        <f t="shared" si="127"/>
        <v>0</v>
      </c>
      <c r="I1421" s="916">
        <f t="shared" si="132"/>
        <v>0</v>
      </c>
      <c r="J1421" s="10"/>
      <c r="K1421" s="953">
        <f t="shared" si="133"/>
        <v>0</v>
      </c>
    </row>
    <row r="1422" spans="1:11" ht="15.6" hidden="1" x14ac:dyDescent="0.3">
      <c r="A1422" s="1140"/>
      <c r="B1422" s="1052" t="s">
        <v>1498</v>
      </c>
      <c r="C1422" s="1052"/>
      <c r="D1422" s="1056" t="s">
        <v>1308</v>
      </c>
      <c r="E1422" s="1052"/>
      <c r="F1422" s="1052"/>
      <c r="G1422" s="916"/>
      <c r="H1422" s="916">
        <f t="shared" si="127"/>
        <v>0</v>
      </c>
      <c r="I1422" s="916">
        <f t="shared" si="132"/>
        <v>0</v>
      </c>
      <c r="J1422" s="10"/>
      <c r="K1422" s="953">
        <f t="shared" si="133"/>
        <v>0</v>
      </c>
    </row>
    <row r="1423" spans="1:11" ht="15.6" hidden="1" x14ac:dyDescent="0.3">
      <c r="A1423" s="1140"/>
      <c r="B1423" s="1052" t="s">
        <v>1499</v>
      </c>
      <c r="C1423" s="1052"/>
      <c r="D1423" s="1056" t="s">
        <v>1596</v>
      </c>
      <c r="E1423" s="1052"/>
      <c r="F1423" s="1052"/>
      <c r="G1423" s="916"/>
      <c r="H1423" s="916">
        <f t="shared" si="127"/>
        <v>0</v>
      </c>
      <c r="I1423" s="916">
        <f t="shared" si="132"/>
        <v>0</v>
      </c>
      <c r="J1423" s="10"/>
      <c r="K1423" s="953">
        <f t="shared" si="133"/>
        <v>0</v>
      </c>
    </row>
    <row r="1424" spans="1:11" ht="15.6" hidden="1" x14ac:dyDescent="0.3">
      <c r="A1424" s="1140"/>
      <c r="B1424" s="1052" t="s">
        <v>1500</v>
      </c>
      <c r="C1424" s="1052"/>
      <c r="D1424" s="1056" t="s">
        <v>1307</v>
      </c>
      <c r="E1424" s="1052"/>
      <c r="F1424" s="1052"/>
      <c r="G1424" s="916"/>
      <c r="H1424" s="916">
        <f t="shared" si="127"/>
        <v>0</v>
      </c>
      <c r="I1424" s="916">
        <f t="shared" si="132"/>
        <v>0</v>
      </c>
      <c r="J1424" s="10"/>
      <c r="K1424" s="953">
        <f t="shared" si="133"/>
        <v>0</v>
      </c>
    </row>
    <row r="1425" spans="1:11" ht="15.6" hidden="1" x14ac:dyDescent="0.3">
      <c r="A1425" s="1140"/>
      <c r="B1425" s="1052" t="s">
        <v>1501</v>
      </c>
      <c r="C1425" s="1052"/>
      <c r="D1425" s="1056" t="s">
        <v>1625</v>
      </c>
      <c r="E1425" s="1052"/>
      <c r="F1425" s="1052"/>
      <c r="G1425" s="916"/>
      <c r="H1425" s="916">
        <f t="shared" si="127"/>
        <v>0</v>
      </c>
      <c r="I1425" s="916">
        <f t="shared" si="132"/>
        <v>0</v>
      </c>
      <c r="J1425" s="10"/>
      <c r="K1425" s="953">
        <f t="shared" si="133"/>
        <v>0</v>
      </c>
    </row>
    <row r="1426" spans="1:11" ht="15.6" hidden="1" x14ac:dyDescent="0.3">
      <c r="A1426" s="1140"/>
      <c r="B1426" s="1052" t="s">
        <v>1502</v>
      </c>
      <c r="C1426" s="1052"/>
      <c r="D1426" s="1056" t="s">
        <v>1326</v>
      </c>
      <c r="E1426" s="1052"/>
      <c r="F1426" s="1052"/>
      <c r="G1426" s="916"/>
      <c r="H1426" s="916">
        <f t="shared" si="127"/>
        <v>0</v>
      </c>
      <c r="I1426" s="916">
        <f t="shared" si="132"/>
        <v>0</v>
      </c>
      <c r="J1426" s="10"/>
      <c r="K1426" s="953">
        <f t="shared" si="133"/>
        <v>0</v>
      </c>
    </row>
    <row r="1427" spans="1:11" ht="15.6" hidden="1" x14ac:dyDescent="0.3">
      <c r="A1427" s="1140"/>
      <c r="B1427" s="1052" t="s">
        <v>1503</v>
      </c>
      <c r="C1427" s="1052"/>
      <c r="D1427" s="1056" t="s">
        <v>1597</v>
      </c>
      <c r="E1427" s="1052"/>
      <c r="F1427" s="1052"/>
      <c r="G1427" s="916"/>
      <c r="H1427" s="916">
        <f t="shared" si="127"/>
        <v>0</v>
      </c>
      <c r="I1427" s="916">
        <f t="shared" si="132"/>
        <v>0</v>
      </c>
      <c r="J1427" s="10"/>
      <c r="K1427" s="953">
        <f t="shared" si="133"/>
        <v>0</v>
      </c>
    </row>
    <row r="1428" spans="1:11" ht="15.6" hidden="1" x14ac:dyDescent="0.3">
      <c r="A1428" s="1140"/>
      <c r="B1428" s="1052" t="s">
        <v>1504</v>
      </c>
      <c r="C1428" s="1052"/>
      <c r="D1428" s="1056" t="s">
        <v>1626</v>
      </c>
      <c r="E1428" s="1052"/>
      <c r="F1428" s="1052"/>
      <c r="G1428" s="916"/>
      <c r="H1428" s="916">
        <f t="shared" si="127"/>
        <v>0</v>
      </c>
      <c r="I1428" s="916">
        <f t="shared" si="132"/>
        <v>0</v>
      </c>
      <c r="J1428" s="10"/>
      <c r="K1428" s="953">
        <f t="shared" si="133"/>
        <v>0</v>
      </c>
    </row>
    <row r="1429" spans="1:11" ht="15.6" hidden="1" x14ac:dyDescent="0.3">
      <c r="A1429" s="1140"/>
      <c r="B1429" s="1052" t="s">
        <v>1505</v>
      </c>
      <c r="C1429" s="1052"/>
      <c r="D1429" s="1056" t="s">
        <v>1311</v>
      </c>
      <c r="E1429" s="1052"/>
      <c r="F1429" s="1052"/>
      <c r="G1429" s="916"/>
      <c r="H1429" s="916">
        <f t="shared" si="127"/>
        <v>0</v>
      </c>
      <c r="I1429" s="916">
        <f t="shared" si="132"/>
        <v>0</v>
      </c>
      <c r="J1429" s="10"/>
      <c r="K1429" s="953">
        <f t="shared" si="133"/>
        <v>0</v>
      </c>
    </row>
    <row r="1430" spans="1:11" ht="15.6" hidden="1" x14ac:dyDescent="0.3">
      <c r="A1430" s="1140"/>
      <c r="B1430" s="1057"/>
      <c r="C1430" s="36"/>
      <c r="D1430" s="1057"/>
      <c r="E1430" s="1051"/>
      <c r="F1430" s="1051"/>
      <c r="G1430" s="916"/>
      <c r="H1430" s="916"/>
      <c r="I1430" s="916"/>
      <c r="J1430" s="1051"/>
      <c r="K1430" s="916"/>
    </row>
    <row r="1431" spans="1:11" ht="15.6" hidden="1" x14ac:dyDescent="0.3">
      <c r="A1431" s="1140"/>
      <c r="B1431" s="880" t="s">
        <v>1506</v>
      </c>
      <c r="C1431" s="880"/>
      <c r="D1431" s="20" t="s">
        <v>1602</v>
      </c>
      <c r="E1431" s="880"/>
      <c r="F1431" s="880"/>
      <c r="G1431" s="964"/>
      <c r="H1431" s="964"/>
      <c r="I1431" s="964"/>
      <c r="J1431" s="880"/>
      <c r="K1431" s="964"/>
    </row>
    <row r="1432" spans="1:11" ht="15.6" hidden="1" x14ac:dyDescent="0.3">
      <c r="A1432" s="1140"/>
      <c r="B1432" s="1052" t="s">
        <v>1507</v>
      </c>
      <c r="C1432" s="1052"/>
      <c r="D1432" s="1056" t="s">
        <v>1302</v>
      </c>
      <c r="E1432" s="1052"/>
      <c r="F1432" s="1052"/>
      <c r="G1432" s="955"/>
      <c r="H1432" s="916">
        <f t="shared" si="127"/>
        <v>0</v>
      </c>
      <c r="I1432" s="916">
        <f t="shared" ref="I1432:I1437" si="134">H1432*$I$12</f>
        <v>0</v>
      </c>
      <c r="J1432" s="10"/>
      <c r="K1432" s="953">
        <f t="shared" ref="K1432:K1437" si="135">SUM(H1432:I1432)</f>
        <v>0</v>
      </c>
    </row>
    <row r="1433" spans="1:11" ht="15.6" hidden="1" x14ac:dyDescent="0.3">
      <c r="A1433" s="1140"/>
      <c r="B1433" s="1052" t="s">
        <v>1508</v>
      </c>
      <c r="C1433" s="1052"/>
      <c r="D1433" s="1056" t="s">
        <v>1303</v>
      </c>
      <c r="E1433" s="1052"/>
      <c r="F1433" s="1052"/>
      <c r="G1433" s="955"/>
      <c r="H1433" s="916">
        <f t="shared" si="127"/>
        <v>0</v>
      </c>
      <c r="I1433" s="916">
        <f t="shared" si="134"/>
        <v>0</v>
      </c>
      <c r="J1433" s="10"/>
      <c r="K1433" s="953">
        <f t="shared" si="135"/>
        <v>0</v>
      </c>
    </row>
    <row r="1434" spans="1:11" ht="15.6" hidden="1" x14ac:dyDescent="0.3">
      <c r="A1434" s="1140"/>
      <c r="B1434" s="1052" t="s">
        <v>1509</v>
      </c>
      <c r="C1434" s="1052"/>
      <c r="D1434" s="1056" t="s">
        <v>1595</v>
      </c>
      <c r="E1434" s="1052"/>
      <c r="F1434" s="1052"/>
      <c r="G1434" s="955"/>
      <c r="H1434" s="916">
        <f t="shared" si="127"/>
        <v>0</v>
      </c>
      <c r="I1434" s="916">
        <f t="shared" si="134"/>
        <v>0</v>
      </c>
      <c r="J1434" s="10"/>
      <c r="K1434" s="953">
        <f t="shared" si="135"/>
        <v>0</v>
      </c>
    </row>
    <row r="1435" spans="1:11" ht="15.6" hidden="1" x14ac:dyDescent="0.3">
      <c r="A1435" s="1140"/>
      <c r="B1435" s="1052" t="s">
        <v>1510</v>
      </c>
      <c r="C1435" s="1052"/>
      <c r="D1435" s="1056" t="s">
        <v>1305</v>
      </c>
      <c r="E1435" s="1052"/>
      <c r="F1435" s="1052"/>
      <c r="G1435" s="955"/>
      <c r="H1435" s="916">
        <f t="shared" si="127"/>
        <v>0</v>
      </c>
      <c r="I1435" s="916">
        <f t="shared" si="134"/>
        <v>0</v>
      </c>
      <c r="J1435" s="10"/>
      <c r="K1435" s="953">
        <f t="shared" si="135"/>
        <v>0</v>
      </c>
    </row>
    <row r="1436" spans="1:11" ht="15.6" hidden="1" x14ac:dyDescent="0.3">
      <c r="A1436" s="1140"/>
      <c r="B1436" s="1052" t="s">
        <v>1511</v>
      </c>
      <c r="C1436" s="1052"/>
      <c r="D1436" s="1056" t="s">
        <v>1326</v>
      </c>
      <c r="E1436" s="1052"/>
      <c r="F1436" s="1052"/>
      <c r="G1436" s="955"/>
      <c r="H1436" s="916">
        <f t="shared" si="127"/>
        <v>0</v>
      </c>
      <c r="I1436" s="916">
        <f t="shared" si="134"/>
        <v>0</v>
      </c>
      <c r="J1436" s="10"/>
      <c r="K1436" s="953">
        <f t="shared" si="135"/>
        <v>0</v>
      </c>
    </row>
    <row r="1437" spans="1:11" ht="15.6" hidden="1" x14ac:dyDescent="0.3">
      <c r="A1437" s="1140"/>
      <c r="B1437" s="1052" t="s">
        <v>1512</v>
      </c>
      <c r="C1437" s="1052"/>
      <c r="D1437" s="1056" t="s">
        <v>1307</v>
      </c>
      <c r="E1437" s="1052"/>
      <c r="F1437" s="1052"/>
      <c r="G1437" s="955"/>
      <c r="H1437" s="916">
        <f t="shared" si="127"/>
        <v>0</v>
      </c>
      <c r="I1437" s="916">
        <f t="shared" si="134"/>
        <v>0</v>
      </c>
      <c r="J1437" s="10"/>
      <c r="K1437" s="953">
        <f t="shared" si="135"/>
        <v>0</v>
      </c>
    </row>
    <row r="1438" spans="1:11" ht="15.6" hidden="1" x14ac:dyDescent="0.3">
      <c r="A1438" s="1140"/>
      <c r="B1438" s="1057"/>
      <c r="C1438" s="36"/>
      <c r="D1438" s="631"/>
      <c r="E1438" s="1051"/>
      <c r="F1438" s="1051"/>
      <c r="G1438" s="916"/>
      <c r="H1438" s="916"/>
      <c r="I1438" s="916"/>
      <c r="J1438" s="1051"/>
      <c r="K1438" s="916"/>
    </row>
    <row r="1439" spans="1:11" ht="15.6" x14ac:dyDescent="0.3">
      <c r="A1439" s="1140" t="s">
        <v>4247</v>
      </c>
      <c r="B1439" s="880" t="s">
        <v>1513</v>
      </c>
      <c r="C1439" s="880"/>
      <c r="D1439" s="20" t="s">
        <v>1603</v>
      </c>
      <c r="E1439" s="880"/>
      <c r="F1439" s="880"/>
      <c r="G1439" s="964"/>
      <c r="H1439" s="964"/>
      <c r="I1439" s="964"/>
      <c r="J1439" s="880"/>
      <c r="K1439" s="964"/>
    </row>
    <row r="1440" spans="1:11" ht="15.6" x14ac:dyDescent="0.3">
      <c r="A1440" s="1140" t="s">
        <v>4247</v>
      </c>
      <c r="B1440" s="895" t="s">
        <v>1514</v>
      </c>
      <c r="C1440" s="895"/>
      <c r="D1440" s="117" t="s">
        <v>1302</v>
      </c>
      <c r="E1440" s="895"/>
      <c r="F1440" s="895"/>
      <c r="G1440" s="999"/>
      <c r="H1440" s="960"/>
      <c r="I1440" s="960"/>
      <c r="J1440" s="110"/>
      <c r="K1440" s="957"/>
    </row>
    <row r="1441" spans="1:11" ht="26.4" x14ac:dyDescent="0.3">
      <c r="A1441" s="1140" t="str">
        <f>IF(K1441&lt;&gt;0,"x","")</f>
        <v/>
      </c>
      <c r="B1441" s="69" t="s">
        <v>2584</v>
      </c>
      <c r="C1441" s="92" t="s">
        <v>2656</v>
      </c>
      <c r="D1441" s="596" t="s">
        <v>4078</v>
      </c>
      <c r="E1441" s="646">
        <v>5.4</v>
      </c>
      <c r="F1441" s="613" t="s">
        <v>210</v>
      </c>
      <c r="G1441" s="916"/>
      <c r="H1441" s="916"/>
      <c r="I1441" s="916"/>
      <c r="J1441" s="30"/>
      <c r="K1441" s="953"/>
    </row>
    <row r="1442" spans="1:11" ht="26.4" x14ac:dyDescent="0.3">
      <c r="A1442" s="1140" t="str">
        <f>IF(K1442&lt;&gt;0,"x","")</f>
        <v/>
      </c>
      <c r="B1442" s="1052" t="s">
        <v>2585</v>
      </c>
      <c r="C1442" s="96" t="s">
        <v>2657</v>
      </c>
      <c r="D1442" s="594" t="s">
        <v>4079</v>
      </c>
      <c r="E1442" s="646">
        <v>20.309999999999999</v>
      </c>
      <c r="F1442" s="101" t="s">
        <v>210</v>
      </c>
      <c r="G1442" s="916"/>
      <c r="H1442" s="916"/>
      <c r="I1442" s="916"/>
      <c r="J1442" s="10"/>
      <c r="K1442" s="953"/>
    </row>
    <row r="1443" spans="1:11" ht="26.4" x14ac:dyDescent="0.3">
      <c r="A1443" s="1140" t="str">
        <f>IF(K1443&lt;&gt;0,"x","")</f>
        <v/>
      </c>
      <c r="B1443" s="885" t="s">
        <v>2586</v>
      </c>
      <c r="C1443" s="95" t="s">
        <v>2658</v>
      </c>
      <c r="D1443" s="595" t="s">
        <v>4080</v>
      </c>
      <c r="E1443" s="646">
        <v>10.1</v>
      </c>
      <c r="F1443" s="103" t="s">
        <v>210</v>
      </c>
      <c r="G1443" s="916"/>
      <c r="H1443" s="916"/>
      <c r="I1443" s="916"/>
      <c r="J1443" s="14"/>
      <c r="K1443" s="953"/>
    </row>
    <row r="1444" spans="1:11" ht="26.4" x14ac:dyDescent="0.3">
      <c r="A1444" s="1140" t="str">
        <f>IF(K1444&lt;&gt;0,"x","")</f>
        <v/>
      </c>
      <c r="B1444" s="1052" t="s">
        <v>2587</v>
      </c>
      <c r="C1444" s="96" t="s">
        <v>2659</v>
      </c>
      <c r="D1444" s="594" t="s">
        <v>4081</v>
      </c>
      <c r="E1444" s="646">
        <v>50.3</v>
      </c>
      <c r="F1444" s="101" t="s">
        <v>210</v>
      </c>
      <c r="G1444" s="916"/>
      <c r="H1444" s="916"/>
      <c r="I1444" s="916"/>
      <c r="J1444" s="10"/>
      <c r="K1444" s="953"/>
    </row>
    <row r="1445" spans="1:11" ht="15.6" x14ac:dyDescent="0.3">
      <c r="A1445" s="1140" t="s">
        <v>4247</v>
      </c>
      <c r="B1445" s="831"/>
      <c r="C1445" s="831"/>
      <c r="D1445" s="83"/>
      <c r="E1445" s="831"/>
      <c r="F1445" s="831"/>
      <c r="G1445" s="995"/>
      <c r="H1445" s="969"/>
      <c r="I1445" s="969"/>
      <c r="J1445" s="18"/>
      <c r="K1445" s="958"/>
    </row>
    <row r="1446" spans="1:11" ht="15.6" hidden="1" x14ac:dyDescent="0.3">
      <c r="A1446" s="1140"/>
      <c r="B1446" s="1052" t="s">
        <v>1515</v>
      </c>
      <c r="C1446" s="1052"/>
      <c r="D1446" s="1056" t="s">
        <v>1317</v>
      </c>
      <c r="E1446" s="1052"/>
      <c r="F1446" s="1052"/>
      <c r="G1446" s="955"/>
      <c r="H1446" s="916">
        <f t="shared" si="127"/>
        <v>0</v>
      </c>
      <c r="I1446" s="916">
        <f>H1446*$I$12</f>
        <v>0</v>
      </c>
      <c r="J1446" s="10"/>
      <c r="K1446" s="953">
        <f>SUM(H1446:I1446)</f>
        <v>0</v>
      </c>
    </row>
    <row r="1447" spans="1:11" ht="15.6" hidden="1" x14ac:dyDescent="0.3">
      <c r="A1447" s="1140"/>
      <c r="B1447" s="1052" t="s">
        <v>1516</v>
      </c>
      <c r="C1447" s="1052"/>
      <c r="D1447" s="1056" t="s">
        <v>1306</v>
      </c>
      <c r="E1447" s="1052"/>
      <c r="F1447" s="1052"/>
      <c r="G1447" s="955"/>
      <c r="H1447" s="916">
        <f t="shared" si="127"/>
        <v>0</v>
      </c>
      <c r="I1447" s="916">
        <f>H1447*$I$12</f>
        <v>0</v>
      </c>
      <c r="J1447" s="10"/>
      <c r="K1447" s="953">
        <f>SUM(H1447:I1447)</f>
        <v>0</v>
      </c>
    </row>
    <row r="1448" spans="1:11" ht="15.6" x14ac:dyDescent="0.3">
      <c r="A1448" s="1140" t="s">
        <v>4247</v>
      </c>
      <c r="B1448" s="895" t="s">
        <v>1517</v>
      </c>
      <c r="C1448" s="895"/>
      <c r="D1448" s="117" t="s">
        <v>1303</v>
      </c>
      <c r="E1448" s="895"/>
      <c r="F1448" s="895"/>
      <c r="G1448" s="999"/>
      <c r="H1448" s="960"/>
      <c r="I1448" s="960"/>
      <c r="J1448" s="110"/>
      <c r="K1448" s="957"/>
    </row>
    <row r="1449" spans="1:11" ht="15.6" x14ac:dyDescent="0.3">
      <c r="A1449" s="1140" t="str">
        <f>IF(K1449&lt;&gt;0,"x","")</f>
        <v/>
      </c>
      <c r="B1449" s="1052" t="s">
        <v>2588</v>
      </c>
      <c r="C1449" s="904" t="s">
        <v>4181</v>
      </c>
      <c r="D1449" s="105" t="s">
        <v>3334</v>
      </c>
      <c r="E1449" s="646">
        <v>1</v>
      </c>
      <c r="F1449" s="101" t="s">
        <v>60</v>
      </c>
      <c r="G1449" s="955"/>
      <c r="H1449" s="916"/>
      <c r="I1449" s="916"/>
      <c r="J1449" s="10"/>
      <c r="K1449" s="953"/>
    </row>
    <row r="1450" spans="1:11" ht="15.6" x14ac:dyDescent="0.3">
      <c r="A1450" s="1140" t="str">
        <f>IF(K1450&lt;&gt;0,"x","")</f>
        <v/>
      </c>
      <c r="B1450" s="885" t="s">
        <v>2589</v>
      </c>
      <c r="C1450" s="904" t="s">
        <v>4183</v>
      </c>
      <c r="D1450" s="104" t="s">
        <v>3335</v>
      </c>
      <c r="E1450" s="646">
        <v>2</v>
      </c>
      <c r="F1450" s="103" t="s">
        <v>60</v>
      </c>
      <c r="G1450" s="1000"/>
      <c r="H1450" s="916"/>
      <c r="I1450" s="916"/>
      <c r="J1450" s="14"/>
      <c r="K1450" s="953"/>
    </row>
    <row r="1451" spans="1:11" ht="15.6" x14ac:dyDescent="0.3">
      <c r="A1451" s="1140" t="str">
        <f>IF(K1451&lt;&gt;0,"x","")</f>
        <v/>
      </c>
      <c r="B1451" s="1052" t="s">
        <v>2590</v>
      </c>
      <c r="C1451" s="1052" t="s">
        <v>2987</v>
      </c>
      <c r="D1451" s="105" t="s">
        <v>3336</v>
      </c>
      <c r="E1451" s="646">
        <v>7</v>
      </c>
      <c r="F1451" s="101" t="s">
        <v>60</v>
      </c>
      <c r="G1451" s="916"/>
      <c r="H1451" s="916"/>
      <c r="I1451" s="916"/>
      <c r="J1451" s="10"/>
      <c r="K1451" s="953"/>
    </row>
    <row r="1452" spans="1:11" ht="15.6" x14ac:dyDescent="0.3">
      <c r="A1452" s="1140" t="str">
        <f>IF(K1452&lt;&gt;0,"x","")</f>
        <v/>
      </c>
      <c r="B1452" s="1052" t="s">
        <v>2591</v>
      </c>
      <c r="C1452" s="1052" t="s">
        <v>2988</v>
      </c>
      <c r="D1452" s="105" t="s">
        <v>3337</v>
      </c>
      <c r="E1452" s="646">
        <v>5</v>
      </c>
      <c r="F1452" s="101" t="s">
        <v>60</v>
      </c>
      <c r="G1452" s="916"/>
      <c r="H1452" s="916"/>
      <c r="I1452" s="916"/>
      <c r="J1452" s="10"/>
      <c r="K1452" s="953"/>
    </row>
    <row r="1453" spans="1:11" ht="15.6" x14ac:dyDescent="0.3">
      <c r="A1453" s="1140" t="s">
        <v>4247</v>
      </c>
      <c r="B1453" s="831"/>
      <c r="C1453" s="831"/>
      <c r="D1453" s="83"/>
      <c r="E1453" s="831"/>
      <c r="F1453" s="831"/>
      <c r="G1453" s="995"/>
      <c r="H1453" s="969"/>
      <c r="I1453" s="969"/>
      <c r="J1453" s="18"/>
      <c r="K1453" s="958"/>
    </row>
    <row r="1454" spans="1:11" ht="15.6" x14ac:dyDescent="0.3">
      <c r="A1454" s="1140" t="s">
        <v>4247</v>
      </c>
      <c r="B1454" s="895" t="s">
        <v>1518</v>
      </c>
      <c r="C1454" s="895"/>
      <c r="D1454" s="117" t="s">
        <v>1318</v>
      </c>
      <c r="E1454" s="895"/>
      <c r="F1454" s="895"/>
      <c r="G1454" s="999"/>
      <c r="H1454" s="960"/>
      <c r="I1454" s="960"/>
      <c r="J1454" s="110"/>
      <c r="K1454" s="957"/>
    </row>
    <row r="1455" spans="1:11" ht="15.6" x14ac:dyDescent="0.3">
      <c r="A1455" s="1140" t="str">
        <f t="shared" ref="A1455:A1461" si="136">IF(K1455&lt;&gt;0,"x","")</f>
        <v/>
      </c>
      <c r="B1455" s="891" t="s">
        <v>2592</v>
      </c>
      <c r="C1455" s="96" t="s">
        <v>2660</v>
      </c>
      <c r="D1455" s="34" t="s">
        <v>2661</v>
      </c>
      <c r="E1455" s="646">
        <v>2</v>
      </c>
      <c r="F1455" s="101" t="s">
        <v>60</v>
      </c>
      <c r="G1455" s="916"/>
      <c r="H1455" s="916"/>
      <c r="I1455" s="916"/>
      <c r="J1455" s="10"/>
      <c r="K1455" s="953"/>
    </row>
    <row r="1456" spans="1:11" ht="15.6" x14ac:dyDescent="0.3">
      <c r="A1456" s="1140" t="str">
        <f t="shared" si="136"/>
        <v/>
      </c>
      <c r="B1456" s="106" t="s">
        <v>2593</v>
      </c>
      <c r="C1456" s="95" t="s">
        <v>2662</v>
      </c>
      <c r="D1456" s="35" t="s">
        <v>2663</v>
      </c>
      <c r="E1456" s="646">
        <v>4</v>
      </c>
      <c r="F1456" s="103" t="s">
        <v>60</v>
      </c>
      <c r="G1456" s="916"/>
      <c r="H1456" s="916"/>
      <c r="I1456" s="916"/>
      <c r="J1456" s="14"/>
      <c r="K1456" s="953"/>
    </row>
    <row r="1457" spans="1:11" ht="15.6" x14ac:dyDescent="0.3">
      <c r="A1457" s="1140" t="str">
        <f t="shared" si="136"/>
        <v/>
      </c>
      <c r="B1457" s="891" t="s">
        <v>2594</v>
      </c>
      <c r="C1457" s="96" t="s">
        <v>2665</v>
      </c>
      <c r="D1457" s="34" t="s">
        <v>2664</v>
      </c>
      <c r="E1457" s="646">
        <v>1</v>
      </c>
      <c r="F1457" s="101" t="s">
        <v>60</v>
      </c>
      <c r="G1457" s="916"/>
      <c r="H1457" s="916"/>
      <c r="I1457" s="916"/>
      <c r="J1457" s="10"/>
      <c r="K1457" s="953"/>
    </row>
    <row r="1458" spans="1:11" ht="15.6" x14ac:dyDescent="0.3">
      <c r="A1458" s="1140" t="str">
        <f t="shared" si="136"/>
        <v/>
      </c>
      <c r="B1458" s="891" t="s">
        <v>2595</v>
      </c>
      <c r="C1458" s="96" t="s">
        <v>2666</v>
      </c>
      <c r="D1458" s="34" t="s">
        <v>2667</v>
      </c>
      <c r="E1458" s="646">
        <v>7</v>
      </c>
      <c r="F1458" s="101" t="s">
        <v>60</v>
      </c>
      <c r="G1458" s="916"/>
      <c r="H1458" s="916"/>
      <c r="I1458" s="916"/>
      <c r="J1458" s="10"/>
      <c r="K1458" s="953"/>
    </row>
    <row r="1459" spans="1:11" ht="15.6" x14ac:dyDescent="0.3">
      <c r="A1459" s="1140" t="str">
        <f t="shared" si="136"/>
        <v/>
      </c>
      <c r="B1459" s="832" t="s">
        <v>2596</v>
      </c>
      <c r="C1459" s="95" t="s">
        <v>2668</v>
      </c>
      <c r="D1459" s="35" t="s">
        <v>2669</v>
      </c>
      <c r="E1459" s="646">
        <v>5</v>
      </c>
      <c r="F1459" s="108" t="s">
        <v>60</v>
      </c>
      <c r="G1459" s="916"/>
      <c r="H1459" s="916"/>
      <c r="I1459" s="916"/>
      <c r="J1459" s="18"/>
      <c r="K1459" s="953"/>
    </row>
    <row r="1460" spans="1:11" ht="15.6" x14ac:dyDescent="0.3">
      <c r="A1460" s="1140" t="str">
        <f t="shared" si="136"/>
        <v/>
      </c>
      <c r="B1460" s="891" t="s">
        <v>2597</v>
      </c>
      <c r="C1460" s="96" t="s">
        <v>2670</v>
      </c>
      <c r="D1460" s="34" t="s">
        <v>2671</v>
      </c>
      <c r="E1460" s="646">
        <v>2</v>
      </c>
      <c r="F1460" s="101" t="s">
        <v>60</v>
      </c>
      <c r="G1460" s="916"/>
      <c r="H1460" s="916"/>
      <c r="I1460" s="916"/>
      <c r="J1460" s="10"/>
      <c r="K1460" s="953"/>
    </row>
    <row r="1461" spans="1:11" ht="15.6" x14ac:dyDescent="0.3">
      <c r="A1461" s="1140" t="str">
        <f t="shared" si="136"/>
        <v/>
      </c>
      <c r="B1461" s="891" t="s">
        <v>2598</v>
      </c>
      <c r="C1461" s="96" t="s">
        <v>3338</v>
      </c>
      <c r="D1461" s="34" t="s">
        <v>3280</v>
      </c>
      <c r="E1461" s="646">
        <v>3</v>
      </c>
      <c r="F1461" s="101" t="s">
        <v>60</v>
      </c>
      <c r="G1461" s="916"/>
      <c r="H1461" s="916"/>
      <c r="I1461" s="916"/>
      <c r="J1461" s="10"/>
      <c r="K1461" s="953"/>
    </row>
    <row r="1462" spans="1:11" ht="15.6" x14ac:dyDescent="0.3">
      <c r="A1462" s="1140" t="s">
        <v>4247</v>
      </c>
      <c r="B1462" s="831"/>
      <c r="C1462" s="831"/>
      <c r="D1462" s="83"/>
      <c r="E1462" s="646"/>
      <c r="F1462" s="831"/>
      <c r="G1462" s="995"/>
      <c r="H1462" s="969"/>
      <c r="I1462" s="969"/>
      <c r="J1462" s="18"/>
      <c r="K1462" s="958"/>
    </row>
    <row r="1463" spans="1:11" ht="15.6" x14ac:dyDescent="0.3">
      <c r="A1463" s="1140" t="s">
        <v>4247</v>
      </c>
      <c r="B1463" s="895" t="s">
        <v>1519</v>
      </c>
      <c r="C1463" s="895"/>
      <c r="D1463" s="117" t="s">
        <v>1595</v>
      </c>
      <c r="E1463" s="895"/>
      <c r="F1463" s="895"/>
      <c r="G1463" s="999"/>
      <c r="H1463" s="960"/>
      <c r="I1463" s="960"/>
      <c r="J1463" s="110"/>
      <c r="K1463" s="957"/>
    </row>
    <row r="1464" spans="1:11" ht="15.6" x14ac:dyDescent="0.3">
      <c r="A1464" s="1140" t="str">
        <f>IF(K1464&lt;&gt;0,"x","")</f>
        <v/>
      </c>
      <c r="B1464" s="1052" t="s">
        <v>2599</v>
      </c>
      <c r="C1464" s="96" t="s">
        <v>2677</v>
      </c>
      <c r="D1464" s="105" t="s">
        <v>2673</v>
      </c>
      <c r="E1464" s="646">
        <v>1</v>
      </c>
      <c r="F1464" s="101" t="s">
        <v>60</v>
      </c>
      <c r="G1464" s="916"/>
      <c r="H1464" s="916"/>
      <c r="I1464" s="916"/>
      <c r="J1464" s="10"/>
      <c r="K1464" s="953"/>
    </row>
    <row r="1465" spans="1:11" ht="15.6" x14ac:dyDescent="0.3">
      <c r="A1465" s="1140" t="str">
        <f>IF(K1465&lt;&gt;0,"x","")</f>
        <v/>
      </c>
      <c r="B1465" s="885" t="s">
        <v>2600</v>
      </c>
      <c r="C1465" s="95" t="s">
        <v>2672</v>
      </c>
      <c r="D1465" s="35" t="s">
        <v>2674</v>
      </c>
      <c r="E1465" s="646">
        <v>8</v>
      </c>
      <c r="F1465" s="103" t="s">
        <v>60</v>
      </c>
      <c r="G1465" s="916"/>
      <c r="H1465" s="916"/>
      <c r="I1465" s="916"/>
      <c r="J1465" s="14"/>
      <c r="K1465" s="953"/>
    </row>
    <row r="1466" spans="1:11" ht="15.6" x14ac:dyDescent="0.3">
      <c r="A1466" s="1140" t="str">
        <f>IF(K1466&lt;&gt;0,"x","")</f>
        <v/>
      </c>
      <c r="B1466" s="1052" t="s">
        <v>2601</v>
      </c>
      <c r="C1466" s="904" t="s">
        <v>4185</v>
      </c>
      <c r="D1466" s="105" t="s">
        <v>2675</v>
      </c>
      <c r="E1466" s="646">
        <v>1</v>
      </c>
      <c r="F1466" s="101" t="s">
        <v>60</v>
      </c>
      <c r="G1466" s="916"/>
      <c r="H1466" s="916"/>
      <c r="I1466" s="916"/>
      <c r="J1466" s="10"/>
      <c r="K1466" s="953"/>
    </row>
    <row r="1467" spans="1:11" ht="15.6" x14ac:dyDescent="0.3">
      <c r="A1467" s="1140" t="str">
        <f>IF(K1467&lt;&gt;0,"x","")</f>
        <v/>
      </c>
      <c r="B1467" s="1052" t="s">
        <v>2602</v>
      </c>
      <c r="C1467" s="904" t="s">
        <v>4188</v>
      </c>
      <c r="D1467" s="34" t="s">
        <v>2676</v>
      </c>
      <c r="E1467" s="646">
        <v>3</v>
      </c>
      <c r="F1467" s="101" t="s">
        <v>60</v>
      </c>
      <c r="G1467" s="916"/>
      <c r="H1467" s="916"/>
      <c r="I1467" s="916"/>
      <c r="J1467" s="10"/>
      <c r="K1467" s="953"/>
    </row>
    <row r="1468" spans="1:11" ht="15.6" x14ac:dyDescent="0.3">
      <c r="A1468" s="1140" t="s">
        <v>4247</v>
      </c>
      <c r="B1468" s="831"/>
      <c r="C1468" s="831"/>
      <c r="D1468" s="83"/>
      <c r="E1468" s="831"/>
      <c r="F1468" s="831"/>
      <c r="G1468" s="995"/>
      <c r="H1468" s="969"/>
      <c r="I1468" s="969"/>
      <c r="J1468" s="18"/>
      <c r="K1468" s="958"/>
    </row>
    <row r="1469" spans="1:11" ht="15.6" hidden="1" x14ac:dyDescent="0.3">
      <c r="A1469" s="1140"/>
      <c r="B1469" s="1052" t="s">
        <v>1520</v>
      </c>
      <c r="C1469" s="1052"/>
      <c r="D1469" s="1056" t="s">
        <v>1307</v>
      </c>
      <c r="E1469" s="1052"/>
      <c r="F1469" s="1052"/>
      <c r="G1469" s="955"/>
      <c r="H1469" s="916">
        <f t="shared" si="127"/>
        <v>0</v>
      </c>
      <c r="I1469" s="916">
        <f>H1469*$I$12</f>
        <v>0</v>
      </c>
      <c r="J1469" s="10"/>
      <c r="K1469" s="953">
        <f>SUM(H1469:I1469)</f>
        <v>0</v>
      </c>
    </row>
    <row r="1470" spans="1:11" ht="15.6" hidden="1" x14ac:dyDescent="0.3">
      <c r="A1470" s="1140"/>
      <c r="B1470" s="1052" t="s">
        <v>1521</v>
      </c>
      <c r="C1470" s="1052"/>
      <c r="D1470" s="1056" t="s">
        <v>1321</v>
      </c>
      <c r="E1470" s="1052"/>
      <c r="F1470" s="1052"/>
      <c r="G1470" s="955"/>
      <c r="H1470" s="916">
        <f t="shared" si="127"/>
        <v>0</v>
      </c>
      <c r="I1470" s="916">
        <f>H1470*$I$12</f>
        <v>0</v>
      </c>
      <c r="J1470" s="10"/>
      <c r="K1470" s="953">
        <f>SUM(H1470:I1470)</f>
        <v>0</v>
      </c>
    </row>
    <row r="1471" spans="1:11" ht="15.6" x14ac:dyDescent="0.3">
      <c r="A1471" s="1140" t="s">
        <v>4247</v>
      </c>
      <c r="B1471" s="895" t="s">
        <v>1522</v>
      </c>
      <c r="C1471" s="895"/>
      <c r="D1471" s="117" t="s">
        <v>1326</v>
      </c>
      <c r="E1471" s="895"/>
      <c r="F1471" s="895"/>
      <c r="G1471" s="999"/>
      <c r="H1471" s="960"/>
      <c r="I1471" s="960"/>
      <c r="J1471" s="110"/>
      <c r="K1471" s="957"/>
    </row>
    <row r="1472" spans="1:11" ht="15.6" x14ac:dyDescent="0.3">
      <c r="A1472" s="1140" t="str">
        <f>IF(K1472&lt;&gt;0,"x","")</f>
        <v/>
      </c>
      <c r="B1472" s="1052" t="s">
        <v>2603</v>
      </c>
      <c r="C1472" s="904" t="s">
        <v>3621</v>
      </c>
      <c r="D1472" s="34" t="s">
        <v>2678</v>
      </c>
      <c r="E1472" s="646">
        <v>2</v>
      </c>
      <c r="F1472" s="101" t="s">
        <v>60</v>
      </c>
      <c r="G1472" s="916"/>
      <c r="H1472" s="916"/>
      <c r="I1472" s="916"/>
      <c r="J1472" s="10"/>
      <c r="K1472" s="953"/>
    </row>
    <row r="1473" spans="1:11" ht="15.6" x14ac:dyDescent="0.3">
      <c r="A1473" s="1140" t="str">
        <f>IF(K1473&lt;&gt;0,"x","")</f>
        <v/>
      </c>
      <c r="B1473" s="1052" t="s">
        <v>2604</v>
      </c>
      <c r="C1473" s="904" t="s">
        <v>4191</v>
      </c>
      <c r="D1473" s="34" t="s">
        <v>2679</v>
      </c>
      <c r="E1473" s="646">
        <v>3</v>
      </c>
      <c r="F1473" s="101" t="s">
        <v>60</v>
      </c>
      <c r="G1473" s="916"/>
      <c r="H1473" s="916"/>
      <c r="I1473" s="916"/>
      <c r="J1473" s="10"/>
      <c r="K1473" s="953"/>
    </row>
    <row r="1474" spans="1:11" ht="15.6" x14ac:dyDescent="0.3">
      <c r="A1474" s="1140" t="s">
        <v>4247</v>
      </c>
      <c r="B1474" s="831"/>
      <c r="C1474" s="831"/>
      <c r="D1474" s="83"/>
      <c r="E1474" s="831"/>
      <c r="F1474" s="831"/>
      <c r="G1474" s="995"/>
      <c r="H1474" s="969"/>
      <c r="I1474" s="969"/>
      <c r="J1474" s="18"/>
      <c r="K1474" s="958"/>
    </row>
    <row r="1475" spans="1:11" ht="15.6" x14ac:dyDescent="0.3">
      <c r="A1475" s="1140" t="s">
        <v>4247</v>
      </c>
      <c r="B1475" s="895" t="s">
        <v>1523</v>
      </c>
      <c r="C1475" s="895"/>
      <c r="D1475" s="117" t="s">
        <v>1628</v>
      </c>
      <c r="E1475" s="895"/>
      <c r="F1475" s="895"/>
      <c r="G1475" s="999"/>
      <c r="H1475" s="960"/>
      <c r="I1475" s="960"/>
      <c r="J1475" s="110"/>
      <c r="K1475" s="957"/>
    </row>
    <row r="1476" spans="1:11" ht="15.6" x14ac:dyDescent="0.3">
      <c r="A1476" s="1140" t="str">
        <f>IF(K1476&lt;&gt;0,"x","")</f>
        <v/>
      </c>
      <c r="B1476" s="1052" t="s">
        <v>3022</v>
      </c>
      <c r="C1476" s="904" t="s">
        <v>3313</v>
      </c>
      <c r="D1476" s="105" t="s">
        <v>3007</v>
      </c>
      <c r="E1476" s="646">
        <v>6</v>
      </c>
      <c r="F1476" s="101" t="s">
        <v>60</v>
      </c>
      <c r="G1476" s="916"/>
      <c r="H1476" s="916"/>
      <c r="I1476" s="916"/>
      <c r="J1476" s="10"/>
      <c r="K1476" s="953"/>
    </row>
    <row r="1477" spans="1:11" ht="15.6" x14ac:dyDescent="0.3">
      <c r="A1477" s="1140" t="s">
        <v>4247</v>
      </c>
      <c r="B1477" s="69"/>
      <c r="C1477" s="69"/>
      <c r="D1477" s="80"/>
      <c r="E1477" s="69"/>
      <c r="F1477" s="69"/>
      <c r="G1477" s="998"/>
      <c r="H1477" s="970"/>
      <c r="I1477" s="970"/>
      <c r="J1477" s="30"/>
      <c r="K1477" s="965"/>
    </row>
    <row r="1478" spans="1:11" ht="15.6" hidden="1" x14ac:dyDescent="0.3">
      <c r="A1478" s="1140"/>
      <c r="B1478" s="69" t="s">
        <v>1524</v>
      </c>
      <c r="C1478" s="69"/>
      <c r="D1478" s="80" t="s">
        <v>1629</v>
      </c>
      <c r="E1478" s="69"/>
      <c r="F1478" s="69"/>
      <c r="G1478" s="998"/>
      <c r="H1478" s="970"/>
      <c r="I1478" s="970"/>
      <c r="J1478" s="30"/>
      <c r="K1478" s="965"/>
    </row>
    <row r="1479" spans="1:11" ht="15.6" hidden="1" x14ac:dyDescent="0.3">
      <c r="A1479" s="1140"/>
      <c r="B1479" s="1052"/>
      <c r="C1479" s="615"/>
      <c r="D1479" s="616"/>
      <c r="E1479" s="616"/>
      <c r="F1479" s="616"/>
      <c r="G1479" s="1027"/>
      <c r="H1479" s="1027"/>
      <c r="I1479" s="1027"/>
      <c r="J1479" s="616"/>
      <c r="K1479" s="1027"/>
    </row>
    <row r="1480" spans="1:11" ht="15.6" hidden="1" x14ac:dyDescent="0.3">
      <c r="A1480" s="1140"/>
      <c r="B1480" s="1052" t="s">
        <v>1525</v>
      </c>
      <c r="C1480" s="1052"/>
      <c r="D1480" s="1056" t="s">
        <v>1594</v>
      </c>
      <c r="E1480" s="1052"/>
      <c r="F1480" s="1052"/>
      <c r="G1480" s="955"/>
      <c r="H1480" s="916">
        <f t="shared" ref="H1480:H1557" si="137">G1480*F1480</f>
        <v>0</v>
      </c>
      <c r="I1480" s="916">
        <f>H1480*$I$12</f>
        <v>0</v>
      </c>
      <c r="J1480" s="10"/>
      <c r="K1480" s="953">
        <f>SUM(H1480:I1480)</f>
        <v>0</v>
      </c>
    </row>
    <row r="1481" spans="1:11" ht="15.6" hidden="1" x14ac:dyDescent="0.3">
      <c r="A1481" s="1140"/>
      <c r="B1481" s="1052" t="s">
        <v>1526</v>
      </c>
      <c r="C1481" s="1052"/>
      <c r="D1481" s="1056" t="s">
        <v>1630</v>
      </c>
      <c r="E1481" s="1052"/>
      <c r="F1481" s="1052"/>
      <c r="G1481" s="955"/>
      <c r="H1481" s="916">
        <f t="shared" si="137"/>
        <v>0</v>
      </c>
      <c r="I1481" s="916">
        <f>H1481*$I$12</f>
        <v>0</v>
      </c>
      <c r="J1481" s="10"/>
      <c r="K1481" s="953">
        <f>SUM(H1481:I1481)</f>
        <v>0</v>
      </c>
    </row>
    <row r="1482" spans="1:11" ht="15.6" hidden="1" x14ac:dyDescent="0.3">
      <c r="A1482" s="1140"/>
      <c r="B1482" s="1052" t="s">
        <v>1527</v>
      </c>
      <c r="C1482" s="1052"/>
      <c r="D1482" s="1056" t="s">
        <v>1631</v>
      </c>
      <c r="E1482" s="1052"/>
      <c r="F1482" s="1052"/>
      <c r="G1482" s="955"/>
      <c r="H1482" s="916">
        <f t="shared" si="137"/>
        <v>0</v>
      </c>
      <c r="I1482" s="916">
        <f>H1482*$I$12</f>
        <v>0</v>
      </c>
      <c r="J1482" s="10"/>
      <c r="K1482" s="953">
        <f>SUM(H1482:I1482)</f>
        <v>0</v>
      </c>
    </row>
    <row r="1483" spans="1:11" ht="15.6" hidden="1" x14ac:dyDescent="0.3">
      <c r="A1483" s="1140"/>
      <c r="B1483" s="1052" t="s">
        <v>1528</v>
      </c>
      <c r="C1483" s="1052"/>
      <c r="D1483" s="1056" t="s">
        <v>1632</v>
      </c>
      <c r="E1483" s="1052"/>
      <c r="F1483" s="1052"/>
      <c r="G1483" s="955"/>
      <c r="H1483" s="916">
        <f t="shared" si="137"/>
        <v>0</v>
      </c>
      <c r="I1483" s="916">
        <f>H1483*$I$12</f>
        <v>0</v>
      </c>
      <c r="J1483" s="10"/>
      <c r="K1483" s="953">
        <f>SUM(H1483:I1483)</f>
        <v>0</v>
      </c>
    </row>
    <row r="1484" spans="1:11" ht="15.6" x14ac:dyDescent="0.3">
      <c r="A1484" s="1140" t="s">
        <v>4247</v>
      </c>
      <c r="B1484" s="895" t="s">
        <v>2579</v>
      </c>
      <c r="C1484" s="895"/>
      <c r="D1484" s="117" t="s">
        <v>1305</v>
      </c>
      <c r="E1484" s="895"/>
      <c r="F1484" s="895"/>
      <c r="G1484" s="999"/>
      <c r="H1484" s="960"/>
      <c r="I1484" s="960"/>
      <c r="J1484" s="110"/>
      <c r="K1484" s="957"/>
    </row>
    <row r="1485" spans="1:11" ht="15.6" x14ac:dyDescent="0.3">
      <c r="A1485" s="1140" t="str">
        <f>IF(K1485&lt;&gt;0,"x","")</f>
        <v/>
      </c>
      <c r="B1485" s="1052" t="s">
        <v>2605</v>
      </c>
      <c r="C1485" s="96" t="s">
        <v>2682</v>
      </c>
      <c r="D1485" s="105" t="s">
        <v>2642</v>
      </c>
      <c r="E1485" s="646">
        <v>6</v>
      </c>
      <c r="F1485" s="101" t="s">
        <v>60</v>
      </c>
      <c r="G1485" s="916"/>
      <c r="H1485" s="916"/>
      <c r="I1485" s="916"/>
      <c r="J1485" s="10"/>
      <c r="K1485" s="953"/>
    </row>
    <row r="1486" spans="1:11" ht="15.6" x14ac:dyDescent="0.3">
      <c r="A1486" s="1140" t="str">
        <f>IF(K1486&lt;&gt;0,"x","")</f>
        <v/>
      </c>
      <c r="B1486" s="1052" t="s">
        <v>2606</v>
      </c>
      <c r="C1486" s="92" t="s">
        <v>2683</v>
      </c>
      <c r="D1486" s="129" t="s">
        <v>2680</v>
      </c>
      <c r="E1486" s="646">
        <v>1</v>
      </c>
      <c r="F1486" s="613" t="s">
        <v>60</v>
      </c>
      <c r="G1486" s="916"/>
      <c r="H1486" s="916"/>
      <c r="I1486" s="916"/>
      <c r="J1486" s="30"/>
      <c r="K1486" s="953"/>
    </row>
    <row r="1487" spans="1:11" ht="15.6" x14ac:dyDescent="0.3">
      <c r="A1487" s="1140" t="str">
        <f>IF(K1487&lt;&gt;0,"x","")</f>
        <v/>
      </c>
      <c r="B1487" s="1052" t="s">
        <v>2607</v>
      </c>
      <c r="C1487" s="92" t="s">
        <v>4340</v>
      </c>
      <c r="D1487" s="129" t="s">
        <v>4341</v>
      </c>
      <c r="E1487" s="646">
        <v>2</v>
      </c>
      <c r="F1487" s="613" t="s">
        <v>60</v>
      </c>
      <c r="G1487" s="916"/>
      <c r="H1487" s="916"/>
      <c r="I1487" s="916"/>
      <c r="J1487" s="30"/>
      <c r="K1487" s="953"/>
    </row>
    <row r="1488" spans="1:11" ht="15.6" x14ac:dyDescent="0.3">
      <c r="A1488" s="1140" t="str">
        <f>IF(K1488&lt;&gt;0,"x","")</f>
        <v/>
      </c>
      <c r="B1488" s="1052" t="s">
        <v>4339</v>
      </c>
      <c r="C1488" s="904" t="s">
        <v>4193</v>
      </c>
      <c r="D1488" s="105" t="s">
        <v>2681</v>
      </c>
      <c r="E1488" s="646">
        <v>3</v>
      </c>
      <c r="F1488" s="101" t="s">
        <v>60</v>
      </c>
      <c r="G1488" s="916"/>
      <c r="H1488" s="916"/>
      <c r="I1488" s="916"/>
      <c r="J1488" s="10"/>
      <c r="K1488" s="953"/>
    </row>
    <row r="1489" spans="1:11" ht="15.6" hidden="1" x14ac:dyDescent="0.3">
      <c r="A1489" s="1140"/>
      <c r="B1489" s="885"/>
      <c r="C1489" s="905"/>
      <c r="D1489" s="104"/>
      <c r="E1489" s="649"/>
      <c r="F1489" s="108"/>
      <c r="G1489" s="969"/>
      <c r="H1489" s="969"/>
      <c r="I1489" s="969"/>
      <c r="J1489" s="18"/>
      <c r="K1489" s="969"/>
    </row>
    <row r="1490" spans="1:11" ht="15.6" x14ac:dyDescent="0.3">
      <c r="A1490" s="1140" t="s">
        <v>4247</v>
      </c>
      <c r="B1490" s="895" t="s">
        <v>4336</v>
      </c>
      <c r="C1490" s="895"/>
      <c r="D1490" s="117" t="s">
        <v>1307</v>
      </c>
      <c r="E1490" s="895"/>
      <c r="F1490" s="895"/>
      <c r="G1490" s="999"/>
      <c r="H1490" s="960"/>
      <c r="I1490" s="960"/>
      <c r="J1490" s="110"/>
      <c r="K1490" s="957"/>
    </row>
    <row r="1491" spans="1:11" ht="15.6" x14ac:dyDescent="0.3">
      <c r="A1491" s="1140" t="str">
        <f>IF(K1491&lt;&gt;0,"x","")</f>
        <v/>
      </c>
      <c r="B1491" s="1052" t="s">
        <v>2605</v>
      </c>
      <c r="C1491" s="96" t="s">
        <v>4338</v>
      </c>
      <c r="D1491" s="105" t="s">
        <v>4337</v>
      </c>
      <c r="E1491" s="646">
        <v>4</v>
      </c>
      <c r="F1491" s="101" t="s">
        <v>60</v>
      </c>
      <c r="G1491" s="916"/>
      <c r="H1491" s="916"/>
      <c r="I1491" s="916"/>
      <c r="J1491" s="10"/>
      <c r="K1491" s="953"/>
    </row>
    <row r="1492" spans="1:11" ht="15.6" x14ac:dyDescent="0.3">
      <c r="A1492" s="1140" t="s">
        <v>4247</v>
      </c>
      <c r="B1492" s="1057"/>
      <c r="C1492" s="426"/>
      <c r="D1492" s="631"/>
      <c r="E1492" s="859"/>
      <c r="F1492" s="859"/>
      <c r="G1492" s="969"/>
      <c r="H1492" s="969"/>
      <c r="I1492" s="969"/>
      <c r="J1492" s="859"/>
      <c r="K1492" s="969"/>
    </row>
    <row r="1493" spans="1:11" ht="15.6" hidden="1" x14ac:dyDescent="0.3">
      <c r="A1493" s="1140"/>
      <c r="B1493" s="880" t="s">
        <v>1529</v>
      </c>
      <c r="C1493" s="880"/>
      <c r="D1493" s="20" t="s">
        <v>1606</v>
      </c>
      <c r="E1493" s="880"/>
      <c r="F1493" s="880"/>
      <c r="G1493" s="964"/>
      <c r="H1493" s="964"/>
      <c r="I1493" s="964"/>
      <c r="J1493" s="880"/>
      <c r="K1493" s="964"/>
    </row>
    <row r="1494" spans="1:11" ht="15.6" hidden="1" x14ac:dyDescent="0.3">
      <c r="A1494" s="1140"/>
      <c r="B1494" s="1052" t="s">
        <v>1530</v>
      </c>
      <c r="C1494" s="1052"/>
      <c r="D1494" s="1056" t="s">
        <v>1302</v>
      </c>
      <c r="E1494" s="1052"/>
      <c r="F1494" s="1052"/>
      <c r="G1494" s="955"/>
      <c r="H1494" s="916">
        <f t="shared" si="137"/>
        <v>0</v>
      </c>
      <c r="I1494" s="916">
        <f t="shared" ref="I1494:I1501" si="138">H1494*$I$12</f>
        <v>0</v>
      </c>
      <c r="J1494" s="10"/>
      <c r="K1494" s="953">
        <f t="shared" ref="K1494:K1501" si="139">SUM(H1494:I1494)</f>
        <v>0</v>
      </c>
    </row>
    <row r="1495" spans="1:11" ht="15.6" hidden="1" x14ac:dyDescent="0.3">
      <c r="A1495" s="1140"/>
      <c r="B1495" s="1052" t="s">
        <v>1531</v>
      </c>
      <c r="C1495" s="1052"/>
      <c r="D1495" s="1056" t="s">
        <v>1303</v>
      </c>
      <c r="E1495" s="1052"/>
      <c r="F1495" s="1052"/>
      <c r="G1495" s="955"/>
      <c r="H1495" s="916">
        <f t="shared" si="137"/>
        <v>0</v>
      </c>
      <c r="I1495" s="916">
        <f t="shared" si="138"/>
        <v>0</v>
      </c>
      <c r="J1495" s="10"/>
      <c r="K1495" s="953">
        <f t="shared" si="139"/>
        <v>0</v>
      </c>
    </row>
    <row r="1496" spans="1:11" ht="15.6" hidden="1" x14ac:dyDescent="0.3">
      <c r="A1496" s="1140"/>
      <c r="B1496" s="1052" t="s">
        <v>1532</v>
      </c>
      <c r="C1496" s="1052"/>
      <c r="D1496" s="1056" t="s">
        <v>1305</v>
      </c>
      <c r="E1496" s="1052"/>
      <c r="F1496" s="1052"/>
      <c r="G1496" s="955"/>
      <c r="H1496" s="916">
        <f t="shared" si="137"/>
        <v>0</v>
      </c>
      <c r="I1496" s="916">
        <f t="shared" si="138"/>
        <v>0</v>
      </c>
      <c r="J1496" s="10"/>
      <c r="K1496" s="953">
        <f t="shared" si="139"/>
        <v>0</v>
      </c>
    </row>
    <row r="1497" spans="1:11" ht="15.6" hidden="1" x14ac:dyDescent="0.3">
      <c r="A1497" s="1140"/>
      <c r="B1497" s="1052" t="s">
        <v>1533</v>
      </c>
      <c r="C1497" s="1052"/>
      <c r="D1497" s="1056" t="s">
        <v>1595</v>
      </c>
      <c r="E1497" s="1052"/>
      <c r="F1497" s="1052"/>
      <c r="G1497" s="955"/>
      <c r="H1497" s="916">
        <f t="shared" si="137"/>
        <v>0</v>
      </c>
      <c r="I1497" s="916">
        <f t="shared" si="138"/>
        <v>0</v>
      </c>
      <c r="J1497" s="10"/>
      <c r="K1497" s="953">
        <f t="shared" si="139"/>
        <v>0</v>
      </c>
    </row>
    <row r="1498" spans="1:11" ht="15.6" hidden="1" x14ac:dyDescent="0.3">
      <c r="A1498" s="1140"/>
      <c r="B1498" s="1052" t="s">
        <v>1534</v>
      </c>
      <c r="C1498" s="1052"/>
      <c r="D1498" s="1056" t="s">
        <v>1326</v>
      </c>
      <c r="E1498" s="1052"/>
      <c r="F1498" s="1052"/>
      <c r="G1498" s="955"/>
      <c r="H1498" s="916">
        <f t="shared" si="137"/>
        <v>0</v>
      </c>
      <c r="I1498" s="916">
        <f t="shared" si="138"/>
        <v>0</v>
      </c>
      <c r="J1498" s="10"/>
      <c r="K1498" s="953">
        <f t="shared" si="139"/>
        <v>0</v>
      </c>
    </row>
    <row r="1499" spans="1:11" ht="15.6" hidden="1" x14ac:dyDescent="0.3">
      <c r="A1499" s="1140"/>
      <c r="B1499" s="1052" t="s">
        <v>1535</v>
      </c>
      <c r="C1499" s="1052"/>
      <c r="D1499" s="1056" t="s">
        <v>1607</v>
      </c>
      <c r="E1499" s="1052"/>
      <c r="F1499" s="1052"/>
      <c r="G1499" s="955"/>
      <c r="H1499" s="916">
        <f t="shared" si="137"/>
        <v>0</v>
      </c>
      <c r="I1499" s="916">
        <f t="shared" si="138"/>
        <v>0</v>
      </c>
      <c r="J1499" s="10"/>
      <c r="K1499" s="953">
        <f t="shared" si="139"/>
        <v>0</v>
      </c>
    </row>
    <row r="1500" spans="1:11" ht="15.6" hidden="1" x14ac:dyDescent="0.3">
      <c r="A1500" s="1140"/>
      <c r="B1500" s="1052" t="s">
        <v>1536</v>
      </c>
      <c r="C1500" s="1052"/>
      <c r="D1500" s="1056" t="s">
        <v>1307</v>
      </c>
      <c r="E1500" s="1052"/>
      <c r="F1500" s="1052"/>
      <c r="G1500" s="955"/>
      <c r="H1500" s="916">
        <f t="shared" si="137"/>
        <v>0</v>
      </c>
      <c r="I1500" s="916">
        <f t="shared" si="138"/>
        <v>0</v>
      </c>
      <c r="J1500" s="10"/>
      <c r="K1500" s="953">
        <f t="shared" si="139"/>
        <v>0</v>
      </c>
    </row>
    <row r="1501" spans="1:11" ht="15.6" hidden="1" x14ac:dyDescent="0.3">
      <c r="A1501" s="1140"/>
      <c r="B1501" s="1052" t="s">
        <v>1537</v>
      </c>
      <c r="C1501" s="1052"/>
      <c r="D1501" s="1056" t="s">
        <v>1608</v>
      </c>
      <c r="E1501" s="1052"/>
      <c r="F1501" s="1052"/>
      <c r="G1501" s="955"/>
      <c r="H1501" s="916">
        <f t="shared" si="137"/>
        <v>0</v>
      </c>
      <c r="I1501" s="916">
        <f t="shared" si="138"/>
        <v>0</v>
      </c>
      <c r="J1501" s="10"/>
      <c r="K1501" s="953">
        <f t="shared" si="139"/>
        <v>0</v>
      </c>
    </row>
    <row r="1502" spans="1:11" ht="15.6" hidden="1" x14ac:dyDescent="0.3">
      <c r="A1502" s="1140"/>
      <c r="B1502" s="1057"/>
      <c r="C1502" s="36"/>
      <c r="D1502" s="1057"/>
      <c r="E1502" s="1052"/>
      <c r="F1502" s="1052"/>
      <c r="G1502" s="955"/>
      <c r="H1502" s="955"/>
      <c r="I1502" s="955"/>
      <c r="J1502" s="1052"/>
      <c r="K1502" s="955"/>
    </row>
    <row r="1503" spans="1:11" ht="15.6" hidden="1" x14ac:dyDescent="0.3">
      <c r="A1503" s="1140"/>
      <c r="B1503" s="880" t="s">
        <v>1538</v>
      </c>
      <c r="C1503" s="880"/>
      <c r="D1503" s="20" t="s">
        <v>1609</v>
      </c>
      <c r="E1503" s="880"/>
      <c r="F1503" s="880"/>
      <c r="G1503" s="964"/>
      <c r="H1503" s="964"/>
      <c r="I1503" s="964"/>
      <c r="J1503" s="880"/>
      <c r="K1503" s="964"/>
    </row>
    <row r="1504" spans="1:11" ht="15.6" hidden="1" x14ac:dyDescent="0.3">
      <c r="A1504" s="1140"/>
      <c r="B1504" s="1052" t="s">
        <v>1539</v>
      </c>
      <c r="C1504" s="1052"/>
      <c r="D1504" s="1056" t="s">
        <v>1302</v>
      </c>
      <c r="E1504" s="1052"/>
      <c r="F1504" s="1052"/>
      <c r="G1504" s="955"/>
      <c r="H1504" s="916">
        <f t="shared" si="137"/>
        <v>0</v>
      </c>
      <c r="I1504" s="916">
        <f>H1504*$I$12</f>
        <v>0</v>
      </c>
      <c r="J1504" s="10"/>
      <c r="K1504" s="953">
        <f>SUM(H1504:I1504)</f>
        <v>0</v>
      </c>
    </row>
    <row r="1505" spans="1:11" ht="15.6" hidden="1" x14ac:dyDescent="0.3">
      <c r="A1505" s="1140"/>
      <c r="B1505" s="1052"/>
      <c r="C1505" s="1052"/>
      <c r="D1505" s="1056"/>
      <c r="E1505" s="1052"/>
      <c r="F1505" s="1052"/>
      <c r="G1505" s="955"/>
      <c r="H1505" s="955"/>
      <c r="I1505" s="955"/>
      <c r="J1505" s="1052"/>
      <c r="K1505" s="955"/>
    </row>
    <row r="1506" spans="1:11" ht="15.6" hidden="1" x14ac:dyDescent="0.3">
      <c r="A1506" s="1140"/>
      <c r="B1506" s="880" t="s">
        <v>1540</v>
      </c>
      <c r="C1506" s="880"/>
      <c r="D1506" s="20" t="s">
        <v>1611</v>
      </c>
      <c r="E1506" s="880"/>
      <c r="F1506" s="880"/>
      <c r="G1506" s="964"/>
      <c r="H1506" s="964"/>
      <c r="I1506" s="964"/>
      <c r="J1506" s="880"/>
      <c r="K1506" s="964"/>
    </row>
    <row r="1507" spans="1:11" ht="15.6" hidden="1" x14ac:dyDescent="0.3">
      <c r="A1507" s="1140"/>
      <c r="B1507" s="1052" t="s">
        <v>1541</v>
      </c>
      <c r="C1507" s="1052"/>
      <c r="D1507" s="1056" t="s">
        <v>1302</v>
      </c>
      <c r="E1507" s="1052"/>
      <c r="F1507" s="1052"/>
      <c r="G1507" s="955"/>
      <c r="H1507" s="916">
        <f t="shared" si="137"/>
        <v>0</v>
      </c>
      <c r="I1507" s="916">
        <f t="shared" ref="I1507:I1515" si="140">H1507*$I$12</f>
        <v>0</v>
      </c>
      <c r="J1507" s="10"/>
      <c r="K1507" s="953">
        <f t="shared" ref="K1507:K1515" si="141">SUM(H1507:I1507)</f>
        <v>0</v>
      </c>
    </row>
    <row r="1508" spans="1:11" ht="15.6" hidden="1" x14ac:dyDescent="0.3">
      <c r="A1508" s="1140"/>
      <c r="B1508" s="1052" t="s">
        <v>1542</v>
      </c>
      <c r="C1508" s="1052"/>
      <c r="D1508" s="1056" t="s">
        <v>1303</v>
      </c>
      <c r="E1508" s="1052"/>
      <c r="F1508" s="1052"/>
      <c r="G1508" s="955"/>
      <c r="H1508" s="916">
        <f t="shared" si="137"/>
        <v>0</v>
      </c>
      <c r="I1508" s="916">
        <f t="shared" si="140"/>
        <v>0</v>
      </c>
      <c r="J1508" s="10"/>
      <c r="K1508" s="953">
        <f t="shared" si="141"/>
        <v>0</v>
      </c>
    </row>
    <row r="1509" spans="1:11" ht="15.6" hidden="1" x14ac:dyDescent="0.3">
      <c r="A1509" s="1140"/>
      <c r="B1509" s="1052" t="s">
        <v>1543</v>
      </c>
      <c r="C1509" s="1052"/>
      <c r="D1509" s="1056" t="s">
        <v>1305</v>
      </c>
      <c r="E1509" s="1052"/>
      <c r="F1509" s="1052"/>
      <c r="G1509" s="955"/>
      <c r="H1509" s="916">
        <f t="shared" si="137"/>
        <v>0</v>
      </c>
      <c r="I1509" s="916">
        <f t="shared" si="140"/>
        <v>0</v>
      </c>
      <c r="J1509" s="10"/>
      <c r="K1509" s="953">
        <f t="shared" si="141"/>
        <v>0</v>
      </c>
    </row>
    <row r="1510" spans="1:11" ht="15.6" hidden="1" x14ac:dyDescent="0.3">
      <c r="A1510" s="1140"/>
      <c r="B1510" s="1052" t="s">
        <v>1544</v>
      </c>
      <c r="C1510" s="1052"/>
      <c r="D1510" s="1056" t="s">
        <v>1306</v>
      </c>
      <c r="E1510" s="1052"/>
      <c r="F1510" s="1052"/>
      <c r="G1510" s="955"/>
      <c r="H1510" s="916">
        <f t="shared" si="137"/>
        <v>0</v>
      </c>
      <c r="I1510" s="916">
        <f t="shared" si="140"/>
        <v>0</v>
      </c>
      <c r="J1510" s="10"/>
      <c r="K1510" s="953">
        <f t="shared" si="141"/>
        <v>0</v>
      </c>
    </row>
    <row r="1511" spans="1:11" ht="15.6" hidden="1" x14ac:dyDescent="0.3">
      <c r="A1511" s="1140"/>
      <c r="B1511" s="1052" t="s">
        <v>1545</v>
      </c>
      <c r="C1511" s="1052"/>
      <c r="D1511" s="1056" t="s">
        <v>1595</v>
      </c>
      <c r="E1511" s="1052"/>
      <c r="F1511" s="1052"/>
      <c r="G1511" s="955"/>
      <c r="H1511" s="916">
        <f t="shared" si="137"/>
        <v>0</v>
      </c>
      <c r="I1511" s="916">
        <f t="shared" si="140"/>
        <v>0</v>
      </c>
      <c r="J1511" s="10"/>
      <c r="K1511" s="953">
        <f t="shared" si="141"/>
        <v>0</v>
      </c>
    </row>
    <row r="1512" spans="1:11" ht="15.6" hidden="1" x14ac:dyDescent="0.3">
      <c r="A1512" s="1140"/>
      <c r="B1512" s="1052" t="s">
        <v>1546</v>
      </c>
      <c r="C1512" s="1052"/>
      <c r="D1512" s="1056" t="s">
        <v>1326</v>
      </c>
      <c r="E1512" s="1052"/>
      <c r="F1512" s="1052"/>
      <c r="G1512" s="955"/>
      <c r="H1512" s="916">
        <f t="shared" si="137"/>
        <v>0</v>
      </c>
      <c r="I1512" s="916">
        <f t="shared" si="140"/>
        <v>0</v>
      </c>
      <c r="J1512" s="10"/>
      <c r="K1512" s="953">
        <f t="shared" si="141"/>
        <v>0</v>
      </c>
    </row>
    <row r="1513" spans="1:11" ht="15.6" hidden="1" x14ac:dyDescent="0.3">
      <c r="A1513" s="1140"/>
      <c r="B1513" s="1052" t="s">
        <v>1547</v>
      </c>
      <c r="C1513" s="1052"/>
      <c r="D1513" s="1056" t="s">
        <v>1307</v>
      </c>
      <c r="E1513" s="1052"/>
      <c r="F1513" s="1052"/>
      <c r="G1513" s="955"/>
      <c r="H1513" s="916">
        <f t="shared" si="137"/>
        <v>0</v>
      </c>
      <c r="I1513" s="916">
        <f t="shared" si="140"/>
        <v>0</v>
      </c>
      <c r="J1513" s="10"/>
      <c r="K1513" s="953">
        <f t="shared" si="141"/>
        <v>0</v>
      </c>
    </row>
    <row r="1514" spans="1:11" ht="15.6" hidden="1" x14ac:dyDescent="0.3">
      <c r="A1514" s="1140"/>
      <c r="B1514" s="1052" t="s">
        <v>1548</v>
      </c>
      <c r="C1514" s="1052"/>
      <c r="D1514" s="1056" t="s">
        <v>1311</v>
      </c>
      <c r="E1514" s="1052"/>
      <c r="F1514" s="1052"/>
      <c r="G1514" s="955"/>
      <c r="H1514" s="916">
        <f t="shared" si="137"/>
        <v>0</v>
      </c>
      <c r="I1514" s="916">
        <f t="shared" si="140"/>
        <v>0</v>
      </c>
      <c r="J1514" s="10"/>
      <c r="K1514" s="953">
        <f t="shared" si="141"/>
        <v>0</v>
      </c>
    </row>
    <row r="1515" spans="1:11" ht="15.6" hidden="1" x14ac:dyDescent="0.3">
      <c r="A1515" s="1140"/>
      <c r="B1515" s="1052" t="s">
        <v>1549</v>
      </c>
      <c r="C1515" s="1052"/>
      <c r="D1515" s="1056" t="s">
        <v>1612</v>
      </c>
      <c r="E1515" s="1052"/>
      <c r="F1515" s="1052"/>
      <c r="G1515" s="955"/>
      <c r="H1515" s="916">
        <f t="shared" si="137"/>
        <v>0</v>
      </c>
      <c r="I1515" s="916">
        <f t="shared" si="140"/>
        <v>0</v>
      </c>
      <c r="J1515" s="10"/>
      <c r="K1515" s="953">
        <f t="shared" si="141"/>
        <v>0</v>
      </c>
    </row>
    <row r="1516" spans="1:11" ht="15.6" hidden="1" x14ac:dyDescent="0.3">
      <c r="A1516" s="1140"/>
      <c r="B1516" s="1057"/>
      <c r="C1516" s="36"/>
      <c r="D1516" s="631"/>
      <c r="E1516" s="1051"/>
      <c r="F1516" s="1051"/>
      <c r="G1516" s="916"/>
      <c r="H1516" s="916"/>
      <c r="I1516" s="916"/>
      <c r="J1516" s="1051"/>
      <c r="K1516" s="916"/>
    </row>
    <row r="1517" spans="1:11" ht="15.6" hidden="1" x14ac:dyDescent="0.3">
      <c r="A1517" s="1140"/>
      <c r="B1517" s="880" t="s">
        <v>1550</v>
      </c>
      <c r="C1517" s="880"/>
      <c r="D1517" s="20" t="s">
        <v>1617</v>
      </c>
      <c r="E1517" s="880"/>
      <c r="F1517" s="880"/>
      <c r="G1517" s="964"/>
      <c r="H1517" s="964"/>
      <c r="I1517" s="964"/>
      <c r="J1517" s="880"/>
      <c r="K1517" s="964"/>
    </row>
    <row r="1518" spans="1:11" ht="15.6" hidden="1" x14ac:dyDescent="0.3">
      <c r="A1518" s="1140"/>
      <c r="B1518" s="1052" t="s">
        <v>1551</v>
      </c>
      <c r="C1518" s="1052"/>
      <c r="D1518" s="1056" t="s">
        <v>1633</v>
      </c>
      <c r="E1518" s="1052"/>
      <c r="F1518" s="1052"/>
      <c r="G1518" s="916"/>
      <c r="H1518" s="916">
        <f t="shared" si="137"/>
        <v>0</v>
      </c>
      <c r="I1518" s="916">
        <f>H1518*$I$12</f>
        <v>0</v>
      </c>
      <c r="J1518" s="10"/>
      <c r="K1518" s="953">
        <f>SUM(H1518:I1518)</f>
        <v>0</v>
      </c>
    </row>
    <row r="1519" spans="1:11" ht="15.6" hidden="1" x14ac:dyDescent="0.3">
      <c r="A1519" s="1140"/>
      <c r="B1519" s="1052" t="s">
        <v>1552</v>
      </c>
      <c r="C1519" s="1052"/>
      <c r="D1519" s="1056" t="s">
        <v>1342</v>
      </c>
      <c r="E1519" s="1052"/>
      <c r="F1519" s="1052"/>
      <c r="G1519" s="916"/>
      <c r="H1519" s="916">
        <f t="shared" si="137"/>
        <v>0</v>
      </c>
      <c r="I1519" s="916">
        <f>H1519*$I$12</f>
        <v>0</v>
      </c>
      <c r="J1519" s="10"/>
      <c r="K1519" s="953">
        <f>SUM(H1519:I1519)</f>
        <v>0</v>
      </c>
    </row>
    <row r="1520" spans="1:11" ht="15.6" hidden="1" x14ac:dyDescent="0.3">
      <c r="A1520" s="1140"/>
      <c r="B1520" s="1052" t="s">
        <v>1553</v>
      </c>
      <c r="C1520" s="1052"/>
      <c r="D1520" s="1056" t="s">
        <v>1352</v>
      </c>
      <c r="E1520" s="1052"/>
      <c r="F1520" s="1052"/>
      <c r="G1520" s="916"/>
      <c r="H1520" s="916">
        <f t="shared" si="137"/>
        <v>0</v>
      </c>
      <c r="I1520" s="916">
        <f>H1520*$I$12</f>
        <v>0</v>
      </c>
      <c r="J1520" s="10"/>
      <c r="K1520" s="953">
        <f>SUM(H1520:I1520)</f>
        <v>0</v>
      </c>
    </row>
    <row r="1521" spans="1:11" ht="15.6" hidden="1" x14ac:dyDescent="0.3">
      <c r="A1521" s="1140"/>
      <c r="B1521" s="1052" t="s">
        <v>1554</v>
      </c>
      <c r="C1521" s="1052"/>
      <c r="D1521" s="1056" t="s">
        <v>1619</v>
      </c>
      <c r="E1521" s="1052"/>
      <c r="F1521" s="1052"/>
      <c r="G1521" s="916"/>
      <c r="H1521" s="916">
        <f t="shared" si="137"/>
        <v>0</v>
      </c>
      <c r="I1521" s="916">
        <f>H1521*$I$12</f>
        <v>0</v>
      </c>
      <c r="J1521" s="10"/>
      <c r="K1521" s="953">
        <f>SUM(H1521:I1521)</f>
        <v>0</v>
      </c>
    </row>
    <row r="1522" spans="1:11" ht="15.6" hidden="1" x14ac:dyDescent="0.3">
      <c r="A1522" s="1140"/>
      <c r="B1522" s="1052" t="s">
        <v>1555</v>
      </c>
      <c r="C1522" s="1052"/>
      <c r="D1522" s="1056" t="s">
        <v>1620</v>
      </c>
      <c r="E1522" s="1052"/>
      <c r="F1522" s="1052"/>
      <c r="G1522" s="916"/>
      <c r="H1522" s="916">
        <f t="shared" si="137"/>
        <v>0</v>
      </c>
      <c r="I1522" s="916">
        <f>H1522*$I$12</f>
        <v>0</v>
      </c>
      <c r="J1522" s="10"/>
      <c r="K1522" s="953">
        <f>SUM(H1522:I1522)</f>
        <v>0</v>
      </c>
    </row>
    <row r="1523" spans="1:11" ht="15.6" hidden="1" x14ac:dyDescent="0.3">
      <c r="A1523" s="1140"/>
      <c r="B1523" s="1057"/>
      <c r="C1523" s="36"/>
      <c r="D1523" s="631"/>
      <c r="E1523" s="1051"/>
      <c r="F1523" s="1051"/>
      <c r="G1523" s="916"/>
      <c r="H1523" s="916"/>
      <c r="I1523" s="916"/>
      <c r="J1523" s="1051"/>
      <c r="K1523" s="916"/>
    </row>
    <row r="1524" spans="1:11" ht="15.6" x14ac:dyDescent="0.3">
      <c r="A1524" s="1140" t="s">
        <v>4247</v>
      </c>
      <c r="B1524" s="880" t="s">
        <v>1556</v>
      </c>
      <c r="C1524" s="880"/>
      <c r="D1524" s="20" t="s">
        <v>1635</v>
      </c>
      <c r="E1524" s="880"/>
      <c r="F1524" s="880"/>
      <c r="G1524" s="964"/>
      <c r="H1524" s="964"/>
      <c r="I1524" s="964"/>
      <c r="J1524" s="880"/>
      <c r="K1524" s="964"/>
    </row>
    <row r="1525" spans="1:11" ht="15.6" x14ac:dyDescent="0.3">
      <c r="A1525" s="1140" t="s">
        <v>4247</v>
      </c>
      <c r="B1525" s="895" t="s">
        <v>1557</v>
      </c>
      <c r="C1525" s="895"/>
      <c r="D1525" s="117" t="s">
        <v>1634</v>
      </c>
      <c r="E1525" s="895"/>
      <c r="F1525" s="895"/>
      <c r="G1525" s="999"/>
      <c r="H1525" s="960"/>
      <c r="I1525" s="960"/>
      <c r="J1525" s="110"/>
      <c r="K1525" s="957"/>
    </row>
    <row r="1526" spans="1:11" ht="15.6" x14ac:dyDescent="0.3">
      <c r="A1526" s="1140" t="str">
        <f>IF(K1526&lt;&gt;0,"x","")</f>
        <v/>
      </c>
      <c r="B1526" s="891" t="s">
        <v>2608</v>
      </c>
      <c r="C1526" s="96" t="s">
        <v>2684</v>
      </c>
      <c r="D1526" s="34" t="s">
        <v>3281</v>
      </c>
      <c r="E1526" s="646">
        <v>9</v>
      </c>
      <c r="F1526" s="101" t="s">
        <v>60</v>
      </c>
      <c r="G1526" s="916"/>
      <c r="H1526" s="916"/>
      <c r="I1526" s="916"/>
      <c r="J1526" s="10"/>
      <c r="K1526" s="953"/>
    </row>
    <row r="1527" spans="1:11" ht="15.6" x14ac:dyDescent="0.3">
      <c r="A1527" s="1140" t="s">
        <v>4247</v>
      </c>
      <c r="B1527" s="831"/>
      <c r="C1527" s="831"/>
      <c r="D1527" s="83"/>
      <c r="E1527" s="646"/>
      <c r="F1527" s="831"/>
      <c r="G1527" s="969"/>
      <c r="H1527" s="969"/>
      <c r="I1527" s="969"/>
      <c r="J1527" s="18"/>
      <c r="K1527" s="958"/>
    </row>
    <row r="1528" spans="1:11" ht="15.6" hidden="1" x14ac:dyDescent="0.3">
      <c r="A1528" s="1140"/>
      <c r="B1528" s="1052" t="s">
        <v>1558</v>
      </c>
      <c r="C1528" s="1052"/>
      <c r="D1528" s="1056" t="s">
        <v>1598</v>
      </c>
      <c r="E1528" s="646"/>
      <c r="F1528" s="1052"/>
      <c r="G1528" s="916"/>
      <c r="H1528" s="916">
        <f t="shared" si="137"/>
        <v>0</v>
      </c>
      <c r="I1528" s="916">
        <f>H1528*$I$12</f>
        <v>0</v>
      </c>
      <c r="J1528" s="10"/>
      <c r="K1528" s="953">
        <f>SUM(H1528:I1528)</f>
        <v>0</v>
      </c>
    </row>
    <row r="1529" spans="1:11" ht="15.6" hidden="1" x14ac:dyDescent="0.3">
      <c r="A1529" s="1140"/>
      <c r="B1529" s="1052" t="s">
        <v>1559</v>
      </c>
      <c r="C1529" s="1052"/>
      <c r="D1529" s="1056" t="s">
        <v>1599</v>
      </c>
      <c r="E1529" s="646"/>
      <c r="F1529" s="1052"/>
      <c r="G1529" s="916"/>
      <c r="H1529" s="916">
        <f t="shared" si="137"/>
        <v>0</v>
      </c>
      <c r="I1529" s="916">
        <f>H1529*$I$12</f>
        <v>0</v>
      </c>
      <c r="J1529" s="10"/>
      <c r="K1529" s="953">
        <f>SUM(H1529:I1529)</f>
        <v>0</v>
      </c>
    </row>
    <row r="1530" spans="1:11" ht="15.6" hidden="1" x14ac:dyDescent="0.3">
      <c r="A1530" s="1140"/>
      <c r="B1530" s="1052" t="s">
        <v>1560</v>
      </c>
      <c r="C1530" s="1052"/>
      <c r="D1530" s="1056" t="s">
        <v>1636</v>
      </c>
      <c r="E1530" s="646"/>
      <c r="F1530" s="1052"/>
      <c r="G1530" s="916"/>
      <c r="H1530" s="916">
        <f t="shared" si="137"/>
        <v>0</v>
      </c>
      <c r="I1530" s="916">
        <f>H1530*$I$12</f>
        <v>0</v>
      </c>
      <c r="J1530" s="10"/>
      <c r="K1530" s="953">
        <f>SUM(H1530:I1530)</f>
        <v>0</v>
      </c>
    </row>
    <row r="1531" spans="1:11" ht="15.6" hidden="1" x14ac:dyDescent="0.3">
      <c r="A1531" s="1140"/>
      <c r="B1531" s="69" t="s">
        <v>1561</v>
      </c>
      <c r="C1531" s="69"/>
      <c r="D1531" s="80" t="s">
        <v>1637</v>
      </c>
      <c r="E1531" s="646"/>
      <c r="F1531" s="69"/>
      <c r="G1531" s="970"/>
      <c r="H1531" s="970">
        <f t="shared" si="137"/>
        <v>0</v>
      </c>
      <c r="I1531" s="970">
        <f>H1531*$I$12</f>
        <v>0</v>
      </c>
      <c r="J1531" s="30"/>
      <c r="K1531" s="965">
        <f>SUM(H1531:I1531)</f>
        <v>0</v>
      </c>
    </row>
    <row r="1532" spans="1:11" s="617" customFormat="1" ht="15.6" x14ac:dyDescent="0.3">
      <c r="A1532" s="1140" t="str">
        <f>IF(K1532&lt;&gt;0,"x","")</f>
        <v/>
      </c>
      <c r="B1532" s="895" t="s">
        <v>2580</v>
      </c>
      <c r="C1532" s="895" t="s">
        <v>4195</v>
      </c>
      <c r="D1532" s="117" t="s">
        <v>2560</v>
      </c>
      <c r="E1532" s="659">
        <v>1</v>
      </c>
      <c r="F1532" s="895" t="s">
        <v>60</v>
      </c>
      <c r="G1532" s="852"/>
      <c r="H1532" s="960"/>
      <c r="I1532" s="960"/>
      <c r="J1532" s="110"/>
      <c r="K1532" s="954"/>
    </row>
    <row r="1533" spans="1:11" s="617" customFormat="1" ht="15.6" x14ac:dyDescent="0.3">
      <c r="A1533" s="1140" t="s">
        <v>4247</v>
      </c>
      <c r="B1533" s="69"/>
      <c r="C1533" s="69"/>
      <c r="D1533" s="129"/>
      <c r="E1533" s="646"/>
      <c r="F1533" s="613"/>
      <c r="G1533" s="1001"/>
      <c r="H1533" s="970"/>
      <c r="I1533" s="970"/>
      <c r="J1533" s="30"/>
      <c r="K1533" s="970"/>
    </row>
    <row r="1534" spans="1:11" s="617" customFormat="1" ht="15.6" x14ac:dyDescent="0.3">
      <c r="A1534" s="1140" t="str">
        <f>IF(K1534&lt;&gt;0,"x","")</f>
        <v/>
      </c>
      <c r="B1534" s="884" t="s">
        <v>2581</v>
      </c>
      <c r="C1534" s="884" t="s">
        <v>3314</v>
      </c>
      <c r="D1534" s="894" t="s">
        <v>2562</v>
      </c>
      <c r="E1534" s="659">
        <v>4</v>
      </c>
      <c r="F1534" s="884" t="s">
        <v>60</v>
      </c>
      <c r="G1534" s="852"/>
      <c r="H1534" s="852"/>
      <c r="I1534" s="852"/>
      <c r="J1534" s="75"/>
      <c r="K1534" s="954"/>
    </row>
    <row r="1535" spans="1:11" s="617" customFormat="1" ht="15.6" x14ac:dyDescent="0.3">
      <c r="A1535" s="1140" t="s">
        <v>4247</v>
      </c>
      <c r="B1535" s="885"/>
      <c r="C1535" s="885"/>
      <c r="D1535" s="104"/>
      <c r="E1535" s="649"/>
      <c r="F1535" s="103"/>
      <c r="G1535" s="980"/>
      <c r="H1535" s="962"/>
      <c r="I1535" s="962"/>
      <c r="J1535" s="14"/>
      <c r="K1535" s="962"/>
    </row>
    <row r="1536" spans="1:11" s="617" customFormat="1" ht="15.6" x14ac:dyDescent="0.3">
      <c r="A1536" s="1140" t="str">
        <f>IF(K1536&lt;&gt;0,"x","")</f>
        <v/>
      </c>
      <c r="B1536" s="884" t="s">
        <v>2582</v>
      </c>
      <c r="C1536" s="884" t="s">
        <v>4198</v>
      </c>
      <c r="D1536" s="894" t="s">
        <v>2563</v>
      </c>
      <c r="E1536" s="659">
        <v>4</v>
      </c>
      <c r="F1536" s="884" t="s">
        <v>60</v>
      </c>
      <c r="G1536" s="852"/>
      <c r="H1536" s="852"/>
      <c r="I1536" s="852"/>
      <c r="J1536" s="75"/>
      <c r="K1536" s="954"/>
    </row>
    <row r="1537" spans="1:11" s="617" customFormat="1" ht="15.6" x14ac:dyDescent="0.3">
      <c r="A1537" s="1140" t="s">
        <v>4247</v>
      </c>
      <c r="B1537" s="885"/>
      <c r="C1537" s="885"/>
      <c r="D1537" s="104"/>
      <c r="E1537" s="649"/>
      <c r="F1537" s="103"/>
      <c r="G1537" s="980"/>
      <c r="H1537" s="962"/>
      <c r="I1537" s="962"/>
      <c r="J1537" s="14"/>
      <c r="K1537" s="962"/>
    </row>
    <row r="1538" spans="1:11" s="617" customFormat="1" ht="15.6" x14ac:dyDescent="0.3">
      <c r="A1538" s="1140" t="str">
        <f>IF(K1538&lt;&gt;0,"x","")</f>
        <v/>
      </c>
      <c r="B1538" s="884" t="s">
        <v>2583</v>
      </c>
      <c r="C1538" s="884" t="s">
        <v>3341</v>
      </c>
      <c r="D1538" s="894" t="s">
        <v>2564</v>
      </c>
      <c r="E1538" s="659">
        <v>1</v>
      </c>
      <c r="F1538" s="884" t="s">
        <v>60</v>
      </c>
      <c r="G1538" s="852"/>
      <c r="H1538" s="852"/>
      <c r="I1538" s="852"/>
      <c r="J1538" s="75"/>
      <c r="K1538" s="954"/>
    </row>
    <row r="1539" spans="1:11" ht="15.6" x14ac:dyDescent="0.3">
      <c r="A1539" s="1140" t="s">
        <v>4247</v>
      </c>
      <c r="B1539" s="831"/>
      <c r="C1539" s="831"/>
      <c r="D1539" s="83"/>
      <c r="E1539" s="831"/>
      <c r="F1539" s="831"/>
      <c r="G1539" s="969"/>
      <c r="H1539" s="969"/>
      <c r="I1539" s="969"/>
      <c r="J1539" s="18"/>
      <c r="K1539" s="969"/>
    </row>
    <row r="1540" spans="1:11" ht="15.6" hidden="1" x14ac:dyDescent="0.3">
      <c r="A1540" s="1140"/>
      <c r="B1540" s="407" t="s">
        <v>1562</v>
      </c>
      <c r="C1540" s="407"/>
      <c r="D1540" s="408" t="s">
        <v>1638</v>
      </c>
      <c r="E1540" s="407"/>
      <c r="F1540" s="407"/>
      <c r="G1540" s="966"/>
      <c r="H1540" s="966"/>
      <c r="I1540" s="966"/>
      <c r="J1540" s="409"/>
      <c r="K1540" s="966"/>
    </row>
    <row r="1541" spans="1:11" ht="15.6" hidden="1" x14ac:dyDescent="0.3">
      <c r="A1541" s="1140"/>
      <c r="B1541" s="880" t="s">
        <v>1563</v>
      </c>
      <c r="C1541" s="880"/>
      <c r="D1541" s="20" t="s">
        <v>1639</v>
      </c>
      <c r="E1541" s="880"/>
      <c r="F1541" s="880"/>
      <c r="G1541" s="964"/>
      <c r="H1541" s="964">
        <f t="shared" si="137"/>
        <v>0</v>
      </c>
      <c r="I1541" s="964">
        <f>H1541*$I$12</f>
        <v>0</v>
      </c>
      <c r="J1541" s="880"/>
      <c r="K1541" s="964">
        <f>SUM(H1541:I1541)</f>
        <v>0</v>
      </c>
    </row>
    <row r="1542" spans="1:11" ht="15.6" hidden="1" x14ac:dyDescent="0.3">
      <c r="A1542" s="1140"/>
      <c r="B1542" s="1052"/>
      <c r="C1542" s="1052"/>
      <c r="D1542" s="1056"/>
      <c r="E1542" s="1052"/>
      <c r="F1542" s="1052"/>
      <c r="G1542" s="955"/>
      <c r="H1542" s="955"/>
      <c r="I1542" s="955"/>
      <c r="J1542" s="1052"/>
      <c r="K1542" s="955"/>
    </row>
    <row r="1543" spans="1:11" ht="15.6" hidden="1" x14ac:dyDescent="0.3">
      <c r="A1543" s="1140"/>
      <c r="B1543" s="880" t="s">
        <v>1564</v>
      </c>
      <c r="C1543" s="880"/>
      <c r="D1543" s="20" t="s">
        <v>1640</v>
      </c>
      <c r="E1543" s="880"/>
      <c r="F1543" s="880"/>
      <c r="G1543" s="964"/>
      <c r="H1543" s="964">
        <f t="shared" si="137"/>
        <v>0</v>
      </c>
      <c r="I1543" s="964">
        <f>H1543*$I$12</f>
        <v>0</v>
      </c>
      <c r="J1543" s="880"/>
      <c r="K1543" s="964">
        <f>SUM(H1543:I1543)</f>
        <v>0</v>
      </c>
    </row>
    <row r="1544" spans="1:11" ht="15.6" hidden="1" x14ac:dyDescent="0.3">
      <c r="A1544" s="1140"/>
      <c r="B1544" s="1057"/>
      <c r="C1544" s="36"/>
      <c r="D1544" s="1057"/>
      <c r="E1544" s="1051"/>
      <c r="F1544" s="1051"/>
      <c r="G1544" s="916"/>
      <c r="H1544" s="916"/>
      <c r="I1544" s="916"/>
      <c r="J1544" s="1051"/>
      <c r="K1544" s="916"/>
    </row>
    <row r="1545" spans="1:11" ht="15.6" hidden="1" x14ac:dyDescent="0.3">
      <c r="A1545" s="1140"/>
      <c r="B1545" s="880" t="s">
        <v>1565</v>
      </c>
      <c r="C1545" s="880"/>
      <c r="D1545" s="20" t="s">
        <v>1641</v>
      </c>
      <c r="E1545" s="880"/>
      <c r="F1545" s="880"/>
      <c r="G1545" s="964"/>
      <c r="H1545" s="964">
        <f t="shared" si="137"/>
        <v>0</v>
      </c>
      <c r="I1545" s="964">
        <f>H1545*$I$12</f>
        <v>0</v>
      </c>
      <c r="J1545" s="880"/>
      <c r="K1545" s="964">
        <f>SUM(H1545:I1545)</f>
        <v>0</v>
      </c>
    </row>
    <row r="1546" spans="1:11" ht="15.6" hidden="1" x14ac:dyDescent="0.3">
      <c r="A1546" s="1140"/>
      <c r="B1546" s="1057"/>
      <c r="C1546" s="36"/>
      <c r="D1546" s="1057"/>
      <c r="E1546" s="1051"/>
      <c r="F1546" s="1051"/>
      <c r="G1546" s="916"/>
      <c r="H1546" s="916"/>
      <c r="I1546" s="916"/>
      <c r="J1546" s="1051"/>
      <c r="K1546" s="916"/>
    </row>
    <row r="1547" spans="1:11" ht="15.6" hidden="1" x14ac:dyDescent="0.3">
      <c r="A1547" s="1140"/>
      <c r="B1547" s="880" t="s">
        <v>1566</v>
      </c>
      <c r="C1547" s="880"/>
      <c r="D1547" s="20" t="s">
        <v>1642</v>
      </c>
      <c r="E1547" s="880"/>
      <c r="F1547" s="880"/>
      <c r="G1547" s="964"/>
      <c r="H1547" s="964">
        <f t="shared" si="137"/>
        <v>0</v>
      </c>
      <c r="I1547" s="964">
        <f>H1547*$I$12</f>
        <v>0</v>
      </c>
      <c r="J1547" s="880"/>
      <c r="K1547" s="964">
        <f>SUM(H1547:I1547)</f>
        <v>0</v>
      </c>
    </row>
    <row r="1548" spans="1:11" ht="15.6" hidden="1" x14ac:dyDescent="0.3">
      <c r="A1548" s="1140"/>
      <c r="B1548" s="1057"/>
      <c r="C1548" s="36"/>
      <c r="D1548" s="1057"/>
      <c r="E1548" s="1051"/>
      <c r="F1548" s="1051"/>
      <c r="G1548" s="916"/>
      <c r="H1548" s="916"/>
      <c r="I1548" s="916"/>
      <c r="J1548" s="1051"/>
      <c r="K1548" s="916"/>
    </row>
    <row r="1549" spans="1:11" ht="15.6" x14ac:dyDescent="0.3">
      <c r="A1549" s="1140" t="str">
        <f>IF(K1549&lt;&gt;0,"x","")</f>
        <v/>
      </c>
      <c r="B1549" s="407" t="s">
        <v>1567</v>
      </c>
      <c r="C1549" s="407"/>
      <c r="D1549" s="408" t="s">
        <v>1643</v>
      </c>
      <c r="E1549" s="407"/>
      <c r="F1549" s="407"/>
      <c r="G1549" s="966"/>
      <c r="H1549" s="966"/>
      <c r="I1549" s="966"/>
      <c r="J1549" s="966"/>
      <c r="K1549" s="966"/>
    </row>
    <row r="1550" spans="1:11" ht="15.6" hidden="1" x14ac:dyDescent="0.3">
      <c r="A1550" s="1140"/>
      <c r="B1550" s="880" t="s">
        <v>1568</v>
      </c>
      <c r="C1550" s="880"/>
      <c r="D1550" s="20" t="s">
        <v>401</v>
      </c>
      <c r="E1550" s="880"/>
      <c r="F1550" s="880"/>
      <c r="G1550" s="964"/>
      <c r="H1550" s="964"/>
      <c r="I1550" s="964"/>
      <c r="J1550" s="880"/>
      <c r="K1550" s="964"/>
    </row>
    <row r="1551" spans="1:11" ht="15.6" hidden="1" x14ac:dyDescent="0.3">
      <c r="A1551" s="1140"/>
      <c r="B1551" s="1052" t="s">
        <v>1569</v>
      </c>
      <c r="C1551" s="1052"/>
      <c r="D1551" s="1056" t="s">
        <v>1644</v>
      </c>
      <c r="E1551" s="1052"/>
      <c r="F1551" s="1052"/>
      <c r="G1551" s="955"/>
      <c r="H1551" s="916">
        <f t="shared" si="137"/>
        <v>0</v>
      </c>
      <c r="I1551" s="916">
        <f>H1551*$I$12</f>
        <v>0</v>
      </c>
      <c r="J1551" s="10"/>
      <c r="K1551" s="953">
        <f>SUM(H1551:I1551)</f>
        <v>0</v>
      </c>
    </row>
    <row r="1552" spans="1:11" ht="15.6" hidden="1" x14ac:dyDescent="0.3">
      <c r="A1552" s="1140"/>
      <c r="B1552" s="1052" t="s">
        <v>1570</v>
      </c>
      <c r="C1552" s="1052"/>
      <c r="D1552" s="1056" t="s">
        <v>1645</v>
      </c>
      <c r="E1552" s="1052"/>
      <c r="F1552" s="1052"/>
      <c r="G1552" s="955"/>
      <c r="H1552" s="916">
        <f t="shared" si="137"/>
        <v>0</v>
      </c>
      <c r="I1552" s="916">
        <f>H1552*$I$12</f>
        <v>0</v>
      </c>
      <c r="J1552" s="10"/>
      <c r="K1552" s="953">
        <f>SUM(H1552:I1552)</f>
        <v>0</v>
      </c>
    </row>
    <row r="1553" spans="1:11" ht="15.6" hidden="1" x14ac:dyDescent="0.3">
      <c r="A1553" s="1140"/>
      <c r="B1553" s="1052" t="s">
        <v>1571</v>
      </c>
      <c r="C1553" s="1052"/>
      <c r="D1553" s="1056" t="s">
        <v>1646</v>
      </c>
      <c r="E1553" s="1052"/>
      <c r="F1553" s="1052"/>
      <c r="G1553" s="955"/>
      <c r="H1553" s="916">
        <f t="shared" si="137"/>
        <v>0</v>
      </c>
      <c r="I1553" s="916">
        <f>H1553*$I$12</f>
        <v>0</v>
      </c>
      <c r="J1553" s="10"/>
      <c r="K1553" s="953">
        <f>SUM(H1553:I1553)</f>
        <v>0</v>
      </c>
    </row>
    <row r="1554" spans="1:11" ht="15.6" hidden="1" x14ac:dyDescent="0.3">
      <c r="A1554" s="1140"/>
      <c r="B1554" s="1057"/>
      <c r="C1554" s="36"/>
      <c r="D1554" s="631"/>
      <c r="E1554" s="1051"/>
      <c r="F1554" s="1051"/>
      <c r="G1554" s="916"/>
      <c r="H1554" s="916"/>
      <c r="I1554" s="916"/>
      <c r="J1554" s="1051"/>
      <c r="K1554" s="916"/>
    </row>
    <row r="1555" spans="1:11" ht="15.6" hidden="1" x14ac:dyDescent="0.3">
      <c r="A1555" s="1140"/>
      <c r="B1555" s="880" t="s">
        <v>1572</v>
      </c>
      <c r="C1555" s="880"/>
      <c r="D1555" s="20" t="s">
        <v>454</v>
      </c>
      <c r="E1555" s="880"/>
      <c r="F1555" s="880"/>
      <c r="G1555" s="964"/>
      <c r="H1555" s="964"/>
      <c r="I1555" s="964"/>
      <c r="J1555" s="880"/>
      <c r="K1555" s="964"/>
    </row>
    <row r="1556" spans="1:11" ht="15.6" hidden="1" x14ac:dyDescent="0.3">
      <c r="A1556" s="1140"/>
      <c r="B1556" s="1052" t="s">
        <v>1573</v>
      </c>
      <c r="C1556" s="1052"/>
      <c r="D1556" s="1056" t="s">
        <v>1647</v>
      </c>
      <c r="E1556" s="1052"/>
      <c r="F1556" s="1052"/>
      <c r="G1556" s="955"/>
      <c r="H1556" s="916">
        <f t="shared" si="137"/>
        <v>0</v>
      </c>
      <c r="I1556" s="916">
        <f>H1556*$I$12</f>
        <v>0</v>
      </c>
      <c r="J1556" s="10"/>
      <c r="K1556" s="953">
        <f>SUM(H1556:I1556)</f>
        <v>0</v>
      </c>
    </row>
    <row r="1557" spans="1:11" ht="15.6" hidden="1" x14ac:dyDescent="0.3">
      <c r="A1557" s="1140"/>
      <c r="B1557" s="1052" t="s">
        <v>1574</v>
      </c>
      <c r="C1557" s="1052"/>
      <c r="D1557" s="1056" t="s">
        <v>1648</v>
      </c>
      <c r="E1557" s="1052"/>
      <c r="F1557" s="1052"/>
      <c r="G1557" s="955"/>
      <c r="H1557" s="916">
        <f t="shared" si="137"/>
        <v>0</v>
      </c>
      <c r="I1557" s="916">
        <f>H1557*$I$12</f>
        <v>0</v>
      </c>
      <c r="J1557" s="10"/>
      <c r="K1557" s="953">
        <f>SUM(H1557:I1557)</f>
        <v>0</v>
      </c>
    </row>
    <row r="1558" spans="1:11" ht="15.6" hidden="1" x14ac:dyDescent="0.3">
      <c r="A1558" s="1140"/>
      <c r="B1558" s="1057"/>
      <c r="C1558" s="36"/>
      <c r="D1558" s="631"/>
      <c r="E1558" s="1051"/>
      <c r="F1558" s="1051"/>
      <c r="G1558" s="916"/>
      <c r="H1558" s="916"/>
      <c r="I1558" s="916"/>
      <c r="J1558" s="1051"/>
      <c r="K1558" s="916"/>
    </row>
    <row r="1559" spans="1:11" ht="15.6" hidden="1" x14ac:dyDescent="0.3">
      <c r="A1559" s="1140"/>
      <c r="B1559" s="880" t="s">
        <v>1575</v>
      </c>
      <c r="C1559" s="880"/>
      <c r="D1559" s="20" t="s">
        <v>1649</v>
      </c>
      <c r="E1559" s="880"/>
      <c r="F1559" s="880"/>
      <c r="G1559" s="964"/>
      <c r="H1559" s="964"/>
      <c r="I1559" s="964"/>
      <c r="J1559" s="880"/>
      <c r="K1559" s="964"/>
    </row>
    <row r="1560" spans="1:11" ht="15.6" hidden="1" x14ac:dyDescent="0.3">
      <c r="A1560" s="1140"/>
      <c r="B1560" s="1052" t="s">
        <v>1576</v>
      </c>
      <c r="C1560" s="1052"/>
      <c r="D1560" s="1056" t="s">
        <v>1650</v>
      </c>
      <c r="E1560" s="1052"/>
      <c r="F1560" s="1052"/>
      <c r="G1560" s="916"/>
      <c r="H1560" s="916">
        <f t="shared" ref="H1560:H1580" si="142">G1560*F1560</f>
        <v>0</v>
      </c>
      <c r="I1560" s="916">
        <f>H1560*$I$12</f>
        <v>0</v>
      </c>
      <c r="J1560" s="10"/>
      <c r="K1560" s="953">
        <f>SUM(H1560:I1560)</f>
        <v>0</v>
      </c>
    </row>
    <row r="1561" spans="1:11" ht="15.6" hidden="1" x14ac:dyDescent="0.3">
      <c r="A1561" s="1140"/>
      <c r="B1561" s="1052" t="s">
        <v>1577</v>
      </c>
      <c r="C1561" s="1052"/>
      <c r="D1561" s="1056" t="s">
        <v>1651</v>
      </c>
      <c r="E1561" s="1052"/>
      <c r="F1561" s="1052"/>
      <c r="G1561" s="916"/>
      <c r="H1561" s="916">
        <f t="shared" si="142"/>
        <v>0</v>
      </c>
      <c r="I1561" s="916">
        <f>H1561*$I$12</f>
        <v>0</v>
      </c>
      <c r="J1561" s="10"/>
      <c r="K1561" s="953">
        <f>SUM(H1561:I1561)</f>
        <v>0</v>
      </c>
    </row>
    <row r="1562" spans="1:11" ht="15.6" hidden="1" x14ac:dyDescent="0.3">
      <c r="A1562" s="1140"/>
      <c r="B1562" s="1052" t="s">
        <v>1578</v>
      </c>
      <c r="C1562" s="1052"/>
      <c r="D1562" s="1056" t="s">
        <v>1652</v>
      </c>
      <c r="E1562" s="1052"/>
      <c r="F1562" s="1052"/>
      <c r="G1562" s="916"/>
      <c r="H1562" s="916">
        <f t="shared" si="142"/>
        <v>0</v>
      </c>
      <c r="I1562" s="916">
        <f>H1562*$I$12</f>
        <v>0</v>
      </c>
      <c r="J1562" s="10"/>
      <c r="K1562" s="953">
        <f>SUM(H1562:I1562)</f>
        <v>0</v>
      </c>
    </row>
    <row r="1563" spans="1:11" ht="15.6" hidden="1" x14ac:dyDescent="0.3">
      <c r="A1563" s="1140"/>
      <c r="B1563" s="1057"/>
      <c r="C1563" s="36"/>
      <c r="D1563" s="631"/>
      <c r="E1563" s="1051"/>
      <c r="F1563" s="1051"/>
      <c r="G1563" s="916"/>
      <c r="H1563" s="916"/>
      <c r="I1563" s="916"/>
      <c r="J1563" s="1051"/>
      <c r="K1563" s="916"/>
    </row>
    <row r="1564" spans="1:11" ht="15.6" hidden="1" x14ac:dyDescent="0.3">
      <c r="A1564" s="1140"/>
      <c r="B1564" s="880" t="s">
        <v>1579</v>
      </c>
      <c r="C1564" s="880"/>
      <c r="D1564" s="20" t="s">
        <v>1653</v>
      </c>
      <c r="E1564" s="880"/>
      <c r="F1564" s="880"/>
      <c r="G1564" s="964"/>
      <c r="H1564" s="964"/>
      <c r="I1564" s="964"/>
      <c r="J1564" s="880"/>
      <c r="K1564" s="964"/>
    </row>
    <row r="1565" spans="1:11" ht="15.6" hidden="1" x14ac:dyDescent="0.3">
      <c r="A1565" s="1140"/>
      <c r="B1565" s="1052" t="s">
        <v>1580</v>
      </c>
      <c r="C1565" s="1052"/>
      <c r="D1565" s="1056" t="s">
        <v>1650</v>
      </c>
      <c r="E1565" s="1052"/>
      <c r="F1565" s="1052"/>
      <c r="G1565" s="916"/>
      <c r="H1565" s="916">
        <f t="shared" si="142"/>
        <v>0</v>
      </c>
      <c r="I1565" s="916">
        <f>H1565*$I$12</f>
        <v>0</v>
      </c>
      <c r="J1565" s="10"/>
      <c r="K1565" s="953">
        <f>SUM(H1565:I1565)</f>
        <v>0</v>
      </c>
    </row>
    <row r="1566" spans="1:11" ht="15.6" hidden="1" x14ac:dyDescent="0.3">
      <c r="A1566" s="1140"/>
      <c r="B1566" s="1052" t="s">
        <v>1581</v>
      </c>
      <c r="C1566" s="1052"/>
      <c r="D1566" s="1056" t="s">
        <v>1651</v>
      </c>
      <c r="E1566" s="1052"/>
      <c r="F1566" s="1052"/>
      <c r="G1566" s="916"/>
      <c r="H1566" s="916">
        <f t="shared" si="142"/>
        <v>0</v>
      </c>
      <c r="I1566" s="916">
        <f>H1566*$I$12</f>
        <v>0</v>
      </c>
      <c r="J1566" s="10"/>
      <c r="K1566" s="953">
        <f>SUM(H1566:I1566)</f>
        <v>0</v>
      </c>
    </row>
    <row r="1567" spans="1:11" ht="15.6" hidden="1" x14ac:dyDescent="0.3">
      <c r="A1567" s="1140"/>
      <c r="B1567" s="1057"/>
      <c r="C1567" s="36"/>
      <c r="D1567" s="631"/>
      <c r="E1567" s="1051"/>
      <c r="F1567" s="1051"/>
      <c r="G1567" s="916"/>
      <c r="H1567" s="916"/>
      <c r="I1567" s="916"/>
      <c r="J1567" s="1051"/>
      <c r="K1567" s="916"/>
    </row>
    <row r="1568" spans="1:11" ht="15.6" hidden="1" x14ac:dyDescent="0.3">
      <c r="A1568" s="1140"/>
      <c r="B1568" s="880" t="s">
        <v>1582</v>
      </c>
      <c r="C1568" s="880"/>
      <c r="D1568" s="20" t="s">
        <v>1654</v>
      </c>
      <c r="E1568" s="880"/>
      <c r="F1568" s="880"/>
      <c r="G1568" s="964"/>
      <c r="H1568" s="964"/>
      <c r="I1568" s="964"/>
      <c r="J1568" s="880"/>
      <c r="K1568" s="964"/>
    </row>
    <row r="1569" spans="1:11" ht="15.6" hidden="1" x14ac:dyDescent="0.3">
      <c r="A1569" s="1140"/>
      <c r="B1569" s="1052" t="s">
        <v>1583</v>
      </c>
      <c r="C1569" s="1052"/>
      <c r="D1569" s="1056" t="s">
        <v>1650</v>
      </c>
      <c r="E1569" s="1052"/>
      <c r="F1569" s="1053"/>
      <c r="G1569" s="916"/>
      <c r="H1569" s="916">
        <f t="shared" si="142"/>
        <v>0</v>
      </c>
      <c r="I1569" s="916">
        <f>H1569*$I$12</f>
        <v>0</v>
      </c>
      <c r="J1569" s="10"/>
      <c r="K1569" s="953">
        <f>SUM(H1569:I1569)</f>
        <v>0</v>
      </c>
    </row>
    <row r="1570" spans="1:11" ht="15.6" hidden="1" x14ac:dyDescent="0.3">
      <c r="A1570" s="1140"/>
      <c r="B1570" s="1052" t="s">
        <v>1584</v>
      </c>
      <c r="C1570" s="1052"/>
      <c r="D1570" s="1056" t="s">
        <v>1651</v>
      </c>
      <c r="E1570" s="1052"/>
      <c r="F1570" s="1053"/>
      <c r="G1570" s="916"/>
      <c r="H1570" s="916">
        <f t="shared" si="142"/>
        <v>0</v>
      </c>
      <c r="I1570" s="916">
        <f>H1570*$I$12</f>
        <v>0</v>
      </c>
      <c r="J1570" s="10"/>
      <c r="K1570" s="953">
        <f>SUM(H1570:I1570)</f>
        <v>0</v>
      </c>
    </row>
    <row r="1571" spans="1:11" ht="15.6" hidden="1" x14ac:dyDescent="0.3">
      <c r="A1571" s="1140"/>
      <c r="B1571" s="1057"/>
      <c r="C1571" s="36"/>
      <c r="D1571" s="631"/>
      <c r="E1571" s="1051"/>
      <c r="F1571" s="1051"/>
      <c r="G1571" s="916"/>
      <c r="H1571" s="916"/>
      <c r="I1571" s="916"/>
      <c r="J1571" s="1051"/>
      <c r="K1571" s="916"/>
    </row>
    <row r="1572" spans="1:11" ht="15.6" hidden="1" x14ac:dyDescent="0.3">
      <c r="A1572" s="1140"/>
      <c r="B1572" s="880" t="s">
        <v>1585</v>
      </c>
      <c r="C1572" s="880"/>
      <c r="D1572" s="20" t="s">
        <v>1655</v>
      </c>
      <c r="E1572" s="880"/>
      <c r="F1572" s="880"/>
      <c r="G1572" s="964"/>
      <c r="H1572" s="964"/>
      <c r="I1572" s="964"/>
      <c r="J1572" s="880"/>
      <c r="K1572" s="964"/>
    </row>
    <row r="1573" spans="1:11" ht="15.6" hidden="1" x14ac:dyDescent="0.3">
      <c r="A1573" s="1140"/>
      <c r="B1573" s="1052" t="s">
        <v>1586</v>
      </c>
      <c r="C1573" s="1052"/>
      <c r="D1573" s="1056" t="s">
        <v>1651</v>
      </c>
      <c r="E1573" s="1052"/>
      <c r="F1573" s="1053"/>
      <c r="G1573" s="916"/>
      <c r="H1573" s="916">
        <f t="shared" si="142"/>
        <v>0</v>
      </c>
      <c r="I1573" s="916">
        <f>H1573*$I$12</f>
        <v>0</v>
      </c>
      <c r="J1573" s="10"/>
      <c r="K1573" s="953">
        <f>SUM(H1573:I1573)</f>
        <v>0</v>
      </c>
    </row>
    <row r="1574" spans="1:11" ht="15.6" hidden="1" x14ac:dyDescent="0.3">
      <c r="A1574" s="1140"/>
      <c r="B1574" s="1052" t="s">
        <v>1587</v>
      </c>
      <c r="C1574" s="1052"/>
      <c r="D1574" s="1056" t="s">
        <v>1652</v>
      </c>
      <c r="E1574" s="1052"/>
      <c r="F1574" s="1053"/>
      <c r="G1574" s="916"/>
      <c r="H1574" s="916">
        <f t="shared" si="142"/>
        <v>0</v>
      </c>
      <c r="I1574" s="916">
        <f>H1574*$I$12</f>
        <v>0</v>
      </c>
      <c r="J1574" s="10"/>
      <c r="K1574" s="953">
        <f>SUM(H1574:I1574)</f>
        <v>0</v>
      </c>
    </row>
    <row r="1575" spans="1:11" ht="15.6" hidden="1" x14ac:dyDescent="0.3">
      <c r="A1575" s="1140"/>
      <c r="B1575" s="1057"/>
      <c r="C1575" s="36"/>
      <c r="D1575" s="631"/>
      <c r="E1575" s="1051"/>
      <c r="F1575" s="1051"/>
      <c r="G1575" s="916"/>
      <c r="H1575" s="916"/>
      <c r="I1575" s="916"/>
      <c r="J1575" s="1051"/>
      <c r="K1575" s="916"/>
    </row>
    <row r="1576" spans="1:11" ht="15.6" x14ac:dyDescent="0.3">
      <c r="A1576" s="1140" t="s">
        <v>4247</v>
      </c>
      <c r="B1576" s="880" t="s">
        <v>1588</v>
      </c>
      <c r="C1576" s="880"/>
      <c r="D1576" s="20" t="s">
        <v>1656</v>
      </c>
      <c r="E1576" s="880"/>
      <c r="F1576" s="880"/>
      <c r="G1576" s="964"/>
      <c r="H1576" s="964"/>
      <c r="I1576" s="964"/>
      <c r="J1576" s="880"/>
      <c r="K1576" s="964"/>
    </row>
    <row r="1577" spans="1:11" ht="15.6" x14ac:dyDescent="0.3">
      <c r="A1577" s="1140" t="s">
        <v>4247</v>
      </c>
      <c r="B1577" s="884" t="s">
        <v>1589</v>
      </c>
      <c r="C1577" s="884"/>
      <c r="D1577" s="894" t="s">
        <v>1650</v>
      </c>
      <c r="E1577" s="659"/>
      <c r="F1577" s="884"/>
      <c r="G1577" s="679"/>
      <c r="H1577" s="852"/>
      <c r="I1577" s="852"/>
      <c r="J1577" s="75"/>
      <c r="K1577" s="954"/>
    </row>
    <row r="1578" spans="1:11" ht="15.6" x14ac:dyDescent="0.3">
      <c r="A1578" s="1140" t="str">
        <f>IF(K1578&lt;&gt;0,"x","")</f>
        <v/>
      </c>
      <c r="B1578" s="1052" t="s">
        <v>2685</v>
      </c>
      <c r="C1578" s="96" t="s">
        <v>3556</v>
      </c>
      <c r="D1578" s="105" t="s">
        <v>2561</v>
      </c>
      <c r="E1578" s="646">
        <v>1</v>
      </c>
      <c r="F1578" s="101" t="s">
        <v>60</v>
      </c>
      <c r="G1578" s="916"/>
      <c r="H1578" s="916"/>
      <c r="I1578" s="916"/>
      <c r="J1578" s="10"/>
      <c r="K1578" s="953"/>
    </row>
    <row r="1579" spans="1:11" ht="13.5" customHeight="1" x14ac:dyDescent="0.3">
      <c r="A1579" s="1140" t="s">
        <v>4247</v>
      </c>
      <c r="B1579" s="831"/>
      <c r="C1579" s="831"/>
      <c r="D1579" s="83"/>
      <c r="E1579" s="831"/>
      <c r="F1579" s="17"/>
      <c r="G1579" s="969"/>
      <c r="H1579" s="969"/>
      <c r="I1579" s="969"/>
      <c r="J1579" s="18"/>
      <c r="K1579" s="958"/>
    </row>
    <row r="1580" spans="1:11" ht="15.6" hidden="1" x14ac:dyDescent="0.3">
      <c r="A1580" s="1140"/>
      <c r="B1580" s="1052" t="s">
        <v>1590</v>
      </c>
      <c r="C1580" s="1052"/>
      <c r="D1580" s="1056" t="s">
        <v>1651</v>
      </c>
      <c r="E1580" s="1052" t="s">
        <v>60</v>
      </c>
      <c r="F1580" s="1053"/>
      <c r="G1580" s="916"/>
      <c r="H1580" s="916">
        <f t="shared" si="142"/>
        <v>0</v>
      </c>
      <c r="I1580" s="916">
        <f>H1580*$I$12</f>
        <v>0</v>
      </c>
      <c r="J1580" s="10"/>
      <c r="K1580" s="953">
        <f>SUM(H1580:I1580)</f>
        <v>0</v>
      </c>
    </row>
    <row r="1581" spans="1:11" ht="15.6" hidden="1" x14ac:dyDescent="0.3">
      <c r="A1581" s="1140"/>
      <c r="B1581" s="1057"/>
      <c r="C1581" s="36"/>
      <c r="D1581" s="631"/>
      <c r="E1581" s="1051"/>
      <c r="F1581" s="1051"/>
      <c r="G1581" s="916"/>
      <c r="H1581" s="916"/>
      <c r="I1581" s="916"/>
      <c r="J1581" s="1051"/>
      <c r="K1581" s="916"/>
    </row>
    <row r="1582" spans="1:11" ht="15.6" x14ac:dyDescent="0.3">
      <c r="A1582" s="1140" t="s">
        <v>4247</v>
      </c>
      <c r="B1582" s="880" t="s">
        <v>1591</v>
      </c>
      <c r="C1582" s="880"/>
      <c r="D1582" s="20" t="s">
        <v>1627</v>
      </c>
      <c r="E1582" s="880"/>
      <c r="F1582" s="880"/>
      <c r="G1582" s="964"/>
      <c r="H1582" s="964"/>
      <c r="I1582" s="964"/>
      <c r="J1582" s="880"/>
      <c r="K1582" s="964"/>
    </row>
    <row r="1583" spans="1:11" ht="15.6" x14ac:dyDescent="0.3">
      <c r="A1583" s="1140" t="str">
        <f>IF(K1583&lt;&gt;0,"x","")</f>
        <v/>
      </c>
      <c r="B1583" s="1052" t="s">
        <v>3904</v>
      </c>
      <c r="C1583" s="1052" t="s">
        <v>4004</v>
      </c>
      <c r="D1583" s="862" t="s">
        <v>3908</v>
      </c>
      <c r="E1583" s="87">
        <v>1</v>
      </c>
      <c r="F1583" s="101" t="s">
        <v>60</v>
      </c>
      <c r="G1583" s="916"/>
      <c r="H1583" s="916"/>
      <c r="I1583" s="916"/>
      <c r="J1583" s="10"/>
      <c r="K1583" s="953"/>
    </row>
    <row r="1584" spans="1:11" ht="15.75" customHeight="1" x14ac:dyDescent="0.3">
      <c r="A1584" s="1140" t="str">
        <f>IF(K1584&lt;&gt;0,"x","")</f>
        <v/>
      </c>
      <c r="B1584" s="1052" t="s">
        <v>3905</v>
      </c>
      <c r="C1584" s="1052" t="s">
        <v>3909</v>
      </c>
      <c r="D1584" s="862" t="s">
        <v>3636</v>
      </c>
      <c r="E1584" s="87">
        <v>1</v>
      </c>
      <c r="F1584" s="87" t="s">
        <v>238</v>
      </c>
      <c r="G1584" s="916"/>
      <c r="H1584" s="916"/>
      <c r="I1584" s="916"/>
      <c r="J1584" s="10"/>
      <c r="K1584" s="953"/>
    </row>
    <row r="1585" spans="1:11" ht="12" customHeight="1" x14ac:dyDescent="0.3">
      <c r="A1585" s="1140" t="s">
        <v>4247</v>
      </c>
      <c r="B1585" s="71"/>
      <c r="C1585" s="71"/>
      <c r="D1585" s="72"/>
      <c r="E1585" s="71"/>
      <c r="F1585" s="71"/>
      <c r="G1585" s="971"/>
      <c r="H1585" s="971"/>
      <c r="I1585" s="971"/>
      <c r="J1585" s="71"/>
      <c r="K1585" s="971"/>
    </row>
    <row r="1586" spans="1:11" ht="15.75" customHeight="1" x14ac:dyDescent="0.3">
      <c r="A1586" s="1140" t="s">
        <v>4247</v>
      </c>
      <c r="B1586" s="33" t="s">
        <v>1657</v>
      </c>
      <c r="C1586" s="758"/>
      <c r="D1586" s="758" t="s">
        <v>1787</v>
      </c>
      <c r="E1586" s="758"/>
      <c r="F1586" s="758"/>
      <c r="G1586" s="968"/>
      <c r="H1586" s="968"/>
      <c r="I1586" s="968"/>
      <c r="J1586" s="758"/>
      <c r="K1586" s="968"/>
    </row>
    <row r="1587" spans="1:11" ht="15.6" hidden="1" x14ac:dyDescent="0.3">
      <c r="A1587" s="1140"/>
      <c r="B1587" s="1308" t="s">
        <v>226</v>
      </c>
      <c r="C1587" s="1310" t="s">
        <v>227</v>
      </c>
      <c r="D1587" s="1310" t="s">
        <v>228</v>
      </c>
      <c r="E1587" s="1310" t="s">
        <v>229</v>
      </c>
      <c r="F1587" s="1310" t="s">
        <v>230</v>
      </c>
      <c r="G1587" s="1306" t="s">
        <v>3953</v>
      </c>
      <c r="H1587" s="1306" t="s">
        <v>3954</v>
      </c>
      <c r="I1587" s="1137" t="s">
        <v>233</v>
      </c>
      <c r="J1587" s="1136" t="s">
        <v>3952</v>
      </c>
      <c r="K1587" s="1306" t="s">
        <v>3955</v>
      </c>
    </row>
    <row r="1588" spans="1:11" ht="15.6" hidden="1" x14ac:dyDescent="0.3">
      <c r="A1588" s="1140"/>
      <c r="B1588" s="1309"/>
      <c r="C1588" s="1311"/>
      <c r="D1588" s="1311"/>
      <c r="E1588" s="1311"/>
      <c r="F1588" s="1311"/>
      <c r="G1588" s="1307"/>
      <c r="H1588" s="1307"/>
      <c r="I1588" s="1138">
        <v>0.26960000000000001</v>
      </c>
      <c r="J1588" s="629">
        <v>0.20930000000000001</v>
      </c>
      <c r="K1588" s="1307"/>
    </row>
    <row r="1589" spans="1:11" ht="15.6" x14ac:dyDescent="0.3">
      <c r="A1589" s="1140" t="str">
        <f>IF(K1589&lt;&gt;0,"x","")</f>
        <v/>
      </c>
      <c r="B1589" s="407" t="s">
        <v>1658</v>
      </c>
      <c r="C1589" s="407"/>
      <c r="D1589" s="408" t="s">
        <v>1788</v>
      </c>
      <c r="E1589" s="407"/>
      <c r="F1589" s="407"/>
      <c r="G1589" s="966"/>
      <c r="H1589" s="966"/>
      <c r="I1589" s="966"/>
      <c r="J1589" s="966"/>
      <c r="K1589" s="966"/>
    </row>
    <row r="1590" spans="1:11" ht="15.6" hidden="1" x14ac:dyDescent="0.3">
      <c r="A1590" s="1140"/>
      <c r="B1590" s="880" t="s">
        <v>1659</v>
      </c>
      <c r="C1590" s="880"/>
      <c r="D1590" s="20" t="s">
        <v>1789</v>
      </c>
      <c r="E1590" s="880"/>
      <c r="F1590" s="880"/>
      <c r="G1590" s="964"/>
      <c r="H1590" s="964"/>
      <c r="I1590" s="964"/>
      <c r="J1590" s="880"/>
      <c r="K1590" s="964"/>
    </row>
    <row r="1591" spans="1:11" ht="15.6" hidden="1" x14ac:dyDescent="0.3">
      <c r="A1591" s="1140"/>
      <c r="B1591" s="1052" t="s">
        <v>1660</v>
      </c>
      <c r="C1591" s="1052"/>
      <c r="D1591" s="1056" t="s">
        <v>1790</v>
      </c>
      <c r="E1591" s="1052"/>
      <c r="F1591" s="1052" t="s">
        <v>210</v>
      </c>
      <c r="G1591" s="916"/>
      <c r="H1591" s="916">
        <f>G1591*E1591</f>
        <v>0</v>
      </c>
      <c r="I1591" s="916">
        <f t="shared" ref="I1591:I1598" si="143">H1591*$I$12</f>
        <v>0</v>
      </c>
      <c r="J1591" s="10"/>
      <c r="K1591" s="953">
        <f t="shared" ref="K1591:K1598" si="144">SUM(H1591:I1591)</f>
        <v>0</v>
      </c>
    </row>
    <row r="1592" spans="1:11" ht="15.6" hidden="1" x14ac:dyDescent="0.3">
      <c r="A1592" s="1140"/>
      <c r="B1592" s="1052" t="s">
        <v>1661</v>
      </c>
      <c r="C1592" s="1052"/>
      <c r="D1592" s="1056" t="s">
        <v>1791</v>
      </c>
      <c r="E1592" s="1052"/>
      <c r="F1592" s="1052" t="s">
        <v>60</v>
      </c>
      <c r="G1592" s="916"/>
      <c r="H1592" s="916">
        <f t="shared" ref="H1592:H1620" si="145">G1592*E1592</f>
        <v>0</v>
      </c>
      <c r="I1592" s="916">
        <f t="shared" si="143"/>
        <v>0</v>
      </c>
      <c r="J1592" s="10"/>
      <c r="K1592" s="953">
        <f t="shared" si="144"/>
        <v>0</v>
      </c>
    </row>
    <row r="1593" spans="1:11" ht="15.6" hidden="1" x14ac:dyDescent="0.3">
      <c r="A1593" s="1140"/>
      <c r="B1593" s="1052" t="s">
        <v>1662</v>
      </c>
      <c r="C1593" s="1052"/>
      <c r="D1593" s="1056" t="s">
        <v>1792</v>
      </c>
      <c r="E1593" s="1052"/>
      <c r="F1593" s="1052" t="s">
        <v>210</v>
      </c>
      <c r="G1593" s="916"/>
      <c r="H1593" s="916">
        <f t="shared" si="145"/>
        <v>0</v>
      </c>
      <c r="I1593" s="916">
        <f t="shared" si="143"/>
        <v>0</v>
      </c>
      <c r="J1593" s="10"/>
      <c r="K1593" s="953">
        <f t="shared" si="144"/>
        <v>0</v>
      </c>
    </row>
    <row r="1594" spans="1:11" ht="15.6" hidden="1" x14ac:dyDescent="0.3">
      <c r="A1594" s="1140"/>
      <c r="B1594" s="1052" t="s">
        <v>1663</v>
      </c>
      <c r="C1594" s="1052"/>
      <c r="D1594" s="1056" t="s">
        <v>1793</v>
      </c>
      <c r="E1594" s="1052"/>
      <c r="F1594" s="1052" t="s">
        <v>60</v>
      </c>
      <c r="G1594" s="916"/>
      <c r="H1594" s="916">
        <f t="shared" si="145"/>
        <v>0</v>
      </c>
      <c r="I1594" s="916">
        <f t="shared" si="143"/>
        <v>0</v>
      </c>
      <c r="J1594" s="10"/>
      <c r="K1594" s="953">
        <f t="shared" si="144"/>
        <v>0</v>
      </c>
    </row>
    <row r="1595" spans="1:11" ht="15.6" hidden="1" x14ac:dyDescent="0.3">
      <c r="A1595" s="1140"/>
      <c r="B1595" s="1052" t="s">
        <v>1664</v>
      </c>
      <c r="C1595" s="1052"/>
      <c r="D1595" s="1056" t="s">
        <v>1794</v>
      </c>
      <c r="E1595" s="1052"/>
      <c r="F1595" s="1052" t="s">
        <v>60</v>
      </c>
      <c r="G1595" s="916"/>
      <c r="H1595" s="916">
        <f t="shared" si="145"/>
        <v>0</v>
      </c>
      <c r="I1595" s="916">
        <f t="shared" si="143"/>
        <v>0</v>
      </c>
      <c r="J1595" s="10"/>
      <c r="K1595" s="953">
        <f t="shared" si="144"/>
        <v>0</v>
      </c>
    </row>
    <row r="1596" spans="1:11" ht="15.6" hidden="1" x14ac:dyDescent="0.3">
      <c r="A1596" s="1140"/>
      <c r="B1596" s="1052" t="s">
        <v>1665</v>
      </c>
      <c r="C1596" s="1052"/>
      <c r="D1596" s="1056" t="s">
        <v>1795</v>
      </c>
      <c r="E1596" s="1052"/>
      <c r="F1596" s="1052" t="s">
        <v>60</v>
      </c>
      <c r="G1596" s="916"/>
      <c r="H1596" s="916">
        <f t="shared" si="145"/>
        <v>0</v>
      </c>
      <c r="I1596" s="916">
        <f t="shared" si="143"/>
        <v>0</v>
      </c>
      <c r="J1596" s="10"/>
      <c r="K1596" s="953">
        <f t="shared" si="144"/>
        <v>0</v>
      </c>
    </row>
    <row r="1597" spans="1:11" ht="15.6" hidden="1" x14ac:dyDescent="0.3">
      <c r="A1597" s="1140"/>
      <c r="B1597" s="1052" t="s">
        <v>1666</v>
      </c>
      <c r="C1597" s="1052"/>
      <c r="D1597" s="1056" t="s">
        <v>1796</v>
      </c>
      <c r="E1597" s="1052"/>
      <c r="F1597" s="1052" t="s">
        <v>60</v>
      </c>
      <c r="G1597" s="916"/>
      <c r="H1597" s="916">
        <f t="shared" si="145"/>
        <v>0</v>
      </c>
      <c r="I1597" s="916">
        <f t="shared" si="143"/>
        <v>0</v>
      </c>
      <c r="J1597" s="10"/>
      <c r="K1597" s="953">
        <f t="shared" si="144"/>
        <v>0</v>
      </c>
    </row>
    <row r="1598" spans="1:11" ht="15.6" hidden="1" x14ac:dyDescent="0.3">
      <c r="A1598" s="1140"/>
      <c r="B1598" s="1052" t="s">
        <v>1667</v>
      </c>
      <c r="C1598" s="1052"/>
      <c r="D1598" s="1056" t="s">
        <v>1797</v>
      </c>
      <c r="E1598" s="1052"/>
      <c r="F1598" s="1052" t="s">
        <v>210</v>
      </c>
      <c r="G1598" s="916"/>
      <c r="H1598" s="916">
        <f t="shared" si="145"/>
        <v>0</v>
      </c>
      <c r="I1598" s="916">
        <f t="shared" si="143"/>
        <v>0</v>
      </c>
      <c r="J1598" s="10"/>
      <c r="K1598" s="953">
        <f t="shared" si="144"/>
        <v>0</v>
      </c>
    </row>
    <row r="1599" spans="1:11" ht="15.6" hidden="1" x14ac:dyDescent="0.3">
      <c r="A1599" s="1140"/>
      <c r="B1599" s="1057"/>
      <c r="C1599" s="630"/>
      <c r="D1599" s="1057"/>
      <c r="E1599" s="1051"/>
      <c r="F1599" s="1051"/>
      <c r="G1599" s="916"/>
      <c r="H1599" s="916"/>
      <c r="I1599" s="916"/>
      <c r="J1599" s="1051"/>
      <c r="K1599" s="916"/>
    </row>
    <row r="1600" spans="1:11" ht="15.6" hidden="1" x14ac:dyDescent="0.3">
      <c r="A1600" s="1140"/>
      <c r="B1600" s="880" t="s">
        <v>1668</v>
      </c>
      <c r="C1600" s="880"/>
      <c r="D1600" s="20" t="s">
        <v>1798</v>
      </c>
      <c r="E1600" s="880"/>
      <c r="F1600" s="880"/>
      <c r="G1600" s="964"/>
      <c r="H1600" s="964"/>
      <c r="I1600" s="964"/>
      <c r="J1600" s="880"/>
      <c r="K1600" s="964"/>
    </row>
    <row r="1601" spans="1:11" ht="15.6" hidden="1" x14ac:dyDescent="0.3">
      <c r="A1601" s="1140"/>
      <c r="B1601" s="1052" t="s">
        <v>1669</v>
      </c>
      <c r="C1601" s="1052"/>
      <c r="D1601" s="1056" t="s">
        <v>1799</v>
      </c>
      <c r="E1601" s="1051"/>
      <c r="F1601" s="1051" t="s">
        <v>60</v>
      </c>
      <c r="G1601" s="916"/>
      <c r="H1601" s="916">
        <f t="shared" si="145"/>
        <v>0</v>
      </c>
      <c r="I1601" s="916">
        <f t="shared" ref="I1601:I1612" si="146">H1601*$I$12</f>
        <v>0</v>
      </c>
      <c r="J1601" s="10"/>
      <c r="K1601" s="953">
        <f t="shared" ref="K1601:K1612" si="147">SUM(H1601:I1601)</f>
        <v>0</v>
      </c>
    </row>
    <row r="1602" spans="1:11" ht="15.6" hidden="1" x14ac:dyDescent="0.3">
      <c r="A1602" s="1140"/>
      <c r="B1602" s="1052" t="s">
        <v>1670</v>
      </c>
      <c r="C1602" s="1052"/>
      <c r="D1602" s="1056" t="s">
        <v>1800</v>
      </c>
      <c r="E1602" s="1051"/>
      <c r="F1602" s="1051" t="s">
        <v>210</v>
      </c>
      <c r="G1602" s="916"/>
      <c r="H1602" s="916">
        <f t="shared" si="145"/>
        <v>0</v>
      </c>
      <c r="I1602" s="916">
        <f t="shared" si="146"/>
        <v>0</v>
      </c>
      <c r="J1602" s="10"/>
      <c r="K1602" s="953">
        <f t="shared" si="147"/>
        <v>0</v>
      </c>
    </row>
    <row r="1603" spans="1:11" ht="15.6" hidden="1" x14ac:dyDescent="0.3">
      <c r="A1603" s="1140"/>
      <c r="B1603" s="1052" t="s">
        <v>1671</v>
      </c>
      <c r="C1603" s="1052"/>
      <c r="D1603" s="1056" t="s">
        <v>1792</v>
      </c>
      <c r="E1603" s="1051"/>
      <c r="F1603" s="1051" t="s">
        <v>210</v>
      </c>
      <c r="G1603" s="916"/>
      <c r="H1603" s="916">
        <f t="shared" si="145"/>
        <v>0</v>
      </c>
      <c r="I1603" s="916">
        <f t="shared" si="146"/>
        <v>0</v>
      </c>
      <c r="J1603" s="10"/>
      <c r="K1603" s="953">
        <f t="shared" si="147"/>
        <v>0</v>
      </c>
    </row>
    <row r="1604" spans="1:11" ht="15.6" hidden="1" x14ac:dyDescent="0.3">
      <c r="A1604" s="1140"/>
      <c r="B1604" s="1052" t="s">
        <v>1672</v>
      </c>
      <c r="C1604" s="1052"/>
      <c r="D1604" s="1056" t="s">
        <v>1801</v>
      </c>
      <c r="E1604" s="1051"/>
      <c r="F1604" s="1051" t="s">
        <v>60</v>
      </c>
      <c r="G1604" s="916"/>
      <c r="H1604" s="916">
        <f t="shared" si="145"/>
        <v>0</v>
      </c>
      <c r="I1604" s="916">
        <f t="shared" si="146"/>
        <v>0</v>
      </c>
      <c r="J1604" s="10"/>
      <c r="K1604" s="953">
        <f t="shared" si="147"/>
        <v>0</v>
      </c>
    </row>
    <row r="1605" spans="1:11" ht="15.6" hidden="1" x14ac:dyDescent="0.3">
      <c r="A1605" s="1140"/>
      <c r="B1605" s="1052" t="s">
        <v>1673</v>
      </c>
      <c r="C1605" s="1052"/>
      <c r="D1605" s="1056" t="s">
        <v>1802</v>
      </c>
      <c r="E1605" s="1051"/>
      <c r="F1605" s="1051" t="s">
        <v>60</v>
      </c>
      <c r="G1605" s="916"/>
      <c r="H1605" s="916">
        <f t="shared" si="145"/>
        <v>0</v>
      </c>
      <c r="I1605" s="916">
        <f t="shared" si="146"/>
        <v>0</v>
      </c>
      <c r="J1605" s="10"/>
      <c r="K1605" s="953">
        <f t="shared" si="147"/>
        <v>0</v>
      </c>
    </row>
    <row r="1606" spans="1:11" ht="15.6" hidden="1" x14ac:dyDescent="0.3">
      <c r="A1606" s="1140"/>
      <c r="B1606" s="1052" t="s">
        <v>1674</v>
      </c>
      <c r="C1606" s="1052"/>
      <c r="D1606" s="1056" t="s">
        <v>1803</v>
      </c>
      <c r="E1606" s="1051"/>
      <c r="F1606" s="1051" t="s">
        <v>60</v>
      </c>
      <c r="G1606" s="916"/>
      <c r="H1606" s="916">
        <f t="shared" si="145"/>
        <v>0</v>
      </c>
      <c r="I1606" s="916">
        <f t="shared" si="146"/>
        <v>0</v>
      </c>
      <c r="J1606" s="10"/>
      <c r="K1606" s="953">
        <f t="shared" si="147"/>
        <v>0</v>
      </c>
    </row>
    <row r="1607" spans="1:11" ht="15.6" hidden="1" x14ac:dyDescent="0.3">
      <c r="A1607" s="1140"/>
      <c r="B1607" s="1052" t="s">
        <v>1675</v>
      </c>
      <c r="C1607" s="1052"/>
      <c r="D1607" s="1056" t="s">
        <v>1804</v>
      </c>
      <c r="E1607" s="1051"/>
      <c r="F1607" s="1051" t="s">
        <v>60</v>
      </c>
      <c r="G1607" s="916"/>
      <c r="H1607" s="916">
        <f t="shared" si="145"/>
        <v>0</v>
      </c>
      <c r="I1607" s="916">
        <f t="shared" si="146"/>
        <v>0</v>
      </c>
      <c r="J1607" s="10"/>
      <c r="K1607" s="953">
        <f t="shared" si="147"/>
        <v>0</v>
      </c>
    </row>
    <row r="1608" spans="1:11" ht="15.6" hidden="1" x14ac:dyDescent="0.3">
      <c r="A1608" s="1140"/>
      <c r="B1608" s="1052" t="s">
        <v>1676</v>
      </c>
      <c r="C1608" s="1052"/>
      <c r="D1608" s="1056" t="s">
        <v>1805</v>
      </c>
      <c r="E1608" s="1051"/>
      <c r="F1608" s="1051" t="s">
        <v>60</v>
      </c>
      <c r="G1608" s="916"/>
      <c r="H1608" s="916">
        <f t="shared" si="145"/>
        <v>0</v>
      </c>
      <c r="I1608" s="916">
        <f t="shared" si="146"/>
        <v>0</v>
      </c>
      <c r="J1608" s="10"/>
      <c r="K1608" s="953">
        <f t="shared" si="147"/>
        <v>0</v>
      </c>
    </row>
    <row r="1609" spans="1:11" ht="15.6" hidden="1" x14ac:dyDescent="0.3">
      <c r="A1609" s="1140"/>
      <c r="B1609" s="1052" t="s">
        <v>1677</v>
      </c>
      <c r="C1609" s="1052"/>
      <c r="D1609" s="1056" t="s">
        <v>1806</v>
      </c>
      <c r="E1609" s="1051"/>
      <c r="F1609" s="1051" t="s">
        <v>60</v>
      </c>
      <c r="G1609" s="916"/>
      <c r="H1609" s="916">
        <f t="shared" si="145"/>
        <v>0</v>
      </c>
      <c r="I1609" s="916">
        <f t="shared" si="146"/>
        <v>0</v>
      </c>
      <c r="J1609" s="10"/>
      <c r="K1609" s="953">
        <f t="shared" si="147"/>
        <v>0</v>
      </c>
    </row>
    <row r="1610" spans="1:11" ht="15.6" hidden="1" x14ac:dyDescent="0.3">
      <c r="A1610" s="1140"/>
      <c r="B1610" s="1052" t="s">
        <v>1678</v>
      </c>
      <c r="C1610" s="1052"/>
      <c r="D1610" s="1056" t="s">
        <v>1807</v>
      </c>
      <c r="E1610" s="1051"/>
      <c r="F1610" s="1051" t="s">
        <v>60</v>
      </c>
      <c r="G1610" s="916"/>
      <c r="H1610" s="916">
        <f t="shared" si="145"/>
        <v>0</v>
      </c>
      <c r="I1610" s="916">
        <f t="shared" si="146"/>
        <v>0</v>
      </c>
      <c r="J1610" s="10"/>
      <c r="K1610" s="953">
        <f t="shared" si="147"/>
        <v>0</v>
      </c>
    </row>
    <row r="1611" spans="1:11" ht="15.6" hidden="1" x14ac:dyDescent="0.3">
      <c r="A1611" s="1140"/>
      <c r="B1611" s="1052" t="s">
        <v>1679</v>
      </c>
      <c r="C1611" s="1052"/>
      <c r="D1611" s="1056" t="s">
        <v>1808</v>
      </c>
      <c r="E1611" s="1051"/>
      <c r="F1611" s="1051" t="s">
        <v>60</v>
      </c>
      <c r="G1611" s="916"/>
      <c r="H1611" s="916">
        <f t="shared" si="145"/>
        <v>0</v>
      </c>
      <c r="I1611" s="916">
        <f t="shared" si="146"/>
        <v>0</v>
      </c>
      <c r="J1611" s="10"/>
      <c r="K1611" s="953">
        <f t="shared" si="147"/>
        <v>0</v>
      </c>
    </row>
    <row r="1612" spans="1:11" ht="15.6" hidden="1" x14ac:dyDescent="0.3">
      <c r="A1612" s="1140"/>
      <c r="B1612" s="1052" t="s">
        <v>1680</v>
      </c>
      <c r="C1612" s="1052"/>
      <c r="D1612" s="1056" t="s">
        <v>1809</v>
      </c>
      <c r="E1612" s="1051"/>
      <c r="F1612" s="1051" t="s">
        <v>60</v>
      </c>
      <c r="G1612" s="916"/>
      <c r="H1612" s="916">
        <f t="shared" si="145"/>
        <v>0</v>
      </c>
      <c r="I1612" s="916">
        <f t="shared" si="146"/>
        <v>0</v>
      </c>
      <c r="J1612" s="10"/>
      <c r="K1612" s="953">
        <f t="shared" si="147"/>
        <v>0</v>
      </c>
    </row>
    <row r="1613" spans="1:11" ht="15.6" hidden="1" x14ac:dyDescent="0.3">
      <c r="A1613" s="1140"/>
      <c r="B1613" s="1057"/>
      <c r="C1613" s="630"/>
      <c r="D1613" s="1057"/>
      <c r="E1613" s="1051"/>
      <c r="F1613" s="1051"/>
      <c r="G1613" s="916"/>
      <c r="H1613" s="916"/>
      <c r="I1613" s="916"/>
      <c r="J1613" s="1051"/>
      <c r="K1613" s="916"/>
    </row>
    <row r="1614" spans="1:11" ht="15.6" hidden="1" x14ac:dyDescent="0.3">
      <c r="A1614" s="1140"/>
      <c r="B1614" s="886" t="s">
        <v>1681</v>
      </c>
      <c r="C1614" s="886"/>
      <c r="D1614" s="65" t="s">
        <v>1635</v>
      </c>
      <c r="E1614" s="886"/>
      <c r="F1614" s="886"/>
      <c r="G1614" s="956"/>
      <c r="H1614" s="956"/>
      <c r="I1614" s="956"/>
      <c r="J1614" s="886"/>
      <c r="K1614" s="956"/>
    </row>
    <row r="1615" spans="1:11" ht="15.6" hidden="1" x14ac:dyDescent="0.3">
      <c r="A1615" s="1140"/>
      <c r="B1615" s="1052" t="s">
        <v>1682</v>
      </c>
      <c r="C1615" s="1052"/>
      <c r="D1615" s="1056" t="s">
        <v>1791</v>
      </c>
      <c r="E1615" s="1052"/>
      <c r="F1615" s="1052" t="s">
        <v>60</v>
      </c>
      <c r="G1615" s="916"/>
      <c r="H1615" s="916">
        <f t="shared" si="145"/>
        <v>0</v>
      </c>
      <c r="I1615" s="916">
        <f>H1615*$I$12</f>
        <v>0</v>
      </c>
      <c r="J1615" s="10"/>
      <c r="K1615" s="953">
        <f>SUM(H1615:I1615)</f>
        <v>0</v>
      </c>
    </row>
    <row r="1616" spans="1:11" ht="15.6" hidden="1" x14ac:dyDescent="0.3">
      <c r="A1616" s="1140"/>
      <c r="B1616" s="1052" t="s">
        <v>1683</v>
      </c>
      <c r="C1616" s="1052"/>
      <c r="D1616" s="1056" t="s">
        <v>1810</v>
      </c>
      <c r="E1616" s="1052"/>
      <c r="F1616" s="1052" t="s">
        <v>60</v>
      </c>
      <c r="G1616" s="916"/>
      <c r="H1616" s="916">
        <f t="shared" si="145"/>
        <v>0</v>
      </c>
      <c r="I1616" s="916">
        <f>H1616*$I$12</f>
        <v>0</v>
      </c>
      <c r="J1616" s="10"/>
      <c r="K1616" s="953">
        <f>SUM(H1616:I1616)</f>
        <v>0</v>
      </c>
    </row>
    <row r="1617" spans="1:11" ht="15.6" hidden="1" x14ac:dyDescent="0.3">
      <c r="A1617" s="1140"/>
      <c r="B1617" s="1052" t="s">
        <v>1684</v>
      </c>
      <c r="C1617" s="1052"/>
      <c r="D1617" s="1056" t="s">
        <v>1811</v>
      </c>
      <c r="E1617" s="1052"/>
      <c r="F1617" s="1052" t="s">
        <v>210</v>
      </c>
      <c r="G1617" s="916"/>
      <c r="H1617" s="916">
        <f t="shared" si="145"/>
        <v>0</v>
      </c>
      <c r="I1617" s="916">
        <f>H1617*$I$12</f>
        <v>0</v>
      </c>
      <c r="J1617" s="10"/>
      <c r="K1617" s="953">
        <f>SUM(H1617:I1617)</f>
        <v>0</v>
      </c>
    </row>
    <row r="1618" spans="1:11" ht="15.6" hidden="1" x14ac:dyDescent="0.3">
      <c r="A1618" s="1140"/>
      <c r="B1618" s="1057"/>
      <c r="C1618" s="630"/>
      <c r="D1618" s="631"/>
      <c r="E1618" s="1051"/>
      <c r="F1618" s="1051"/>
      <c r="G1618" s="916"/>
      <c r="H1618" s="916"/>
      <c r="I1618" s="916"/>
      <c r="J1618" s="1051"/>
      <c r="K1618" s="916"/>
    </row>
    <row r="1619" spans="1:11" ht="15.6" x14ac:dyDescent="0.3">
      <c r="A1619" s="1140" t="s">
        <v>4247</v>
      </c>
      <c r="B1619" s="880" t="s">
        <v>1685</v>
      </c>
      <c r="C1619" s="880"/>
      <c r="D1619" s="20" t="s">
        <v>1812</v>
      </c>
      <c r="E1619" s="20"/>
      <c r="F1619" s="20"/>
      <c r="G1619" s="972"/>
      <c r="H1619" s="972"/>
      <c r="I1619" s="972"/>
      <c r="J1619" s="20"/>
      <c r="K1619" s="972"/>
    </row>
    <row r="1620" spans="1:11" ht="15.6" hidden="1" x14ac:dyDescent="0.3">
      <c r="A1620" s="1140"/>
      <c r="B1620" s="1052" t="s">
        <v>1686</v>
      </c>
      <c r="C1620" s="1052"/>
      <c r="D1620" s="1056" t="s">
        <v>1813</v>
      </c>
      <c r="E1620" s="1052"/>
      <c r="F1620" s="1052" t="s">
        <v>60</v>
      </c>
      <c r="G1620" s="916"/>
      <c r="H1620" s="916">
        <f t="shared" si="145"/>
        <v>0</v>
      </c>
      <c r="I1620" s="916">
        <f>H1620*$I$12</f>
        <v>0</v>
      </c>
      <c r="J1620" s="10"/>
      <c r="K1620" s="953">
        <f>SUM(H1620:I1620)</f>
        <v>0</v>
      </c>
    </row>
    <row r="1621" spans="1:11" ht="15.6" x14ac:dyDescent="0.3">
      <c r="A1621" s="1140" t="s">
        <v>4247</v>
      </c>
      <c r="B1621" s="895" t="s">
        <v>1687</v>
      </c>
      <c r="C1621" s="895"/>
      <c r="D1621" s="117" t="s">
        <v>1814</v>
      </c>
      <c r="E1621" s="895"/>
      <c r="F1621" s="133"/>
      <c r="G1621" s="960"/>
      <c r="H1621" s="960"/>
      <c r="I1621" s="960"/>
      <c r="J1621" s="110"/>
      <c r="K1621" s="957"/>
    </row>
    <row r="1622" spans="1:11" ht="52.8" hidden="1" x14ac:dyDescent="0.3">
      <c r="A1622" s="1140"/>
      <c r="B1622" s="1052" t="s">
        <v>2609</v>
      </c>
      <c r="C1622" s="1052" t="s">
        <v>3230</v>
      </c>
      <c r="D1622" s="842" t="s">
        <v>3042</v>
      </c>
      <c r="E1622" s="87"/>
      <c r="F1622" s="96" t="s">
        <v>2222</v>
      </c>
      <c r="G1622" s="916"/>
      <c r="H1622" s="916">
        <f>G1622*E1622</f>
        <v>0</v>
      </c>
      <c r="I1622" s="916">
        <f>H1622*$I$12</f>
        <v>0</v>
      </c>
      <c r="J1622" s="10"/>
      <c r="K1622" s="916">
        <f>SUM(H1622:I1622)</f>
        <v>0</v>
      </c>
    </row>
    <row r="1623" spans="1:11" ht="52.8" x14ac:dyDescent="0.3">
      <c r="A1623" s="1140" t="str">
        <f t="shared" ref="A1623:A1658" si="148">IF(K1623&lt;&gt;0,"x","")</f>
        <v/>
      </c>
      <c r="B1623" s="1052" t="s">
        <v>3272</v>
      </c>
      <c r="C1623" s="96" t="s">
        <v>3753</v>
      </c>
      <c r="D1623" s="842" t="s">
        <v>3273</v>
      </c>
      <c r="E1623" s="87">
        <v>3</v>
      </c>
      <c r="F1623" s="96" t="s">
        <v>3274</v>
      </c>
      <c r="G1623" s="916"/>
      <c r="H1623" s="916"/>
      <c r="I1623" s="916"/>
      <c r="J1623" s="10"/>
      <c r="K1623" s="953"/>
    </row>
    <row r="1624" spans="1:11" ht="15.6" x14ac:dyDescent="0.3">
      <c r="A1624" s="1140" t="s">
        <v>4247</v>
      </c>
      <c r="B1624" s="831"/>
      <c r="C1624" s="831"/>
      <c r="D1624" s="841"/>
      <c r="E1624" s="88"/>
      <c r="F1624" s="134"/>
      <c r="G1624" s="969"/>
      <c r="H1624" s="916"/>
      <c r="I1624" s="969"/>
      <c r="J1624" s="18"/>
      <c r="K1624" s="969"/>
    </row>
    <row r="1625" spans="1:11" ht="15.6" hidden="1" x14ac:dyDescent="0.3">
      <c r="A1625" s="1140"/>
      <c r="B1625" s="1052" t="s">
        <v>1688</v>
      </c>
      <c r="C1625" s="1052"/>
      <c r="D1625" s="1056" t="s">
        <v>1815</v>
      </c>
      <c r="E1625" s="1052"/>
      <c r="F1625" s="1053"/>
      <c r="G1625" s="916"/>
      <c r="H1625" s="916">
        <f>G1625*E1625</f>
        <v>0</v>
      </c>
      <c r="I1625" s="916">
        <f>H1625*$I$12</f>
        <v>0</v>
      </c>
      <c r="J1625" s="10"/>
      <c r="K1625" s="953">
        <f>SUM(H1625:I1625)</f>
        <v>0</v>
      </c>
    </row>
    <row r="1626" spans="1:11" ht="15.6" x14ac:dyDescent="0.3">
      <c r="A1626" s="1140" t="s">
        <v>4247</v>
      </c>
      <c r="B1626" s="895" t="s">
        <v>1689</v>
      </c>
      <c r="C1626" s="895"/>
      <c r="D1626" s="117" t="s">
        <v>1792</v>
      </c>
      <c r="E1626" s="895"/>
      <c r="F1626" s="133"/>
      <c r="G1626" s="960"/>
      <c r="H1626" s="960"/>
      <c r="I1626" s="960"/>
      <c r="J1626" s="110"/>
      <c r="K1626" s="957"/>
    </row>
    <row r="1627" spans="1:11" ht="26.4" x14ac:dyDescent="0.3">
      <c r="A1627" s="1140" t="str">
        <f t="shared" si="148"/>
        <v/>
      </c>
      <c r="B1627" s="1052" t="s">
        <v>2610</v>
      </c>
      <c r="C1627" s="891" t="s">
        <v>4522</v>
      </c>
      <c r="D1627" s="862" t="s">
        <v>4082</v>
      </c>
      <c r="E1627" s="87">
        <v>1056</v>
      </c>
      <c r="F1627" s="96" t="s">
        <v>210</v>
      </c>
      <c r="G1627" s="916"/>
      <c r="H1627" s="916"/>
      <c r="I1627" s="916"/>
      <c r="J1627" s="10"/>
      <c r="K1627" s="953"/>
    </row>
    <row r="1628" spans="1:11" ht="26.4" x14ac:dyDescent="0.3">
      <c r="A1628" s="1140" t="str">
        <f t="shared" si="148"/>
        <v/>
      </c>
      <c r="B1628" s="1052" t="s">
        <v>2611</v>
      </c>
      <c r="C1628" s="891" t="s">
        <v>4528</v>
      </c>
      <c r="D1628" s="862" t="s">
        <v>4083</v>
      </c>
      <c r="E1628" s="87">
        <v>31.2</v>
      </c>
      <c r="F1628" s="96" t="s">
        <v>210</v>
      </c>
      <c r="G1628" s="916"/>
      <c r="H1628" s="916"/>
      <c r="I1628" s="916"/>
      <c r="J1628" s="10"/>
      <c r="K1628" s="953"/>
    </row>
    <row r="1629" spans="1:11" ht="39.6" hidden="1" x14ac:dyDescent="0.3">
      <c r="A1629" s="1140"/>
      <c r="B1629" s="1052" t="s">
        <v>2863</v>
      </c>
      <c r="C1629" s="96" t="s">
        <v>3607</v>
      </c>
      <c r="D1629" s="862" t="s">
        <v>3034</v>
      </c>
      <c r="E1629" s="87"/>
      <c r="F1629" s="96" t="s">
        <v>210</v>
      </c>
      <c r="G1629" s="916"/>
      <c r="H1629" s="916"/>
      <c r="I1629" s="916"/>
      <c r="J1629" s="10"/>
      <c r="K1629" s="916"/>
    </row>
    <row r="1630" spans="1:11" ht="26.4" x14ac:dyDescent="0.3">
      <c r="A1630" s="1140" t="str">
        <f t="shared" si="148"/>
        <v/>
      </c>
      <c r="B1630" s="1052" t="s">
        <v>2864</v>
      </c>
      <c r="C1630" s="891" t="s">
        <v>4531</v>
      </c>
      <c r="D1630" s="862" t="s">
        <v>4084</v>
      </c>
      <c r="E1630" s="87">
        <v>58.8</v>
      </c>
      <c r="F1630" s="96" t="s">
        <v>210</v>
      </c>
      <c r="G1630" s="916"/>
      <c r="H1630" s="916"/>
      <c r="I1630" s="916"/>
      <c r="J1630" s="10"/>
      <c r="K1630" s="953"/>
    </row>
    <row r="1631" spans="1:11" ht="26.4" x14ac:dyDescent="0.3">
      <c r="A1631" s="1140" t="str">
        <f t="shared" si="148"/>
        <v/>
      </c>
      <c r="B1631" s="1052" t="s">
        <v>2865</v>
      </c>
      <c r="C1631" s="891" t="s">
        <v>4535</v>
      </c>
      <c r="D1631" s="862" t="s">
        <v>4085</v>
      </c>
      <c r="E1631" s="87">
        <v>38.4</v>
      </c>
      <c r="F1631" s="96" t="s">
        <v>210</v>
      </c>
      <c r="G1631" s="916"/>
      <c r="H1631" s="916"/>
      <c r="I1631" s="916"/>
      <c r="J1631" s="10"/>
      <c r="K1631" s="953"/>
    </row>
    <row r="1632" spans="1:11" ht="26.4" x14ac:dyDescent="0.3">
      <c r="A1632" s="1140" t="str">
        <f t="shared" si="148"/>
        <v/>
      </c>
      <c r="B1632" s="1052" t="s">
        <v>3247</v>
      </c>
      <c r="C1632" s="1052" t="s">
        <v>4200</v>
      </c>
      <c r="D1632" s="862" t="s">
        <v>4086</v>
      </c>
      <c r="E1632" s="87">
        <v>9.6</v>
      </c>
      <c r="F1632" s="96" t="s">
        <v>210</v>
      </c>
      <c r="G1632" s="916"/>
      <c r="H1632" s="916"/>
      <c r="I1632" s="916"/>
      <c r="J1632" s="10"/>
      <c r="K1632" s="953"/>
    </row>
    <row r="1633" spans="1:11" ht="15.6" x14ac:dyDescent="0.3">
      <c r="A1633" s="1140" t="str">
        <f t="shared" si="148"/>
        <v/>
      </c>
      <c r="B1633" s="1052" t="s">
        <v>3254</v>
      </c>
      <c r="C1633" s="1052" t="s">
        <v>4202</v>
      </c>
      <c r="D1633" s="862" t="s">
        <v>4087</v>
      </c>
      <c r="E1633" s="87">
        <v>5</v>
      </c>
      <c r="F1633" s="96" t="s">
        <v>210</v>
      </c>
      <c r="G1633" s="916"/>
      <c r="H1633" s="916"/>
      <c r="I1633" s="916"/>
      <c r="J1633" s="10"/>
      <c r="K1633" s="953"/>
    </row>
    <row r="1634" spans="1:11" ht="15.6" x14ac:dyDescent="0.3">
      <c r="A1634" s="1140" t="str">
        <f t="shared" si="148"/>
        <v/>
      </c>
      <c r="B1634" s="1052" t="s">
        <v>3255</v>
      </c>
      <c r="C1634" s="1052" t="s">
        <v>4204</v>
      </c>
      <c r="D1634" s="862" t="s">
        <v>4088</v>
      </c>
      <c r="E1634" s="87">
        <v>8</v>
      </c>
      <c r="F1634" s="96" t="s">
        <v>210</v>
      </c>
      <c r="G1634" s="916"/>
      <c r="H1634" s="916"/>
      <c r="I1634" s="916"/>
      <c r="J1634" s="10"/>
      <c r="K1634" s="953"/>
    </row>
    <row r="1635" spans="1:11" ht="15.6" hidden="1" x14ac:dyDescent="0.3">
      <c r="A1635" s="1140"/>
      <c r="B1635" s="1052" t="s">
        <v>3604</v>
      </c>
      <c r="C1635" s="96" t="s">
        <v>3342</v>
      </c>
      <c r="D1635" s="862" t="s">
        <v>2862</v>
      </c>
      <c r="E1635" s="87"/>
      <c r="F1635" s="96" t="s">
        <v>210</v>
      </c>
      <c r="G1635" s="970"/>
      <c r="H1635" s="916">
        <f>G1635*E1635</f>
        <v>0</v>
      </c>
      <c r="I1635" s="916">
        <f>H1635*$I$12</f>
        <v>0</v>
      </c>
      <c r="J1635" s="10"/>
      <c r="K1635" s="953">
        <f>TRUNC(SUM(H1635:I1635),2)</f>
        <v>0</v>
      </c>
    </row>
    <row r="1636" spans="1:11" ht="15.6" x14ac:dyDescent="0.3">
      <c r="A1636" s="1140" t="str">
        <f t="shared" si="148"/>
        <v/>
      </c>
      <c r="B1636" s="1052" t="s">
        <v>3605</v>
      </c>
      <c r="C1636" s="1052" t="s">
        <v>4206</v>
      </c>
      <c r="D1636" s="862" t="s">
        <v>4089</v>
      </c>
      <c r="E1636" s="87">
        <v>40.799999999999997</v>
      </c>
      <c r="F1636" s="96" t="s">
        <v>210</v>
      </c>
      <c r="G1636" s="970"/>
      <c r="H1636" s="916"/>
      <c r="I1636" s="916"/>
      <c r="J1636" s="10"/>
      <c r="K1636" s="953"/>
    </row>
    <row r="1637" spans="1:11" ht="15.6" x14ac:dyDescent="0.3">
      <c r="A1637" s="1140" t="str">
        <f t="shared" si="148"/>
        <v/>
      </c>
      <c r="B1637" s="1052" t="s">
        <v>3825</v>
      </c>
      <c r="C1637" s="1052" t="s">
        <v>4208</v>
      </c>
      <c r="D1637" s="862" t="s">
        <v>4090</v>
      </c>
      <c r="E1637" s="87">
        <v>48</v>
      </c>
      <c r="F1637" s="96" t="s">
        <v>210</v>
      </c>
      <c r="G1637" s="970"/>
      <c r="H1637" s="916"/>
      <c r="I1637" s="916"/>
      <c r="J1637" s="10"/>
      <c r="K1637" s="953"/>
    </row>
    <row r="1638" spans="1:11" ht="15.6" x14ac:dyDescent="0.3">
      <c r="A1638" s="1140" t="s">
        <v>4246</v>
      </c>
      <c r="B1638" s="1052" t="s">
        <v>4343</v>
      </c>
      <c r="C1638" s="1052" t="s">
        <v>4344</v>
      </c>
      <c r="D1638" s="135" t="s">
        <v>4345</v>
      </c>
      <c r="E1638" s="87">
        <v>60</v>
      </c>
      <c r="F1638" s="96" t="s">
        <v>210</v>
      </c>
      <c r="G1638" s="970"/>
      <c r="H1638" s="916"/>
      <c r="I1638" s="916"/>
      <c r="J1638" s="10"/>
      <c r="K1638" s="953"/>
    </row>
    <row r="1639" spans="1:11" ht="15.6" x14ac:dyDescent="0.3">
      <c r="A1639" s="1140" t="s">
        <v>4247</v>
      </c>
      <c r="B1639" s="69"/>
      <c r="C1639" s="69"/>
      <c r="D1639" s="135"/>
      <c r="E1639" s="885"/>
      <c r="F1639" s="92"/>
      <c r="G1639" s="970"/>
      <c r="H1639" s="970"/>
      <c r="I1639" s="970"/>
      <c r="J1639" s="30"/>
      <c r="K1639" s="970"/>
    </row>
    <row r="1640" spans="1:11" ht="15.6" x14ac:dyDescent="0.3">
      <c r="A1640" s="1140" t="s">
        <v>4247</v>
      </c>
      <c r="B1640" s="895" t="s">
        <v>1690</v>
      </c>
      <c r="C1640" s="895"/>
      <c r="D1640" s="117" t="s">
        <v>1816</v>
      </c>
      <c r="E1640" s="895"/>
      <c r="F1640" s="133"/>
      <c r="G1640" s="960"/>
      <c r="H1640" s="960"/>
      <c r="I1640" s="960"/>
      <c r="J1640" s="110"/>
      <c r="K1640" s="957"/>
    </row>
    <row r="1641" spans="1:11" ht="39.6" x14ac:dyDescent="0.3">
      <c r="A1641" s="1140" t="str">
        <f t="shared" si="148"/>
        <v/>
      </c>
      <c r="B1641" s="1052" t="s">
        <v>2612</v>
      </c>
      <c r="C1641" s="1052" t="s">
        <v>4495</v>
      </c>
      <c r="D1641" s="862" t="s">
        <v>4498</v>
      </c>
      <c r="E1641" s="87">
        <v>5504.4</v>
      </c>
      <c r="F1641" s="87" t="s">
        <v>210</v>
      </c>
      <c r="G1641" s="916"/>
      <c r="H1641" s="916"/>
      <c r="I1641" s="916"/>
      <c r="J1641" s="916"/>
      <c r="K1641" s="953"/>
    </row>
    <row r="1642" spans="1:11" ht="39.6" x14ac:dyDescent="0.3">
      <c r="A1642" s="1140" t="str">
        <f t="shared" si="148"/>
        <v/>
      </c>
      <c r="B1642" s="1052" t="s">
        <v>2613</v>
      </c>
      <c r="C1642" s="1052" t="s">
        <v>4496</v>
      </c>
      <c r="D1642" s="862" t="s">
        <v>4497</v>
      </c>
      <c r="E1642" s="87">
        <v>5504.4</v>
      </c>
      <c r="F1642" s="87" t="s">
        <v>210</v>
      </c>
      <c r="G1642" s="916"/>
      <c r="H1642" s="916"/>
      <c r="I1642" s="916"/>
      <c r="J1642" s="10"/>
      <c r="K1642" s="953"/>
    </row>
    <row r="1643" spans="1:11" ht="26.4" x14ac:dyDescent="0.3">
      <c r="A1643" s="1140" t="str">
        <f t="shared" si="148"/>
        <v/>
      </c>
      <c r="B1643" s="1052" t="s">
        <v>2614</v>
      </c>
      <c r="C1643" s="1052" t="s">
        <v>4504</v>
      </c>
      <c r="D1643" s="862" t="s">
        <v>2879</v>
      </c>
      <c r="E1643" s="87">
        <v>1984.3999999999996</v>
      </c>
      <c r="F1643" s="87" t="s">
        <v>210</v>
      </c>
      <c r="G1643" s="916"/>
      <c r="H1643" s="916"/>
      <c r="I1643" s="916"/>
      <c r="J1643" s="10"/>
      <c r="K1643" s="953"/>
    </row>
    <row r="1644" spans="1:11" ht="26.4" x14ac:dyDescent="0.3">
      <c r="A1644" s="1140" t="str">
        <f t="shared" si="148"/>
        <v/>
      </c>
      <c r="B1644" s="1052" t="s">
        <v>2883</v>
      </c>
      <c r="C1644" s="1052" t="s">
        <v>4499</v>
      </c>
      <c r="D1644" s="862" t="s">
        <v>2880</v>
      </c>
      <c r="E1644" s="87">
        <v>99</v>
      </c>
      <c r="F1644" s="87" t="s">
        <v>210</v>
      </c>
      <c r="G1644" s="969"/>
      <c r="H1644" s="916"/>
      <c r="I1644" s="916"/>
      <c r="J1644" s="10"/>
      <c r="K1644" s="953"/>
    </row>
    <row r="1645" spans="1:11" ht="26.4" x14ac:dyDescent="0.3">
      <c r="A1645" s="1140" t="str">
        <f t="shared" si="148"/>
        <v/>
      </c>
      <c r="B1645" s="1052" t="s">
        <v>3248</v>
      </c>
      <c r="C1645" s="1052" t="s">
        <v>4506</v>
      </c>
      <c r="D1645" s="862" t="s">
        <v>2881</v>
      </c>
      <c r="E1645" s="87">
        <v>26.4</v>
      </c>
      <c r="F1645" s="87" t="s">
        <v>210</v>
      </c>
      <c r="G1645" s="969"/>
      <c r="H1645" s="916"/>
      <c r="I1645" s="916"/>
      <c r="J1645" s="10"/>
      <c r="K1645" s="953"/>
    </row>
    <row r="1646" spans="1:11" ht="26.4" x14ac:dyDescent="0.3">
      <c r="A1646" s="1140" t="str">
        <f t="shared" si="148"/>
        <v/>
      </c>
      <c r="B1646" s="1052" t="s">
        <v>3249</v>
      </c>
      <c r="C1646" s="1052" t="s">
        <v>4508</v>
      </c>
      <c r="D1646" s="862" t="s">
        <v>2882</v>
      </c>
      <c r="E1646" s="87">
        <v>134.19999999999999</v>
      </c>
      <c r="F1646" s="87" t="s">
        <v>210</v>
      </c>
      <c r="G1646" s="969"/>
      <c r="H1646" s="916"/>
      <c r="I1646" s="916"/>
      <c r="J1646" s="18"/>
      <c r="K1646" s="953"/>
    </row>
    <row r="1647" spans="1:11" ht="39.6" hidden="1" x14ac:dyDescent="0.3">
      <c r="A1647" s="1140" t="str">
        <f t="shared" si="148"/>
        <v/>
      </c>
      <c r="B1647" s="1052" t="s">
        <v>3250</v>
      </c>
      <c r="C1647" s="1052" t="s">
        <v>4211</v>
      </c>
      <c r="D1647" s="862" t="s">
        <v>2546</v>
      </c>
      <c r="E1647" s="88"/>
      <c r="F1647" s="87" t="s">
        <v>210</v>
      </c>
      <c r="G1647" s="969">
        <f>'Composições Unitárias'!G2020</f>
        <v>4.7699999999999996</v>
      </c>
      <c r="H1647" s="916">
        <f>G1647*E1647</f>
        <v>0</v>
      </c>
      <c r="I1647" s="969">
        <f>H1647*$I$12</f>
        <v>0</v>
      </c>
      <c r="J1647" s="18"/>
      <c r="K1647" s="969">
        <f>SUM(H1647:I1647)</f>
        <v>0</v>
      </c>
    </row>
    <row r="1648" spans="1:11" ht="39.6" hidden="1" x14ac:dyDescent="0.3">
      <c r="A1648" s="1140" t="str">
        <f t="shared" si="148"/>
        <v/>
      </c>
      <c r="B1648" s="1052" t="s">
        <v>3251</v>
      </c>
      <c r="C1648" s="1052" t="s">
        <v>4213</v>
      </c>
      <c r="D1648" s="862" t="s">
        <v>2547</v>
      </c>
      <c r="E1648" s="88"/>
      <c r="F1648" s="87" t="s">
        <v>210</v>
      </c>
      <c r="G1648" s="969">
        <f>'Composições Unitárias'!G2032</f>
        <v>3.1</v>
      </c>
      <c r="H1648" s="916">
        <f>G1648*E1648</f>
        <v>0</v>
      </c>
      <c r="I1648" s="969">
        <f>H1648*$I$12</f>
        <v>0</v>
      </c>
      <c r="J1648" s="18"/>
      <c r="K1648" s="969">
        <f>SUM(H1648:I1648)</f>
        <v>0</v>
      </c>
    </row>
    <row r="1649" spans="1:11" ht="39.6" hidden="1" x14ac:dyDescent="0.3">
      <c r="A1649" s="1140" t="str">
        <f t="shared" si="148"/>
        <v/>
      </c>
      <c r="B1649" s="1052" t="s">
        <v>4346</v>
      </c>
      <c r="C1649" s="1052" t="s">
        <v>4215</v>
      </c>
      <c r="D1649" s="862" t="s">
        <v>2548</v>
      </c>
      <c r="E1649" s="88"/>
      <c r="F1649" s="87" t="s">
        <v>210</v>
      </c>
      <c r="G1649" s="969">
        <f>'Composições Unitárias'!G2044</f>
        <v>3.63</v>
      </c>
      <c r="H1649" s="916">
        <f>G1649*E1649</f>
        <v>0</v>
      </c>
      <c r="I1649" s="969">
        <f>H1649*$I$12</f>
        <v>0</v>
      </c>
      <c r="J1649" s="18"/>
      <c r="K1649" s="969">
        <f>SUM(H1649:I1649)</f>
        <v>0</v>
      </c>
    </row>
    <row r="1650" spans="1:11" ht="26.4" x14ac:dyDescent="0.3">
      <c r="A1650" s="1140" t="str">
        <f t="shared" si="148"/>
        <v/>
      </c>
      <c r="B1650" s="1052" t="s">
        <v>4502</v>
      </c>
      <c r="C1650" s="1052" t="s">
        <v>4510</v>
      </c>
      <c r="D1650" s="862" t="s">
        <v>4347</v>
      </c>
      <c r="E1650" s="88">
        <v>114.4</v>
      </c>
      <c r="F1650" s="87" t="s">
        <v>210</v>
      </c>
      <c r="G1650" s="969"/>
      <c r="H1650" s="916"/>
      <c r="I1650" s="916"/>
      <c r="J1650" s="18"/>
      <c r="K1650" s="953"/>
    </row>
    <row r="1651" spans="1:11" ht="15.6" x14ac:dyDescent="0.3">
      <c r="A1651" s="1140" t="s">
        <v>4247</v>
      </c>
      <c r="B1651" s="831"/>
      <c r="C1651" s="831"/>
      <c r="D1651" s="83"/>
      <c r="E1651" s="831"/>
      <c r="F1651" s="17"/>
      <c r="G1651" s="969"/>
      <c r="H1651" s="969"/>
      <c r="I1651" s="969"/>
      <c r="J1651" s="18"/>
      <c r="K1651" s="958"/>
    </row>
    <row r="1652" spans="1:11" ht="15.6" x14ac:dyDescent="0.3">
      <c r="A1652" s="1140" t="s">
        <v>4247</v>
      </c>
      <c r="B1652" s="895" t="s">
        <v>1691</v>
      </c>
      <c r="C1652" s="895"/>
      <c r="D1652" s="117" t="s">
        <v>1817</v>
      </c>
      <c r="E1652" s="895"/>
      <c r="F1652" s="133"/>
      <c r="G1652" s="960"/>
      <c r="H1652" s="960"/>
      <c r="I1652" s="960"/>
      <c r="J1652" s="110"/>
      <c r="K1652" s="957"/>
    </row>
    <row r="1653" spans="1:11" ht="15.6" x14ac:dyDescent="0.3">
      <c r="A1653" s="1140" t="str">
        <f t="shared" si="148"/>
        <v/>
      </c>
      <c r="B1653" s="1052" t="s">
        <v>2866</v>
      </c>
      <c r="C1653" s="904" t="s">
        <v>3691</v>
      </c>
      <c r="D1653" s="139" t="s">
        <v>3568</v>
      </c>
      <c r="E1653" s="87">
        <v>116</v>
      </c>
      <c r="F1653" s="1053" t="s">
        <v>60</v>
      </c>
      <c r="G1653" s="916"/>
      <c r="H1653" s="916"/>
      <c r="I1653" s="916"/>
      <c r="J1653" s="10"/>
      <c r="K1653" s="953"/>
    </row>
    <row r="1654" spans="1:11" ht="15.6" x14ac:dyDescent="0.3">
      <c r="A1654" s="1140" t="str">
        <f t="shared" si="148"/>
        <v/>
      </c>
      <c r="B1654" s="1052" t="s">
        <v>2867</v>
      </c>
      <c r="C1654" s="904" t="s">
        <v>3692</v>
      </c>
      <c r="D1654" s="138" t="s">
        <v>3569</v>
      </c>
      <c r="E1654" s="87">
        <v>12</v>
      </c>
      <c r="F1654" s="17" t="s">
        <v>60</v>
      </c>
      <c r="G1654" s="969"/>
      <c r="H1654" s="916"/>
      <c r="I1654" s="916"/>
      <c r="J1654" s="18"/>
      <c r="K1654" s="953"/>
    </row>
    <row r="1655" spans="1:11" ht="15.6" x14ac:dyDescent="0.3">
      <c r="A1655" s="1140" t="str">
        <f t="shared" si="148"/>
        <v/>
      </c>
      <c r="B1655" s="1052" t="s">
        <v>2872</v>
      </c>
      <c r="C1655" s="1052" t="s">
        <v>3287</v>
      </c>
      <c r="D1655" s="139" t="s">
        <v>2868</v>
      </c>
      <c r="E1655" s="87">
        <v>306</v>
      </c>
      <c r="F1655" s="1053" t="s">
        <v>60</v>
      </c>
      <c r="G1655" s="916"/>
      <c r="H1655" s="916"/>
      <c r="I1655" s="916"/>
      <c r="J1655" s="10"/>
      <c r="K1655" s="953"/>
    </row>
    <row r="1656" spans="1:11" ht="15.6" x14ac:dyDescent="0.3">
      <c r="A1656" s="1140" t="str">
        <f t="shared" si="148"/>
        <v/>
      </c>
      <c r="B1656" s="1052" t="s">
        <v>2873</v>
      </c>
      <c r="C1656" s="1052" t="s">
        <v>3288</v>
      </c>
      <c r="D1656" s="138" t="s">
        <v>2869</v>
      </c>
      <c r="E1656" s="87">
        <v>5</v>
      </c>
      <c r="F1656" s="17" t="s">
        <v>60</v>
      </c>
      <c r="G1656" s="969"/>
      <c r="H1656" s="916"/>
      <c r="I1656" s="916"/>
      <c r="J1656" s="18"/>
      <c r="K1656" s="953"/>
    </row>
    <row r="1657" spans="1:11" ht="15.6" x14ac:dyDescent="0.3">
      <c r="A1657" s="1140" t="str">
        <f t="shared" si="148"/>
        <v/>
      </c>
      <c r="B1657" s="1052" t="s">
        <v>2874</v>
      </c>
      <c r="C1657" s="904" t="s">
        <v>3343</v>
      </c>
      <c r="D1657" s="138" t="s">
        <v>2870</v>
      </c>
      <c r="E1657" s="87">
        <v>16</v>
      </c>
      <c r="F1657" s="17" t="s">
        <v>60</v>
      </c>
      <c r="G1657" s="969"/>
      <c r="H1657" s="916"/>
      <c r="I1657" s="916"/>
      <c r="J1657" s="18"/>
      <c r="K1657" s="953"/>
    </row>
    <row r="1658" spans="1:11" ht="15.6" x14ac:dyDescent="0.3">
      <c r="A1658" s="1140" t="str">
        <f t="shared" si="148"/>
        <v/>
      </c>
      <c r="B1658" s="1052" t="s">
        <v>2875</v>
      </c>
      <c r="C1658" s="831" t="s">
        <v>3288</v>
      </c>
      <c r="D1658" s="660" t="s">
        <v>2871</v>
      </c>
      <c r="E1658" s="87">
        <v>4</v>
      </c>
      <c r="F1658" s="13" t="s">
        <v>60</v>
      </c>
      <c r="G1658" s="962"/>
      <c r="H1658" s="916"/>
      <c r="I1658" s="916"/>
      <c r="J1658" s="14"/>
      <c r="K1658" s="953"/>
    </row>
    <row r="1659" spans="1:11" ht="26.4" hidden="1" x14ac:dyDescent="0.3">
      <c r="A1659" s="1140"/>
      <c r="B1659" s="1052" t="s">
        <v>2877</v>
      </c>
      <c r="C1659" s="904" t="s">
        <v>3344</v>
      </c>
      <c r="D1659" s="139" t="s">
        <v>2876</v>
      </c>
      <c r="E1659" s="87"/>
      <c r="F1659" s="1053" t="s">
        <v>60</v>
      </c>
      <c r="G1659" s="916"/>
      <c r="H1659" s="916">
        <f>G1659*E1659</f>
        <v>0</v>
      </c>
      <c r="I1659" s="916">
        <f>H1659*$I$12</f>
        <v>0</v>
      </c>
      <c r="J1659" s="10"/>
      <c r="K1659" s="916">
        <f>SUM(H1659:I1659)</f>
        <v>0</v>
      </c>
    </row>
    <row r="1660" spans="1:11" ht="15.6" hidden="1" x14ac:dyDescent="0.3">
      <c r="A1660" s="1140"/>
      <c r="B1660" s="1052" t="s">
        <v>1692</v>
      </c>
      <c r="C1660" s="1052"/>
      <c r="D1660" s="83" t="s">
        <v>1818</v>
      </c>
      <c r="E1660" s="87"/>
      <c r="F1660" s="1053" t="s">
        <v>60</v>
      </c>
      <c r="G1660" s="969"/>
      <c r="H1660" s="969">
        <f>G1660*E1660</f>
        <v>0</v>
      </c>
      <c r="I1660" s="969">
        <f>H1660*$I$12</f>
        <v>0</v>
      </c>
      <c r="J1660" s="18"/>
      <c r="K1660" s="958">
        <f>SUM(H1660:I1660)</f>
        <v>0</v>
      </c>
    </row>
    <row r="1661" spans="1:11" ht="15.6" x14ac:dyDescent="0.3">
      <c r="A1661" s="1140" t="s">
        <v>4247</v>
      </c>
      <c r="B1661" s="69"/>
      <c r="C1661" s="69"/>
      <c r="D1661" s="80"/>
      <c r="E1661" s="87"/>
      <c r="F1661" s="29"/>
      <c r="G1661" s="970"/>
      <c r="H1661" s="970"/>
      <c r="I1661" s="970"/>
      <c r="J1661" s="30"/>
      <c r="K1661" s="965"/>
    </row>
    <row r="1662" spans="1:11" ht="15.6" x14ac:dyDescent="0.3">
      <c r="A1662" s="1140" t="s">
        <v>4247</v>
      </c>
      <c r="B1662" s="895" t="s">
        <v>1693</v>
      </c>
      <c r="C1662" s="895"/>
      <c r="D1662" s="117" t="s">
        <v>1819</v>
      </c>
      <c r="E1662" s="133"/>
      <c r="F1662" s="133"/>
      <c r="G1662" s="960"/>
      <c r="H1662" s="960"/>
      <c r="I1662" s="960"/>
      <c r="J1662" s="110"/>
      <c r="K1662" s="957"/>
    </row>
    <row r="1663" spans="1:11" ht="15.6" x14ac:dyDescent="0.3">
      <c r="A1663" s="1140" t="str">
        <f t="shared" ref="A1663:A1669" si="149">IF(K1663&lt;&gt;0,"x","")</f>
        <v/>
      </c>
      <c r="B1663" s="1052" t="s">
        <v>2615</v>
      </c>
      <c r="C1663" s="1052" t="s">
        <v>3031</v>
      </c>
      <c r="D1663" s="144" t="s">
        <v>2549</v>
      </c>
      <c r="E1663" s="87">
        <v>1</v>
      </c>
      <c r="F1663" s="1053" t="s">
        <v>60</v>
      </c>
      <c r="G1663" s="970"/>
      <c r="H1663" s="916"/>
      <c r="I1663" s="916"/>
      <c r="J1663" s="30"/>
      <c r="K1663" s="953"/>
    </row>
    <row r="1664" spans="1:11" ht="26.4" x14ac:dyDescent="0.3">
      <c r="A1664" s="1140" t="str">
        <f t="shared" si="149"/>
        <v/>
      </c>
      <c r="B1664" s="1052" t="s">
        <v>2939</v>
      </c>
      <c r="C1664" s="904" t="s">
        <v>3693</v>
      </c>
      <c r="D1664" s="661" t="s">
        <v>3208</v>
      </c>
      <c r="E1664" s="87">
        <v>58</v>
      </c>
      <c r="F1664" s="1053" t="s">
        <v>60</v>
      </c>
      <c r="G1664" s="970"/>
      <c r="H1664" s="916"/>
      <c r="I1664" s="916"/>
      <c r="J1664" s="30"/>
      <c r="K1664" s="953"/>
    </row>
    <row r="1665" spans="1:11" ht="26.4" x14ac:dyDescent="0.3">
      <c r="A1665" s="1140" t="str">
        <f t="shared" si="149"/>
        <v/>
      </c>
      <c r="B1665" s="1052" t="s">
        <v>2940</v>
      </c>
      <c r="C1665" s="904" t="s">
        <v>3694</v>
      </c>
      <c r="D1665" s="662" t="s">
        <v>3209</v>
      </c>
      <c r="E1665" s="87">
        <v>1</v>
      </c>
      <c r="F1665" s="1053" t="s">
        <v>60</v>
      </c>
      <c r="G1665" s="970"/>
      <c r="H1665" s="916"/>
      <c r="I1665" s="916"/>
      <c r="J1665" s="30"/>
      <c r="K1665" s="953"/>
    </row>
    <row r="1666" spans="1:11" ht="26.4" x14ac:dyDescent="0.3">
      <c r="A1666" s="1140" t="str">
        <f t="shared" si="149"/>
        <v/>
      </c>
      <c r="B1666" s="1052" t="s">
        <v>2941</v>
      </c>
      <c r="C1666" s="904" t="s">
        <v>3695</v>
      </c>
      <c r="D1666" s="663" t="s">
        <v>3451</v>
      </c>
      <c r="E1666" s="87">
        <v>1</v>
      </c>
      <c r="F1666" s="1053" t="s">
        <v>60</v>
      </c>
      <c r="G1666" s="970"/>
      <c r="H1666" s="916"/>
      <c r="I1666" s="916"/>
      <c r="J1666" s="30"/>
      <c r="K1666" s="953"/>
    </row>
    <row r="1667" spans="1:11" ht="26.4" x14ac:dyDescent="0.3">
      <c r="A1667" s="1140" t="str">
        <f t="shared" si="149"/>
        <v/>
      </c>
      <c r="B1667" s="1052" t="s">
        <v>2942</v>
      </c>
      <c r="C1667" s="904" t="s">
        <v>3696</v>
      </c>
      <c r="D1667" s="662" t="s">
        <v>3452</v>
      </c>
      <c r="E1667" s="87">
        <v>1</v>
      </c>
      <c r="F1667" s="1053" t="s">
        <v>60</v>
      </c>
      <c r="G1667" s="970"/>
      <c r="H1667" s="916"/>
      <c r="I1667" s="916"/>
      <c r="J1667" s="30"/>
      <c r="K1667" s="953"/>
    </row>
    <row r="1668" spans="1:11" ht="26.4" x14ac:dyDescent="0.3">
      <c r="A1668" s="1140" t="str">
        <f t="shared" si="149"/>
        <v/>
      </c>
      <c r="B1668" s="69" t="s">
        <v>2943</v>
      </c>
      <c r="C1668" s="904" t="s">
        <v>3697</v>
      </c>
      <c r="D1668" s="663" t="s">
        <v>3453</v>
      </c>
      <c r="E1668" s="87">
        <v>2</v>
      </c>
      <c r="F1668" s="29" t="s">
        <v>60</v>
      </c>
      <c r="G1668" s="970"/>
      <c r="H1668" s="916"/>
      <c r="I1668" s="916"/>
      <c r="J1668" s="30"/>
      <c r="K1668" s="953"/>
    </row>
    <row r="1669" spans="1:11" ht="26.4" x14ac:dyDescent="0.3">
      <c r="A1669" s="1140" t="str">
        <f t="shared" si="149"/>
        <v/>
      </c>
      <c r="B1669" s="891" t="s">
        <v>2944</v>
      </c>
      <c r="C1669" s="904" t="s">
        <v>4217</v>
      </c>
      <c r="D1669" s="664" t="s">
        <v>4250</v>
      </c>
      <c r="E1669" s="87">
        <v>1</v>
      </c>
      <c r="F1669" s="1053" t="s">
        <v>60</v>
      </c>
      <c r="G1669" s="970"/>
      <c r="H1669" s="916"/>
      <c r="I1669" s="916"/>
      <c r="J1669" s="10"/>
      <c r="K1669" s="953"/>
    </row>
    <row r="1670" spans="1:11" ht="26.4" x14ac:dyDescent="0.3">
      <c r="A1670" s="1140" t="s">
        <v>4246</v>
      </c>
      <c r="B1670" s="831" t="s">
        <v>2945</v>
      </c>
      <c r="C1670" s="904" t="s">
        <v>3372</v>
      </c>
      <c r="D1670" s="665" t="s">
        <v>3454</v>
      </c>
      <c r="E1670" s="87">
        <v>1</v>
      </c>
      <c r="F1670" s="1053" t="s">
        <v>60</v>
      </c>
      <c r="G1670" s="970"/>
      <c r="H1670" s="916"/>
      <c r="I1670" s="916"/>
      <c r="J1670" s="10"/>
      <c r="K1670" s="953"/>
    </row>
    <row r="1671" spans="1:11" ht="26.4" hidden="1" x14ac:dyDescent="0.3">
      <c r="A1671" s="1140"/>
      <c r="B1671" s="831" t="s">
        <v>3275</v>
      </c>
      <c r="C1671" s="904" t="s">
        <v>4219</v>
      </c>
      <c r="D1671" s="665" t="s">
        <v>3638</v>
      </c>
      <c r="E1671" s="87"/>
      <c r="F1671" s="1053" t="s">
        <v>60</v>
      </c>
      <c r="G1671" s="970">
        <f>'Composições Unitárias'!G2092</f>
        <v>321.69</v>
      </c>
      <c r="H1671" s="916">
        <f>G1671*E1671</f>
        <v>0</v>
      </c>
      <c r="I1671" s="916">
        <f>H1671*$I$12</f>
        <v>0</v>
      </c>
      <c r="J1671" s="10"/>
      <c r="K1671" s="953">
        <f>TRUNC(SUM(H1671:I1671),2)</f>
        <v>0</v>
      </c>
    </row>
    <row r="1672" spans="1:11" ht="26.4" x14ac:dyDescent="0.3">
      <c r="A1672" s="1140" t="str">
        <f>IF(K1672&lt;&gt;0,"x","")</f>
        <v/>
      </c>
      <c r="B1672" s="831" t="s">
        <v>3276</v>
      </c>
      <c r="C1672" s="904" t="s">
        <v>4221</v>
      </c>
      <c r="D1672" s="139" t="s">
        <v>3214</v>
      </c>
      <c r="E1672" s="87">
        <v>8</v>
      </c>
      <c r="F1672" s="1053" t="s">
        <v>60</v>
      </c>
      <c r="G1672" s="970"/>
      <c r="H1672" s="916"/>
      <c r="I1672" s="916"/>
      <c r="J1672" s="18"/>
      <c r="K1672" s="953"/>
    </row>
    <row r="1673" spans="1:11" ht="26.4" x14ac:dyDescent="0.3">
      <c r="A1673" s="1140" t="str">
        <f>IF(K1673&lt;&gt;0,"x","")</f>
        <v/>
      </c>
      <c r="B1673" s="831" t="s">
        <v>3639</v>
      </c>
      <c r="C1673" s="904" t="s">
        <v>4223</v>
      </c>
      <c r="D1673" s="139" t="s">
        <v>3455</v>
      </c>
      <c r="E1673" s="87">
        <v>1</v>
      </c>
      <c r="F1673" s="1053" t="s">
        <v>60</v>
      </c>
      <c r="G1673" s="916"/>
      <c r="H1673" s="916"/>
      <c r="I1673" s="916"/>
      <c r="J1673" s="18"/>
      <c r="K1673" s="953"/>
    </row>
    <row r="1674" spans="1:11" ht="26.4" hidden="1" x14ac:dyDescent="0.3">
      <c r="A1674" s="1140"/>
      <c r="B1674" s="831" t="s">
        <v>3640</v>
      </c>
      <c r="C1674" s="904" t="s">
        <v>4225</v>
      </c>
      <c r="D1674" s="139" t="s">
        <v>3642</v>
      </c>
      <c r="E1674" s="87"/>
      <c r="F1674" s="1053" t="s">
        <v>60</v>
      </c>
      <c r="G1674" s="916">
        <f>'Composições Unitárias'!G2128</f>
        <v>427.77</v>
      </c>
      <c r="H1674" s="969">
        <f>G1674*E1674</f>
        <v>0</v>
      </c>
      <c r="I1674" s="969">
        <f>H1674*$I$12</f>
        <v>0</v>
      </c>
      <c r="J1674" s="18"/>
      <c r="K1674" s="953">
        <f>TRUNC(SUM(H1674:I1674),2)</f>
        <v>0</v>
      </c>
    </row>
    <row r="1675" spans="1:11" ht="26.4" x14ac:dyDescent="0.3">
      <c r="A1675" s="1140" t="str">
        <f>IF(K1675&lt;&gt;0,"x","")</f>
        <v/>
      </c>
      <c r="B1675" s="831" t="s">
        <v>4348</v>
      </c>
      <c r="C1675" s="904" t="s">
        <v>4349</v>
      </c>
      <c r="D1675" s="662" t="s">
        <v>3453</v>
      </c>
      <c r="E1675" s="909">
        <v>1</v>
      </c>
      <c r="F1675" s="1053" t="s">
        <v>60</v>
      </c>
      <c r="G1675" s="969"/>
      <c r="H1675" s="916"/>
      <c r="I1675" s="916"/>
      <c r="J1675" s="18"/>
      <c r="K1675" s="953"/>
    </row>
    <row r="1676" spans="1:11" ht="26.4" x14ac:dyDescent="0.3">
      <c r="A1676" s="1140" t="s">
        <v>4246</v>
      </c>
      <c r="B1676" s="831" t="s">
        <v>4352</v>
      </c>
      <c r="C1676" s="904" t="s">
        <v>4227</v>
      </c>
      <c r="D1676" s="853" t="s">
        <v>4351</v>
      </c>
      <c r="E1676" s="909">
        <v>1</v>
      </c>
      <c r="F1676" s="1053" t="s">
        <v>60</v>
      </c>
      <c r="G1676" s="969"/>
      <c r="H1676" s="916"/>
      <c r="I1676" s="916"/>
      <c r="J1676" s="18"/>
      <c r="K1676" s="953"/>
    </row>
    <row r="1677" spans="1:11" ht="26.4" x14ac:dyDescent="0.3">
      <c r="A1677" s="1140" t="s">
        <v>4246</v>
      </c>
      <c r="B1677" s="831" t="s">
        <v>4355</v>
      </c>
      <c r="C1677" s="904" t="s">
        <v>4229</v>
      </c>
      <c r="D1677" s="662" t="s">
        <v>4354</v>
      </c>
      <c r="E1677" s="909">
        <v>1</v>
      </c>
      <c r="F1677" s="1053" t="s">
        <v>60</v>
      </c>
      <c r="G1677" s="969"/>
      <c r="H1677" s="916"/>
      <c r="I1677" s="916"/>
      <c r="J1677" s="18"/>
      <c r="K1677" s="953"/>
    </row>
    <row r="1678" spans="1:11" ht="15.6" hidden="1" x14ac:dyDescent="0.3">
      <c r="A1678" s="1140"/>
      <c r="B1678" s="831"/>
      <c r="C1678" s="905"/>
      <c r="D1678" s="663"/>
      <c r="E1678" s="831"/>
      <c r="F1678" s="1053"/>
      <c r="G1678" s="969"/>
      <c r="H1678" s="969"/>
      <c r="I1678" s="969"/>
      <c r="J1678" s="18"/>
      <c r="K1678" s="958"/>
    </row>
    <row r="1679" spans="1:11" ht="15.6" hidden="1" x14ac:dyDescent="0.3">
      <c r="A1679" s="1140"/>
      <c r="B1679" s="1052" t="s">
        <v>1694</v>
      </c>
      <c r="C1679" s="434"/>
      <c r="D1679" s="1056" t="s">
        <v>1820</v>
      </c>
      <c r="E1679" s="1052"/>
      <c r="F1679" s="1053"/>
      <c r="G1679" s="916"/>
      <c r="H1679" s="916">
        <f>G1679*F1679</f>
        <v>0</v>
      </c>
      <c r="I1679" s="916">
        <f>H1679*$I$12</f>
        <v>0</v>
      </c>
      <c r="J1679" s="10"/>
      <c r="K1679" s="953">
        <f>SUM(H1679:I1679)</f>
        <v>0</v>
      </c>
    </row>
    <row r="1680" spans="1:11" ht="15.6" hidden="1" x14ac:dyDescent="0.3">
      <c r="A1680" s="1140"/>
      <c r="B1680" s="1052" t="s">
        <v>1695</v>
      </c>
      <c r="C1680" s="434"/>
      <c r="D1680" s="1056" t="s">
        <v>1821</v>
      </c>
      <c r="E1680" s="1052"/>
      <c r="F1680" s="1053"/>
      <c r="G1680" s="916"/>
      <c r="H1680" s="916">
        <f>G1680*F1680</f>
        <v>0</v>
      </c>
      <c r="I1680" s="916">
        <f>H1680*$I$12</f>
        <v>0</v>
      </c>
      <c r="J1680" s="10"/>
      <c r="K1680" s="953">
        <f>SUM(H1680:I1680)</f>
        <v>0</v>
      </c>
    </row>
    <row r="1681" spans="1:11" ht="15.6" hidden="1" x14ac:dyDescent="0.3">
      <c r="A1681" s="1140"/>
      <c r="B1681" s="1052" t="s">
        <v>1696</v>
      </c>
      <c r="C1681" s="434"/>
      <c r="D1681" s="1056" t="s">
        <v>1822</v>
      </c>
      <c r="E1681" s="1052"/>
      <c r="F1681" s="1053"/>
      <c r="G1681" s="916"/>
      <c r="H1681" s="916">
        <f>G1681*F1681</f>
        <v>0</v>
      </c>
      <c r="I1681" s="916">
        <f>H1681*$I$12</f>
        <v>0</v>
      </c>
      <c r="J1681" s="10"/>
      <c r="K1681" s="953">
        <f>SUM(H1681:I1681)</f>
        <v>0</v>
      </c>
    </row>
    <row r="1682" spans="1:11" ht="12" customHeight="1" x14ac:dyDescent="0.3">
      <c r="A1682" s="1140" t="s">
        <v>4247</v>
      </c>
      <c r="B1682" s="885"/>
      <c r="C1682" s="435"/>
      <c r="D1682" s="68"/>
      <c r="E1682" s="69"/>
      <c r="F1682" s="29"/>
      <c r="G1682" s="970"/>
      <c r="H1682" s="970"/>
      <c r="I1682" s="970"/>
      <c r="J1682" s="30"/>
      <c r="K1682" s="970"/>
    </row>
    <row r="1683" spans="1:11" ht="15.6" x14ac:dyDescent="0.3">
      <c r="A1683" s="1140" t="s">
        <v>4247</v>
      </c>
      <c r="B1683" s="146" t="s">
        <v>2946</v>
      </c>
      <c r="C1683" s="436"/>
      <c r="D1683" s="117" t="s">
        <v>2947</v>
      </c>
      <c r="E1683" s="895"/>
      <c r="F1683" s="133"/>
      <c r="G1683" s="960"/>
      <c r="H1683" s="960"/>
      <c r="I1683" s="960"/>
      <c r="J1683" s="110"/>
      <c r="K1683" s="957"/>
    </row>
    <row r="1684" spans="1:11" ht="26.4" hidden="1" x14ac:dyDescent="0.3">
      <c r="A1684" s="1140"/>
      <c r="B1684" s="145" t="s">
        <v>2948</v>
      </c>
      <c r="C1684" s="904" t="s">
        <v>3977</v>
      </c>
      <c r="D1684" s="139" t="s">
        <v>3456</v>
      </c>
      <c r="E1684" s="87"/>
      <c r="F1684" s="96" t="s">
        <v>2222</v>
      </c>
      <c r="G1684" s="970">
        <v>243.94</v>
      </c>
      <c r="H1684" s="970">
        <f t="shared" ref="H1684:H1689" si="150">G1684*E1684</f>
        <v>0</v>
      </c>
      <c r="I1684" s="970">
        <f t="shared" ref="I1684:I1689" si="151">H1684*$I$12</f>
        <v>0</v>
      </c>
      <c r="J1684" s="30"/>
      <c r="K1684" s="970">
        <f t="shared" ref="K1684:K1689" si="152">SUM(H1684:I1684)</f>
        <v>0</v>
      </c>
    </row>
    <row r="1685" spans="1:11" ht="26.4" hidden="1" x14ac:dyDescent="0.3">
      <c r="A1685" s="1140"/>
      <c r="B1685" s="143" t="s">
        <v>2949</v>
      </c>
      <c r="C1685" s="904" t="s">
        <v>3373</v>
      </c>
      <c r="D1685" s="139" t="s">
        <v>3458</v>
      </c>
      <c r="E1685" s="87"/>
      <c r="F1685" s="95" t="s">
        <v>2222</v>
      </c>
      <c r="G1685" s="970">
        <f>'Composições Unitárias'!G2175</f>
        <v>119.87</v>
      </c>
      <c r="H1685" s="970">
        <f t="shared" si="150"/>
        <v>0</v>
      </c>
      <c r="I1685" s="970">
        <f t="shared" si="151"/>
        <v>0</v>
      </c>
      <c r="J1685" s="30"/>
      <c r="K1685" s="970">
        <f t="shared" si="152"/>
        <v>0</v>
      </c>
    </row>
    <row r="1686" spans="1:11" ht="26.4" hidden="1" x14ac:dyDescent="0.3">
      <c r="A1686" s="1140"/>
      <c r="B1686" s="145" t="s">
        <v>2950</v>
      </c>
      <c r="C1686" s="904" t="s">
        <v>3374</v>
      </c>
      <c r="D1686" s="139" t="s">
        <v>3457</v>
      </c>
      <c r="E1686" s="87"/>
      <c r="F1686" s="96" t="s">
        <v>2222</v>
      </c>
      <c r="G1686" s="970">
        <f>'Composições Unitárias'!G2212</f>
        <v>6.92</v>
      </c>
      <c r="H1686" s="970">
        <f t="shared" si="150"/>
        <v>0</v>
      </c>
      <c r="I1686" s="970">
        <f t="shared" si="151"/>
        <v>0</v>
      </c>
      <c r="J1686" s="30"/>
      <c r="K1686" s="970">
        <f t="shared" si="152"/>
        <v>0</v>
      </c>
    </row>
    <row r="1687" spans="1:11" ht="26.4" hidden="1" x14ac:dyDescent="0.3">
      <c r="A1687" s="1140"/>
      <c r="B1687" s="143" t="s">
        <v>2951</v>
      </c>
      <c r="C1687" s="904" t="s">
        <v>4227</v>
      </c>
      <c r="D1687" s="139" t="s">
        <v>3459</v>
      </c>
      <c r="E1687" s="87"/>
      <c r="F1687" s="96" t="s">
        <v>2222</v>
      </c>
      <c r="G1687" s="970">
        <f>'Composições Unitárias'!G2224</f>
        <v>21.05</v>
      </c>
      <c r="H1687" s="970">
        <f t="shared" si="150"/>
        <v>0</v>
      </c>
      <c r="I1687" s="970">
        <f t="shared" si="151"/>
        <v>0</v>
      </c>
      <c r="J1687" s="30"/>
      <c r="K1687" s="970">
        <f t="shared" si="152"/>
        <v>0</v>
      </c>
    </row>
    <row r="1688" spans="1:11" ht="39.6" hidden="1" x14ac:dyDescent="0.3">
      <c r="A1688" s="1140"/>
      <c r="B1688" s="145" t="s">
        <v>2952</v>
      </c>
      <c r="C1688" s="904" t="s">
        <v>4229</v>
      </c>
      <c r="D1688" s="139" t="s">
        <v>3460</v>
      </c>
      <c r="E1688" s="87"/>
      <c r="F1688" s="96" t="s">
        <v>2222</v>
      </c>
      <c r="G1688" s="970">
        <f>'Composições Unitárias'!G2236</f>
        <v>81.28</v>
      </c>
      <c r="H1688" s="970">
        <f t="shared" si="150"/>
        <v>0</v>
      </c>
      <c r="I1688" s="970">
        <f t="shared" si="151"/>
        <v>0</v>
      </c>
      <c r="J1688" s="30"/>
      <c r="K1688" s="970">
        <f t="shared" si="152"/>
        <v>0</v>
      </c>
    </row>
    <row r="1689" spans="1:11" ht="39.6" hidden="1" x14ac:dyDescent="0.3">
      <c r="A1689" s="1140"/>
      <c r="B1689" s="143" t="s">
        <v>2953</v>
      </c>
      <c r="C1689" s="904" t="s">
        <v>3375</v>
      </c>
      <c r="D1689" s="139" t="s">
        <v>3461</v>
      </c>
      <c r="E1689" s="87"/>
      <c r="F1689" s="96" t="s">
        <v>2222</v>
      </c>
      <c r="G1689" s="970">
        <f>'Composições Unitárias'!G2248</f>
        <v>152.52000000000001</v>
      </c>
      <c r="H1689" s="970">
        <f t="shared" si="150"/>
        <v>0</v>
      </c>
      <c r="I1689" s="970">
        <f t="shared" si="151"/>
        <v>0</v>
      </c>
      <c r="J1689" s="30"/>
      <c r="K1689" s="970">
        <f t="shared" si="152"/>
        <v>0</v>
      </c>
    </row>
    <row r="1690" spans="1:11" ht="26.4" x14ac:dyDescent="0.3">
      <c r="A1690" s="1140" t="str">
        <f>IF(K1690&lt;&gt;0,"x","")</f>
        <v/>
      </c>
      <c r="B1690" s="145" t="s">
        <v>2954</v>
      </c>
      <c r="C1690" s="904" t="s">
        <v>3376</v>
      </c>
      <c r="D1690" s="139" t="s">
        <v>2903</v>
      </c>
      <c r="E1690" s="87">
        <v>2</v>
      </c>
      <c r="F1690" s="96" t="s">
        <v>60</v>
      </c>
      <c r="G1690" s="970"/>
      <c r="H1690" s="916"/>
      <c r="I1690" s="916"/>
      <c r="J1690" s="30"/>
      <c r="K1690" s="953"/>
    </row>
    <row r="1691" spans="1:11" ht="39.6" x14ac:dyDescent="0.3">
      <c r="A1691" s="1140" t="str">
        <f>IF(K1691&lt;&gt;0,"x","")</f>
        <v/>
      </c>
      <c r="B1691" s="397" t="s">
        <v>2955</v>
      </c>
      <c r="C1691" s="904" t="s">
        <v>3377</v>
      </c>
      <c r="D1691" s="139" t="s">
        <v>2904</v>
      </c>
      <c r="E1691" s="87">
        <v>12</v>
      </c>
      <c r="F1691" s="96" t="s">
        <v>60</v>
      </c>
      <c r="G1691" s="916"/>
      <c r="H1691" s="916"/>
      <c r="I1691" s="916"/>
      <c r="J1691" s="10"/>
      <c r="K1691" s="953"/>
    </row>
    <row r="1692" spans="1:11" ht="11.25" customHeight="1" x14ac:dyDescent="0.3">
      <c r="A1692" s="1140" t="s">
        <v>4247</v>
      </c>
      <c r="B1692" s="885"/>
      <c r="C1692" s="630"/>
      <c r="D1692" s="841"/>
      <c r="E1692" s="666"/>
      <c r="F1692" s="859"/>
      <c r="G1692" s="969"/>
      <c r="H1692" s="969"/>
      <c r="I1692" s="969"/>
      <c r="J1692" s="859"/>
      <c r="K1692" s="969"/>
    </row>
    <row r="1693" spans="1:11" ht="15.6" x14ac:dyDescent="0.3">
      <c r="A1693" s="1140" t="s">
        <v>4247</v>
      </c>
      <c r="B1693" s="880" t="s">
        <v>1697</v>
      </c>
      <c r="C1693" s="880"/>
      <c r="D1693" s="20" t="s">
        <v>1823</v>
      </c>
      <c r="E1693" s="880"/>
      <c r="F1693" s="880"/>
      <c r="G1693" s="964"/>
      <c r="H1693" s="964"/>
      <c r="I1693" s="964"/>
      <c r="J1693" s="880"/>
      <c r="K1693" s="964"/>
    </row>
    <row r="1694" spans="1:11" ht="15.6" x14ac:dyDescent="0.3">
      <c r="A1694" s="1140" t="s">
        <v>4247</v>
      </c>
      <c r="B1694" s="884" t="s">
        <v>1698</v>
      </c>
      <c r="C1694" s="884"/>
      <c r="D1694" s="894" t="s">
        <v>1138</v>
      </c>
      <c r="E1694" s="884"/>
      <c r="F1694" s="883"/>
      <c r="G1694" s="852"/>
      <c r="H1694" s="852"/>
      <c r="I1694" s="852"/>
      <c r="J1694" s="75"/>
      <c r="K1694" s="954"/>
    </row>
    <row r="1695" spans="1:11" ht="15.6" hidden="1" x14ac:dyDescent="0.3">
      <c r="A1695" s="1140"/>
      <c r="B1695" s="881" t="s">
        <v>2466</v>
      </c>
      <c r="C1695" s="888" t="s">
        <v>2460</v>
      </c>
      <c r="D1695" s="657" t="s">
        <v>2461</v>
      </c>
      <c r="E1695" s="1051"/>
      <c r="F1695" s="1053" t="s">
        <v>60</v>
      </c>
      <c r="G1695" s="916"/>
      <c r="H1695" s="916">
        <f>G1695*E1695</f>
        <v>0</v>
      </c>
      <c r="I1695" s="916">
        <f t="shared" ref="I1695:I1706" si="153">H1695*$I$12</f>
        <v>0</v>
      </c>
      <c r="J1695" s="10"/>
      <c r="K1695" s="953">
        <f t="shared" ref="K1695:K1706" si="154">SUM(H1695:I1695)</f>
        <v>0</v>
      </c>
    </row>
    <row r="1696" spans="1:11" ht="15.6" hidden="1" x14ac:dyDescent="0.3">
      <c r="A1696" s="1140"/>
      <c r="B1696" s="881" t="s">
        <v>2467</v>
      </c>
      <c r="C1696" s="888" t="s">
        <v>2471</v>
      </c>
      <c r="D1696" s="657" t="s">
        <v>2469</v>
      </c>
      <c r="E1696" s="1051"/>
      <c r="F1696" s="1053" t="s">
        <v>60</v>
      </c>
      <c r="G1696" s="916"/>
      <c r="H1696" s="916">
        <f>G1696*E1696</f>
        <v>0</v>
      </c>
      <c r="I1696" s="916">
        <f t="shared" si="153"/>
        <v>0</v>
      </c>
      <c r="J1696" s="10"/>
      <c r="K1696" s="953">
        <f t="shared" si="154"/>
        <v>0</v>
      </c>
    </row>
    <row r="1697" spans="1:11" ht="26.4" hidden="1" x14ac:dyDescent="0.3">
      <c r="A1697" s="1140"/>
      <c r="B1697" s="881" t="s">
        <v>2468</v>
      </c>
      <c r="C1697" s="888" t="s">
        <v>2462</v>
      </c>
      <c r="D1697" s="657" t="s">
        <v>2463</v>
      </c>
      <c r="E1697" s="1051"/>
      <c r="F1697" s="1053" t="s">
        <v>60</v>
      </c>
      <c r="G1697" s="916"/>
      <c r="H1697" s="916">
        <f>G1697*E1697</f>
        <v>0</v>
      </c>
      <c r="I1697" s="916">
        <f t="shared" si="153"/>
        <v>0</v>
      </c>
      <c r="J1697" s="10"/>
      <c r="K1697" s="953">
        <f t="shared" si="154"/>
        <v>0</v>
      </c>
    </row>
    <row r="1698" spans="1:11" ht="26.4" hidden="1" x14ac:dyDescent="0.3">
      <c r="A1698" s="1140"/>
      <c r="B1698" s="141" t="s">
        <v>2470</v>
      </c>
      <c r="C1698" s="601" t="s">
        <v>2464</v>
      </c>
      <c r="D1698" s="657" t="s">
        <v>2465</v>
      </c>
      <c r="E1698" s="140"/>
      <c r="F1698" s="29" t="s">
        <v>60</v>
      </c>
      <c r="G1698" s="970"/>
      <c r="H1698" s="970">
        <f>G1698*E1698</f>
        <v>0</v>
      </c>
      <c r="I1698" s="970">
        <f t="shared" si="153"/>
        <v>0</v>
      </c>
      <c r="J1698" s="30"/>
      <c r="K1698" s="965">
        <f t="shared" si="154"/>
        <v>0</v>
      </c>
    </row>
    <row r="1699" spans="1:11" ht="66" x14ac:dyDescent="0.3">
      <c r="A1699" s="1140" t="str">
        <f>IF(K1699&lt;&gt;0,"x","")</f>
        <v/>
      </c>
      <c r="B1699" s="141" t="s">
        <v>2889</v>
      </c>
      <c r="C1699" s="904" t="s">
        <v>3378</v>
      </c>
      <c r="D1699" s="657" t="s">
        <v>2884</v>
      </c>
      <c r="E1699" s="87">
        <v>99</v>
      </c>
      <c r="F1699" s="29" t="s">
        <v>60</v>
      </c>
      <c r="G1699" s="970"/>
      <c r="H1699" s="916"/>
      <c r="I1699" s="916"/>
      <c r="J1699" s="30"/>
      <c r="K1699" s="953"/>
    </row>
    <row r="1700" spans="1:11" ht="66" x14ac:dyDescent="0.3">
      <c r="A1700" s="1140" t="str">
        <f>IF(K1700&lt;&gt;0,"x","")</f>
        <v/>
      </c>
      <c r="B1700" s="881" t="s">
        <v>2890</v>
      </c>
      <c r="C1700" s="904" t="s">
        <v>3379</v>
      </c>
      <c r="D1700" s="842" t="s">
        <v>2885</v>
      </c>
      <c r="E1700" s="87">
        <v>16</v>
      </c>
      <c r="F1700" s="1053" t="s">
        <v>60</v>
      </c>
      <c r="G1700" s="916"/>
      <c r="H1700" s="916"/>
      <c r="I1700" s="916"/>
      <c r="J1700" s="10"/>
      <c r="K1700" s="953"/>
    </row>
    <row r="1701" spans="1:11" ht="66" x14ac:dyDescent="0.3">
      <c r="A1701" s="1140" t="str">
        <f>IF(K1701&lt;&gt;0,"x","")</f>
        <v/>
      </c>
      <c r="B1701" s="142" t="s">
        <v>2891</v>
      </c>
      <c r="C1701" s="904" t="s">
        <v>3380</v>
      </c>
      <c r="D1701" s="644" t="s">
        <v>2886</v>
      </c>
      <c r="E1701" s="87">
        <v>3</v>
      </c>
      <c r="F1701" s="13" t="s">
        <v>60</v>
      </c>
      <c r="G1701" s="962"/>
      <c r="H1701" s="916"/>
      <c r="I1701" s="916"/>
      <c r="J1701" s="14"/>
      <c r="K1701" s="953"/>
    </row>
    <row r="1702" spans="1:11" ht="15.6" x14ac:dyDescent="0.3">
      <c r="A1702" s="1140" t="str">
        <f>IF(K1702&lt;&gt;0,"x","")</f>
        <v/>
      </c>
      <c r="B1702" s="881" t="s">
        <v>2892</v>
      </c>
      <c r="C1702" s="904" t="s">
        <v>3620</v>
      </c>
      <c r="D1702" s="842" t="s">
        <v>2887</v>
      </c>
      <c r="E1702" s="87">
        <v>12</v>
      </c>
      <c r="F1702" s="1053" t="s">
        <v>60</v>
      </c>
      <c r="G1702" s="916"/>
      <c r="H1702" s="916"/>
      <c r="I1702" s="916"/>
      <c r="J1702" s="10"/>
      <c r="K1702" s="953"/>
    </row>
    <row r="1703" spans="1:11" ht="39.6" x14ac:dyDescent="0.3">
      <c r="A1703" s="1140" t="str">
        <f>IF(K1703&lt;&gt;0,"x","")</f>
        <v/>
      </c>
      <c r="B1703" s="132" t="s">
        <v>2893</v>
      </c>
      <c r="C1703" s="904" t="s">
        <v>3381</v>
      </c>
      <c r="D1703" s="138" t="s">
        <v>2888</v>
      </c>
      <c r="E1703" s="87">
        <v>118</v>
      </c>
      <c r="F1703" s="17" t="s">
        <v>60</v>
      </c>
      <c r="G1703" s="969"/>
      <c r="H1703" s="916"/>
      <c r="I1703" s="916"/>
      <c r="J1703" s="18"/>
      <c r="K1703" s="953"/>
    </row>
    <row r="1704" spans="1:11" ht="36.75" hidden="1" customHeight="1" x14ac:dyDescent="0.3">
      <c r="A1704" s="1140"/>
      <c r="B1704" s="132" t="s">
        <v>3035</v>
      </c>
      <c r="C1704" s="904" t="s">
        <v>3378</v>
      </c>
      <c r="D1704" s="149" t="s">
        <v>3036</v>
      </c>
      <c r="E1704" s="87"/>
      <c r="F1704" s="17" t="s">
        <v>60</v>
      </c>
      <c r="G1704" s="969"/>
      <c r="H1704" s="969">
        <f>G1704*E1704</f>
        <v>0</v>
      </c>
      <c r="I1704" s="969">
        <f t="shared" si="153"/>
        <v>0</v>
      </c>
      <c r="J1704" s="18"/>
      <c r="K1704" s="969">
        <f t="shared" si="154"/>
        <v>0</v>
      </c>
    </row>
    <row r="1705" spans="1:11" ht="26.4" hidden="1" x14ac:dyDescent="0.3">
      <c r="A1705" s="1140"/>
      <c r="B1705" s="132" t="s">
        <v>3039</v>
      </c>
      <c r="C1705" s="904" t="s">
        <v>3378</v>
      </c>
      <c r="D1705" s="149" t="s">
        <v>3038</v>
      </c>
      <c r="E1705" s="87"/>
      <c r="F1705" s="17" t="s">
        <v>60</v>
      </c>
      <c r="G1705" s="969"/>
      <c r="H1705" s="969">
        <f>G1705*E1705</f>
        <v>0</v>
      </c>
      <c r="I1705" s="969">
        <f t="shared" si="153"/>
        <v>0</v>
      </c>
      <c r="J1705" s="18"/>
      <c r="K1705" s="969">
        <f t="shared" si="154"/>
        <v>0</v>
      </c>
    </row>
    <row r="1706" spans="1:11" ht="26.4" hidden="1" x14ac:dyDescent="0.3">
      <c r="A1706" s="1140"/>
      <c r="B1706" s="132" t="s">
        <v>3041</v>
      </c>
      <c r="C1706" s="904" t="s">
        <v>3378</v>
      </c>
      <c r="D1706" s="149" t="s">
        <v>3040</v>
      </c>
      <c r="E1706" s="87"/>
      <c r="F1706" s="17" t="s">
        <v>60</v>
      </c>
      <c r="G1706" s="969"/>
      <c r="H1706" s="969">
        <f>G1706*E1706</f>
        <v>0</v>
      </c>
      <c r="I1706" s="969">
        <f t="shared" si="153"/>
        <v>0</v>
      </c>
      <c r="J1706" s="18"/>
      <c r="K1706" s="969">
        <f t="shared" si="154"/>
        <v>0</v>
      </c>
    </row>
    <row r="1707" spans="1:11" ht="39.6" x14ac:dyDescent="0.3">
      <c r="A1707" s="1140" t="str">
        <f>IF(K1707&lt;&gt;0,"x","")</f>
        <v/>
      </c>
      <c r="B1707" s="132" t="s">
        <v>3260</v>
      </c>
      <c r="C1707" s="904" t="s">
        <v>3382</v>
      </c>
      <c r="D1707" s="149" t="s">
        <v>3256</v>
      </c>
      <c r="E1707" s="87">
        <v>2</v>
      </c>
      <c r="F1707" s="17" t="s">
        <v>60</v>
      </c>
      <c r="G1707" s="969"/>
      <c r="H1707" s="916"/>
      <c r="I1707" s="916"/>
      <c r="J1707" s="18"/>
      <c r="K1707" s="953"/>
    </row>
    <row r="1708" spans="1:11" ht="52.8" x14ac:dyDescent="0.3">
      <c r="A1708" s="1140" t="str">
        <f>IF(K1708&lt;&gt;0,"x","")</f>
        <v/>
      </c>
      <c r="B1708" s="132" t="s">
        <v>3261</v>
      </c>
      <c r="C1708" s="904" t="s">
        <v>3383</v>
      </c>
      <c r="D1708" s="149" t="s">
        <v>3257</v>
      </c>
      <c r="E1708" s="87">
        <v>2</v>
      </c>
      <c r="F1708" s="17" t="s">
        <v>60</v>
      </c>
      <c r="G1708" s="969"/>
      <c r="H1708" s="916"/>
      <c r="I1708" s="916"/>
      <c r="J1708" s="18"/>
      <c r="K1708" s="953"/>
    </row>
    <row r="1709" spans="1:11" ht="52.8" x14ac:dyDescent="0.3">
      <c r="A1709" s="1140" t="str">
        <f>IF(K1709&lt;&gt;0,"x","")</f>
        <v/>
      </c>
      <c r="B1709" s="132" t="s">
        <v>3262</v>
      </c>
      <c r="C1709" s="904" t="s">
        <v>3384</v>
      </c>
      <c r="D1709" s="149" t="s">
        <v>3258</v>
      </c>
      <c r="E1709" s="87">
        <v>3</v>
      </c>
      <c r="F1709" s="17" t="s">
        <v>60</v>
      </c>
      <c r="G1709" s="969"/>
      <c r="H1709" s="916"/>
      <c r="I1709" s="916"/>
      <c r="J1709" s="18"/>
      <c r="K1709" s="953"/>
    </row>
    <row r="1710" spans="1:11" ht="39.6" x14ac:dyDescent="0.3">
      <c r="A1710" s="1140" t="str">
        <f>IF(K1710&lt;&gt;0,"x","")</f>
        <v/>
      </c>
      <c r="B1710" s="132" t="s">
        <v>3263</v>
      </c>
      <c r="C1710" s="904" t="s">
        <v>3385</v>
      </c>
      <c r="D1710" s="149" t="s">
        <v>3259</v>
      </c>
      <c r="E1710" s="87">
        <v>37</v>
      </c>
      <c r="F1710" s="17" t="s">
        <v>60</v>
      </c>
      <c r="G1710" s="969"/>
      <c r="H1710" s="916"/>
      <c r="I1710" s="916"/>
      <c r="J1710" s="18"/>
      <c r="K1710" s="953"/>
    </row>
    <row r="1711" spans="1:11" ht="15.6" hidden="1" x14ac:dyDescent="0.3">
      <c r="A1711" s="1140"/>
      <c r="B1711" s="132"/>
      <c r="C1711" s="908"/>
      <c r="D1711" s="138"/>
      <c r="E1711" s="666"/>
      <c r="F1711" s="17"/>
      <c r="G1711" s="969"/>
      <c r="H1711" s="969"/>
      <c r="I1711" s="969"/>
      <c r="J1711" s="18"/>
      <c r="K1711" s="969"/>
    </row>
    <row r="1712" spans="1:11" ht="15.6" hidden="1" x14ac:dyDescent="0.3">
      <c r="A1712" s="1140"/>
      <c r="B1712" s="895" t="s">
        <v>1699</v>
      </c>
      <c r="C1712" s="895"/>
      <c r="D1712" s="117" t="s">
        <v>1824</v>
      </c>
      <c r="E1712" s="895"/>
      <c r="F1712" s="133"/>
      <c r="G1712" s="960"/>
      <c r="H1712" s="960"/>
      <c r="I1712" s="960"/>
      <c r="J1712" s="110"/>
      <c r="K1712" s="957"/>
    </row>
    <row r="1713" spans="1:11" ht="26.4" hidden="1" x14ac:dyDescent="0.3">
      <c r="A1713" s="1140"/>
      <c r="B1713" s="1052" t="s">
        <v>3057</v>
      </c>
      <c r="C1713" s="69" t="s">
        <v>3215</v>
      </c>
      <c r="D1713" s="137" t="s">
        <v>3037</v>
      </c>
      <c r="E1713" s="667"/>
      <c r="F1713" s="29" t="s">
        <v>60</v>
      </c>
      <c r="G1713" s="970"/>
      <c r="H1713" s="970">
        <f>G1713*E1713</f>
        <v>0</v>
      </c>
      <c r="I1713" s="970">
        <f>H1713*$I$12</f>
        <v>0</v>
      </c>
      <c r="J1713" s="30"/>
      <c r="K1713" s="970">
        <f>SUM(H1713:I1713)</f>
        <v>0</v>
      </c>
    </row>
    <row r="1714" spans="1:11" ht="15.6" x14ac:dyDescent="0.3">
      <c r="A1714" s="1140" t="s">
        <v>4247</v>
      </c>
      <c r="B1714" s="1052"/>
      <c r="C1714" s="69"/>
      <c r="D1714" s="80"/>
      <c r="E1714" s="140"/>
      <c r="F1714" s="29"/>
      <c r="G1714" s="970"/>
      <c r="H1714" s="970"/>
      <c r="I1714" s="970"/>
      <c r="J1714" s="30"/>
      <c r="K1714" s="965"/>
    </row>
    <row r="1715" spans="1:11" ht="15.6" x14ac:dyDescent="0.3">
      <c r="A1715" s="1140" t="s">
        <v>4247</v>
      </c>
      <c r="B1715" s="895" t="s">
        <v>1700</v>
      </c>
      <c r="C1715" s="895"/>
      <c r="D1715" s="117" t="s">
        <v>1825</v>
      </c>
      <c r="E1715" s="895"/>
      <c r="F1715" s="133"/>
      <c r="G1715" s="960"/>
      <c r="H1715" s="960"/>
      <c r="I1715" s="960"/>
      <c r="J1715" s="110"/>
      <c r="K1715" s="957"/>
    </row>
    <row r="1716" spans="1:11" ht="26.4" x14ac:dyDescent="0.3">
      <c r="A1716" s="1140" t="str">
        <f>IF(K1716&lt;&gt;0,"x","")</f>
        <v/>
      </c>
      <c r="B1716" s="1052" t="s">
        <v>2900</v>
      </c>
      <c r="C1716" s="69" t="s">
        <v>3202</v>
      </c>
      <c r="D1716" s="137" t="s">
        <v>3213</v>
      </c>
      <c r="E1716" s="667">
        <v>27</v>
      </c>
      <c r="F1716" s="29" t="s">
        <v>60</v>
      </c>
      <c r="G1716" s="970"/>
      <c r="H1716" s="916"/>
      <c r="I1716" s="916"/>
      <c r="J1716" s="30"/>
      <c r="K1716" s="953"/>
    </row>
    <row r="1717" spans="1:11" ht="26.4" x14ac:dyDescent="0.3">
      <c r="A1717" s="1140" t="str">
        <f>IF(K1717&lt;&gt;0,"x","")</f>
        <v/>
      </c>
      <c r="B1717" s="1052" t="s">
        <v>2901</v>
      </c>
      <c r="C1717" s="1052" t="s">
        <v>3011</v>
      </c>
      <c r="D1717" s="139" t="s">
        <v>2898</v>
      </c>
      <c r="E1717" s="668">
        <v>2</v>
      </c>
      <c r="F1717" s="1053" t="s">
        <v>60</v>
      </c>
      <c r="G1717" s="916"/>
      <c r="H1717" s="916"/>
      <c r="I1717" s="916"/>
      <c r="J1717" s="10"/>
      <c r="K1717" s="953"/>
    </row>
    <row r="1718" spans="1:11" ht="26.4" x14ac:dyDescent="0.3">
      <c r="A1718" s="1140" t="str">
        <f>IF(K1718&lt;&gt;0,"x","")</f>
        <v/>
      </c>
      <c r="B1718" s="1052" t="s">
        <v>2902</v>
      </c>
      <c r="C1718" s="1052" t="s">
        <v>3012</v>
      </c>
      <c r="D1718" s="139" t="s">
        <v>2899</v>
      </c>
      <c r="E1718" s="668">
        <v>2</v>
      </c>
      <c r="F1718" s="1053" t="s">
        <v>60</v>
      </c>
      <c r="G1718" s="916"/>
      <c r="H1718" s="916"/>
      <c r="I1718" s="916"/>
      <c r="J1718" s="10"/>
      <c r="K1718" s="953"/>
    </row>
    <row r="1719" spans="1:11" ht="26.4" hidden="1" x14ac:dyDescent="0.3">
      <c r="A1719" s="1140"/>
      <c r="B1719" s="885" t="s">
        <v>2956</v>
      </c>
      <c r="C1719" s="831"/>
      <c r="D1719" s="138" t="s">
        <v>2938</v>
      </c>
      <c r="E1719" s="669"/>
      <c r="F1719" s="17" t="s">
        <v>60</v>
      </c>
      <c r="G1719" s="969"/>
      <c r="H1719" s="969">
        <f>G1719*E1719</f>
        <v>0</v>
      </c>
      <c r="I1719" s="969">
        <f>H1719*$I$12</f>
        <v>0</v>
      </c>
      <c r="J1719" s="18"/>
      <c r="K1719" s="969">
        <f>SUM(H1719:I1719)</f>
        <v>0</v>
      </c>
    </row>
    <row r="1720" spans="1:11" ht="15.6" x14ac:dyDescent="0.3">
      <c r="A1720" s="1140" t="s">
        <v>4247</v>
      </c>
      <c r="B1720" s="69"/>
      <c r="C1720" s="69"/>
      <c r="D1720" s="80"/>
      <c r="E1720" s="140"/>
      <c r="F1720" s="29"/>
      <c r="G1720" s="970"/>
      <c r="H1720" s="970"/>
      <c r="I1720" s="970"/>
      <c r="J1720" s="30"/>
      <c r="K1720" s="965"/>
    </row>
    <row r="1721" spans="1:11" ht="15.6" x14ac:dyDescent="0.3">
      <c r="A1721" s="1140" t="s">
        <v>4247</v>
      </c>
      <c r="B1721" s="895" t="s">
        <v>1701</v>
      </c>
      <c r="C1721" s="895"/>
      <c r="D1721" s="117" t="s">
        <v>1826</v>
      </c>
      <c r="E1721" s="895"/>
      <c r="F1721" s="133"/>
      <c r="G1721" s="960"/>
      <c r="H1721" s="960"/>
      <c r="I1721" s="960"/>
      <c r="J1721" s="110"/>
      <c r="K1721" s="957"/>
    </row>
    <row r="1722" spans="1:11" ht="26.4" hidden="1" x14ac:dyDescent="0.3">
      <c r="A1722" s="1140"/>
      <c r="B1722" s="69" t="s">
        <v>2878</v>
      </c>
      <c r="C1722" s="904" t="s">
        <v>3386</v>
      </c>
      <c r="D1722" s="137" t="s">
        <v>3469</v>
      </c>
      <c r="E1722" s="667"/>
      <c r="F1722" s="29" t="s">
        <v>60</v>
      </c>
      <c r="G1722" s="970"/>
      <c r="H1722" s="970">
        <f>G1722*E1722</f>
        <v>0</v>
      </c>
      <c r="I1722" s="970">
        <f>H1722*$I$12</f>
        <v>0</v>
      </c>
      <c r="J1722" s="30"/>
      <c r="K1722" s="970">
        <f>SUM(H1722:I1722)</f>
        <v>0</v>
      </c>
    </row>
    <row r="1723" spans="1:11" ht="26.4" x14ac:dyDescent="0.3">
      <c r="A1723" s="1140" t="str">
        <f>IF(K1723&lt;&gt;0,"x","")</f>
        <v/>
      </c>
      <c r="B1723" s="69" t="s">
        <v>2895</v>
      </c>
      <c r="C1723" s="1052" t="s">
        <v>3008</v>
      </c>
      <c r="D1723" s="657" t="s">
        <v>3203</v>
      </c>
      <c r="E1723" s="667">
        <v>118</v>
      </c>
      <c r="F1723" s="29" t="s">
        <v>60</v>
      </c>
      <c r="G1723" s="970"/>
      <c r="H1723" s="916"/>
      <c r="I1723" s="916"/>
      <c r="J1723" s="30"/>
      <c r="K1723" s="953"/>
    </row>
    <row r="1724" spans="1:11" ht="26.4" x14ac:dyDescent="0.3">
      <c r="A1724" s="1140" t="str">
        <f>IF(K1724&lt;&gt;0,"x","")</f>
        <v/>
      </c>
      <c r="B1724" s="1052" t="s">
        <v>2896</v>
      </c>
      <c r="C1724" s="1052" t="s">
        <v>3009</v>
      </c>
      <c r="D1724" s="842" t="s">
        <v>3204</v>
      </c>
      <c r="E1724" s="668">
        <v>54</v>
      </c>
      <c r="F1724" s="1053" t="s">
        <v>60</v>
      </c>
      <c r="G1724" s="916"/>
      <c r="H1724" s="916"/>
      <c r="I1724" s="916"/>
      <c r="J1724" s="10"/>
      <c r="K1724" s="953"/>
    </row>
    <row r="1725" spans="1:11" ht="26.4" hidden="1" x14ac:dyDescent="0.3">
      <c r="A1725" s="1140"/>
      <c r="B1725" s="69" t="s">
        <v>2897</v>
      </c>
      <c r="C1725" s="904" t="s">
        <v>3387</v>
      </c>
      <c r="D1725" s="841" t="s">
        <v>2894</v>
      </c>
      <c r="E1725" s="668"/>
      <c r="F1725" s="17" t="s">
        <v>60</v>
      </c>
      <c r="G1725" s="916"/>
      <c r="H1725" s="969">
        <f>G1725*E1725</f>
        <v>0</v>
      </c>
      <c r="I1725" s="969">
        <f>H1725*$I$12</f>
        <v>0</v>
      </c>
      <c r="J1725" s="18"/>
      <c r="K1725" s="969">
        <f>SUM(H1725:I1725)</f>
        <v>0</v>
      </c>
    </row>
    <row r="1726" spans="1:11" ht="15.6" hidden="1" x14ac:dyDescent="0.3">
      <c r="A1726" s="1140"/>
      <c r="B1726" s="1052"/>
      <c r="C1726" s="1052"/>
      <c r="D1726" s="83"/>
      <c r="E1726" s="859"/>
      <c r="F1726" s="17"/>
      <c r="G1726" s="969"/>
      <c r="H1726" s="969"/>
      <c r="I1726" s="969"/>
      <c r="J1726" s="18"/>
      <c r="K1726" s="958"/>
    </row>
    <row r="1727" spans="1:11" ht="15.6" hidden="1" x14ac:dyDescent="0.3">
      <c r="A1727" s="1140"/>
      <c r="B1727" s="1052" t="s">
        <v>1702</v>
      </c>
      <c r="C1727" s="1052"/>
      <c r="D1727" s="1056" t="s">
        <v>1827</v>
      </c>
      <c r="E1727" s="1051"/>
      <c r="F1727" s="1053"/>
      <c r="G1727" s="916"/>
      <c r="H1727" s="916">
        <f>G1727*F1727</f>
        <v>0</v>
      </c>
      <c r="I1727" s="916">
        <f>H1727*$I$12</f>
        <v>0</v>
      </c>
      <c r="J1727" s="10"/>
      <c r="K1727" s="953">
        <f>SUM(H1727:I1727)</f>
        <v>0</v>
      </c>
    </row>
    <row r="1728" spans="1:11" ht="10.5" hidden="1" customHeight="1" x14ac:dyDescent="0.3">
      <c r="A1728" s="1140"/>
      <c r="B1728" s="670"/>
      <c r="C1728" s="671"/>
      <c r="D1728" s="670"/>
      <c r="E1728" s="1051"/>
      <c r="F1728" s="1051"/>
      <c r="G1728" s="916"/>
      <c r="H1728" s="916"/>
      <c r="I1728" s="916"/>
      <c r="J1728" s="1051"/>
      <c r="K1728" s="916"/>
    </row>
    <row r="1729" spans="1:11" ht="15.6" hidden="1" x14ac:dyDescent="0.3">
      <c r="A1729" s="1140"/>
      <c r="B1729" s="886" t="s">
        <v>1703</v>
      </c>
      <c r="C1729" s="886"/>
      <c r="D1729" s="65" t="s">
        <v>1635</v>
      </c>
      <c r="E1729" s="886"/>
      <c r="F1729" s="886"/>
      <c r="G1729" s="956"/>
      <c r="H1729" s="956"/>
      <c r="I1729" s="956"/>
      <c r="J1729" s="886"/>
      <c r="K1729" s="956"/>
    </row>
    <row r="1730" spans="1:11" ht="15.6" hidden="1" x14ac:dyDescent="0.3">
      <c r="A1730" s="1140"/>
      <c r="B1730" s="1052" t="s">
        <v>1704</v>
      </c>
      <c r="C1730" s="1052"/>
      <c r="D1730" s="1056" t="s">
        <v>1828</v>
      </c>
      <c r="E1730" s="1051"/>
      <c r="F1730" s="1053"/>
      <c r="G1730" s="916"/>
      <c r="H1730" s="916">
        <f>G1730*F1730</f>
        <v>0</v>
      </c>
      <c r="I1730" s="916">
        <f>H1730*$I$12</f>
        <v>0</v>
      </c>
      <c r="J1730" s="10"/>
      <c r="K1730" s="953">
        <f>SUM(H1730:I1730)</f>
        <v>0</v>
      </c>
    </row>
    <row r="1731" spans="1:11" ht="15.6" hidden="1" x14ac:dyDescent="0.3">
      <c r="A1731" s="1140"/>
      <c r="B1731" s="1052" t="s">
        <v>1705</v>
      </c>
      <c r="C1731" s="1052"/>
      <c r="D1731" s="1056" t="s">
        <v>1833</v>
      </c>
      <c r="E1731" s="1051"/>
      <c r="F1731" s="1053"/>
      <c r="G1731" s="916"/>
      <c r="H1731" s="916">
        <f>G1731*F1731</f>
        <v>0</v>
      </c>
      <c r="I1731" s="916">
        <f>H1731*$I$12</f>
        <v>0</v>
      </c>
      <c r="J1731" s="10"/>
      <c r="K1731" s="953">
        <f>SUM(H1731:I1731)</f>
        <v>0</v>
      </c>
    </row>
    <row r="1732" spans="1:11" ht="15.6" hidden="1" x14ac:dyDescent="0.3">
      <c r="A1732" s="1140"/>
      <c r="B1732" s="1052" t="s">
        <v>1706</v>
      </c>
      <c r="C1732" s="1052"/>
      <c r="D1732" s="1056" t="s">
        <v>1829</v>
      </c>
      <c r="E1732" s="1051"/>
      <c r="F1732" s="1053"/>
      <c r="G1732" s="916"/>
      <c r="H1732" s="916">
        <f>G1732*F1732</f>
        <v>0</v>
      </c>
      <c r="I1732" s="916">
        <f>H1732*$I$12</f>
        <v>0</v>
      </c>
      <c r="J1732" s="10"/>
      <c r="K1732" s="953">
        <f>SUM(H1732:I1732)</f>
        <v>0</v>
      </c>
    </row>
    <row r="1733" spans="1:11" ht="15.6" hidden="1" x14ac:dyDescent="0.3">
      <c r="A1733" s="1140"/>
      <c r="B1733" s="895" t="s">
        <v>1707</v>
      </c>
      <c r="C1733" s="895"/>
      <c r="D1733" s="894" t="s">
        <v>1830</v>
      </c>
      <c r="E1733" s="895"/>
      <c r="F1733" s="133"/>
      <c r="G1733" s="960"/>
      <c r="H1733" s="852"/>
      <c r="I1733" s="852"/>
      <c r="J1733" s="75"/>
      <c r="K1733" s="954"/>
    </row>
    <row r="1734" spans="1:11" ht="26.4" hidden="1" x14ac:dyDescent="0.3">
      <c r="A1734" s="1140"/>
      <c r="B1734" s="1052" t="s">
        <v>3268</v>
      </c>
      <c r="C1734" s="438"/>
      <c r="D1734" s="841" t="s">
        <v>3264</v>
      </c>
      <c r="E1734" s="1051"/>
      <c r="F1734" s="1053" t="s">
        <v>60</v>
      </c>
      <c r="G1734" s="1036"/>
      <c r="H1734" s="969">
        <f>G1734*E1734</f>
        <v>0</v>
      </c>
      <c r="I1734" s="969">
        <f>H1734*$I$12</f>
        <v>0</v>
      </c>
      <c r="J1734" s="18"/>
      <c r="K1734" s="969">
        <f>SUM(H1734:I1734)</f>
        <v>0</v>
      </c>
    </row>
    <row r="1735" spans="1:11" ht="26.4" hidden="1" x14ac:dyDescent="0.3">
      <c r="A1735" s="1140"/>
      <c r="B1735" s="1052" t="s">
        <v>3269</v>
      </c>
      <c r="C1735" s="438"/>
      <c r="D1735" s="841" t="s">
        <v>3265</v>
      </c>
      <c r="E1735" s="1051"/>
      <c r="F1735" s="1053" t="s">
        <v>60</v>
      </c>
      <c r="G1735" s="1036"/>
      <c r="H1735" s="969">
        <f>G1735*E1735</f>
        <v>0</v>
      </c>
      <c r="I1735" s="969">
        <f>H1735*$I$12</f>
        <v>0</v>
      </c>
      <c r="J1735" s="18"/>
      <c r="K1735" s="969">
        <f>SUM(H1735:I1735)</f>
        <v>0</v>
      </c>
    </row>
    <row r="1736" spans="1:11" ht="26.4" hidden="1" x14ac:dyDescent="0.3">
      <c r="A1736" s="1140"/>
      <c r="B1736" s="1052" t="s">
        <v>3270</v>
      </c>
      <c r="C1736" s="438"/>
      <c r="D1736" s="841" t="s">
        <v>3266</v>
      </c>
      <c r="E1736" s="1051"/>
      <c r="F1736" s="1053" t="s">
        <v>60</v>
      </c>
      <c r="G1736" s="1036"/>
      <c r="H1736" s="969">
        <f>G1736*E1736</f>
        <v>0</v>
      </c>
      <c r="I1736" s="969">
        <f>H1736*$I$12</f>
        <v>0</v>
      </c>
      <c r="J1736" s="18"/>
      <c r="K1736" s="969">
        <f>SUM(H1736:I1736)</f>
        <v>0</v>
      </c>
    </row>
    <row r="1737" spans="1:11" ht="26.4" hidden="1" x14ac:dyDescent="0.3">
      <c r="A1737" s="1140"/>
      <c r="B1737" s="1052" t="s">
        <v>3271</v>
      </c>
      <c r="C1737" s="438"/>
      <c r="D1737" s="841" t="s">
        <v>3267</v>
      </c>
      <c r="E1737" s="1051"/>
      <c r="F1737" s="1053" t="s">
        <v>60</v>
      </c>
      <c r="G1737" s="1036"/>
      <c r="H1737" s="969">
        <f>G1737*E1737</f>
        <v>0</v>
      </c>
      <c r="I1737" s="969">
        <f>H1737*$I$12</f>
        <v>0</v>
      </c>
      <c r="J1737" s="18"/>
      <c r="K1737" s="969">
        <f>SUM(H1737:I1737)</f>
        <v>0</v>
      </c>
    </row>
    <row r="1738" spans="1:11" ht="15.6" hidden="1" x14ac:dyDescent="0.3">
      <c r="A1738" s="1140"/>
      <c r="B1738" s="1052"/>
      <c r="C1738" s="1052"/>
      <c r="D1738" s="1056"/>
      <c r="E1738" s="1051"/>
      <c r="F1738" s="1053"/>
      <c r="G1738" s="916"/>
      <c r="H1738" s="916"/>
      <c r="I1738" s="916"/>
      <c r="J1738" s="10"/>
      <c r="K1738" s="953"/>
    </row>
    <row r="1739" spans="1:11" ht="15.6" hidden="1" x14ac:dyDescent="0.3">
      <c r="A1739" s="1140"/>
      <c r="B1739" s="1052" t="s">
        <v>1708</v>
      </c>
      <c r="C1739" s="1052"/>
      <c r="D1739" s="1056" t="s">
        <v>1831</v>
      </c>
      <c r="E1739" s="1051"/>
      <c r="F1739" s="1053"/>
      <c r="G1739" s="916"/>
      <c r="H1739" s="916">
        <f>G1739*F1739</f>
        <v>0</v>
      </c>
      <c r="I1739" s="916">
        <f>H1739*$I$12</f>
        <v>0</v>
      </c>
      <c r="J1739" s="10"/>
      <c r="K1739" s="953">
        <f>SUM(H1739:I1739)</f>
        <v>0</v>
      </c>
    </row>
    <row r="1740" spans="1:11" ht="15.6" hidden="1" x14ac:dyDescent="0.3">
      <c r="A1740" s="1140"/>
      <c r="B1740" s="670"/>
      <c r="C1740" s="671"/>
      <c r="D1740" s="670"/>
      <c r="E1740" s="1051"/>
      <c r="F1740" s="1051"/>
      <c r="G1740" s="916"/>
      <c r="H1740" s="916"/>
      <c r="I1740" s="916"/>
      <c r="J1740" s="1051"/>
      <c r="K1740" s="916"/>
    </row>
    <row r="1741" spans="1:11" ht="15.6" hidden="1" x14ac:dyDescent="0.3">
      <c r="A1741" s="1140"/>
      <c r="B1741" s="880" t="s">
        <v>1709</v>
      </c>
      <c r="C1741" s="880"/>
      <c r="D1741" s="20" t="s">
        <v>1832</v>
      </c>
      <c r="E1741" s="880"/>
      <c r="F1741" s="880"/>
      <c r="G1741" s="964"/>
      <c r="H1741" s="964"/>
      <c r="I1741" s="964"/>
      <c r="J1741" s="880"/>
      <c r="K1741" s="964"/>
    </row>
    <row r="1742" spans="1:11" ht="15.6" hidden="1" x14ac:dyDescent="0.3">
      <c r="A1742" s="1140"/>
      <c r="B1742" s="1052" t="s">
        <v>1710</v>
      </c>
      <c r="C1742" s="1052"/>
      <c r="D1742" s="1056" t="s">
        <v>1834</v>
      </c>
      <c r="E1742" s="1051"/>
      <c r="F1742" s="1053"/>
      <c r="G1742" s="916"/>
      <c r="H1742" s="916">
        <f t="shared" ref="H1742:H1747" si="155">G1742*F1742</f>
        <v>0</v>
      </c>
      <c r="I1742" s="916">
        <f t="shared" ref="I1742:I1747" si="156">H1742*$I$12</f>
        <v>0</v>
      </c>
      <c r="J1742" s="10"/>
      <c r="K1742" s="953">
        <f t="shared" ref="K1742:K1747" si="157">SUM(H1742:I1742)</f>
        <v>0</v>
      </c>
    </row>
    <row r="1743" spans="1:11" ht="15.6" hidden="1" x14ac:dyDescent="0.3">
      <c r="A1743" s="1140"/>
      <c r="B1743" s="1052" t="s">
        <v>1711</v>
      </c>
      <c r="C1743" s="1052"/>
      <c r="D1743" s="1056" t="s">
        <v>1835</v>
      </c>
      <c r="E1743" s="1051"/>
      <c r="F1743" s="1053"/>
      <c r="G1743" s="916"/>
      <c r="H1743" s="916">
        <f t="shared" si="155"/>
        <v>0</v>
      </c>
      <c r="I1743" s="916">
        <f t="shared" si="156"/>
        <v>0</v>
      </c>
      <c r="J1743" s="10"/>
      <c r="K1743" s="953">
        <f t="shared" si="157"/>
        <v>0</v>
      </c>
    </row>
    <row r="1744" spans="1:11" ht="15.6" hidden="1" x14ac:dyDescent="0.3">
      <c r="A1744" s="1140"/>
      <c r="B1744" s="1052" t="s">
        <v>1712</v>
      </c>
      <c r="C1744" s="1052"/>
      <c r="D1744" s="1056" t="s">
        <v>1791</v>
      </c>
      <c r="E1744" s="1051"/>
      <c r="F1744" s="1053"/>
      <c r="G1744" s="916"/>
      <c r="H1744" s="916">
        <f t="shared" si="155"/>
        <v>0</v>
      </c>
      <c r="I1744" s="916">
        <f t="shared" si="156"/>
        <v>0</v>
      </c>
      <c r="J1744" s="10"/>
      <c r="K1744" s="953">
        <f t="shared" si="157"/>
        <v>0</v>
      </c>
    </row>
    <row r="1745" spans="1:11" ht="15.6" hidden="1" x14ac:dyDescent="0.3">
      <c r="A1745" s="1140"/>
      <c r="B1745" s="1052" t="s">
        <v>1713</v>
      </c>
      <c r="C1745" s="1052"/>
      <c r="D1745" s="1056" t="s">
        <v>1836</v>
      </c>
      <c r="E1745" s="1051"/>
      <c r="F1745" s="1053"/>
      <c r="G1745" s="916"/>
      <c r="H1745" s="916">
        <f t="shared" si="155"/>
        <v>0</v>
      </c>
      <c r="I1745" s="916">
        <f t="shared" si="156"/>
        <v>0</v>
      </c>
      <c r="J1745" s="10"/>
      <c r="K1745" s="953">
        <f t="shared" si="157"/>
        <v>0</v>
      </c>
    </row>
    <row r="1746" spans="1:11" ht="15.6" hidden="1" x14ac:dyDescent="0.3">
      <c r="A1746" s="1140"/>
      <c r="B1746" s="1052" t="s">
        <v>1714</v>
      </c>
      <c r="C1746" s="1052"/>
      <c r="D1746" s="1056" t="s">
        <v>1837</v>
      </c>
      <c r="E1746" s="1051"/>
      <c r="F1746" s="1053"/>
      <c r="G1746" s="916"/>
      <c r="H1746" s="916">
        <f t="shared" si="155"/>
        <v>0</v>
      </c>
      <c r="I1746" s="916">
        <f t="shared" si="156"/>
        <v>0</v>
      </c>
      <c r="J1746" s="10"/>
      <c r="K1746" s="953">
        <f t="shared" si="157"/>
        <v>0</v>
      </c>
    </row>
    <row r="1747" spans="1:11" ht="15.6" hidden="1" x14ac:dyDescent="0.3">
      <c r="A1747" s="1140"/>
      <c r="B1747" s="1052" t="s">
        <v>1715</v>
      </c>
      <c r="C1747" s="1052"/>
      <c r="D1747" s="1056" t="s">
        <v>1838</v>
      </c>
      <c r="E1747" s="1051"/>
      <c r="F1747" s="1053"/>
      <c r="G1747" s="916"/>
      <c r="H1747" s="916">
        <f t="shared" si="155"/>
        <v>0</v>
      </c>
      <c r="I1747" s="916">
        <f t="shared" si="156"/>
        <v>0</v>
      </c>
      <c r="J1747" s="10"/>
      <c r="K1747" s="953">
        <f t="shared" si="157"/>
        <v>0</v>
      </c>
    </row>
    <row r="1748" spans="1:11" ht="15.6" hidden="1" x14ac:dyDescent="0.3">
      <c r="A1748" s="1140"/>
      <c r="B1748" s="670"/>
      <c r="C1748" s="671"/>
      <c r="D1748" s="670"/>
      <c r="E1748" s="1051"/>
      <c r="F1748" s="1051"/>
      <c r="G1748" s="916"/>
      <c r="H1748" s="916"/>
      <c r="I1748" s="916"/>
      <c r="J1748" s="1051"/>
      <c r="K1748" s="916"/>
    </row>
    <row r="1749" spans="1:11" ht="15.6" hidden="1" x14ac:dyDescent="0.3">
      <c r="A1749" s="1140"/>
      <c r="B1749" s="880" t="s">
        <v>1716</v>
      </c>
      <c r="C1749" s="880"/>
      <c r="D1749" s="20" t="s">
        <v>1839</v>
      </c>
      <c r="E1749" s="880"/>
      <c r="F1749" s="880"/>
      <c r="G1749" s="964"/>
      <c r="H1749" s="964"/>
      <c r="I1749" s="964"/>
      <c r="J1749" s="880"/>
      <c r="K1749" s="964"/>
    </row>
    <row r="1750" spans="1:11" ht="15.6" hidden="1" x14ac:dyDescent="0.3">
      <c r="A1750" s="1140"/>
      <c r="B1750" s="1052" t="s">
        <v>1717</v>
      </c>
      <c r="C1750" s="1052"/>
      <c r="D1750" s="1056" t="s">
        <v>1840</v>
      </c>
      <c r="E1750" s="1052"/>
      <c r="F1750" s="1052"/>
      <c r="G1750" s="955"/>
      <c r="H1750" s="916">
        <f>G1750*F1750</f>
        <v>0</v>
      </c>
      <c r="I1750" s="916">
        <f>H1750*$I$12</f>
        <v>0</v>
      </c>
      <c r="J1750" s="10"/>
      <c r="K1750" s="953">
        <f>SUM(H1750:I1750)</f>
        <v>0</v>
      </c>
    </row>
    <row r="1751" spans="1:11" ht="15.6" hidden="1" x14ac:dyDescent="0.3">
      <c r="A1751" s="1140"/>
      <c r="B1751" s="1052" t="s">
        <v>1718</v>
      </c>
      <c r="C1751" s="1052"/>
      <c r="D1751" s="1056" t="s">
        <v>1841</v>
      </c>
      <c r="E1751" s="1052"/>
      <c r="F1751" s="1052"/>
      <c r="G1751" s="955"/>
      <c r="H1751" s="916">
        <f>G1751*F1751</f>
        <v>0</v>
      </c>
      <c r="I1751" s="916">
        <f>H1751*$I$12</f>
        <v>0</v>
      </c>
      <c r="J1751" s="10"/>
      <c r="K1751" s="953">
        <f>SUM(H1751:I1751)</f>
        <v>0</v>
      </c>
    </row>
    <row r="1752" spans="1:11" ht="15.6" hidden="1" x14ac:dyDescent="0.3">
      <c r="A1752" s="1140"/>
      <c r="B1752" s="1052" t="s">
        <v>1719</v>
      </c>
      <c r="C1752" s="1052"/>
      <c r="D1752" s="1056" t="s">
        <v>1842</v>
      </c>
      <c r="E1752" s="1052"/>
      <c r="F1752" s="1052"/>
      <c r="G1752" s="955"/>
      <c r="H1752" s="916">
        <f>G1752*F1752</f>
        <v>0</v>
      </c>
      <c r="I1752" s="916">
        <f>H1752*$I$12</f>
        <v>0</v>
      </c>
      <c r="J1752" s="10"/>
      <c r="K1752" s="953">
        <f>SUM(H1752:I1752)</f>
        <v>0</v>
      </c>
    </row>
    <row r="1753" spans="1:11" ht="15.6" hidden="1" x14ac:dyDescent="0.3">
      <c r="A1753" s="1140"/>
      <c r="B1753" s="1052" t="s">
        <v>1720</v>
      </c>
      <c r="C1753" s="1052"/>
      <c r="D1753" s="1056" t="s">
        <v>1843</v>
      </c>
      <c r="E1753" s="1052"/>
      <c r="F1753" s="1052"/>
      <c r="G1753" s="955"/>
      <c r="H1753" s="916">
        <f>G1753*F1753</f>
        <v>0</v>
      </c>
      <c r="I1753" s="916">
        <f>H1753*$I$12</f>
        <v>0</v>
      </c>
      <c r="J1753" s="10"/>
      <c r="K1753" s="953">
        <f>SUM(H1753:I1753)</f>
        <v>0</v>
      </c>
    </row>
    <row r="1754" spans="1:11" ht="15.6" hidden="1" x14ac:dyDescent="0.3">
      <c r="A1754" s="1140"/>
      <c r="B1754" s="670"/>
      <c r="C1754" s="671"/>
      <c r="D1754" s="670"/>
      <c r="E1754" s="1051"/>
      <c r="F1754" s="1051"/>
      <c r="G1754" s="916"/>
      <c r="H1754" s="916"/>
      <c r="I1754" s="916"/>
      <c r="J1754" s="1051"/>
      <c r="K1754" s="916"/>
    </row>
    <row r="1755" spans="1:11" ht="15.6" hidden="1" x14ac:dyDescent="0.3">
      <c r="A1755" s="1140"/>
      <c r="B1755" s="407" t="s">
        <v>1721</v>
      </c>
      <c r="C1755" s="407"/>
      <c r="D1755" s="408" t="s">
        <v>1844</v>
      </c>
      <c r="E1755" s="407"/>
      <c r="F1755" s="407"/>
      <c r="G1755" s="966"/>
      <c r="H1755" s="966"/>
      <c r="I1755" s="966"/>
      <c r="J1755" s="409"/>
      <c r="K1755" s="966"/>
    </row>
    <row r="1756" spans="1:11" ht="15.6" hidden="1" x14ac:dyDescent="0.3">
      <c r="A1756" s="1140"/>
      <c r="B1756" s="880" t="s">
        <v>1722</v>
      </c>
      <c r="C1756" s="880"/>
      <c r="D1756" s="20" t="s">
        <v>1845</v>
      </c>
      <c r="E1756" s="880"/>
      <c r="F1756" s="880"/>
      <c r="G1756" s="964"/>
      <c r="H1756" s="964">
        <f>G1756*F1756</f>
        <v>0</v>
      </c>
      <c r="I1756" s="964">
        <f>H1756*$I$12</f>
        <v>0</v>
      </c>
      <c r="J1756" s="880"/>
      <c r="K1756" s="964">
        <f>SUM(H1756:I1756)</f>
        <v>0</v>
      </c>
    </row>
    <row r="1757" spans="1:11" ht="15.6" hidden="1" x14ac:dyDescent="0.3">
      <c r="A1757" s="1140"/>
      <c r="B1757" s="670"/>
      <c r="C1757" s="671"/>
      <c r="D1757" s="670"/>
      <c r="E1757" s="1051"/>
      <c r="F1757" s="1051"/>
      <c r="G1757" s="916"/>
      <c r="H1757" s="916"/>
      <c r="I1757" s="916"/>
      <c r="J1757" s="1051"/>
      <c r="K1757" s="916"/>
    </row>
    <row r="1758" spans="1:11" ht="15.6" hidden="1" x14ac:dyDescent="0.3">
      <c r="A1758" s="1140"/>
      <c r="B1758" s="880" t="s">
        <v>1723</v>
      </c>
      <c r="C1758" s="880"/>
      <c r="D1758" s="20" t="s">
        <v>1846</v>
      </c>
      <c r="E1758" s="880"/>
      <c r="F1758" s="880"/>
      <c r="G1758" s="964"/>
      <c r="H1758" s="964">
        <f>G1758*F1758</f>
        <v>0</v>
      </c>
      <c r="I1758" s="964">
        <f>H1758*$I$12</f>
        <v>0</v>
      </c>
      <c r="J1758" s="880"/>
      <c r="K1758" s="964">
        <f>SUM(H1758:I1758)</f>
        <v>0</v>
      </c>
    </row>
    <row r="1759" spans="1:11" ht="15.6" hidden="1" x14ac:dyDescent="0.3">
      <c r="A1759" s="1140"/>
      <c r="B1759" s="670"/>
      <c r="C1759" s="671"/>
      <c r="D1759" s="670"/>
      <c r="E1759" s="1051"/>
      <c r="F1759" s="1051"/>
      <c r="G1759" s="916"/>
      <c r="H1759" s="916"/>
      <c r="I1759" s="916"/>
      <c r="J1759" s="1051"/>
      <c r="K1759" s="916"/>
    </row>
    <row r="1760" spans="1:11" ht="15.6" hidden="1" x14ac:dyDescent="0.3">
      <c r="A1760" s="1140"/>
      <c r="B1760" s="880" t="s">
        <v>1724</v>
      </c>
      <c r="C1760" s="880"/>
      <c r="D1760" s="20" t="s">
        <v>1847</v>
      </c>
      <c r="E1760" s="880"/>
      <c r="F1760" s="880"/>
      <c r="G1760" s="964"/>
      <c r="H1760" s="964">
        <f>G1760*F1760</f>
        <v>0</v>
      </c>
      <c r="I1760" s="964">
        <f>H1760*$I$12</f>
        <v>0</v>
      </c>
      <c r="J1760" s="880"/>
      <c r="K1760" s="964">
        <f>SUM(H1760:I1760)</f>
        <v>0</v>
      </c>
    </row>
    <row r="1761" spans="1:11" ht="15.6" hidden="1" x14ac:dyDescent="0.3">
      <c r="A1761" s="1140"/>
      <c r="B1761" s="670"/>
      <c r="C1761" s="671"/>
      <c r="D1761" s="670"/>
      <c r="E1761" s="1051"/>
      <c r="F1761" s="1051"/>
      <c r="G1761" s="916"/>
      <c r="H1761" s="916"/>
      <c r="I1761" s="916"/>
      <c r="J1761" s="1051"/>
      <c r="K1761" s="916"/>
    </row>
    <row r="1762" spans="1:11" ht="15.6" hidden="1" x14ac:dyDescent="0.3">
      <c r="A1762" s="1140"/>
      <c r="B1762" s="880" t="s">
        <v>1725</v>
      </c>
      <c r="C1762" s="880"/>
      <c r="D1762" s="20" t="s">
        <v>1848</v>
      </c>
      <c r="E1762" s="880"/>
      <c r="F1762" s="880"/>
      <c r="G1762" s="964"/>
      <c r="H1762" s="964">
        <f>G1762*F1762</f>
        <v>0</v>
      </c>
      <c r="I1762" s="964">
        <f>H1762*$I$12</f>
        <v>0</v>
      </c>
      <c r="J1762" s="880"/>
      <c r="K1762" s="964">
        <f>SUM(H1762:I1762)</f>
        <v>0</v>
      </c>
    </row>
    <row r="1763" spans="1:11" ht="15.6" hidden="1" x14ac:dyDescent="0.3">
      <c r="A1763" s="1140"/>
      <c r="B1763" s="670"/>
      <c r="C1763" s="671"/>
      <c r="D1763" s="670"/>
      <c r="E1763" s="1051"/>
      <c r="F1763" s="1051"/>
      <c r="G1763" s="916"/>
      <c r="H1763" s="916"/>
      <c r="I1763" s="916"/>
      <c r="J1763" s="1051"/>
      <c r="K1763" s="916"/>
    </row>
    <row r="1764" spans="1:11" ht="15.6" hidden="1" x14ac:dyDescent="0.3">
      <c r="A1764" s="1140"/>
      <c r="B1764" s="880" t="s">
        <v>1726</v>
      </c>
      <c r="C1764" s="880"/>
      <c r="D1764" s="20" t="s">
        <v>1849</v>
      </c>
      <c r="E1764" s="880"/>
      <c r="F1764" s="880"/>
      <c r="G1764" s="964"/>
      <c r="H1764" s="964">
        <f>G1764*F1764</f>
        <v>0</v>
      </c>
      <c r="I1764" s="964">
        <f>H1764*$I$12</f>
        <v>0</v>
      </c>
      <c r="J1764" s="880"/>
      <c r="K1764" s="964">
        <f>SUM(H1764:I1764)</f>
        <v>0</v>
      </c>
    </row>
    <row r="1765" spans="1:11" ht="15.6" hidden="1" x14ac:dyDescent="0.3">
      <c r="A1765" s="1140"/>
      <c r="B1765" s="670"/>
      <c r="C1765" s="671"/>
      <c r="D1765" s="670"/>
      <c r="E1765" s="1051"/>
      <c r="F1765" s="1051"/>
      <c r="G1765" s="916"/>
      <c r="H1765" s="916"/>
      <c r="I1765" s="916"/>
      <c r="J1765" s="1051"/>
      <c r="K1765" s="916"/>
    </row>
    <row r="1766" spans="1:11" ht="15.6" hidden="1" x14ac:dyDescent="0.3">
      <c r="A1766" s="1140"/>
      <c r="B1766" s="880" t="s">
        <v>1727</v>
      </c>
      <c r="C1766" s="880"/>
      <c r="D1766" s="20" t="s">
        <v>1850</v>
      </c>
      <c r="E1766" s="880"/>
      <c r="F1766" s="880"/>
      <c r="G1766" s="964"/>
      <c r="H1766" s="964">
        <f>G1766*F1766</f>
        <v>0</v>
      </c>
      <c r="I1766" s="964">
        <f>H1766*$I$12</f>
        <v>0</v>
      </c>
      <c r="J1766" s="880"/>
      <c r="K1766" s="964">
        <f>SUM(H1766:I1766)</f>
        <v>0</v>
      </c>
    </row>
    <row r="1767" spans="1:11" ht="15.6" hidden="1" x14ac:dyDescent="0.3">
      <c r="A1767" s="1140"/>
      <c r="B1767" s="670"/>
      <c r="C1767" s="671"/>
      <c r="D1767" s="670"/>
      <c r="E1767" s="1051"/>
      <c r="F1767" s="1051"/>
      <c r="G1767" s="916"/>
      <c r="H1767" s="916"/>
      <c r="I1767" s="916"/>
      <c r="J1767" s="1051"/>
      <c r="K1767" s="916"/>
    </row>
    <row r="1768" spans="1:11" ht="15.6" hidden="1" x14ac:dyDescent="0.3">
      <c r="A1768" s="1140"/>
      <c r="B1768" s="407" t="s">
        <v>1728</v>
      </c>
      <c r="C1768" s="407"/>
      <c r="D1768" s="408" t="s">
        <v>1851</v>
      </c>
      <c r="E1768" s="407"/>
      <c r="F1768" s="407"/>
      <c r="G1768" s="966"/>
      <c r="H1768" s="966"/>
      <c r="I1768" s="966"/>
      <c r="J1768" s="409"/>
      <c r="K1768" s="966"/>
    </row>
    <row r="1769" spans="1:11" ht="15.6" hidden="1" x14ac:dyDescent="0.3">
      <c r="A1769" s="1140"/>
      <c r="B1769" s="880" t="s">
        <v>1729</v>
      </c>
      <c r="C1769" s="880"/>
      <c r="D1769" s="20" t="s">
        <v>1852</v>
      </c>
      <c r="E1769" s="880"/>
      <c r="F1769" s="880"/>
      <c r="G1769" s="964"/>
      <c r="H1769" s="964">
        <f>G1769*F1769</f>
        <v>0</v>
      </c>
      <c r="I1769" s="964">
        <f>H1769*$I$12</f>
        <v>0</v>
      </c>
      <c r="J1769" s="880"/>
      <c r="K1769" s="964">
        <f>SUM(H1769:I1769)</f>
        <v>0</v>
      </c>
    </row>
    <row r="1770" spans="1:11" ht="15.6" hidden="1" x14ac:dyDescent="0.3">
      <c r="A1770" s="1140"/>
      <c r="B1770" s="670"/>
      <c r="C1770" s="671"/>
      <c r="D1770" s="670"/>
      <c r="E1770" s="1051"/>
      <c r="F1770" s="1051"/>
      <c r="G1770" s="916"/>
      <c r="H1770" s="916"/>
      <c r="I1770" s="916"/>
      <c r="J1770" s="1051"/>
      <c r="K1770" s="916"/>
    </row>
    <row r="1771" spans="1:11" ht="15.6" hidden="1" x14ac:dyDescent="0.3">
      <c r="A1771" s="1140"/>
      <c r="B1771" s="670"/>
      <c r="C1771" s="671"/>
      <c r="D1771" s="670"/>
      <c r="E1771" s="1051"/>
      <c r="F1771" s="1051"/>
      <c r="G1771" s="916"/>
      <c r="H1771" s="916"/>
      <c r="I1771" s="916"/>
      <c r="J1771" s="1051"/>
      <c r="K1771" s="916"/>
    </row>
    <row r="1772" spans="1:11" ht="15.6" x14ac:dyDescent="0.3">
      <c r="A1772" s="1140" t="s">
        <v>4247</v>
      </c>
      <c r="B1772" s="880" t="s">
        <v>1730</v>
      </c>
      <c r="C1772" s="880"/>
      <c r="D1772" s="20" t="s">
        <v>1853</v>
      </c>
      <c r="E1772" s="880"/>
      <c r="F1772" s="880"/>
      <c r="G1772" s="964"/>
      <c r="H1772" s="964"/>
      <c r="I1772" s="964"/>
      <c r="J1772" s="880"/>
      <c r="K1772" s="964"/>
    </row>
    <row r="1773" spans="1:11" s="860" customFormat="1" ht="39.6" x14ac:dyDescent="0.3">
      <c r="A1773" s="855" t="s">
        <v>4246</v>
      </c>
      <c r="B1773" s="861" t="s">
        <v>4358</v>
      </c>
      <c r="C1773" s="904" t="s">
        <v>4360</v>
      </c>
      <c r="D1773" s="872" t="s">
        <v>4357</v>
      </c>
      <c r="E1773" s="1066">
        <v>1</v>
      </c>
      <c r="F1773" s="861" t="s">
        <v>2569</v>
      </c>
      <c r="G1773" s="1002"/>
      <c r="H1773" s="916"/>
      <c r="I1773" s="916"/>
      <c r="J1773" s="10"/>
      <c r="K1773" s="953"/>
    </row>
    <row r="1774" spans="1:11" s="860" customFormat="1" ht="26.4" x14ac:dyDescent="0.3">
      <c r="A1774" s="855" t="s">
        <v>4246</v>
      </c>
      <c r="B1774" s="861" t="s">
        <v>4361</v>
      </c>
      <c r="C1774" s="904" t="s">
        <v>4365</v>
      </c>
      <c r="D1774" s="857" t="s">
        <v>4362</v>
      </c>
      <c r="E1774" s="1066">
        <v>3</v>
      </c>
      <c r="F1774" s="861" t="s">
        <v>2569</v>
      </c>
      <c r="G1774" s="1002"/>
      <c r="H1774" s="916"/>
      <c r="I1774" s="916"/>
      <c r="J1774" s="10"/>
      <c r="K1774" s="953"/>
    </row>
    <row r="1775" spans="1:11" s="860" customFormat="1" ht="26.4" x14ac:dyDescent="0.3">
      <c r="A1775" s="855" t="s">
        <v>4246</v>
      </c>
      <c r="B1775" s="861" t="s">
        <v>4363</v>
      </c>
      <c r="C1775" s="904" t="s">
        <v>4368</v>
      </c>
      <c r="D1775" s="872" t="s">
        <v>4364</v>
      </c>
      <c r="E1775" s="1066">
        <v>3</v>
      </c>
      <c r="F1775" s="861" t="s">
        <v>2569</v>
      </c>
      <c r="G1775" s="1002"/>
      <c r="H1775" s="916"/>
      <c r="I1775" s="916"/>
      <c r="J1775" s="10"/>
      <c r="K1775" s="953"/>
    </row>
    <row r="1776" spans="1:11" s="860" customFormat="1" ht="39.6" x14ac:dyDescent="0.3">
      <c r="A1776" s="855" t="s">
        <v>4246</v>
      </c>
      <c r="B1776" s="861" t="s">
        <v>4370</v>
      </c>
      <c r="C1776" s="904" t="s">
        <v>4372</v>
      </c>
      <c r="D1776" s="862" t="s">
        <v>4369</v>
      </c>
      <c r="E1776" s="1066">
        <v>55</v>
      </c>
      <c r="F1776" s="861" t="s">
        <v>210</v>
      </c>
      <c r="G1776" s="1002"/>
      <c r="H1776" s="916"/>
      <c r="I1776" s="916"/>
      <c r="J1776" s="10"/>
      <c r="K1776" s="953"/>
    </row>
    <row r="1777" spans="1:11" ht="15.6" hidden="1" x14ac:dyDescent="0.3">
      <c r="A1777" s="1140"/>
      <c r="B1777" s="670"/>
      <c r="C1777" s="671"/>
      <c r="D1777" s="670"/>
      <c r="E1777" s="859"/>
      <c r="F1777" s="859"/>
      <c r="G1777" s="969"/>
      <c r="H1777" s="969"/>
      <c r="I1777" s="969"/>
      <c r="J1777" s="859"/>
      <c r="K1777" s="969"/>
    </row>
    <row r="1778" spans="1:11" ht="15.6" hidden="1" x14ac:dyDescent="0.3">
      <c r="A1778" s="1140"/>
      <c r="B1778" s="880" t="s">
        <v>1731</v>
      </c>
      <c r="C1778" s="880"/>
      <c r="D1778" s="20" t="s">
        <v>1854</v>
      </c>
      <c r="E1778" s="880"/>
      <c r="F1778" s="880"/>
      <c r="G1778" s="964"/>
      <c r="H1778" s="964">
        <f>G1778*F1778</f>
        <v>0</v>
      </c>
      <c r="I1778" s="964">
        <f>H1778*$I$12</f>
        <v>0</v>
      </c>
      <c r="J1778" s="880"/>
      <c r="K1778" s="964">
        <f>SUM(H1778:I1778)</f>
        <v>0</v>
      </c>
    </row>
    <row r="1779" spans="1:11" ht="15.6" hidden="1" x14ac:dyDescent="0.3">
      <c r="A1779" s="1140"/>
      <c r="B1779" s="670"/>
      <c r="C1779" s="671"/>
      <c r="D1779" s="670"/>
      <c r="E1779" s="1051"/>
      <c r="F1779" s="1051"/>
      <c r="G1779" s="916"/>
      <c r="H1779" s="916"/>
      <c r="I1779" s="916"/>
      <c r="J1779" s="1051"/>
      <c r="K1779" s="916"/>
    </row>
    <row r="1780" spans="1:11" ht="15.6" hidden="1" x14ac:dyDescent="0.3">
      <c r="A1780" s="1140"/>
      <c r="B1780" s="880" t="s">
        <v>1732</v>
      </c>
      <c r="C1780" s="880"/>
      <c r="D1780" s="20" t="s">
        <v>1855</v>
      </c>
      <c r="E1780" s="880"/>
      <c r="F1780" s="880"/>
      <c r="G1780" s="964"/>
      <c r="H1780" s="964">
        <f>G1780*F1780</f>
        <v>0</v>
      </c>
      <c r="I1780" s="964">
        <f>H1780*$I$12</f>
        <v>0</v>
      </c>
      <c r="J1780" s="880"/>
      <c r="K1780" s="964">
        <f>SUM(H1780:I1780)</f>
        <v>0</v>
      </c>
    </row>
    <row r="1781" spans="1:11" ht="15.6" hidden="1" x14ac:dyDescent="0.3">
      <c r="A1781" s="1140"/>
      <c r="B1781" s="670"/>
      <c r="C1781" s="671"/>
      <c r="D1781" s="670"/>
      <c r="E1781" s="1051"/>
      <c r="F1781" s="1051"/>
      <c r="G1781" s="916"/>
      <c r="H1781" s="916"/>
      <c r="I1781" s="916"/>
      <c r="J1781" s="1051"/>
      <c r="K1781" s="916"/>
    </row>
    <row r="1782" spans="1:11" ht="15.6" hidden="1" x14ac:dyDescent="0.3">
      <c r="A1782" s="1140"/>
      <c r="B1782" s="880" t="s">
        <v>1733</v>
      </c>
      <c r="C1782" s="880"/>
      <c r="D1782" s="20" t="s">
        <v>1856</v>
      </c>
      <c r="E1782" s="880"/>
      <c r="F1782" s="880"/>
      <c r="G1782" s="964"/>
      <c r="H1782" s="964">
        <f>G1782*F1782</f>
        <v>0</v>
      </c>
      <c r="I1782" s="964">
        <f>H1782*$I$12</f>
        <v>0</v>
      </c>
      <c r="J1782" s="880"/>
      <c r="K1782" s="964">
        <f>SUM(H1782:I1782)</f>
        <v>0</v>
      </c>
    </row>
    <row r="1783" spans="1:11" ht="15.6" hidden="1" x14ac:dyDescent="0.3">
      <c r="A1783" s="1140"/>
      <c r="B1783" s="670"/>
      <c r="C1783" s="671"/>
      <c r="D1783" s="670"/>
      <c r="E1783" s="1051"/>
      <c r="F1783" s="1051"/>
      <c r="G1783" s="916"/>
      <c r="H1783" s="916"/>
      <c r="I1783" s="916"/>
      <c r="J1783" s="1051"/>
      <c r="K1783" s="916"/>
    </row>
    <row r="1784" spans="1:11" ht="15.6" hidden="1" x14ac:dyDescent="0.3">
      <c r="A1784" s="1140"/>
      <c r="B1784" s="407" t="s">
        <v>1728</v>
      </c>
      <c r="C1784" s="407"/>
      <c r="D1784" s="408" t="s">
        <v>1851</v>
      </c>
      <c r="E1784" s="407"/>
      <c r="F1784" s="407"/>
      <c r="G1784" s="966"/>
      <c r="H1784" s="966"/>
      <c r="I1784" s="966"/>
      <c r="J1784" s="409"/>
      <c r="K1784" s="966"/>
    </row>
    <row r="1785" spans="1:11" ht="15.6" hidden="1" x14ac:dyDescent="0.3">
      <c r="A1785" s="1140"/>
      <c r="B1785" s="880" t="s">
        <v>1734</v>
      </c>
      <c r="C1785" s="880"/>
      <c r="D1785" s="20" t="s">
        <v>1857</v>
      </c>
      <c r="E1785" s="880"/>
      <c r="F1785" s="880"/>
      <c r="G1785" s="964"/>
      <c r="H1785" s="964">
        <f>G1785*F1785</f>
        <v>0</v>
      </c>
      <c r="I1785" s="964">
        <f>H1785*$I$12</f>
        <v>0</v>
      </c>
      <c r="J1785" s="880"/>
      <c r="K1785" s="964">
        <f>SUM(H1785:I1785)</f>
        <v>0</v>
      </c>
    </row>
    <row r="1786" spans="1:11" ht="15.6" hidden="1" x14ac:dyDescent="0.3">
      <c r="A1786" s="1140"/>
      <c r="B1786" s="670"/>
      <c r="C1786" s="671"/>
      <c r="D1786" s="670"/>
      <c r="E1786" s="1051"/>
      <c r="F1786" s="1051"/>
      <c r="G1786" s="916"/>
      <c r="H1786" s="916"/>
      <c r="I1786" s="916"/>
      <c r="J1786" s="1051"/>
      <c r="K1786" s="916"/>
    </row>
    <row r="1787" spans="1:11" ht="15.6" hidden="1" x14ac:dyDescent="0.3">
      <c r="A1787" s="1140"/>
      <c r="B1787" s="880" t="s">
        <v>1735</v>
      </c>
      <c r="C1787" s="880"/>
      <c r="D1787" s="20" t="s">
        <v>1858</v>
      </c>
      <c r="E1787" s="880"/>
      <c r="F1787" s="880"/>
      <c r="G1787" s="964"/>
      <c r="H1787" s="964">
        <f>G1787*F1787</f>
        <v>0</v>
      </c>
      <c r="I1787" s="964">
        <f>H1787*$I$12</f>
        <v>0</v>
      </c>
      <c r="J1787" s="880"/>
      <c r="K1787" s="964">
        <f>SUM(H1787:I1787)</f>
        <v>0</v>
      </c>
    </row>
    <row r="1788" spans="1:11" ht="15.6" hidden="1" x14ac:dyDescent="0.3">
      <c r="A1788" s="1140"/>
      <c r="B1788" s="670"/>
      <c r="C1788" s="671"/>
      <c r="D1788" s="670"/>
      <c r="E1788" s="1051"/>
      <c r="F1788" s="1051"/>
      <c r="G1788" s="916"/>
      <c r="H1788" s="916"/>
      <c r="I1788" s="916"/>
      <c r="J1788" s="1051"/>
      <c r="K1788" s="916"/>
    </row>
    <row r="1789" spans="1:11" ht="15.6" hidden="1" x14ac:dyDescent="0.3">
      <c r="A1789" s="1140"/>
      <c r="B1789" s="880" t="s">
        <v>1736</v>
      </c>
      <c r="C1789" s="880"/>
      <c r="D1789" s="20" t="s">
        <v>1855</v>
      </c>
      <c r="E1789" s="880"/>
      <c r="F1789" s="880"/>
      <c r="G1789" s="964"/>
      <c r="H1789" s="964">
        <f>G1789*F1789</f>
        <v>0</v>
      </c>
      <c r="I1789" s="964">
        <f>H1789*$I$12</f>
        <v>0</v>
      </c>
      <c r="J1789" s="880"/>
      <c r="K1789" s="964">
        <f>SUM(H1789:I1789)</f>
        <v>0</v>
      </c>
    </row>
    <row r="1790" spans="1:11" ht="15.6" hidden="1" x14ac:dyDescent="0.3">
      <c r="A1790" s="1140"/>
      <c r="B1790" s="670"/>
      <c r="C1790" s="671"/>
      <c r="D1790" s="670"/>
      <c r="E1790" s="1051"/>
      <c r="F1790" s="1051"/>
      <c r="G1790" s="916"/>
      <c r="H1790" s="916"/>
      <c r="I1790" s="916"/>
      <c r="J1790" s="1051"/>
      <c r="K1790" s="916"/>
    </row>
    <row r="1791" spans="1:11" ht="15.6" hidden="1" x14ac:dyDescent="0.3">
      <c r="A1791" s="1140"/>
      <c r="B1791" s="880" t="s">
        <v>1737</v>
      </c>
      <c r="C1791" s="880"/>
      <c r="D1791" s="20" t="s">
        <v>1854</v>
      </c>
      <c r="E1791" s="880"/>
      <c r="F1791" s="880"/>
      <c r="G1791" s="964"/>
      <c r="H1791" s="964">
        <f>G1791*F1791</f>
        <v>0</v>
      </c>
      <c r="I1791" s="964">
        <f>H1791*$I$12</f>
        <v>0</v>
      </c>
      <c r="J1791" s="880"/>
      <c r="K1791" s="964">
        <f>SUM(H1791:I1791)</f>
        <v>0</v>
      </c>
    </row>
    <row r="1792" spans="1:11" ht="15.6" hidden="1" x14ac:dyDescent="0.3">
      <c r="A1792" s="1140"/>
      <c r="B1792" s="670"/>
      <c r="C1792" s="671"/>
      <c r="D1792" s="670"/>
      <c r="E1792" s="1051"/>
      <c r="F1792" s="1051"/>
      <c r="G1792" s="916"/>
      <c r="H1792" s="916"/>
      <c r="I1792" s="916"/>
      <c r="J1792" s="1051"/>
      <c r="K1792" s="916"/>
    </row>
    <row r="1793" spans="1:11" ht="15.6" hidden="1" x14ac:dyDescent="0.3">
      <c r="A1793" s="1140"/>
      <c r="B1793" s="880" t="s">
        <v>1738</v>
      </c>
      <c r="C1793" s="880"/>
      <c r="D1793" s="20" t="s">
        <v>1859</v>
      </c>
      <c r="E1793" s="880"/>
      <c r="F1793" s="880"/>
      <c r="G1793" s="964"/>
      <c r="H1793" s="964">
        <f>G1793*F1793</f>
        <v>0</v>
      </c>
      <c r="I1793" s="964">
        <f>H1793*$I$12</f>
        <v>0</v>
      </c>
      <c r="J1793" s="880"/>
      <c r="K1793" s="964">
        <f>SUM(H1793:I1793)</f>
        <v>0</v>
      </c>
    </row>
    <row r="1794" spans="1:11" ht="15.6" hidden="1" x14ac:dyDescent="0.3">
      <c r="A1794" s="1140"/>
      <c r="B1794" s="670"/>
      <c r="C1794" s="671"/>
      <c r="D1794" s="670"/>
      <c r="E1794" s="1051"/>
      <c r="F1794" s="1051"/>
      <c r="G1794" s="916"/>
      <c r="H1794" s="916"/>
      <c r="I1794" s="916"/>
      <c r="J1794" s="1051"/>
      <c r="K1794" s="916"/>
    </row>
    <row r="1795" spans="1:11" ht="15.6" hidden="1" x14ac:dyDescent="0.3">
      <c r="A1795" s="1140"/>
      <c r="B1795" s="407" t="s">
        <v>1739</v>
      </c>
      <c r="C1795" s="407"/>
      <c r="D1795" s="408" t="s">
        <v>1860</v>
      </c>
      <c r="E1795" s="407"/>
      <c r="F1795" s="407"/>
      <c r="G1795" s="966"/>
      <c r="H1795" s="966"/>
      <c r="I1795" s="966"/>
      <c r="J1795" s="409"/>
      <c r="K1795" s="966"/>
    </row>
    <row r="1796" spans="1:11" ht="15.6" hidden="1" x14ac:dyDescent="0.3">
      <c r="A1796" s="1140"/>
      <c r="B1796" s="880" t="s">
        <v>1740</v>
      </c>
      <c r="C1796" s="880"/>
      <c r="D1796" s="20" t="s">
        <v>1861</v>
      </c>
      <c r="E1796" s="880"/>
      <c r="F1796" s="880"/>
      <c r="G1796" s="964"/>
      <c r="H1796" s="964">
        <f>G1796*F1796</f>
        <v>0</v>
      </c>
      <c r="I1796" s="964">
        <f>H1796*$I$12</f>
        <v>0</v>
      </c>
      <c r="J1796" s="880"/>
      <c r="K1796" s="964">
        <f>SUM(H1796:I1796)</f>
        <v>0</v>
      </c>
    </row>
    <row r="1797" spans="1:11" ht="15.6" hidden="1" x14ac:dyDescent="0.3">
      <c r="A1797" s="1140"/>
      <c r="B1797" s="670"/>
      <c r="C1797" s="671"/>
      <c r="D1797" s="670"/>
      <c r="E1797" s="1051"/>
      <c r="F1797" s="1051"/>
      <c r="G1797" s="916"/>
      <c r="H1797" s="916"/>
      <c r="I1797" s="916"/>
      <c r="J1797" s="1051"/>
      <c r="K1797" s="916"/>
    </row>
    <row r="1798" spans="1:11" ht="15.6" hidden="1" x14ac:dyDescent="0.3">
      <c r="A1798" s="1140"/>
      <c r="B1798" s="880" t="s">
        <v>1741</v>
      </c>
      <c r="C1798" s="880"/>
      <c r="D1798" s="20" t="s">
        <v>1862</v>
      </c>
      <c r="E1798" s="880"/>
      <c r="F1798" s="880"/>
      <c r="G1798" s="964"/>
      <c r="H1798" s="964">
        <f>G1798*F1798</f>
        <v>0</v>
      </c>
      <c r="I1798" s="964">
        <f>H1798*$I$12</f>
        <v>0</v>
      </c>
      <c r="J1798" s="880"/>
      <c r="K1798" s="964">
        <f>SUM(H1798:I1798)</f>
        <v>0</v>
      </c>
    </row>
    <row r="1799" spans="1:11" ht="15.6" hidden="1" x14ac:dyDescent="0.3">
      <c r="A1799" s="1140"/>
      <c r="B1799" s="670"/>
      <c r="C1799" s="671"/>
      <c r="D1799" s="670"/>
      <c r="E1799" s="1051"/>
      <c r="F1799" s="1051"/>
      <c r="G1799" s="916"/>
      <c r="H1799" s="916"/>
      <c r="I1799" s="916"/>
      <c r="J1799" s="1051"/>
      <c r="K1799" s="916"/>
    </row>
    <row r="1800" spans="1:11" ht="15.6" hidden="1" x14ac:dyDescent="0.3">
      <c r="A1800" s="1140"/>
      <c r="B1800" s="880" t="s">
        <v>1742</v>
      </c>
      <c r="C1800" s="880"/>
      <c r="D1800" s="20" t="s">
        <v>1854</v>
      </c>
      <c r="E1800" s="880"/>
      <c r="F1800" s="880"/>
      <c r="G1800" s="964"/>
      <c r="H1800" s="964">
        <f>G1800*F1800</f>
        <v>0</v>
      </c>
      <c r="I1800" s="964">
        <f>H1800*$I$12</f>
        <v>0</v>
      </c>
      <c r="J1800" s="880"/>
      <c r="K1800" s="964">
        <f>SUM(H1800:I1800)</f>
        <v>0</v>
      </c>
    </row>
    <row r="1801" spans="1:11" ht="15.6" hidden="1" x14ac:dyDescent="0.3">
      <c r="A1801" s="1140"/>
      <c r="B1801" s="670"/>
      <c r="C1801" s="671"/>
      <c r="D1801" s="670"/>
      <c r="E1801" s="1051"/>
      <c r="F1801" s="1051"/>
      <c r="G1801" s="916"/>
      <c r="H1801" s="916"/>
      <c r="I1801" s="916"/>
      <c r="J1801" s="1051"/>
      <c r="K1801" s="916"/>
    </row>
    <row r="1802" spans="1:11" ht="15.6" hidden="1" x14ac:dyDescent="0.3">
      <c r="A1802" s="1140"/>
      <c r="B1802" s="880" t="s">
        <v>1743</v>
      </c>
      <c r="C1802" s="880"/>
      <c r="D1802" s="20" t="s">
        <v>1855</v>
      </c>
      <c r="E1802" s="880"/>
      <c r="F1802" s="880"/>
      <c r="G1802" s="964"/>
      <c r="H1802" s="964">
        <f>G1802*F1802</f>
        <v>0</v>
      </c>
      <c r="I1802" s="964">
        <f>H1802*$I$12</f>
        <v>0</v>
      </c>
      <c r="J1802" s="880"/>
      <c r="K1802" s="964">
        <f>SUM(H1802:I1802)</f>
        <v>0</v>
      </c>
    </row>
    <row r="1803" spans="1:11" ht="15.6" hidden="1" x14ac:dyDescent="0.3">
      <c r="A1803" s="1140"/>
      <c r="B1803" s="670"/>
      <c r="C1803" s="671"/>
      <c r="D1803" s="670"/>
      <c r="E1803" s="1051"/>
      <c r="F1803" s="1051"/>
      <c r="G1803" s="916"/>
      <c r="H1803" s="916"/>
      <c r="I1803" s="916"/>
      <c r="J1803" s="1051"/>
      <c r="K1803" s="916"/>
    </row>
    <row r="1804" spans="1:11" ht="15.6" hidden="1" x14ac:dyDescent="0.3">
      <c r="A1804" s="1140"/>
      <c r="B1804" s="407" t="s">
        <v>1744</v>
      </c>
      <c r="C1804" s="407"/>
      <c r="D1804" s="408" t="s">
        <v>1863</v>
      </c>
      <c r="E1804" s="407"/>
      <c r="F1804" s="407"/>
      <c r="G1804" s="966"/>
      <c r="H1804" s="966"/>
      <c r="I1804" s="966"/>
      <c r="J1804" s="409"/>
      <c r="K1804" s="966"/>
    </row>
    <row r="1805" spans="1:11" ht="15.6" hidden="1" x14ac:dyDescent="0.3">
      <c r="A1805" s="1140"/>
      <c r="B1805" s="880" t="s">
        <v>1745</v>
      </c>
      <c r="C1805" s="880"/>
      <c r="D1805" s="20" t="s">
        <v>1864</v>
      </c>
      <c r="E1805" s="880"/>
      <c r="F1805" s="880"/>
      <c r="G1805" s="964"/>
      <c r="H1805" s="964">
        <f>G1805*F1805</f>
        <v>0</v>
      </c>
      <c r="I1805" s="964">
        <f>H1805*$I$12</f>
        <v>0</v>
      </c>
      <c r="J1805" s="880"/>
      <c r="K1805" s="964">
        <f>SUM(H1805:I1805)</f>
        <v>0</v>
      </c>
    </row>
    <row r="1806" spans="1:11" ht="15.6" hidden="1" x14ac:dyDescent="0.3">
      <c r="A1806" s="1140"/>
      <c r="B1806" s="670"/>
      <c r="C1806" s="671"/>
      <c r="D1806" s="670"/>
      <c r="E1806" s="1051"/>
      <c r="F1806" s="1051"/>
      <c r="G1806" s="916"/>
      <c r="H1806" s="916"/>
      <c r="I1806" s="916"/>
      <c r="J1806" s="1051"/>
      <c r="K1806" s="916"/>
    </row>
    <row r="1807" spans="1:11" ht="15.6" hidden="1" x14ac:dyDescent="0.3">
      <c r="A1807" s="1140"/>
      <c r="B1807" s="880" t="s">
        <v>1746</v>
      </c>
      <c r="C1807" s="880"/>
      <c r="D1807" s="20" t="s">
        <v>1865</v>
      </c>
      <c r="E1807" s="880"/>
      <c r="F1807" s="880"/>
      <c r="G1807" s="964"/>
      <c r="H1807" s="964">
        <f>G1807*F1807</f>
        <v>0</v>
      </c>
      <c r="I1807" s="964">
        <f>H1807*$I$12</f>
        <v>0</v>
      </c>
      <c r="J1807" s="880"/>
      <c r="K1807" s="964">
        <f>SUM(H1807:I1807)</f>
        <v>0</v>
      </c>
    </row>
    <row r="1808" spans="1:11" ht="15.6" hidden="1" x14ac:dyDescent="0.3">
      <c r="A1808" s="1140"/>
      <c r="B1808" s="670"/>
      <c r="C1808" s="671"/>
      <c r="D1808" s="670"/>
      <c r="E1808" s="1051"/>
      <c r="F1808" s="1051"/>
      <c r="G1808" s="916"/>
      <c r="H1808" s="916"/>
      <c r="I1808" s="916"/>
      <c r="J1808" s="1051"/>
      <c r="K1808" s="916"/>
    </row>
    <row r="1809" spans="1:11" ht="15.6" hidden="1" x14ac:dyDescent="0.3">
      <c r="A1809" s="1140"/>
      <c r="B1809" s="880" t="s">
        <v>1747</v>
      </c>
      <c r="C1809" s="880"/>
      <c r="D1809" s="20" t="s">
        <v>1854</v>
      </c>
      <c r="E1809" s="880"/>
      <c r="F1809" s="880"/>
      <c r="G1809" s="964"/>
      <c r="H1809" s="964">
        <f>G1809*F1809</f>
        <v>0</v>
      </c>
      <c r="I1809" s="964">
        <f>H1809*$I$12</f>
        <v>0</v>
      </c>
      <c r="J1809" s="880"/>
      <c r="K1809" s="964">
        <f>SUM(H1809:I1809)</f>
        <v>0</v>
      </c>
    </row>
    <row r="1810" spans="1:11" ht="15.6" hidden="1" x14ac:dyDescent="0.3">
      <c r="A1810" s="1140"/>
      <c r="B1810" s="670"/>
      <c r="C1810" s="671"/>
      <c r="D1810" s="670"/>
      <c r="E1810" s="1051"/>
      <c r="F1810" s="1051"/>
      <c r="G1810" s="916"/>
      <c r="H1810" s="916"/>
      <c r="I1810" s="916"/>
      <c r="J1810" s="1051"/>
      <c r="K1810" s="916"/>
    </row>
    <row r="1811" spans="1:11" ht="15.6" hidden="1" x14ac:dyDescent="0.3">
      <c r="A1811" s="1140"/>
      <c r="B1811" s="880" t="s">
        <v>1748</v>
      </c>
      <c r="C1811" s="880"/>
      <c r="D1811" s="20" t="s">
        <v>1793</v>
      </c>
      <c r="E1811" s="880"/>
      <c r="F1811" s="880"/>
      <c r="G1811" s="964"/>
      <c r="H1811" s="964">
        <f>G1811*F1811</f>
        <v>0</v>
      </c>
      <c r="I1811" s="964">
        <f>H1811*$I$12</f>
        <v>0</v>
      </c>
      <c r="J1811" s="880"/>
      <c r="K1811" s="964">
        <f>SUM(H1811:I1811)</f>
        <v>0</v>
      </c>
    </row>
    <row r="1812" spans="1:11" ht="15.6" hidden="1" x14ac:dyDescent="0.3">
      <c r="A1812" s="1140"/>
      <c r="B1812" s="670"/>
      <c r="C1812" s="671"/>
      <c r="D1812" s="670"/>
      <c r="E1812" s="1051"/>
      <c r="F1812" s="1051"/>
      <c r="G1812" s="916"/>
      <c r="H1812" s="916"/>
      <c r="I1812" s="916"/>
      <c r="J1812" s="1051"/>
      <c r="K1812" s="916"/>
    </row>
    <row r="1813" spans="1:11" ht="15.6" hidden="1" x14ac:dyDescent="0.3">
      <c r="A1813" s="1140"/>
      <c r="B1813" s="880" t="s">
        <v>1749</v>
      </c>
      <c r="C1813" s="880"/>
      <c r="D1813" s="20" t="s">
        <v>1356</v>
      </c>
      <c r="E1813" s="880"/>
      <c r="F1813" s="880"/>
      <c r="G1813" s="964"/>
      <c r="H1813" s="964">
        <f>G1813*F1813</f>
        <v>0</v>
      </c>
      <c r="I1813" s="964">
        <f>H1813*$I$12</f>
        <v>0</v>
      </c>
      <c r="J1813" s="880"/>
      <c r="K1813" s="964">
        <f>SUM(H1813:I1813)</f>
        <v>0</v>
      </c>
    </row>
    <row r="1814" spans="1:11" ht="15.6" hidden="1" x14ac:dyDescent="0.3">
      <c r="A1814" s="1140"/>
      <c r="B1814" s="670"/>
      <c r="C1814" s="671"/>
      <c r="D1814" s="670"/>
      <c r="E1814" s="1051"/>
      <c r="F1814" s="1051"/>
      <c r="G1814" s="916"/>
      <c r="H1814" s="916"/>
      <c r="I1814" s="916"/>
      <c r="J1814" s="1051"/>
      <c r="K1814" s="916"/>
    </row>
    <row r="1815" spans="1:11" ht="15.6" hidden="1" x14ac:dyDescent="0.3">
      <c r="A1815" s="1140"/>
      <c r="B1815" s="880" t="s">
        <v>1750</v>
      </c>
      <c r="C1815" s="880"/>
      <c r="D1815" s="20" t="s">
        <v>1800</v>
      </c>
      <c r="E1815" s="880"/>
      <c r="F1815" s="880"/>
      <c r="G1815" s="964"/>
      <c r="H1815" s="964">
        <f>G1815*F1815</f>
        <v>0</v>
      </c>
      <c r="I1815" s="964">
        <f>H1815*$I$12</f>
        <v>0</v>
      </c>
      <c r="J1815" s="880"/>
      <c r="K1815" s="964">
        <f>SUM(H1815:I1815)</f>
        <v>0</v>
      </c>
    </row>
    <row r="1816" spans="1:11" ht="15.6" hidden="1" x14ac:dyDescent="0.3">
      <c r="A1816" s="1140"/>
      <c r="B1816" s="670"/>
      <c r="C1816" s="671"/>
      <c r="D1816" s="670"/>
      <c r="E1816" s="1051"/>
      <c r="F1816" s="1051"/>
      <c r="G1816" s="916"/>
      <c r="H1816" s="916"/>
      <c r="I1816" s="916"/>
      <c r="J1816" s="1051"/>
      <c r="K1816" s="916"/>
    </row>
    <row r="1817" spans="1:11" ht="15.6" hidden="1" x14ac:dyDescent="0.3">
      <c r="A1817" s="1140"/>
      <c r="B1817" s="407" t="s">
        <v>1751</v>
      </c>
      <c r="C1817" s="407"/>
      <c r="D1817" s="408" t="s">
        <v>1866</v>
      </c>
      <c r="E1817" s="407"/>
      <c r="F1817" s="407"/>
      <c r="G1817" s="966"/>
      <c r="H1817" s="966"/>
      <c r="I1817" s="966"/>
      <c r="J1817" s="409"/>
      <c r="K1817" s="966"/>
    </row>
    <row r="1818" spans="1:11" ht="15.6" hidden="1" x14ac:dyDescent="0.3">
      <c r="A1818" s="1140"/>
      <c r="B1818" s="880" t="s">
        <v>1752</v>
      </c>
      <c r="C1818" s="880"/>
      <c r="D1818" s="20" t="s">
        <v>1867</v>
      </c>
      <c r="E1818" s="880"/>
      <c r="F1818" s="880"/>
      <c r="G1818" s="964"/>
      <c r="H1818" s="964">
        <f>G1818*F1818</f>
        <v>0</v>
      </c>
      <c r="I1818" s="964">
        <f>H1818*$I$12</f>
        <v>0</v>
      </c>
      <c r="J1818" s="880"/>
      <c r="K1818" s="964">
        <f>SUM(H1818:I1818)</f>
        <v>0</v>
      </c>
    </row>
    <row r="1819" spans="1:11" ht="15.6" hidden="1" x14ac:dyDescent="0.3">
      <c r="A1819" s="1140"/>
      <c r="B1819" s="670"/>
      <c r="C1819" s="671"/>
      <c r="D1819" s="670"/>
      <c r="E1819" s="1051"/>
      <c r="F1819" s="1051"/>
      <c r="G1819" s="916"/>
      <c r="H1819" s="916"/>
      <c r="I1819" s="916"/>
      <c r="J1819" s="1051"/>
      <c r="K1819" s="916"/>
    </row>
    <row r="1820" spans="1:11" ht="15.6" hidden="1" x14ac:dyDescent="0.3">
      <c r="A1820" s="1140"/>
      <c r="B1820" s="880" t="s">
        <v>1753</v>
      </c>
      <c r="C1820" s="880"/>
      <c r="D1820" s="20" t="s">
        <v>1868</v>
      </c>
      <c r="E1820" s="880"/>
      <c r="F1820" s="880"/>
      <c r="G1820" s="964"/>
      <c r="H1820" s="964">
        <f>G1820*F1820</f>
        <v>0</v>
      </c>
      <c r="I1820" s="964">
        <f>H1820*$I$12</f>
        <v>0</v>
      </c>
      <c r="J1820" s="880"/>
      <c r="K1820" s="964">
        <f>SUM(H1820:I1820)</f>
        <v>0</v>
      </c>
    </row>
    <row r="1821" spans="1:11" ht="15.6" hidden="1" x14ac:dyDescent="0.3">
      <c r="A1821" s="1140"/>
      <c r="B1821" s="670"/>
      <c r="C1821" s="671"/>
      <c r="D1821" s="670"/>
      <c r="E1821" s="1051"/>
      <c r="F1821" s="1051"/>
      <c r="G1821" s="916"/>
      <c r="H1821" s="916"/>
      <c r="I1821" s="916"/>
      <c r="J1821" s="1051"/>
      <c r="K1821" s="916"/>
    </row>
    <row r="1822" spans="1:11" ht="15.6" hidden="1" x14ac:dyDescent="0.3">
      <c r="A1822" s="1140"/>
      <c r="B1822" s="880" t="s">
        <v>1754</v>
      </c>
      <c r="C1822" s="880"/>
      <c r="D1822" s="20" t="s">
        <v>1869</v>
      </c>
      <c r="E1822" s="880"/>
      <c r="F1822" s="880"/>
      <c r="G1822" s="964"/>
      <c r="H1822" s="964">
        <f>G1822*F1822</f>
        <v>0</v>
      </c>
      <c r="I1822" s="964">
        <f>H1822*$I$12</f>
        <v>0</v>
      </c>
      <c r="J1822" s="880"/>
      <c r="K1822" s="964">
        <f>SUM(H1822:I1822)</f>
        <v>0</v>
      </c>
    </row>
    <row r="1823" spans="1:11" ht="15.6" hidden="1" x14ac:dyDescent="0.3">
      <c r="A1823" s="1140"/>
      <c r="B1823" s="670"/>
      <c r="C1823" s="671"/>
      <c r="D1823" s="670"/>
      <c r="E1823" s="1051"/>
      <c r="F1823" s="1051"/>
      <c r="G1823" s="916"/>
      <c r="H1823" s="916"/>
      <c r="I1823" s="916"/>
      <c r="J1823" s="1051"/>
      <c r="K1823" s="916"/>
    </row>
    <row r="1824" spans="1:11" ht="15.6" hidden="1" x14ac:dyDescent="0.3">
      <c r="A1824" s="1140"/>
      <c r="B1824" s="880" t="s">
        <v>1755</v>
      </c>
      <c r="C1824" s="880"/>
      <c r="D1824" s="20" t="s">
        <v>1855</v>
      </c>
      <c r="E1824" s="880"/>
      <c r="F1824" s="880"/>
      <c r="G1824" s="964"/>
      <c r="H1824" s="964">
        <f>G1824*F1824</f>
        <v>0</v>
      </c>
      <c r="I1824" s="964">
        <f>H1824*$I$12</f>
        <v>0</v>
      </c>
      <c r="J1824" s="880"/>
      <c r="K1824" s="964">
        <f>SUM(H1824:I1824)</f>
        <v>0</v>
      </c>
    </row>
    <row r="1825" spans="1:11" ht="15.6" hidden="1" x14ac:dyDescent="0.3">
      <c r="A1825" s="1140"/>
      <c r="B1825" s="670"/>
      <c r="C1825" s="671"/>
      <c r="D1825" s="670"/>
      <c r="E1825" s="1051"/>
      <c r="F1825" s="1051"/>
      <c r="G1825" s="916"/>
      <c r="H1825" s="916"/>
      <c r="I1825" s="916"/>
      <c r="J1825" s="1051"/>
      <c r="K1825" s="916"/>
    </row>
    <row r="1826" spans="1:11" ht="15.6" hidden="1" x14ac:dyDescent="0.3">
      <c r="A1826" s="1140"/>
      <c r="B1826" s="407" t="s">
        <v>1756</v>
      </c>
      <c r="C1826" s="407"/>
      <c r="D1826" s="408" t="s">
        <v>1870</v>
      </c>
      <c r="E1826" s="407"/>
      <c r="F1826" s="407"/>
      <c r="G1826" s="966"/>
      <c r="H1826" s="966"/>
      <c r="I1826" s="966"/>
      <c r="J1826" s="409"/>
      <c r="K1826" s="966"/>
    </row>
    <row r="1827" spans="1:11" ht="15.6" hidden="1" x14ac:dyDescent="0.3">
      <c r="A1827" s="1140"/>
      <c r="B1827" s="880" t="s">
        <v>1757</v>
      </c>
      <c r="C1827" s="880"/>
      <c r="D1827" s="20" t="s">
        <v>1867</v>
      </c>
      <c r="E1827" s="880"/>
      <c r="F1827" s="880"/>
      <c r="G1827" s="964"/>
      <c r="H1827" s="964">
        <f>G1827*F1827</f>
        <v>0</v>
      </c>
      <c r="I1827" s="964">
        <f>H1827*$I$12</f>
        <v>0</v>
      </c>
      <c r="J1827" s="880"/>
      <c r="K1827" s="964">
        <f>SUM(H1827:I1827)</f>
        <v>0</v>
      </c>
    </row>
    <row r="1828" spans="1:11" ht="15.6" hidden="1" x14ac:dyDescent="0.3">
      <c r="A1828" s="1140"/>
      <c r="B1828" s="670"/>
      <c r="C1828" s="671"/>
      <c r="D1828" s="670"/>
      <c r="E1828" s="1051"/>
      <c r="F1828" s="1051"/>
      <c r="G1828" s="916"/>
      <c r="H1828" s="916"/>
      <c r="I1828" s="916"/>
      <c r="J1828" s="1051"/>
      <c r="K1828" s="916"/>
    </row>
    <row r="1829" spans="1:11" ht="15.6" hidden="1" x14ac:dyDescent="0.3">
      <c r="A1829" s="1140"/>
      <c r="B1829" s="880" t="s">
        <v>1758</v>
      </c>
      <c r="C1829" s="880"/>
      <c r="D1829" s="20" t="s">
        <v>1871</v>
      </c>
      <c r="E1829" s="880"/>
      <c r="F1829" s="880"/>
      <c r="G1829" s="964"/>
      <c r="H1829" s="964">
        <f>G1829*F1829</f>
        <v>0</v>
      </c>
      <c r="I1829" s="964">
        <f>H1829*$I$12</f>
        <v>0</v>
      </c>
      <c r="J1829" s="880"/>
      <c r="K1829" s="964">
        <f>SUM(H1829:I1829)</f>
        <v>0</v>
      </c>
    </row>
    <row r="1830" spans="1:11" ht="15.6" hidden="1" x14ac:dyDescent="0.3">
      <c r="A1830" s="1140"/>
      <c r="B1830" s="670"/>
      <c r="C1830" s="671"/>
      <c r="D1830" s="670"/>
      <c r="E1830" s="1051"/>
      <c r="F1830" s="1051"/>
      <c r="G1830" s="916"/>
      <c r="H1830" s="916"/>
      <c r="I1830" s="916"/>
      <c r="J1830" s="1051"/>
      <c r="K1830" s="916"/>
    </row>
    <row r="1831" spans="1:11" ht="15.6" hidden="1" x14ac:dyDescent="0.3">
      <c r="A1831" s="1140"/>
      <c r="B1831" s="880" t="s">
        <v>1759</v>
      </c>
      <c r="C1831" s="880"/>
      <c r="D1831" s="20" t="s">
        <v>1872</v>
      </c>
      <c r="E1831" s="880"/>
      <c r="F1831" s="880"/>
      <c r="G1831" s="964"/>
      <c r="H1831" s="964">
        <f>G1831*F1831</f>
        <v>0</v>
      </c>
      <c r="I1831" s="964">
        <f>H1831*$I$12</f>
        <v>0</v>
      </c>
      <c r="J1831" s="880"/>
      <c r="K1831" s="964">
        <f>SUM(H1831:I1831)</f>
        <v>0</v>
      </c>
    </row>
    <row r="1832" spans="1:11" ht="15.6" hidden="1" x14ac:dyDescent="0.3">
      <c r="A1832" s="1140"/>
      <c r="B1832" s="670"/>
      <c r="C1832" s="671"/>
      <c r="D1832" s="670"/>
      <c r="E1832" s="1051"/>
      <c r="F1832" s="1051"/>
      <c r="G1832" s="916"/>
      <c r="H1832" s="916"/>
      <c r="I1832" s="916"/>
      <c r="J1832" s="1051"/>
      <c r="K1832" s="916"/>
    </row>
    <row r="1833" spans="1:11" ht="15.6" hidden="1" x14ac:dyDescent="0.3">
      <c r="A1833" s="1140"/>
      <c r="B1833" s="880" t="s">
        <v>1760</v>
      </c>
      <c r="C1833" s="880"/>
      <c r="D1833" s="20" t="s">
        <v>1873</v>
      </c>
      <c r="E1833" s="880"/>
      <c r="F1833" s="880"/>
      <c r="G1833" s="964"/>
      <c r="H1833" s="964">
        <f>G1833*F1833</f>
        <v>0</v>
      </c>
      <c r="I1833" s="964">
        <f>H1833*$I$12</f>
        <v>0</v>
      </c>
      <c r="J1833" s="880"/>
      <c r="K1833" s="964">
        <f>SUM(H1833:I1833)</f>
        <v>0</v>
      </c>
    </row>
    <row r="1834" spans="1:11" ht="15.6" hidden="1" x14ac:dyDescent="0.3">
      <c r="A1834" s="1140"/>
      <c r="B1834" s="670"/>
      <c r="C1834" s="671"/>
      <c r="D1834" s="670"/>
      <c r="E1834" s="1051"/>
      <c r="F1834" s="1051"/>
      <c r="G1834" s="916"/>
      <c r="H1834" s="916"/>
      <c r="I1834" s="916"/>
      <c r="J1834" s="1051"/>
      <c r="K1834" s="916"/>
    </row>
    <row r="1835" spans="1:11" ht="15.6" hidden="1" x14ac:dyDescent="0.3">
      <c r="A1835" s="1140"/>
      <c r="B1835" s="880" t="s">
        <v>1761</v>
      </c>
      <c r="C1835" s="880"/>
      <c r="D1835" s="20" t="s">
        <v>1854</v>
      </c>
      <c r="E1835" s="880"/>
      <c r="F1835" s="880"/>
      <c r="G1835" s="964"/>
      <c r="H1835" s="964">
        <f>G1835*F1835</f>
        <v>0</v>
      </c>
      <c r="I1835" s="964">
        <f>H1835*$I$12</f>
        <v>0</v>
      </c>
      <c r="J1835" s="880"/>
      <c r="K1835" s="964">
        <f>SUM(H1835:I1835)</f>
        <v>0</v>
      </c>
    </row>
    <row r="1836" spans="1:11" ht="15.6" hidden="1" x14ac:dyDescent="0.3">
      <c r="A1836" s="1140"/>
      <c r="B1836" s="670"/>
      <c r="C1836" s="671"/>
      <c r="D1836" s="670"/>
      <c r="E1836" s="1051"/>
      <c r="F1836" s="1051"/>
      <c r="G1836" s="916"/>
      <c r="H1836" s="916"/>
      <c r="I1836" s="916"/>
      <c r="J1836" s="1051"/>
      <c r="K1836" s="916"/>
    </row>
    <row r="1837" spans="1:11" ht="15.6" hidden="1" x14ac:dyDescent="0.3">
      <c r="A1837" s="1140"/>
      <c r="B1837" s="880" t="s">
        <v>1762</v>
      </c>
      <c r="C1837" s="880"/>
      <c r="D1837" s="20" t="s">
        <v>1874</v>
      </c>
      <c r="E1837" s="880"/>
      <c r="F1837" s="880"/>
      <c r="G1837" s="964"/>
      <c r="H1837" s="964">
        <f>G1837*F1837</f>
        <v>0</v>
      </c>
      <c r="I1837" s="964">
        <f>H1837*$I$12</f>
        <v>0</v>
      </c>
      <c r="J1837" s="880"/>
      <c r="K1837" s="964">
        <f>SUM(H1837:I1837)</f>
        <v>0</v>
      </c>
    </row>
    <row r="1838" spans="1:11" ht="15.6" hidden="1" x14ac:dyDescent="0.3">
      <c r="A1838" s="1140"/>
      <c r="B1838" s="670"/>
      <c r="C1838" s="671"/>
      <c r="D1838" s="670"/>
      <c r="E1838" s="1051"/>
      <c r="F1838" s="1051"/>
      <c r="G1838" s="916"/>
      <c r="H1838" s="916"/>
      <c r="I1838" s="916"/>
      <c r="J1838" s="1051"/>
      <c r="K1838" s="916"/>
    </row>
    <row r="1839" spans="1:11" ht="15.6" hidden="1" x14ac:dyDescent="0.3">
      <c r="A1839" s="1140"/>
      <c r="B1839" s="880" t="s">
        <v>1763</v>
      </c>
      <c r="C1839" s="880"/>
      <c r="D1839" s="20" t="s">
        <v>1856</v>
      </c>
      <c r="E1839" s="880"/>
      <c r="F1839" s="880"/>
      <c r="G1839" s="964"/>
      <c r="H1839" s="964">
        <f>G1839*F1839</f>
        <v>0</v>
      </c>
      <c r="I1839" s="964">
        <f>H1839*$I$12</f>
        <v>0</v>
      </c>
      <c r="J1839" s="880"/>
      <c r="K1839" s="964">
        <f>SUM(H1839:I1839)</f>
        <v>0</v>
      </c>
    </row>
    <row r="1840" spans="1:11" ht="12" customHeight="1" x14ac:dyDescent="0.3">
      <c r="A1840" s="1140" t="s">
        <v>4247</v>
      </c>
      <c r="B1840" s="670"/>
      <c r="C1840" s="671"/>
      <c r="D1840" s="670"/>
      <c r="E1840" s="1051"/>
      <c r="F1840" s="1051"/>
      <c r="G1840" s="916"/>
      <c r="H1840" s="916"/>
      <c r="I1840" s="916"/>
      <c r="J1840" s="1051"/>
      <c r="K1840" s="916"/>
    </row>
    <row r="1841" spans="1:11" ht="15.6" x14ac:dyDescent="0.3">
      <c r="A1841" s="1140" t="str">
        <f>IF(K1841&lt;&gt;0,"x","")</f>
        <v/>
      </c>
      <c r="B1841" s="407" t="s">
        <v>1764</v>
      </c>
      <c r="C1841" s="407"/>
      <c r="D1841" s="408" t="s">
        <v>1875</v>
      </c>
      <c r="E1841" s="407"/>
      <c r="F1841" s="407"/>
      <c r="G1841" s="966"/>
      <c r="H1841" s="966"/>
      <c r="I1841" s="966"/>
      <c r="J1841" s="966"/>
      <c r="K1841" s="966"/>
    </row>
    <row r="1842" spans="1:11" ht="15.6" hidden="1" x14ac:dyDescent="0.3">
      <c r="A1842" s="1140"/>
      <c r="B1842" s="1052" t="s">
        <v>1765</v>
      </c>
      <c r="C1842" s="1052"/>
      <c r="D1842" s="1056" t="s">
        <v>1876</v>
      </c>
      <c r="E1842" s="1051"/>
      <c r="F1842" s="1053"/>
      <c r="G1842" s="916"/>
      <c r="H1842" s="916">
        <f>G1842*F1842</f>
        <v>0</v>
      </c>
      <c r="I1842" s="916">
        <f>H1842*$I$12</f>
        <v>0</v>
      </c>
      <c r="J1842" s="10"/>
      <c r="K1842" s="953">
        <f>SUM(H1842:I1842)</f>
        <v>0</v>
      </c>
    </row>
    <row r="1843" spans="1:11" ht="15.6" x14ac:dyDescent="0.3">
      <c r="A1843" s="1140" t="s">
        <v>4247</v>
      </c>
      <c r="B1843" s="895" t="s">
        <v>1766</v>
      </c>
      <c r="C1843" s="895"/>
      <c r="D1843" s="894" t="s">
        <v>1877</v>
      </c>
      <c r="E1843" s="895"/>
      <c r="F1843" s="133"/>
      <c r="G1843" s="960"/>
      <c r="H1843" s="852"/>
      <c r="I1843" s="852"/>
      <c r="J1843" s="75"/>
      <c r="K1843" s="954"/>
    </row>
    <row r="1844" spans="1:11" ht="52.8" x14ac:dyDescent="0.3">
      <c r="A1844" s="1140" t="str">
        <f>IF(K1844&lt;&gt;0,"x","")</f>
        <v/>
      </c>
      <c r="B1844" s="69" t="s">
        <v>2957</v>
      </c>
      <c r="C1844" s="904" t="s">
        <v>3388</v>
      </c>
      <c r="D1844" s="841" t="s">
        <v>2905</v>
      </c>
      <c r="E1844" s="1051">
        <v>1</v>
      </c>
      <c r="F1844" s="1053" t="s">
        <v>60</v>
      </c>
      <c r="G1844" s="916"/>
      <c r="H1844" s="916"/>
      <c r="I1844" s="916"/>
      <c r="J1844" s="10"/>
      <c r="K1844" s="953"/>
    </row>
    <row r="1845" spans="1:11" ht="26.4" x14ac:dyDescent="0.3">
      <c r="A1845" s="1140" t="str">
        <f>IF(K1845&lt;&gt;0,"x","")</f>
        <v/>
      </c>
      <c r="B1845" s="69" t="s">
        <v>2958</v>
      </c>
      <c r="C1845" s="904" t="s">
        <v>3389</v>
      </c>
      <c r="D1845" s="841" t="s">
        <v>3277</v>
      </c>
      <c r="E1845" s="1051">
        <v>2</v>
      </c>
      <c r="F1845" s="1053" t="s">
        <v>60</v>
      </c>
      <c r="G1845" s="916"/>
      <c r="H1845" s="916"/>
      <c r="I1845" s="916"/>
      <c r="J1845" s="18"/>
      <c r="K1845" s="953"/>
    </row>
    <row r="1846" spans="1:11" ht="26.4" x14ac:dyDescent="0.3">
      <c r="A1846" s="1140" t="str">
        <f>IF(K1846&lt;&gt;0,"x","")</f>
        <v/>
      </c>
      <c r="B1846" s="69" t="s">
        <v>2959</v>
      </c>
      <c r="C1846" s="904" t="s">
        <v>3390</v>
      </c>
      <c r="D1846" s="841" t="s">
        <v>2908</v>
      </c>
      <c r="E1846" s="1051">
        <v>3</v>
      </c>
      <c r="F1846" s="1053" t="s">
        <v>60</v>
      </c>
      <c r="G1846" s="916"/>
      <c r="H1846" s="916"/>
      <c r="I1846" s="916"/>
      <c r="J1846" s="18"/>
      <c r="K1846" s="953"/>
    </row>
    <row r="1847" spans="1:11" ht="26.4" x14ac:dyDescent="0.3">
      <c r="A1847" s="1140" t="str">
        <f>IF(K1847&lt;&gt;0,"x","")</f>
        <v/>
      </c>
      <c r="B1847" s="1052" t="s">
        <v>2960</v>
      </c>
      <c r="C1847" s="904" t="s">
        <v>3391</v>
      </c>
      <c r="D1847" s="841" t="s">
        <v>2909</v>
      </c>
      <c r="E1847" s="1051">
        <v>1</v>
      </c>
      <c r="F1847" s="1053" t="s">
        <v>60</v>
      </c>
      <c r="G1847" s="916"/>
      <c r="H1847" s="916"/>
      <c r="I1847" s="916"/>
      <c r="J1847" s="18"/>
      <c r="K1847" s="953"/>
    </row>
    <row r="1848" spans="1:11" ht="15.6" hidden="1" x14ac:dyDescent="0.3">
      <c r="A1848" s="1140"/>
      <c r="B1848" s="831"/>
      <c r="C1848" s="831"/>
      <c r="D1848" s="841"/>
      <c r="E1848" s="1051"/>
      <c r="F1848" s="17"/>
      <c r="G1848" s="969"/>
      <c r="H1848" s="969"/>
      <c r="I1848" s="969"/>
      <c r="J1848" s="18"/>
      <c r="K1848" s="958"/>
    </row>
    <row r="1849" spans="1:11" ht="15.6" hidden="1" x14ac:dyDescent="0.3">
      <c r="A1849" s="1140"/>
      <c r="B1849" s="1052" t="s">
        <v>1767</v>
      </c>
      <c r="C1849" s="1052"/>
      <c r="D1849" s="841" t="s">
        <v>1878</v>
      </c>
      <c r="E1849" s="1051"/>
      <c r="F1849" s="1053"/>
      <c r="G1849" s="916"/>
      <c r="H1849" s="916">
        <f>G1849*F1849</f>
        <v>0</v>
      </c>
      <c r="I1849" s="916">
        <f>H1849*$I$12</f>
        <v>0</v>
      </c>
      <c r="J1849" s="10"/>
      <c r="K1849" s="953">
        <f>SUM(H1849:I1849)</f>
        <v>0</v>
      </c>
    </row>
    <row r="1850" spans="1:11" ht="15.6" hidden="1" x14ac:dyDescent="0.3">
      <c r="A1850" s="1140"/>
      <c r="B1850" s="1052" t="s">
        <v>1768</v>
      </c>
      <c r="C1850" s="1052"/>
      <c r="D1850" s="841" t="s">
        <v>1879</v>
      </c>
      <c r="E1850" s="1051"/>
      <c r="F1850" s="1053"/>
      <c r="G1850" s="916"/>
      <c r="H1850" s="916">
        <f>G1850*F1850</f>
        <v>0</v>
      </c>
      <c r="I1850" s="916">
        <f>H1850*$I$12</f>
        <v>0</v>
      </c>
      <c r="J1850" s="10"/>
      <c r="K1850" s="953">
        <f>SUM(H1850:I1850)</f>
        <v>0</v>
      </c>
    </row>
    <row r="1851" spans="1:11" ht="15.6" hidden="1" x14ac:dyDescent="0.3">
      <c r="A1851" s="1140"/>
      <c r="B1851" s="1052" t="s">
        <v>1769</v>
      </c>
      <c r="C1851" s="1052"/>
      <c r="D1851" s="841" t="s">
        <v>1880</v>
      </c>
      <c r="E1851" s="1051"/>
      <c r="F1851" s="1053"/>
      <c r="G1851" s="916"/>
      <c r="H1851" s="916">
        <f>G1851*F1851</f>
        <v>0</v>
      </c>
      <c r="I1851" s="916">
        <f>H1851*$I$12</f>
        <v>0</v>
      </c>
      <c r="J1851" s="10"/>
      <c r="K1851" s="953">
        <f>SUM(H1851:I1851)</f>
        <v>0</v>
      </c>
    </row>
    <row r="1852" spans="1:11" ht="15.6" hidden="1" x14ac:dyDescent="0.3">
      <c r="A1852" s="1140"/>
      <c r="B1852" s="1052" t="s">
        <v>1770</v>
      </c>
      <c r="C1852" s="1052"/>
      <c r="D1852" s="841" t="s">
        <v>1881</v>
      </c>
      <c r="E1852" s="1051"/>
      <c r="F1852" s="1053"/>
      <c r="G1852" s="916"/>
      <c r="H1852" s="916"/>
      <c r="I1852" s="916"/>
      <c r="J1852" s="10"/>
      <c r="K1852" s="953"/>
    </row>
    <row r="1853" spans="1:11" ht="39.6" hidden="1" x14ac:dyDescent="0.3">
      <c r="A1853" s="1140"/>
      <c r="B1853" s="1052" t="s">
        <v>2961</v>
      </c>
      <c r="C1853" s="1052"/>
      <c r="D1853" s="841" t="s">
        <v>2546</v>
      </c>
      <c r="E1853" s="1051"/>
      <c r="F1853" s="92" t="s">
        <v>210</v>
      </c>
      <c r="G1853" s="916"/>
      <c r="H1853" s="969">
        <f>G1853*E1853</f>
        <v>0</v>
      </c>
      <c r="I1853" s="969">
        <f>H1853*$I$12</f>
        <v>0</v>
      </c>
      <c r="J1853" s="18"/>
      <c r="K1853" s="969">
        <f>SUM(H1853:I1853)</f>
        <v>0</v>
      </c>
    </row>
    <row r="1854" spans="1:11" ht="39.6" hidden="1" x14ac:dyDescent="0.3">
      <c r="A1854" s="1140"/>
      <c r="B1854" s="1052" t="s">
        <v>2962</v>
      </c>
      <c r="C1854" s="1052"/>
      <c r="D1854" s="841" t="s">
        <v>2547</v>
      </c>
      <c r="E1854" s="1051"/>
      <c r="F1854" s="96" t="s">
        <v>210</v>
      </c>
      <c r="G1854" s="916"/>
      <c r="H1854" s="969">
        <f>G1854*E1854</f>
        <v>0</v>
      </c>
      <c r="I1854" s="969">
        <f>H1854*$I$12</f>
        <v>0</v>
      </c>
      <c r="J1854" s="18"/>
      <c r="K1854" s="969">
        <f>SUM(H1854:I1854)</f>
        <v>0</v>
      </c>
    </row>
    <row r="1855" spans="1:11" ht="39.6" hidden="1" x14ac:dyDescent="0.3">
      <c r="A1855" s="1140"/>
      <c r="B1855" s="1052" t="s">
        <v>2963</v>
      </c>
      <c r="C1855" s="1052" t="s">
        <v>3013</v>
      </c>
      <c r="D1855" s="841" t="s">
        <v>2548</v>
      </c>
      <c r="E1855" s="1051"/>
      <c r="F1855" s="134" t="s">
        <v>210</v>
      </c>
      <c r="G1855" s="916"/>
      <c r="H1855" s="969">
        <f>G1855*E1855</f>
        <v>0</v>
      </c>
      <c r="I1855" s="969">
        <f>H1855*$I$12</f>
        <v>0</v>
      </c>
      <c r="J1855" s="18"/>
      <c r="K1855" s="969">
        <f>SUM(H1855:I1855)</f>
        <v>0</v>
      </c>
    </row>
    <row r="1856" spans="1:11" ht="15.6" hidden="1" x14ac:dyDescent="0.3">
      <c r="A1856" s="1140"/>
      <c r="B1856" s="1052"/>
      <c r="C1856" s="1052"/>
      <c r="D1856" s="841"/>
      <c r="E1856" s="1051"/>
      <c r="F1856" s="1053"/>
      <c r="G1856" s="916"/>
      <c r="H1856" s="916"/>
      <c r="I1856" s="916"/>
      <c r="J1856" s="10"/>
      <c r="K1856" s="953"/>
    </row>
    <row r="1857" spans="1:11" ht="15.6" x14ac:dyDescent="0.3">
      <c r="A1857" s="1140" t="s">
        <v>4247</v>
      </c>
      <c r="B1857" s="1052"/>
      <c r="C1857" s="1052"/>
      <c r="D1857" s="841"/>
      <c r="E1857" s="1051"/>
      <c r="F1857" s="1053"/>
      <c r="G1857" s="916"/>
      <c r="H1857" s="916"/>
      <c r="I1857" s="916"/>
      <c r="J1857" s="10"/>
      <c r="K1857" s="953"/>
    </row>
    <row r="1858" spans="1:11" ht="15.6" x14ac:dyDescent="0.3">
      <c r="A1858" s="1140" t="s">
        <v>4247</v>
      </c>
      <c r="B1858" s="884" t="s">
        <v>1771</v>
      </c>
      <c r="C1858" s="884"/>
      <c r="D1858" s="894" t="s">
        <v>1826</v>
      </c>
      <c r="E1858" s="884"/>
      <c r="F1858" s="883"/>
      <c r="G1858" s="852"/>
      <c r="H1858" s="852"/>
      <c r="I1858" s="852"/>
      <c r="J1858" s="75"/>
      <c r="K1858" s="954"/>
    </row>
    <row r="1859" spans="1:11" ht="26.4" x14ac:dyDescent="0.3">
      <c r="A1859" s="1140" t="str">
        <f>IF(K1859&lt;&gt;0,"x","")</f>
        <v/>
      </c>
      <c r="B1859" s="831" t="s">
        <v>3033</v>
      </c>
      <c r="C1859" s="831" t="s">
        <v>3032</v>
      </c>
      <c r="D1859" s="841" t="s">
        <v>2913</v>
      </c>
      <c r="E1859" s="859">
        <v>58</v>
      </c>
      <c r="F1859" s="17" t="s">
        <v>60</v>
      </c>
      <c r="G1859" s="969"/>
      <c r="H1859" s="916"/>
      <c r="I1859" s="916"/>
      <c r="J1859" s="18"/>
      <c r="K1859" s="953"/>
    </row>
    <row r="1860" spans="1:11" ht="15.6" x14ac:dyDescent="0.3">
      <c r="A1860" s="1140" t="s">
        <v>4247</v>
      </c>
      <c r="B1860" s="69"/>
      <c r="C1860" s="69"/>
      <c r="D1860" s="841"/>
      <c r="E1860" s="1051"/>
      <c r="F1860" s="29"/>
      <c r="G1860" s="970"/>
      <c r="H1860" s="970"/>
      <c r="I1860" s="970"/>
      <c r="J1860" s="30"/>
      <c r="K1860" s="965"/>
    </row>
    <row r="1861" spans="1:11" ht="15.6" x14ac:dyDescent="0.3">
      <c r="A1861" s="1140" t="s">
        <v>4247</v>
      </c>
      <c r="B1861" s="895" t="s">
        <v>1772</v>
      </c>
      <c r="C1861" s="895"/>
      <c r="D1861" s="894" t="s">
        <v>1882</v>
      </c>
      <c r="E1861" s="895"/>
      <c r="F1861" s="133"/>
      <c r="G1861" s="960"/>
      <c r="H1861" s="852"/>
      <c r="I1861" s="852"/>
      <c r="J1861" s="75"/>
      <c r="K1861" s="954"/>
    </row>
    <row r="1862" spans="1:11" ht="39.6" x14ac:dyDescent="0.3">
      <c r="A1862" s="1140" t="str">
        <f>IF(K1862&lt;&gt;0,"x","")</f>
        <v/>
      </c>
      <c r="B1862" s="1052" t="s">
        <v>3473</v>
      </c>
      <c r="C1862" s="904" t="s">
        <v>3392</v>
      </c>
      <c r="D1862" s="841" t="s">
        <v>2907</v>
      </c>
      <c r="E1862" s="1051">
        <v>3</v>
      </c>
      <c r="F1862" s="1053" t="s">
        <v>60</v>
      </c>
      <c r="G1862" s="916"/>
      <c r="H1862" s="916"/>
      <c r="I1862" s="916"/>
      <c r="J1862" s="10"/>
      <c r="K1862" s="953"/>
    </row>
    <row r="1863" spans="1:11" ht="15.6" hidden="1" x14ac:dyDescent="0.3">
      <c r="A1863" s="1140"/>
      <c r="B1863" s="1052"/>
      <c r="C1863" s="1052"/>
      <c r="D1863" s="841"/>
      <c r="E1863" s="1051"/>
      <c r="F1863" s="1053"/>
      <c r="G1863" s="916"/>
      <c r="H1863" s="916"/>
      <c r="I1863" s="916"/>
      <c r="J1863" s="10"/>
      <c r="K1863" s="953"/>
    </row>
    <row r="1864" spans="1:11" ht="15.6" hidden="1" x14ac:dyDescent="0.3">
      <c r="A1864" s="1140"/>
      <c r="B1864" s="1052" t="s">
        <v>1773</v>
      </c>
      <c r="C1864" s="1052"/>
      <c r="D1864" s="841" t="s">
        <v>1854</v>
      </c>
      <c r="E1864" s="1051"/>
      <c r="F1864" s="1053"/>
      <c r="G1864" s="916"/>
      <c r="H1864" s="916">
        <f>G1864*F1864</f>
        <v>0</v>
      </c>
      <c r="I1864" s="916">
        <f>H1864*$I$12</f>
        <v>0</v>
      </c>
      <c r="J1864" s="10"/>
      <c r="K1864" s="953">
        <f>SUM(H1864:I1864)</f>
        <v>0</v>
      </c>
    </row>
    <row r="1865" spans="1:11" ht="15.6" hidden="1" x14ac:dyDescent="0.3">
      <c r="A1865" s="1140"/>
      <c r="B1865" s="1052" t="s">
        <v>1774</v>
      </c>
      <c r="C1865" s="1052"/>
      <c r="D1865" s="841" t="s">
        <v>1835</v>
      </c>
      <c r="E1865" s="1051"/>
      <c r="F1865" s="1053"/>
      <c r="G1865" s="916"/>
      <c r="H1865" s="916">
        <f>G1865*F1865</f>
        <v>0</v>
      </c>
      <c r="I1865" s="916">
        <f>H1865*$I$12</f>
        <v>0</v>
      </c>
      <c r="J1865" s="10"/>
      <c r="K1865" s="953">
        <f>SUM(H1865:I1865)</f>
        <v>0</v>
      </c>
    </row>
    <row r="1866" spans="1:11" ht="15.6" hidden="1" x14ac:dyDescent="0.3">
      <c r="A1866" s="1140"/>
      <c r="B1866" s="69" t="s">
        <v>1775</v>
      </c>
      <c r="C1866" s="69"/>
      <c r="D1866" s="841" t="s">
        <v>1883</v>
      </c>
      <c r="E1866" s="140"/>
      <c r="F1866" s="29"/>
      <c r="G1866" s="970"/>
      <c r="H1866" s="970"/>
      <c r="I1866" s="970"/>
      <c r="J1866" s="30"/>
      <c r="K1866" s="965"/>
    </row>
    <row r="1867" spans="1:11" ht="15.6" x14ac:dyDescent="0.3">
      <c r="A1867" s="1140" t="s">
        <v>4247</v>
      </c>
      <c r="B1867" s="885"/>
      <c r="C1867" s="885"/>
      <c r="D1867" s="841"/>
      <c r="E1867" s="672"/>
      <c r="F1867" s="636"/>
      <c r="H1867" s="962"/>
      <c r="I1867" s="962"/>
      <c r="J1867" s="14"/>
      <c r="K1867" s="962"/>
    </row>
    <row r="1868" spans="1:11" ht="15.6" x14ac:dyDescent="0.3">
      <c r="A1868" s="1140" t="s">
        <v>4247</v>
      </c>
      <c r="B1868" s="884" t="s">
        <v>2923</v>
      </c>
      <c r="C1868" s="884"/>
      <c r="D1868" s="894" t="s">
        <v>1635</v>
      </c>
      <c r="E1868" s="884"/>
      <c r="F1868" s="883"/>
      <c r="G1868" s="852"/>
      <c r="H1868" s="852"/>
      <c r="I1868" s="852"/>
      <c r="J1868" s="75"/>
      <c r="K1868" s="954"/>
    </row>
    <row r="1869" spans="1:11" ht="26.4" x14ac:dyDescent="0.3">
      <c r="A1869" s="1140" t="str">
        <f t="shared" ref="A1869:A1877" si="158">IF(K1869&lt;&gt;0,"x","")</f>
        <v/>
      </c>
      <c r="B1869" s="143" t="s">
        <v>2924</v>
      </c>
      <c r="C1869" s="904" t="s">
        <v>3393</v>
      </c>
      <c r="D1869" s="109" t="s">
        <v>2906</v>
      </c>
      <c r="E1869" s="1051">
        <v>9</v>
      </c>
      <c r="F1869" s="87" t="s">
        <v>60</v>
      </c>
      <c r="G1869" s="969"/>
      <c r="H1869" s="916"/>
      <c r="I1869" s="916"/>
      <c r="J1869" s="18"/>
      <c r="K1869" s="953"/>
    </row>
    <row r="1870" spans="1:11" ht="26.4" x14ac:dyDescent="0.3">
      <c r="A1870" s="1140" t="str">
        <f t="shared" si="158"/>
        <v/>
      </c>
      <c r="B1870" s="145" t="s">
        <v>2925</v>
      </c>
      <c r="C1870" s="904" t="s">
        <v>3553</v>
      </c>
      <c r="D1870" s="889" t="s">
        <v>2910</v>
      </c>
      <c r="E1870" s="1051">
        <v>3</v>
      </c>
      <c r="F1870" s="636" t="s">
        <v>60</v>
      </c>
      <c r="G1870" s="969"/>
      <c r="H1870" s="916"/>
      <c r="I1870" s="916"/>
      <c r="J1870" s="18"/>
      <c r="K1870" s="953"/>
    </row>
    <row r="1871" spans="1:11" ht="26.4" x14ac:dyDescent="0.3">
      <c r="A1871" s="1140" t="str">
        <f t="shared" si="158"/>
        <v/>
      </c>
      <c r="B1871" s="143" t="s">
        <v>2926</v>
      </c>
      <c r="C1871" s="904" t="s">
        <v>3394</v>
      </c>
      <c r="D1871" s="109" t="s">
        <v>2911</v>
      </c>
      <c r="E1871" s="1051">
        <v>2</v>
      </c>
      <c r="F1871" s="892" t="s">
        <v>60</v>
      </c>
      <c r="G1871" s="969"/>
      <c r="H1871" s="916"/>
      <c r="I1871" s="916"/>
      <c r="J1871" s="10"/>
      <c r="K1871" s="953"/>
    </row>
    <row r="1872" spans="1:11" ht="26.4" x14ac:dyDescent="0.3">
      <c r="A1872" s="1140" t="str">
        <f t="shared" si="158"/>
        <v/>
      </c>
      <c r="B1872" s="145" t="s">
        <v>2927</v>
      </c>
      <c r="C1872" s="904" t="s">
        <v>3395</v>
      </c>
      <c r="D1872" s="889" t="s">
        <v>2912</v>
      </c>
      <c r="E1872" s="1051">
        <v>58</v>
      </c>
      <c r="F1872" s="636" t="s">
        <v>60</v>
      </c>
      <c r="G1872" s="969"/>
      <c r="H1872" s="916"/>
      <c r="I1872" s="916"/>
      <c r="J1872" s="18"/>
      <c r="K1872" s="953"/>
    </row>
    <row r="1873" spans="1:11" ht="39.6" x14ac:dyDescent="0.3">
      <c r="A1873" s="1140" t="str">
        <f t="shared" si="158"/>
        <v/>
      </c>
      <c r="B1873" s="143" t="s">
        <v>2928</v>
      </c>
      <c r="C1873" s="904" t="s">
        <v>3396</v>
      </c>
      <c r="D1873" s="109" t="s">
        <v>2914</v>
      </c>
      <c r="E1873" s="1051">
        <v>58</v>
      </c>
      <c r="F1873" s="892" t="s">
        <v>60</v>
      </c>
      <c r="G1873" s="969"/>
      <c r="H1873" s="916"/>
      <c r="I1873" s="916"/>
      <c r="J1873" s="10"/>
      <c r="K1873" s="953"/>
    </row>
    <row r="1874" spans="1:11" ht="39.6" x14ac:dyDescent="0.3">
      <c r="A1874" s="1140" t="str">
        <f t="shared" si="158"/>
        <v/>
      </c>
      <c r="B1874" s="145" t="s">
        <v>2929</v>
      </c>
      <c r="C1874" s="904" t="s">
        <v>3397</v>
      </c>
      <c r="D1874" s="889" t="s">
        <v>2915</v>
      </c>
      <c r="E1874" s="1051">
        <v>58</v>
      </c>
      <c r="F1874" s="636" t="s">
        <v>60</v>
      </c>
      <c r="G1874" s="969"/>
      <c r="H1874" s="916"/>
      <c r="I1874" s="916"/>
      <c r="J1874" s="18"/>
      <c r="K1874" s="953"/>
    </row>
    <row r="1875" spans="1:11" ht="26.4" x14ac:dyDescent="0.3">
      <c r="A1875" s="1140" t="str">
        <f t="shared" si="158"/>
        <v/>
      </c>
      <c r="B1875" s="143" t="s">
        <v>2930</v>
      </c>
      <c r="C1875" s="904" t="s">
        <v>3398</v>
      </c>
      <c r="D1875" s="109" t="s">
        <v>4570</v>
      </c>
      <c r="E1875" s="1051">
        <v>1691.7999999999986</v>
      </c>
      <c r="F1875" s="892" t="s">
        <v>210</v>
      </c>
      <c r="G1875" s="969"/>
      <c r="H1875" s="916"/>
      <c r="I1875" s="916"/>
      <c r="J1875" s="18"/>
      <c r="K1875" s="953"/>
    </row>
    <row r="1876" spans="1:11" ht="39.6" x14ac:dyDescent="0.3">
      <c r="A1876" s="1140" t="str">
        <f t="shared" si="158"/>
        <v/>
      </c>
      <c r="B1876" s="145" t="s">
        <v>2931</v>
      </c>
      <c r="C1876" s="904" t="s">
        <v>3617</v>
      </c>
      <c r="D1876" s="889" t="s">
        <v>2916</v>
      </c>
      <c r="E1876" s="1051">
        <v>1</v>
      </c>
      <c r="F1876" s="636" t="s">
        <v>60</v>
      </c>
      <c r="G1876" s="969"/>
      <c r="H1876" s="916"/>
      <c r="I1876" s="916"/>
      <c r="J1876" s="18"/>
      <c r="K1876" s="953"/>
    </row>
    <row r="1877" spans="1:11" ht="26.4" x14ac:dyDescent="0.3">
      <c r="A1877" s="1140" t="str">
        <f t="shared" si="158"/>
        <v/>
      </c>
      <c r="B1877" s="143" t="s">
        <v>2932</v>
      </c>
      <c r="C1877" s="904" t="s">
        <v>3399</v>
      </c>
      <c r="D1877" s="109" t="s">
        <v>2917</v>
      </c>
      <c r="E1877" s="1051">
        <v>1</v>
      </c>
      <c r="F1877" s="892" t="s">
        <v>60</v>
      </c>
      <c r="G1877" s="969"/>
      <c r="H1877" s="916"/>
      <c r="I1877" s="916"/>
      <c r="J1877" s="10"/>
      <c r="K1877" s="953"/>
    </row>
    <row r="1878" spans="1:11" ht="26.4" hidden="1" x14ac:dyDescent="0.3">
      <c r="A1878" s="1140"/>
      <c r="B1878" s="145" t="s">
        <v>2933</v>
      </c>
      <c r="C1878" s="904" t="s">
        <v>3397</v>
      </c>
      <c r="D1878" s="889" t="s">
        <v>2918</v>
      </c>
      <c r="E1878" s="1051"/>
      <c r="F1878" s="636" t="s">
        <v>60</v>
      </c>
      <c r="G1878" s="969"/>
      <c r="H1878" s="969">
        <f>G1878*E1878</f>
        <v>0</v>
      </c>
      <c r="I1878" s="969">
        <f>H1878*$I$12</f>
        <v>0</v>
      </c>
      <c r="J1878" s="18"/>
      <c r="K1878" s="969">
        <f>SUM(H1878:I1878)</f>
        <v>0</v>
      </c>
    </row>
    <row r="1879" spans="1:11" ht="26.4" hidden="1" x14ac:dyDescent="0.3">
      <c r="A1879" s="1140"/>
      <c r="B1879" s="143" t="s">
        <v>2934</v>
      </c>
      <c r="C1879" s="904" t="s">
        <v>3396</v>
      </c>
      <c r="D1879" s="109" t="s">
        <v>2919</v>
      </c>
      <c r="E1879" s="1051"/>
      <c r="F1879" s="892" t="s">
        <v>60</v>
      </c>
      <c r="G1879" s="969"/>
      <c r="H1879" s="916">
        <f>G1879*E1879</f>
        <v>0</v>
      </c>
      <c r="I1879" s="916">
        <f>H1879*$I$12</f>
        <v>0</v>
      </c>
      <c r="J1879" s="10"/>
      <c r="K1879" s="916">
        <f>SUM(H1879:I1879)</f>
        <v>0</v>
      </c>
    </row>
    <row r="1880" spans="1:11" ht="26.4" x14ac:dyDescent="0.3">
      <c r="A1880" s="1140" t="str">
        <f>IF(K1880&lt;&gt;0,"x","")</f>
        <v/>
      </c>
      <c r="B1880" s="145" t="s">
        <v>2935</v>
      </c>
      <c r="C1880" s="904" t="s">
        <v>3400</v>
      </c>
      <c r="D1880" s="889" t="s">
        <v>2920</v>
      </c>
      <c r="E1880" s="1051">
        <v>9</v>
      </c>
      <c r="F1880" s="636" t="s">
        <v>60</v>
      </c>
      <c r="G1880" s="969"/>
      <c r="H1880" s="916"/>
      <c r="I1880" s="916"/>
      <c r="J1880" s="18"/>
      <c r="K1880" s="953"/>
    </row>
    <row r="1881" spans="1:11" ht="26.4" x14ac:dyDescent="0.3">
      <c r="A1881" s="1140" t="str">
        <f>IF(K1881&lt;&gt;0,"x","")</f>
        <v/>
      </c>
      <c r="B1881" s="143" t="s">
        <v>2936</v>
      </c>
      <c r="C1881" s="904" t="s">
        <v>3401</v>
      </c>
      <c r="D1881" s="109" t="s">
        <v>2921</v>
      </c>
      <c r="E1881" s="1051">
        <v>9</v>
      </c>
      <c r="F1881" s="892" t="s">
        <v>60</v>
      </c>
      <c r="G1881" s="969"/>
      <c r="H1881" s="916"/>
      <c r="I1881" s="916"/>
      <c r="J1881" s="10"/>
      <c r="K1881" s="953"/>
    </row>
    <row r="1882" spans="1:11" ht="15.6" x14ac:dyDescent="0.3">
      <c r="A1882" s="1140" t="str">
        <f>IF(K1882&lt;&gt;0,"x","")</f>
        <v/>
      </c>
      <c r="B1882" s="145" t="s">
        <v>2937</v>
      </c>
      <c r="C1882" s="904" t="s">
        <v>3615</v>
      </c>
      <c r="D1882" s="139" t="s">
        <v>2922</v>
      </c>
      <c r="E1882" s="1051">
        <v>70</v>
      </c>
      <c r="F1882" s="892" t="s">
        <v>210</v>
      </c>
      <c r="G1882" s="969"/>
      <c r="H1882" s="916"/>
      <c r="I1882" s="916"/>
      <c r="J1882" s="18"/>
      <c r="K1882" s="953"/>
    </row>
    <row r="1883" spans="1:11" ht="26.4" x14ac:dyDescent="0.3">
      <c r="A1883" s="1140" t="str">
        <f>IF(K1883&lt;&gt;0,"x","")</f>
        <v/>
      </c>
      <c r="B1883" s="145" t="s">
        <v>3278</v>
      </c>
      <c r="C1883" s="904" t="s">
        <v>3402</v>
      </c>
      <c r="D1883" s="889" t="s">
        <v>3279</v>
      </c>
      <c r="E1883" s="1051">
        <v>6</v>
      </c>
      <c r="F1883" s="645" t="s">
        <v>60</v>
      </c>
      <c r="G1883" s="969"/>
      <c r="H1883" s="916"/>
      <c r="I1883" s="916"/>
      <c r="J1883" s="18"/>
      <c r="K1883" s="953"/>
    </row>
    <row r="1884" spans="1:11" ht="26.4" x14ac:dyDescent="0.3">
      <c r="A1884" s="1140" t="str">
        <f>IF(K1884&lt;&gt;0,"x","")</f>
        <v/>
      </c>
      <c r="B1884" s="145" t="s">
        <v>4568</v>
      </c>
      <c r="C1884" s="904" t="s">
        <v>4571</v>
      </c>
      <c r="D1884" s="889" t="s">
        <v>4569</v>
      </c>
      <c r="E1884" s="1051">
        <v>1691.7999999999986</v>
      </c>
      <c r="F1884" s="892" t="s">
        <v>210</v>
      </c>
      <c r="G1884" s="969"/>
      <c r="H1884" s="916"/>
      <c r="I1884" s="916"/>
      <c r="J1884" s="10"/>
      <c r="K1884" s="953"/>
    </row>
    <row r="1885" spans="1:11" ht="15.6" x14ac:dyDescent="0.3">
      <c r="A1885" s="1140" t="s">
        <v>4247</v>
      </c>
      <c r="B1885" s="670"/>
      <c r="C1885" s="671"/>
      <c r="D1885" s="670"/>
      <c r="E1885" s="859"/>
      <c r="F1885" s="859"/>
      <c r="G1885" s="969"/>
      <c r="H1885" s="969"/>
      <c r="I1885" s="969"/>
      <c r="J1885" s="859"/>
      <c r="K1885" s="969"/>
    </row>
    <row r="1886" spans="1:11" ht="15.6" hidden="1" x14ac:dyDescent="0.3">
      <c r="A1886" s="1140"/>
      <c r="B1886" s="407" t="s">
        <v>1776</v>
      </c>
      <c r="C1886" s="407"/>
      <c r="D1886" s="408" t="s">
        <v>1643</v>
      </c>
      <c r="E1886" s="407"/>
      <c r="F1886" s="407"/>
      <c r="G1886" s="966"/>
      <c r="H1886" s="966"/>
      <c r="I1886" s="966"/>
      <c r="J1886" s="409"/>
      <c r="K1886" s="966"/>
    </row>
    <row r="1887" spans="1:11" ht="15.6" hidden="1" x14ac:dyDescent="0.3">
      <c r="A1887" s="1140"/>
      <c r="B1887" s="880" t="s">
        <v>1777</v>
      </c>
      <c r="C1887" s="880"/>
      <c r="D1887" s="20" t="s">
        <v>401</v>
      </c>
      <c r="E1887" s="880"/>
      <c r="F1887" s="880"/>
      <c r="G1887" s="964"/>
      <c r="H1887" s="964"/>
      <c r="I1887" s="964"/>
      <c r="J1887" s="880"/>
      <c r="K1887" s="964"/>
    </row>
    <row r="1888" spans="1:11" ht="15.6" hidden="1" x14ac:dyDescent="0.3">
      <c r="A1888" s="1140"/>
      <c r="B1888" s="1052" t="s">
        <v>1778</v>
      </c>
      <c r="C1888" s="1052"/>
      <c r="D1888" s="1056" t="s">
        <v>1644</v>
      </c>
      <c r="E1888" s="1051"/>
      <c r="F1888" s="1051" t="s">
        <v>238</v>
      </c>
      <c r="G1888" s="916"/>
      <c r="H1888" s="916">
        <f>G1888*E1888</f>
        <v>0</v>
      </c>
      <c r="I1888" s="916">
        <f>H1888*$I$12</f>
        <v>0</v>
      </c>
      <c r="J1888" s="10"/>
      <c r="K1888" s="953">
        <f>SUM(H1888:I1888)</f>
        <v>0</v>
      </c>
    </row>
    <row r="1889" spans="1:11" ht="15.6" hidden="1" x14ac:dyDescent="0.3">
      <c r="A1889" s="1140"/>
      <c r="B1889" s="1052" t="s">
        <v>1779</v>
      </c>
      <c r="C1889" s="1052"/>
      <c r="D1889" s="1056" t="s">
        <v>1645</v>
      </c>
      <c r="E1889" s="1051"/>
      <c r="F1889" s="1051" t="s">
        <v>238</v>
      </c>
      <c r="G1889" s="916"/>
      <c r="H1889" s="916">
        <f t="shared" ref="H1889:H1898" si="159">G1889*E1889</f>
        <v>0</v>
      </c>
      <c r="I1889" s="916">
        <f>H1889*$I$12</f>
        <v>0</v>
      </c>
      <c r="J1889" s="10"/>
      <c r="K1889" s="953">
        <f>SUM(H1889:I1889)</f>
        <v>0</v>
      </c>
    </row>
    <row r="1890" spans="1:11" ht="15.6" hidden="1" x14ac:dyDescent="0.3">
      <c r="A1890" s="1140"/>
      <c r="B1890" s="1052" t="s">
        <v>1780</v>
      </c>
      <c r="C1890" s="1052"/>
      <c r="D1890" s="1056" t="s">
        <v>1646</v>
      </c>
      <c r="E1890" s="1051"/>
      <c r="F1890" s="1051" t="s">
        <v>238</v>
      </c>
      <c r="G1890" s="916"/>
      <c r="H1890" s="916">
        <f t="shared" si="159"/>
        <v>0</v>
      </c>
      <c r="I1890" s="916">
        <f>H1890*$I$12</f>
        <v>0</v>
      </c>
      <c r="J1890" s="10"/>
      <c r="K1890" s="953">
        <f>SUM(H1890:I1890)</f>
        <v>0</v>
      </c>
    </row>
    <row r="1891" spans="1:11" ht="15.6" hidden="1" x14ac:dyDescent="0.3">
      <c r="A1891" s="1140"/>
      <c r="B1891" s="670"/>
      <c r="C1891" s="671"/>
      <c r="D1891" s="673"/>
      <c r="E1891" s="1051"/>
      <c r="F1891" s="1051"/>
      <c r="G1891" s="916"/>
      <c r="H1891" s="916"/>
      <c r="I1891" s="916"/>
      <c r="J1891" s="1051"/>
      <c r="K1891" s="916"/>
    </row>
    <row r="1892" spans="1:11" ht="15.6" hidden="1" x14ac:dyDescent="0.3">
      <c r="A1892" s="1140"/>
      <c r="B1892" s="880" t="s">
        <v>1781</v>
      </c>
      <c r="C1892" s="880"/>
      <c r="D1892" s="20" t="s">
        <v>454</v>
      </c>
      <c r="E1892" s="880"/>
      <c r="F1892" s="880"/>
      <c r="G1892" s="964"/>
      <c r="H1892" s="964"/>
      <c r="I1892" s="964"/>
      <c r="J1892" s="880"/>
      <c r="K1892" s="964"/>
    </row>
    <row r="1893" spans="1:11" ht="15.6" hidden="1" x14ac:dyDescent="0.3">
      <c r="A1893" s="1140"/>
      <c r="B1893" s="1052" t="s">
        <v>1782</v>
      </c>
      <c r="C1893" s="1052"/>
      <c r="D1893" s="1056" t="s">
        <v>1647</v>
      </c>
      <c r="E1893" s="1051"/>
      <c r="F1893" s="1051" t="s">
        <v>238</v>
      </c>
      <c r="G1893" s="916"/>
      <c r="H1893" s="916">
        <f t="shared" si="159"/>
        <v>0</v>
      </c>
      <c r="I1893" s="916">
        <f>H1893*$I$12</f>
        <v>0</v>
      </c>
      <c r="J1893" s="10"/>
      <c r="K1893" s="953">
        <f>SUM(H1893:I1893)</f>
        <v>0</v>
      </c>
    </row>
    <row r="1894" spans="1:11" ht="15.6" hidden="1" x14ac:dyDescent="0.3">
      <c r="A1894" s="1140"/>
      <c r="B1894" s="1052" t="s">
        <v>1783</v>
      </c>
      <c r="C1894" s="1052"/>
      <c r="D1894" s="1056" t="s">
        <v>1648</v>
      </c>
      <c r="E1894" s="1051"/>
      <c r="F1894" s="1051" t="s">
        <v>238</v>
      </c>
      <c r="G1894" s="916"/>
      <c r="H1894" s="916">
        <f t="shared" si="159"/>
        <v>0</v>
      </c>
      <c r="I1894" s="916">
        <f>H1894*$I$12</f>
        <v>0</v>
      </c>
      <c r="J1894" s="10"/>
      <c r="K1894" s="953">
        <f>SUM(H1894:I1894)</f>
        <v>0</v>
      </c>
    </row>
    <row r="1895" spans="1:11" ht="15.6" hidden="1" x14ac:dyDescent="0.3">
      <c r="A1895" s="1140"/>
      <c r="B1895" s="670"/>
      <c r="C1895" s="671"/>
      <c r="D1895" s="673"/>
      <c r="E1895" s="1051"/>
      <c r="F1895" s="1051"/>
      <c r="G1895" s="916"/>
      <c r="H1895" s="916"/>
      <c r="I1895" s="916"/>
      <c r="J1895" s="1051"/>
      <c r="K1895" s="916"/>
    </row>
    <row r="1896" spans="1:11" ht="15.6" hidden="1" x14ac:dyDescent="0.3">
      <c r="A1896" s="1140"/>
      <c r="B1896" s="880" t="s">
        <v>1784</v>
      </c>
      <c r="C1896" s="880"/>
      <c r="D1896" s="20" t="s">
        <v>1649</v>
      </c>
      <c r="E1896" s="880"/>
      <c r="F1896" s="880"/>
      <c r="G1896" s="964"/>
      <c r="H1896" s="964"/>
      <c r="I1896" s="964"/>
      <c r="J1896" s="880"/>
      <c r="K1896" s="964"/>
    </row>
    <row r="1897" spans="1:11" ht="15.6" hidden="1" x14ac:dyDescent="0.3">
      <c r="A1897" s="1140"/>
      <c r="B1897" s="1052" t="s">
        <v>1785</v>
      </c>
      <c r="C1897" s="1052"/>
      <c r="D1897" s="1056" t="s">
        <v>1650</v>
      </c>
      <c r="E1897" s="1051"/>
      <c r="F1897" s="1051" t="s">
        <v>60</v>
      </c>
      <c r="G1897" s="916"/>
      <c r="H1897" s="916">
        <f t="shared" si="159"/>
        <v>0</v>
      </c>
      <c r="I1897" s="916">
        <f>H1897*$I$12</f>
        <v>0</v>
      </c>
      <c r="J1897" s="10"/>
      <c r="K1897" s="953">
        <f>SUM(H1897:I1897)</f>
        <v>0</v>
      </c>
    </row>
    <row r="1898" spans="1:11" ht="15.6" hidden="1" x14ac:dyDescent="0.3">
      <c r="A1898" s="1140"/>
      <c r="B1898" s="1052" t="s">
        <v>1786</v>
      </c>
      <c r="C1898" s="1052"/>
      <c r="D1898" s="1056" t="s">
        <v>1652</v>
      </c>
      <c r="E1898" s="1051"/>
      <c r="F1898" s="1051" t="s">
        <v>60</v>
      </c>
      <c r="G1898" s="916"/>
      <c r="H1898" s="916">
        <f t="shared" si="159"/>
        <v>0</v>
      </c>
      <c r="I1898" s="916">
        <f>H1898*$I$12</f>
        <v>0</v>
      </c>
      <c r="J1898" s="10"/>
      <c r="K1898" s="953">
        <f>SUM(H1898:I1898)</f>
        <v>0</v>
      </c>
    </row>
    <row r="1899" spans="1:11" ht="15.6" hidden="1" x14ac:dyDescent="0.3">
      <c r="A1899" s="1140"/>
      <c r="B1899" s="881"/>
      <c r="C1899" s="36"/>
      <c r="D1899" s="40"/>
      <c r="E1899" s="1051"/>
      <c r="F1899" s="1053"/>
      <c r="G1899" s="916"/>
      <c r="H1899" s="916"/>
      <c r="I1899" s="916"/>
      <c r="J1899" s="10"/>
      <c r="K1899" s="916"/>
    </row>
    <row r="1900" spans="1:11" ht="15.75" customHeight="1" x14ac:dyDescent="0.3">
      <c r="A1900" s="1140" t="s">
        <v>4247</v>
      </c>
      <c r="B1900" s="33" t="s">
        <v>2454</v>
      </c>
      <c r="C1900" s="758"/>
      <c r="D1900" s="758" t="s">
        <v>1884</v>
      </c>
      <c r="E1900" s="758"/>
      <c r="F1900" s="758"/>
      <c r="G1900" s="968"/>
      <c r="H1900" s="968"/>
      <c r="I1900" s="968"/>
      <c r="J1900" s="758"/>
      <c r="K1900" s="968"/>
    </row>
    <row r="1901" spans="1:11" ht="12.75" hidden="1" customHeight="1" x14ac:dyDescent="0.3">
      <c r="A1901" s="1140"/>
      <c r="B1901" s="1308" t="s">
        <v>226</v>
      </c>
      <c r="C1901" s="1310" t="s">
        <v>227</v>
      </c>
      <c r="D1901" s="1310" t="s">
        <v>228</v>
      </c>
      <c r="E1901" s="1310" t="s">
        <v>229</v>
      </c>
      <c r="F1901" s="1310" t="s">
        <v>230</v>
      </c>
      <c r="G1901" s="1306" t="s">
        <v>3953</v>
      </c>
      <c r="H1901" s="1306" t="s">
        <v>3954</v>
      </c>
      <c r="I1901" s="1137" t="s">
        <v>233</v>
      </c>
      <c r="J1901" s="1136" t="s">
        <v>3952</v>
      </c>
      <c r="K1901" s="1306" t="s">
        <v>3955</v>
      </c>
    </row>
    <row r="1902" spans="1:11" ht="15.6" hidden="1" x14ac:dyDescent="0.3">
      <c r="A1902" s="1140"/>
      <c r="B1902" s="1309"/>
      <c r="C1902" s="1311"/>
      <c r="D1902" s="1311"/>
      <c r="E1902" s="1311"/>
      <c r="F1902" s="1311"/>
      <c r="G1902" s="1307"/>
      <c r="H1902" s="1307"/>
      <c r="I1902" s="1138">
        <v>0.26960000000000001</v>
      </c>
      <c r="J1902" s="629">
        <v>0.20930000000000001</v>
      </c>
      <c r="K1902" s="1307"/>
    </row>
    <row r="1903" spans="1:11" ht="15.6" x14ac:dyDescent="0.3">
      <c r="A1903" s="1140" t="str">
        <f>IF(K1903&lt;&gt;0,"x","")</f>
        <v/>
      </c>
      <c r="B1903" s="407" t="s">
        <v>1885</v>
      </c>
      <c r="C1903" s="407"/>
      <c r="D1903" s="408" t="s">
        <v>1899</v>
      </c>
      <c r="E1903" s="407"/>
      <c r="F1903" s="407"/>
      <c r="G1903" s="966"/>
      <c r="H1903" s="966"/>
      <c r="I1903" s="966"/>
      <c r="J1903" s="966"/>
      <c r="K1903" s="966"/>
    </row>
    <row r="1904" spans="1:11" ht="15.6" x14ac:dyDescent="0.3">
      <c r="A1904" s="1140" t="s">
        <v>4247</v>
      </c>
      <c r="B1904" s="884" t="s">
        <v>3562</v>
      </c>
      <c r="C1904" s="884"/>
      <c r="D1904" s="894" t="s">
        <v>3563</v>
      </c>
      <c r="E1904" s="884"/>
      <c r="F1904" s="883"/>
      <c r="G1904" s="852"/>
      <c r="H1904" s="852"/>
      <c r="I1904" s="852"/>
      <c r="J1904" s="75"/>
      <c r="K1904" s="954"/>
    </row>
    <row r="1905" spans="1:12" ht="26.4" x14ac:dyDescent="0.3">
      <c r="A1905" s="1140" t="str">
        <f>IF(K1905&lt;&gt;0,"x","")</f>
        <v/>
      </c>
      <c r="B1905" s="861" t="s">
        <v>3564</v>
      </c>
      <c r="C1905" s="861" t="s">
        <v>3565</v>
      </c>
      <c r="D1905" s="889" t="s">
        <v>4567</v>
      </c>
      <c r="E1905" s="1051">
        <v>1</v>
      </c>
      <c r="F1905" s="87" t="s">
        <v>60</v>
      </c>
      <c r="G1905" s="969"/>
      <c r="H1905" s="916"/>
      <c r="I1905" s="916"/>
      <c r="J1905" s="18"/>
      <c r="K1905" s="953"/>
      <c r="L1905" s="610"/>
    </row>
    <row r="1906" spans="1:12" ht="15.6" x14ac:dyDescent="0.3">
      <c r="A1906" s="1140" t="s">
        <v>4247</v>
      </c>
      <c r="B1906" s="412"/>
      <c r="C1906" s="412"/>
      <c r="D1906" s="413"/>
      <c r="E1906" s="1051"/>
      <c r="F1906" s="412"/>
      <c r="G1906" s="973"/>
      <c r="H1906" s="973"/>
      <c r="I1906" s="973"/>
      <c r="J1906" s="414"/>
      <c r="K1906" s="973"/>
    </row>
    <row r="1907" spans="1:12" ht="15.6" x14ac:dyDescent="0.3">
      <c r="A1907" s="1140" t="str">
        <f>IF(K1907&lt;&gt;0,"x","")</f>
        <v/>
      </c>
      <c r="B1907" s="407" t="s">
        <v>1886</v>
      </c>
      <c r="C1907" s="407"/>
      <c r="D1907" s="408" t="s">
        <v>1900</v>
      </c>
      <c r="E1907" s="407"/>
      <c r="F1907" s="407"/>
      <c r="G1907" s="966"/>
      <c r="H1907" s="966"/>
      <c r="I1907" s="966"/>
      <c r="J1907" s="966"/>
      <c r="K1907" s="966"/>
    </row>
    <row r="1908" spans="1:12" ht="15.6" hidden="1" x14ac:dyDescent="0.3">
      <c r="A1908" s="1140"/>
      <c r="B1908" s="880" t="s">
        <v>1887</v>
      </c>
      <c r="C1908" s="880"/>
      <c r="D1908" s="20" t="s">
        <v>1901</v>
      </c>
      <c r="E1908" s="880"/>
      <c r="F1908" s="880"/>
      <c r="G1908" s="964"/>
      <c r="H1908" s="964"/>
      <c r="I1908" s="964"/>
      <c r="J1908" s="880"/>
      <c r="K1908" s="964"/>
    </row>
    <row r="1909" spans="1:12" ht="15.6" hidden="1" x14ac:dyDescent="0.3">
      <c r="A1909" s="1140"/>
      <c r="B1909" s="1052" t="s">
        <v>1888</v>
      </c>
      <c r="C1909" s="1052"/>
      <c r="D1909" s="1056" t="s">
        <v>1902</v>
      </c>
      <c r="E1909" s="1052"/>
      <c r="F1909" s="1052" t="s">
        <v>60</v>
      </c>
      <c r="G1909" s="916"/>
      <c r="H1909" s="916">
        <f>G1909*E1909</f>
        <v>0</v>
      </c>
      <c r="I1909" s="916">
        <f>H1909*$I$12</f>
        <v>0</v>
      </c>
      <c r="J1909" s="10"/>
      <c r="K1909" s="953">
        <f>SUM(H1909:I1909)</f>
        <v>0</v>
      </c>
    </row>
    <row r="1910" spans="1:12" ht="15.6" hidden="1" x14ac:dyDescent="0.3">
      <c r="A1910" s="1140"/>
      <c r="B1910" s="1052" t="s">
        <v>1889</v>
      </c>
      <c r="C1910" s="1052"/>
      <c r="D1910" s="1056" t="s">
        <v>1903</v>
      </c>
      <c r="E1910" s="1052"/>
      <c r="F1910" s="1052" t="s">
        <v>60</v>
      </c>
      <c r="G1910" s="916"/>
      <c r="H1910" s="916">
        <f>G1910*E1910</f>
        <v>0</v>
      </c>
      <c r="I1910" s="916">
        <f>H1910*$I$12</f>
        <v>0</v>
      </c>
      <c r="J1910" s="10"/>
      <c r="K1910" s="953">
        <f>SUM(H1910:I1910)</f>
        <v>0</v>
      </c>
    </row>
    <row r="1911" spans="1:12" ht="15.6" hidden="1" x14ac:dyDescent="0.3">
      <c r="A1911" s="1140"/>
      <c r="B1911" s="670"/>
      <c r="C1911" s="671"/>
      <c r="D1911" s="673"/>
      <c r="E1911" s="1051"/>
      <c r="F1911" s="1051"/>
      <c r="G1911" s="916"/>
      <c r="H1911" s="916"/>
      <c r="I1911" s="916"/>
      <c r="J1911" s="1051"/>
      <c r="K1911" s="916"/>
    </row>
    <row r="1912" spans="1:12" ht="15.6" x14ac:dyDescent="0.3">
      <c r="A1912" s="1140" t="s">
        <v>4247</v>
      </c>
      <c r="B1912" s="880" t="s">
        <v>1890</v>
      </c>
      <c r="C1912" s="880"/>
      <c r="D1912" s="20" t="s">
        <v>1904</v>
      </c>
      <c r="E1912" s="880"/>
      <c r="F1912" s="880"/>
      <c r="G1912" s="964"/>
      <c r="H1912" s="964"/>
      <c r="I1912" s="964"/>
      <c r="J1912" s="880"/>
      <c r="K1912" s="964"/>
    </row>
    <row r="1913" spans="1:12" ht="15.6" hidden="1" x14ac:dyDescent="0.3">
      <c r="A1913" s="1140"/>
      <c r="B1913" s="1052" t="s">
        <v>1891</v>
      </c>
      <c r="C1913" s="1052"/>
      <c r="D1913" s="1056" t="s">
        <v>1905</v>
      </c>
      <c r="E1913" s="1052"/>
      <c r="F1913" s="1052" t="s">
        <v>60</v>
      </c>
      <c r="G1913" s="916"/>
      <c r="H1913" s="916">
        <f>G1913*E1913</f>
        <v>0</v>
      </c>
      <c r="I1913" s="916">
        <f>H1913*$I$12</f>
        <v>0</v>
      </c>
      <c r="J1913" s="10"/>
      <c r="K1913" s="953">
        <f>SUM(H1913:I1913)</f>
        <v>0</v>
      </c>
    </row>
    <row r="1914" spans="1:12" ht="15.6" x14ac:dyDescent="0.3">
      <c r="A1914" s="1140" t="s">
        <v>4247</v>
      </c>
      <c r="B1914" s="884" t="s">
        <v>1892</v>
      </c>
      <c r="C1914" s="884"/>
      <c r="D1914" s="894" t="s">
        <v>1906</v>
      </c>
      <c r="E1914" s="884"/>
      <c r="F1914" s="883"/>
      <c r="G1914" s="852"/>
      <c r="H1914" s="852"/>
      <c r="I1914" s="852"/>
      <c r="J1914" s="75"/>
      <c r="K1914" s="954"/>
    </row>
    <row r="1915" spans="1:12" ht="66" x14ac:dyDescent="0.3">
      <c r="A1915" s="1140" t="str">
        <f t="shared" ref="A1915:A1920" si="160">IF(K1915&lt;&gt;0,"x","")</f>
        <v/>
      </c>
      <c r="B1915" s="69" t="s">
        <v>2480</v>
      </c>
      <c r="C1915" s="460" t="s">
        <v>3403</v>
      </c>
      <c r="D1915" s="862" t="s">
        <v>4516</v>
      </c>
      <c r="E1915" s="87">
        <v>1</v>
      </c>
      <c r="F1915" s="87" t="s">
        <v>60</v>
      </c>
      <c r="G1915" s="916"/>
      <c r="H1915" s="970"/>
      <c r="I1915" s="18"/>
      <c r="J1915" s="18"/>
      <c r="K1915" s="953"/>
      <c r="L1915" s="618"/>
    </row>
    <row r="1916" spans="1:12" ht="66" x14ac:dyDescent="0.3">
      <c r="A1916" s="1140" t="str">
        <f t="shared" si="160"/>
        <v/>
      </c>
      <c r="B1916" s="69" t="s">
        <v>2481</v>
      </c>
      <c r="C1916" s="460" t="s">
        <v>3404</v>
      </c>
      <c r="D1916" s="135" t="s">
        <v>4517</v>
      </c>
      <c r="E1916" s="91">
        <v>3</v>
      </c>
      <c r="F1916" s="91" t="s">
        <v>60</v>
      </c>
      <c r="G1916" s="970"/>
      <c r="H1916" s="970"/>
      <c r="I1916" s="970"/>
      <c r="J1916" s="18"/>
      <c r="K1916" s="953"/>
    </row>
    <row r="1917" spans="1:12" ht="66" x14ac:dyDescent="0.3">
      <c r="A1917" s="1140" t="str">
        <f t="shared" si="160"/>
        <v/>
      </c>
      <c r="B1917" s="1052" t="s">
        <v>2482</v>
      </c>
      <c r="C1917" s="460" t="s">
        <v>3405</v>
      </c>
      <c r="D1917" s="862" t="s">
        <v>4518</v>
      </c>
      <c r="E1917" s="87">
        <v>6</v>
      </c>
      <c r="F1917" s="87" t="s">
        <v>60</v>
      </c>
      <c r="G1917" s="916"/>
      <c r="H1917" s="970"/>
      <c r="I1917" s="916"/>
      <c r="J1917" s="18"/>
      <c r="K1917" s="953"/>
    </row>
    <row r="1918" spans="1:12" ht="66" x14ac:dyDescent="0.3">
      <c r="A1918" s="1140" t="str">
        <f t="shared" si="160"/>
        <v/>
      </c>
      <c r="B1918" s="831" t="s">
        <v>2483</v>
      </c>
      <c r="C1918" s="460" t="s">
        <v>3406</v>
      </c>
      <c r="D1918" s="136" t="s">
        <v>4519</v>
      </c>
      <c r="E1918" s="88">
        <v>2</v>
      </c>
      <c r="F1918" s="88" t="s">
        <v>60</v>
      </c>
      <c r="G1918" s="969"/>
      <c r="H1918" s="970"/>
      <c r="I1918" s="969"/>
      <c r="J1918" s="18"/>
      <c r="K1918" s="953"/>
    </row>
    <row r="1919" spans="1:12" ht="66" x14ac:dyDescent="0.3">
      <c r="A1919" s="1140" t="str">
        <f t="shared" si="160"/>
        <v/>
      </c>
      <c r="B1919" s="831" t="s">
        <v>3246</v>
      </c>
      <c r="C1919" s="460" t="s">
        <v>3407</v>
      </c>
      <c r="D1919" s="136" t="s">
        <v>4520</v>
      </c>
      <c r="E1919" s="88">
        <v>1</v>
      </c>
      <c r="F1919" s="88" t="s">
        <v>60</v>
      </c>
      <c r="G1919" s="969"/>
      <c r="H1919" s="970"/>
      <c r="I1919" s="969"/>
      <c r="J1919" s="18"/>
      <c r="K1919" s="953"/>
    </row>
    <row r="1920" spans="1:12" ht="15.6" x14ac:dyDescent="0.3">
      <c r="A1920" s="1140" t="str">
        <f t="shared" si="160"/>
        <v/>
      </c>
      <c r="B1920" s="831" t="s">
        <v>4513</v>
      </c>
      <c r="C1920" s="460" t="s">
        <v>4514</v>
      </c>
      <c r="D1920" s="136" t="s">
        <v>4521</v>
      </c>
      <c r="E1920" s="88">
        <v>13</v>
      </c>
      <c r="F1920" s="88" t="s">
        <v>2569</v>
      </c>
      <c r="G1920" s="969"/>
      <c r="H1920" s="970"/>
      <c r="I1920" s="916"/>
      <c r="J1920" s="10"/>
      <c r="K1920" s="953"/>
    </row>
    <row r="1921" spans="1:11" ht="15.6" hidden="1" x14ac:dyDescent="0.3">
      <c r="A1921" s="1140"/>
      <c r="B1921" s="831"/>
      <c r="C1921" s="831"/>
      <c r="D1921" s="83"/>
      <c r="E1921" s="831"/>
      <c r="F1921" s="17"/>
      <c r="G1921" s="969"/>
      <c r="H1921" s="969"/>
      <c r="I1921" s="969"/>
      <c r="J1921" s="18"/>
      <c r="K1921" s="958"/>
    </row>
    <row r="1922" spans="1:11" ht="15.6" hidden="1" x14ac:dyDescent="0.3">
      <c r="A1922" s="1140"/>
      <c r="B1922" s="1052" t="s">
        <v>1893</v>
      </c>
      <c r="C1922" s="1052"/>
      <c r="D1922" s="1056" t="s">
        <v>1907</v>
      </c>
      <c r="E1922" s="1052"/>
      <c r="F1922" s="1053"/>
      <c r="G1922" s="916"/>
      <c r="H1922" s="916">
        <f>G1922*F1922</f>
        <v>0</v>
      </c>
      <c r="I1922" s="916">
        <f>H1922*$I$12</f>
        <v>0</v>
      </c>
      <c r="J1922" s="10"/>
      <c r="K1922" s="953">
        <f>SUM(H1922:I1922)</f>
        <v>0</v>
      </c>
    </row>
    <row r="1923" spans="1:11" ht="15.6" x14ac:dyDescent="0.3">
      <c r="A1923" s="1140" t="s">
        <v>4247</v>
      </c>
      <c r="B1923" s="670"/>
      <c r="C1923" s="671"/>
      <c r="D1923" s="673"/>
      <c r="E1923" s="1051"/>
      <c r="F1923" s="1051"/>
      <c r="G1923" s="916"/>
      <c r="H1923" s="916"/>
      <c r="I1923" s="916"/>
      <c r="J1923" s="1051"/>
      <c r="K1923" s="916"/>
    </row>
    <row r="1924" spans="1:11" ht="15.6" x14ac:dyDescent="0.3">
      <c r="A1924" s="1140" t="s">
        <v>4247</v>
      </c>
      <c r="B1924" s="880" t="s">
        <v>1894</v>
      </c>
      <c r="C1924" s="880"/>
      <c r="D1924" s="20" t="s">
        <v>1909</v>
      </c>
      <c r="E1924" s="880"/>
      <c r="F1924" s="880"/>
      <c r="G1924" s="964"/>
      <c r="H1924" s="964"/>
      <c r="I1924" s="964"/>
      <c r="J1924" s="880"/>
      <c r="K1924" s="964"/>
    </row>
    <row r="1925" spans="1:11" ht="15.6" x14ac:dyDescent="0.3">
      <c r="A1925" s="1140" t="s">
        <v>4247</v>
      </c>
      <c r="B1925" s="884" t="s">
        <v>1895</v>
      </c>
      <c r="C1925" s="884"/>
      <c r="D1925" s="894" t="s">
        <v>1910</v>
      </c>
      <c r="E1925" s="884"/>
      <c r="F1925" s="883"/>
      <c r="G1925" s="852"/>
      <c r="H1925" s="852"/>
      <c r="I1925" s="852"/>
      <c r="J1925" s="75"/>
      <c r="K1925" s="954"/>
    </row>
    <row r="1926" spans="1:11" ht="26.4" x14ac:dyDescent="0.3">
      <c r="A1926" s="1140" t="str">
        <f t="shared" ref="A1926:A1933" si="161">IF(K1926&lt;&gt;0,"x","")</f>
        <v/>
      </c>
      <c r="B1926" s="69" t="s">
        <v>2500</v>
      </c>
      <c r="C1926" s="462" t="s">
        <v>3409</v>
      </c>
      <c r="D1926" s="90" t="s">
        <v>2492</v>
      </c>
      <c r="E1926" s="91">
        <v>285</v>
      </c>
      <c r="F1926" s="92" t="s">
        <v>583</v>
      </c>
      <c r="G1926" s="970"/>
      <c r="H1926" s="970"/>
      <c r="I1926" s="916"/>
      <c r="J1926" s="30"/>
      <c r="K1926" s="953"/>
    </row>
    <row r="1927" spans="1:11" ht="26.4" x14ac:dyDescent="0.3">
      <c r="A1927" s="1140" t="str">
        <f t="shared" si="161"/>
        <v/>
      </c>
      <c r="B1927" s="69" t="s">
        <v>2501</v>
      </c>
      <c r="C1927" s="460" t="s">
        <v>3408</v>
      </c>
      <c r="D1927" s="93" t="s">
        <v>2493</v>
      </c>
      <c r="E1927" s="87">
        <v>402</v>
      </c>
      <c r="F1927" s="96" t="s">
        <v>583</v>
      </c>
      <c r="G1927" s="916"/>
      <c r="H1927" s="970"/>
      <c r="I1927" s="916"/>
      <c r="J1927" s="10"/>
      <c r="K1927" s="953"/>
    </row>
    <row r="1928" spans="1:11" ht="26.4" x14ac:dyDescent="0.3">
      <c r="A1928" s="1140" t="str">
        <f t="shared" si="161"/>
        <v/>
      </c>
      <c r="B1928" s="69" t="s">
        <v>2502</v>
      </c>
      <c r="C1928" s="460" t="s">
        <v>3485</v>
      </c>
      <c r="D1928" s="89" t="s">
        <v>2494</v>
      </c>
      <c r="E1928" s="85">
        <v>62</v>
      </c>
      <c r="F1928" s="95" t="s">
        <v>583</v>
      </c>
      <c r="G1928" s="962"/>
      <c r="H1928" s="970"/>
      <c r="I1928" s="916"/>
      <c r="J1928" s="14"/>
      <c r="K1928" s="953"/>
    </row>
    <row r="1929" spans="1:11" ht="15.6" x14ac:dyDescent="0.3">
      <c r="A1929" s="1140" t="str">
        <f t="shared" si="161"/>
        <v/>
      </c>
      <c r="B1929" s="69" t="s">
        <v>2503</v>
      </c>
      <c r="C1929" s="460" t="s">
        <v>3410</v>
      </c>
      <c r="D1929" s="150" t="s">
        <v>2495</v>
      </c>
      <c r="E1929" s="87">
        <v>25</v>
      </c>
      <c r="F1929" s="96" t="s">
        <v>210</v>
      </c>
      <c r="G1929" s="916"/>
      <c r="H1929" s="970"/>
      <c r="I1929" s="916"/>
      <c r="J1929" s="10"/>
      <c r="K1929" s="953"/>
    </row>
    <row r="1930" spans="1:11" ht="15.6" x14ac:dyDescent="0.3">
      <c r="A1930" s="1140" t="str">
        <f t="shared" si="161"/>
        <v/>
      </c>
      <c r="B1930" s="69" t="s">
        <v>2504</v>
      </c>
      <c r="C1930" s="463" t="s">
        <v>3411</v>
      </c>
      <c r="D1930" s="151" t="s">
        <v>2496</v>
      </c>
      <c r="E1930" s="85">
        <v>8</v>
      </c>
      <c r="F1930" s="95" t="s">
        <v>210</v>
      </c>
      <c r="G1930" s="962"/>
      <c r="H1930" s="970"/>
      <c r="I1930" s="916"/>
      <c r="J1930" s="14"/>
      <c r="K1930" s="953"/>
    </row>
    <row r="1931" spans="1:11" ht="15.6" x14ac:dyDescent="0.3">
      <c r="A1931" s="1140" t="str">
        <f t="shared" si="161"/>
        <v/>
      </c>
      <c r="B1931" s="69" t="s">
        <v>2505</v>
      </c>
      <c r="C1931" s="460" t="s">
        <v>3412</v>
      </c>
      <c r="D1931" s="150" t="s">
        <v>2497</v>
      </c>
      <c r="E1931" s="87">
        <v>32</v>
      </c>
      <c r="F1931" s="96" t="s">
        <v>210</v>
      </c>
      <c r="G1931" s="916"/>
      <c r="H1931" s="970"/>
      <c r="I1931" s="916"/>
      <c r="J1931" s="10"/>
      <c r="K1931" s="953"/>
    </row>
    <row r="1932" spans="1:11" ht="15.6" x14ac:dyDescent="0.3">
      <c r="A1932" s="1140" t="str">
        <f t="shared" si="161"/>
        <v/>
      </c>
      <c r="B1932" s="69" t="s">
        <v>2506</v>
      </c>
      <c r="C1932" s="463" t="s">
        <v>3413</v>
      </c>
      <c r="D1932" s="151" t="s">
        <v>2498</v>
      </c>
      <c r="E1932" s="85">
        <v>6</v>
      </c>
      <c r="F1932" s="95" t="s">
        <v>210</v>
      </c>
      <c r="G1932" s="962"/>
      <c r="H1932" s="970"/>
      <c r="I1932" s="916"/>
      <c r="J1932" s="14"/>
      <c r="K1932" s="953"/>
    </row>
    <row r="1933" spans="1:11" ht="15.6" x14ac:dyDescent="0.3">
      <c r="A1933" s="1140" t="str">
        <f t="shared" si="161"/>
        <v/>
      </c>
      <c r="B1933" s="1052" t="s">
        <v>2507</v>
      </c>
      <c r="C1933" s="460" t="s">
        <v>3414</v>
      </c>
      <c r="D1933" s="150" t="s">
        <v>2499</v>
      </c>
      <c r="E1933" s="87">
        <v>24</v>
      </c>
      <c r="F1933" s="96" t="s">
        <v>210</v>
      </c>
      <c r="G1933" s="916"/>
      <c r="H1933" s="970"/>
      <c r="I1933" s="916"/>
      <c r="J1933" s="10"/>
      <c r="K1933" s="953"/>
    </row>
    <row r="1934" spans="1:11" ht="15.6" x14ac:dyDescent="0.3">
      <c r="A1934" s="1140" t="s">
        <v>4247</v>
      </c>
      <c r="B1934" s="831"/>
      <c r="C1934" s="831"/>
      <c r="D1934" s="83"/>
      <c r="E1934" s="831"/>
      <c r="F1934" s="17"/>
      <c r="G1934" s="969"/>
      <c r="H1934" s="969"/>
      <c r="I1934" s="969"/>
      <c r="J1934" s="18"/>
      <c r="K1934" s="958"/>
    </row>
    <row r="1935" spans="1:11" ht="15.6" hidden="1" x14ac:dyDescent="0.3">
      <c r="A1935" s="1140"/>
      <c r="B1935" s="1052" t="s">
        <v>1896</v>
      </c>
      <c r="C1935" s="1052"/>
      <c r="D1935" s="1056" t="s">
        <v>1911</v>
      </c>
      <c r="E1935" s="1052"/>
      <c r="F1935" s="1053"/>
      <c r="G1935" s="916"/>
      <c r="H1935" s="916">
        <f>G1935*F1935</f>
        <v>0</v>
      </c>
      <c r="I1935" s="916">
        <f>H1935*$I$12</f>
        <v>0</v>
      </c>
      <c r="J1935" s="10"/>
      <c r="K1935" s="953">
        <f>SUM(H1935:I1935)</f>
        <v>0</v>
      </c>
    </row>
    <row r="1936" spans="1:11" ht="15.6" x14ac:dyDescent="0.3">
      <c r="A1936" s="1140" t="s">
        <v>4247</v>
      </c>
      <c r="B1936" s="884" t="s">
        <v>1897</v>
      </c>
      <c r="C1936" s="884"/>
      <c r="D1936" s="894" t="s">
        <v>4252</v>
      </c>
      <c r="E1936" s="884"/>
      <c r="F1936" s="883"/>
      <c r="G1936" s="852"/>
      <c r="H1936" s="852"/>
      <c r="I1936" s="852"/>
      <c r="J1936" s="75"/>
      <c r="K1936" s="954"/>
    </row>
    <row r="1937" spans="1:11" ht="26.4" x14ac:dyDescent="0.3">
      <c r="A1937" s="1140" t="str">
        <f t="shared" ref="A1937:A1943" si="162">IF(K1937&lt;&gt;0,"x","")</f>
        <v/>
      </c>
      <c r="B1937" s="1052" t="s">
        <v>2517</v>
      </c>
      <c r="C1937" s="462" t="s">
        <v>3415</v>
      </c>
      <c r="D1937" s="152" t="s">
        <v>2510</v>
      </c>
      <c r="E1937" s="91">
        <v>6</v>
      </c>
      <c r="F1937" s="91" t="s">
        <v>2222</v>
      </c>
      <c r="G1937" s="970"/>
      <c r="H1937" s="970"/>
      <c r="I1937" s="916"/>
      <c r="J1937" s="10"/>
      <c r="K1937" s="953"/>
    </row>
    <row r="1938" spans="1:11" ht="26.4" x14ac:dyDescent="0.3">
      <c r="A1938" s="1140" t="str">
        <f t="shared" si="162"/>
        <v/>
      </c>
      <c r="B1938" s="1052" t="s">
        <v>2518</v>
      </c>
      <c r="C1938" s="462" t="s">
        <v>3416</v>
      </c>
      <c r="D1938" s="153" t="s">
        <v>2511</v>
      </c>
      <c r="E1938" s="87">
        <v>2</v>
      </c>
      <c r="F1938" s="87" t="s">
        <v>2222</v>
      </c>
      <c r="G1938" s="916"/>
      <c r="H1938" s="970"/>
      <c r="I1938" s="916"/>
      <c r="J1938" s="10"/>
      <c r="K1938" s="953"/>
    </row>
    <row r="1939" spans="1:11" ht="26.4" x14ac:dyDescent="0.3">
      <c r="A1939" s="1140" t="str">
        <f t="shared" si="162"/>
        <v/>
      </c>
      <c r="B1939" s="1052" t="s">
        <v>2519</v>
      </c>
      <c r="C1939" s="462" t="s">
        <v>3417</v>
      </c>
      <c r="D1939" s="148" t="s">
        <v>2512</v>
      </c>
      <c r="E1939" s="85">
        <v>20</v>
      </c>
      <c r="F1939" s="85" t="s">
        <v>2222</v>
      </c>
      <c r="G1939" s="962"/>
      <c r="H1939" s="970"/>
      <c r="I1939" s="916"/>
      <c r="J1939" s="10"/>
      <c r="K1939" s="953"/>
    </row>
    <row r="1940" spans="1:11" ht="26.4" x14ac:dyDescent="0.3">
      <c r="A1940" s="1140" t="str">
        <f t="shared" si="162"/>
        <v/>
      </c>
      <c r="B1940" s="1052" t="s">
        <v>2520</v>
      </c>
      <c r="C1940" s="462" t="s">
        <v>3418</v>
      </c>
      <c r="D1940" s="153" t="s">
        <v>2513</v>
      </c>
      <c r="E1940" s="87">
        <v>1</v>
      </c>
      <c r="F1940" s="87" t="s">
        <v>2222</v>
      </c>
      <c r="G1940" s="916"/>
      <c r="H1940" s="970"/>
      <c r="I1940" s="916"/>
      <c r="J1940" s="10"/>
      <c r="K1940" s="953"/>
    </row>
    <row r="1941" spans="1:11" ht="26.4" x14ac:dyDescent="0.3">
      <c r="A1941" s="1140" t="str">
        <f t="shared" si="162"/>
        <v/>
      </c>
      <c r="B1941" s="1052" t="s">
        <v>2521</v>
      </c>
      <c r="C1941" s="462" t="s">
        <v>3419</v>
      </c>
      <c r="D1941" s="148" t="s">
        <v>2514</v>
      </c>
      <c r="E1941" s="85">
        <v>1</v>
      </c>
      <c r="F1941" s="85" t="s">
        <v>2222</v>
      </c>
      <c r="G1941" s="962"/>
      <c r="H1941" s="970"/>
      <c r="I1941" s="916"/>
      <c r="J1941" s="10"/>
      <c r="K1941" s="953"/>
    </row>
    <row r="1942" spans="1:11" ht="26.4" x14ac:dyDescent="0.3">
      <c r="A1942" s="1140" t="str">
        <f t="shared" si="162"/>
        <v/>
      </c>
      <c r="B1942" s="1052" t="s">
        <v>2522</v>
      </c>
      <c r="C1942" s="460" t="s">
        <v>3420</v>
      </c>
      <c r="D1942" s="153" t="s">
        <v>2515</v>
      </c>
      <c r="E1942" s="87">
        <v>4</v>
      </c>
      <c r="F1942" s="87" t="s">
        <v>2222</v>
      </c>
      <c r="G1942" s="916"/>
      <c r="H1942" s="916"/>
      <c r="I1942" s="916"/>
      <c r="J1942" s="10"/>
      <c r="K1942" s="953"/>
    </row>
    <row r="1943" spans="1:11" ht="26.4" x14ac:dyDescent="0.3">
      <c r="A1943" s="1140" t="str">
        <f t="shared" si="162"/>
        <v/>
      </c>
      <c r="B1943" s="1052" t="s">
        <v>4253</v>
      </c>
      <c r="C1943" s="831" t="s">
        <v>3424</v>
      </c>
      <c r="D1943" s="32" t="s">
        <v>2516</v>
      </c>
      <c r="E1943" s="1065">
        <v>1</v>
      </c>
      <c r="F1943" s="87" t="s">
        <v>2222</v>
      </c>
      <c r="G1943" s="969"/>
      <c r="H1943" s="970"/>
      <c r="I1943" s="916"/>
      <c r="J1943" s="10"/>
      <c r="K1943" s="953"/>
    </row>
    <row r="1944" spans="1:11" ht="15.6" hidden="1" x14ac:dyDescent="0.3">
      <c r="A1944" s="1140"/>
      <c r="B1944" s="1052" t="s">
        <v>1898</v>
      </c>
      <c r="C1944" s="1052"/>
      <c r="D1944" s="1056" t="s">
        <v>1913</v>
      </c>
      <c r="E1944" s="1052"/>
      <c r="F1944" s="1053"/>
      <c r="G1944" s="916"/>
      <c r="H1944" s="916">
        <f>G1944*F1944</f>
        <v>0</v>
      </c>
      <c r="I1944" s="916">
        <f>H1944*$I$12</f>
        <v>0</v>
      </c>
      <c r="J1944" s="10"/>
      <c r="K1944" s="953">
        <f>SUM(H1944:I1944)</f>
        <v>0</v>
      </c>
    </row>
    <row r="1945" spans="1:11" ht="15.6" x14ac:dyDescent="0.3">
      <c r="A1945" s="1140" t="s">
        <v>4247</v>
      </c>
      <c r="B1945" s="885"/>
      <c r="C1945" s="885"/>
      <c r="D1945" s="68"/>
      <c r="E1945" s="1052"/>
      <c r="F1945" s="1053"/>
      <c r="G1945" s="916"/>
      <c r="H1945" s="916"/>
      <c r="I1945" s="916"/>
      <c r="J1945" s="10"/>
      <c r="K1945" s="916"/>
    </row>
    <row r="1946" spans="1:11" ht="15.6" x14ac:dyDescent="0.3">
      <c r="A1946" s="1140" t="s">
        <v>4247</v>
      </c>
      <c r="B1946" s="880" t="s">
        <v>1908</v>
      </c>
      <c r="C1946" s="880"/>
      <c r="D1946" s="20" t="s">
        <v>4254</v>
      </c>
      <c r="E1946" s="880"/>
      <c r="F1946" s="880"/>
      <c r="G1946" s="964"/>
      <c r="H1946" s="964"/>
      <c r="I1946" s="964"/>
      <c r="J1946" s="880"/>
      <c r="K1946" s="964"/>
    </row>
    <row r="1947" spans="1:11" ht="15.6" x14ac:dyDescent="0.3">
      <c r="A1947" s="1140" t="s">
        <v>4247</v>
      </c>
      <c r="B1947" s="886" t="s">
        <v>2523</v>
      </c>
      <c r="C1947" s="886"/>
      <c r="D1947" s="65" t="s">
        <v>4255</v>
      </c>
      <c r="E1947" s="886"/>
      <c r="F1947" s="886"/>
      <c r="G1947" s="956"/>
      <c r="H1947" s="956"/>
      <c r="I1947" s="956"/>
      <c r="J1947" s="886"/>
      <c r="K1947" s="956"/>
    </row>
    <row r="1948" spans="1:11" ht="15.6" x14ac:dyDescent="0.3">
      <c r="A1948" s="1140" t="s">
        <v>4247</v>
      </c>
      <c r="B1948" s="884" t="s">
        <v>2535</v>
      </c>
      <c r="C1948" s="884"/>
      <c r="D1948" s="894" t="s">
        <v>1322</v>
      </c>
      <c r="E1948" s="884"/>
      <c r="F1948" s="883"/>
      <c r="G1948" s="852"/>
      <c r="H1948" s="852"/>
      <c r="I1948" s="852"/>
      <c r="J1948" s="75"/>
      <c r="K1948" s="954"/>
    </row>
    <row r="1949" spans="1:11" ht="39.6" x14ac:dyDescent="0.3">
      <c r="A1949" s="1140" t="str">
        <f>IF(K1949&lt;&gt;0,"x","")</f>
        <v/>
      </c>
      <c r="B1949" s="1052" t="s">
        <v>2536</v>
      </c>
      <c r="C1949" s="462" t="s">
        <v>3421</v>
      </c>
      <c r="D1949" s="137" t="s">
        <v>2532</v>
      </c>
      <c r="E1949" s="91">
        <v>346</v>
      </c>
      <c r="F1949" s="91" t="s">
        <v>210</v>
      </c>
      <c r="G1949" s="970"/>
      <c r="H1949" s="970"/>
      <c r="I1949" s="916"/>
      <c r="J1949" s="10"/>
      <c r="K1949" s="953"/>
    </row>
    <row r="1950" spans="1:11" ht="39.6" x14ac:dyDescent="0.3">
      <c r="A1950" s="1140" t="str">
        <f>IF(K1950&lt;&gt;0,"x","")</f>
        <v/>
      </c>
      <c r="B1950" s="1052" t="s">
        <v>2537</v>
      </c>
      <c r="C1950" s="462" t="s">
        <v>3422</v>
      </c>
      <c r="D1950" s="139" t="s">
        <v>2533</v>
      </c>
      <c r="E1950" s="87">
        <v>504</v>
      </c>
      <c r="F1950" s="87" t="s">
        <v>210</v>
      </c>
      <c r="G1950" s="916"/>
      <c r="H1950" s="970"/>
      <c r="I1950" s="916"/>
      <c r="J1950" s="10"/>
      <c r="K1950" s="953"/>
    </row>
    <row r="1951" spans="1:11" ht="39.6" x14ac:dyDescent="0.3">
      <c r="A1951" s="1140" t="str">
        <f>IF(K1951&lt;&gt;0,"x","")</f>
        <v/>
      </c>
      <c r="B1951" s="1052" t="s">
        <v>2538</v>
      </c>
      <c r="C1951" s="462" t="s">
        <v>3423</v>
      </c>
      <c r="D1951" s="138" t="s">
        <v>2534</v>
      </c>
      <c r="E1951" s="88">
        <v>158</v>
      </c>
      <c r="F1951" s="88" t="s">
        <v>210</v>
      </c>
      <c r="G1951" s="969"/>
      <c r="H1951" s="970"/>
      <c r="I1951" s="916"/>
      <c r="J1951" s="10"/>
      <c r="K1951" s="953"/>
    </row>
    <row r="1952" spans="1:11" ht="15.6" hidden="1" x14ac:dyDescent="0.3">
      <c r="A1952" s="1140"/>
      <c r="B1952" s="1052"/>
      <c r="C1952" s="831"/>
      <c r="D1952" s="83"/>
      <c r="E1952" s="831"/>
      <c r="F1952" s="17"/>
      <c r="G1952" s="969"/>
      <c r="H1952" s="916"/>
      <c r="I1952" s="916"/>
      <c r="J1952" s="10"/>
      <c r="K1952" s="953"/>
    </row>
    <row r="1953" spans="1:11" ht="15.6" hidden="1" x14ac:dyDescent="0.3">
      <c r="A1953" s="1140"/>
      <c r="B1953" s="1052" t="s">
        <v>2524</v>
      </c>
      <c r="C1953" s="1052"/>
      <c r="D1953" s="1056" t="s">
        <v>1307</v>
      </c>
      <c r="E1953" s="1052"/>
      <c r="F1953" s="1053"/>
      <c r="G1953" s="916"/>
      <c r="H1953" s="916">
        <f t="shared" ref="H1953:H1960" si="163">G1953*F1953</f>
        <v>0</v>
      </c>
      <c r="I1953" s="916">
        <f t="shared" ref="I1953:I1960" si="164">H1953*$I$12</f>
        <v>0</v>
      </c>
      <c r="J1953" s="10"/>
      <c r="K1953" s="953">
        <f t="shared" ref="K1953:K1960" si="165">SUM(H1953:I1953)</f>
        <v>0</v>
      </c>
    </row>
    <row r="1954" spans="1:11" ht="15.6" hidden="1" x14ac:dyDescent="0.3">
      <c r="A1954" s="1140"/>
      <c r="B1954" s="1052" t="s">
        <v>2525</v>
      </c>
      <c r="C1954" s="1052"/>
      <c r="D1954" s="1056" t="s">
        <v>1323</v>
      </c>
      <c r="E1954" s="1052"/>
      <c r="F1954" s="1053"/>
      <c r="G1954" s="916"/>
      <c r="H1954" s="916">
        <f t="shared" si="163"/>
        <v>0</v>
      </c>
      <c r="I1954" s="916">
        <f t="shared" si="164"/>
        <v>0</v>
      </c>
      <c r="J1954" s="10"/>
      <c r="K1954" s="953">
        <f t="shared" si="165"/>
        <v>0</v>
      </c>
    </row>
    <row r="1955" spans="1:11" ht="15.6" hidden="1" x14ac:dyDescent="0.3">
      <c r="A1955" s="1140"/>
      <c r="B1955" s="1052" t="s">
        <v>2526</v>
      </c>
      <c r="C1955" s="1052"/>
      <c r="D1955" s="1056" t="s">
        <v>1324</v>
      </c>
      <c r="E1955" s="1052"/>
      <c r="F1955" s="1053"/>
      <c r="G1955" s="916"/>
      <c r="H1955" s="916">
        <f t="shared" si="163"/>
        <v>0</v>
      </c>
      <c r="I1955" s="916">
        <f t="shared" si="164"/>
        <v>0</v>
      </c>
      <c r="J1955" s="10"/>
      <c r="K1955" s="953">
        <f t="shared" si="165"/>
        <v>0</v>
      </c>
    </row>
    <row r="1956" spans="1:11" ht="15.6" hidden="1" x14ac:dyDescent="0.3">
      <c r="A1956" s="1140"/>
      <c r="B1956" s="1052" t="s">
        <v>2527</v>
      </c>
      <c r="C1956" s="1052"/>
      <c r="D1956" s="1056" t="s">
        <v>1303</v>
      </c>
      <c r="E1956" s="1052"/>
      <c r="F1956" s="1053"/>
      <c r="G1956" s="916"/>
      <c r="H1956" s="916">
        <f t="shared" si="163"/>
        <v>0</v>
      </c>
      <c r="I1956" s="916">
        <f t="shared" si="164"/>
        <v>0</v>
      </c>
      <c r="J1956" s="10"/>
      <c r="K1956" s="953">
        <f t="shared" si="165"/>
        <v>0</v>
      </c>
    </row>
    <row r="1957" spans="1:11" ht="15.6" hidden="1" x14ac:dyDescent="0.3">
      <c r="A1957" s="1140"/>
      <c r="B1957" s="1052" t="s">
        <v>2528</v>
      </c>
      <c r="C1957" s="1052"/>
      <c r="D1957" s="1056" t="s">
        <v>1304</v>
      </c>
      <c r="E1957" s="1052"/>
      <c r="F1957" s="1053"/>
      <c r="G1957" s="916"/>
      <c r="H1957" s="916">
        <f t="shared" si="163"/>
        <v>0</v>
      </c>
      <c r="I1957" s="916">
        <f t="shared" si="164"/>
        <v>0</v>
      </c>
      <c r="J1957" s="10"/>
      <c r="K1957" s="953">
        <f t="shared" si="165"/>
        <v>0</v>
      </c>
    </row>
    <row r="1958" spans="1:11" ht="15.6" hidden="1" x14ac:dyDescent="0.3">
      <c r="A1958" s="1140"/>
      <c r="B1958" s="1052" t="s">
        <v>2529</v>
      </c>
      <c r="C1958" s="1052"/>
      <c r="D1958" s="1056" t="s">
        <v>1305</v>
      </c>
      <c r="E1958" s="1052"/>
      <c r="F1958" s="1053"/>
      <c r="G1958" s="916"/>
      <c r="H1958" s="916">
        <f t="shared" si="163"/>
        <v>0</v>
      </c>
      <c r="I1958" s="916">
        <f t="shared" si="164"/>
        <v>0</v>
      </c>
      <c r="J1958" s="10"/>
      <c r="K1958" s="953">
        <f t="shared" si="165"/>
        <v>0</v>
      </c>
    </row>
    <row r="1959" spans="1:11" ht="15.6" hidden="1" x14ac:dyDescent="0.3">
      <c r="A1959" s="1140"/>
      <c r="B1959" s="1052" t="s">
        <v>2530</v>
      </c>
      <c r="C1959" s="1052"/>
      <c r="D1959" s="1056" t="s">
        <v>1311</v>
      </c>
      <c r="E1959" s="1052"/>
      <c r="F1959" s="1053"/>
      <c r="G1959" s="916"/>
      <c r="H1959" s="916">
        <f t="shared" si="163"/>
        <v>0</v>
      </c>
      <c r="I1959" s="916">
        <f t="shared" si="164"/>
        <v>0</v>
      </c>
      <c r="J1959" s="10"/>
      <c r="K1959" s="953">
        <f t="shared" si="165"/>
        <v>0</v>
      </c>
    </row>
    <row r="1960" spans="1:11" ht="15.6" hidden="1" x14ac:dyDescent="0.3">
      <c r="A1960" s="1140"/>
      <c r="B1960" s="1052" t="s">
        <v>2531</v>
      </c>
      <c r="C1960" s="1052"/>
      <c r="D1960" s="1056" t="s">
        <v>1313</v>
      </c>
      <c r="E1960" s="1052"/>
      <c r="F1960" s="1053"/>
      <c r="G1960" s="916"/>
      <c r="H1960" s="916">
        <f t="shared" si="163"/>
        <v>0</v>
      </c>
      <c r="I1960" s="916">
        <f t="shared" si="164"/>
        <v>0</v>
      </c>
      <c r="J1960" s="10"/>
      <c r="K1960" s="953">
        <f t="shared" si="165"/>
        <v>0</v>
      </c>
    </row>
    <row r="1961" spans="1:11" ht="15.6" x14ac:dyDescent="0.3">
      <c r="A1961" s="1140" t="s">
        <v>4247</v>
      </c>
      <c r="B1961" s="1052"/>
      <c r="C1961" s="1052"/>
      <c r="D1961" s="1056"/>
      <c r="E1961" s="1052"/>
      <c r="F1961" s="1053"/>
      <c r="G1961" s="916"/>
      <c r="H1961" s="916"/>
      <c r="I1961" s="916"/>
      <c r="J1961" s="10"/>
      <c r="K1961" s="953"/>
    </row>
    <row r="1962" spans="1:11" ht="15.6" x14ac:dyDescent="0.3">
      <c r="A1962" s="1140" t="s">
        <v>4247</v>
      </c>
      <c r="B1962" s="886" t="s">
        <v>2964</v>
      </c>
      <c r="C1962" s="886"/>
      <c r="D1962" s="65" t="s">
        <v>4256</v>
      </c>
      <c r="E1962" s="886"/>
      <c r="F1962" s="886"/>
      <c r="G1962" s="956"/>
      <c r="H1962" s="956"/>
      <c r="I1962" s="956"/>
      <c r="J1962" s="886"/>
      <c r="K1962" s="956"/>
    </row>
    <row r="1963" spans="1:11" ht="15.6" x14ac:dyDescent="0.3">
      <c r="A1963" s="1140" t="s">
        <v>4247</v>
      </c>
      <c r="B1963" s="415" t="s">
        <v>2965</v>
      </c>
      <c r="C1963" s="416"/>
      <c r="D1963" s="417" t="s">
        <v>1315</v>
      </c>
      <c r="E1963" s="884"/>
      <c r="F1963" s="883"/>
      <c r="G1963" s="852"/>
      <c r="H1963" s="852"/>
      <c r="I1963" s="852"/>
      <c r="J1963" s="75"/>
      <c r="K1963" s="954"/>
    </row>
    <row r="1964" spans="1:11" ht="39.6" x14ac:dyDescent="0.3">
      <c r="A1964" s="1140" t="str">
        <f t="shared" ref="A1964:A1969" si="166">IF(K1964&lt;&gt;0,"x","")</f>
        <v/>
      </c>
      <c r="B1964" s="1052" t="s">
        <v>2966</v>
      </c>
      <c r="C1964" s="462" t="s">
        <v>4235</v>
      </c>
      <c r="D1964" s="862" t="s">
        <v>2553</v>
      </c>
      <c r="E1964" s="87">
        <v>40</v>
      </c>
      <c r="F1964" s="96" t="s">
        <v>210</v>
      </c>
      <c r="G1964" s="916"/>
      <c r="H1964" s="970"/>
      <c r="I1964" s="916"/>
      <c r="J1964" s="10"/>
      <c r="K1964" s="953"/>
    </row>
    <row r="1965" spans="1:11" ht="39.6" x14ac:dyDescent="0.3">
      <c r="A1965" s="1140" t="str">
        <f t="shared" si="166"/>
        <v/>
      </c>
      <c r="B1965" s="1052" t="s">
        <v>2967</v>
      </c>
      <c r="C1965" s="1052" t="s">
        <v>3841</v>
      </c>
      <c r="D1965" s="862" t="s">
        <v>3632</v>
      </c>
      <c r="E1965" s="87">
        <v>70</v>
      </c>
      <c r="F1965" s="96" t="s">
        <v>210</v>
      </c>
      <c r="G1965" s="916"/>
      <c r="H1965" s="970"/>
      <c r="I1965" s="916"/>
      <c r="J1965" s="10"/>
      <c r="K1965" s="953"/>
    </row>
    <row r="1966" spans="1:11" ht="39.6" x14ac:dyDescent="0.3">
      <c r="A1966" s="1140" t="str">
        <f t="shared" si="166"/>
        <v/>
      </c>
      <c r="B1966" s="1052" t="s">
        <v>3837</v>
      </c>
      <c r="C1966" s="1052" t="s">
        <v>3842</v>
      </c>
      <c r="D1966" s="862" t="s">
        <v>3633</v>
      </c>
      <c r="E1966" s="87">
        <v>15</v>
      </c>
      <c r="F1966" s="96" t="s">
        <v>210</v>
      </c>
      <c r="G1966" s="916"/>
      <c r="H1966" s="970"/>
      <c r="I1966" s="916"/>
      <c r="J1966" s="10"/>
      <c r="K1966" s="953"/>
    </row>
    <row r="1967" spans="1:11" ht="39.6" x14ac:dyDescent="0.3">
      <c r="A1967" s="1140" t="str">
        <f t="shared" si="166"/>
        <v/>
      </c>
      <c r="B1967" s="1052" t="s">
        <v>3838</v>
      </c>
      <c r="C1967" s="1052" t="s">
        <v>3843</v>
      </c>
      <c r="D1967" s="862" t="s">
        <v>3634</v>
      </c>
      <c r="E1967" s="87">
        <v>56</v>
      </c>
      <c r="F1967" s="96" t="s">
        <v>210</v>
      </c>
      <c r="G1967" s="916"/>
      <c r="H1967" s="970"/>
      <c r="I1967" s="916"/>
      <c r="J1967" s="10"/>
      <c r="K1967" s="953"/>
    </row>
    <row r="1968" spans="1:11" ht="39.6" x14ac:dyDescent="0.3">
      <c r="A1968" s="1140" t="str">
        <f t="shared" si="166"/>
        <v/>
      </c>
      <c r="B1968" s="1052" t="s">
        <v>3839</v>
      </c>
      <c r="C1968" s="1052" t="s">
        <v>3844</v>
      </c>
      <c r="D1968" s="862" t="s">
        <v>3635</v>
      </c>
      <c r="E1968" s="87">
        <v>30</v>
      </c>
      <c r="F1968" s="96" t="s">
        <v>210</v>
      </c>
      <c r="G1968" s="916"/>
      <c r="H1968" s="970"/>
      <c r="I1968" s="916"/>
      <c r="J1968" s="10"/>
      <c r="K1968" s="953"/>
    </row>
    <row r="1969" spans="1:11" ht="39.6" x14ac:dyDescent="0.3">
      <c r="A1969" s="1140" t="str">
        <f t="shared" si="166"/>
        <v/>
      </c>
      <c r="B1969" s="1052" t="s">
        <v>3840</v>
      </c>
      <c r="C1969" s="462" t="s">
        <v>4238</v>
      </c>
      <c r="D1969" s="862" t="s">
        <v>2554</v>
      </c>
      <c r="E1969" s="87">
        <v>9</v>
      </c>
      <c r="F1969" s="96" t="s">
        <v>210</v>
      </c>
      <c r="G1969" s="916"/>
      <c r="H1969" s="970"/>
      <c r="I1969" s="916"/>
      <c r="J1969" s="10"/>
      <c r="K1969" s="953"/>
    </row>
    <row r="1970" spans="1:11" ht="15.6" x14ac:dyDescent="0.3">
      <c r="A1970" s="1140" t="s">
        <v>4247</v>
      </c>
      <c r="B1970" s="1052"/>
      <c r="C1970" s="1052"/>
      <c r="D1970" s="1056"/>
      <c r="E1970" s="1052"/>
      <c r="F1970" s="1053"/>
      <c r="G1970" s="916"/>
      <c r="H1970" s="916"/>
      <c r="I1970" s="916"/>
      <c r="J1970" s="10"/>
      <c r="K1970" s="953"/>
    </row>
    <row r="1971" spans="1:11" ht="15.6" hidden="1" x14ac:dyDescent="0.3">
      <c r="A1971" s="1140"/>
      <c r="B1971" s="880" t="s">
        <v>1914</v>
      </c>
      <c r="C1971" s="880"/>
      <c r="D1971" s="20" t="s">
        <v>4257</v>
      </c>
      <c r="E1971" s="880"/>
      <c r="F1971" s="880"/>
      <c r="G1971" s="964"/>
      <c r="H1971" s="964"/>
      <c r="I1971" s="964"/>
      <c r="J1971" s="880"/>
      <c r="K1971" s="964"/>
    </row>
    <row r="1972" spans="1:11" ht="15.6" hidden="1" x14ac:dyDescent="0.3">
      <c r="A1972" s="1140"/>
      <c r="B1972" s="1052" t="s">
        <v>1915</v>
      </c>
      <c r="C1972" s="1052"/>
      <c r="D1972" s="1056" t="s">
        <v>1933</v>
      </c>
      <c r="E1972" s="1052"/>
      <c r="F1972" s="1053"/>
      <c r="G1972" s="916"/>
      <c r="H1972" s="916">
        <f>G1972*F1972</f>
        <v>0</v>
      </c>
      <c r="I1972" s="916">
        <f>H1972*$I$12</f>
        <v>0</v>
      </c>
      <c r="J1972" s="10"/>
      <c r="K1972" s="953">
        <f>SUM(H1972:I1972)</f>
        <v>0</v>
      </c>
    </row>
    <row r="1973" spans="1:11" ht="15.6" hidden="1" x14ac:dyDescent="0.3">
      <c r="A1973" s="1140"/>
      <c r="B1973" s="415" t="s">
        <v>1916</v>
      </c>
      <c r="C1973" s="416"/>
      <c r="D1973" s="417" t="s">
        <v>1934</v>
      </c>
      <c r="E1973" s="884"/>
      <c r="F1973" s="883"/>
      <c r="G1973" s="852"/>
      <c r="H1973" s="852"/>
      <c r="I1973" s="852"/>
      <c r="J1973" s="75"/>
      <c r="K1973" s="954"/>
    </row>
    <row r="1974" spans="1:11" ht="26.4" hidden="1" x14ac:dyDescent="0.3">
      <c r="A1974" s="1140"/>
      <c r="B1974" s="1052" t="s">
        <v>2617</v>
      </c>
      <c r="C1974" s="460" t="s">
        <v>3424</v>
      </c>
      <c r="D1974" s="153" t="s">
        <v>2516</v>
      </c>
      <c r="E1974" s="97"/>
      <c r="F1974" s="87" t="s">
        <v>2222</v>
      </c>
      <c r="G1974" s="916">
        <f>'Composições Unitárias'!G2874</f>
        <v>65.209999999999994</v>
      </c>
      <c r="H1974" s="916">
        <f>G1974*E1974</f>
        <v>0</v>
      </c>
      <c r="I1974" s="916">
        <f>H1974*$I$12</f>
        <v>0</v>
      </c>
      <c r="J1974" s="10"/>
      <c r="K1974" s="916">
        <f>SUM(H1974:I1974)</f>
        <v>0</v>
      </c>
    </row>
    <row r="1975" spans="1:11" ht="15.6" hidden="1" x14ac:dyDescent="0.3">
      <c r="A1975" s="1140"/>
      <c r="B1975" s="831"/>
      <c r="C1975" s="831"/>
      <c r="D1975" s="83"/>
      <c r="E1975" s="831"/>
      <c r="F1975" s="17"/>
      <c r="G1975" s="969"/>
      <c r="H1975" s="969"/>
      <c r="I1975" s="969"/>
      <c r="J1975" s="18"/>
      <c r="K1975" s="958"/>
    </row>
    <row r="1976" spans="1:11" ht="15.6" hidden="1" x14ac:dyDescent="0.3">
      <c r="A1976" s="1140"/>
      <c r="B1976" s="1052" t="s">
        <v>1917</v>
      </c>
      <c r="C1976" s="1052"/>
      <c r="D1976" s="1056" t="s">
        <v>1935</v>
      </c>
      <c r="E1976" s="1052"/>
      <c r="F1976" s="1053"/>
      <c r="G1976" s="916"/>
      <c r="H1976" s="916">
        <f>G1976*E1976</f>
        <v>0</v>
      </c>
      <c r="I1976" s="916">
        <f>H1976*$I$12</f>
        <v>0</v>
      </c>
      <c r="J1976" s="10"/>
      <c r="K1976" s="953">
        <f>SUM(H1976:I1976)</f>
        <v>0</v>
      </c>
    </row>
    <row r="1977" spans="1:11" ht="15.6" hidden="1" x14ac:dyDescent="0.3">
      <c r="A1977" s="1140"/>
      <c r="B1977" s="1052" t="s">
        <v>1918</v>
      </c>
      <c r="C1977" s="1052"/>
      <c r="D1977" s="1056" t="s">
        <v>1936</v>
      </c>
      <c r="E1977" s="1052"/>
      <c r="F1977" s="1053"/>
      <c r="G1977" s="916"/>
      <c r="H1977" s="916">
        <f>G1977*E1977</f>
        <v>0</v>
      </c>
      <c r="I1977" s="916">
        <f>H1977*$I$12</f>
        <v>0</v>
      </c>
      <c r="J1977" s="10"/>
      <c r="K1977" s="953">
        <f>SUM(H1977:I1977)</f>
        <v>0</v>
      </c>
    </row>
    <row r="1978" spans="1:11" ht="15.6" hidden="1" x14ac:dyDescent="0.3">
      <c r="A1978" s="1140"/>
      <c r="B1978" s="1052" t="s">
        <v>1919</v>
      </c>
      <c r="C1978" s="1052"/>
      <c r="D1978" s="1056" t="s">
        <v>1937</v>
      </c>
      <c r="E1978" s="1052"/>
      <c r="F1978" s="1053"/>
      <c r="G1978" s="916"/>
      <c r="H1978" s="916">
        <f>G1978*E1978</f>
        <v>0</v>
      </c>
      <c r="I1978" s="916">
        <f>H1978*$I$12</f>
        <v>0</v>
      </c>
      <c r="J1978" s="10"/>
      <c r="K1978" s="953">
        <f>SUM(H1978:I1978)</f>
        <v>0</v>
      </c>
    </row>
    <row r="1979" spans="1:11" ht="15.6" hidden="1" x14ac:dyDescent="0.3">
      <c r="A1979" s="1140"/>
      <c r="B1979" s="1052" t="s">
        <v>1920</v>
      </c>
      <c r="C1979" s="1052"/>
      <c r="D1979" s="1056" t="s">
        <v>1938</v>
      </c>
      <c r="E1979" s="1052"/>
      <c r="F1979" s="1053"/>
      <c r="G1979" s="916"/>
      <c r="H1979" s="916">
        <f>G1979*E1979</f>
        <v>0</v>
      </c>
      <c r="I1979" s="916">
        <f>H1979*$I$12</f>
        <v>0</v>
      </c>
      <c r="J1979" s="10"/>
      <c r="K1979" s="953">
        <f>SUM(H1979:I1979)</f>
        <v>0</v>
      </c>
    </row>
    <row r="1980" spans="1:11" ht="15.6" x14ac:dyDescent="0.3">
      <c r="A1980" s="1140" t="s">
        <v>4247</v>
      </c>
      <c r="B1980" s="415" t="s">
        <v>1921</v>
      </c>
      <c r="C1980" s="415"/>
      <c r="D1980" s="878" t="s">
        <v>1939</v>
      </c>
      <c r="E1980" s="884"/>
      <c r="F1980" s="883"/>
      <c r="G1980" s="852"/>
      <c r="H1980" s="852"/>
      <c r="I1980" s="852"/>
      <c r="J1980" s="75"/>
      <c r="K1980" s="954"/>
    </row>
    <row r="1981" spans="1:11" ht="73.5" customHeight="1" x14ac:dyDescent="0.3">
      <c r="A1981" s="1140" t="str">
        <f>IF(K1981&lt;&gt;0,"x","")</f>
        <v/>
      </c>
      <c r="B1981" s="1052" t="s">
        <v>3252</v>
      </c>
      <c r="C1981" s="460" t="s">
        <v>3425</v>
      </c>
      <c r="D1981" s="1056" t="s">
        <v>3253</v>
      </c>
      <c r="E1981" s="1051">
        <v>1</v>
      </c>
      <c r="F1981" s="1053" t="s">
        <v>2222</v>
      </c>
      <c r="G1981" s="916"/>
      <c r="H1981" s="916"/>
      <c r="I1981" s="916"/>
      <c r="J1981" s="10"/>
      <c r="K1981" s="953"/>
    </row>
    <row r="1982" spans="1:11" ht="15.6" x14ac:dyDescent="0.3">
      <c r="A1982" s="1140" t="s">
        <v>4247</v>
      </c>
      <c r="B1982" s="885"/>
      <c r="C1982" s="463"/>
      <c r="D1982" s="68"/>
      <c r="E1982" s="859"/>
      <c r="F1982" s="17"/>
      <c r="G1982" s="969"/>
      <c r="H1982" s="969"/>
      <c r="I1982" s="969"/>
      <c r="J1982" s="18"/>
      <c r="K1982" s="969"/>
    </row>
    <row r="1983" spans="1:11" ht="15.6" x14ac:dyDescent="0.3">
      <c r="A1983" s="1140" t="s">
        <v>4247</v>
      </c>
      <c r="B1983" s="415" t="s">
        <v>3631</v>
      </c>
      <c r="C1983" s="415"/>
      <c r="D1983" s="878" t="s">
        <v>1792</v>
      </c>
      <c r="E1983" s="884"/>
      <c r="F1983" s="883"/>
      <c r="G1983" s="852"/>
      <c r="H1983" s="852"/>
      <c r="I1983" s="852"/>
      <c r="J1983" s="75"/>
      <c r="K1983" s="954"/>
    </row>
    <row r="1984" spans="1:11" ht="15.6" x14ac:dyDescent="0.3">
      <c r="A1984" s="1140" t="str">
        <f>IF(K1984&lt;&gt;0,"x","")</f>
        <v/>
      </c>
      <c r="B1984" s="1052" t="s">
        <v>4258</v>
      </c>
      <c r="C1984" s="96" t="s">
        <v>3606</v>
      </c>
      <c r="D1984" s="862" t="s">
        <v>4091</v>
      </c>
      <c r="E1984" s="87">
        <v>366</v>
      </c>
      <c r="F1984" s="96" t="s">
        <v>210</v>
      </c>
      <c r="G1984" s="916"/>
      <c r="H1984" s="970"/>
      <c r="I1984" s="916"/>
      <c r="J1984" s="10"/>
      <c r="K1984" s="953"/>
    </row>
    <row r="1985" spans="1:11" ht="15.6" x14ac:dyDescent="0.3">
      <c r="A1985" s="1140" t="str">
        <f>IF(K1985&lt;&gt;0,"x","")</f>
        <v/>
      </c>
      <c r="B1985" s="1052" t="s">
        <v>4259</v>
      </c>
      <c r="C1985" s="96" t="s">
        <v>3608</v>
      </c>
      <c r="D1985" s="862" t="s">
        <v>4092</v>
      </c>
      <c r="E1985" s="87">
        <v>138</v>
      </c>
      <c r="F1985" s="96" t="s">
        <v>210</v>
      </c>
      <c r="G1985" s="916"/>
      <c r="H1985" s="916"/>
      <c r="I1985" s="916"/>
      <c r="J1985" s="10"/>
      <c r="K1985" s="953"/>
    </row>
    <row r="1986" spans="1:11" ht="9.75" hidden="1" customHeight="1" x14ac:dyDescent="0.3">
      <c r="A1986" s="1140"/>
      <c r="B1986" s="885"/>
      <c r="C1986" s="671"/>
      <c r="D1986" s="670"/>
      <c r="E1986" s="859"/>
      <c r="F1986" s="859"/>
      <c r="G1986" s="969"/>
      <c r="H1986" s="969"/>
      <c r="I1986" s="969"/>
      <c r="J1986" s="859"/>
      <c r="K1986" s="969"/>
    </row>
    <row r="1987" spans="1:11" ht="15.6" x14ac:dyDescent="0.3">
      <c r="A1987" s="1140" t="s">
        <v>4247</v>
      </c>
      <c r="B1987" s="885"/>
      <c r="C1987" s="463"/>
      <c r="D1987" s="68"/>
      <c r="E1987" s="859"/>
      <c r="F1987" s="17"/>
      <c r="G1987" s="969"/>
      <c r="H1987" s="969"/>
      <c r="I1987" s="969"/>
      <c r="J1987" s="18"/>
      <c r="K1987" s="969"/>
    </row>
    <row r="1988" spans="1:11" ht="15.6" x14ac:dyDescent="0.3">
      <c r="A1988" s="1140" t="s">
        <v>4247</v>
      </c>
      <c r="B1988" s="415" t="s">
        <v>4260</v>
      </c>
      <c r="C1988" s="415"/>
      <c r="D1988" s="878" t="s">
        <v>4261</v>
      </c>
      <c r="E1988" s="884"/>
      <c r="F1988" s="883"/>
      <c r="G1988" s="852"/>
      <c r="H1988" s="852"/>
      <c r="I1988" s="852"/>
      <c r="J1988" s="75"/>
      <c r="K1988" s="954"/>
    </row>
    <row r="1989" spans="1:11" ht="39.6" x14ac:dyDescent="0.3">
      <c r="A1989" s="1140" t="str">
        <f>IF(K1989&lt;&gt;0,"x","")</f>
        <v/>
      </c>
      <c r="B1989" s="1052" t="s">
        <v>4262</v>
      </c>
      <c r="C1989" s="96" t="s">
        <v>4211</v>
      </c>
      <c r="D1989" s="862" t="s">
        <v>2546</v>
      </c>
      <c r="E1989" s="87">
        <v>138</v>
      </c>
      <c r="F1989" s="96" t="s">
        <v>210</v>
      </c>
      <c r="G1989" s="916"/>
      <c r="H1989" s="970"/>
      <c r="I1989" s="916"/>
      <c r="J1989" s="10"/>
      <c r="K1989" s="953"/>
    </row>
    <row r="1990" spans="1:11" ht="39.6" x14ac:dyDescent="0.3">
      <c r="A1990" s="1140" t="str">
        <f>IF(K1990&lt;&gt;0,"x","")</f>
        <v/>
      </c>
      <c r="B1990" s="1052" t="s">
        <v>4263</v>
      </c>
      <c r="C1990" s="96" t="s">
        <v>4213</v>
      </c>
      <c r="D1990" s="862" t="s">
        <v>2547</v>
      </c>
      <c r="E1990" s="87">
        <v>138</v>
      </c>
      <c r="F1990" s="96" t="s">
        <v>210</v>
      </c>
      <c r="G1990" s="916"/>
      <c r="H1990" s="970"/>
      <c r="I1990" s="916"/>
      <c r="J1990" s="10"/>
      <c r="K1990" s="953"/>
    </row>
    <row r="1991" spans="1:11" ht="39.6" x14ac:dyDescent="0.3">
      <c r="A1991" s="1140" t="s">
        <v>4246</v>
      </c>
      <c r="B1991" s="1052" t="s">
        <v>4264</v>
      </c>
      <c r="C1991" s="96" t="s">
        <v>4215</v>
      </c>
      <c r="D1991" s="862" t="s">
        <v>2548</v>
      </c>
      <c r="E1991" s="87">
        <v>366</v>
      </c>
      <c r="F1991" s="96" t="s">
        <v>210</v>
      </c>
      <c r="G1991" s="916"/>
      <c r="H1991" s="916"/>
      <c r="I1991" s="916"/>
      <c r="J1991" s="10"/>
      <c r="K1991" s="953"/>
    </row>
    <row r="1992" spans="1:11" ht="9.75" customHeight="1" x14ac:dyDescent="0.3">
      <c r="A1992" s="1140" t="s">
        <v>4247</v>
      </c>
      <c r="B1992" s="885"/>
      <c r="C1992" s="671"/>
      <c r="D1992" s="670"/>
      <c r="E1992" s="859"/>
      <c r="F1992" s="859"/>
      <c r="G1992" s="969"/>
      <c r="H1992" s="969"/>
      <c r="I1992" s="969"/>
      <c r="J1992" s="859"/>
      <c r="K1992" s="969"/>
    </row>
    <row r="1993" spans="1:11" ht="15.6" x14ac:dyDescent="0.3">
      <c r="A1993" s="1140" t="s">
        <v>4247</v>
      </c>
      <c r="B1993" s="415" t="s">
        <v>4265</v>
      </c>
      <c r="C1993" s="415"/>
      <c r="D1993" s="878" t="s">
        <v>4266</v>
      </c>
      <c r="E1993" s="884"/>
      <c r="F1993" s="883"/>
      <c r="G1993" s="852"/>
      <c r="H1993" s="852"/>
      <c r="I1993" s="852"/>
      <c r="J1993" s="75"/>
      <c r="K1993" s="954"/>
    </row>
    <row r="1994" spans="1:11" ht="26.4" x14ac:dyDescent="0.3">
      <c r="A1994" s="1140" t="str">
        <f t="shared" ref="A1994:A1999" si="167">IF(K1994&lt;&gt;0,"x","")</f>
        <v/>
      </c>
      <c r="B1994" s="1052" t="s">
        <v>4271</v>
      </c>
      <c r="C1994" s="96" t="s">
        <v>3977</v>
      </c>
      <c r="D1994" s="862" t="s">
        <v>3456</v>
      </c>
      <c r="E1994" s="87">
        <v>1</v>
      </c>
      <c r="F1994" s="96" t="s">
        <v>60</v>
      </c>
      <c r="G1994" s="916"/>
      <c r="H1994" s="970"/>
      <c r="I1994" s="916"/>
      <c r="J1994" s="10"/>
      <c r="K1994" s="953"/>
    </row>
    <row r="1995" spans="1:11" ht="26.4" x14ac:dyDescent="0.3">
      <c r="A1995" s="1140" t="str">
        <f t="shared" si="167"/>
        <v/>
      </c>
      <c r="B1995" s="1052" t="s">
        <v>4272</v>
      </c>
      <c r="C1995" s="96" t="s">
        <v>3373</v>
      </c>
      <c r="D1995" s="862" t="s">
        <v>3458</v>
      </c>
      <c r="E1995" s="87">
        <v>1</v>
      </c>
      <c r="F1995" s="96" t="s">
        <v>60</v>
      </c>
      <c r="G1995" s="916"/>
      <c r="H1995" s="970"/>
      <c r="I1995" s="916"/>
      <c r="J1995" s="10"/>
      <c r="K1995" s="953"/>
    </row>
    <row r="1996" spans="1:11" ht="26.4" x14ac:dyDescent="0.3">
      <c r="A1996" s="1140" t="str">
        <f t="shared" si="167"/>
        <v/>
      </c>
      <c r="B1996" s="1052" t="s">
        <v>4273</v>
      </c>
      <c r="C1996" s="96" t="s">
        <v>3374</v>
      </c>
      <c r="D1996" s="862" t="s">
        <v>3457</v>
      </c>
      <c r="E1996" s="87">
        <v>1</v>
      </c>
      <c r="F1996" s="96" t="s">
        <v>60</v>
      </c>
      <c r="G1996" s="916"/>
      <c r="H1996" s="970"/>
      <c r="I1996" s="916"/>
      <c r="J1996" s="10"/>
      <c r="K1996" s="953"/>
    </row>
    <row r="1997" spans="1:11" ht="26.4" x14ac:dyDescent="0.3">
      <c r="A1997" s="1140" t="str">
        <f t="shared" si="167"/>
        <v/>
      </c>
      <c r="B1997" s="1052" t="s">
        <v>4274</v>
      </c>
      <c r="C1997" s="96" t="s">
        <v>4227</v>
      </c>
      <c r="D1997" s="862" t="s">
        <v>3459</v>
      </c>
      <c r="E1997" s="87">
        <v>1</v>
      </c>
      <c r="F1997" s="96" t="s">
        <v>60</v>
      </c>
      <c r="G1997" s="969"/>
      <c r="H1997" s="970"/>
      <c r="I1997" s="916"/>
      <c r="J1997" s="10"/>
      <c r="K1997" s="953"/>
    </row>
    <row r="1998" spans="1:11" ht="39.6" x14ac:dyDescent="0.3">
      <c r="A1998" s="1140" t="str">
        <f t="shared" si="167"/>
        <v/>
      </c>
      <c r="B1998" s="1052" t="s">
        <v>4275</v>
      </c>
      <c r="C1998" s="96" t="s">
        <v>4229</v>
      </c>
      <c r="D1998" s="862" t="s">
        <v>3460</v>
      </c>
      <c r="E1998" s="87">
        <v>1</v>
      </c>
      <c r="F1998" s="96" t="s">
        <v>60</v>
      </c>
      <c r="G1998" s="969"/>
      <c r="H1998" s="970"/>
      <c r="I1998" s="916"/>
      <c r="J1998" s="10"/>
      <c r="K1998" s="953"/>
    </row>
    <row r="1999" spans="1:11" ht="39.6" x14ac:dyDescent="0.3">
      <c r="A1999" s="1140" t="str">
        <f t="shared" si="167"/>
        <v/>
      </c>
      <c r="B1999" s="1052" t="s">
        <v>4276</v>
      </c>
      <c r="C1999" s="96" t="s">
        <v>3375</v>
      </c>
      <c r="D1999" s="862" t="s">
        <v>3461</v>
      </c>
      <c r="E1999" s="87">
        <v>1</v>
      </c>
      <c r="F1999" s="96" t="s">
        <v>60</v>
      </c>
      <c r="G1999" s="969"/>
      <c r="H1999" s="970"/>
      <c r="I1999" s="916"/>
      <c r="J1999" s="10"/>
      <c r="K1999" s="953"/>
    </row>
    <row r="2000" spans="1:11" ht="9.75" customHeight="1" x14ac:dyDescent="0.3">
      <c r="A2000" s="1140" t="s">
        <v>4247</v>
      </c>
      <c r="B2000" s="885"/>
      <c r="C2000" s="671"/>
      <c r="D2000" s="670"/>
      <c r="E2000" s="859"/>
      <c r="F2000" s="859"/>
      <c r="G2000" s="969"/>
      <c r="H2000" s="969"/>
      <c r="I2000" s="969"/>
      <c r="J2000" s="859"/>
      <c r="K2000" s="969"/>
    </row>
    <row r="2001" spans="1:12" ht="15.6" hidden="1" x14ac:dyDescent="0.3">
      <c r="A2001" s="1140"/>
      <c r="B2001" s="880" t="s">
        <v>1922</v>
      </c>
      <c r="C2001" s="880"/>
      <c r="D2001" s="20" t="s">
        <v>1932</v>
      </c>
      <c r="E2001" s="880"/>
      <c r="F2001" s="880"/>
      <c r="G2001" s="964"/>
      <c r="H2001" s="964"/>
      <c r="I2001" s="964"/>
      <c r="J2001" s="880"/>
      <c r="K2001" s="964"/>
    </row>
    <row r="2002" spans="1:12" ht="15.6" hidden="1" x14ac:dyDescent="0.3">
      <c r="A2002" s="1140"/>
      <c r="B2002" s="1052" t="s">
        <v>1923</v>
      </c>
      <c r="C2002" s="1052"/>
      <c r="D2002" s="1056" t="s">
        <v>1930</v>
      </c>
      <c r="E2002" s="1052"/>
      <c r="F2002" s="1053"/>
      <c r="G2002" s="916"/>
      <c r="H2002" s="916">
        <f>G2002*F2002</f>
        <v>0</v>
      </c>
      <c r="I2002" s="916">
        <f>H2002*$I$12</f>
        <v>0</v>
      </c>
      <c r="J2002" s="10"/>
      <c r="K2002" s="953">
        <f>SUM(H2002:I2002)</f>
        <v>0</v>
      </c>
    </row>
    <row r="2003" spans="1:12" ht="15.6" hidden="1" x14ac:dyDescent="0.3">
      <c r="A2003" s="1140"/>
      <c r="B2003" s="1052" t="s">
        <v>1924</v>
      </c>
      <c r="C2003" s="1052"/>
      <c r="D2003" s="1056" t="s">
        <v>1931</v>
      </c>
      <c r="E2003" s="1052"/>
      <c r="F2003" s="1053"/>
      <c r="G2003" s="916"/>
      <c r="H2003" s="916">
        <f>G2003*F2003</f>
        <v>0</v>
      </c>
      <c r="I2003" s="916">
        <f>H2003*$I$12</f>
        <v>0</v>
      </c>
      <c r="J2003" s="10"/>
      <c r="K2003" s="953">
        <f>SUM(H2003:I2003)</f>
        <v>0</v>
      </c>
    </row>
    <row r="2004" spans="1:12" ht="15.6" hidden="1" x14ac:dyDescent="0.3">
      <c r="A2004" s="1140"/>
      <c r="B2004" s="670"/>
      <c r="C2004" s="671"/>
      <c r="D2004" s="673"/>
      <c r="E2004" s="1051"/>
      <c r="F2004" s="1051"/>
      <c r="G2004" s="916"/>
      <c r="H2004" s="916"/>
      <c r="I2004" s="916"/>
      <c r="J2004" s="1051"/>
      <c r="K2004" s="916"/>
    </row>
    <row r="2005" spans="1:12" ht="15.6" x14ac:dyDescent="0.3">
      <c r="A2005" s="1140" t="s">
        <v>4247</v>
      </c>
      <c r="B2005" s="880" t="s">
        <v>1929</v>
      </c>
      <c r="C2005" s="880"/>
      <c r="D2005" s="20" t="s">
        <v>4269</v>
      </c>
      <c r="E2005" s="880"/>
      <c r="F2005" s="880"/>
      <c r="G2005" s="964"/>
      <c r="H2005" s="964"/>
      <c r="I2005" s="964"/>
      <c r="J2005" s="880"/>
      <c r="K2005" s="964"/>
    </row>
    <row r="2006" spans="1:12" ht="26.4" x14ac:dyDescent="0.3">
      <c r="A2006" s="1140" t="str">
        <f t="shared" ref="A2006:A2029" si="168">IF(K2006&lt;&gt;0,"x","")</f>
        <v/>
      </c>
      <c r="B2006" s="1052" t="s">
        <v>2541</v>
      </c>
      <c r="C2006" s="460" t="s">
        <v>3426</v>
      </c>
      <c r="D2006" s="76" t="s">
        <v>4268</v>
      </c>
      <c r="E2006" s="890">
        <v>3</v>
      </c>
      <c r="F2006" s="1053" t="s">
        <v>2222</v>
      </c>
      <c r="G2006" s="916"/>
      <c r="H2006" s="970"/>
      <c r="I2006" s="916"/>
      <c r="J2006" s="10"/>
      <c r="K2006" s="953"/>
    </row>
    <row r="2007" spans="1:12" ht="26.4" x14ac:dyDescent="0.3">
      <c r="A2007" s="1140" t="str">
        <f t="shared" si="168"/>
        <v/>
      </c>
      <c r="B2007" s="885" t="s">
        <v>2542</v>
      </c>
      <c r="C2007" s="462" t="s">
        <v>3427</v>
      </c>
      <c r="D2007" s="99" t="s">
        <v>4270</v>
      </c>
      <c r="E2007" s="98">
        <v>2</v>
      </c>
      <c r="F2007" s="13" t="s">
        <v>2222</v>
      </c>
      <c r="G2007" s="962"/>
      <c r="H2007" s="970"/>
      <c r="I2007" s="916"/>
      <c r="J2007" s="14"/>
      <c r="K2007" s="953"/>
    </row>
    <row r="2008" spans="1:12" ht="15.6" x14ac:dyDescent="0.3">
      <c r="A2008" s="1140" t="str">
        <f t="shared" si="168"/>
        <v/>
      </c>
      <c r="B2008" s="1052" t="s">
        <v>2543</v>
      </c>
      <c r="C2008" s="460" t="s">
        <v>3428</v>
      </c>
      <c r="D2008" s="93" t="s">
        <v>2508</v>
      </c>
      <c r="E2008" s="890">
        <v>1</v>
      </c>
      <c r="F2008" s="1053" t="s">
        <v>2222</v>
      </c>
      <c r="G2008" s="916"/>
      <c r="H2008" s="970"/>
      <c r="I2008" s="916"/>
      <c r="J2008" s="10"/>
      <c r="K2008" s="953"/>
    </row>
    <row r="2009" spans="1:12" ht="26.4" x14ac:dyDescent="0.3">
      <c r="A2009" s="1140" t="str">
        <f t="shared" si="168"/>
        <v/>
      </c>
      <c r="B2009" s="1052" t="s">
        <v>2544</v>
      </c>
      <c r="C2009" s="460" t="s">
        <v>3429</v>
      </c>
      <c r="D2009" s="93" t="s">
        <v>2509</v>
      </c>
      <c r="E2009" s="890">
        <v>1</v>
      </c>
      <c r="F2009" s="1053" t="s">
        <v>2222</v>
      </c>
      <c r="G2009" s="916"/>
      <c r="H2009" s="970"/>
      <c r="I2009" s="916"/>
      <c r="J2009" s="10"/>
      <c r="K2009" s="953"/>
    </row>
    <row r="2010" spans="1:12" ht="52.8" x14ac:dyDescent="0.3">
      <c r="A2010" s="1140" t="str">
        <f t="shared" si="168"/>
        <v/>
      </c>
      <c r="B2010" s="885" t="s">
        <v>2545</v>
      </c>
      <c r="C2010" s="460" t="s">
        <v>4243</v>
      </c>
      <c r="D2010" s="89" t="s">
        <v>2539</v>
      </c>
      <c r="E2010" s="98">
        <v>36</v>
      </c>
      <c r="F2010" s="13" t="s">
        <v>237</v>
      </c>
      <c r="G2010" s="962"/>
      <c r="H2010" s="970"/>
      <c r="I2010" s="916"/>
      <c r="J2010" s="14"/>
      <c r="K2010" s="953"/>
    </row>
    <row r="2011" spans="1:12" ht="39.6" x14ac:dyDescent="0.3">
      <c r="A2011" s="1140" t="str">
        <f t="shared" si="168"/>
        <v/>
      </c>
      <c r="B2011" s="1052" t="s">
        <v>2616</v>
      </c>
      <c r="C2011" s="460" t="s">
        <v>3430</v>
      </c>
      <c r="D2011" s="94" t="s">
        <v>2540</v>
      </c>
      <c r="E2011" s="890">
        <v>38</v>
      </c>
      <c r="F2011" s="87" t="s">
        <v>583</v>
      </c>
      <c r="G2011" s="916"/>
      <c r="H2011" s="970"/>
      <c r="I2011" s="916"/>
      <c r="J2011" s="10"/>
      <c r="K2011" s="953"/>
    </row>
    <row r="2012" spans="1:12" s="617" customFormat="1" ht="26.4" x14ac:dyDescent="0.3">
      <c r="A2012" s="1140" t="str">
        <f t="shared" si="168"/>
        <v/>
      </c>
      <c r="B2012" s="1052" t="s">
        <v>2968</v>
      </c>
      <c r="C2012" s="460" t="s">
        <v>3431</v>
      </c>
      <c r="D2012" s="94" t="s">
        <v>2552</v>
      </c>
      <c r="E2012" s="890">
        <v>41</v>
      </c>
      <c r="F2012" s="87" t="s">
        <v>2222</v>
      </c>
      <c r="G2012" s="916"/>
      <c r="H2012" s="970"/>
      <c r="I2012" s="916"/>
      <c r="J2012" s="10"/>
      <c r="K2012" s="953"/>
    </row>
    <row r="2013" spans="1:12" s="617" customFormat="1" ht="39.6" x14ac:dyDescent="0.3">
      <c r="A2013" s="1140" t="str">
        <f t="shared" si="168"/>
        <v/>
      </c>
      <c r="B2013" s="1052" t="s">
        <v>2969</v>
      </c>
      <c r="C2013" s="460" t="s">
        <v>3432</v>
      </c>
      <c r="D2013" s="94" t="s">
        <v>2555</v>
      </c>
      <c r="E2013" s="890">
        <v>52</v>
      </c>
      <c r="F2013" s="87" t="s">
        <v>2222</v>
      </c>
      <c r="G2013" s="916"/>
      <c r="H2013" s="970"/>
      <c r="I2013" s="916"/>
      <c r="J2013" s="10"/>
      <c r="K2013" s="953"/>
    </row>
    <row r="2014" spans="1:12" s="617" customFormat="1" ht="30.75" customHeight="1" x14ac:dyDescent="0.3">
      <c r="A2014" s="1140" t="str">
        <f t="shared" si="168"/>
        <v/>
      </c>
      <c r="B2014" s="1052" t="s">
        <v>2970</v>
      </c>
      <c r="C2014" s="460" t="s">
        <v>3433</v>
      </c>
      <c r="D2014" s="94" t="s">
        <v>2556</v>
      </c>
      <c r="E2014" s="890">
        <v>1</v>
      </c>
      <c r="F2014" s="87" t="s">
        <v>112</v>
      </c>
      <c r="G2014" s="916"/>
      <c r="H2014" s="970"/>
      <c r="I2014" s="916"/>
      <c r="J2014" s="10"/>
      <c r="K2014" s="953"/>
    </row>
    <row r="2015" spans="1:12" s="617" customFormat="1" ht="39.6" x14ac:dyDescent="0.3">
      <c r="A2015" s="1140" t="str">
        <f t="shared" si="168"/>
        <v/>
      </c>
      <c r="B2015" s="1052" t="s">
        <v>2971</v>
      </c>
      <c r="C2015" s="460" t="s">
        <v>3434</v>
      </c>
      <c r="D2015" s="94" t="s">
        <v>2557</v>
      </c>
      <c r="E2015" s="890">
        <v>8</v>
      </c>
      <c r="F2015" s="87" t="s">
        <v>2558</v>
      </c>
      <c r="G2015" s="916"/>
      <c r="H2015" s="970"/>
      <c r="I2015" s="916"/>
      <c r="J2015" s="10"/>
      <c r="K2015" s="953"/>
    </row>
    <row r="2016" spans="1:12" s="617" customFormat="1" ht="95.25" customHeight="1" x14ac:dyDescent="0.3">
      <c r="A2016" s="1140" t="str">
        <f t="shared" si="168"/>
        <v/>
      </c>
      <c r="B2016" s="1052" t="s">
        <v>2972</v>
      </c>
      <c r="C2016" s="460" t="s">
        <v>3435</v>
      </c>
      <c r="D2016" s="94" t="s">
        <v>2559</v>
      </c>
      <c r="E2016" s="890">
        <v>1</v>
      </c>
      <c r="F2016" s="1053" t="s">
        <v>60</v>
      </c>
      <c r="G2016" s="916"/>
      <c r="H2016" s="970"/>
      <c r="I2016" s="916"/>
      <c r="J2016" s="10"/>
      <c r="K2016" s="953"/>
      <c r="L2016" s="1058"/>
    </row>
    <row r="2017" spans="1:11" ht="15.6" x14ac:dyDescent="0.3">
      <c r="A2017" s="1140" t="s">
        <v>4247</v>
      </c>
      <c r="B2017" s="670"/>
      <c r="C2017" s="671"/>
      <c r="D2017" s="670"/>
      <c r="E2017" s="1051"/>
      <c r="F2017" s="1051"/>
      <c r="G2017" s="916"/>
      <c r="H2017" s="916"/>
      <c r="I2017" s="916"/>
      <c r="J2017" s="1051"/>
      <c r="K2017" s="916"/>
    </row>
    <row r="2018" spans="1:11" ht="15.6" hidden="1" x14ac:dyDescent="0.3">
      <c r="A2018" s="1140"/>
      <c r="B2018" s="407" t="s">
        <v>1925</v>
      </c>
      <c r="C2018" s="407"/>
      <c r="D2018" s="408" t="s">
        <v>1927</v>
      </c>
      <c r="E2018" s="407"/>
      <c r="F2018" s="407"/>
      <c r="G2018" s="966"/>
      <c r="H2018" s="966">
        <f>G2018*F2018</f>
        <v>0</v>
      </c>
      <c r="I2018" s="966">
        <f>H2018*$I$12</f>
        <v>0</v>
      </c>
      <c r="J2018" s="409"/>
      <c r="K2018" s="966">
        <f>SUM(H2018:I2018)</f>
        <v>0</v>
      </c>
    </row>
    <row r="2019" spans="1:11" ht="15.6" hidden="1" x14ac:dyDescent="0.3">
      <c r="A2019" s="1140"/>
      <c r="B2019" s="670"/>
      <c r="C2019" s="671"/>
      <c r="D2019" s="670"/>
      <c r="E2019" s="1051"/>
      <c r="F2019" s="1051"/>
      <c r="G2019" s="916"/>
      <c r="H2019" s="916"/>
      <c r="I2019" s="916"/>
      <c r="J2019" s="1051"/>
      <c r="K2019" s="916"/>
    </row>
    <row r="2020" spans="1:11" ht="15.6" x14ac:dyDescent="0.3">
      <c r="A2020" s="1140" t="str">
        <f t="shared" si="168"/>
        <v/>
      </c>
      <c r="B2020" s="407" t="s">
        <v>1926</v>
      </c>
      <c r="C2020" s="407"/>
      <c r="D2020" s="408" t="s">
        <v>1928</v>
      </c>
      <c r="E2020" s="407"/>
      <c r="F2020" s="407"/>
      <c r="G2020" s="966"/>
      <c r="H2020" s="966"/>
      <c r="I2020" s="966"/>
      <c r="J2020" s="966"/>
      <c r="K2020" s="966"/>
    </row>
    <row r="2021" spans="1:11" ht="15.6" x14ac:dyDescent="0.3">
      <c r="A2021" s="1140" t="s">
        <v>4247</v>
      </c>
      <c r="B2021" s="880" t="s">
        <v>1941</v>
      </c>
      <c r="C2021" s="880"/>
      <c r="D2021" s="20" t="s">
        <v>1956</v>
      </c>
      <c r="E2021" s="880"/>
      <c r="F2021" s="880"/>
      <c r="G2021" s="964"/>
      <c r="H2021" s="964"/>
      <c r="I2021" s="964"/>
      <c r="J2021" s="880"/>
      <c r="K2021" s="964"/>
    </row>
    <row r="2022" spans="1:11" ht="15.6" x14ac:dyDescent="0.3">
      <c r="A2022" s="1140" t="s">
        <v>4247</v>
      </c>
      <c r="B2022" s="415" t="s">
        <v>1942</v>
      </c>
      <c r="C2022" s="415"/>
      <c r="D2022" s="878" t="s">
        <v>4277</v>
      </c>
      <c r="E2022" s="884"/>
      <c r="F2022" s="883"/>
      <c r="G2022" s="852"/>
      <c r="H2022" s="960"/>
      <c r="I2022" s="960"/>
      <c r="J2022" s="110"/>
      <c r="K2022" s="957"/>
    </row>
    <row r="2023" spans="1:11" s="619" customFormat="1" ht="52.8" x14ac:dyDescent="0.3">
      <c r="A2023" s="1140" t="str">
        <f t="shared" si="168"/>
        <v/>
      </c>
      <c r="B2023" s="577" t="s">
        <v>2488</v>
      </c>
      <c r="C2023" s="460" t="s">
        <v>3436</v>
      </c>
      <c r="D2023" s="518" t="s">
        <v>3626</v>
      </c>
      <c r="E2023" s="519">
        <v>1</v>
      </c>
      <c r="F2023" s="520" t="s">
        <v>60</v>
      </c>
      <c r="G2023" s="959"/>
      <c r="H2023" s="970"/>
      <c r="I2023" s="916"/>
      <c r="J2023" s="126"/>
      <c r="K2023" s="953"/>
    </row>
    <row r="2024" spans="1:11" s="619" customFormat="1" ht="52.8" x14ac:dyDescent="0.3">
      <c r="A2024" s="1140" t="str">
        <f t="shared" si="168"/>
        <v/>
      </c>
      <c r="B2024" s="122" t="s">
        <v>2489</v>
      </c>
      <c r="C2024" s="462" t="s">
        <v>3437</v>
      </c>
      <c r="D2024" s="521" t="s">
        <v>3627</v>
      </c>
      <c r="E2024" s="522">
        <v>1</v>
      </c>
      <c r="F2024" s="523" t="s">
        <v>60</v>
      </c>
      <c r="G2024" s="986"/>
      <c r="H2024" s="970"/>
      <c r="I2024" s="916"/>
      <c r="J2024" s="123"/>
      <c r="K2024" s="953"/>
    </row>
    <row r="2025" spans="1:11" s="619" customFormat="1" ht="52.8" x14ac:dyDescent="0.3">
      <c r="A2025" s="1140" t="str">
        <f t="shared" si="168"/>
        <v/>
      </c>
      <c r="B2025" s="577" t="s">
        <v>2490</v>
      </c>
      <c r="C2025" s="460" t="s">
        <v>3438</v>
      </c>
      <c r="D2025" s="518" t="s">
        <v>3628</v>
      </c>
      <c r="E2025" s="519">
        <v>1</v>
      </c>
      <c r="F2025" s="520" t="s">
        <v>60</v>
      </c>
      <c r="G2025" s="959"/>
      <c r="H2025" s="970"/>
      <c r="I2025" s="916"/>
      <c r="J2025" s="126"/>
      <c r="K2025" s="953"/>
    </row>
    <row r="2026" spans="1:11" ht="52.8" x14ac:dyDescent="0.3">
      <c r="A2026" s="1140" t="str">
        <f t="shared" si="168"/>
        <v/>
      </c>
      <c r="B2026" s="577" t="s">
        <v>2491</v>
      </c>
      <c r="C2026" s="460" t="s">
        <v>3439</v>
      </c>
      <c r="D2026" s="518" t="s">
        <v>4278</v>
      </c>
      <c r="E2026" s="519">
        <v>1</v>
      </c>
      <c r="F2026" s="520" t="s">
        <v>60</v>
      </c>
      <c r="G2026" s="959"/>
      <c r="H2026" s="970"/>
      <c r="I2026" s="916"/>
      <c r="J2026" s="126"/>
      <c r="K2026" s="953"/>
    </row>
    <row r="2027" spans="1:11" ht="52.8" x14ac:dyDescent="0.3">
      <c r="A2027" s="1140" t="str">
        <f t="shared" si="168"/>
        <v/>
      </c>
      <c r="B2027" s="577" t="s">
        <v>3826</v>
      </c>
      <c r="C2027" s="460" t="s">
        <v>3829</v>
      </c>
      <c r="D2027" s="518" t="s">
        <v>4279</v>
      </c>
      <c r="E2027" s="519">
        <v>1</v>
      </c>
      <c r="F2027" s="520" t="s">
        <v>60</v>
      </c>
      <c r="G2027" s="959"/>
      <c r="H2027" s="970"/>
      <c r="I2027" s="916"/>
      <c r="J2027" s="126"/>
      <c r="K2027" s="953"/>
    </row>
    <row r="2028" spans="1:11" s="619" customFormat="1" ht="52.8" x14ac:dyDescent="0.3">
      <c r="A2028" s="1140" t="str">
        <f t="shared" si="168"/>
        <v/>
      </c>
      <c r="B2028" s="577" t="s">
        <v>3827</v>
      </c>
      <c r="C2028" s="460" t="s">
        <v>3830</v>
      </c>
      <c r="D2028" s="518" t="s">
        <v>3629</v>
      </c>
      <c r="E2028" s="519">
        <v>1</v>
      </c>
      <c r="F2028" s="520" t="s">
        <v>60</v>
      </c>
      <c r="G2028" s="959"/>
      <c r="H2028" s="970"/>
      <c r="I2028" s="916"/>
      <c r="J2028" s="126"/>
      <c r="K2028" s="953"/>
    </row>
    <row r="2029" spans="1:11" s="619" customFormat="1" ht="52.8" x14ac:dyDescent="0.3">
      <c r="A2029" s="1140" t="str">
        <f t="shared" si="168"/>
        <v/>
      </c>
      <c r="B2029" s="577" t="s">
        <v>3828</v>
      </c>
      <c r="C2029" s="460" t="s">
        <v>3831</v>
      </c>
      <c r="D2029" s="518" t="s">
        <v>3630</v>
      </c>
      <c r="E2029" s="519">
        <v>1</v>
      </c>
      <c r="F2029" s="520" t="s">
        <v>60</v>
      </c>
      <c r="G2029" s="959"/>
      <c r="H2029" s="970"/>
      <c r="I2029" s="916"/>
      <c r="J2029" s="126"/>
      <c r="K2029" s="953"/>
    </row>
    <row r="2030" spans="1:11" ht="15.6" hidden="1" x14ac:dyDescent="0.3">
      <c r="A2030" s="1140"/>
      <c r="B2030" s="831"/>
      <c r="C2030" s="831"/>
      <c r="D2030" s="83"/>
      <c r="E2030" s="859"/>
      <c r="F2030" s="17"/>
      <c r="G2030" s="969"/>
      <c r="H2030" s="969"/>
      <c r="I2030" s="969"/>
      <c r="J2030" s="18"/>
      <c r="K2030" s="958"/>
    </row>
    <row r="2031" spans="1:11" ht="15.6" hidden="1" x14ac:dyDescent="0.3">
      <c r="A2031" s="1140"/>
      <c r="B2031" s="1052" t="s">
        <v>1943</v>
      </c>
      <c r="C2031" s="1052"/>
      <c r="D2031" s="1056" t="s">
        <v>1957</v>
      </c>
      <c r="E2031" s="1051"/>
      <c r="F2031" s="1051" t="s">
        <v>60</v>
      </c>
      <c r="G2031" s="916"/>
      <c r="H2031" s="916">
        <f>G2031*E2031</f>
        <v>0</v>
      </c>
      <c r="I2031" s="916">
        <f>H2031*$I$12</f>
        <v>0</v>
      </c>
      <c r="J2031" s="10"/>
      <c r="K2031" s="953">
        <f>SUM(H2031:I2031)</f>
        <v>0</v>
      </c>
    </row>
    <row r="2032" spans="1:11" ht="15.6" x14ac:dyDescent="0.3">
      <c r="A2032" s="1140" t="s">
        <v>4247</v>
      </c>
      <c r="B2032" s="670"/>
      <c r="C2032" s="671"/>
      <c r="D2032" s="673"/>
      <c r="E2032" s="1051"/>
      <c r="F2032" s="1051"/>
      <c r="G2032" s="916"/>
      <c r="H2032" s="916"/>
      <c r="I2032" s="916"/>
      <c r="J2032" s="1051"/>
      <c r="K2032" s="916"/>
    </row>
    <row r="2033" spans="1:11" ht="15.6" hidden="1" x14ac:dyDescent="0.3">
      <c r="A2033" s="1140"/>
      <c r="B2033" s="880" t="s">
        <v>1944</v>
      </c>
      <c r="C2033" s="880"/>
      <c r="D2033" s="20" t="s">
        <v>1909</v>
      </c>
      <c r="E2033" s="880"/>
      <c r="F2033" s="880"/>
      <c r="G2033" s="964"/>
      <c r="H2033" s="964"/>
      <c r="I2033" s="964"/>
      <c r="J2033" s="880"/>
      <c r="K2033" s="964"/>
    </row>
    <row r="2034" spans="1:11" ht="15.6" hidden="1" x14ac:dyDescent="0.3">
      <c r="A2034" s="1140"/>
      <c r="B2034" s="1052" t="s">
        <v>1945</v>
      </c>
      <c r="C2034" s="1052"/>
      <c r="D2034" s="1056" t="s">
        <v>1910</v>
      </c>
      <c r="E2034" s="1051"/>
      <c r="F2034" s="1051" t="s">
        <v>583</v>
      </c>
      <c r="G2034" s="916"/>
      <c r="H2034" s="916">
        <f>G2034*E2034</f>
        <v>0</v>
      </c>
      <c r="I2034" s="916">
        <f>H2034*$I$12</f>
        <v>0</v>
      </c>
      <c r="J2034" s="10"/>
      <c r="K2034" s="953">
        <f>SUM(H2034:I2034)</f>
        <v>0</v>
      </c>
    </row>
    <row r="2035" spans="1:11" ht="15.6" hidden="1" x14ac:dyDescent="0.3">
      <c r="A2035" s="1140"/>
      <c r="B2035" s="1052" t="s">
        <v>1946</v>
      </c>
      <c r="C2035" s="1052"/>
      <c r="D2035" s="1056" t="s">
        <v>1911</v>
      </c>
      <c r="E2035" s="1051"/>
      <c r="F2035" s="1051" t="s">
        <v>60</v>
      </c>
      <c r="G2035" s="916"/>
      <c r="H2035" s="916">
        <f t="shared" ref="H2035:H2042" si="169">G2035*E2035</f>
        <v>0</v>
      </c>
      <c r="I2035" s="916">
        <f>H2035*$I$12</f>
        <v>0</v>
      </c>
      <c r="J2035" s="10"/>
      <c r="K2035" s="953">
        <f>SUM(H2035:I2035)</f>
        <v>0</v>
      </c>
    </row>
    <row r="2036" spans="1:11" ht="15.6" hidden="1" x14ac:dyDescent="0.3">
      <c r="A2036" s="1140"/>
      <c r="B2036" s="1052" t="s">
        <v>1947</v>
      </c>
      <c r="C2036" s="1052"/>
      <c r="D2036" s="1056" t="s">
        <v>1912</v>
      </c>
      <c r="E2036" s="1051"/>
      <c r="F2036" s="1051" t="s">
        <v>60</v>
      </c>
      <c r="G2036" s="916"/>
      <c r="H2036" s="916">
        <f t="shared" si="169"/>
        <v>0</v>
      </c>
      <c r="I2036" s="916">
        <f>H2036*$I$12</f>
        <v>0</v>
      </c>
      <c r="J2036" s="10"/>
      <c r="K2036" s="953">
        <f>SUM(H2036:I2036)</f>
        <v>0</v>
      </c>
    </row>
    <row r="2037" spans="1:11" ht="15.6" hidden="1" x14ac:dyDescent="0.3">
      <c r="A2037" s="1140"/>
      <c r="B2037" s="1052" t="s">
        <v>1948</v>
      </c>
      <c r="C2037" s="1052"/>
      <c r="D2037" s="1056" t="s">
        <v>1913</v>
      </c>
      <c r="E2037" s="1051"/>
      <c r="F2037" s="1051" t="s">
        <v>237</v>
      </c>
      <c r="G2037" s="916"/>
      <c r="H2037" s="916">
        <f t="shared" si="169"/>
        <v>0</v>
      </c>
      <c r="I2037" s="916">
        <f>H2037*$I$12</f>
        <v>0</v>
      </c>
      <c r="J2037" s="10"/>
      <c r="K2037" s="953">
        <f>SUM(H2037:I2037)</f>
        <v>0</v>
      </c>
    </row>
    <row r="2038" spans="1:11" ht="15.6" hidden="1" x14ac:dyDescent="0.3">
      <c r="A2038" s="1140"/>
      <c r="B2038" s="670"/>
      <c r="C2038" s="671"/>
      <c r="D2038" s="673"/>
      <c r="E2038" s="1051"/>
      <c r="F2038" s="1051"/>
      <c r="G2038" s="916"/>
      <c r="H2038" s="916"/>
      <c r="I2038" s="916"/>
      <c r="J2038" s="1051"/>
      <c r="K2038" s="916"/>
    </row>
    <row r="2039" spans="1:11" ht="15.6" hidden="1" x14ac:dyDescent="0.3">
      <c r="A2039" s="1140"/>
      <c r="B2039" s="880" t="s">
        <v>1949</v>
      </c>
      <c r="C2039" s="880"/>
      <c r="D2039" s="20" t="s">
        <v>1940</v>
      </c>
      <c r="E2039" s="880"/>
      <c r="F2039" s="880"/>
      <c r="G2039" s="964"/>
      <c r="H2039" s="964"/>
      <c r="I2039" s="964"/>
      <c r="J2039" s="880"/>
      <c r="K2039" s="964"/>
    </row>
    <row r="2040" spans="1:11" ht="15.6" hidden="1" x14ac:dyDescent="0.3">
      <c r="A2040" s="1140"/>
      <c r="B2040" s="1052" t="s">
        <v>1950</v>
      </c>
      <c r="C2040" s="1052"/>
      <c r="D2040" s="1056" t="s">
        <v>1934</v>
      </c>
      <c r="E2040" s="1051"/>
      <c r="F2040" s="1051" t="s">
        <v>60</v>
      </c>
      <c r="G2040" s="916"/>
      <c r="H2040" s="916">
        <f t="shared" si="169"/>
        <v>0</v>
      </c>
      <c r="I2040" s="916">
        <f>H2040*$I$12</f>
        <v>0</v>
      </c>
      <c r="J2040" s="10"/>
      <c r="K2040" s="953">
        <f>SUM(H2040:I2040)</f>
        <v>0</v>
      </c>
    </row>
    <row r="2041" spans="1:11" ht="15.6" hidden="1" x14ac:dyDescent="0.3">
      <c r="A2041" s="1140"/>
      <c r="B2041" s="1052" t="s">
        <v>1951</v>
      </c>
      <c r="C2041" s="1052"/>
      <c r="D2041" s="1056" t="s">
        <v>1958</v>
      </c>
      <c r="E2041" s="1051"/>
      <c r="F2041" s="1051" t="s">
        <v>60</v>
      </c>
      <c r="G2041" s="916"/>
      <c r="H2041" s="916">
        <f t="shared" si="169"/>
        <v>0</v>
      </c>
      <c r="I2041" s="916">
        <f>H2041*$I$12</f>
        <v>0</v>
      </c>
      <c r="J2041" s="10"/>
      <c r="K2041" s="953">
        <f>SUM(H2041:I2041)</f>
        <v>0</v>
      </c>
    </row>
    <row r="2042" spans="1:11" ht="15.6" hidden="1" x14ac:dyDescent="0.3">
      <c r="A2042" s="1140"/>
      <c r="B2042" s="1052" t="s">
        <v>1952</v>
      </c>
      <c r="C2042" s="1052"/>
      <c r="D2042" s="1056" t="s">
        <v>1939</v>
      </c>
      <c r="E2042" s="1051"/>
      <c r="F2042" s="1051" t="s">
        <v>60</v>
      </c>
      <c r="G2042" s="916"/>
      <c r="H2042" s="916">
        <f t="shared" si="169"/>
        <v>0</v>
      </c>
      <c r="I2042" s="916">
        <f>H2042*$I$12</f>
        <v>0</v>
      </c>
      <c r="J2042" s="10"/>
      <c r="K2042" s="953">
        <f>SUM(H2042:I2042)</f>
        <v>0</v>
      </c>
    </row>
    <row r="2043" spans="1:11" ht="15.6" hidden="1" x14ac:dyDescent="0.3">
      <c r="A2043" s="1140"/>
      <c r="B2043" s="670"/>
      <c r="C2043" s="671"/>
      <c r="D2043" s="673"/>
      <c r="E2043" s="1051"/>
      <c r="F2043" s="1051"/>
      <c r="G2043" s="916"/>
      <c r="H2043" s="916"/>
      <c r="I2043" s="916"/>
      <c r="J2043" s="1051"/>
      <c r="K2043" s="916"/>
    </row>
    <row r="2044" spans="1:11" ht="15.6" hidden="1" x14ac:dyDescent="0.3">
      <c r="A2044" s="1140"/>
      <c r="B2044" s="880" t="s">
        <v>1953</v>
      </c>
      <c r="C2044" s="880"/>
      <c r="D2044" s="20" t="s">
        <v>1635</v>
      </c>
      <c r="E2044" s="880"/>
      <c r="F2044" s="880" t="s">
        <v>112</v>
      </c>
      <c r="G2044" s="964"/>
      <c r="H2044" s="964">
        <f>G2044*E2044</f>
        <v>0</v>
      </c>
      <c r="I2044" s="964">
        <f>H2044*$I$12</f>
        <v>0</v>
      </c>
      <c r="J2044" s="880"/>
      <c r="K2044" s="964">
        <f>SUM(H2044:I2044)</f>
        <v>0</v>
      </c>
    </row>
    <row r="2045" spans="1:11" ht="15.6" hidden="1" x14ac:dyDescent="0.3">
      <c r="A2045" s="1140"/>
      <c r="B2045" s="670"/>
      <c r="C2045" s="671"/>
      <c r="D2045" s="670"/>
      <c r="E2045" s="1051"/>
      <c r="F2045" s="1051"/>
      <c r="G2045" s="916"/>
      <c r="H2045" s="916"/>
      <c r="I2045" s="916"/>
      <c r="J2045" s="1051"/>
      <c r="K2045" s="916"/>
    </row>
    <row r="2046" spans="1:11" ht="15.6" hidden="1" x14ac:dyDescent="0.3">
      <c r="A2046" s="1140"/>
      <c r="B2046" s="407" t="s">
        <v>1954</v>
      </c>
      <c r="C2046" s="407"/>
      <c r="D2046" s="408" t="s">
        <v>1959</v>
      </c>
      <c r="E2046" s="407"/>
      <c r="F2046" s="407" t="s">
        <v>112</v>
      </c>
      <c r="G2046" s="966"/>
      <c r="H2046" s="966">
        <f>G2046*E2046</f>
        <v>0</v>
      </c>
      <c r="I2046" s="966">
        <f>H2046*$I$12</f>
        <v>0</v>
      </c>
      <c r="J2046" s="409"/>
      <c r="K2046" s="966">
        <f>SUM(H2046:I2046)</f>
        <v>0</v>
      </c>
    </row>
    <row r="2047" spans="1:11" ht="15.6" hidden="1" x14ac:dyDescent="0.3">
      <c r="A2047" s="1140"/>
      <c r="B2047" s="670"/>
      <c r="C2047" s="671"/>
      <c r="D2047" s="670"/>
      <c r="E2047" s="1051"/>
      <c r="F2047" s="1051"/>
      <c r="G2047" s="916"/>
      <c r="H2047" s="916"/>
      <c r="I2047" s="916"/>
      <c r="J2047" s="1051"/>
      <c r="K2047" s="916"/>
    </row>
    <row r="2048" spans="1:11" ht="15.6" hidden="1" x14ac:dyDescent="0.3">
      <c r="A2048" s="1140"/>
      <c r="B2048" s="407" t="s">
        <v>1955</v>
      </c>
      <c r="C2048" s="407"/>
      <c r="D2048" s="408" t="s">
        <v>1960</v>
      </c>
      <c r="E2048" s="407"/>
      <c r="F2048" s="407" t="s">
        <v>112</v>
      </c>
      <c r="G2048" s="966"/>
      <c r="H2048" s="966">
        <f>G2048*E2048</f>
        <v>0</v>
      </c>
      <c r="I2048" s="966">
        <f>H2048*$I$12</f>
        <v>0</v>
      </c>
      <c r="J2048" s="409"/>
      <c r="K2048" s="966">
        <f>SUM(H2048:I2048)</f>
        <v>0</v>
      </c>
    </row>
    <row r="2049" spans="1:11" ht="15.6" hidden="1" x14ac:dyDescent="0.3">
      <c r="A2049" s="1140"/>
      <c r="B2049" s="670"/>
      <c r="C2049" s="671"/>
      <c r="D2049" s="670"/>
      <c r="E2049" s="1051"/>
      <c r="F2049" s="1051"/>
      <c r="G2049" s="916"/>
      <c r="H2049" s="916"/>
      <c r="I2049" s="916"/>
      <c r="J2049" s="1051"/>
      <c r="K2049" s="916"/>
    </row>
    <row r="2050" spans="1:11" ht="15.6" hidden="1" x14ac:dyDescent="0.3">
      <c r="A2050" s="1140"/>
      <c r="B2050" s="407" t="s">
        <v>1962</v>
      </c>
      <c r="C2050" s="407"/>
      <c r="D2050" s="408" t="s">
        <v>1961</v>
      </c>
      <c r="E2050" s="407"/>
      <c r="F2050" s="407"/>
      <c r="G2050" s="966"/>
      <c r="H2050" s="966"/>
      <c r="I2050" s="966"/>
      <c r="J2050" s="409"/>
      <c r="K2050" s="966"/>
    </row>
    <row r="2051" spans="1:11" ht="15.6" hidden="1" x14ac:dyDescent="0.3">
      <c r="A2051" s="1140"/>
      <c r="B2051" s="880" t="s">
        <v>1963</v>
      </c>
      <c r="C2051" s="880"/>
      <c r="D2051" s="20" t="s">
        <v>1982</v>
      </c>
      <c r="E2051" s="880"/>
      <c r="F2051" s="880"/>
      <c r="G2051" s="964"/>
      <c r="H2051" s="964"/>
      <c r="I2051" s="964"/>
      <c r="J2051" s="880"/>
      <c r="K2051" s="964"/>
    </row>
    <row r="2052" spans="1:11" ht="15.6" hidden="1" x14ac:dyDescent="0.3">
      <c r="A2052" s="1140"/>
      <c r="B2052" s="1052" t="s">
        <v>1964</v>
      </c>
      <c r="C2052" s="1052"/>
      <c r="D2052" s="1056" t="s">
        <v>1302</v>
      </c>
      <c r="E2052" s="1051"/>
      <c r="F2052" s="1051" t="s">
        <v>210</v>
      </c>
      <c r="G2052" s="916"/>
      <c r="H2052" s="916">
        <f>G2052*E2052</f>
        <v>0</v>
      </c>
      <c r="I2052" s="916">
        <f t="shared" ref="I2052:I2069" si="170">H2052*$I$12</f>
        <v>0</v>
      </c>
      <c r="J2052" s="10"/>
      <c r="K2052" s="953">
        <f t="shared" ref="K2052:K2069" si="171">SUM(H2052:I2052)</f>
        <v>0</v>
      </c>
    </row>
    <row r="2053" spans="1:11" ht="15.6" hidden="1" x14ac:dyDescent="0.3">
      <c r="A2053" s="1140"/>
      <c r="B2053" s="1052" t="s">
        <v>1965</v>
      </c>
      <c r="C2053" s="1052"/>
      <c r="D2053" s="1056" t="s">
        <v>1303</v>
      </c>
      <c r="E2053" s="1051"/>
      <c r="F2053" s="1051" t="s">
        <v>60</v>
      </c>
      <c r="G2053" s="916"/>
      <c r="H2053" s="916">
        <f t="shared" ref="H2053:H2069" si="172">G2053*E2053</f>
        <v>0</v>
      </c>
      <c r="I2053" s="916">
        <f t="shared" si="170"/>
        <v>0</v>
      </c>
      <c r="J2053" s="10"/>
      <c r="K2053" s="953">
        <f t="shared" si="171"/>
        <v>0</v>
      </c>
    </row>
    <row r="2054" spans="1:11" ht="15.6" hidden="1" x14ac:dyDescent="0.3">
      <c r="A2054" s="1140"/>
      <c r="B2054" s="1052" t="s">
        <v>1966</v>
      </c>
      <c r="C2054" s="1052"/>
      <c r="D2054" s="1056" t="s">
        <v>1305</v>
      </c>
      <c r="E2054" s="1051"/>
      <c r="F2054" s="1051" t="s">
        <v>60</v>
      </c>
      <c r="G2054" s="916"/>
      <c r="H2054" s="916">
        <f t="shared" si="172"/>
        <v>0</v>
      </c>
      <c r="I2054" s="916">
        <f t="shared" si="170"/>
        <v>0</v>
      </c>
      <c r="J2054" s="10"/>
      <c r="K2054" s="953">
        <f t="shared" si="171"/>
        <v>0</v>
      </c>
    </row>
    <row r="2055" spans="1:11" ht="15.6" hidden="1" x14ac:dyDescent="0.3">
      <c r="A2055" s="1140"/>
      <c r="B2055" s="1052" t="s">
        <v>1967</v>
      </c>
      <c r="C2055" s="1052"/>
      <c r="D2055" s="1056" t="s">
        <v>1326</v>
      </c>
      <c r="E2055" s="1051"/>
      <c r="F2055" s="1051" t="s">
        <v>60</v>
      </c>
      <c r="G2055" s="916"/>
      <c r="H2055" s="916">
        <f t="shared" si="172"/>
        <v>0</v>
      </c>
      <c r="I2055" s="916">
        <f t="shared" si="170"/>
        <v>0</v>
      </c>
      <c r="J2055" s="10"/>
      <c r="K2055" s="953">
        <f t="shared" si="171"/>
        <v>0</v>
      </c>
    </row>
    <row r="2056" spans="1:11" ht="15.6" hidden="1" x14ac:dyDescent="0.3">
      <c r="A2056" s="1140"/>
      <c r="B2056" s="1052" t="s">
        <v>1968</v>
      </c>
      <c r="C2056" s="1052"/>
      <c r="D2056" s="1056" t="s">
        <v>1317</v>
      </c>
      <c r="E2056" s="1051"/>
      <c r="F2056" s="1051" t="s">
        <v>60</v>
      </c>
      <c r="G2056" s="916"/>
      <c r="H2056" s="916">
        <f t="shared" si="172"/>
        <v>0</v>
      </c>
      <c r="I2056" s="916">
        <f t="shared" si="170"/>
        <v>0</v>
      </c>
      <c r="J2056" s="10"/>
      <c r="K2056" s="953">
        <f t="shared" si="171"/>
        <v>0</v>
      </c>
    </row>
    <row r="2057" spans="1:11" ht="15.6" hidden="1" x14ac:dyDescent="0.3">
      <c r="A2057" s="1140"/>
      <c r="B2057" s="1052" t="s">
        <v>1969</v>
      </c>
      <c r="C2057" s="1052"/>
      <c r="D2057" s="1056" t="s">
        <v>1983</v>
      </c>
      <c r="E2057" s="1051"/>
      <c r="F2057" s="1051" t="s">
        <v>60</v>
      </c>
      <c r="G2057" s="916"/>
      <c r="H2057" s="916">
        <f t="shared" si="172"/>
        <v>0</v>
      </c>
      <c r="I2057" s="916">
        <f t="shared" si="170"/>
        <v>0</v>
      </c>
      <c r="J2057" s="10"/>
      <c r="K2057" s="953">
        <f t="shared" si="171"/>
        <v>0</v>
      </c>
    </row>
    <row r="2058" spans="1:11" ht="15.6" hidden="1" x14ac:dyDescent="0.3">
      <c r="A2058" s="1140"/>
      <c r="B2058" s="1052" t="s">
        <v>1970</v>
      </c>
      <c r="C2058" s="1052"/>
      <c r="D2058" s="1056" t="s">
        <v>1320</v>
      </c>
      <c r="E2058" s="1051"/>
      <c r="F2058" s="1051" t="s">
        <v>60</v>
      </c>
      <c r="G2058" s="916"/>
      <c r="H2058" s="916">
        <f t="shared" si="172"/>
        <v>0</v>
      </c>
      <c r="I2058" s="916">
        <f t="shared" si="170"/>
        <v>0</v>
      </c>
      <c r="J2058" s="10"/>
      <c r="K2058" s="953">
        <f t="shared" si="171"/>
        <v>0</v>
      </c>
    </row>
    <row r="2059" spans="1:11" ht="15.6" hidden="1" x14ac:dyDescent="0.3">
      <c r="A2059" s="1140"/>
      <c r="B2059" s="1052" t="s">
        <v>1971</v>
      </c>
      <c r="C2059" s="1052"/>
      <c r="D2059" s="1056" t="s">
        <v>1984</v>
      </c>
      <c r="E2059" s="1051"/>
      <c r="F2059" s="1051" t="s">
        <v>60</v>
      </c>
      <c r="G2059" s="916"/>
      <c r="H2059" s="916">
        <f t="shared" si="172"/>
        <v>0</v>
      </c>
      <c r="I2059" s="916">
        <f t="shared" si="170"/>
        <v>0</v>
      </c>
      <c r="J2059" s="10"/>
      <c r="K2059" s="953">
        <f t="shared" si="171"/>
        <v>0</v>
      </c>
    </row>
    <row r="2060" spans="1:11" ht="15.6" hidden="1" x14ac:dyDescent="0.3">
      <c r="A2060" s="1140"/>
      <c r="B2060" s="1052" t="s">
        <v>1972</v>
      </c>
      <c r="C2060" s="1052"/>
      <c r="D2060" s="1056" t="s">
        <v>1310</v>
      </c>
      <c r="E2060" s="1051"/>
      <c r="F2060" s="1051" t="s">
        <v>60</v>
      </c>
      <c r="G2060" s="916"/>
      <c r="H2060" s="916">
        <f t="shared" si="172"/>
        <v>0</v>
      </c>
      <c r="I2060" s="916">
        <f t="shared" si="170"/>
        <v>0</v>
      </c>
      <c r="J2060" s="10"/>
      <c r="K2060" s="953">
        <f t="shared" si="171"/>
        <v>0</v>
      </c>
    </row>
    <row r="2061" spans="1:11" ht="15.6" hidden="1" x14ac:dyDescent="0.3">
      <c r="A2061" s="1140"/>
      <c r="B2061" s="1052" t="s">
        <v>1973</v>
      </c>
      <c r="C2061" s="1052"/>
      <c r="D2061" s="1056" t="s">
        <v>1307</v>
      </c>
      <c r="E2061" s="1051"/>
      <c r="F2061" s="1051" t="s">
        <v>60</v>
      </c>
      <c r="G2061" s="916"/>
      <c r="H2061" s="916">
        <f t="shared" si="172"/>
        <v>0</v>
      </c>
      <c r="I2061" s="916">
        <f t="shared" si="170"/>
        <v>0</v>
      </c>
      <c r="J2061" s="10"/>
      <c r="K2061" s="953">
        <f t="shared" si="171"/>
        <v>0</v>
      </c>
    </row>
    <row r="2062" spans="1:11" ht="15.6" hidden="1" x14ac:dyDescent="0.3">
      <c r="A2062" s="1140"/>
      <c r="B2062" s="1052" t="s">
        <v>1974</v>
      </c>
      <c r="C2062" s="1052"/>
      <c r="D2062" s="1056" t="s">
        <v>1985</v>
      </c>
      <c r="E2062" s="1051"/>
      <c r="F2062" s="1051" t="s">
        <v>60</v>
      </c>
      <c r="G2062" s="916"/>
      <c r="H2062" s="916">
        <f t="shared" si="172"/>
        <v>0</v>
      </c>
      <c r="I2062" s="916">
        <f t="shared" si="170"/>
        <v>0</v>
      </c>
      <c r="J2062" s="10"/>
      <c r="K2062" s="953">
        <f t="shared" si="171"/>
        <v>0</v>
      </c>
    </row>
    <row r="2063" spans="1:11" ht="15.6" hidden="1" x14ac:dyDescent="0.3">
      <c r="A2063" s="1140"/>
      <c r="B2063" s="1052" t="s">
        <v>1975</v>
      </c>
      <c r="C2063" s="1052"/>
      <c r="D2063" s="1056" t="s">
        <v>1986</v>
      </c>
      <c r="E2063" s="1051"/>
      <c r="F2063" s="1051" t="s">
        <v>60</v>
      </c>
      <c r="G2063" s="916"/>
      <c r="H2063" s="916">
        <f t="shared" si="172"/>
        <v>0</v>
      </c>
      <c r="I2063" s="916">
        <f t="shared" si="170"/>
        <v>0</v>
      </c>
      <c r="J2063" s="10"/>
      <c r="K2063" s="953">
        <f t="shared" si="171"/>
        <v>0</v>
      </c>
    </row>
    <row r="2064" spans="1:11" ht="15.6" hidden="1" x14ac:dyDescent="0.3">
      <c r="A2064" s="1140"/>
      <c r="B2064" s="1052" t="s">
        <v>1976</v>
      </c>
      <c r="C2064" s="1052"/>
      <c r="D2064" s="1056" t="s">
        <v>1313</v>
      </c>
      <c r="E2064" s="1051"/>
      <c r="F2064" s="1051" t="s">
        <v>60</v>
      </c>
      <c r="G2064" s="916"/>
      <c r="H2064" s="916">
        <f t="shared" si="172"/>
        <v>0</v>
      </c>
      <c r="I2064" s="916">
        <f t="shared" si="170"/>
        <v>0</v>
      </c>
      <c r="J2064" s="10"/>
      <c r="K2064" s="953">
        <f t="shared" si="171"/>
        <v>0</v>
      </c>
    </row>
    <row r="2065" spans="1:11" ht="15.6" hidden="1" x14ac:dyDescent="0.3">
      <c r="A2065" s="1140"/>
      <c r="B2065" s="1052" t="s">
        <v>1977</v>
      </c>
      <c r="C2065" s="1052"/>
      <c r="D2065" s="1056" t="s">
        <v>1304</v>
      </c>
      <c r="E2065" s="1051"/>
      <c r="F2065" s="1051" t="s">
        <v>60</v>
      </c>
      <c r="G2065" s="916"/>
      <c r="H2065" s="916">
        <f t="shared" si="172"/>
        <v>0</v>
      </c>
      <c r="I2065" s="916">
        <f t="shared" si="170"/>
        <v>0</v>
      </c>
      <c r="J2065" s="10"/>
      <c r="K2065" s="953">
        <f t="shared" si="171"/>
        <v>0</v>
      </c>
    </row>
    <row r="2066" spans="1:11" ht="15.6" hidden="1" x14ac:dyDescent="0.3">
      <c r="A2066" s="1140"/>
      <c r="B2066" s="1052" t="s">
        <v>1978</v>
      </c>
      <c r="C2066" s="1052"/>
      <c r="D2066" s="1056" t="s">
        <v>1323</v>
      </c>
      <c r="E2066" s="1051"/>
      <c r="F2066" s="1051" t="s">
        <v>60</v>
      </c>
      <c r="G2066" s="916"/>
      <c r="H2066" s="916">
        <f t="shared" si="172"/>
        <v>0</v>
      </c>
      <c r="I2066" s="916">
        <f t="shared" si="170"/>
        <v>0</v>
      </c>
      <c r="J2066" s="10"/>
      <c r="K2066" s="953">
        <f t="shared" si="171"/>
        <v>0</v>
      </c>
    </row>
    <row r="2067" spans="1:11" ht="15.6" hidden="1" x14ac:dyDescent="0.3">
      <c r="A2067" s="1140"/>
      <c r="B2067" s="1052" t="s">
        <v>1979</v>
      </c>
      <c r="C2067" s="1052"/>
      <c r="D2067" s="1056" t="s">
        <v>1319</v>
      </c>
      <c r="E2067" s="1051"/>
      <c r="F2067" s="1051" t="s">
        <v>60</v>
      </c>
      <c r="G2067" s="916"/>
      <c r="H2067" s="916">
        <f t="shared" si="172"/>
        <v>0</v>
      </c>
      <c r="I2067" s="916">
        <f t="shared" si="170"/>
        <v>0</v>
      </c>
      <c r="J2067" s="10"/>
      <c r="K2067" s="953">
        <f t="shared" si="171"/>
        <v>0</v>
      </c>
    </row>
    <row r="2068" spans="1:11" ht="15.6" hidden="1" x14ac:dyDescent="0.3">
      <c r="A2068" s="1140"/>
      <c r="B2068" s="1052" t="s">
        <v>1980</v>
      </c>
      <c r="C2068" s="1052"/>
      <c r="D2068" s="1056" t="s">
        <v>1987</v>
      </c>
      <c r="E2068" s="1051"/>
      <c r="F2068" s="1051" t="s">
        <v>60</v>
      </c>
      <c r="G2068" s="916"/>
      <c r="H2068" s="916">
        <f t="shared" si="172"/>
        <v>0</v>
      </c>
      <c r="I2068" s="916">
        <f t="shared" si="170"/>
        <v>0</v>
      </c>
      <c r="J2068" s="10"/>
      <c r="K2068" s="953">
        <f t="shared" si="171"/>
        <v>0</v>
      </c>
    </row>
    <row r="2069" spans="1:11" ht="15.6" hidden="1" x14ac:dyDescent="0.3">
      <c r="A2069" s="1140"/>
      <c r="B2069" s="1052" t="s">
        <v>1981</v>
      </c>
      <c r="C2069" s="1052"/>
      <c r="D2069" s="1056" t="s">
        <v>1988</v>
      </c>
      <c r="E2069" s="1051"/>
      <c r="F2069" s="1051" t="s">
        <v>60</v>
      </c>
      <c r="G2069" s="916"/>
      <c r="H2069" s="916">
        <f t="shared" si="172"/>
        <v>0</v>
      </c>
      <c r="I2069" s="916">
        <f t="shared" si="170"/>
        <v>0</v>
      </c>
      <c r="J2069" s="10"/>
      <c r="K2069" s="953">
        <f t="shared" si="171"/>
        <v>0</v>
      </c>
    </row>
    <row r="2070" spans="1:11" ht="15.6" hidden="1" x14ac:dyDescent="0.3">
      <c r="A2070" s="1140"/>
      <c r="B2070" s="670"/>
      <c r="C2070" s="671"/>
      <c r="D2070" s="670"/>
      <c r="E2070" s="1051"/>
      <c r="F2070" s="1051"/>
      <c r="G2070" s="916"/>
      <c r="H2070" s="916"/>
      <c r="I2070" s="916"/>
      <c r="J2070" s="1051"/>
      <c r="K2070" s="916"/>
    </row>
    <row r="2071" spans="1:11" ht="15.6" hidden="1" x14ac:dyDescent="0.3">
      <c r="A2071" s="1140"/>
      <c r="B2071" s="880" t="s">
        <v>1989</v>
      </c>
      <c r="C2071" s="880"/>
      <c r="D2071" s="20" t="s">
        <v>1322</v>
      </c>
      <c r="E2071" s="880"/>
      <c r="F2071" s="880"/>
      <c r="G2071" s="964"/>
      <c r="H2071" s="964"/>
      <c r="I2071" s="964"/>
      <c r="J2071" s="880"/>
      <c r="K2071" s="964"/>
    </row>
    <row r="2072" spans="1:11" ht="15.6" hidden="1" x14ac:dyDescent="0.3">
      <c r="A2072" s="1140"/>
      <c r="B2072" s="1052" t="s">
        <v>1990</v>
      </c>
      <c r="C2072" s="1052"/>
      <c r="D2072" s="1056" t="s">
        <v>1302</v>
      </c>
      <c r="E2072" s="1051"/>
      <c r="F2072" s="1051" t="s">
        <v>210</v>
      </c>
      <c r="G2072" s="916"/>
      <c r="H2072" s="916">
        <f>G2072*E2072</f>
        <v>0</v>
      </c>
      <c r="I2072" s="916">
        <f t="shared" ref="I2072:I2080" si="173">H2072*$I$12</f>
        <v>0</v>
      </c>
      <c r="J2072" s="10"/>
      <c r="K2072" s="953">
        <f t="shared" ref="K2072:K2080" si="174">SUM(H2072:I2072)</f>
        <v>0</v>
      </c>
    </row>
    <row r="2073" spans="1:11" ht="15.6" hidden="1" x14ac:dyDescent="0.3">
      <c r="A2073" s="1140"/>
      <c r="B2073" s="1052" t="s">
        <v>1991</v>
      </c>
      <c r="C2073" s="1052"/>
      <c r="D2073" s="1056" t="s">
        <v>1307</v>
      </c>
      <c r="E2073" s="1051"/>
      <c r="F2073" s="1051" t="s">
        <v>60</v>
      </c>
      <c r="G2073" s="916"/>
      <c r="H2073" s="916">
        <f t="shared" ref="H2073:H2080" si="175">G2073*E2073</f>
        <v>0</v>
      </c>
      <c r="I2073" s="916">
        <f t="shared" si="173"/>
        <v>0</v>
      </c>
      <c r="J2073" s="10"/>
      <c r="K2073" s="953">
        <f t="shared" si="174"/>
        <v>0</v>
      </c>
    </row>
    <row r="2074" spans="1:11" ht="15.6" hidden="1" x14ac:dyDescent="0.3">
      <c r="A2074" s="1140"/>
      <c r="B2074" s="1052" t="s">
        <v>1992</v>
      </c>
      <c r="C2074" s="1052"/>
      <c r="D2074" s="1056" t="s">
        <v>1323</v>
      </c>
      <c r="E2074" s="1051"/>
      <c r="F2074" s="1051" t="s">
        <v>60</v>
      </c>
      <c r="G2074" s="916"/>
      <c r="H2074" s="916">
        <f t="shared" si="175"/>
        <v>0</v>
      </c>
      <c r="I2074" s="916">
        <f t="shared" si="173"/>
        <v>0</v>
      </c>
      <c r="J2074" s="10"/>
      <c r="K2074" s="953">
        <f t="shared" si="174"/>
        <v>0</v>
      </c>
    </row>
    <row r="2075" spans="1:11" ht="15.6" hidden="1" x14ac:dyDescent="0.3">
      <c r="A2075" s="1140"/>
      <c r="B2075" s="1052" t="s">
        <v>1993</v>
      </c>
      <c r="C2075" s="1052"/>
      <c r="D2075" s="1056" t="s">
        <v>1324</v>
      </c>
      <c r="E2075" s="1051"/>
      <c r="F2075" s="1051" t="s">
        <v>60</v>
      </c>
      <c r="G2075" s="916"/>
      <c r="H2075" s="916">
        <f t="shared" si="175"/>
        <v>0</v>
      </c>
      <c r="I2075" s="916">
        <f t="shared" si="173"/>
        <v>0</v>
      </c>
      <c r="J2075" s="10"/>
      <c r="K2075" s="953">
        <f t="shared" si="174"/>
        <v>0</v>
      </c>
    </row>
    <row r="2076" spans="1:11" ht="15.6" hidden="1" x14ac:dyDescent="0.3">
      <c r="A2076" s="1140"/>
      <c r="B2076" s="1052" t="s">
        <v>1994</v>
      </c>
      <c r="C2076" s="1052"/>
      <c r="D2076" s="1056" t="s">
        <v>1303</v>
      </c>
      <c r="E2076" s="1051"/>
      <c r="F2076" s="1051" t="s">
        <v>60</v>
      </c>
      <c r="G2076" s="916"/>
      <c r="H2076" s="916">
        <f t="shared" si="175"/>
        <v>0</v>
      </c>
      <c r="I2076" s="916">
        <f t="shared" si="173"/>
        <v>0</v>
      </c>
      <c r="J2076" s="10"/>
      <c r="K2076" s="953">
        <f t="shared" si="174"/>
        <v>0</v>
      </c>
    </row>
    <row r="2077" spans="1:11" ht="15.6" hidden="1" x14ac:dyDescent="0.3">
      <c r="A2077" s="1140"/>
      <c r="B2077" s="1052" t="s">
        <v>1995</v>
      </c>
      <c r="C2077" s="1052"/>
      <c r="D2077" s="1056" t="s">
        <v>1304</v>
      </c>
      <c r="E2077" s="1051"/>
      <c r="F2077" s="1051" t="s">
        <v>60</v>
      </c>
      <c r="G2077" s="916"/>
      <c r="H2077" s="916">
        <f t="shared" si="175"/>
        <v>0</v>
      </c>
      <c r="I2077" s="916">
        <f t="shared" si="173"/>
        <v>0</v>
      </c>
      <c r="J2077" s="10"/>
      <c r="K2077" s="953">
        <f t="shared" si="174"/>
        <v>0</v>
      </c>
    </row>
    <row r="2078" spans="1:11" ht="15.6" hidden="1" x14ac:dyDescent="0.3">
      <c r="A2078" s="1140"/>
      <c r="B2078" s="1052" t="s">
        <v>1996</v>
      </c>
      <c r="C2078" s="1052"/>
      <c r="D2078" s="1056" t="s">
        <v>1305</v>
      </c>
      <c r="E2078" s="1051"/>
      <c r="F2078" s="1051" t="s">
        <v>60</v>
      </c>
      <c r="G2078" s="916"/>
      <c r="H2078" s="916">
        <f t="shared" si="175"/>
        <v>0</v>
      </c>
      <c r="I2078" s="916">
        <f t="shared" si="173"/>
        <v>0</v>
      </c>
      <c r="J2078" s="10"/>
      <c r="K2078" s="953">
        <f t="shared" si="174"/>
        <v>0</v>
      </c>
    </row>
    <row r="2079" spans="1:11" ht="15.6" hidden="1" x14ac:dyDescent="0.3">
      <c r="A2079" s="1140"/>
      <c r="B2079" s="1052" t="s">
        <v>1997</v>
      </c>
      <c r="C2079" s="1052"/>
      <c r="D2079" s="1056" t="s">
        <v>1311</v>
      </c>
      <c r="E2079" s="1051"/>
      <c r="F2079" s="1051" t="s">
        <v>60</v>
      </c>
      <c r="G2079" s="916"/>
      <c r="H2079" s="916">
        <f t="shared" si="175"/>
        <v>0</v>
      </c>
      <c r="I2079" s="916">
        <f t="shared" si="173"/>
        <v>0</v>
      </c>
      <c r="J2079" s="10"/>
      <c r="K2079" s="953">
        <f t="shared" si="174"/>
        <v>0</v>
      </c>
    </row>
    <row r="2080" spans="1:11" ht="15.6" hidden="1" x14ac:dyDescent="0.3">
      <c r="A2080" s="1140"/>
      <c r="B2080" s="1052" t="s">
        <v>1998</v>
      </c>
      <c r="C2080" s="1052"/>
      <c r="D2080" s="1056" t="s">
        <v>1313</v>
      </c>
      <c r="E2080" s="1051"/>
      <c r="F2080" s="1051" t="s">
        <v>60</v>
      </c>
      <c r="G2080" s="916"/>
      <c r="H2080" s="916">
        <f t="shared" si="175"/>
        <v>0</v>
      </c>
      <c r="I2080" s="916">
        <f t="shared" si="173"/>
        <v>0</v>
      </c>
      <c r="J2080" s="10"/>
      <c r="K2080" s="953">
        <f t="shared" si="174"/>
        <v>0</v>
      </c>
    </row>
    <row r="2081" spans="1:11" ht="15.6" hidden="1" x14ac:dyDescent="0.3">
      <c r="A2081" s="1140"/>
      <c r="B2081" s="670"/>
      <c r="C2081" s="671"/>
      <c r="D2081" s="670"/>
      <c r="E2081" s="1051"/>
      <c r="F2081" s="1051"/>
      <c r="G2081" s="916"/>
      <c r="H2081" s="916"/>
      <c r="I2081" s="916"/>
      <c r="J2081" s="1051"/>
      <c r="K2081" s="916"/>
    </row>
    <row r="2082" spans="1:11" ht="15.6" hidden="1" x14ac:dyDescent="0.3">
      <c r="A2082" s="1140"/>
      <c r="B2082" s="880" t="s">
        <v>1999</v>
      </c>
      <c r="C2082" s="880"/>
      <c r="D2082" s="20" t="s">
        <v>1140</v>
      </c>
      <c r="E2082" s="880"/>
      <c r="F2082" s="880"/>
      <c r="G2082" s="964"/>
      <c r="H2082" s="964"/>
      <c r="I2082" s="964"/>
      <c r="J2082" s="880"/>
      <c r="K2082" s="964"/>
    </row>
    <row r="2083" spans="1:11" ht="15.6" hidden="1" x14ac:dyDescent="0.3">
      <c r="A2083" s="1140"/>
      <c r="B2083" s="1052" t="s">
        <v>2000</v>
      </c>
      <c r="C2083" s="1052"/>
      <c r="D2083" s="1056" t="s">
        <v>2001</v>
      </c>
      <c r="E2083" s="1052"/>
      <c r="F2083" s="1052" t="s">
        <v>60</v>
      </c>
      <c r="G2083" s="916"/>
      <c r="H2083" s="916">
        <f>G2083*E2083</f>
        <v>0</v>
      </c>
      <c r="I2083" s="916">
        <f>H2083*$I$12</f>
        <v>0</v>
      </c>
      <c r="J2083" s="10"/>
      <c r="K2083" s="953">
        <f>SUM(H2083:I2083)</f>
        <v>0</v>
      </c>
    </row>
    <row r="2084" spans="1:11" ht="15.6" hidden="1" x14ac:dyDescent="0.3">
      <c r="A2084" s="1140"/>
      <c r="B2084" s="670"/>
      <c r="C2084" s="671"/>
      <c r="D2084" s="670"/>
      <c r="E2084" s="1051"/>
      <c r="F2084" s="1051"/>
      <c r="G2084" s="916"/>
      <c r="H2084" s="916"/>
      <c r="I2084" s="916"/>
      <c r="J2084" s="1051"/>
      <c r="K2084" s="916"/>
    </row>
    <row r="2085" spans="1:11" ht="15.6" hidden="1" x14ac:dyDescent="0.3">
      <c r="A2085" s="1140"/>
      <c r="B2085" s="407" t="s">
        <v>2002</v>
      </c>
      <c r="C2085" s="407"/>
      <c r="D2085" s="408" t="s">
        <v>2003</v>
      </c>
      <c r="E2085" s="407"/>
      <c r="F2085" s="407"/>
      <c r="G2085" s="966"/>
      <c r="H2085" s="966"/>
      <c r="I2085" s="966"/>
      <c r="J2085" s="409"/>
      <c r="K2085" s="966"/>
    </row>
    <row r="2086" spans="1:11" ht="15.6" hidden="1" x14ac:dyDescent="0.3">
      <c r="A2086" s="1140"/>
      <c r="B2086" s="880" t="s">
        <v>2004</v>
      </c>
      <c r="C2086" s="880"/>
      <c r="D2086" s="20" t="s">
        <v>1982</v>
      </c>
      <c r="E2086" s="880"/>
      <c r="F2086" s="880"/>
      <c r="G2086" s="964"/>
      <c r="H2086" s="964"/>
      <c r="I2086" s="964"/>
      <c r="J2086" s="880"/>
      <c r="K2086" s="964"/>
    </row>
    <row r="2087" spans="1:11" ht="15.6" hidden="1" x14ac:dyDescent="0.3">
      <c r="A2087" s="1140"/>
      <c r="B2087" s="1052" t="s">
        <v>2005</v>
      </c>
      <c r="C2087" s="36"/>
      <c r="D2087" s="1056" t="s">
        <v>1302</v>
      </c>
      <c r="E2087" s="1051"/>
      <c r="F2087" s="1051" t="s">
        <v>210</v>
      </c>
      <c r="G2087" s="916"/>
      <c r="H2087" s="916">
        <f>G2087*E2087</f>
        <v>0</v>
      </c>
      <c r="I2087" s="916">
        <f t="shared" ref="I2087:I2103" si="176">H2087*$I$12</f>
        <v>0</v>
      </c>
      <c r="J2087" s="10"/>
      <c r="K2087" s="953">
        <f t="shared" ref="K2087:K2103" si="177">SUM(H2087:I2087)</f>
        <v>0</v>
      </c>
    </row>
    <row r="2088" spans="1:11" ht="15.6" hidden="1" x14ac:dyDescent="0.3">
      <c r="A2088" s="1140"/>
      <c r="B2088" s="1052" t="s">
        <v>2006</v>
      </c>
      <c r="C2088" s="36"/>
      <c r="D2088" s="1056" t="s">
        <v>1303</v>
      </c>
      <c r="E2088" s="1051"/>
      <c r="F2088" s="1051" t="s">
        <v>60</v>
      </c>
      <c r="G2088" s="916"/>
      <c r="H2088" s="916">
        <f t="shared" ref="H2088:H2102" si="178">G2088*E2088</f>
        <v>0</v>
      </c>
      <c r="I2088" s="916">
        <f t="shared" si="176"/>
        <v>0</v>
      </c>
      <c r="J2088" s="10"/>
      <c r="K2088" s="953">
        <f t="shared" si="177"/>
        <v>0</v>
      </c>
    </row>
    <row r="2089" spans="1:11" ht="15.6" hidden="1" x14ac:dyDescent="0.3">
      <c r="A2089" s="1140"/>
      <c r="B2089" s="1052" t="s">
        <v>2007</v>
      </c>
      <c r="C2089" s="36"/>
      <c r="D2089" s="1056" t="s">
        <v>1305</v>
      </c>
      <c r="E2089" s="1051"/>
      <c r="F2089" s="1051" t="s">
        <v>60</v>
      </c>
      <c r="G2089" s="916"/>
      <c r="H2089" s="916">
        <f t="shared" si="178"/>
        <v>0</v>
      </c>
      <c r="I2089" s="916">
        <f t="shared" si="176"/>
        <v>0</v>
      </c>
      <c r="J2089" s="10"/>
      <c r="K2089" s="953">
        <f t="shared" si="177"/>
        <v>0</v>
      </c>
    </row>
    <row r="2090" spans="1:11" ht="15.6" hidden="1" x14ac:dyDescent="0.3">
      <c r="A2090" s="1140"/>
      <c r="B2090" s="1052" t="s">
        <v>2008</v>
      </c>
      <c r="C2090" s="36"/>
      <c r="D2090" s="1056" t="s">
        <v>1326</v>
      </c>
      <c r="E2090" s="1051"/>
      <c r="F2090" s="1051" t="s">
        <v>60</v>
      </c>
      <c r="G2090" s="916"/>
      <c r="H2090" s="916">
        <f t="shared" si="178"/>
        <v>0</v>
      </c>
      <c r="I2090" s="916">
        <f t="shared" si="176"/>
        <v>0</v>
      </c>
      <c r="J2090" s="10"/>
      <c r="K2090" s="953">
        <f t="shared" si="177"/>
        <v>0</v>
      </c>
    </row>
    <row r="2091" spans="1:11" ht="15.6" hidden="1" x14ac:dyDescent="0.3">
      <c r="A2091" s="1140"/>
      <c r="B2091" s="1052" t="s">
        <v>2009</v>
      </c>
      <c r="C2091" s="36"/>
      <c r="D2091" s="1056" t="s">
        <v>1317</v>
      </c>
      <c r="E2091" s="1051"/>
      <c r="F2091" s="1051" t="s">
        <v>60</v>
      </c>
      <c r="G2091" s="916"/>
      <c r="H2091" s="916">
        <f t="shared" si="178"/>
        <v>0</v>
      </c>
      <c r="I2091" s="916">
        <f t="shared" si="176"/>
        <v>0</v>
      </c>
      <c r="J2091" s="10"/>
      <c r="K2091" s="953">
        <f t="shared" si="177"/>
        <v>0</v>
      </c>
    </row>
    <row r="2092" spans="1:11" ht="15.6" hidden="1" x14ac:dyDescent="0.3">
      <c r="A2092" s="1140"/>
      <c r="B2092" s="1052" t="s">
        <v>2010</v>
      </c>
      <c r="C2092" s="36"/>
      <c r="D2092" s="1056" t="s">
        <v>1983</v>
      </c>
      <c r="E2092" s="1051"/>
      <c r="F2092" s="1051" t="s">
        <v>60</v>
      </c>
      <c r="G2092" s="916"/>
      <c r="H2092" s="916">
        <f t="shared" si="178"/>
        <v>0</v>
      </c>
      <c r="I2092" s="916">
        <f t="shared" si="176"/>
        <v>0</v>
      </c>
      <c r="J2092" s="10"/>
      <c r="K2092" s="953">
        <f t="shared" si="177"/>
        <v>0</v>
      </c>
    </row>
    <row r="2093" spans="1:11" ht="15.6" hidden="1" x14ac:dyDescent="0.3">
      <c r="A2093" s="1140"/>
      <c r="B2093" s="1052" t="s">
        <v>2011</v>
      </c>
      <c r="C2093" s="36"/>
      <c r="D2093" s="1056" t="s">
        <v>1320</v>
      </c>
      <c r="E2093" s="1051"/>
      <c r="F2093" s="1051" t="s">
        <v>60</v>
      </c>
      <c r="G2093" s="916"/>
      <c r="H2093" s="916">
        <f t="shared" si="178"/>
        <v>0</v>
      </c>
      <c r="I2093" s="916">
        <f t="shared" si="176"/>
        <v>0</v>
      </c>
      <c r="J2093" s="10"/>
      <c r="K2093" s="953">
        <f t="shared" si="177"/>
        <v>0</v>
      </c>
    </row>
    <row r="2094" spans="1:11" ht="15.6" hidden="1" x14ac:dyDescent="0.3">
      <c r="A2094" s="1140"/>
      <c r="B2094" s="1052" t="s">
        <v>2012</v>
      </c>
      <c r="C2094" s="36"/>
      <c r="D2094" s="1056" t="s">
        <v>1310</v>
      </c>
      <c r="E2094" s="1051"/>
      <c r="F2094" s="1051" t="s">
        <v>60</v>
      </c>
      <c r="G2094" s="916"/>
      <c r="H2094" s="916">
        <f t="shared" si="178"/>
        <v>0</v>
      </c>
      <c r="I2094" s="916">
        <f t="shared" si="176"/>
        <v>0</v>
      </c>
      <c r="J2094" s="10"/>
      <c r="K2094" s="953">
        <f t="shared" si="177"/>
        <v>0</v>
      </c>
    </row>
    <row r="2095" spans="1:11" ht="15.6" hidden="1" x14ac:dyDescent="0.3">
      <c r="A2095" s="1140"/>
      <c r="B2095" s="1052" t="s">
        <v>2013</v>
      </c>
      <c r="C2095" s="36"/>
      <c r="D2095" s="1056" t="s">
        <v>1307</v>
      </c>
      <c r="E2095" s="1051"/>
      <c r="F2095" s="1051" t="s">
        <v>60</v>
      </c>
      <c r="G2095" s="916"/>
      <c r="H2095" s="916">
        <f t="shared" si="178"/>
        <v>0</v>
      </c>
      <c r="I2095" s="916">
        <f t="shared" si="176"/>
        <v>0</v>
      </c>
      <c r="J2095" s="10"/>
      <c r="K2095" s="953">
        <f t="shared" si="177"/>
        <v>0</v>
      </c>
    </row>
    <row r="2096" spans="1:11" ht="15.6" hidden="1" x14ac:dyDescent="0.3">
      <c r="A2096" s="1140"/>
      <c r="B2096" s="1052" t="s">
        <v>2014</v>
      </c>
      <c r="C2096" s="36"/>
      <c r="D2096" s="1056" t="s">
        <v>1986</v>
      </c>
      <c r="E2096" s="1051"/>
      <c r="F2096" s="1051" t="s">
        <v>60</v>
      </c>
      <c r="G2096" s="916"/>
      <c r="H2096" s="916">
        <f t="shared" si="178"/>
        <v>0</v>
      </c>
      <c r="I2096" s="916">
        <f t="shared" si="176"/>
        <v>0</v>
      </c>
      <c r="J2096" s="10"/>
      <c r="K2096" s="953">
        <f t="shared" si="177"/>
        <v>0</v>
      </c>
    </row>
    <row r="2097" spans="1:11" ht="15.6" hidden="1" x14ac:dyDescent="0.3">
      <c r="A2097" s="1140"/>
      <c r="B2097" s="1052" t="s">
        <v>2015</v>
      </c>
      <c r="C2097" s="36"/>
      <c r="D2097" s="1056" t="s">
        <v>1313</v>
      </c>
      <c r="E2097" s="1051"/>
      <c r="F2097" s="1051" t="s">
        <v>60</v>
      </c>
      <c r="G2097" s="916"/>
      <c r="H2097" s="916">
        <f t="shared" si="178"/>
        <v>0</v>
      </c>
      <c r="I2097" s="916">
        <f t="shared" si="176"/>
        <v>0</v>
      </c>
      <c r="J2097" s="10"/>
      <c r="K2097" s="953">
        <f t="shared" si="177"/>
        <v>0</v>
      </c>
    </row>
    <row r="2098" spans="1:11" ht="15.6" hidden="1" x14ac:dyDescent="0.3">
      <c r="A2098" s="1140"/>
      <c r="B2098" s="1052" t="s">
        <v>2016</v>
      </c>
      <c r="C2098" s="36"/>
      <c r="D2098" s="1056" t="s">
        <v>1304</v>
      </c>
      <c r="E2098" s="1051"/>
      <c r="F2098" s="1051" t="s">
        <v>60</v>
      </c>
      <c r="G2098" s="916"/>
      <c r="H2098" s="916">
        <f t="shared" si="178"/>
        <v>0</v>
      </c>
      <c r="I2098" s="916">
        <f t="shared" si="176"/>
        <v>0</v>
      </c>
      <c r="J2098" s="10"/>
      <c r="K2098" s="953">
        <f t="shared" si="177"/>
        <v>0</v>
      </c>
    </row>
    <row r="2099" spans="1:11" ht="15.6" hidden="1" x14ac:dyDescent="0.3">
      <c r="A2099" s="1140"/>
      <c r="B2099" s="1052" t="s">
        <v>2017</v>
      </c>
      <c r="C2099" s="36"/>
      <c r="D2099" s="1056" t="s">
        <v>1323</v>
      </c>
      <c r="E2099" s="1051"/>
      <c r="F2099" s="1051" t="s">
        <v>60</v>
      </c>
      <c r="G2099" s="916"/>
      <c r="H2099" s="916">
        <f t="shared" si="178"/>
        <v>0</v>
      </c>
      <c r="I2099" s="916">
        <f t="shared" si="176"/>
        <v>0</v>
      </c>
      <c r="J2099" s="10"/>
      <c r="K2099" s="953">
        <f t="shared" si="177"/>
        <v>0</v>
      </c>
    </row>
    <row r="2100" spans="1:11" ht="15.6" hidden="1" x14ac:dyDescent="0.3">
      <c r="A2100" s="1140"/>
      <c r="B2100" s="1052" t="s">
        <v>2018</v>
      </c>
      <c r="C2100" s="36"/>
      <c r="D2100" s="1056" t="s">
        <v>1319</v>
      </c>
      <c r="E2100" s="1051"/>
      <c r="F2100" s="1051" t="s">
        <v>60</v>
      </c>
      <c r="G2100" s="916"/>
      <c r="H2100" s="916">
        <f t="shared" si="178"/>
        <v>0</v>
      </c>
      <c r="I2100" s="916">
        <f t="shared" si="176"/>
        <v>0</v>
      </c>
      <c r="J2100" s="10"/>
      <c r="K2100" s="953">
        <f t="shared" si="177"/>
        <v>0</v>
      </c>
    </row>
    <row r="2101" spans="1:11" ht="15.6" hidden="1" x14ac:dyDescent="0.3">
      <c r="A2101" s="1140"/>
      <c r="B2101" s="1052" t="s">
        <v>2019</v>
      </c>
      <c r="C2101" s="36"/>
      <c r="D2101" s="1056" t="s">
        <v>1987</v>
      </c>
      <c r="E2101" s="1051"/>
      <c r="F2101" s="1051" t="s">
        <v>60</v>
      </c>
      <c r="G2101" s="916"/>
      <c r="H2101" s="916">
        <f t="shared" si="178"/>
        <v>0</v>
      </c>
      <c r="I2101" s="916">
        <f t="shared" si="176"/>
        <v>0</v>
      </c>
      <c r="J2101" s="10"/>
      <c r="K2101" s="953">
        <f t="shared" si="177"/>
        <v>0</v>
      </c>
    </row>
    <row r="2102" spans="1:11" ht="15.6" hidden="1" x14ac:dyDescent="0.3">
      <c r="A2102" s="1140"/>
      <c r="B2102" s="1052" t="s">
        <v>2020</v>
      </c>
      <c r="C2102" s="36"/>
      <c r="D2102" s="1056" t="s">
        <v>1988</v>
      </c>
      <c r="E2102" s="1051"/>
      <c r="F2102" s="1051" t="s">
        <v>60</v>
      </c>
      <c r="G2102" s="916"/>
      <c r="H2102" s="916">
        <f t="shared" si="178"/>
        <v>0</v>
      </c>
      <c r="I2102" s="916">
        <f t="shared" si="176"/>
        <v>0</v>
      </c>
      <c r="J2102" s="10"/>
      <c r="K2102" s="953">
        <f t="shared" si="177"/>
        <v>0</v>
      </c>
    </row>
    <row r="2103" spans="1:11" ht="15.6" hidden="1" x14ac:dyDescent="0.3">
      <c r="A2103" s="1140"/>
      <c r="B2103" s="1052" t="s">
        <v>2021</v>
      </c>
      <c r="C2103" s="36"/>
      <c r="D2103" s="1056" t="s">
        <v>2029</v>
      </c>
      <c r="E2103" s="1051"/>
      <c r="F2103" s="1051" t="s">
        <v>60</v>
      </c>
      <c r="G2103" s="916"/>
      <c r="H2103" s="916">
        <f>G2103*E2103</f>
        <v>0</v>
      </c>
      <c r="I2103" s="916">
        <f t="shared" si="176"/>
        <v>0</v>
      </c>
      <c r="J2103" s="10"/>
      <c r="K2103" s="953">
        <f t="shared" si="177"/>
        <v>0</v>
      </c>
    </row>
    <row r="2104" spans="1:11" ht="15.6" hidden="1" x14ac:dyDescent="0.3">
      <c r="A2104" s="1140"/>
      <c r="B2104" s="670"/>
      <c r="C2104" s="36"/>
      <c r="D2104" s="670"/>
      <c r="E2104" s="1051"/>
      <c r="F2104" s="1051"/>
      <c r="G2104" s="916"/>
      <c r="H2104" s="916"/>
      <c r="I2104" s="916"/>
      <c r="J2104" s="1051"/>
      <c r="K2104" s="916"/>
    </row>
    <row r="2105" spans="1:11" ht="15.6" hidden="1" x14ac:dyDescent="0.3">
      <c r="A2105" s="1140"/>
      <c r="B2105" s="880" t="s">
        <v>2022</v>
      </c>
      <c r="C2105" s="880"/>
      <c r="D2105" s="20" t="s">
        <v>1140</v>
      </c>
      <c r="E2105" s="880"/>
      <c r="F2105" s="880"/>
      <c r="G2105" s="964"/>
      <c r="H2105" s="964"/>
      <c r="I2105" s="964"/>
      <c r="J2105" s="880"/>
      <c r="K2105" s="964"/>
    </row>
    <row r="2106" spans="1:11" ht="15.6" hidden="1" x14ac:dyDescent="0.3">
      <c r="A2106" s="1140"/>
      <c r="B2106" s="881" t="s">
        <v>2023</v>
      </c>
      <c r="C2106" s="36"/>
      <c r="D2106" s="1056" t="s">
        <v>2096</v>
      </c>
      <c r="E2106" s="1051"/>
      <c r="F2106" s="1051" t="s">
        <v>60</v>
      </c>
      <c r="G2106" s="916"/>
      <c r="H2106" s="916">
        <f t="shared" ref="H2106:H2111" si="179">G2106*E2106</f>
        <v>0</v>
      </c>
      <c r="I2106" s="916">
        <f t="shared" ref="I2106:I2111" si="180">H2106*$I$12</f>
        <v>0</v>
      </c>
      <c r="J2106" s="10"/>
      <c r="K2106" s="953">
        <f t="shared" ref="K2106:K2111" si="181">SUM(H2106:I2106)</f>
        <v>0</v>
      </c>
    </row>
    <row r="2107" spans="1:11" ht="15.6" hidden="1" x14ac:dyDescent="0.3">
      <c r="A2107" s="1140"/>
      <c r="B2107" s="881" t="s">
        <v>2024</v>
      </c>
      <c r="C2107" s="36"/>
      <c r="D2107" s="1056" t="s">
        <v>1958</v>
      </c>
      <c r="E2107" s="1051"/>
      <c r="F2107" s="1051" t="s">
        <v>60</v>
      </c>
      <c r="G2107" s="916"/>
      <c r="H2107" s="916">
        <f t="shared" si="179"/>
        <v>0</v>
      </c>
      <c r="I2107" s="916">
        <f t="shared" si="180"/>
        <v>0</v>
      </c>
      <c r="J2107" s="10"/>
      <c r="K2107" s="953">
        <f t="shared" si="181"/>
        <v>0</v>
      </c>
    </row>
    <row r="2108" spans="1:11" ht="15.6" hidden="1" x14ac:dyDescent="0.3">
      <c r="A2108" s="1140"/>
      <c r="B2108" s="881" t="s">
        <v>2025</v>
      </c>
      <c r="C2108" s="36"/>
      <c r="D2108" s="1056" t="s">
        <v>2097</v>
      </c>
      <c r="E2108" s="1051"/>
      <c r="F2108" s="1051" t="s">
        <v>60</v>
      </c>
      <c r="G2108" s="916"/>
      <c r="H2108" s="916">
        <f t="shared" si="179"/>
        <v>0</v>
      </c>
      <c r="I2108" s="916">
        <f t="shared" si="180"/>
        <v>0</v>
      </c>
      <c r="J2108" s="10"/>
      <c r="K2108" s="953">
        <f t="shared" si="181"/>
        <v>0</v>
      </c>
    </row>
    <row r="2109" spans="1:11" ht="15.6" hidden="1" x14ac:dyDescent="0.3">
      <c r="A2109" s="1140"/>
      <c r="B2109" s="881" t="s">
        <v>2026</v>
      </c>
      <c r="C2109" s="36"/>
      <c r="D2109" s="1056" t="s">
        <v>2098</v>
      </c>
      <c r="E2109" s="1051"/>
      <c r="F2109" s="1051" t="s">
        <v>60</v>
      </c>
      <c r="G2109" s="916"/>
      <c r="H2109" s="916">
        <f t="shared" si="179"/>
        <v>0</v>
      </c>
      <c r="I2109" s="916">
        <f t="shared" si="180"/>
        <v>0</v>
      </c>
      <c r="J2109" s="10"/>
      <c r="K2109" s="953">
        <f t="shared" si="181"/>
        <v>0</v>
      </c>
    </row>
    <row r="2110" spans="1:11" ht="15.6" hidden="1" x14ac:dyDescent="0.3">
      <c r="A2110" s="1140"/>
      <c r="B2110" s="881" t="s">
        <v>2027</v>
      </c>
      <c r="C2110" s="36"/>
      <c r="D2110" s="1056" t="s">
        <v>2099</v>
      </c>
      <c r="E2110" s="1051"/>
      <c r="F2110" s="1051" t="s">
        <v>60</v>
      </c>
      <c r="G2110" s="916"/>
      <c r="H2110" s="916">
        <f t="shared" si="179"/>
        <v>0</v>
      </c>
      <c r="I2110" s="916">
        <f t="shared" si="180"/>
        <v>0</v>
      </c>
      <c r="J2110" s="10"/>
      <c r="K2110" s="953">
        <f t="shared" si="181"/>
        <v>0</v>
      </c>
    </row>
    <row r="2111" spans="1:11" ht="15.6" hidden="1" x14ac:dyDescent="0.3">
      <c r="A2111" s="1140"/>
      <c r="B2111" s="881" t="s">
        <v>2028</v>
      </c>
      <c r="C2111" s="36"/>
      <c r="D2111" s="1056" t="s">
        <v>2100</v>
      </c>
      <c r="E2111" s="1051"/>
      <c r="F2111" s="1051" t="s">
        <v>60</v>
      </c>
      <c r="G2111" s="916"/>
      <c r="H2111" s="916">
        <f t="shared" si="179"/>
        <v>0</v>
      </c>
      <c r="I2111" s="916">
        <f t="shared" si="180"/>
        <v>0</v>
      </c>
      <c r="J2111" s="10"/>
      <c r="K2111" s="953">
        <f t="shared" si="181"/>
        <v>0</v>
      </c>
    </row>
    <row r="2112" spans="1:11" ht="15.6" hidden="1" x14ac:dyDescent="0.3">
      <c r="A2112" s="1140"/>
      <c r="B2112" s="881"/>
      <c r="C2112" s="36"/>
      <c r="D2112" s="670"/>
      <c r="E2112" s="1051"/>
      <c r="F2112" s="1051"/>
      <c r="G2112" s="916"/>
      <c r="H2112" s="916"/>
      <c r="I2112" s="916"/>
      <c r="J2112" s="1051"/>
      <c r="K2112" s="916"/>
    </row>
    <row r="2113" spans="1:11" ht="15.6" hidden="1" x14ac:dyDescent="0.3">
      <c r="A2113" s="1140"/>
      <c r="B2113" s="407" t="s">
        <v>2031</v>
      </c>
      <c r="C2113" s="407"/>
      <c r="D2113" s="408" t="s">
        <v>2030</v>
      </c>
      <c r="E2113" s="407"/>
      <c r="F2113" s="407"/>
      <c r="G2113" s="966"/>
      <c r="H2113" s="966"/>
      <c r="I2113" s="966"/>
      <c r="J2113" s="409"/>
      <c r="K2113" s="966"/>
    </row>
    <row r="2114" spans="1:11" ht="15.6" hidden="1" x14ac:dyDescent="0.3">
      <c r="A2114" s="1140"/>
      <c r="B2114" s="880" t="s">
        <v>2032</v>
      </c>
      <c r="C2114" s="880"/>
      <c r="D2114" s="20" t="s">
        <v>1982</v>
      </c>
      <c r="E2114" s="880"/>
      <c r="F2114" s="880"/>
      <c r="G2114" s="964"/>
      <c r="H2114" s="964"/>
      <c r="I2114" s="964"/>
      <c r="J2114" s="880"/>
      <c r="K2114" s="964"/>
    </row>
    <row r="2115" spans="1:11" ht="15.6" hidden="1" x14ac:dyDescent="0.3">
      <c r="A2115" s="1140"/>
      <c r="B2115" s="881" t="s">
        <v>2033</v>
      </c>
      <c r="C2115" s="881"/>
      <c r="D2115" s="1056" t="s">
        <v>1302</v>
      </c>
      <c r="E2115" s="1051"/>
      <c r="F2115" s="1051" t="s">
        <v>210</v>
      </c>
      <c r="G2115" s="916"/>
      <c r="H2115" s="916">
        <f>G2115*E2115</f>
        <v>0</v>
      </c>
      <c r="I2115" s="916">
        <f t="shared" ref="I2115:I2131" si="182">H2115*$I$12</f>
        <v>0</v>
      </c>
      <c r="J2115" s="10"/>
      <c r="K2115" s="953">
        <f t="shared" ref="K2115:K2131" si="183">SUM(H2115:I2115)</f>
        <v>0</v>
      </c>
    </row>
    <row r="2116" spans="1:11" ht="15.6" hidden="1" x14ac:dyDescent="0.3">
      <c r="A2116" s="1140"/>
      <c r="B2116" s="881" t="s">
        <v>2034</v>
      </c>
      <c r="C2116" s="881"/>
      <c r="D2116" s="1056" t="s">
        <v>1303</v>
      </c>
      <c r="E2116" s="1051"/>
      <c r="F2116" s="1051" t="s">
        <v>60</v>
      </c>
      <c r="G2116" s="916"/>
      <c r="H2116" s="916">
        <f t="shared" ref="H2116:H2148" si="184">G2116*E2116</f>
        <v>0</v>
      </c>
      <c r="I2116" s="916">
        <f t="shared" si="182"/>
        <v>0</v>
      </c>
      <c r="J2116" s="10"/>
      <c r="K2116" s="953">
        <f t="shared" si="183"/>
        <v>0</v>
      </c>
    </row>
    <row r="2117" spans="1:11" ht="15.6" hidden="1" x14ac:dyDescent="0.3">
      <c r="A2117" s="1140"/>
      <c r="B2117" s="881" t="s">
        <v>2035</v>
      </c>
      <c r="C2117" s="881"/>
      <c r="D2117" s="1056" t="s">
        <v>1305</v>
      </c>
      <c r="E2117" s="1051"/>
      <c r="F2117" s="1051" t="s">
        <v>60</v>
      </c>
      <c r="G2117" s="916"/>
      <c r="H2117" s="916">
        <f t="shared" si="184"/>
        <v>0</v>
      </c>
      <c r="I2117" s="916">
        <f t="shared" si="182"/>
        <v>0</v>
      </c>
      <c r="J2117" s="10"/>
      <c r="K2117" s="953">
        <f t="shared" si="183"/>
        <v>0</v>
      </c>
    </row>
    <row r="2118" spans="1:11" ht="15.6" hidden="1" x14ac:dyDescent="0.3">
      <c r="A2118" s="1140"/>
      <c r="B2118" s="881" t="s">
        <v>2036</v>
      </c>
      <c r="C2118" s="881"/>
      <c r="D2118" s="1056" t="s">
        <v>1326</v>
      </c>
      <c r="E2118" s="1051"/>
      <c r="F2118" s="1051" t="s">
        <v>60</v>
      </c>
      <c r="G2118" s="916"/>
      <c r="H2118" s="916">
        <f t="shared" si="184"/>
        <v>0</v>
      </c>
      <c r="I2118" s="916">
        <f t="shared" si="182"/>
        <v>0</v>
      </c>
      <c r="J2118" s="10"/>
      <c r="K2118" s="953">
        <f t="shared" si="183"/>
        <v>0</v>
      </c>
    </row>
    <row r="2119" spans="1:11" ht="15.6" hidden="1" x14ac:dyDescent="0.3">
      <c r="A2119" s="1140"/>
      <c r="B2119" s="881" t="s">
        <v>2037</v>
      </c>
      <c r="C2119" s="881"/>
      <c r="D2119" s="1056" t="s">
        <v>1317</v>
      </c>
      <c r="E2119" s="1051"/>
      <c r="F2119" s="1051" t="s">
        <v>60</v>
      </c>
      <c r="G2119" s="916"/>
      <c r="H2119" s="916">
        <f t="shared" si="184"/>
        <v>0</v>
      </c>
      <c r="I2119" s="916">
        <f t="shared" si="182"/>
        <v>0</v>
      </c>
      <c r="J2119" s="10"/>
      <c r="K2119" s="953">
        <f t="shared" si="183"/>
        <v>0</v>
      </c>
    </row>
    <row r="2120" spans="1:11" ht="15.6" hidden="1" x14ac:dyDescent="0.3">
      <c r="A2120" s="1140"/>
      <c r="B2120" s="881" t="s">
        <v>2038</v>
      </c>
      <c r="C2120" s="881"/>
      <c r="D2120" s="1056" t="s">
        <v>1983</v>
      </c>
      <c r="E2120" s="1051"/>
      <c r="F2120" s="1051" t="s">
        <v>60</v>
      </c>
      <c r="G2120" s="916"/>
      <c r="H2120" s="916">
        <f t="shared" si="184"/>
        <v>0</v>
      </c>
      <c r="I2120" s="916">
        <f t="shared" si="182"/>
        <v>0</v>
      </c>
      <c r="J2120" s="10"/>
      <c r="K2120" s="953">
        <f t="shared" si="183"/>
        <v>0</v>
      </c>
    </row>
    <row r="2121" spans="1:11" ht="15.6" hidden="1" x14ac:dyDescent="0.3">
      <c r="A2121" s="1140"/>
      <c r="B2121" s="881" t="s">
        <v>2039</v>
      </c>
      <c r="C2121" s="881"/>
      <c r="D2121" s="1056" t="s">
        <v>1320</v>
      </c>
      <c r="E2121" s="1051"/>
      <c r="F2121" s="1051" t="s">
        <v>60</v>
      </c>
      <c r="G2121" s="916"/>
      <c r="H2121" s="916">
        <f t="shared" si="184"/>
        <v>0</v>
      </c>
      <c r="I2121" s="916">
        <f t="shared" si="182"/>
        <v>0</v>
      </c>
      <c r="J2121" s="10"/>
      <c r="K2121" s="953">
        <f t="shared" si="183"/>
        <v>0</v>
      </c>
    </row>
    <row r="2122" spans="1:11" ht="15.6" hidden="1" x14ac:dyDescent="0.3">
      <c r="A2122" s="1140"/>
      <c r="B2122" s="881" t="s">
        <v>2040</v>
      </c>
      <c r="C2122" s="881"/>
      <c r="D2122" s="1056" t="s">
        <v>1310</v>
      </c>
      <c r="E2122" s="1051"/>
      <c r="F2122" s="1051" t="s">
        <v>60</v>
      </c>
      <c r="G2122" s="916"/>
      <c r="H2122" s="916">
        <f t="shared" si="184"/>
        <v>0</v>
      </c>
      <c r="I2122" s="916">
        <f t="shared" si="182"/>
        <v>0</v>
      </c>
      <c r="J2122" s="10"/>
      <c r="K2122" s="953">
        <f t="shared" si="183"/>
        <v>0</v>
      </c>
    </row>
    <row r="2123" spans="1:11" ht="15.6" hidden="1" x14ac:dyDescent="0.3">
      <c r="A2123" s="1140"/>
      <c r="B2123" s="881" t="s">
        <v>2041</v>
      </c>
      <c r="C2123" s="881"/>
      <c r="D2123" s="1056" t="s">
        <v>1307</v>
      </c>
      <c r="E2123" s="1051"/>
      <c r="F2123" s="1051" t="s">
        <v>60</v>
      </c>
      <c r="G2123" s="916"/>
      <c r="H2123" s="916">
        <f t="shared" si="184"/>
        <v>0</v>
      </c>
      <c r="I2123" s="916">
        <f t="shared" si="182"/>
        <v>0</v>
      </c>
      <c r="J2123" s="10"/>
      <c r="K2123" s="953">
        <f t="shared" si="183"/>
        <v>0</v>
      </c>
    </row>
    <row r="2124" spans="1:11" ht="15.6" hidden="1" x14ac:dyDescent="0.3">
      <c r="A2124" s="1140"/>
      <c r="B2124" s="881" t="s">
        <v>2042</v>
      </c>
      <c r="C2124" s="881"/>
      <c r="D2124" s="1056" t="s">
        <v>1986</v>
      </c>
      <c r="E2124" s="1051"/>
      <c r="F2124" s="1051" t="s">
        <v>60</v>
      </c>
      <c r="G2124" s="916"/>
      <c r="H2124" s="916">
        <f t="shared" si="184"/>
        <v>0</v>
      </c>
      <c r="I2124" s="916">
        <f t="shared" si="182"/>
        <v>0</v>
      </c>
      <c r="J2124" s="10"/>
      <c r="K2124" s="953">
        <f t="shared" si="183"/>
        <v>0</v>
      </c>
    </row>
    <row r="2125" spans="1:11" ht="15.6" hidden="1" x14ac:dyDescent="0.3">
      <c r="A2125" s="1140"/>
      <c r="B2125" s="881" t="s">
        <v>2043</v>
      </c>
      <c r="C2125" s="881"/>
      <c r="D2125" s="1056" t="s">
        <v>1313</v>
      </c>
      <c r="E2125" s="1051"/>
      <c r="F2125" s="1051" t="s">
        <v>60</v>
      </c>
      <c r="G2125" s="916"/>
      <c r="H2125" s="916">
        <f t="shared" si="184"/>
        <v>0</v>
      </c>
      <c r="I2125" s="916">
        <f t="shared" si="182"/>
        <v>0</v>
      </c>
      <c r="J2125" s="10"/>
      <c r="K2125" s="953">
        <f t="shared" si="183"/>
        <v>0</v>
      </c>
    </row>
    <row r="2126" spans="1:11" ht="15.6" hidden="1" x14ac:dyDescent="0.3">
      <c r="A2126" s="1140"/>
      <c r="B2126" s="881" t="s">
        <v>2044</v>
      </c>
      <c r="C2126" s="881"/>
      <c r="D2126" s="1056" t="s">
        <v>1304</v>
      </c>
      <c r="E2126" s="1051"/>
      <c r="F2126" s="1051" t="s">
        <v>60</v>
      </c>
      <c r="G2126" s="916"/>
      <c r="H2126" s="916">
        <f t="shared" si="184"/>
        <v>0</v>
      </c>
      <c r="I2126" s="916">
        <f t="shared" si="182"/>
        <v>0</v>
      </c>
      <c r="J2126" s="10"/>
      <c r="K2126" s="953">
        <f t="shared" si="183"/>
        <v>0</v>
      </c>
    </row>
    <row r="2127" spans="1:11" ht="15.6" hidden="1" x14ac:dyDescent="0.3">
      <c r="A2127" s="1140"/>
      <c r="B2127" s="881" t="s">
        <v>2045</v>
      </c>
      <c r="C2127" s="881"/>
      <c r="D2127" s="1056" t="s">
        <v>1323</v>
      </c>
      <c r="E2127" s="1051"/>
      <c r="F2127" s="1051" t="s">
        <v>60</v>
      </c>
      <c r="G2127" s="916"/>
      <c r="H2127" s="916">
        <f t="shared" si="184"/>
        <v>0</v>
      </c>
      <c r="I2127" s="916">
        <f t="shared" si="182"/>
        <v>0</v>
      </c>
      <c r="J2127" s="10"/>
      <c r="K2127" s="953">
        <f t="shared" si="183"/>
        <v>0</v>
      </c>
    </row>
    <row r="2128" spans="1:11" ht="15.6" hidden="1" x14ac:dyDescent="0.3">
      <c r="A2128" s="1140"/>
      <c r="B2128" s="881" t="s">
        <v>2046</v>
      </c>
      <c r="C2128" s="881"/>
      <c r="D2128" s="1056" t="s">
        <v>1319</v>
      </c>
      <c r="E2128" s="1051"/>
      <c r="F2128" s="1051" t="s">
        <v>60</v>
      </c>
      <c r="G2128" s="916"/>
      <c r="H2128" s="916">
        <f t="shared" si="184"/>
        <v>0</v>
      </c>
      <c r="I2128" s="916">
        <f t="shared" si="182"/>
        <v>0</v>
      </c>
      <c r="J2128" s="10"/>
      <c r="K2128" s="953">
        <f t="shared" si="183"/>
        <v>0</v>
      </c>
    </row>
    <row r="2129" spans="1:11" ht="15.6" hidden="1" x14ac:dyDescent="0.3">
      <c r="A2129" s="1140"/>
      <c r="B2129" s="881" t="s">
        <v>2047</v>
      </c>
      <c r="C2129" s="881"/>
      <c r="D2129" s="1056" t="s">
        <v>1987</v>
      </c>
      <c r="E2129" s="1051"/>
      <c r="F2129" s="1051" t="s">
        <v>60</v>
      </c>
      <c r="G2129" s="916"/>
      <c r="H2129" s="916">
        <f t="shared" si="184"/>
        <v>0</v>
      </c>
      <c r="I2129" s="916">
        <f t="shared" si="182"/>
        <v>0</v>
      </c>
      <c r="J2129" s="10"/>
      <c r="K2129" s="953">
        <f t="shared" si="183"/>
        <v>0</v>
      </c>
    </row>
    <row r="2130" spans="1:11" ht="15.6" hidden="1" x14ac:dyDescent="0.3">
      <c r="A2130" s="1140"/>
      <c r="B2130" s="881" t="s">
        <v>2048</v>
      </c>
      <c r="C2130" s="881"/>
      <c r="D2130" s="1056" t="s">
        <v>1988</v>
      </c>
      <c r="E2130" s="1051"/>
      <c r="F2130" s="1051" t="s">
        <v>60</v>
      </c>
      <c r="G2130" s="916"/>
      <c r="H2130" s="916">
        <f t="shared" si="184"/>
        <v>0</v>
      </c>
      <c r="I2130" s="916">
        <f t="shared" si="182"/>
        <v>0</v>
      </c>
      <c r="J2130" s="10"/>
      <c r="K2130" s="953">
        <f t="shared" si="183"/>
        <v>0</v>
      </c>
    </row>
    <row r="2131" spans="1:11" ht="15.6" hidden="1" x14ac:dyDescent="0.3">
      <c r="A2131" s="1140"/>
      <c r="B2131" s="881" t="s">
        <v>2049</v>
      </c>
      <c r="C2131" s="881"/>
      <c r="D2131" s="1056" t="s">
        <v>2029</v>
      </c>
      <c r="E2131" s="1051"/>
      <c r="F2131" s="1051" t="s">
        <v>60</v>
      </c>
      <c r="G2131" s="916"/>
      <c r="H2131" s="916">
        <f t="shared" si="184"/>
        <v>0</v>
      </c>
      <c r="I2131" s="916">
        <f t="shared" si="182"/>
        <v>0</v>
      </c>
      <c r="J2131" s="10"/>
      <c r="K2131" s="953">
        <f t="shared" si="183"/>
        <v>0</v>
      </c>
    </row>
    <row r="2132" spans="1:11" ht="15.6" hidden="1" x14ac:dyDescent="0.3">
      <c r="A2132" s="1140"/>
      <c r="B2132" s="881"/>
      <c r="C2132" s="36"/>
      <c r="D2132" s="40"/>
      <c r="E2132" s="1051"/>
      <c r="F2132" s="1051"/>
      <c r="G2132" s="916"/>
      <c r="H2132" s="916"/>
      <c r="I2132" s="916"/>
      <c r="J2132" s="1051"/>
      <c r="K2132" s="916"/>
    </row>
    <row r="2133" spans="1:11" ht="15.6" hidden="1" x14ac:dyDescent="0.3">
      <c r="A2133" s="1140"/>
      <c r="B2133" s="880" t="s">
        <v>2050</v>
      </c>
      <c r="C2133" s="880"/>
      <c r="D2133" s="20" t="s">
        <v>1322</v>
      </c>
      <c r="E2133" s="880"/>
      <c r="F2133" s="880"/>
      <c r="G2133" s="964"/>
      <c r="H2133" s="964"/>
      <c r="I2133" s="964"/>
      <c r="J2133" s="880"/>
      <c r="K2133" s="964"/>
    </row>
    <row r="2134" spans="1:11" ht="15.6" hidden="1" x14ac:dyDescent="0.3">
      <c r="A2134" s="1140"/>
      <c r="B2134" s="881" t="s">
        <v>2051</v>
      </c>
      <c r="C2134" s="1052"/>
      <c r="D2134" s="1056" t="s">
        <v>1302</v>
      </c>
      <c r="E2134" s="1051"/>
      <c r="F2134" s="1051" t="s">
        <v>210</v>
      </c>
      <c r="G2134" s="916"/>
      <c r="H2134" s="916">
        <f t="shared" si="184"/>
        <v>0</v>
      </c>
      <c r="I2134" s="916">
        <f t="shared" ref="I2134:I2142" si="185">H2134*$I$12</f>
        <v>0</v>
      </c>
      <c r="J2134" s="10"/>
      <c r="K2134" s="953">
        <f t="shared" ref="K2134:K2142" si="186">SUM(H2134:I2134)</f>
        <v>0</v>
      </c>
    </row>
    <row r="2135" spans="1:11" ht="15.6" hidden="1" x14ac:dyDescent="0.3">
      <c r="A2135" s="1140"/>
      <c r="B2135" s="881" t="s">
        <v>2052</v>
      </c>
      <c r="C2135" s="1052"/>
      <c r="D2135" s="1056" t="s">
        <v>1307</v>
      </c>
      <c r="E2135" s="1051"/>
      <c r="F2135" s="1051" t="s">
        <v>60</v>
      </c>
      <c r="G2135" s="916"/>
      <c r="H2135" s="916">
        <f t="shared" si="184"/>
        <v>0</v>
      </c>
      <c r="I2135" s="916">
        <f t="shared" si="185"/>
        <v>0</v>
      </c>
      <c r="J2135" s="10"/>
      <c r="K2135" s="953">
        <f t="shared" si="186"/>
        <v>0</v>
      </c>
    </row>
    <row r="2136" spans="1:11" ht="15.6" hidden="1" x14ac:dyDescent="0.3">
      <c r="A2136" s="1140"/>
      <c r="B2136" s="881" t="s">
        <v>2053</v>
      </c>
      <c r="C2136" s="1052"/>
      <c r="D2136" s="1056" t="s">
        <v>1308</v>
      </c>
      <c r="E2136" s="1051"/>
      <c r="F2136" s="1051" t="s">
        <v>60</v>
      </c>
      <c r="G2136" s="916"/>
      <c r="H2136" s="916">
        <f t="shared" si="184"/>
        <v>0</v>
      </c>
      <c r="I2136" s="916">
        <f t="shared" si="185"/>
        <v>0</v>
      </c>
      <c r="J2136" s="10"/>
      <c r="K2136" s="953">
        <f t="shared" si="186"/>
        <v>0</v>
      </c>
    </row>
    <row r="2137" spans="1:11" ht="15.6" hidden="1" x14ac:dyDescent="0.3">
      <c r="A2137" s="1140"/>
      <c r="B2137" s="881" t="s">
        <v>2054</v>
      </c>
      <c r="C2137" s="1052"/>
      <c r="D2137" s="1056" t="s">
        <v>1324</v>
      </c>
      <c r="E2137" s="1051"/>
      <c r="F2137" s="1051" t="s">
        <v>60</v>
      </c>
      <c r="G2137" s="916"/>
      <c r="H2137" s="916">
        <f t="shared" si="184"/>
        <v>0</v>
      </c>
      <c r="I2137" s="916">
        <f t="shared" si="185"/>
        <v>0</v>
      </c>
      <c r="J2137" s="10"/>
      <c r="K2137" s="953">
        <f t="shared" si="186"/>
        <v>0</v>
      </c>
    </row>
    <row r="2138" spans="1:11" ht="15.6" hidden="1" x14ac:dyDescent="0.3">
      <c r="A2138" s="1140"/>
      <c r="B2138" s="881" t="s">
        <v>2055</v>
      </c>
      <c r="C2138" s="1052"/>
      <c r="D2138" s="1056" t="s">
        <v>1303</v>
      </c>
      <c r="E2138" s="1051"/>
      <c r="F2138" s="1051" t="s">
        <v>60</v>
      </c>
      <c r="G2138" s="916"/>
      <c r="H2138" s="916">
        <f t="shared" si="184"/>
        <v>0</v>
      </c>
      <c r="I2138" s="916">
        <f t="shared" si="185"/>
        <v>0</v>
      </c>
      <c r="J2138" s="10"/>
      <c r="K2138" s="953">
        <f t="shared" si="186"/>
        <v>0</v>
      </c>
    </row>
    <row r="2139" spans="1:11" ht="15.6" hidden="1" x14ac:dyDescent="0.3">
      <c r="A2139" s="1140"/>
      <c r="B2139" s="881" t="s">
        <v>2056</v>
      </c>
      <c r="C2139" s="1052"/>
      <c r="D2139" s="1056" t="s">
        <v>1304</v>
      </c>
      <c r="E2139" s="1051"/>
      <c r="F2139" s="1051" t="s">
        <v>60</v>
      </c>
      <c r="G2139" s="916"/>
      <c r="H2139" s="916">
        <f t="shared" si="184"/>
        <v>0</v>
      </c>
      <c r="I2139" s="916">
        <f t="shared" si="185"/>
        <v>0</v>
      </c>
      <c r="J2139" s="10"/>
      <c r="K2139" s="953">
        <f t="shared" si="186"/>
        <v>0</v>
      </c>
    </row>
    <row r="2140" spans="1:11" ht="15.6" hidden="1" x14ac:dyDescent="0.3">
      <c r="A2140" s="1140"/>
      <c r="B2140" s="881" t="s">
        <v>2057</v>
      </c>
      <c r="C2140" s="1052"/>
      <c r="D2140" s="1056" t="s">
        <v>1305</v>
      </c>
      <c r="E2140" s="1051"/>
      <c r="F2140" s="1051" t="s">
        <v>60</v>
      </c>
      <c r="G2140" s="916"/>
      <c r="H2140" s="916">
        <f t="shared" si="184"/>
        <v>0</v>
      </c>
      <c r="I2140" s="916">
        <f t="shared" si="185"/>
        <v>0</v>
      </c>
      <c r="J2140" s="10"/>
      <c r="K2140" s="953">
        <f t="shared" si="186"/>
        <v>0</v>
      </c>
    </row>
    <row r="2141" spans="1:11" ht="15.6" hidden="1" x14ac:dyDescent="0.3">
      <c r="A2141" s="1140"/>
      <c r="B2141" s="881" t="s">
        <v>2058</v>
      </c>
      <c r="C2141" s="1052"/>
      <c r="D2141" s="1056" t="s">
        <v>1311</v>
      </c>
      <c r="E2141" s="1051"/>
      <c r="F2141" s="1051" t="s">
        <v>60</v>
      </c>
      <c r="G2141" s="916"/>
      <c r="H2141" s="916">
        <f t="shared" si="184"/>
        <v>0</v>
      </c>
      <c r="I2141" s="916">
        <f t="shared" si="185"/>
        <v>0</v>
      </c>
      <c r="J2141" s="10"/>
      <c r="K2141" s="953">
        <f t="shared" si="186"/>
        <v>0</v>
      </c>
    </row>
    <row r="2142" spans="1:11" ht="15.6" hidden="1" x14ac:dyDescent="0.3">
      <c r="A2142" s="1140"/>
      <c r="B2142" s="881" t="s">
        <v>2059</v>
      </c>
      <c r="C2142" s="1052"/>
      <c r="D2142" s="1056" t="s">
        <v>1313</v>
      </c>
      <c r="E2142" s="1051"/>
      <c r="F2142" s="1051" t="s">
        <v>60</v>
      </c>
      <c r="G2142" s="916"/>
      <c r="H2142" s="916">
        <f t="shared" si="184"/>
        <v>0</v>
      </c>
      <c r="I2142" s="916">
        <f t="shared" si="185"/>
        <v>0</v>
      </c>
      <c r="J2142" s="10"/>
      <c r="K2142" s="953">
        <f t="shared" si="186"/>
        <v>0</v>
      </c>
    </row>
    <row r="2143" spans="1:11" ht="15.6" hidden="1" x14ac:dyDescent="0.3">
      <c r="A2143" s="1140"/>
      <c r="B2143" s="670"/>
      <c r="C2143" s="671"/>
      <c r="D2143" s="670"/>
      <c r="E2143" s="1051"/>
      <c r="F2143" s="1051"/>
      <c r="G2143" s="916"/>
      <c r="H2143" s="916"/>
      <c r="I2143" s="916"/>
      <c r="J2143" s="1051"/>
      <c r="K2143" s="916"/>
    </row>
    <row r="2144" spans="1:11" ht="15.6" hidden="1" x14ac:dyDescent="0.3">
      <c r="A2144" s="1140"/>
      <c r="B2144" s="880" t="s">
        <v>2060</v>
      </c>
      <c r="C2144" s="880"/>
      <c r="D2144" s="20" t="s">
        <v>1140</v>
      </c>
      <c r="E2144" s="880"/>
      <c r="F2144" s="880"/>
      <c r="G2144" s="964"/>
      <c r="H2144" s="964"/>
      <c r="I2144" s="964"/>
      <c r="J2144" s="880"/>
      <c r="K2144" s="964"/>
    </row>
    <row r="2145" spans="1:11" ht="15.6" hidden="1" x14ac:dyDescent="0.3">
      <c r="A2145" s="1140"/>
      <c r="B2145" s="881" t="s">
        <v>2061</v>
      </c>
      <c r="C2145" s="881"/>
      <c r="D2145" s="1056" t="s">
        <v>2101</v>
      </c>
      <c r="E2145" s="1051"/>
      <c r="F2145" s="1051" t="s">
        <v>60</v>
      </c>
      <c r="G2145" s="916"/>
      <c r="H2145" s="916">
        <f t="shared" si="184"/>
        <v>0</v>
      </c>
      <c r="I2145" s="916">
        <f>H2145*$I$12</f>
        <v>0</v>
      </c>
      <c r="J2145" s="10"/>
      <c r="K2145" s="953">
        <f>SUM(H2145:I2145)</f>
        <v>0</v>
      </c>
    </row>
    <row r="2146" spans="1:11" ht="15.6" hidden="1" x14ac:dyDescent="0.3">
      <c r="A2146" s="1140"/>
      <c r="B2146" s="881" t="s">
        <v>2062</v>
      </c>
      <c r="C2146" s="881"/>
      <c r="D2146" s="1056" t="s">
        <v>1958</v>
      </c>
      <c r="E2146" s="1051"/>
      <c r="F2146" s="1051" t="s">
        <v>60</v>
      </c>
      <c r="G2146" s="916"/>
      <c r="H2146" s="916">
        <f t="shared" si="184"/>
        <v>0</v>
      </c>
      <c r="I2146" s="916">
        <f>H2146*$I$12</f>
        <v>0</v>
      </c>
      <c r="J2146" s="10"/>
      <c r="K2146" s="953">
        <f>SUM(H2146:I2146)</f>
        <v>0</v>
      </c>
    </row>
    <row r="2147" spans="1:11" ht="15.6" hidden="1" x14ac:dyDescent="0.3">
      <c r="A2147" s="1140"/>
      <c r="B2147" s="881" t="s">
        <v>2063</v>
      </c>
      <c r="C2147" s="881"/>
      <c r="D2147" s="1056" t="s">
        <v>2097</v>
      </c>
      <c r="E2147" s="1051"/>
      <c r="F2147" s="1051" t="s">
        <v>60</v>
      </c>
      <c r="G2147" s="916"/>
      <c r="H2147" s="916">
        <f t="shared" si="184"/>
        <v>0</v>
      </c>
      <c r="I2147" s="916">
        <f>H2147*$I$12</f>
        <v>0</v>
      </c>
      <c r="J2147" s="10"/>
      <c r="K2147" s="953">
        <f>SUM(H2147:I2147)</f>
        <v>0</v>
      </c>
    </row>
    <row r="2148" spans="1:11" ht="15.6" hidden="1" x14ac:dyDescent="0.3">
      <c r="A2148" s="1140"/>
      <c r="B2148" s="881" t="s">
        <v>2064</v>
      </c>
      <c r="C2148" s="881"/>
      <c r="D2148" s="1056" t="s">
        <v>2099</v>
      </c>
      <c r="E2148" s="1051"/>
      <c r="F2148" s="1051" t="s">
        <v>60</v>
      </c>
      <c r="G2148" s="916"/>
      <c r="H2148" s="916">
        <f t="shared" si="184"/>
        <v>0</v>
      </c>
      <c r="I2148" s="916">
        <f>H2148*$I$12</f>
        <v>0</v>
      </c>
      <c r="J2148" s="10"/>
      <c r="K2148" s="953">
        <f>SUM(H2148:I2148)</f>
        <v>0</v>
      </c>
    </row>
    <row r="2149" spans="1:11" ht="15.6" hidden="1" x14ac:dyDescent="0.3">
      <c r="A2149" s="1140"/>
      <c r="B2149" s="670"/>
      <c r="C2149" s="671"/>
      <c r="D2149" s="670"/>
      <c r="E2149" s="1051"/>
      <c r="F2149" s="1051"/>
      <c r="G2149" s="916"/>
      <c r="H2149" s="916"/>
      <c r="I2149" s="916"/>
      <c r="J2149" s="1051"/>
      <c r="K2149" s="916"/>
    </row>
    <row r="2150" spans="1:11" ht="15.6" hidden="1" x14ac:dyDescent="0.3">
      <c r="A2150" s="1140"/>
      <c r="B2150" s="407" t="s">
        <v>2102</v>
      </c>
      <c r="C2150" s="407"/>
      <c r="D2150" s="408" t="s">
        <v>2103</v>
      </c>
      <c r="E2150" s="407"/>
      <c r="F2150" s="407"/>
      <c r="G2150" s="966"/>
      <c r="H2150" s="966"/>
      <c r="I2150" s="966"/>
      <c r="J2150" s="409"/>
      <c r="K2150" s="966"/>
    </row>
    <row r="2151" spans="1:11" ht="15.6" hidden="1" x14ac:dyDescent="0.3">
      <c r="A2151" s="1140"/>
      <c r="B2151" s="880" t="s">
        <v>2065</v>
      </c>
      <c r="C2151" s="880"/>
      <c r="D2151" s="20" t="s">
        <v>1982</v>
      </c>
      <c r="E2151" s="880"/>
      <c r="F2151" s="880"/>
      <c r="G2151" s="964"/>
      <c r="H2151" s="964"/>
      <c r="I2151" s="964"/>
      <c r="J2151" s="880"/>
      <c r="K2151" s="964"/>
    </row>
    <row r="2152" spans="1:11" ht="15.6" hidden="1" x14ac:dyDescent="0.3">
      <c r="A2152" s="1140"/>
      <c r="B2152" s="881" t="s">
        <v>2066</v>
      </c>
      <c r="C2152" s="1052"/>
      <c r="D2152" s="1056" t="s">
        <v>1302</v>
      </c>
      <c r="E2152" s="1051"/>
      <c r="F2152" s="1051" t="s">
        <v>210</v>
      </c>
      <c r="G2152" s="916"/>
      <c r="H2152" s="916">
        <f>G2152*E2152</f>
        <v>0</v>
      </c>
      <c r="I2152" s="916">
        <f t="shared" ref="I2152:I2169" si="187">H2152*$I$12</f>
        <v>0</v>
      </c>
      <c r="J2152" s="10"/>
      <c r="K2152" s="953">
        <f t="shared" ref="K2152:K2169" si="188">SUM(H2152:I2152)</f>
        <v>0</v>
      </c>
    </row>
    <row r="2153" spans="1:11" ht="15.6" hidden="1" x14ac:dyDescent="0.3">
      <c r="A2153" s="1140"/>
      <c r="B2153" s="881" t="s">
        <v>2067</v>
      </c>
      <c r="C2153" s="1052"/>
      <c r="D2153" s="1056" t="s">
        <v>1303</v>
      </c>
      <c r="E2153" s="1051"/>
      <c r="F2153" s="1051" t="s">
        <v>60</v>
      </c>
      <c r="G2153" s="916"/>
      <c r="H2153" s="916">
        <f t="shared" ref="H2153:H2183" si="189">G2153*E2153</f>
        <v>0</v>
      </c>
      <c r="I2153" s="916">
        <f t="shared" si="187"/>
        <v>0</v>
      </c>
      <c r="J2153" s="10"/>
      <c r="K2153" s="953">
        <f t="shared" si="188"/>
        <v>0</v>
      </c>
    </row>
    <row r="2154" spans="1:11" ht="15.6" hidden="1" x14ac:dyDescent="0.3">
      <c r="A2154" s="1140"/>
      <c r="B2154" s="881" t="s">
        <v>2068</v>
      </c>
      <c r="C2154" s="1052"/>
      <c r="D2154" s="1056" t="s">
        <v>1305</v>
      </c>
      <c r="E2154" s="1051"/>
      <c r="F2154" s="1051" t="s">
        <v>60</v>
      </c>
      <c r="G2154" s="916"/>
      <c r="H2154" s="916">
        <f t="shared" si="189"/>
        <v>0</v>
      </c>
      <c r="I2154" s="916">
        <f t="shared" si="187"/>
        <v>0</v>
      </c>
      <c r="J2154" s="10"/>
      <c r="K2154" s="953">
        <f t="shared" si="188"/>
        <v>0</v>
      </c>
    </row>
    <row r="2155" spans="1:11" ht="15.6" hidden="1" x14ac:dyDescent="0.3">
      <c r="A2155" s="1140"/>
      <c r="B2155" s="881" t="s">
        <v>2069</v>
      </c>
      <c r="C2155" s="1052"/>
      <c r="D2155" s="1056" t="s">
        <v>1326</v>
      </c>
      <c r="E2155" s="1051"/>
      <c r="F2155" s="1051" t="s">
        <v>60</v>
      </c>
      <c r="G2155" s="916"/>
      <c r="H2155" s="916">
        <f t="shared" si="189"/>
        <v>0</v>
      </c>
      <c r="I2155" s="916">
        <f t="shared" si="187"/>
        <v>0</v>
      </c>
      <c r="J2155" s="10"/>
      <c r="K2155" s="953">
        <f t="shared" si="188"/>
        <v>0</v>
      </c>
    </row>
    <row r="2156" spans="1:11" ht="15.6" hidden="1" x14ac:dyDescent="0.3">
      <c r="A2156" s="1140"/>
      <c r="B2156" s="881" t="s">
        <v>2070</v>
      </c>
      <c r="C2156" s="1052"/>
      <c r="D2156" s="1056" t="s">
        <v>1317</v>
      </c>
      <c r="E2156" s="1051"/>
      <c r="F2156" s="1051" t="s">
        <v>60</v>
      </c>
      <c r="G2156" s="916"/>
      <c r="H2156" s="916">
        <f t="shared" si="189"/>
        <v>0</v>
      </c>
      <c r="I2156" s="916">
        <f t="shared" si="187"/>
        <v>0</v>
      </c>
      <c r="J2156" s="10"/>
      <c r="K2156" s="953">
        <f t="shared" si="188"/>
        <v>0</v>
      </c>
    </row>
    <row r="2157" spans="1:11" ht="15.6" hidden="1" x14ac:dyDescent="0.3">
      <c r="A2157" s="1140"/>
      <c r="B2157" s="881" t="s">
        <v>2071</v>
      </c>
      <c r="C2157" s="1052"/>
      <c r="D2157" s="1056" t="s">
        <v>1983</v>
      </c>
      <c r="E2157" s="1051"/>
      <c r="F2157" s="1051" t="s">
        <v>60</v>
      </c>
      <c r="G2157" s="916"/>
      <c r="H2157" s="916">
        <f t="shared" si="189"/>
        <v>0</v>
      </c>
      <c r="I2157" s="916">
        <f t="shared" si="187"/>
        <v>0</v>
      </c>
      <c r="J2157" s="10"/>
      <c r="K2157" s="953">
        <f t="shared" si="188"/>
        <v>0</v>
      </c>
    </row>
    <row r="2158" spans="1:11" ht="15.6" hidden="1" x14ac:dyDescent="0.3">
      <c r="A2158" s="1140"/>
      <c r="B2158" s="881" t="s">
        <v>2072</v>
      </c>
      <c r="C2158" s="1052"/>
      <c r="D2158" s="1056" t="s">
        <v>1320</v>
      </c>
      <c r="E2158" s="1051"/>
      <c r="F2158" s="1051" t="s">
        <v>60</v>
      </c>
      <c r="G2158" s="916"/>
      <c r="H2158" s="916">
        <f t="shared" si="189"/>
        <v>0</v>
      </c>
      <c r="I2158" s="916">
        <f t="shared" si="187"/>
        <v>0</v>
      </c>
      <c r="J2158" s="10"/>
      <c r="K2158" s="953">
        <f t="shared" si="188"/>
        <v>0</v>
      </c>
    </row>
    <row r="2159" spans="1:11" ht="15.6" hidden="1" x14ac:dyDescent="0.3">
      <c r="A2159" s="1140"/>
      <c r="B2159" s="881" t="s">
        <v>2073</v>
      </c>
      <c r="C2159" s="1052"/>
      <c r="D2159" s="1056" t="s">
        <v>1310</v>
      </c>
      <c r="E2159" s="1051"/>
      <c r="F2159" s="1051" t="s">
        <v>60</v>
      </c>
      <c r="G2159" s="916"/>
      <c r="H2159" s="916">
        <f t="shared" si="189"/>
        <v>0</v>
      </c>
      <c r="I2159" s="916">
        <f t="shared" si="187"/>
        <v>0</v>
      </c>
      <c r="J2159" s="10"/>
      <c r="K2159" s="953">
        <f t="shared" si="188"/>
        <v>0</v>
      </c>
    </row>
    <row r="2160" spans="1:11" ht="15.6" hidden="1" x14ac:dyDescent="0.3">
      <c r="A2160" s="1140"/>
      <c r="B2160" s="881" t="s">
        <v>2074</v>
      </c>
      <c r="C2160" s="1052"/>
      <c r="D2160" s="1056" t="s">
        <v>1307</v>
      </c>
      <c r="E2160" s="1051"/>
      <c r="F2160" s="1051" t="s">
        <v>60</v>
      </c>
      <c r="G2160" s="916"/>
      <c r="H2160" s="916">
        <f t="shared" si="189"/>
        <v>0</v>
      </c>
      <c r="I2160" s="916">
        <f t="shared" si="187"/>
        <v>0</v>
      </c>
      <c r="J2160" s="10"/>
      <c r="K2160" s="953">
        <f t="shared" si="188"/>
        <v>0</v>
      </c>
    </row>
    <row r="2161" spans="1:11" ht="15.6" hidden="1" x14ac:dyDescent="0.3">
      <c r="A2161" s="1140"/>
      <c r="B2161" s="881" t="s">
        <v>2075</v>
      </c>
      <c r="C2161" s="1052"/>
      <c r="D2161" s="1056" t="s">
        <v>1986</v>
      </c>
      <c r="E2161" s="1051"/>
      <c r="F2161" s="1051" t="s">
        <v>60</v>
      </c>
      <c r="G2161" s="916"/>
      <c r="H2161" s="916">
        <f t="shared" si="189"/>
        <v>0</v>
      </c>
      <c r="I2161" s="916">
        <f t="shared" si="187"/>
        <v>0</v>
      </c>
      <c r="J2161" s="10"/>
      <c r="K2161" s="953">
        <f t="shared" si="188"/>
        <v>0</v>
      </c>
    </row>
    <row r="2162" spans="1:11" ht="15.6" hidden="1" x14ac:dyDescent="0.3">
      <c r="A2162" s="1140"/>
      <c r="B2162" s="881" t="s">
        <v>2076</v>
      </c>
      <c r="C2162" s="1052"/>
      <c r="D2162" s="1056" t="s">
        <v>1313</v>
      </c>
      <c r="E2162" s="1051"/>
      <c r="F2162" s="1051" t="s">
        <v>60</v>
      </c>
      <c r="G2162" s="916"/>
      <c r="H2162" s="916">
        <f t="shared" si="189"/>
        <v>0</v>
      </c>
      <c r="I2162" s="916">
        <f t="shared" si="187"/>
        <v>0</v>
      </c>
      <c r="J2162" s="10"/>
      <c r="K2162" s="953">
        <f t="shared" si="188"/>
        <v>0</v>
      </c>
    </row>
    <row r="2163" spans="1:11" ht="15.6" hidden="1" x14ac:dyDescent="0.3">
      <c r="A2163" s="1140"/>
      <c r="B2163" s="881" t="s">
        <v>2077</v>
      </c>
      <c r="C2163" s="1052"/>
      <c r="D2163" s="1056" t="s">
        <v>1304</v>
      </c>
      <c r="E2163" s="1051"/>
      <c r="F2163" s="1051" t="s">
        <v>60</v>
      </c>
      <c r="G2163" s="916"/>
      <c r="H2163" s="916">
        <f t="shared" si="189"/>
        <v>0</v>
      </c>
      <c r="I2163" s="916">
        <f t="shared" si="187"/>
        <v>0</v>
      </c>
      <c r="J2163" s="10"/>
      <c r="K2163" s="953">
        <f t="shared" si="188"/>
        <v>0</v>
      </c>
    </row>
    <row r="2164" spans="1:11" ht="15.6" hidden="1" x14ac:dyDescent="0.3">
      <c r="A2164" s="1140"/>
      <c r="B2164" s="881" t="s">
        <v>2078</v>
      </c>
      <c r="C2164" s="1052"/>
      <c r="D2164" s="1056" t="s">
        <v>1323</v>
      </c>
      <c r="E2164" s="1051"/>
      <c r="F2164" s="1051" t="s">
        <v>60</v>
      </c>
      <c r="G2164" s="916"/>
      <c r="H2164" s="916">
        <f t="shared" si="189"/>
        <v>0</v>
      </c>
      <c r="I2164" s="916">
        <f t="shared" si="187"/>
        <v>0</v>
      </c>
      <c r="J2164" s="10"/>
      <c r="K2164" s="953">
        <f t="shared" si="188"/>
        <v>0</v>
      </c>
    </row>
    <row r="2165" spans="1:11" ht="15.6" hidden="1" x14ac:dyDescent="0.3">
      <c r="A2165" s="1140"/>
      <c r="B2165" s="881" t="s">
        <v>2079</v>
      </c>
      <c r="C2165" s="1052"/>
      <c r="D2165" s="1056" t="s">
        <v>1319</v>
      </c>
      <c r="E2165" s="1051"/>
      <c r="F2165" s="1051" t="s">
        <v>60</v>
      </c>
      <c r="G2165" s="916"/>
      <c r="H2165" s="916">
        <f t="shared" si="189"/>
        <v>0</v>
      </c>
      <c r="I2165" s="916">
        <f t="shared" si="187"/>
        <v>0</v>
      </c>
      <c r="J2165" s="10"/>
      <c r="K2165" s="953">
        <f t="shared" si="188"/>
        <v>0</v>
      </c>
    </row>
    <row r="2166" spans="1:11" ht="15.6" hidden="1" x14ac:dyDescent="0.3">
      <c r="A2166" s="1140"/>
      <c r="B2166" s="881" t="s">
        <v>2080</v>
      </c>
      <c r="C2166" s="1052"/>
      <c r="D2166" s="1056" t="s">
        <v>1987</v>
      </c>
      <c r="E2166" s="1051"/>
      <c r="F2166" s="1051" t="s">
        <v>60</v>
      </c>
      <c r="G2166" s="916"/>
      <c r="H2166" s="916">
        <f t="shared" si="189"/>
        <v>0</v>
      </c>
      <c r="I2166" s="916">
        <f t="shared" si="187"/>
        <v>0</v>
      </c>
      <c r="J2166" s="10"/>
      <c r="K2166" s="953">
        <f t="shared" si="188"/>
        <v>0</v>
      </c>
    </row>
    <row r="2167" spans="1:11" ht="15.6" hidden="1" x14ac:dyDescent="0.3">
      <c r="A2167" s="1140"/>
      <c r="B2167" s="881" t="s">
        <v>2081</v>
      </c>
      <c r="C2167" s="1052"/>
      <c r="D2167" s="1056" t="s">
        <v>1988</v>
      </c>
      <c r="E2167" s="1051"/>
      <c r="F2167" s="1051" t="s">
        <v>60</v>
      </c>
      <c r="G2167" s="916"/>
      <c r="H2167" s="916">
        <f t="shared" si="189"/>
        <v>0</v>
      </c>
      <c r="I2167" s="916">
        <f t="shared" si="187"/>
        <v>0</v>
      </c>
      <c r="J2167" s="10"/>
      <c r="K2167" s="953">
        <f t="shared" si="188"/>
        <v>0</v>
      </c>
    </row>
    <row r="2168" spans="1:11" ht="15.6" hidden="1" x14ac:dyDescent="0.3">
      <c r="A2168" s="1140"/>
      <c r="B2168" s="881" t="s">
        <v>2082</v>
      </c>
      <c r="C2168" s="1052"/>
      <c r="D2168" s="1056" t="s">
        <v>2029</v>
      </c>
      <c r="E2168" s="1051"/>
      <c r="F2168" s="1051" t="s">
        <v>60</v>
      </c>
      <c r="G2168" s="916"/>
      <c r="H2168" s="916">
        <f t="shared" si="189"/>
        <v>0</v>
      </c>
      <c r="I2168" s="916">
        <f t="shared" si="187"/>
        <v>0</v>
      </c>
      <c r="J2168" s="10"/>
      <c r="K2168" s="953">
        <f t="shared" si="188"/>
        <v>0</v>
      </c>
    </row>
    <row r="2169" spans="1:11" ht="15.6" hidden="1" x14ac:dyDescent="0.3">
      <c r="A2169" s="1140"/>
      <c r="B2169" s="881" t="s">
        <v>2083</v>
      </c>
      <c r="C2169" s="1052"/>
      <c r="D2169" s="1056" t="s">
        <v>2104</v>
      </c>
      <c r="E2169" s="1051"/>
      <c r="F2169" s="1051" t="s">
        <v>60</v>
      </c>
      <c r="G2169" s="916"/>
      <c r="H2169" s="916">
        <f t="shared" si="189"/>
        <v>0</v>
      </c>
      <c r="I2169" s="916">
        <f t="shared" si="187"/>
        <v>0</v>
      </c>
      <c r="J2169" s="10"/>
      <c r="K2169" s="953">
        <f t="shared" si="188"/>
        <v>0</v>
      </c>
    </row>
    <row r="2170" spans="1:11" ht="15.6" hidden="1" x14ac:dyDescent="0.3">
      <c r="A2170" s="1140"/>
      <c r="B2170" s="881"/>
      <c r="C2170" s="671"/>
      <c r="D2170" s="670"/>
      <c r="E2170" s="1051"/>
      <c r="F2170" s="1051"/>
      <c r="G2170" s="916"/>
      <c r="H2170" s="916"/>
      <c r="I2170" s="916"/>
      <c r="J2170" s="1051"/>
      <c r="K2170" s="916"/>
    </row>
    <row r="2171" spans="1:11" ht="15.6" hidden="1" x14ac:dyDescent="0.3">
      <c r="A2171" s="1140"/>
      <c r="B2171" s="880" t="s">
        <v>2085</v>
      </c>
      <c r="C2171" s="880"/>
      <c r="D2171" s="20" t="s">
        <v>1322</v>
      </c>
      <c r="E2171" s="880"/>
      <c r="F2171" s="880"/>
      <c r="G2171" s="964"/>
      <c r="H2171" s="964"/>
      <c r="I2171" s="964"/>
      <c r="J2171" s="880"/>
      <c r="K2171" s="964"/>
    </row>
    <row r="2172" spans="1:11" ht="15.6" hidden="1" x14ac:dyDescent="0.3">
      <c r="A2172" s="1140"/>
      <c r="B2172" s="881" t="s">
        <v>2084</v>
      </c>
      <c r="C2172" s="671"/>
      <c r="D2172" s="1056" t="s">
        <v>1302</v>
      </c>
      <c r="E2172" s="1051"/>
      <c r="F2172" s="1051" t="s">
        <v>210</v>
      </c>
      <c r="G2172" s="916"/>
      <c r="H2172" s="916">
        <f t="shared" si="189"/>
        <v>0</v>
      </c>
      <c r="I2172" s="916">
        <f t="shared" ref="I2172:I2180" si="190">H2172*$I$12</f>
        <v>0</v>
      </c>
      <c r="J2172" s="10"/>
      <c r="K2172" s="953">
        <f t="shared" ref="K2172:K2180" si="191">SUM(H2172:I2172)</f>
        <v>0</v>
      </c>
    </row>
    <row r="2173" spans="1:11" ht="15.6" hidden="1" x14ac:dyDescent="0.3">
      <c r="A2173" s="1140"/>
      <c r="B2173" s="881" t="s">
        <v>2086</v>
      </c>
      <c r="C2173" s="36"/>
      <c r="D2173" s="1056" t="s">
        <v>1307</v>
      </c>
      <c r="E2173" s="1051"/>
      <c r="F2173" s="1051" t="s">
        <v>60</v>
      </c>
      <c r="G2173" s="916"/>
      <c r="H2173" s="916">
        <f t="shared" si="189"/>
        <v>0</v>
      </c>
      <c r="I2173" s="916">
        <f t="shared" si="190"/>
        <v>0</v>
      </c>
      <c r="J2173" s="10"/>
      <c r="K2173" s="953">
        <f t="shared" si="191"/>
        <v>0</v>
      </c>
    </row>
    <row r="2174" spans="1:11" ht="15.6" hidden="1" x14ac:dyDescent="0.3">
      <c r="A2174" s="1140"/>
      <c r="B2174" s="881" t="s">
        <v>2087</v>
      </c>
      <c r="C2174" s="36"/>
      <c r="D2174" s="1056" t="s">
        <v>1308</v>
      </c>
      <c r="E2174" s="1051"/>
      <c r="F2174" s="1051" t="s">
        <v>60</v>
      </c>
      <c r="G2174" s="916"/>
      <c r="H2174" s="916">
        <f t="shared" si="189"/>
        <v>0</v>
      </c>
      <c r="I2174" s="916">
        <f t="shared" si="190"/>
        <v>0</v>
      </c>
      <c r="J2174" s="10"/>
      <c r="K2174" s="953">
        <f t="shared" si="191"/>
        <v>0</v>
      </c>
    </row>
    <row r="2175" spans="1:11" ht="15.6" hidden="1" x14ac:dyDescent="0.3">
      <c r="A2175" s="1140"/>
      <c r="B2175" s="881" t="s">
        <v>2088</v>
      </c>
      <c r="C2175" s="36"/>
      <c r="D2175" s="1056" t="s">
        <v>1324</v>
      </c>
      <c r="E2175" s="1051"/>
      <c r="F2175" s="1051" t="s">
        <v>60</v>
      </c>
      <c r="G2175" s="916"/>
      <c r="H2175" s="916">
        <f t="shared" si="189"/>
        <v>0</v>
      </c>
      <c r="I2175" s="916">
        <f t="shared" si="190"/>
        <v>0</v>
      </c>
      <c r="J2175" s="10"/>
      <c r="K2175" s="953">
        <f t="shared" si="191"/>
        <v>0</v>
      </c>
    </row>
    <row r="2176" spans="1:11" ht="15.6" hidden="1" x14ac:dyDescent="0.3">
      <c r="A2176" s="1140"/>
      <c r="B2176" s="881" t="s">
        <v>2089</v>
      </c>
      <c r="C2176" s="36"/>
      <c r="D2176" s="1056" t="s">
        <v>1303</v>
      </c>
      <c r="E2176" s="1051"/>
      <c r="F2176" s="1051" t="s">
        <v>60</v>
      </c>
      <c r="G2176" s="916"/>
      <c r="H2176" s="916">
        <f t="shared" si="189"/>
        <v>0</v>
      </c>
      <c r="I2176" s="916">
        <f t="shared" si="190"/>
        <v>0</v>
      </c>
      <c r="J2176" s="10"/>
      <c r="K2176" s="953">
        <f t="shared" si="191"/>
        <v>0</v>
      </c>
    </row>
    <row r="2177" spans="1:11" ht="15.6" hidden="1" x14ac:dyDescent="0.3">
      <c r="A2177" s="1140"/>
      <c r="B2177" s="881" t="s">
        <v>2090</v>
      </c>
      <c r="C2177" s="36"/>
      <c r="D2177" s="1056" t="s">
        <v>1304</v>
      </c>
      <c r="E2177" s="1051"/>
      <c r="F2177" s="1051" t="s">
        <v>60</v>
      </c>
      <c r="G2177" s="916"/>
      <c r="H2177" s="916">
        <f t="shared" si="189"/>
        <v>0</v>
      </c>
      <c r="I2177" s="916">
        <f t="shared" si="190"/>
        <v>0</v>
      </c>
      <c r="J2177" s="10"/>
      <c r="K2177" s="953">
        <f t="shared" si="191"/>
        <v>0</v>
      </c>
    </row>
    <row r="2178" spans="1:11" ht="15.6" hidden="1" x14ac:dyDescent="0.3">
      <c r="A2178" s="1140"/>
      <c r="B2178" s="881" t="s">
        <v>2091</v>
      </c>
      <c r="C2178" s="36"/>
      <c r="D2178" s="1056" t="s">
        <v>1305</v>
      </c>
      <c r="E2178" s="1051"/>
      <c r="F2178" s="1051" t="s">
        <v>60</v>
      </c>
      <c r="G2178" s="916"/>
      <c r="H2178" s="916">
        <f t="shared" si="189"/>
        <v>0</v>
      </c>
      <c r="I2178" s="916">
        <f t="shared" si="190"/>
        <v>0</v>
      </c>
      <c r="J2178" s="10"/>
      <c r="K2178" s="953">
        <f t="shared" si="191"/>
        <v>0</v>
      </c>
    </row>
    <row r="2179" spans="1:11" ht="15.6" hidden="1" x14ac:dyDescent="0.3">
      <c r="A2179" s="1140"/>
      <c r="B2179" s="881" t="s">
        <v>2092</v>
      </c>
      <c r="C2179" s="36"/>
      <c r="D2179" s="1056" t="s">
        <v>1311</v>
      </c>
      <c r="E2179" s="1051"/>
      <c r="F2179" s="1051" t="s">
        <v>60</v>
      </c>
      <c r="G2179" s="916"/>
      <c r="H2179" s="916">
        <f t="shared" si="189"/>
        <v>0</v>
      </c>
      <c r="I2179" s="916">
        <f t="shared" si="190"/>
        <v>0</v>
      </c>
      <c r="J2179" s="10"/>
      <c r="K2179" s="953">
        <f t="shared" si="191"/>
        <v>0</v>
      </c>
    </row>
    <row r="2180" spans="1:11" ht="15.6" hidden="1" x14ac:dyDescent="0.3">
      <c r="A2180" s="1140"/>
      <c r="B2180" s="881" t="s">
        <v>2093</v>
      </c>
      <c r="C2180" s="36"/>
      <c r="D2180" s="1056" t="s">
        <v>1313</v>
      </c>
      <c r="E2180" s="1051"/>
      <c r="F2180" s="1051" t="s">
        <v>60</v>
      </c>
      <c r="G2180" s="916"/>
      <c r="H2180" s="916">
        <f t="shared" si="189"/>
        <v>0</v>
      </c>
      <c r="I2180" s="916">
        <f t="shared" si="190"/>
        <v>0</v>
      </c>
      <c r="J2180" s="10"/>
      <c r="K2180" s="953">
        <f t="shared" si="191"/>
        <v>0</v>
      </c>
    </row>
    <row r="2181" spans="1:11" ht="15.6" hidden="1" x14ac:dyDescent="0.3">
      <c r="A2181" s="1140"/>
      <c r="B2181" s="670"/>
      <c r="C2181" s="36"/>
      <c r="D2181" s="670"/>
      <c r="E2181" s="1053"/>
      <c r="F2181" s="1053"/>
      <c r="G2181" s="916"/>
      <c r="H2181" s="916"/>
      <c r="I2181" s="916"/>
      <c r="J2181" s="1053"/>
      <c r="K2181" s="916"/>
    </row>
    <row r="2182" spans="1:11" ht="15.6" hidden="1" x14ac:dyDescent="0.3">
      <c r="A2182" s="1140"/>
      <c r="B2182" s="880" t="s">
        <v>2094</v>
      </c>
      <c r="C2182" s="880"/>
      <c r="D2182" s="20" t="s">
        <v>1140</v>
      </c>
      <c r="E2182" s="880"/>
      <c r="F2182" s="880"/>
      <c r="G2182" s="964"/>
      <c r="H2182" s="964"/>
      <c r="I2182" s="964"/>
      <c r="J2182" s="880"/>
      <c r="K2182" s="964"/>
    </row>
    <row r="2183" spans="1:11" ht="15.6" hidden="1" x14ac:dyDescent="0.3">
      <c r="A2183" s="1140"/>
      <c r="B2183" s="881" t="s">
        <v>2095</v>
      </c>
      <c r="C2183" s="36"/>
      <c r="D2183" s="1056" t="s">
        <v>2105</v>
      </c>
      <c r="E2183" s="1051"/>
      <c r="F2183" s="1051" t="s">
        <v>60</v>
      </c>
      <c r="G2183" s="916"/>
      <c r="H2183" s="916">
        <f t="shared" si="189"/>
        <v>0</v>
      </c>
      <c r="I2183" s="916">
        <f>H2183*$I$12</f>
        <v>0</v>
      </c>
      <c r="J2183" s="10"/>
      <c r="K2183" s="953">
        <f>SUM(H2183:I2183)</f>
        <v>0</v>
      </c>
    </row>
    <row r="2184" spans="1:11" ht="15.6" hidden="1" x14ac:dyDescent="0.3">
      <c r="A2184" s="1140"/>
      <c r="B2184" s="881"/>
      <c r="C2184" s="36"/>
      <c r="D2184" s="670"/>
      <c r="E2184" s="1051"/>
      <c r="F2184" s="1051"/>
      <c r="G2184" s="916"/>
      <c r="H2184" s="916"/>
      <c r="I2184" s="916"/>
      <c r="J2184" s="1051"/>
      <c r="K2184" s="916"/>
    </row>
    <row r="2185" spans="1:11" ht="15.6" hidden="1" x14ac:dyDescent="0.3">
      <c r="A2185" s="1140"/>
      <c r="B2185" s="407" t="s">
        <v>2107</v>
      </c>
      <c r="C2185" s="407"/>
      <c r="D2185" s="408" t="s">
        <v>2106</v>
      </c>
      <c r="E2185" s="407"/>
      <c r="F2185" s="407"/>
      <c r="G2185" s="966"/>
      <c r="H2185" s="966"/>
      <c r="I2185" s="966"/>
      <c r="J2185" s="409"/>
      <c r="K2185" s="966"/>
    </row>
    <row r="2186" spans="1:11" ht="15.6" hidden="1" x14ac:dyDescent="0.3">
      <c r="A2186" s="1140"/>
      <c r="B2186" s="880" t="s">
        <v>2108</v>
      </c>
      <c r="C2186" s="880"/>
      <c r="D2186" s="20" t="s">
        <v>1982</v>
      </c>
      <c r="E2186" s="880"/>
      <c r="F2186" s="880"/>
      <c r="G2186" s="964"/>
      <c r="H2186" s="964"/>
      <c r="I2186" s="964"/>
      <c r="J2186" s="880"/>
      <c r="K2186" s="964"/>
    </row>
    <row r="2187" spans="1:11" ht="15.6" hidden="1" x14ac:dyDescent="0.3">
      <c r="A2187" s="1140"/>
      <c r="B2187" s="881" t="s">
        <v>2109</v>
      </c>
      <c r="C2187" s="881"/>
      <c r="D2187" s="1056" t="s">
        <v>1302</v>
      </c>
      <c r="E2187" s="1051"/>
      <c r="F2187" s="1051" t="s">
        <v>210</v>
      </c>
      <c r="G2187" s="916"/>
      <c r="H2187" s="916">
        <f>G2187*E2187</f>
        <v>0</v>
      </c>
      <c r="I2187" s="916">
        <f t="shared" ref="I2187:I2199" si="192">H2187*$I$12</f>
        <v>0</v>
      </c>
      <c r="J2187" s="10"/>
      <c r="K2187" s="953">
        <f t="shared" ref="K2187:K2199" si="193">SUM(H2187:I2187)</f>
        <v>0</v>
      </c>
    </row>
    <row r="2188" spans="1:11" ht="15.6" hidden="1" x14ac:dyDescent="0.3">
      <c r="A2188" s="1140"/>
      <c r="B2188" s="881" t="s">
        <v>2110</v>
      </c>
      <c r="C2188" s="881"/>
      <c r="D2188" s="1056" t="s">
        <v>1303</v>
      </c>
      <c r="E2188" s="1051"/>
      <c r="F2188" s="1051" t="s">
        <v>60</v>
      </c>
      <c r="G2188" s="916"/>
      <c r="H2188" s="916">
        <f t="shared" ref="H2188:H2213" si="194">G2188*E2188</f>
        <v>0</v>
      </c>
      <c r="I2188" s="916">
        <f t="shared" si="192"/>
        <v>0</v>
      </c>
      <c r="J2188" s="10"/>
      <c r="K2188" s="953">
        <f t="shared" si="193"/>
        <v>0</v>
      </c>
    </row>
    <row r="2189" spans="1:11" ht="15.6" hidden="1" x14ac:dyDescent="0.3">
      <c r="A2189" s="1140"/>
      <c r="B2189" s="881" t="s">
        <v>2111</v>
      </c>
      <c r="C2189" s="881"/>
      <c r="D2189" s="1056" t="s">
        <v>1305</v>
      </c>
      <c r="E2189" s="1051"/>
      <c r="F2189" s="1051" t="s">
        <v>60</v>
      </c>
      <c r="G2189" s="916"/>
      <c r="H2189" s="916">
        <f t="shared" si="194"/>
        <v>0</v>
      </c>
      <c r="I2189" s="916">
        <f t="shared" si="192"/>
        <v>0</v>
      </c>
      <c r="J2189" s="10"/>
      <c r="K2189" s="953">
        <f t="shared" si="193"/>
        <v>0</v>
      </c>
    </row>
    <row r="2190" spans="1:11" ht="15.6" hidden="1" x14ac:dyDescent="0.3">
      <c r="A2190" s="1140"/>
      <c r="B2190" s="881" t="s">
        <v>2112</v>
      </c>
      <c r="C2190" s="881"/>
      <c r="D2190" s="1056" t="s">
        <v>1326</v>
      </c>
      <c r="E2190" s="1051"/>
      <c r="F2190" s="1051" t="s">
        <v>60</v>
      </c>
      <c r="G2190" s="916"/>
      <c r="H2190" s="916">
        <f t="shared" si="194"/>
        <v>0</v>
      </c>
      <c r="I2190" s="916">
        <f t="shared" si="192"/>
        <v>0</v>
      </c>
      <c r="J2190" s="10"/>
      <c r="K2190" s="953">
        <f t="shared" si="193"/>
        <v>0</v>
      </c>
    </row>
    <row r="2191" spans="1:11" ht="15.6" hidden="1" x14ac:dyDescent="0.3">
      <c r="A2191" s="1140"/>
      <c r="B2191" s="881" t="s">
        <v>2113</v>
      </c>
      <c r="C2191" s="881"/>
      <c r="D2191" s="1056" t="s">
        <v>1317</v>
      </c>
      <c r="E2191" s="1051"/>
      <c r="F2191" s="1051" t="s">
        <v>60</v>
      </c>
      <c r="G2191" s="916"/>
      <c r="H2191" s="916">
        <f t="shared" si="194"/>
        <v>0</v>
      </c>
      <c r="I2191" s="916">
        <f t="shared" si="192"/>
        <v>0</v>
      </c>
      <c r="J2191" s="10"/>
      <c r="K2191" s="953">
        <f t="shared" si="193"/>
        <v>0</v>
      </c>
    </row>
    <row r="2192" spans="1:11" ht="15.6" hidden="1" x14ac:dyDescent="0.3">
      <c r="A2192" s="1140"/>
      <c r="B2192" s="881" t="s">
        <v>2114</v>
      </c>
      <c r="C2192" s="881"/>
      <c r="D2192" s="1056" t="s">
        <v>1320</v>
      </c>
      <c r="E2192" s="1051"/>
      <c r="F2192" s="1051" t="s">
        <v>60</v>
      </c>
      <c r="G2192" s="916"/>
      <c r="H2192" s="916">
        <f t="shared" si="194"/>
        <v>0</v>
      </c>
      <c r="I2192" s="916">
        <f t="shared" si="192"/>
        <v>0</v>
      </c>
      <c r="J2192" s="10"/>
      <c r="K2192" s="953">
        <f t="shared" si="193"/>
        <v>0</v>
      </c>
    </row>
    <row r="2193" spans="1:11" ht="15.6" hidden="1" x14ac:dyDescent="0.3">
      <c r="A2193" s="1140"/>
      <c r="B2193" s="881" t="s">
        <v>2115</v>
      </c>
      <c r="C2193" s="881"/>
      <c r="D2193" s="1056" t="s">
        <v>1310</v>
      </c>
      <c r="E2193" s="1051"/>
      <c r="F2193" s="1051" t="s">
        <v>60</v>
      </c>
      <c r="G2193" s="916"/>
      <c r="H2193" s="916">
        <f t="shared" si="194"/>
        <v>0</v>
      </c>
      <c r="I2193" s="916">
        <f t="shared" si="192"/>
        <v>0</v>
      </c>
      <c r="J2193" s="10"/>
      <c r="K2193" s="953">
        <f t="shared" si="193"/>
        <v>0</v>
      </c>
    </row>
    <row r="2194" spans="1:11" ht="15.6" hidden="1" x14ac:dyDescent="0.3">
      <c r="A2194" s="1140"/>
      <c r="B2194" s="881" t="s">
        <v>2116</v>
      </c>
      <c r="C2194" s="881"/>
      <c r="D2194" s="1056" t="s">
        <v>1307</v>
      </c>
      <c r="E2194" s="1051"/>
      <c r="F2194" s="1051" t="s">
        <v>60</v>
      </c>
      <c r="G2194" s="916"/>
      <c r="H2194" s="916">
        <f t="shared" si="194"/>
        <v>0</v>
      </c>
      <c r="I2194" s="916">
        <f t="shared" si="192"/>
        <v>0</v>
      </c>
      <c r="J2194" s="10"/>
      <c r="K2194" s="953">
        <f t="shared" si="193"/>
        <v>0</v>
      </c>
    </row>
    <row r="2195" spans="1:11" ht="15.6" hidden="1" x14ac:dyDescent="0.3">
      <c r="A2195" s="1140"/>
      <c r="B2195" s="881" t="s">
        <v>2117</v>
      </c>
      <c r="C2195" s="881"/>
      <c r="D2195" s="1056" t="s">
        <v>1313</v>
      </c>
      <c r="E2195" s="1051"/>
      <c r="F2195" s="1051" t="s">
        <v>60</v>
      </c>
      <c r="G2195" s="916"/>
      <c r="H2195" s="916">
        <f t="shared" si="194"/>
        <v>0</v>
      </c>
      <c r="I2195" s="916">
        <f t="shared" si="192"/>
        <v>0</v>
      </c>
      <c r="J2195" s="10"/>
      <c r="K2195" s="953">
        <f t="shared" si="193"/>
        <v>0</v>
      </c>
    </row>
    <row r="2196" spans="1:11" ht="15.6" hidden="1" x14ac:dyDescent="0.3">
      <c r="A2196" s="1140"/>
      <c r="B2196" s="881" t="s">
        <v>2118</v>
      </c>
      <c r="C2196" s="881"/>
      <c r="D2196" s="1056" t="s">
        <v>1304</v>
      </c>
      <c r="E2196" s="1051"/>
      <c r="F2196" s="1051" t="s">
        <v>60</v>
      </c>
      <c r="G2196" s="916"/>
      <c r="H2196" s="916">
        <f t="shared" si="194"/>
        <v>0</v>
      </c>
      <c r="I2196" s="916">
        <f t="shared" si="192"/>
        <v>0</v>
      </c>
      <c r="J2196" s="10"/>
      <c r="K2196" s="953">
        <f t="shared" si="193"/>
        <v>0</v>
      </c>
    </row>
    <row r="2197" spans="1:11" ht="15.6" hidden="1" x14ac:dyDescent="0.3">
      <c r="A2197" s="1140"/>
      <c r="B2197" s="881" t="s">
        <v>2119</v>
      </c>
      <c r="C2197" s="881"/>
      <c r="D2197" s="1056" t="s">
        <v>1323</v>
      </c>
      <c r="E2197" s="1051"/>
      <c r="F2197" s="1051" t="s">
        <v>60</v>
      </c>
      <c r="G2197" s="916"/>
      <c r="H2197" s="916">
        <f t="shared" si="194"/>
        <v>0</v>
      </c>
      <c r="I2197" s="916">
        <f t="shared" si="192"/>
        <v>0</v>
      </c>
      <c r="J2197" s="10"/>
      <c r="K2197" s="953">
        <f t="shared" si="193"/>
        <v>0</v>
      </c>
    </row>
    <row r="2198" spans="1:11" ht="15.6" hidden="1" x14ac:dyDescent="0.3">
      <c r="A2198" s="1140"/>
      <c r="B2198" s="881" t="s">
        <v>2120</v>
      </c>
      <c r="C2198" s="881"/>
      <c r="D2198" s="1056" t="s">
        <v>1987</v>
      </c>
      <c r="E2198" s="1051"/>
      <c r="F2198" s="1051" t="s">
        <v>60</v>
      </c>
      <c r="G2198" s="916"/>
      <c r="H2198" s="916">
        <f t="shared" si="194"/>
        <v>0</v>
      </c>
      <c r="I2198" s="916">
        <f t="shared" si="192"/>
        <v>0</v>
      </c>
      <c r="J2198" s="10"/>
      <c r="K2198" s="953">
        <f t="shared" si="193"/>
        <v>0</v>
      </c>
    </row>
    <row r="2199" spans="1:11" ht="15.6" hidden="1" x14ac:dyDescent="0.3">
      <c r="A2199" s="1140"/>
      <c r="B2199" s="881" t="s">
        <v>2121</v>
      </c>
      <c r="C2199" s="881"/>
      <c r="D2199" s="1056" t="s">
        <v>2029</v>
      </c>
      <c r="E2199" s="1051"/>
      <c r="F2199" s="1051" t="s">
        <v>60</v>
      </c>
      <c r="G2199" s="916"/>
      <c r="H2199" s="916">
        <f t="shared" si="194"/>
        <v>0</v>
      </c>
      <c r="I2199" s="916">
        <f t="shared" si="192"/>
        <v>0</v>
      </c>
      <c r="J2199" s="10"/>
      <c r="K2199" s="953">
        <f t="shared" si="193"/>
        <v>0</v>
      </c>
    </row>
    <row r="2200" spans="1:11" ht="15.6" hidden="1" x14ac:dyDescent="0.3">
      <c r="A2200" s="1140"/>
      <c r="B2200" s="670"/>
      <c r="C2200" s="671"/>
      <c r="D2200" s="670"/>
      <c r="E2200" s="1051"/>
      <c r="F2200" s="1051"/>
      <c r="G2200" s="916"/>
      <c r="H2200" s="916"/>
      <c r="I2200" s="916"/>
      <c r="J2200" s="1051"/>
      <c r="K2200" s="916"/>
    </row>
    <row r="2201" spans="1:11" ht="15.6" hidden="1" x14ac:dyDescent="0.3">
      <c r="A2201" s="1140"/>
      <c r="B2201" s="880" t="s">
        <v>2122</v>
      </c>
      <c r="C2201" s="880"/>
      <c r="D2201" s="20" t="s">
        <v>1322</v>
      </c>
      <c r="E2201" s="880"/>
      <c r="F2201" s="880"/>
      <c r="G2201" s="964"/>
      <c r="H2201" s="964"/>
      <c r="I2201" s="964"/>
      <c r="J2201" s="880"/>
      <c r="K2201" s="964"/>
    </row>
    <row r="2202" spans="1:11" ht="15.6" hidden="1" x14ac:dyDescent="0.3">
      <c r="A2202" s="1140"/>
      <c r="B2202" s="881" t="s">
        <v>2123</v>
      </c>
      <c r="C2202" s="881"/>
      <c r="D2202" s="1056" t="s">
        <v>1302</v>
      </c>
      <c r="E2202" s="1051"/>
      <c r="F2202" s="1051" t="s">
        <v>210</v>
      </c>
      <c r="G2202" s="916"/>
      <c r="H2202" s="916">
        <f t="shared" si="194"/>
        <v>0</v>
      </c>
      <c r="I2202" s="916">
        <f t="shared" ref="I2202:I2210" si="195">H2202*$I$12</f>
        <v>0</v>
      </c>
      <c r="J2202" s="10"/>
      <c r="K2202" s="953">
        <f t="shared" ref="K2202:K2210" si="196">SUM(H2202:I2202)</f>
        <v>0</v>
      </c>
    </row>
    <row r="2203" spans="1:11" ht="15.6" hidden="1" x14ac:dyDescent="0.3">
      <c r="A2203" s="1140"/>
      <c r="B2203" s="881" t="s">
        <v>2124</v>
      </c>
      <c r="C2203" s="881"/>
      <c r="D2203" s="1056" t="s">
        <v>1307</v>
      </c>
      <c r="E2203" s="1051"/>
      <c r="F2203" s="1051" t="s">
        <v>60</v>
      </c>
      <c r="G2203" s="916"/>
      <c r="H2203" s="916">
        <f t="shared" si="194"/>
        <v>0</v>
      </c>
      <c r="I2203" s="916">
        <f t="shared" si="195"/>
        <v>0</v>
      </c>
      <c r="J2203" s="10"/>
      <c r="K2203" s="953">
        <f t="shared" si="196"/>
        <v>0</v>
      </c>
    </row>
    <row r="2204" spans="1:11" ht="15.6" hidden="1" x14ac:dyDescent="0.3">
      <c r="A2204" s="1140"/>
      <c r="B2204" s="881" t="s">
        <v>2125</v>
      </c>
      <c r="C2204" s="881"/>
      <c r="D2204" s="1056" t="s">
        <v>1308</v>
      </c>
      <c r="E2204" s="1051"/>
      <c r="F2204" s="1051" t="s">
        <v>60</v>
      </c>
      <c r="G2204" s="916"/>
      <c r="H2204" s="916">
        <f t="shared" si="194"/>
        <v>0</v>
      </c>
      <c r="I2204" s="916">
        <f t="shared" si="195"/>
        <v>0</v>
      </c>
      <c r="J2204" s="10"/>
      <c r="K2204" s="953">
        <f t="shared" si="196"/>
        <v>0</v>
      </c>
    </row>
    <row r="2205" spans="1:11" ht="15.6" hidden="1" x14ac:dyDescent="0.3">
      <c r="A2205" s="1140"/>
      <c r="B2205" s="881" t="s">
        <v>2126</v>
      </c>
      <c r="C2205" s="881"/>
      <c r="D2205" s="1056" t="s">
        <v>1324</v>
      </c>
      <c r="E2205" s="1051"/>
      <c r="F2205" s="1051" t="s">
        <v>60</v>
      </c>
      <c r="G2205" s="916"/>
      <c r="H2205" s="916">
        <f t="shared" si="194"/>
        <v>0</v>
      </c>
      <c r="I2205" s="916">
        <f t="shared" si="195"/>
        <v>0</v>
      </c>
      <c r="J2205" s="10"/>
      <c r="K2205" s="953">
        <f t="shared" si="196"/>
        <v>0</v>
      </c>
    </row>
    <row r="2206" spans="1:11" ht="15.6" hidden="1" x14ac:dyDescent="0.3">
      <c r="A2206" s="1140"/>
      <c r="B2206" s="881" t="s">
        <v>2127</v>
      </c>
      <c r="C2206" s="881"/>
      <c r="D2206" s="1056" t="s">
        <v>1303</v>
      </c>
      <c r="E2206" s="1051"/>
      <c r="F2206" s="1051" t="s">
        <v>60</v>
      </c>
      <c r="G2206" s="916"/>
      <c r="H2206" s="916">
        <f t="shared" si="194"/>
        <v>0</v>
      </c>
      <c r="I2206" s="916">
        <f t="shared" si="195"/>
        <v>0</v>
      </c>
      <c r="J2206" s="10"/>
      <c r="K2206" s="953">
        <f t="shared" si="196"/>
        <v>0</v>
      </c>
    </row>
    <row r="2207" spans="1:11" ht="15.6" hidden="1" x14ac:dyDescent="0.3">
      <c r="A2207" s="1140"/>
      <c r="B2207" s="881" t="s">
        <v>2128</v>
      </c>
      <c r="C2207" s="881"/>
      <c r="D2207" s="1056" t="s">
        <v>1304</v>
      </c>
      <c r="E2207" s="1051"/>
      <c r="F2207" s="1051" t="s">
        <v>60</v>
      </c>
      <c r="G2207" s="916"/>
      <c r="H2207" s="916">
        <f t="shared" si="194"/>
        <v>0</v>
      </c>
      <c r="I2207" s="916">
        <f t="shared" si="195"/>
        <v>0</v>
      </c>
      <c r="J2207" s="10"/>
      <c r="K2207" s="953">
        <f t="shared" si="196"/>
        <v>0</v>
      </c>
    </row>
    <row r="2208" spans="1:11" ht="15.6" hidden="1" x14ac:dyDescent="0.3">
      <c r="A2208" s="1140"/>
      <c r="B2208" s="881" t="s">
        <v>2129</v>
      </c>
      <c r="C2208" s="881"/>
      <c r="D2208" s="1056" t="s">
        <v>1305</v>
      </c>
      <c r="E2208" s="1051"/>
      <c r="F2208" s="1051" t="s">
        <v>60</v>
      </c>
      <c r="G2208" s="916"/>
      <c r="H2208" s="916">
        <f t="shared" si="194"/>
        <v>0</v>
      </c>
      <c r="I2208" s="916">
        <f t="shared" si="195"/>
        <v>0</v>
      </c>
      <c r="J2208" s="10"/>
      <c r="K2208" s="953">
        <f t="shared" si="196"/>
        <v>0</v>
      </c>
    </row>
    <row r="2209" spans="1:11" ht="15.6" hidden="1" x14ac:dyDescent="0.3">
      <c r="A2209" s="1140"/>
      <c r="B2209" s="881" t="s">
        <v>2130</v>
      </c>
      <c r="C2209" s="881"/>
      <c r="D2209" s="1056" t="s">
        <v>1311</v>
      </c>
      <c r="E2209" s="1051"/>
      <c r="F2209" s="1051" t="s">
        <v>60</v>
      </c>
      <c r="G2209" s="916"/>
      <c r="H2209" s="916">
        <f t="shared" si="194"/>
        <v>0</v>
      </c>
      <c r="I2209" s="916">
        <f t="shared" si="195"/>
        <v>0</v>
      </c>
      <c r="J2209" s="10"/>
      <c r="K2209" s="953">
        <f t="shared" si="196"/>
        <v>0</v>
      </c>
    </row>
    <row r="2210" spans="1:11" ht="15.6" hidden="1" x14ac:dyDescent="0.3">
      <c r="A2210" s="1140"/>
      <c r="B2210" s="881" t="s">
        <v>2131</v>
      </c>
      <c r="C2210" s="881"/>
      <c r="D2210" s="1056" t="s">
        <v>1313</v>
      </c>
      <c r="E2210" s="1051"/>
      <c r="F2210" s="1051" t="s">
        <v>60</v>
      </c>
      <c r="G2210" s="916"/>
      <c r="H2210" s="916">
        <f t="shared" si="194"/>
        <v>0</v>
      </c>
      <c r="I2210" s="916">
        <f t="shared" si="195"/>
        <v>0</v>
      </c>
      <c r="J2210" s="10"/>
      <c r="K2210" s="953">
        <f t="shared" si="196"/>
        <v>0</v>
      </c>
    </row>
    <row r="2211" spans="1:11" ht="15.6" hidden="1" x14ac:dyDescent="0.3">
      <c r="A2211" s="1140"/>
      <c r="B2211" s="670"/>
      <c r="C2211" s="671"/>
      <c r="D2211" s="670"/>
      <c r="E2211" s="1051"/>
      <c r="F2211" s="1051"/>
      <c r="G2211" s="916"/>
      <c r="H2211" s="916"/>
      <c r="I2211" s="916"/>
      <c r="J2211" s="1051"/>
      <c r="K2211" s="916"/>
    </row>
    <row r="2212" spans="1:11" ht="15.6" hidden="1" x14ac:dyDescent="0.3">
      <c r="A2212" s="1140"/>
      <c r="B2212" s="880" t="s">
        <v>2132</v>
      </c>
      <c r="C2212" s="880"/>
      <c r="D2212" s="20" t="s">
        <v>1140</v>
      </c>
      <c r="E2212" s="880"/>
      <c r="F2212" s="880"/>
      <c r="G2212" s="964"/>
      <c r="H2212" s="964"/>
      <c r="I2212" s="964"/>
      <c r="J2212" s="880"/>
      <c r="K2212" s="964"/>
    </row>
    <row r="2213" spans="1:11" ht="15.6" hidden="1" x14ac:dyDescent="0.3">
      <c r="A2213" s="1140"/>
      <c r="B2213" s="881" t="s">
        <v>2133</v>
      </c>
      <c r="C2213" s="1052"/>
      <c r="D2213" s="1056" t="s">
        <v>2138</v>
      </c>
      <c r="E2213" s="1051"/>
      <c r="F2213" s="1051" t="s">
        <v>60</v>
      </c>
      <c r="G2213" s="916"/>
      <c r="H2213" s="916">
        <f t="shared" si="194"/>
        <v>0</v>
      </c>
      <c r="I2213" s="916">
        <f>H2213*$I$12</f>
        <v>0</v>
      </c>
      <c r="J2213" s="10"/>
      <c r="K2213" s="953">
        <f>SUM(H2213:I2213)</f>
        <v>0</v>
      </c>
    </row>
    <row r="2214" spans="1:11" ht="15.6" hidden="1" x14ac:dyDescent="0.3">
      <c r="A2214" s="1140"/>
      <c r="B2214" s="670"/>
      <c r="C2214" s="671"/>
      <c r="D2214" s="670"/>
      <c r="E2214" s="1051"/>
      <c r="F2214" s="1051"/>
      <c r="G2214" s="916"/>
      <c r="H2214" s="916"/>
      <c r="I2214" s="916"/>
      <c r="J2214" s="1051"/>
      <c r="K2214" s="916"/>
    </row>
    <row r="2215" spans="1:11" ht="15.6" hidden="1" x14ac:dyDescent="0.3">
      <c r="A2215" s="1140"/>
      <c r="B2215" s="407" t="s">
        <v>2134</v>
      </c>
      <c r="C2215" s="407"/>
      <c r="D2215" s="408" t="s">
        <v>2135</v>
      </c>
      <c r="E2215" s="407"/>
      <c r="F2215" s="407" t="s">
        <v>112</v>
      </c>
      <c r="G2215" s="966"/>
      <c r="H2215" s="966">
        <f>G2215*E2215</f>
        <v>0</v>
      </c>
      <c r="I2215" s="966">
        <f>H2215*$I$12</f>
        <v>0</v>
      </c>
      <c r="J2215" s="409"/>
      <c r="K2215" s="966">
        <f>SUM(H2215:I2215)</f>
        <v>0</v>
      </c>
    </row>
    <row r="2216" spans="1:11" ht="15.6" hidden="1" x14ac:dyDescent="0.3">
      <c r="A2216" s="1140"/>
      <c r="B2216" s="670"/>
      <c r="C2216" s="671"/>
      <c r="D2216" s="673"/>
      <c r="E2216" s="1051"/>
      <c r="F2216" s="1051"/>
      <c r="G2216" s="916"/>
      <c r="H2216" s="916"/>
      <c r="I2216" s="916"/>
      <c r="J2216" s="1051"/>
      <c r="K2216" s="916"/>
    </row>
    <row r="2217" spans="1:11" ht="15.6" hidden="1" x14ac:dyDescent="0.3">
      <c r="A2217" s="1140"/>
      <c r="B2217" s="407" t="s">
        <v>2136</v>
      </c>
      <c r="C2217" s="407"/>
      <c r="D2217" s="408" t="s">
        <v>2137</v>
      </c>
      <c r="E2217" s="407"/>
      <c r="F2217" s="407" t="s">
        <v>112</v>
      </c>
      <c r="G2217" s="966"/>
      <c r="H2217" s="966">
        <f>G2217*E2217</f>
        <v>0</v>
      </c>
      <c r="I2217" s="966">
        <f>H2217*$I$12</f>
        <v>0</v>
      </c>
      <c r="J2217" s="409"/>
      <c r="K2217" s="966">
        <f>SUM(H2217:I2217)</f>
        <v>0</v>
      </c>
    </row>
    <row r="2218" spans="1:11" ht="15.6" hidden="1" x14ac:dyDescent="0.3">
      <c r="A2218" s="1140"/>
      <c r="B2218" s="10"/>
      <c r="C2218" s="10"/>
      <c r="D2218" s="10"/>
      <c r="E2218" s="10"/>
      <c r="F2218" s="10"/>
      <c r="G2218" s="916"/>
      <c r="H2218" s="916"/>
      <c r="I2218" s="916"/>
      <c r="J2218" s="10"/>
      <c r="K2218" s="916"/>
    </row>
    <row r="2219" spans="1:11" ht="12.75" customHeight="1" x14ac:dyDescent="0.3">
      <c r="A2219" s="1140" t="s">
        <v>4247</v>
      </c>
      <c r="B2219" s="33" t="s">
        <v>2455</v>
      </c>
      <c r="C2219" s="758"/>
      <c r="D2219" s="758" t="s">
        <v>2139</v>
      </c>
      <c r="E2219" s="758"/>
      <c r="F2219" s="758"/>
      <c r="G2219" s="968"/>
      <c r="H2219" s="968"/>
      <c r="I2219" s="968"/>
      <c r="J2219" s="758"/>
      <c r="K2219" s="968"/>
    </row>
    <row r="2220" spans="1:11" ht="15.6" hidden="1" x14ac:dyDescent="0.3">
      <c r="A2220" s="1140"/>
      <c r="B2220" s="1308" t="s">
        <v>226</v>
      </c>
      <c r="C2220" s="1310" t="s">
        <v>227</v>
      </c>
      <c r="D2220" s="1310" t="s">
        <v>228</v>
      </c>
      <c r="E2220" s="1310" t="s">
        <v>229</v>
      </c>
      <c r="F2220" s="1310" t="s">
        <v>230</v>
      </c>
      <c r="G2220" s="1306" t="s">
        <v>3953</v>
      </c>
      <c r="H2220" s="1306" t="s">
        <v>3954</v>
      </c>
      <c r="I2220" s="1137" t="s">
        <v>233</v>
      </c>
      <c r="J2220" s="1136" t="s">
        <v>3952</v>
      </c>
      <c r="K2220" s="1306" t="s">
        <v>3955</v>
      </c>
    </row>
    <row r="2221" spans="1:11" ht="15.6" hidden="1" x14ac:dyDescent="0.3">
      <c r="A2221" s="1140"/>
      <c r="B2221" s="1309"/>
      <c r="C2221" s="1311"/>
      <c r="D2221" s="1311"/>
      <c r="E2221" s="1311"/>
      <c r="F2221" s="1311"/>
      <c r="G2221" s="1307"/>
      <c r="H2221" s="1307"/>
      <c r="I2221" s="1138">
        <v>0.26960000000000001</v>
      </c>
      <c r="J2221" s="629">
        <v>0.1416</v>
      </c>
      <c r="K2221" s="1307"/>
    </row>
    <row r="2222" spans="1:11" ht="15.6" x14ac:dyDescent="0.3">
      <c r="A2222" s="1140" t="str">
        <f>IF(K2222&lt;&gt;0,"x","")</f>
        <v/>
      </c>
      <c r="B2222" s="407" t="s">
        <v>2141</v>
      </c>
      <c r="C2222" s="407"/>
      <c r="D2222" s="408" t="s">
        <v>2140</v>
      </c>
      <c r="E2222" s="407"/>
      <c r="F2222" s="407"/>
      <c r="G2222" s="966"/>
      <c r="H2222" s="966"/>
      <c r="I2222" s="966"/>
      <c r="J2222" s="966"/>
      <c r="K2222" s="966"/>
    </row>
    <row r="2223" spans="1:11" ht="15.6" hidden="1" x14ac:dyDescent="0.3">
      <c r="A2223" s="1140"/>
      <c r="B2223" s="880" t="s">
        <v>2142</v>
      </c>
      <c r="C2223" s="880"/>
      <c r="D2223" s="20" t="s">
        <v>1593</v>
      </c>
      <c r="E2223" s="880"/>
      <c r="F2223" s="880"/>
      <c r="G2223" s="964"/>
      <c r="H2223" s="964"/>
      <c r="I2223" s="964"/>
      <c r="J2223" s="880"/>
      <c r="K2223" s="964"/>
    </row>
    <row r="2224" spans="1:11" ht="15.6" hidden="1" x14ac:dyDescent="0.3">
      <c r="A2224" s="1140"/>
      <c r="B2224" s="881" t="s">
        <v>2143</v>
      </c>
      <c r="C2224" s="36"/>
      <c r="D2224" s="1056" t="s">
        <v>1302</v>
      </c>
      <c r="E2224" s="1051"/>
      <c r="F2224" s="1051" t="s">
        <v>210</v>
      </c>
      <c r="G2224" s="916"/>
      <c r="H2224" s="916">
        <f>G2224*E2224</f>
        <v>0</v>
      </c>
      <c r="I2224" s="916">
        <f t="shared" ref="I2224:I2237" si="197">H2224*$I$12</f>
        <v>0</v>
      </c>
      <c r="J2224" s="10"/>
      <c r="K2224" s="953">
        <f t="shared" ref="K2224:K2237" si="198">SUM(H2224:I2224)</f>
        <v>0</v>
      </c>
    </row>
    <row r="2225" spans="1:11" ht="15.6" hidden="1" x14ac:dyDescent="0.3">
      <c r="A2225" s="1140"/>
      <c r="B2225" s="881" t="s">
        <v>2144</v>
      </c>
      <c r="C2225" s="36"/>
      <c r="D2225" s="1056" t="s">
        <v>1318</v>
      </c>
      <c r="E2225" s="1051"/>
      <c r="F2225" s="1051" t="s">
        <v>2222</v>
      </c>
      <c r="G2225" s="916"/>
      <c r="H2225" s="916">
        <f t="shared" ref="H2225:H2288" si="199">G2225*E2225</f>
        <v>0</v>
      </c>
      <c r="I2225" s="916">
        <f t="shared" si="197"/>
        <v>0</v>
      </c>
      <c r="J2225" s="10"/>
      <c r="K2225" s="953">
        <f t="shared" si="198"/>
        <v>0</v>
      </c>
    </row>
    <row r="2226" spans="1:11" ht="15.6" hidden="1" x14ac:dyDescent="0.3">
      <c r="A2226" s="1140"/>
      <c r="B2226" s="881" t="s">
        <v>2145</v>
      </c>
      <c r="C2226" s="36"/>
      <c r="D2226" s="1056" t="s">
        <v>1988</v>
      </c>
      <c r="E2226" s="1051"/>
      <c r="F2226" s="1051" t="s">
        <v>60</v>
      </c>
      <c r="G2226" s="916"/>
      <c r="H2226" s="916">
        <f t="shared" si="199"/>
        <v>0</v>
      </c>
      <c r="I2226" s="916">
        <f t="shared" si="197"/>
        <v>0</v>
      </c>
      <c r="J2226" s="10"/>
      <c r="K2226" s="953">
        <f t="shared" si="198"/>
        <v>0</v>
      </c>
    </row>
    <row r="2227" spans="1:11" ht="15.6" hidden="1" x14ac:dyDescent="0.3">
      <c r="A2227" s="1140"/>
      <c r="B2227" s="881" t="s">
        <v>2146</v>
      </c>
      <c r="C2227" s="36"/>
      <c r="D2227" s="1056" t="s">
        <v>1305</v>
      </c>
      <c r="E2227" s="1051"/>
      <c r="F2227" s="1051" t="s">
        <v>60</v>
      </c>
      <c r="G2227" s="916"/>
      <c r="H2227" s="916">
        <f t="shared" si="199"/>
        <v>0</v>
      </c>
      <c r="I2227" s="916">
        <f t="shared" si="197"/>
        <v>0</v>
      </c>
      <c r="J2227" s="10"/>
      <c r="K2227" s="953">
        <f t="shared" si="198"/>
        <v>0</v>
      </c>
    </row>
    <row r="2228" spans="1:11" ht="15.6" hidden="1" x14ac:dyDescent="0.3">
      <c r="A2228" s="1140"/>
      <c r="B2228" s="881" t="s">
        <v>2147</v>
      </c>
      <c r="C2228" s="36"/>
      <c r="D2228" s="1056" t="s">
        <v>1306</v>
      </c>
      <c r="E2228" s="1051"/>
      <c r="F2228" s="1051" t="s">
        <v>60</v>
      </c>
      <c r="G2228" s="916"/>
      <c r="H2228" s="916">
        <f t="shared" si="199"/>
        <v>0</v>
      </c>
      <c r="I2228" s="916">
        <f t="shared" si="197"/>
        <v>0</v>
      </c>
      <c r="J2228" s="10"/>
      <c r="K2228" s="953">
        <f t="shared" si="198"/>
        <v>0</v>
      </c>
    </row>
    <row r="2229" spans="1:11" ht="15.6" hidden="1" x14ac:dyDescent="0.3">
      <c r="A2229" s="1140"/>
      <c r="B2229" s="881" t="s">
        <v>2148</v>
      </c>
      <c r="C2229" s="36"/>
      <c r="D2229" s="1056" t="s">
        <v>1326</v>
      </c>
      <c r="E2229" s="1051"/>
      <c r="F2229" s="1051" t="s">
        <v>60</v>
      </c>
      <c r="G2229" s="916"/>
      <c r="H2229" s="916">
        <f t="shared" si="199"/>
        <v>0</v>
      </c>
      <c r="I2229" s="916">
        <f t="shared" si="197"/>
        <v>0</v>
      </c>
      <c r="J2229" s="10"/>
      <c r="K2229" s="953">
        <f t="shared" si="198"/>
        <v>0</v>
      </c>
    </row>
    <row r="2230" spans="1:11" ht="15.6" hidden="1" x14ac:dyDescent="0.3">
      <c r="A2230" s="1140"/>
      <c r="B2230" s="881" t="s">
        <v>2149</v>
      </c>
      <c r="C2230" s="36"/>
      <c r="D2230" s="1056" t="s">
        <v>1307</v>
      </c>
      <c r="E2230" s="1051"/>
      <c r="F2230" s="1051" t="s">
        <v>60</v>
      </c>
      <c r="G2230" s="916"/>
      <c r="H2230" s="916">
        <f t="shared" si="199"/>
        <v>0</v>
      </c>
      <c r="I2230" s="916">
        <f t="shared" si="197"/>
        <v>0</v>
      </c>
      <c r="J2230" s="10"/>
      <c r="K2230" s="953">
        <f t="shared" si="198"/>
        <v>0</v>
      </c>
    </row>
    <row r="2231" spans="1:11" ht="15.6" hidden="1" x14ac:dyDescent="0.3">
      <c r="A2231" s="1140"/>
      <c r="B2231" s="881" t="s">
        <v>2150</v>
      </c>
      <c r="C2231" s="36"/>
      <c r="D2231" s="1056" t="s">
        <v>1321</v>
      </c>
      <c r="E2231" s="1051"/>
      <c r="F2231" s="1051" t="s">
        <v>60</v>
      </c>
      <c r="G2231" s="916"/>
      <c r="H2231" s="916">
        <f t="shared" si="199"/>
        <v>0</v>
      </c>
      <c r="I2231" s="916">
        <f t="shared" si="197"/>
        <v>0</v>
      </c>
      <c r="J2231" s="10"/>
      <c r="K2231" s="953">
        <f t="shared" si="198"/>
        <v>0</v>
      </c>
    </row>
    <row r="2232" spans="1:11" ht="15.6" hidden="1" x14ac:dyDescent="0.3">
      <c r="A2232" s="1140"/>
      <c r="B2232" s="881" t="s">
        <v>2151</v>
      </c>
      <c r="C2232" s="36"/>
      <c r="D2232" s="1056" t="s">
        <v>1317</v>
      </c>
      <c r="E2232" s="1051"/>
      <c r="F2232" s="1051" t="s">
        <v>60</v>
      </c>
      <c r="G2232" s="916"/>
      <c r="H2232" s="916">
        <f t="shared" si="199"/>
        <v>0</v>
      </c>
      <c r="I2232" s="916">
        <f t="shared" si="197"/>
        <v>0</v>
      </c>
      <c r="J2232" s="10"/>
      <c r="K2232" s="953">
        <f t="shared" si="198"/>
        <v>0</v>
      </c>
    </row>
    <row r="2233" spans="1:11" ht="15.6" hidden="1" x14ac:dyDescent="0.3">
      <c r="A2233" s="1140"/>
      <c r="B2233" s="881" t="s">
        <v>2152</v>
      </c>
      <c r="C2233" s="36"/>
      <c r="D2233" s="1056" t="s">
        <v>1612</v>
      </c>
      <c r="E2233" s="1051"/>
      <c r="F2233" s="1051" t="s">
        <v>60</v>
      </c>
      <c r="G2233" s="916"/>
      <c r="H2233" s="916">
        <f t="shared" si="199"/>
        <v>0</v>
      </c>
      <c r="I2233" s="916">
        <f t="shared" si="197"/>
        <v>0</v>
      </c>
      <c r="J2233" s="10"/>
      <c r="K2233" s="953">
        <f t="shared" si="198"/>
        <v>0</v>
      </c>
    </row>
    <row r="2234" spans="1:11" ht="15.6" hidden="1" x14ac:dyDescent="0.3">
      <c r="A2234" s="1140"/>
      <c r="B2234" s="881" t="s">
        <v>2153</v>
      </c>
      <c r="C2234" s="36"/>
      <c r="D2234" s="1056" t="s">
        <v>2223</v>
      </c>
      <c r="E2234" s="1051"/>
      <c r="F2234" s="1051" t="s">
        <v>60</v>
      </c>
      <c r="G2234" s="916"/>
      <c r="H2234" s="916">
        <f t="shared" si="199"/>
        <v>0</v>
      </c>
      <c r="I2234" s="916">
        <f t="shared" si="197"/>
        <v>0</v>
      </c>
      <c r="J2234" s="10"/>
      <c r="K2234" s="953">
        <f t="shared" si="198"/>
        <v>0</v>
      </c>
    </row>
    <row r="2235" spans="1:11" ht="15.6" hidden="1" x14ac:dyDescent="0.3">
      <c r="A2235" s="1140"/>
      <c r="B2235" s="881" t="s">
        <v>2154</v>
      </c>
      <c r="C2235" s="36"/>
      <c r="D2235" s="1056" t="s">
        <v>2224</v>
      </c>
      <c r="E2235" s="1051"/>
      <c r="F2235" s="1051" t="s">
        <v>60</v>
      </c>
      <c r="G2235" s="916"/>
      <c r="H2235" s="916">
        <f t="shared" si="199"/>
        <v>0</v>
      </c>
      <c r="I2235" s="916">
        <f t="shared" si="197"/>
        <v>0</v>
      </c>
      <c r="J2235" s="10"/>
      <c r="K2235" s="953">
        <f t="shared" si="198"/>
        <v>0</v>
      </c>
    </row>
    <row r="2236" spans="1:11" ht="15.6" hidden="1" x14ac:dyDescent="0.3">
      <c r="A2236" s="1140"/>
      <c r="B2236" s="881" t="s">
        <v>2155</v>
      </c>
      <c r="C2236" s="36"/>
      <c r="D2236" s="1056" t="s">
        <v>2225</v>
      </c>
      <c r="E2236" s="1051"/>
      <c r="F2236" s="1051" t="s">
        <v>60</v>
      </c>
      <c r="G2236" s="916"/>
      <c r="H2236" s="916">
        <f t="shared" si="199"/>
        <v>0</v>
      </c>
      <c r="I2236" s="916">
        <f t="shared" si="197"/>
        <v>0</v>
      </c>
      <c r="J2236" s="10"/>
      <c r="K2236" s="953">
        <f t="shared" si="198"/>
        <v>0</v>
      </c>
    </row>
    <row r="2237" spans="1:11" ht="15.6" hidden="1" x14ac:dyDescent="0.3">
      <c r="A2237" s="1140"/>
      <c r="B2237" s="881" t="s">
        <v>2156</v>
      </c>
      <c r="C2237" s="36"/>
      <c r="D2237" s="1056" t="s">
        <v>2226</v>
      </c>
      <c r="E2237" s="1051"/>
      <c r="F2237" s="1051" t="s">
        <v>60</v>
      </c>
      <c r="G2237" s="916"/>
      <c r="H2237" s="916">
        <f t="shared" si="199"/>
        <v>0</v>
      </c>
      <c r="I2237" s="916">
        <f t="shared" si="197"/>
        <v>0</v>
      </c>
      <c r="J2237" s="10"/>
      <c r="K2237" s="953">
        <f t="shared" si="198"/>
        <v>0</v>
      </c>
    </row>
    <row r="2238" spans="1:11" ht="15.6" hidden="1" x14ac:dyDescent="0.3">
      <c r="A2238" s="1140"/>
      <c r="B2238" s="881"/>
      <c r="C2238" s="36"/>
      <c r="D2238" s="1057"/>
      <c r="E2238" s="1051"/>
      <c r="F2238" s="1051"/>
      <c r="G2238" s="916"/>
      <c r="H2238" s="916"/>
      <c r="I2238" s="916"/>
      <c r="J2238" s="1051"/>
      <c r="K2238" s="916"/>
    </row>
    <row r="2239" spans="1:11" ht="15.6" hidden="1" x14ac:dyDescent="0.3">
      <c r="A2239" s="1140"/>
      <c r="B2239" s="880" t="s">
        <v>2157</v>
      </c>
      <c r="C2239" s="880"/>
      <c r="D2239" s="20" t="s">
        <v>1301</v>
      </c>
      <c r="E2239" s="880"/>
      <c r="F2239" s="880"/>
      <c r="G2239" s="964"/>
      <c r="H2239" s="964"/>
      <c r="I2239" s="964"/>
      <c r="J2239" s="880"/>
      <c r="K2239" s="964"/>
    </row>
    <row r="2240" spans="1:11" ht="15.6" hidden="1" x14ac:dyDescent="0.3">
      <c r="A2240" s="1140"/>
      <c r="B2240" s="881" t="s">
        <v>2158</v>
      </c>
      <c r="C2240" s="36"/>
      <c r="D2240" s="1056" t="s">
        <v>1302</v>
      </c>
      <c r="E2240" s="1051"/>
      <c r="F2240" s="1051" t="s">
        <v>210</v>
      </c>
      <c r="G2240" s="916"/>
      <c r="H2240" s="916">
        <f t="shared" si="199"/>
        <v>0</v>
      </c>
      <c r="I2240" s="916">
        <f t="shared" ref="I2240:I2252" si="200">H2240*$I$12</f>
        <v>0</v>
      </c>
      <c r="J2240" s="10"/>
      <c r="K2240" s="953">
        <f t="shared" ref="K2240:K2252" si="201">SUM(H2240:I2240)</f>
        <v>0</v>
      </c>
    </row>
    <row r="2241" spans="1:11" ht="15.6" hidden="1" x14ac:dyDescent="0.3">
      <c r="A2241" s="1140"/>
      <c r="B2241" s="881" t="s">
        <v>2159</v>
      </c>
      <c r="C2241" s="36"/>
      <c r="D2241" s="1056" t="s">
        <v>1303</v>
      </c>
      <c r="E2241" s="1051"/>
      <c r="F2241" s="1051" t="s">
        <v>60</v>
      </c>
      <c r="G2241" s="916"/>
      <c r="H2241" s="916">
        <f t="shared" si="199"/>
        <v>0</v>
      </c>
      <c r="I2241" s="916">
        <f t="shared" si="200"/>
        <v>0</v>
      </c>
      <c r="J2241" s="10"/>
      <c r="K2241" s="953">
        <f t="shared" si="201"/>
        <v>0</v>
      </c>
    </row>
    <row r="2242" spans="1:11" ht="15.6" hidden="1" x14ac:dyDescent="0.3">
      <c r="A2242" s="1140"/>
      <c r="B2242" s="881" t="s">
        <v>2160</v>
      </c>
      <c r="C2242" s="36"/>
      <c r="D2242" s="1056" t="s">
        <v>1304</v>
      </c>
      <c r="E2242" s="1051"/>
      <c r="F2242" s="1051" t="s">
        <v>60</v>
      </c>
      <c r="G2242" s="916"/>
      <c r="H2242" s="916">
        <f t="shared" si="199"/>
        <v>0</v>
      </c>
      <c r="I2242" s="916">
        <f t="shared" si="200"/>
        <v>0</v>
      </c>
      <c r="J2242" s="10"/>
      <c r="K2242" s="953">
        <f t="shared" si="201"/>
        <v>0</v>
      </c>
    </row>
    <row r="2243" spans="1:11" ht="15.6" hidden="1" x14ac:dyDescent="0.3">
      <c r="A2243" s="1140"/>
      <c r="B2243" s="881" t="s">
        <v>2161</v>
      </c>
      <c r="C2243" s="36"/>
      <c r="D2243" s="1056" t="s">
        <v>1305</v>
      </c>
      <c r="E2243" s="1051"/>
      <c r="F2243" s="1051" t="s">
        <v>60</v>
      </c>
      <c r="G2243" s="916"/>
      <c r="H2243" s="916">
        <f t="shared" si="199"/>
        <v>0</v>
      </c>
      <c r="I2243" s="916">
        <f t="shared" si="200"/>
        <v>0</v>
      </c>
      <c r="J2243" s="10"/>
      <c r="K2243" s="953">
        <f t="shared" si="201"/>
        <v>0</v>
      </c>
    </row>
    <row r="2244" spans="1:11" ht="15.6" hidden="1" x14ac:dyDescent="0.3">
      <c r="A2244" s="1140"/>
      <c r="B2244" s="881" t="s">
        <v>2162</v>
      </c>
      <c r="C2244" s="36"/>
      <c r="D2244" s="1056" t="s">
        <v>1306</v>
      </c>
      <c r="E2244" s="1051"/>
      <c r="F2244" s="1051" t="s">
        <v>60</v>
      </c>
      <c r="G2244" s="916"/>
      <c r="H2244" s="916">
        <f t="shared" si="199"/>
        <v>0</v>
      </c>
      <c r="I2244" s="916">
        <f t="shared" si="200"/>
        <v>0</v>
      </c>
      <c r="J2244" s="10"/>
      <c r="K2244" s="953">
        <f t="shared" si="201"/>
        <v>0</v>
      </c>
    </row>
    <row r="2245" spans="1:11" ht="15.6" hidden="1" x14ac:dyDescent="0.3">
      <c r="A2245" s="1140"/>
      <c r="B2245" s="881" t="s">
        <v>2163</v>
      </c>
      <c r="C2245" s="36"/>
      <c r="D2245" s="1056" t="s">
        <v>1307</v>
      </c>
      <c r="E2245" s="1051"/>
      <c r="F2245" s="1051" t="s">
        <v>60</v>
      </c>
      <c r="G2245" s="916"/>
      <c r="H2245" s="916">
        <f t="shared" si="199"/>
        <v>0</v>
      </c>
      <c r="I2245" s="916">
        <f t="shared" si="200"/>
        <v>0</v>
      </c>
      <c r="J2245" s="10"/>
      <c r="K2245" s="953">
        <f t="shared" si="201"/>
        <v>0</v>
      </c>
    </row>
    <row r="2246" spans="1:11" ht="15.6" hidden="1" x14ac:dyDescent="0.3">
      <c r="A2246" s="1140"/>
      <c r="B2246" s="881" t="s">
        <v>2164</v>
      </c>
      <c r="C2246" s="36"/>
      <c r="D2246" s="1056" t="s">
        <v>1308</v>
      </c>
      <c r="E2246" s="1051"/>
      <c r="F2246" s="1051" t="s">
        <v>60</v>
      </c>
      <c r="G2246" s="916"/>
      <c r="H2246" s="916">
        <f t="shared" si="199"/>
        <v>0</v>
      </c>
      <c r="I2246" s="916">
        <f t="shared" si="200"/>
        <v>0</v>
      </c>
      <c r="J2246" s="10"/>
      <c r="K2246" s="953">
        <f t="shared" si="201"/>
        <v>0</v>
      </c>
    </row>
    <row r="2247" spans="1:11" ht="15.6" hidden="1" x14ac:dyDescent="0.3">
      <c r="A2247" s="1140"/>
      <c r="B2247" s="881" t="s">
        <v>2165</v>
      </c>
      <c r="C2247" s="36"/>
      <c r="D2247" s="1056" t="s">
        <v>1309</v>
      </c>
      <c r="E2247" s="1051"/>
      <c r="F2247" s="1051" t="s">
        <v>60</v>
      </c>
      <c r="G2247" s="916"/>
      <c r="H2247" s="916">
        <f t="shared" si="199"/>
        <v>0</v>
      </c>
      <c r="I2247" s="916">
        <f t="shared" si="200"/>
        <v>0</v>
      </c>
      <c r="J2247" s="10"/>
      <c r="K2247" s="953">
        <f t="shared" si="201"/>
        <v>0</v>
      </c>
    </row>
    <row r="2248" spans="1:11" ht="15.6" hidden="1" x14ac:dyDescent="0.3">
      <c r="A2248" s="1140"/>
      <c r="B2248" s="881" t="s">
        <v>2166</v>
      </c>
      <c r="C2248" s="36"/>
      <c r="D2248" s="1056" t="s">
        <v>1310</v>
      </c>
      <c r="E2248" s="1051"/>
      <c r="F2248" s="1051" t="s">
        <v>60</v>
      </c>
      <c r="G2248" s="916"/>
      <c r="H2248" s="916">
        <f t="shared" si="199"/>
        <v>0</v>
      </c>
      <c r="I2248" s="916">
        <f t="shared" si="200"/>
        <v>0</v>
      </c>
      <c r="J2248" s="10"/>
      <c r="K2248" s="953">
        <f t="shared" si="201"/>
        <v>0</v>
      </c>
    </row>
    <row r="2249" spans="1:11" ht="15.6" hidden="1" x14ac:dyDescent="0.3">
      <c r="A2249" s="1140"/>
      <c r="B2249" s="881" t="s">
        <v>2167</v>
      </c>
      <c r="C2249" s="36"/>
      <c r="D2249" s="1056" t="s">
        <v>1311</v>
      </c>
      <c r="E2249" s="1051"/>
      <c r="F2249" s="1051" t="s">
        <v>60</v>
      </c>
      <c r="G2249" s="916"/>
      <c r="H2249" s="916">
        <f t="shared" si="199"/>
        <v>0</v>
      </c>
      <c r="I2249" s="916">
        <f t="shared" si="200"/>
        <v>0</v>
      </c>
      <c r="J2249" s="10"/>
      <c r="K2249" s="953">
        <f t="shared" si="201"/>
        <v>0</v>
      </c>
    </row>
    <row r="2250" spans="1:11" ht="15.6" hidden="1" x14ac:dyDescent="0.3">
      <c r="A2250" s="1140"/>
      <c r="B2250" s="881" t="s">
        <v>2168</v>
      </c>
      <c r="C2250" s="36"/>
      <c r="D2250" s="1056" t="s">
        <v>1312</v>
      </c>
      <c r="E2250" s="1051"/>
      <c r="F2250" s="1051" t="s">
        <v>60</v>
      </c>
      <c r="G2250" s="916"/>
      <c r="H2250" s="916">
        <f t="shared" si="199"/>
        <v>0</v>
      </c>
      <c r="I2250" s="916">
        <f t="shared" si="200"/>
        <v>0</v>
      </c>
      <c r="J2250" s="10"/>
      <c r="K2250" s="953">
        <f t="shared" si="201"/>
        <v>0</v>
      </c>
    </row>
    <row r="2251" spans="1:11" ht="15.6" hidden="1" x14ac:dyDescent="0.3">
      <c r="A2251" s="1140"/>
      <c r="B2251" s="881" t="s">
        <v>2169</v>
      </c>
      <c r="C2251" s="36"/>
      <c r="D2251" s="1056" t="s">
        <v>1313</v>
      </c>
      <c r="E2251" s="1051"/>
      <c r="F2251" s="1051" t="s">
        <v>60</v>
      </c>
      <c r="G2251" s="916"/>
      <c r="H2251" s="916">
        <f t="shared" si="199"/>
        <v>0</v>
      </c>
      <c r="I2251" s="916">
        <f t="shared" si="200"/>
        <v>0</v>
      </c>
      <c r="J2251" s="10"/>
      <c r="K2251" s="953">
        <f t="shared" si="201"/>
        <v>0</v>
      </c>
    </row>
    <row r="2252" spans="1:11" ht="15.6" hidden="1" x14ac:dyDescent="0.3">
      <c r="A2252" s="1140"/>
      <c r="B2252" s="881" t="s">
        <v>2170</v>
      </c>
      <c r="C2252" s="36"/>
      <c r="D2252" s="1056" t="s">
        <v>1319</v>
      </c>
      <c r="E2252" s="1051"/>
      <c r="F2252" s="1051" t="s">
        <v>60</v>
      </c>
      <c r="G2252" s="916"/>
      <c r="H2252" s="916">
        <f t="shared" si="199"/>
        <v>0</v>
      </c>
      <c r="I2252" s="916">
        <f t="shared" si="200"/>
        <v>0</v>
      </c>
      <c r="J2252" s="10"/>
      <c r="K2252" s="953">
        <f t="shared" si="201"/>
        <v>0</v>
      </c>
    </row>
    <row r="2253" spans="1:11" ht="15.6" hidden="1" x14ac:dyDescent="0.3">
      <c r="A2253" s="1140"/>
      <c r="B2253" s="881"/>
      <c r="C2253" s="36"/>
      <c r="D2253" s="1056"/>
      <c r="E2253" s="1051"/>
      <c r="F2253" s="1051"/>
      <c r="G2253" s="916"/>
      <c r="H2253" s="916"/>
      <c r="I2253" s="916"/>
      <c r="J2253" s="1051"/>
      <c r="K2253" s="916"/>
    </row>
    <row r="2254" spans="1:11" ht="15.6" hidden="1" x14ac:dyDescent="0.3">
      <c r="A2254" s="1140"/>
      <c r="B2254" s="880" t="s">
        <v>2171</v>
      </c>
      <c r="C2254" s="880"/>
      <c r="D2254" s="20" t="s">
        <v>1603</v>
      </c>
      <c r="E2254" s="880"/>
      <c r="F2254" s="880"/>
      <c r="G2254" s="964"/>
      <c r="H2254" s="964"/>
      <c r="I2254" s="964"/>
      <c r="J2254" s="880"/>
      <c r="K2254" s="964"/>
    </row>
    <row r="2255" spans="1:11" ht="15.6" hidden="1" x14ac:dyDescent="0.3">
      <c r="A2255" s="1140"/>
      <c r="B2255" s="881" t="s">
        <v>2172</v>
      </c>
      <c r="C2255" s="36"/>
      <c r="D2255" s="1056" t="s">
        <v>1302</v>
      </c>
      <c r="E2255" s="1051"/>
      <c r="F2255" s="1051" t="s">
        <v>210</v>
      </c>
      <c r="G2255" s="916"/>
      <c r="H2255" s="916">
        <f t="shared" si="199"/>
        <v>0</v>
      </c>
      <c r="I2255" s="916">
        <f t="shared" ref="I2255:I2267" si="202">H2255*$I$12</f>
        <v>0</v>
      </c>
      <c r="J2255" s="10"/>
      <c r="K2255" s="953">
        <f t="shared" ref="K2255:K2267" si="203">SUM(H2255:I2255)</f>
        <v>0</v>
      </c>
    </row>
    <row r="2256" spans="1:11" ht="15.6" hidden="1" x14ac:dyDescent="0.3">
      <c r="A2256" s="1140"/>
      <c r="B2256" s="881" t="s">
        <v>2173</v>
      </c>
      <c r="C2256" s="36"/>
      <c r="D2256" s="1056" t="s">
        <v>1316</v>
      </c>
      <c r="E2256" s="1051"/>
      <c r="F2256" s="1051" t="s">
        <v>60</v>
      </c>
      <c r="G2256" s="916"/>
      <c r="H2256" s="916">
        <f t="shared" si="199"/>
        <v>0</v>
      </c>
      <c r="I2256" s="916">
        <f t="shared" si="202"/>
        <v>0</v>
      </c>
      <c r="J2256" s="10"/>
      <c r="K2256" s="953">
        <f t="shared" si="203"/>
        <v>0</v>
      </c>
    </row>
    <row r="2257" spans="1:11" ht="15.6" hidden="1" x14ac:dyDescent="0.3">
      <c r="A2257" s="1140"/>
      <c r="B2257" s="881" t="s">
        <v>2174</v>
      </c>
      <c r="C2257" s="36"/>
      <c r="D2257" s="1056" t="s">
        <v>1308</v>
      </c>
      <c r="E2257" s="1051"/>
      <c r="F2257" s="1051" t="s">
        <v>60</v>
      </c>
      <c r="G2257" s="916"/>
      <c r="H2257" s="916">
        <f t="shared" si="199"/>
        <v>0</v>
      </c>
      <c r="I2257" s="916">
        <f t="shared" si="202"/>
        <v>0</v>
      </c>
      <c r="J2257" s="10"/>
      <c r="K2257" s="953">
        <f t="shared" si="203"/>
        <v>0</v>
      </c>
    </row>
    <row r="2258" spans="1:11" ht="15.6" hidden="1" x14ac:dyDescent="0.3">
      <c r="A2258" s="1140"/>
      <c r="B2258" s="881" t="s">
        <v>2175</v>
      </c>
      <c r="C2258" s="36"/>
      <c r="D2258" s="1056" t="s">
        <v>1317</v>
      </c>
      <c r="E2258" s="1051"/>
      <c r="F2258" s="1051" t="s">
        <v>60</v>
      </c>
      <c r="G2258" s="916"/>
      <c r="H2258" s="916">
        <f t="shared" si="199"/>
        <v>0</v>
      </c>
      <c r="I2258" s="916">
        <f t="shared" si="202"/>
        <v>0</v>
      </c>
      <c r="J2258" s="10"/>
      <c r="K2258" s="953">
        <f t="shared" si="203"/>
        <v>0</v>
      </c>
    </row>
    <row r="2259" spans="1:11" ht="15.6" hidden="1" x14ac:dyDescent="0.3">
      <c r="A2259" s="1140"/>
      <c r="B2259" s="881" t="s">
        <v>2176</v>
      </c>
      <c r="C2259" s="36"/>
      <c r="D2259" s="1056" t="s">
        <v>1306</v>
      </c>
      <c r="E2259" s="1051"/>
      <c r="F2259" s="1051" t="s">
        <v>60</v>
      </c>
      <c r="G2259" s="916"/>
      <c r="H2259" s="916">
        <f t="shared" si="199"/>
        <v>0</v>
      </c>
      <c r="I2259" s="916">
        <f t="shared" si="202"/>
        <v>0</v>
      </c>
      <c r="J2259" s="10"/>
      <c r="K2259" s="953">
        <f t="shared" si="203"/>
        <v>0</v>
      </c>
    </row>
    <row r="2260" spans="1:11" ht="15.6" hidden="1" x14ac:dyDescent="0.3">
      <c r="A2260" s="1140"/>
      <c r="B2260" s="881" t="s">
        <v>2177</v>
      </c>
      <c r="C2260" s="36"/>
      <c r="D2260" s="1056" t="s">
        <v>1303</v>
      </c>
      <c r="E2260" s="1051"/>
      <c r="F2260" s="1051" t="s">
        <v>60</v>
      </c>
      <c r="G2260" s="916"/>
      <c r="H2260" s="916">
        <f t="shared" si="199"/>
        <v>0</v>
      </c>
      <c r="I2260" s="916">
        <f t="shared" si="202"/>
        <v>0</v>
      </c>
      <c r="J2260" s="10"/>
      <c r="K2260" s="953">
        <f t="shared" si="203"/>
        <v>0</v>
      </c>
    </row>
    <row r="2261" spans="1:11" ht="15.6" hidden="1" x14ac:dyDescent="0.3">
      <c r="A2261" s="1140"/>
      <c r="B2261" s="881" t="s">
        <v>2178</v>
      </c>
      <c r="C2261" s="36"/>
      <c r="D2261" s="1056" t="s">
        <v>1318</v>
      </c>
      <c r="E2261" s="1051"/>
      <c r="F2261" s="1051" t="s">
        <v>60</v>
      </c>
      <c r="G2261" s="916"/>
      <c r="H2261" s="916">
        <f t="shared" si="199"/>
        <v>0</v>
      </c>
      <c r="I2261" s="916">
        <f t="shared" si="202"/>
        <v>0</v>
      </c>
      <c r="J2261" s="10"/>
      <c r="K2261" s="953">
        <f t="shared" si="203"/>
        <v>0</v>
      </c>
    </row>
    <row r="2262" spans="1:11" ht="15.6" hidden="1" x14ac:dyDescent="0.3">
      <c r="A2262" s="1140"/>
      <c r="B2262" s="881" t="s">
        <v>2179</v>
      </c>
      <c r="C2262" s="36"/>
      <c r="D2262" s="1056" t="s">
        <v>1307</v>
      </c>
      <c r="E2262" s="1051"/>
      <c r="F2262" s="1051" t="s">
        <v>60</v>
      </c>
      <c r="G2262" s="916"/>
      <c r="H2262" s="916">
        <f t="shared" si="199"/>
        <v>0</v>
      </c>
      <c r="I2262" s="916">
        <f t="shared" si="202"/>
        <v>0</v>
      </c>
      <c r="J2262" s="10"/>
      <c r="K2262" s="953">
        <f t="shared" si="203"/>
        <v>0</v>
      </c>
    </row>
    <row r="2263" spans="1:11" ht="15.6" hidden="1" x14ac:dyDescent="0.3">
      <c r="A2263" s="1140"/>
      <c r="B2263" s="881" t="s">
        <v>2180</v>
      </c>
      <c r="C2263" s="36"/>
      <c r="D2263" s="1056" t="s">
        <v>1305</v>
      </c>
      <c r="E2263" s="1051"/>
      <c r="F2263" s="1051" t="s">
        <v>60</v>
      </c>
      <c r="G2263" s="916"/>
      <c r="H2263" s="916">
        <f t="shared" si="199"/>
        <v>0</v>
      </c>
      <c r="I2263" s="916">
        <f t="shared" si="202"/>
        <v>0</v>
      </c>
      <c r="J2263" s="10"/>
      <c r="K2263" s="953">
        <f t="shared" si="203"/>
        <v>0</v>
      </c>
    </row>
    <row r="2264" spans="1:11" ht="15.6" hidden="1" x14ac:dyDescent="0.3">
      <c r="A2264" s="1140"/>
      <c r="B2264" s="881" t="s">
        <v>2181</v>
      </c>
      <c r="C2264" s="36"/>
      <c r="D2264" s="1056" t="s">
        <v>1313</v>
      </c>
      <c r="E2264" s="1051"/>
      <c r="F2264" s="1051" t="s">
        <v>60</v>
      </c>
      <c r="G2264" s="916"/>
      <c r="H2264" s="916">
        <f t="shared" si="199"/>
        <v>0</v>
      </c>
      <c r="I2264" s="916">
        <f t="shared" si="202"/>
        <v>0</v>
      </c>
      <c r="J2264" s="10"/>
      <c r="K2264" s="953">
        <f t="shared" si="203"/>
        <v>0</v>
      </c>
    </row>
    <row r="2265" spans="1:11" ht="15.6" hidden="1" x14ac:dyDescent="0.3">
      <c r="A2265" s="1140"/>
      <c r="B2265" s="881" t="s">
        <v>2182</v>
      </c>
      <c r="C2265" s="36"/>
      <c r="D2265" s="1056" t="s">
        <v>1319</v>
      </c>
      <c r="E2265" s="1051"/>
      <c r="F2265" s="1051" t="s">
        <v>60</v>
      </c>
      <c r="G2265" s="916"/>
      <c r="H2265" s="916">
        <f t="shared" si="199"/>
        <v>0</v>
      </c>
      <c r="I2265" s="916">
        <f t="shared" si="202"/>
        <v>0</v>
      </c>
      <c r="J2265" s="10"/>
      <c r="K2265" s="953">
        <f t="shared" si="203"/>
        <v>0</v>
      </c>
    </row>
    <row r="2266" spans="1:11" ht="15.6" hidden="1" x14ac:dyDescent="0.3">
      <c r="A2266" s="1140"/>
      <c r="B2266" s="881" t="s">
        <v>2183</v>
      </c>
      <c r="C2266" s="36"/>
      <c r="D2266" s="1056" t="s">
        <v>1320</v>
      </c>
      <c r="E2266" s="1051"/>
      <c r="F2266" s="1051" t="s">
        <v>60</v>
      </c>
      <c r="G2266" s="916"/>
      <c r="H2266" s="916">
        <f t="shared" si="199"/>
        <v>0</v>
      </c>
      <c r="I2266" s="916">
        <f t="shared" si="202"/>
        <v>0</v>
      </c>
      <c r="J2266" s="10"/>
      <c r="K2266" s="953">
        <f t="shared" si="203"/>
        <v>0</v>
      </c>
    </row>
    <row r="2267" spans="1:11" ht="15.6" hidden="1" x14ac:dyDescent="0.3">
      <c r="A2267" s="1140"/>
      <c r="B2267" s="881" t="s">
        <v>2184</v>
      </c>
      <c r="C2267" s="36"/>
      <c r="D2267" s="1056" t="s">
        <v>1321</v>
      </c>
      <c r="E2267" s="1051"/>
      <c r="F2267" s="1051" t="s">
        <v>60</v>
      </c>
      <c r="G2267" s="916"/>
      <c r="H2267" s="916">
        <f t="shared" si="199"/>
        <v>0</v>
      </c>
      <c r="I2267" s="916">
        <f t="shared" si="202"/>
        <v>0</v>
      </c>
      <c r="J2267" s="10"/>
      <c r="K2267" s="953">
        <f t="shared" si="203"/>
        <v>0</v>
      </c>
    </row>
    <row r="2268" spans="1:11" ht="15.6" hidden="1" x14ac:dyDescent="0.3">
      <c r="A2268" s="1140"/>
      <c r="B2268" s="881"/>
      <c r="C2268" s="36"/>
      <c r="D2268" s="1057"/>
      <c r="E2268" s="1051"/>
      <c r="F2268" s="1051"/>
      <c r="G2268" s="916"/>
      <c r="H2268" s="916"/>
      <c r="I2268" s="916"/>
      <c r="J2268" s="1051"/>
      <c r="K2268" s="916"/>
    </row>
    <row r="2269" spans="1:11" ht="15.6" hidden="1" x14ac:dyDescent="0.3">
      <c r="A2269" s="1140"/>
      <c r="B2269" s="880" t="s">
        <v>2185</v>
      </c>
      <c r="C2269" s="880"/>
      <c r="D2269" s="20" t="s">
        <v>1322</v>
      </c>
      <c r="E2269" s="880"/>
      <c r="F2269" s="880"/>
      <c r="G2269" s="964"/>
      <c r="H2269" s="964"/>
      <c r="I2269" s="964"/>
      <c r="J2269" s="880"/>
      <c r="K2269" s="964"/>
    </row>
    <row r="2270" spans="1:11" ht="15.6" hidden="1" x14ac:dyDescent="0.3">
      <c r="A2270" s="1140"/>
      <c r="B2270" s="881" t="s">
        <v>2186</v>
      </c>
      <c r="C2270" s="36"/>
      <c r="D2270" s="1056" t="s">
        <v>1302</v>
      </c>
      <c r="E2270" s="1051"/>
      <c r="F2270" s="1051" t="s">
        <v>210</v>
      </c>
      <c r="G2270" s="916"/>
      <c r="H2270" s="916">
        <f t="shared" si="199"/>
        <v>0</v>
      </c>
      <c r="I2270" s="916">
        <f t="shared" ref="I2270:I2279" si="204">H2270*$I$12</f>
        <v>0</v>
      </c>
      <c r="J2270" s="10"/>
      <c r="K2270" s="953">
        <f t="shared" ref="K2270:K2279" si="205">SUM(H2270:I2270)</f>
        <v>0</v>
      </c>
    </row>
    <row r="2271" spans="1:11" ht="15.6" hidden="1" x14ac:dyDescent="0.3">
      <c r="A2271" s="1140"/>
      <c r="B2271" s="881" t="s">
        <v>2187</v>
      </c>
      <c r="C2271" s="36"/>
      <c r="D2271" s="1056" t="s">
        <v>1307</v>
      </c>
      <c r="E2271" s="1051"/>
      <c r="F2271" s="1051" t="s">
        <v>60</v>
      </c>
      <c r="G2271" s="916"/>
      <c r="H2271" s="916">
        <f t="shared" si="199"/>
        <v>0</v>
      </c>
      <c r="I2271" s="916">
        <f t="shared" si="204"/>
        <v>0</v>
      </c>
      <c r="J2271" s="10"/>
      <c r="K2271" s="953">
        <f t="shared" si="205"/>
        <v>0</v>
      </c>
    </row>
    <row r="2272" spans="1:11" ht="15.6" hidden="1" x14ac:dyDescent="0.3">
      <c r="A2272" s="1140"/>
      <c r="B2272" s="881" t="s">
        <v>2188</v>
      </c>
      <c r="C2272" s="36"/>
      <c r="D2272" s="1056" t="s">
        <v>1308</v>
      </c>
      <c r="E2272" s="1051"/>
      <c r="F2272" s="1051" t="s">
        <v>60</v>
      </c>
      <c r="G2272" s="916"/>
      <c r="H2272" s="916">
        <f t="shared" si="199"/>
        <v>0</v>
      </c>
      <c r="I2272" s="916">
        <f t="shared" si="204"/>
        <v>0</v>
      </c>
      <c r="J2272" s="10"/>
      <c r="K2272" s="953">
        <f t="shared" si="205"/>
        <v>0</v>
      </c>
    </row>
    <row r="2273" spans="1:11" ht="15.6" hidden="1" x14ac:dyDescent="0.3">
      <c r="A2273" s="1140"/>
      <c r="B2273" s="881" t="s">
        <v>2189</v>
      </c>
      <c r="C2273" s="36"/>
      <c r="D2273" s="1056" t="s">
        <v>1324</v>
      </c>
      <c r="E2273" s="1051"/>
      <c r="F2273" s="1051" t="s">
        <v>60</v>
      </c>
      <c r="G2273" s="916"/>
      <c r="H2273" s="916">
        <f t="shared" si="199"/>
        <v>0</v>
      </c>
      <c r="I2273" s="916">
        <f t="shared" si="204"/>
        <v>0</v>
      </c>
      <c r="J2273" s="10"/>
      <c r="K2273" s="953">
        <f t="shared" si="205"/>
        <v>0</v>
      </c>
    </row>
    <row r="2274" spans="1:11" ht="15.6" hidden="1" x14ac:dyDescent="0.3">
      <c r="A2274" s="1140"/>
      <c r="B2274" s="881" t="s">
        <v>2190</v>
      </c>
      <c r="C2274" s="36"/>
      <c r="D2274" s="1056" t="s">
        <v>1303</v>
      </c>
      <c r="E2274" s="1051"/>
      <c r="F2274" s="1051" t="s">
        <v>60</v>
      </c>
      <c r="G2274" s="916"/>
      <c r="H2274" s="916">
        <f t="shared" si="199"/>
        <v>0</v>
      </c>
      <c r="I2274" s="916">
        <f t="shared" si="204"/>
        <v>0</v>
      </c>
      <c r="J2274" s="10"/>
      <c r="K2274" s="953">
        <f t="shared" si="205"/>
        <v>0</v>
      </c>
    </row>
    <row r="2275" spans="1:11" ht="15.6" hidden="1" x14ac:dyDescent="0.3">
      <c r="A2275" s="1140"/>
      <c r="B2275" s="881" t="s">
        <v>2191</v>
      </c>
      <c r="C2275" s="36"/>
      <c r="D2275" s="1056" t="s">
        <v>1304</v>
      </c>
      <c r="E2275" s="1051"/>
      <c r="F2275" s="1051" t="s">
        <v>60</v>
      </c>
      <c r="G2275" s="916"/>
      <c r="H2275" s="916">
        <f t="shared" si="199"/>
        <v>0</v>
      </c>
      <c r="I2275" s="916">
        <f t="shared" si="204"/>
        <v>0</v>
      </c>
      <c r="J2275" s="10"/>
      <c r="K2275" s="953">
        <f t="shared" si="205"/>
        <v>0</v>
      </c>
    </row>
    <row r="2276" spans="1:11" ht="15.6" hidden="1" x14ac:dyDescent="0.3">
      <c r="A2276" s="1140"/>
      <c r="B2276" s="881" t="s">
        <v>2192</v>
      </c>
      <c r="C2276" s="36"/>
      <c r="D2276" s="1056" t="s">
        <v>1305</v>
      </c>
      <c r="E2276" s="1051"/>
      <c r="F2276" s="1051" t="s">
        <v>60</v>
      </c>
      <c r="G2276" s="916"/>
      <c r="H2276" s="916">
        <f t="shared" si="199"/>
        <v>0</v>
      </c>
      <c r="I2276" s="916">
        <f t="shared" si="204"/>
        <v>0</v>
      </c>
      <c r="J2276" s="10"/>
      <c r="K2276" s="953">
        <f t="shared" si="205"/>
        <v>0</v>
      </c>
    </row>
    <row r="2277" spans="1:11" ht="15.6" hidden="1" x14ac:dyDescent="0.3">
      <c r="A2277" s="1140"/>
      <c r="B2277" s="881" t="s">
        <v>2193</v>
      </c>
      <c r="C2277" s="36"/>
      <c r="D2277" s="1056" t="s">
        <v>1311</v>
      </c>
      <c r="E2277" s="1051"/>
      <c r="F2277" s="1051" t="s">
        <v>60</v>
      </c>
      <c r="G2277" s="916"/>
      <c r="H2277" s="916">
        <f t="shared" si="199"/>
        <v>0</v>
      </c>
      <c r="I2277" s="916">
        <f t="shared" si="204"/>
        <v>0</v>
      </c>
      <c r="J2277" s="10"/>
      <c r="K2277" s="953">
        <f t="shared" si="205"/>
        <v>0</v>
      </c>
    </row>
    <row r="2278" spans="1:11" ht="15.6" hidden="1" x14ac:dyDescent="0.3">
      <c r="A2278" s="1140"/>
      <c r="B2278" s="881" t="s">
        <v>2194</v>
      </c>
      <c r="C2278" s="36"/>
      <c r="D2278" s="1056" t="s">
        <v>1313</v>
      </c>
      <c r="E2278" s="1051"/>
      <c r="F2278" s="1051" t="s">
        <v>60</v>
      </c>
      <c r="G2278" s="916"/>
      <c r="H2278" s="916">
        <f t="shared" si="199"/>
        <v>0</v>
      </c>
      <c r="I2278" s="916">
        <f t="shared" si="204"/>
        <v>0</v>
      </c>
      <c r="J2278" s="10"/>
      <c r="K2278" s="953">
        <f t="shared" si="205"/>
        <v>0</v>
      </c>
    </row>
    <row r="2279" spans="1:11" ht="15.6" hidden="1" x14ac:dyDescent="0.3">
      <c r="A2279" s="1140"/>
      <c r="B2279" s="881" t="s">
        <v>2195</v>
      </c>
      <c r="C2279" s="36"/>
      <c r="D2279" s="1056" t="s">
        <v>1319</v>
      </c>
      <c r="E2279" s="1051"/>
      <c r="F2279" s="1051" t="s">
        <v>60</v>
      </c>
      <c r="G2279" s="916"/>
      <c r="H2279" s="916">
        <f t="shared" si="199"/>
        <v>0</v>
      </c>
      <c r="I2279" s="916">
        <f t="shared" si="204"/>
        <v>0</v>
      </c>
      <c r="J2279" s="10"/>
      <c r="K2279" s="953">
        <f t="shared" si="205"/>
        <v>0</v>
      </c>
    </row>
    <row r="2280" spans="1:11" ht="15.6" hidden="1" x14ac:dyDescent="0.3">
      <c r="A2280" s="1140"/>
      <c r="B2280" s="881"/>
      <c r="C2280" s="36"/>
      <c r="D2280" s="1056"/>
      <c r="E2280" s="1051"/>
      <c r="F2280" s="1051"/>
      <c r="G2280" s="916"/>
      <c r="H2280" s="916"/>
      <c r="I2280" s="916"/>
      <c r="J2280" s="1051"/>
      <c r="K2280" s="916"/>
    </row>
    <row r="2281" spans="1:11" ht="15.6" hidden="1" x14ac:dyDescent="0.3">
      <c r="A2281" s="1140"/>
      <c r="B2281" s="880" t="s">
        <v>2196</v>
      </c>
      <c r="C2281" s="880"/>
      <c r="D2281" s="20" t="s">
        <v>1140</v>
      </c>
      <c r="E2281" s="880"/>
      <c r="F2281" s="880"/>
      <c r="G2281" s="964"/>
      <c r="H2281" s="964"/>
      <c r="I2281" s="964"/>
      <c r="J2281" s="404"/>
      <c r="K2281" s="964"/>
    </row>
    <row r="2282" spans="1:11" ht="15.6" hidden="1" x14ac:dyDescent="0.3">
      <c r="A2282" s="1140"/>
      <c r="B2282" s="881" t="s">
        <v>2197</v>
      </c>
      <c r="C2282" s="36"/>
      <c r="D2282" s="1056" t="s">
        <v>2227</v>
      </c>
      <c r="E2282" s="1051"/>
      <c r="F2282" s="1051" t="s">
        <v>210</v>
      </c>
      <c r="G2282" s="916"/>
      <c r="H2282" s="916">
        <f t="shared" si="199"/>
        <v>0</v>
      </c>
      <c r="I2282" s="916">
        <f t="shared" ref="I2282:I2297" si="206">H2282*$I$12</f>
        <v>0</v>
      </c>
      <c r="J2282" s="10"/>
      <c r="K2282" s="953">
        <f t="shared" ref="K2282:K2297" si="207">SUM(H2282:I2282)</f>
        <v>0</v>
      </c>
    </row>
    <row r="2283" spans="1:11" ht="15.6" hidden="1" x14ac:dyDescent="0.3">
      <c r="A2283" s="1140"/>
      <c r="B2283" s="881" t="s">
        <v>2198</v>
      </c>
      <c r="C2283" s="36"/>
      <c r="D2283" s="1056" t="s">
        <v>2228</v>
      </c>
      <c r="E2283" s="1051"/>
      <c r="F2283" s="1051" t="s">
        <v>60</v>
      </c>
      <c r="G2283" s="916"/>
      <c r="H2283" s="916">
        <f t="shared" si="199"/>
        <v>0</v>
      </c>
      <c r="I2283" s="916">
        <f t="shared" si="206"/>
        <v>0</v>
      </c>
      <c r="J2283" s="10"/>
      <c r="K2283" s="953">
        <f t="shared" si="207"/>
        <v>0</v>
      </c>
    </row>
    <row r="2284" spans="1:11" ht="15.6" hidden="1" x14ac:dyDescent="0.3">
      <c r="A2284" s="1140"/>
      <c r="B2284" s="881" t="s">
        <v>2199</v>
      </c>
      <c r="C2284" s="36"/>
      <c r="D2284" s="1056" t="s">
        <v>2229</v>
      </c>
      <c r="E2284" s="1051"/>
      <c r="F2284" s="1051" t="s">
        <v>60</v>
      </c>
      <c r="G2284" s="916"/>
      <c r="H2284" s="916">
        <f t="shared" si="199"/>
        <v>0</v>
      </c>
      <c r="I2284" s="916">
        <f t="shared" si="206"/>
        <v>0</v>
      </c>
      <c r="J2284" s="10"/>
      <c r="K2284" s="953">
        <f t="shared" si="207"/>
        <v>0</v>
      </c>
    </row>
    <row r="2285" spans="1:11" ht="15.6" hidden="1" x14ac:dyDescent="0.3">
      <c r="A2285" s="1140"/>
      <c r="B2285" s="881" t="s">
        <v>2200</v>
      </c>
      <c r="C2285" s="36"/>
      <c r="D2285" s="1056" t="s">
        <v>2230</v>
      </c>
      <c r="E2285" s="1051"/>
      <c r="F2285" s="1051" t="s">
        <v>60</v>
      </c>
      <c r="G2285" s="916"/>
      <c r="H2285" s="916">
        <f t="shared" si="199"/>
        <v>0</v>
      </c>
      <c r="I2285" s="916">
        <f t="shared" si="206"/>
        <v>0</v>
      </c>
      <c r="J2285" s="10"/>
      <c r="K2285" s="953">
        <f t="shared" si="207"/>
        <v>0</v>
      </c>
    </row>
    <row r="2286" spans="1:11" ht="15.6" hidden="1" x14ac:dyDescent="0.3">
      <c r="A2286" s="1140"/>
      <c r="B2286" s="881" t="s">
        <v>2201</v>
      </c>
      <c r="C2286" s="36"/>
      <c r="D2286" s="1056" t="s">
        <v>2231</v>
      </c>
      <c r="E2286" s="1051"/>
      <c r="F2286" s="1051" t="s">
        <v>60</v>
      </c>
      <c r="G2286" s="916"/>
      <c r="H2286" s="916">
        <f t="shared" si="199"/>
        <v>0</v>
      </c>
      <c r="I2286" s="916">
        <f t="shared" si="206"/>
        <v>0</v>
      </c>
      <c r="J2286" s="10"/>
      <c r="K2286" s="953">
        <f t="shared" si="207"/>
        <v>0</v>
      </c>
    </row>
    <row r="2287" spans="1:11" ht="15.6" hidden="1" x14ac:dyDescent="0.3">
      <c r="A2287" s="1140"/>
      <c r="B2287" s="881" t="s">
        <v>2202</v>
      </c>
      <c r="C2287" s="36"/>
      <c r="D2287" s="1056" t="s">
        <v>2232</v>
      </c>
      <c r="E2287" s="1051"/>
      <c r="F2287" s="1051" t="s">
        <v>60</v>
      </c>
      <c r="G2287" s="916"/>
      <c r="H2287" s="916">
        <f t="shared" si="199"/>
        <v>0</v>
      </c>
      <c r="I2287" s="916">
        <f t="shared" si="206"/>
        <v>0</v>
      </c>
      <c r="J2287" s="10"/>
      <c r="K2287" s="953">
        <f t="shared" si="207"/>
        <v>0</v>
      </c>
    </row>
    <row r="2288" spans="1:11" ht="15.6" hidden="1" x14ac:dyDescent="0.3">
      <c r="A2288" s="1140"/>
      <c r="B2288" s="881" t="s">
        <v>2203</v>
      </c>
      <c r="C2288" s="36"/>
      <c r="D2288" s="1056" t="s">
        <v>2233</v>
      </c>
      <c r="E2288" s="1051"/>
      <c r="F2288" s="1051" t="s">
        <v>60</v>
      </c>
      <c r="G2288" s="916"/>
      <c r="H2288" s="916">
        <f t="shared" si="199"/>
        <v>0</v>
      </c>
      <c r="I2288" s="916">
        <f t="shared" si="206"/>
        <v>0</v>
      </c>
      <c r="J2288" s="10"/>
      <c r="K2288" s="953">
        <f t="shared" si="207"/>
        <v>0</v>
      </c>
    </row>
    <row r="2289" spans="1:11" ht="15.6" hidden="1" x14ac:dyDescent="0.3">
      <c r="A2289" s="1140"/>
      <c r="B2289" s="881" t="s">
        <v>2204</v>
      </c>
      <c r="C2289" s="36"/>
      <c r="D2289" s="1056" t="s">
        <v>2234</v>
      </c>
      <c r="E2289" s="1051"/>
      <c r="F2289" s="1051" t="s">
        <v>60</v>
      </c>
      <c r="G2289" s="916"/>
      <c r="H2289" s="916">
        <f t="shared" ref="H2289:H2297" si="208">G2289*E2289</f>
        <v>0</v>
      </c>
      <c r="I2289" s="916">
        <f t="shared" si="206"/>
        <v>0</v>
      </c>
      <c r="J2289" s="10"/>
      <c r="K2289" s="953">
        <f t="shared" si="207"/>
        <v>0</v>
      </c>
    </row>
    <row r="2290" spans="1:11" ht="15.6" hidden="1" x14ac:dyDescent="0.3">
      <c r="A2290" s="1140"/>
      <c r="B2290" s="881" t="s">
        <v>2205</v>
      </c>
      <c r="C2290" s="36"/>
      <c r="D2290" s="1056" t="s">
        <v>2235</v>
      </c>
      <c r="E2290" s="1051"/>
      <c r="F2290" s="1051" t="s">
        <v>60</v>
      </c>
      <c r="G2290" s="916"/>
      <c r="H2290" s="916">
        <f t="shared" si="208"/>
        <v>0</v>
      </c>
      <c r="I2290" s="916">
        <f t="shared" si="206"/>
        <v>0</v>
      </c>
      <c r="J2290" s="10"/>
      <c r="K2290" s="953">
        <f t="shared" si="207"/>
        <v>0</v>
      </c>
    </row>
    <row r="2291" spans="1:11" ht="15.6" hidden="1" x14ac:dyDescent="0.3">
      <c r="A2291" s="1140"/>
      <c r="B2291" s="881" t="s">
        <v>2206</v>
      </c>
      <c r="C2291" s="36"/>
      <c r="D2291" s="1056" t="s">
        <v>1352</v>
      </c>
      <c r="E2291" s="1051"/>
      <c r="F2291" s="1051" t="s">
        <v>60</v>
      </c>
      <c r="G2291" s="916"/>
      <c r="H2291" s="916">
        <f t="shared" si="208"/>
        <v>0</v>
      </c>
      <c r="I2291" s="916">
        <f t="shared" si="206"/>
        <v>0</v>
      </c>
      <c r="J2291" s="10"/>
      <c r="K2291" s="953">
        <f t="shared" si="207"/>
        <v>0</v>
      </c>
    </row>
    <row r="2292" spans="1:11" ht="15.6" hidden="1" x14ac:dyDescent="0.3">
      <c r="A2292" s="1140"/>
      <c r="B2292" s="881" t="s">
        <v>2207</v>
      </c>
      <c r="C2292" s="36"/>
      <c r="D2292" s="1056" t="s">
        <v>2236</v>
      </c>
      <c r="E2292" s="1051"/>
      <c r="F2292" s="1051" t="s">
        <v>60</v>
      </c>
      <c r="G2292" s="916"/>
      <c r="H2292" s="916">
        <f t="shared" si="208"/>
        <v>0</v>
      </c>
      <c r="I2292" s="916">
        <f t="shared" si="206"/>
        <v>0</v>
      </c>
      <c r="J2292" s="10"/>
      <c r="K2292" s="953">
        <f t="shared" si="207"/>
        <v>0</v>
      </c>
    </row>
    <row r="2293" spans="1:11" ht="15.6" hidden="1" x14ac:dyDescent="0.3">
      <c r="A2293" s="1140"/>
      <c r="B2293" s="881" t="s">
        <v>2208</v>
      </c>
      <c r="C2293" s="36"/>
      <c r="D2293" s="1056" t="s">
        <v>2237</v>
      </c>
      <c r="E2293" s="1051"/>
      <c r="F2293" s="1051" t="s">
        <v>60</v>
      </c>
      <c r="G2293" s="916"/>
      <c r="H2293" s="916">
        <f t="shared" si="208"/>
        <v>0</v>
      </c>
      <c r="I2293" s="916">
        <f t="shared" si="206"/>
        <v>0</v>
      </c>
      <c r="J2293" s="10"/>
      <c r="K2293" s="953">
        <f t="shared" si="207"/>
        <v>0</v>
      </c>
    </row>
    <row r="2294" spans="1:11" ht="15.6" hidden="1" x14ac:dyDescent="0.3">
      <c r="A2294" s="1140"/>
      <c r="B2294" s="881" t="s">
        <v>2209</v>
      </c>
      <c r="C2294" s="36"/>
      <c r="D2294" s="1056" t="s">
        <v>2238</v>
      </c>
      <c r="E2294" s="1051"/>
      <c r="F2294" s="1051" t="s">
        <v>60</v>
      </c>
      <c r="G2294" s="916"/>
      <c r="H2294" s="916">
        <f t="shared" si="208"/>
        <v>0</v>
      </c>
      <c r="I2294" s="916">
        <f t="shared" si="206"/>
        <v>0</v>
      </c>
      <c r="J2294" s="10"/>
      <c r="K2294" s="953">
        <f t="shared" si="207"/>
        <v>0</v>
      </c>
    </row>
    <row r="2295" spans="1:11" ht="15.6" hidden="1" x14ac:dyDescent="0.3">
      <c r="A2295" s="1140"/>
      <c r="B2295" s="881" t="s">
        <v>2210</v>
      </c>
      <c r="C2295" s="36"/>
      <c r="D2295" s="1056" t="s">
        <v>2239</v>
      </c>
      <c r="E2295" s="1051"/>
      <c r="F2295" s="1051" t="s">
        <v>60</v>
      </c>
      <c r="G2295" s="916"/>
      <c r="H2295" s="916">
        <f t="shared" si="208"/>
        <v>0</v>
      </c>
      <c r="I2295" s="916">
        <f t="shared" si="206"/>
        <v>0</v>
      </c>
      <c r="J2295" s="10"/>
      <c r="K2295" s="953">
        <f t="shared" si="207"/>
        <v>0</v>
      </c>
    </row>
    <row r="2296" spans="1:11" ht="15.6" hidden="1" x14ac:dyDescent="0.3">
      <c r="A2296" s="1140"/>
      <c r="B2296" s="881" t="s">
        <v>2211</v>
      </c>
      <c r="C2296" s="36"/>
      <c r="D2296" s="1056" t="s">
        <v>2240</v>
      </c>
      <c r="E2296" s="1051"/>
      <c r="F2296" s="1051" t="s">
        <v>60</v>
      </c>
      <c r="G2296" s="916"/>
      <c r="H2296" s="916">
        <f t="shared" si="208"/>
        <v>0</v>
      </c>
      <c r="I2296" s="916">
        <f t="shared" si="206"/>
        <v>0</v>
      </c>
      <c r="J2296" s="10"/>
      <c r="K2296" s="953">
        <f t="shared" si="207"/>
        <v>0</v>
      </c>
    </row>
    <row r="2297" spans="1:11" ht="15.6" hidden="1" x14ac:dyDescent="0.3">
      <c r="A2297" s="1140"/>
      <c r="B2297" s="881" t="s">
        <v>2212</v>
      </c>
      <c r="C2297" s="36"/>
      <c r="D2297" s="1056" t="s">
        <v>2241</v>
      </c>
      <c r="E2297" s="1051"/>
      <c r="F2297" s="1051" t="s">
        <v>60</v>
      </c>
      <c r="G2297" s="916"/>
      <c r="H2297" s="916">
        <f t="shared" si="208"/>
        <v>0</v>
      </c>
      <c r="I2297" s="916">
        <f t="shared" si="206"/>
        <v>0</v>
      </c>
      <c r="J2297" s="10"/>
      <c r="K2297" s="953">
        <f t="shared" si="207"/>
        <v>0</v>
      </c>
    </row>
    <row r="2298" spans="1:11" ht="15.6" x14ac:dyDescent="0.3">
      <c r="A2298" s="1140" t="s">
        <v>4247</v>
      </c>
      <c r="B2298" s="895" t="s">
        <v>2213</v>
      </c>
      <c r="C2298" s="895"/>
      <c r="D2298" s="117" t="s">
        <v>2242</v>
      </c>
      <c r="E2298" s="895"/>
      <c r="F2298" s="133"/>
      <c r="G2298" s="960"/>
      <c r="H2298" s="960"/>
      <c r="I2298" s="960"/>
      <c r="J2298" s="110"/>
      <c r="K2298" s="957"/>
    </row>
    <row r="2299" spans="1:11" ht="15.6" x14ac:dyDescent="0.3">
      <c r="A2299" s="1140" t="str">
        <f>IF(K2299&lt;&gt;0,"x","")</f>
        <v/>
      </c>
      <c r="B2299" s="881" t="s">
        <v>2476</v>
      </c>
      <c r="C2299" s="1052" t="s">
        <v>4095</v>
      </c>
      <c r="D2299" s="877" t="s">
        <v>2477</v>
      </c>
      <c r="E2299" s="892">
        <v>5</v>
      </c>
      <c r="F2299" s="888" t="s">
        <v>60</v>
      </c>
      <c r="G2299" s="916"/>
      <c r="H2299" s="970"/>
      <c r="I2299" s="916"/>
      <c r="J2299" s="10"/>
      <c r="K2299" s="953"/>
    </row>
    <row r="2300" spans="1:11" ht="15.6" x14ac:dyDescent="0.3">
      <c r="A2300" s="1140" t="str">
        <f>IF(K2300&lt;&gt;0,"x","")</f>
        <v/>
      </c>
      <c r="B2300" s="881" t="s">
        <v>2478</v>
      </c>
      <c r="C2300" s="96" t="s">
        <v>3289</v>
      </c>
      <c r="D2300" s="877" t="s">
        <v>2479</v>
      </c>
      <c r="E2300" s="892">
        <v>5</v>
      </c>
      <c r="F2300" s="888" t="s">
        <v>60</v>
      </c>
      <c r="G2300" s="916"/>
      <c r="H2300" s="970"/>
      <c r="I2300" s="916"/>
      <c r="J2300" s="10"/>
      <c r="K2300" s="953"/>
    </row>
    <row r="2301" spans="1:11" ht="15.6" x14ac:dyDescent="0.3">
      <c r="A2301" s="1140" t="s">
        <v>4247</v>
      </c>
      <c r="B2301" s="881"/>
      <c r="C2301" s="36"/>
      <c r="D2301" s="1056"/>
      <c r="E2301" s="1051"/>
      <c r="F2301" s="1053"/>
      <c r="G2301" s="916"/>
      <c r="H2301" s="916"/>
      <c r="I2301" s="916"/>
      <c r="J2301" s="10"/>
      <c r="K2301" s="953"/>
    </row>
    <row r="2302" spans="1:11" ht="15.6" hidden="1" x14ac:dyDescent="0.3">
      <c r="A2302" s="1140"/>
      <c r="B2302" s="881" t="s">
        <v>2214</v>
      </c>
      <c r="C2302" s="36"/>
      <c r="D2302" s="1056" t="s">
        <v>2243</v>
      </c>
      <c r="E2302" s="892"/>
      <c r="F2302" s="1051" t="s">
        <v>60</v>
      </c>
      <c r="G2302" s="916"/>
      <c r="H2302" s="916">
        <f>G2302*E2302</f>
        <v>0</v>
      </c>
      <c r="I2302" s="916">
        <f t="shared" ref="I2302:I2309" si="209">H2302*$I$12</f>
        <v>0</v>
      </c>
      <c r="J2302" s="10"/>
      <c r="K2302" s="953">
        <f t="shared" ref="K2302:K2309" si="210">SUM(H2302:I2302)</f>
        <v>0</v>
      </c>
    </row>
    <row r="2303" spans="1:11" ht="15.6" hidden="1" x14ac:dyDescent="0.3">
      <c r="A2303" s="1140"/>
      <c r="B2303" s="881" t="s">
        <v>2215</v>
      </c>
      <c r="C2303" s="36"/>
      <c r="D2303" s="1056" t="s">
        <v>1357</v>
      </c>
      <c r="E2303" s="892"/>
      <c r="F2303" s="1051" t="s">
        <v>60</v>
      </c>
      <c r="G2303" s="916"/>
      <c r="H2303" s="916">
        <f t="shared" ref="H2303:H2309" si="211">G2303*E2303</f>
        <v>0</v>
      </c>
      <c r="I2303" s="916">
        <f t="shared" si="209"/>
        <v>0</v>
      </c>
      <c r="J2303" s="10"/>
      <c r="K2303" s="953">
        <f t="shared" si="210"/>
        <v>0</v>
      </c>
    </row>
    <row r="2304" spans="1:11" ht="15.6" hidden="1" x14ac:dyDescent="0.3">
      <c r="A2304" s="1140"/>
      <c r="B2304" s="881" t="s">
        <v>2216</v>
      </c>
      <c r="C2304" s="36"/>
      <c r="D2304" s="1056" t="s">
        <v>1358</v>
      </c>
      <c r="E2304" s="892"/>
      <c r="F2304" s="1051" t="s">
        <v>60</v>
      </c>
      <c r="G2304" s="916"/>
      <c r="H2304" s="916">
        <f t="shared" si="211"/>
        <v>0</v>
      </c>
      <c r="I2304" s="916">
        <f t="shared" si="209"/>
        <v>0</v>
      </c>
      <c r="J2304" s="10"/>
      <c r="K2304" s="953">
        <f t="shared" si="210"/>
        <v>0</v>
      </c>
    </row>
    <row r="2305" spans="1:11" ht="15.6" hidden="1" x14ac:dyDescent="0.3">
      <c r="A2305" s="1140"/>
      <c r="B2305" s="881" t="s">
        <v>2217</v>
      </c>
      <c r="C2305" s="36"/>
      <c r="D2305" s="1056" t="s">
        <v>1362</v>
      </c>
      <c r="E2305" s="892"/>
      <c r="F2305" s="1051" t="s">
        <v>60</v>
      </c>
      <c r="G2305" s="916"/>
      <c r="H2305" s="916">
        <f t="shared" si="211"/>
        <v>0</v>
      </c>
      <c r="I2305" s="916">
        <f t="shared" si="209"/>
        <v>0</v>
      </c>
      <c r="J2305" s="10"/>
      <c r="K2305" s="953">
        <f t="shared" si="210"/>
        <v>0</v>
      </c>
    </row>
    <row r="2306" spans="1:11" ht="15.6" hidden="1" x14ac:dyDescent="0.3">
      <c r="A2306" s="1140"/>
      <c r="B2306" s="881" t="s">
        <v>2218</v>
      </c>
      <c r="C2306" s="36"/>
      <c r="D2306" s="1056" t="s">
        <v>1361</v>
      </c>
      <c r="E2306" s="892"/>
      <c r="F2306" s="1051" t="s">
        <v>60</v>
      </c>
      <c r="G2306" s="916"/>
      <c r="H2306" s="916">
        <f t="shared" si="211"/>
        <v>0</v>
      </c>
      <c r="I2306" s="916">
        <f t="shared" si="209"/>
        <v>0</v>
      </c>
      <c r="J2306" s="10"/>
      <c r="K2306" s="953">
        <f t="shared" si="210"/>
        <v>0</v>
      </c>
    </row>
    <row r="2307" spans="1:11" ht="15.6" hidden="1" x14ac:dyDescent="0.3">
      <c r="A2307" s="1140"/>
      <c r="B2307" s="881" t="s">
        <v>2219</v>
      </c>
      <c r="C2307" s="36"/>
      <c r="D2307" s="1056" t="s">
        <v>2244</v>
      </c>
      <c r="E2307" s="892"/>
      <c r="F2307" s="1051" t="s">
        <v>60</v>
      </c>
      <c r="G2307" s="916"/>
      <c r="H2307" s="916">
        <f t="shared" si="211"/>
        <v>0</v>
      </c>
      <c r="I2307" s="916">
        <f t="shared" si="209"/>
        <v>0</v>
      </c>
      <c r="J2307" s="10"/>
      <c r="K2307" s="953">
        <f t="shared" si="210"/>
        <v>0</v>
      </c>
    </row>
    <row r="2308" spans="1:11" ht="15.6" hidden="1" x14ac:dyDescent="0.3">
      <c r="A2308" s="1140"/>
      <c r="B2308" s="881" t="s">
        <v>2220</v>
      </c>
      <c r="C2308" s="36"/>
      <c r="D2308" s="1056" t="s">
        <v>2245</v>
      </c>
      <c r="E2308" s="892"/>
      <c r="F2308" s="1051" t="s">
        <v>60</v>
      </c>
      <c r="G2308" s="916"/>
      <c r="H2308" s="916">
        <f t="shared" si="211"/>
        <v>0</v>
      </c>
      <c r="I2308" s="916">
        <f t="shared" si="209"/>
        <v>0</v>
      </c>
      <c r="J2308" s="10"/>
      <c r="K2308" s="953">
        <f t="shared" si="210"/>
        <v>0</v>
      </c>
    </row>
    <row r="2309" spans="1:11" ht="15.6" hidden="1" x14ac:dyDescent="0.3">
      <c r="A2309" s="1140"/>
      <c r="B2309" s="881" t="s">
        <v>2221</v>
      </c>
      <c r="C2309" s="36"/>
      <c r="D2309" s="1056" t="s">
        <v>1363</v>
      </c>
      <c r="E2309" s="892"/>
      <c r="F2309" s="1051" t="s">
        <v>60</v>
      </c>
      <c r="G2309" s="916"/>
      <c r="H2309" s="916">
        <f t="shared" si="211"/>
        <v>0</v>
      </c>
      <c r="I2309" s="916">
        <f t="shared" si="209"/>
        <v>0</v>
      </c>
      <c r="J2309" s="10"/>
      <c r="K2309" s="953">
        <f t="shared" si="210"/>
        <v>0</v>
      </c>
    </row>
    <row r="2310" spans="1:11" ht="15.6" x14ac:dyDescent="0.3">
      <c r="A2310" s="1140" t="s">
        <v>4247</v>
      </c>
      <c r="B2310" s="895" t="s">
        <v>4286</v>
      </c>
      <c r="C2310" s="895"/>
      <c r="D2310" s="894" t="s">
        <v>4290</v>
      </c>
      <c r="E2310" s="895"/>
      <c r="F2310" s="133"/>
      <c r="G2310" s="960"/>
      <c r="H2310" s="960"/>
      <c r="I2310" s="960"/>
      <c r="J2310" s="110"/>
      <c r="K2310" s="957"/>
    </row>
    <row r="2311" spans="1:11" ht="15.6" x14ac:dyDescent="0.3">
      <c r="A2311" s="1140" t="str">
        <f>IF(K2311&lt;&gt;0,"x","")</f>
        <v/>
      </c>
      <c r="B2311" s="881" t="s">
        <v>4291</v>
      </c>
      <c r="C2311" s="904" t="s">
        <v>4289</v>
      </c>
      <c r="D2311" s="1056" t="s">
        <v>4287</v>
      </c>
      <c r="E2311" s="892">
        <v>10</v>
      </c>
      <c r="F2311" s="1051" t="s">
        <v>60</v>
      </c>
      <c r="G2311" s="916"/>
      <c r="H2311" s="970"/>
      <c r="I2311" s="916"/>
      <c r="J2311" s="10"/>
      <c r="K2311" s="953"/>
    </row>
    <row r="2312" spans="1:11" ht="12" customHeight="1" x14ac:dyDescent="0.3">
      <c r="A2312" s="1140" t="s">
        <v>4247</v>
      </c>
      <c r="B2312" s="881"/>
      <c r="C2312" s="36"/>
      <c r="D2312" s="1057"/>
      <c r="E2312" s="1051"/>
      <c r="F2312" s="1053"/>
      <c r="G2312" s="916"/>
      <c r="H2312" s="916"/>
      <c r="I2312" s="916"/>
      <c r="J2312" s="10"/>
      <c r="K2312" s="916"/>
    </row>
    <row r="2313" spans="1:11" ht="15.75" customHeight="1" x14ac:dyDescent="0.3">
      <c r="A2313" s="1140" t="s">
        <v>4247</v>
      </c>
      <c r="B2313" s="33" t="s">
        <v>2456</v>
      </c>
      <c r="C2313" s="758"/>
      <c r="D2313" s="758" t="s">
        <v>2246</v>
      </c>
      <c r="E2313" s="758"/>
      <c r="F2313" s="758"/>
      <c r="G2313" s="968"/>
      <c r="H2313" s="968"/>
      <c r="I2313" s="968"/>
      <c r="J2313" s="758"/>
      <c r="K2313" s="968"/>
    </row>
    <row r="2314" spans="1:11" ht="15.6" hidden="1" x14ac:dyDescent="0.3">
      <c r="A2314" s="1140"/>
      <c r="B2314" s="1308" t="s">
        <v>226</v>
      </c>
      <c r="C2314" s="1310" t="s">
        <v>227</v>
      </c>
      <c r="D2314" s="1310" t="s">
        <v>228</v>
      </c>
      <c r="E2314" s="1310" t="s">
        <v>229</v>
      </c>
      <c r="F2314" s="1310" t="s">
        <v>230</v>
      </c>
      <c r="G2314" s="1306" t="s">
        <v>3953</v>
      </c>
      <c r="H2314" s="1306" t="s">
        <v>3954</v>
      </c>
      <c r="I2314" s="1137" t="s">
        <v>233</v>
      </c>
      <c r="J2314" s="1136" t="s">
        <v>3952</v>
      </c>
      <c r="K2314" s="1306" t="s">
        <v>3955</v>
      </c>
    </row>
    <row r="2315" spans="1:11" ht="15.6" hidden="1" x14ac:dyDescent="0.3">
      <c r="A2315" s="1140"/>
      <c r="B2315" s="1309"/>
      <c r="C2315" s="1311"/>
      <c r="D2315" s="1311"/>
      <c r="E2315" s="1311"/>
      <c r="F2315" s="1311"/>
      <c r="G2315" s="1307"/>
      <c r="H2315" s="1307"/>
      <c r="I2315" s="1138">
        <v>0.26960000000000001</v>
      </c>
      <c r="J2315" s="629">
        <v>0.1416</v>
      </c>
      <c r="K2315" s="1307"/>
    </row>
    <row r="2316" spans="1:11" ht="15.6" hidden="1" x14ac:dyDescent="0.3">
      <c r="A2316" s="1140"/>
      <c r="B2316" s="407" t="s">
        <v>2248</v>
      </c>
      <c r="C2316" s="407"/>
      <c r="D2316" s="408" t="s">
        <v>2247</v>
      </c>
      <c r="E2316" s="407"/>
      <c r="F2316" s="407"/>
      <c r="G2316" s="966"/>
      <c r="H2316" s="966"/>
      <c r="I2316" s="966"/>
      <c r="J2316" s="409"/>
      <c r="K2316" s="966"/>
    </row>
    <row r="2317" spans="1:11" ht="15.6" hidden="1" x14ac:dyDescent="0.3">
      <c r="A2317" s="1140"/>
      <c r="B2317" s="880" t="s">
        <v>2250</v>
      </c>
      <c r="C2317" s="880"/>
      <c r="D2317" s="20" t="s">
        <v>2249</v>
      </c>
      <c r="E2317" s="880"/>
      <c r="F2317" s="880"/>
      <c r="G2317" s="964"/>
      <c r="H2317" s="964"/>
      <c r="I2317" s="964"/>
      <c r="J2317" s="404"/>
      <c r="K2317" s="964"/>
    </row>
    <row r="2318" spans="1:11" ht="15.6" hidden="1" x14ac:dyDescent="0.3">
      <c r="A2318" s="1140"/>
      <c r="B2318" s="881" t="s">
        <v>2251</v>
      </c>
      <c r="C2318" s="600"/>
      <c r="D2318" s="1056" t="s">
        <v>2267</v>
      </c>
      <c r="E2318" s="1051"/>
      <c r="F2318" s="1051" t="s">
        <v>60</v>
      </c>
      <c r="G2318" s="916"/>
      <c r="H2318" s="916">
        <f>G2318*E2318</f>
        <v>0</v>
      </c>
      <c r="I2318" s="916">
        <f t="shared" ref="I2318:I2329" si="212">H2318*$I$12</f>
        <v>0</v>
      </c>
      <c r="J2318" s="10"/>
      <c r="K2318" s="953">
        <f t="shared" ref="K2318:K2329" si="213">SUM(H2318:I2318)</f>
        <v>0</v>
      </c>
    </row>
    <row r="2319" spans="1:11" ht="15.6" hidden="1" x14ac:dyDescent="0.3">
      <c r="A2319" s="1140"/>
      <c r="B2319" s="881" t="s">
        <v>2252</v>
      </c>
      <c r="C2319" s="600"/>
      <c r="D2319" s="1056" t="s">
        <v>2268</v>
      </c>
      <c r="E2319" s="1051"/>
      <c r="F2319" s="1051" t="s">
        <v>60</v>
      </c>
      <c r="G2319" s="916"/>
      <c r="H2319" s="916">
        <f t="shared" ref="H2319:H2333" si="214">G2319*E2319</f>
        <v>0</v>
      </c>
      <c r="I2319" s="916">
        <f t="shared" si="212"/>
        <v>0</v>
      </c>
      <c r="J2319" s="10"/>
      <c r="K2319" s="953">
        <f t="shared" si="213"/>
        <v>0</v>
      </c>
    </row>
    <row r="2320" spans="1:11" ht="15.6" hidden="1" x14ac:dyDescent="0.3">
      <c r="A2320" s="1140"/>
      <c r="B2320" s="881" t="s">
        <v>2253</v>
      </c>
      <c r="C2320" s="600"/>
      <c r="D2320" s="1056" t="s">
        <v>2269</v>
      </c>
      <c r="E2320" s="1051"/>
      <c r="F2320" s="1051" t="s">
        <v>60</v>
      </c>
      <c r="G2320" s="916"/>
      <c r="H2320" s="916">
        <f t="shared" si="214"/>
        <v>0</v>
      </c>
      <c r="I2320" s="916">
        <f t="shared" si="212"/>
        <v>0</v>
      </c>
      <c r="J2320" s="10"/>
      <c r="K2320" s="953">
        <f t="shared" si="213"/>
        <v>0</v>
      </c>
    </row>
    <row r="2321" spans="1:11" ht="15.6" hidden="1" x14ac:dyDescent="0.3">
      <c r="A2321" s="1140"/>
      <c r="B2321" s="881" t="s">
        <v>2254</v>
      </c>
      <c r="C2321" s="600"/>
      <c r="D2321" s="1056" t="s">
        <v>2270</v>
      </c>
      <c r="E2321" s="1051"/>
      <c r="F2321" s="1051" t="s">
        <v>60</v>
      </c>
      <c r="G2321" s="916"/>
      <c r="H2321" s="916">
        <f t="shared" si="214"/>
        <v>0</v>
      </c>
      <c r="I2321" s="916">
        <f t="shared" si="212"/>
        <v>0</v>
      </c>
      <c r="J2321" s="10"/>
      <c r="K2321" s="953">
        <f t="shared" si="213"/>
        <v>0</v>
      </c>
    </row>
    <row r="2322" spans="1:11" ht="15.6" hidden="1" x14ac:dyDescent="0.3">
      <c r="A2322" s="1140"/>
      <c r="B2322" s="881" t="s">
        <v>2255</v>
      </c>
      <c r="C2322" s="600"/>
      <c r="D2322" s="1056" t="s">
        <v>2271</v>
      </c>
      <c r="E2322" s="1051"/>
      <c r="F2322" s="1051" t="s">
        <v>60</v>
      </c>
      <c r="G2322" s="916"/>
      <c r="H2322" s="916">
        <f t="shared" si="214"/>
        <v>0</v>
      </c>
      <c r="I2322" s="916">
        <f t="shared" si="212"/>
        <v>0</v>
      </c>
      <c r="J2322" s="10"/>
      <c r="K2322" s="953">
        <f t="shared" si="213"/>
        <v>0</v>
      </c>
    </row>
    <row r="2323" spans="1:11" ht="15.6" hidden="1" x14ac:dyDescent="0.3">
      <c r="A2323" s="1140"/>
      <c r="B2323" s="881" t="s">
        <v>2256</v>
      </c>
      <c r="C2323" s="600"/>
      <c r="D2323" s="1056" t="s">
        <v>2272</v>
      </c>
      <c r="E2323" s="1051"/>
      <c r="F2323" s="1051" t="s">
        <v>60</v>
      </c>
      <c r="G2323" s="916"/>
      <c r="H2323" s="916">
        <f t="shared" si="214"/>
        <v>0</v>
      </c>
      <c r="I2323" s="916">
        <f t="shared" si="212"/>
        <v>0</v>
      </c>
      <c r="J2323" s="10"/>
      <c r="K2323" s="953">
        <f t="shared" si="213"/>
        <v>0</v>
      </c>
    </row>
    <row r="2324" spans="1:11" ht="15.6" hidden="1" x14ac:dyDescent="0.3">
      <c r="A2324" s="1140"/>
      <c r="B2324" s="881" t="s">
        <v>2257</v>
      </c>
      <c r="C2324" s="600"/>
      <c r="D2324" s="1056" t="s">
        <v>2273</v>
      </c>
      <c r="E2324" s="1051"/>
      <c r="F2324" s="1051" t="s">
        <v>60</v>
      </c>
      <c r="G2324" s="916"/>
      <c r="H2324" s="916">
        <f t="shared" si="214"/>
        <v>0</v>
      </c>
      <c r="I2324" s="916">
        <f t="shared" si="212"/>
        <v>0</v>
      </c>
      <c r="J2324" s="10"/>
      <c r="K2324" s="953">
        <f t="shared" si="213"/>
        <v>0</v>
      </c>
    </row>
    <row r="2325" spans="1:11" ht="15.6" hidden="1" x14ac:dyDescent="0.3">
      <c r="A2325" s="1140"/>
      <c r="B2325" s="881" t="s">
        <v>2258</v>
      </c>
      <c r="C2325" s="600"/>
      <c r="D2325" s="1056" t="s">
        <v>2274</v>
      </c>
      <c r="E2325" s="1051"/>
      <c r="F2325" s="1051" t="s">
        <v>60</v>
      </c>
      <c r="G2325" s="916"/>
      <c r="H2325" s="916">
        <f t="shared" si="214"/>
        <v>0</v>
      </c>
      <c r="I2325" s="916">
        <f t="shared" si="212"/>
        <v>0</v>
      </c>
      <c r="J2325" s="10"/>
      <c r="K2325" s="953">
        <f t="shared" si="213"/>
        <v>0</v>
      </c>
    </row>
    <row r="2326" spans="1:11" ht="15.6" hidden="1" x14ac:dyDescent="0.3">
      <c r="A2326" s="1140"/>
      <c r="B2326" s="881" t="s">
        <v>2259</v>
      </c>
      <c r="C2326" s="600"/>
      <c r="D2326" s="1056" t="s">
        <v>2275</v>
      </c>
      <c r="E2326" s="1051"/>
      <c r="F2326" s="1051" t="s">
        <v>60</v>
      </c>
      <c r="G2326" s="916"/>
      <c r="H2326" s="916">
        <f t="shared" si="214"/>
        <v>0</v>
      </c>
      <c r="I2326" s="916">
        <f t="shared" si="212"/>
        <v>0</v>
      </c>
      <c r="J2326" s="10"/>
      <c r="K2326" s="953">
        <f t="shared" si="213"/>
        <v>0</v>
      </c>
    </row>
    <row r="2327" spans="1:11" ht="15.6" hidden="1" x14ac:dyDescent="0.3">
      <c r="A2327" s="1140"/>
      <c r="B2327" s="881" t="s">
        <v>2260</v>
      </c>
      <c r="C2327" s="600"/>
      <c r="D2327" s="1056" t="s">
        <v>2276</v>
      </c>
      <c r="E2327" s="1051"/>
      <c r="F2327" s="1051" t="s">
        <v>60</v>
      </c>
      <c r="G2327" s="916"/>
      <c r="H2327" s="916">
        <f t="shared" si="214"/>
        <v>0</v>
      </c>
      <c r="I2327" s="916">
        <f t="shared" si="212"/>
        <v>0</v>
      </c>
      <c r="J2327" s="10"/>
      <c r="K2327" s="953">
        <f t="shared" si="213"/>
        <v>0</v>
      </c>
    </row>
    <row r="2328" spans="1:11" ht="15.6" hidden="1" x14ac:dyDescent="0.3">
      <c r="A2328" s="1140"/>
      <c r="B2328" s="881" t="s">
        <v>2261</v>
      </c>
      <c r="C2328" s="600"/>
      <c r="D2328" s="1056" t="s">
        <v>2277</v>
      </c>
      <c r="E2328" s="1051"/>
      <c r="F2328" s="1051" t="s">
        <v>60</v>
      </c>
      <c r="G2328" s="916"/>
      <c r="H2328" s="916">
        <f t="shared" si="214"/>
        <v>0</v>
      </c>
      <c r="I2328" s="916">
        <f t="shared" si="212"/>
        <v>0</v>
      </c>
      <c r="J2328" s="10"/>
      <c r="K2328" s="953">
        <f t="shared" si="213"/>
        <v>0</v>
      </c>
    </row>
    <row r="2329" spans="1:11" ht="15.6" hidden="1" x14ac:dyDescent="0.3">
      <c r="A2329" s="1140"/>
      <c r="B2329" s="881" t="s">
        <v>2262</v>
      </c>
      <c r="C2329" s="600"/>
      <c r="D2329" s="1056" t="s">
        <v>2278</v>
      </c>
      <c r="E2329" s="1051"/>
      <c r="F2329" s="1051" t="s">
        <v>60</v>
      </c>
      <c r="G2329" s="916"/>
      <c r="H2329" s="916">
        <f t="shared" si="214"/>
        <v>0</v>
      </c>
      <c r="I2329" s="916">
        <f t="shared" si="212"/>
        <v>0</v>
      </c>
      <c r="J2329" s="10"/>
      <c r="K2329" s="953">
        <f t="shared" si="213"/>
        <v>0</v>
      </c>
    </row>
    <row r="2330" spans="1:11" ht="15.6" hidden="1" x14ac:dyDescent="0.3">
      <c r="A2330" s="1140"/>
      <c r="B2330" s="1051"/>
      <c r="C2330" s="1051"/>
      <c r="D2330" s="1051"/>
      <c r="E2330" s="1051"/>
      <c r="F2330" s="1051"/>
      <c r="G2330" s="916"/>
      <c r="H2330" s="916"/>
      <c r="I2330" s="916"/>
      <c r="J2330" s="1051"/>
      <c r="K2330" s="916"/>
    </row>
    <row r="2331" spans="1:11" ht="15.6" hidden="1" x14ac:dyDescent="0.3">
      <c r="A2331" s="1140"/>
      <c r="B2331" s="880" t="s">
        <v>2264</v>
      </c>
      <c r="C2331" s="880"/>
      <c r="D2331" s="20" t="s">
        <v>2263</v>
      </c>
      <c r="E2331" s="880"/>
      <c r="F2331" s="880"/>
      <c r="G2331" s="964"/>
      <c r="H2331" s="964"/>
      <c r="I2331" s="964"/>
      <c r="J2331" s="404"/>
      <c r="K2331" s="964"/>
    </row>
    <row r="2332" spans="1:11" ht="15.6" hidden="1" x14ac:dyDescent="0.3">
      <c r="A2332" s="1140"/>
      <c r="B2332" s="881" t="s">
        <v>2265</v>
      </c>
      <c r="C2332" s="881"/>
      <c r="D2332" s="1056" t="s">
        <v>2279</v>
      </c>
      <c r="E2332" s="1051"/>
      <c r="F2332" s="1051" t="s">
        <v>60</v>
      </c>
      <c r="G2332" s="916"/>
      <c r="H2332" s="916">
        <f t="shared" si="214"/>
        <v>0</v>
      </c>
      <c r="I2332" s="916">
        <f>H2332*$I$12</f>
        <v>0</v>
      </c>
      <c r="J2332" s="10"/>
      <c r="K2332" s="953">
        <f>SUM(H2332:I2332)</f>
        <v>0</v>
      </c>
    </row>
    <row r="2333" spans="1:11" ht="15.6" hidden="1" x14ac:dyDescent="0.3">
      <c r="A2333" s="1140"/>
      <c r="B2333" s="881" t="s">
        <v>2266</v>
      </c>
      <c r="C2333" s="881"/>
      <c r="D2333" s="1056" t="s">
        <v>2280</v>
      </c>
      <c r="E2333" s="1051"/>
      <c r="F2333" s="1051" t="s">
        <v>60</v>
      </c>
      <c r="G2333" s="916"/>
      <c r="H2333" s="916">
        <f t="shared" si="214"/>
        <v>0</v>
      </c>
      <c r="I2333" s="916">
        <f>H2333*$I$12</f>
        <v>0</v>
      </c>
      <c r="J2333" s="10"/>
      <c r="K2333" s="953">
        <f>SUM(H2333:I2333)</f>
        <v>0</v>
      </c>
    </row>
    <row r="2334" spans="1:11" ht="15.6" hidden="1" x14ac:dyDescent="0.3">
      <c r="A2334" s="1140"/>
      <c r="B2334" s="881"/>
      <c r="C2334" s="36"/>
      <c r="D2334" s="1057"/>
      <c r="E2334" s="44"/>
      <c r="F2334" s="44"/>
      <c r="G2334" s="916"/>
      <c r="H2334" s="916"/>
      <c r="I2334" s="916"/>
      <c r="J2334" s="44"/>
      <c r="K2334" s="916"/>
    </row>
    <row r="2335" spans="1:11" ht="15.6" x14ac:dyDescent="0.3">
      <c r="A2335" s="1140" t="str">
        <f>IF(K2335&lt;&gt;0,"x","")</f>
        <v/>
      </c>
      <c r="B2335" s="407" t="s">
        <v>2281</v>
      </c>
      <c r="C2335" s="407"/>
      <c r="D2335" s="408" t="s">
        <v>2282</v>
      </c>
      <c r="E2335" s="407"/>
      <c r="F2335" s="407"/>
      <c r="G2335" s="966"/>
      <c r="H2335" s="966"/>
      <c r="I2335" s="966"/>
      <c r="J2335" s="966"/>
      <c r="K2335" s="966"/>
    </row>
    <row r="2336" spans="1:11" ht="15.6" x14ac:dyDescent="0.3">
      <c r="A2336" s="1140" t="str">
        <f>IF(K2336&lt;&gt;0,"x","")</f>
        <v/>
      </c>
      <c r="B2336" s="69" t="s">
        <v>2974</v>
      </c>
      <c r="C2336" s="1164" t="s">
        <v>4637</v>
      </c>
      <c r="D2336" s="80" t="s">
        <v>2973</v>
      </c>
      <c r="E2336" s="1051">
        <v>584.79999999999995</v>
      </c>
      <c r="F2336" s="29" t="s">
        <v>237</v>
      </c>
      <c r="G2336" s="970"/>
      <c r="H2336" s="970"/>
      <c r="I2336" s="916"/>
      <c r="J2336" s="30"/>
      <c r="K2336" s="953"/>
    </row>
    <row r="2337" spans="1:11" ht="15.6" x14ac:dyDescent="0.3">
      <c r="A2337" s="1140" t="str">
        <f>IF(K2337&lt;&gt;0,"x","")</f>
        <v/>
      </c>
      <c r="B2337" s="69" t="s">
        <v>3800</v>
      </c>
      <c r="C2337" s="69" t="s">
        <v>3143</v>
      </c>
      <c r="D2337" s="80" t="s">
        <v>3802</v>
      </c>
      <c r="E2337" s="1051">
        <v>90</v>
      </c>
      <c r="F2337" s="29" t="s">
        <v>3801</v>
      </c>
      <c r="G2337" s="970"/>
      <c r="H2337" s="970"/>
      <c r="I2337" s="916"/>
      <c r="J2337" s="10"/>
      <c r="K2337" s="953"/>
    </row>
    <row r="2338" spans="1:11" ht="15.6" x14ac:dyDescent="0.3">
      <c r="A2338" s="1140" t="s">
        <v>4247</v>
      </c>
      <c r="B2338" s="43"/>
      <c r="C2338" s="43"/>
      <c r="D2338" s="43"/>
      <c r="E2338" s="43"/>
      <c r="F2338" s="43"/>
      <c r="G2338" s="1002"/>
      <c r="H2338" s="916"/>
      <c r="I2338" s="916"/>
      <c r="J2338" s="10"/>
      <c r="K2338" s="953"/>
    </row>
    <row r="2339" spans="1:11" ht="15.6" hidden="1" x14ac:dyDescent="0.3">
      <c r="A2339" s="1140"/>
      <c r="B2339" s="407" t="s">
        <v>2284</v>
      </c>
      <c r="C2339" s="407"/>
      <c r="D2339" s="408" t="s">
        <v>2283</v>
      </c>
      <c r="E2339" s="407"/>
      <c r="F2339" s="407"/>
      <c r="G2339" s="966"/>
      <c r="H2339" s="966"/>
      <c r="I2339" s="966"/>
      <c r="J2339" s="409"/>
      <c r="K2339" s="966"/>
    </row>
    <row r="2340" spans="1:11" ht="15.6" hidden="1" x14ac:dyDescent="0.3">
      <c r="A2340" s="1140"/>
      <c r="B2340" s="880" t="s">
        <v>2289</v>
      </c>
      <c r="C2340" s="880"/>
      <c r="D2340" s="20" t="s">
        <v>2288</v>
      </c>
      <c r="E2340" s="880"/>
      <c r="F2340" s="880"/>
      <c r="G2340" s="964"/>
      <c r="H2340" s="964">
        <f>G2340*F2340</f>
        <v>0</v>
      </c>
      <c r="I2340" s="964">
        <f>H2340*$I$12</f>
        <v>0</v>
      </c>
      <c r="J2340" s="404"/>
      <c r="K2340" s="964">
        <f>SUM(H2340:I2340)</f>
        <v>0</v>
      </c>
    </row>
    <row r="2341" spans="1:11" ht="15.6" hidden="1" x14ac:dyDescent="0.3">
      <c r="A2341" s="1140"/>
      <c r="B2341" s="1054"/>
      <c r="C2341" s="1059"/>
      <c r="D2341" s="1057"/>
      <c r="E2341" s="1055"/>
      <c r="F2341" s="1055"/>
      <c r="G2341" s="962"/>
      <c r="H2341" s="962"/>
      <c r="I2341" s="962"/>
      <c r="J2341" s="1055"/>
      <c r="K2341" s="962"/>
    </row>
    <row r="2342" spans="1:11" ht="15.6" hidden="1" x14ac:dyDescent="0.3">
      <c r="A2342" s="1140"/>
      <c r="B2342" s="880" t="s">
        <v>2290</v>
      </c>
      <c r="C2342" s="880"/>
      <c r="D2342" s="20" t="s">
        <v>2299</v>
      </c>
      <c r="E2342" s="880"/>
      <c r="F2342" s="880"/>
      <c r="G2342" s="964"/>
      <c r="H2342" s="964">
        <f>G2342*F2342</f>
        <v>0</v>
      </c>
      <c r="I2342" s="964">
        <f>H2342*$I$12</f>
        <v>0</v>
      </c>
      <c r="J2342" s="404"/>
      <c r="K2342" s="964">
        <f>SUM(H2342:I2342)</f>
        <v>0</v>
      </c>
    </row>
    <row r="2343" spans="1:11" ht="15.6" hidden="1" x14ac:dyDescent="0.3">
      <c r="A2343" s="1140"/>
      <c r="B2343" s="1054"/>
      <c r="C2343" s="1059"/>
      <c r="D2343" s="1057"/>
      <c r="E2343" s="1055"/>
      <c r="F2343" s="1055"/>
      <c r="G2343" s="962"/>
      <c r="H2343" s="962"/>
      <c r="I2343" s="962"/>
      <c r="J2343" s="1055"/>
      <c r="K2343" s="962"/>
    </row>
    <row r="2344" spans="1:11" ht="15.6" hidden="1" x14ac:dyDescent="0.3">
      <c r="A2344" s="1140"/>
      <c r="B2344" s="880" t="s">
        <v>2291</v>
      </c>
      <c r="C2344" s="880"/>
      <c r="D2344" s="20" t="s">
        <v>168</v>
      </c>
      <c r="E2344" s="880"/>
      <c r="F2344" s="880"/>
      <c r="G2344" s="964"/>
      <c r="H2344" s="964">
        <f>G2344*F2344</f>
        <v>0</v>
      </c>
      <c r="I2344" s="964">
        <f>H2344*$I$12</f>
        <v>0</v>
      </c>
      <c r="J2344" s="404"/>
      <c r="K2344" s="964">
        <f>SUM(H2344:I2344)</f>
        <v>0</v>
      </c>
    </row>
    <row r="2345" spans="1:11" ht="15.6" hidden="1" x14ac:dyDescent="0.3">
      <c r="A2345" s="1140"/>
      <c r="B2345" s="1054"/>
      <c r="C2345" s="1059"/>
      <c r="D2345" s="1057"/>
      <c r="E2345" s="1055"/>
      <c r="F2345" s="1055"/>
      <c r="G2345" s="962"/>
      <c r="H2345" s="962"/>
      <c r="I2345" s="962"/>
      <c r="J2345" s="1055"/>
      <c r="K2345" s="962"/>
    </row>
    <row r="2346" spans="1:11" ht="15.6" hidden="1" x14ac:dyDescent="0.3">
      <c r="A2346" s="1140"/>
      <c r="B2346" s="880" t="s">
        <v>2292</v>
      </c>
      <c r="C2346" s="880"/>
      <c r="D2346" s="20" t="s">
        <v>169</v>
      </c>
      <c r="E2346" s="880"/>
      <c r="F2346" s="880"/>
      <c r="G2346" s="964"/>
      <c r="H2346" s="964">
        <f>G2346*F2346</f>
        <v>0</v>
      </c>
      <c r="I2346" s="964">
        <f>H2346*$I$12</f>
        <v>0</v>
      </c>
      <c r="J2346" s="404"/>
      <c r="K2346" s="964">
        <f>SUM(H2346:I2346)</f>
        <v>0</v>
      </c>
    </row>
    <row r="2347" spans="1:11" ht="15.6" hidden="1" x14ac:dyDescent="0.3">
      <c r="A2347" s="1140"/>
      <c r="B2347" s="1054"/>
      <c r="C2347" s="1059"/>
      <c r="D2347" s="1057"/>
      <c r="E2347" s="1055"/>
      <c r="F2347" s="1055"/>
      <c r="G2347" s="962"/>
      <c r="H2347" s="962"/>
      <c r="I2347" s="962"/>
      <c r="J2347" s="1055"/>
      <c r="K2347" s="962"/>
    </row>
    <row r="2348" spans="1:11" ht="15.6" hidden="1" x14ac:dyDescent="0.3">
      <c r="A2348" s="1140"/>
      <c r="B2348" s="880" t="s">
        <v>2293</v>
      </c>
      <c r="C2348" s="880"/>
      <c r="D2348" s="20" t="s">
        <v>170</v>
      </c>
      <c r="E2348" s="880"/>
      <c r="F2348" s="880"/>
      <c r="G2348" s="964"/>
      <c r="H2348" s="964">
        <f>G2348*F2348</f>
        <v>0</v>
      </c>
      <c r="I2348" s="964">
        <f>H2348*$I$12</f>
        <v>0</v>
      </c>
      <c r="J2348" s="404"/>
      <c r="K2348" s="964">
        <f>SUM(H2348:I2348)</f>
        <v>0</v>
      </c>
    </row>
    <row r="2349" spans="1:11" ht="15.6" hidden="1" x14ac:dyDescent="0.3">
      <c r="A2349" s="1140"/>
      <c r="B2349" s="1054"/>
      <c r="C2349" s="1059"/>
      <c r="D2349" s="1057"/>
      <c r="E2349" s="1055"/>
      <c r="F2349" s="1055"/>
      <c r="G2349" s="962"/>
      <c r="H2349" s="962"/>
      <c r="I2349" s="962"/>
      <c r="J2349" s="1055"/>
      <c r="K2349" s="962"/>
    </row>
    <row r="2350" spans="1:11" ht="15.6" hidden="1" x14ac:dyDescent="0.3">
      <c r="A2350" s="1140"/>
      <c r="B2350" s="880" t="s">
        <v>2294</v>
      </c>
      <c r="C2350" s="880"/>
      <c r="D2350" s="20" t="s">
        <v>2300</v>
      </c>
      <c r="E2350" s="880"/>
      <c r="F2350" s="880"/>
      <c r="G2350" s="964"/>
      <c r="H2350" s="964">
        <f>G2350*F2350</f>
        <v>0</v>
      </c>
      <c r="I2350" s="964">
        <f>H2350*$I$12</f>
        <v>0</v>
      </c>
      <c r="J2350" s="404"/>
      <c r="K2350" s="964">
        <f>SUM(H2350:I2350)</f>
        <v>0</v>
      </c>
    </row>
    <row r="2351" spans="1:11" ht="15.6" hidden="1" x14ac:dyDescent="0.3">
      <c r="A2351" s="1140"/>
      <c r="B2351" s="1054"/>
      <c r="C2351" s="1059"/>
      <c r="D2351" s="1057"/>
      <c r="E2351" s="1055"/>
      <c r="F2351" s="1055"/>
      <c r="G2351" s="962"/>
      <c r="H2351" s="962"/>
      <c r="I2351" s="962"/>
      <c r="J2351" s="1055"/>
      <c r="K2351" s="962"/>
    </row>
    <row r="2352" spans="1:11" ht="15.6" x14ac:dyDescent="0.3">
      <c r="A2352" s="1140" t="str">
        <f>IF(K2352&lt;&gt;0,"x","")</f>
        <v/>
      </c>
      <c r="B2352" s="407" t="s">
        <v>2296</v>
      </c>
      <c r="C2352" s="407"/>
      <c r="D2352" s="408" t="s">
        <v>2297</v>
      </c>
      <c r="E2352" s="407"/>
      <c r="F2352" s="407"/>
      <c r="G2352" s="966"/>
      <c r="H2352" s="966"/>
      <c r="I2352" s="966"/>
      <c r="J2352" s="966"/>
      <c r="K2352" s="966"/>
    </row>
    <row r="2353" spans="1:11" ht="15.6" x14ac:dyDescent="0.3">
      <c r="A2353" s="1140" t="str">
        <f>IF(K2353&lt;&gt;0,"x","")</f>
        <v/>
      </c>
      <c r="B2353" s="884" t="s">
        <v>3079</v>
      </c>
      <c r="C2353" s="884" t="s">
        <v>4245</v>
      </c>
      <c r="D2353" s="894" t="s">
        <v>3080</v>
      </c>
      <c r="E2353" s="23">
        <v>584.79999999999995</v>
      </c>
      <c r="F2353" s="883" t="s">
        <v>237</v>
      </c>
      <c r="G2353" s="852"/>
      <c r="H2353" s="852"/>
      <c r="I2353" s="852"/>
      <c r="J2353" s="75"/>
      <c r="K2353" s="954"/>
    </row>
    <row r="2354" spans="1:11" ht="15.6" x14ac:dyDescent="0.3">
      <c r="A2354" s="1140" t="s">
        <v>4247</v>
      </c>
      <c r="B2354" s="1054"/>
      <c r="C2354" s="1059"/>
      <c r="D2354" s="631"/>
      <c r="E2354" s="1055"/>
      <c r="F2354" s="1055"/>
      <c r="G2354" s="962"/>
      <c r="H2354" s="969"/>
      <c r="I2354" s="969"/>
      <c r="J2354" s="18"/>
      <c r="K2354" s="958"/>
    </row>
    <row r="2355" spans="1:11" ht="15.6" hidden="1" x14ac:dyDescent="0.3">
      <c r="A2355" s="1140"/>
      <c r="B2355" s="407" t="s">
        <v>2295</v>
      </c>
      <c r="C2355" s="407"/>
      <c r="D2355" s="408" t="s">
        <v>2298</v>
      </c>
      <c r="E2355" s="407" t="s">
        <v>112</v>
      </c>
      <c r="F2355" s="407"/>
      <c r="G2355" s="966"/>
      <c r="H2355" s="966">
        <f>G2355*F2355</f>
        <v>0</v>
      </c>
      <c r="I2355" s="966">
        <f>H2355*$I$12</f>
        <v>0</v>
      </c>
      <c r="J2355" s="409"/>
      <c r="K2355" s="966">
        <f>SUM(H2355:I2355)</f>
        <v>0</v>
      </c>
    </row>
    <row r="2356" spans="1:11" ht="9" hidden="1" customHeight="1" x14ac:dyDescent="0.3">
      <c r="A2356" s="1140"/>
      <c r="B2356" s="1054"/>
      <c r="C2356" s="1059"/>
      <c r="D2356" s="1057"/>
      <c r="E2356" s="1055"/>
      <c r="F2356" s="1055"/>
      <c r="G2356" s="962"/>
      <c r="H2356" s="962"/>
      <c r="I2356" s="962"/>
      <c r="J2356" s="1055"/>
      <c r="K2356" s="962"/>
    </row>
    <row r="2357" spans="1:11" ht="15.75" customHeight="1" x14ac:dyDescent="0.3">
      <c r="A2357" s="1140" t="s">
        <v>4247</v>
      </c>
      <c r="B2357" s="33" t="s">
        <v>2457</v>
      </c>
      <c r="C2357" s="758"/>
      <c r="D2357" s="758" t="s">
        <v>2285</v>
      </c>
      <c r="E2357" s="758"/>
      <c r="F2357" s="758"/>
      <c r="G2357" s="968"/>
      <c r="H2357" s="968"/>
      <c r="I2357" s="968"/>
      <c r="J2357" s="758"/>
      <c r="K2357" s="968"/>
    </row>
    <row r="2358" spans="1:11" ht="15.6" hidden="1" x14ac:dyDescent="0.3">
      <c r="A2358" s="1140"/>
      <c r="B2358" s="1308" t="s">
        <v>226</v>
      </c>
      <c r="C2358" s="1310" t="s">
        <v>227</v>
      </c>
      <c r="D2358" s="1310" t="s">
        <v>228</v>
      </c>
      <c r="E2358" s="1310" t="s">
        <v>229</v>
      </c>
      <c r="F2358" s="1310" t="s">
        <v>230</v>
      </c>
      <c r="G2358" s="1306" t="s">
        <v>3953</v>
      </c>
      <c r="H2358" s="1306" t="s">
        <v>3954</v>
      </c>
      <c r="I2358" s="1137" t="s">
        <v>233</v>
      </c>
      <c r="J2358" s="1136" t="s">
        <v>3952</v>
      </c>
      <c r="K2358" s="1306" t="s">
        <v>3955</v>
      </c>
    </row>
    <row r="2359" spans="1:11" ht="15.6" hidden="1" x14ac:dyDescent="0.3">
      <c r="A2359" s="1140"/>
      <c r="B2359" s="1309"/>
      <c r="C2359" s="1311"/>
      <c r="D2359" s="1311"/>
      <c r="E2359" s="1311"/>
      <c r="F2359" s="1311"/>
      <c r="G2359" s="1307"/>
      <c r="H2359" s="1307"/>
      <c r="I2359" s="1138">
        <v>0.26960000000000001</v>
      </c>
      <c r="J2359" s="629">
        <v>0.1416</v>
      </c>
      <c r="K2359" s="1307"/>
    </row>
    <row r="2360" spans="1:11" ht="15.6" x14ac:dyDescent="0.3">
      <c r="A2360" s="1140" t="str">
        <f>IF(K2360&lt;&gt;0,"x","")</f>
        <v/>
      </c>
      <c r="B2360" s="407" t="s">
        <v>2287</v>
      </c>
      <c r="C2360" s="407"/>
      <c r="D2360" s="408" t="s">
        <v>2286</v>
      </c>
      <c r="E2360" s="407"/>
      <c r="F2360" s="407"/>
      <c r="G2360" s="966"/>
      <c r="H2360" s="966"/>
      <c r="I2360" s="966"/>
      <c r="J2360" s="966"/>
      <c r="K2360" s="966"/>
    </row>
    <row r="2361" spans="1:11" ht="15.6" x14ac:dyDescent="0.3">
      <c r="A2361" s="1140" t="s">
        <v>4247</v>
      </c>
      <c r="B2361" s="880" t="s">
        <v>2302</v>
      </c>
      <c r="C2361" s="880"/>
      <c r="D2361" s="20" t="s">
        <v>2301</v>
      </c>
      <c r="E2361" s="880"/>
      <c r="F2361" s="880"/>
      <c r="G2361" s="964"/>
      <c r="H2361" s="964"/>
      <c r="I2361" s="964"/>
      <c r="J2361" s="404"/>
      <c r="K2361" s="964"/>
    </row>
    <row r="2362" spans="1:11" ht="15.6" hidden="1" x14ac:dyDescent="0.3">
      <c r="A2362" s="1140"/>
      <c r="B2362" s="881" t="s">
        <v>2303</v>
      </c>
      <c r="C2362" s="881"/>
      <c r="D2362" s="73" t="s">
        <v>2320</v>
      </c>
      <c r="E2362" s="881"/>
      <c r="F2362" s="881" t="s">
        <v>2319</v>
      </c>
      <c r="G2362" s="1037"/>
      <c r="H2362" s="916">
        <f>G2362*E2362</f>
        <v>0</v>
      </c>
      <c r="I2362" s="916">
        <f t="shared" ref="I2362:I2377" si="215">H2362*$I$12</f>
        <v>0</v>
      </c>
      <c r="J2362" s="10"/>
      <c r="K2362" s="953">
        <f t="shared" ref="K2362:K2377" si="216">SUM(H2362:I2362)</f>
        <v>0</v>
      </c>
    </row>
    <row r="2363" spans="1:11" ht="15.6" hidden="1" x14ac:dyDescent="0.3">
      <c r="A2363" s="1140"/>
      <c r="B2363" s="881" t="s">
        <v>2304</v>
      </c>
      <c r="C2363" s="881"/>
      <c r="D2363" s="73" t="s">
        <v>2321</v>
      </c>
      <c r="E2363" s="881"/>
      <c r="F2363" s="881" t="s">
        <v>2319</v>
      </c>
      <c r="G2363" s="1037"/>
      <c r="H2363" s="916">
        <f t="shared" ref="H2363:H2377" si="217">G2363*E2363</f>
        <v>0</v>
      </c>
      <c r="I2363" s="916">
        <f t="shared" si="215"/>
        <v>0</v>
      </c>
      <c r="J2363" s="10"/>
      <c r="K2363" s="953">
        <f t="shared" si="216"/>
        <v>0</v>
      </c>
    </row>
    <row r="2364" spans="1:11" ht="15.6" hidden="1" x14ac:dyDescent="0.3">
      <c r="A2364" s="1140"/>
      <c r="B2364" s="881" t="s">
        <v>2305</v>
      </c>
      <c r="C2364" s="881"/>
      <c r="D2364" s="73" t="s">
        <v>2322</v>
      </c>
      <c r="E2364" s="881"/>
      <c r="F2364" s="881" t="s">
        <v>2319</v>
      </c>
      <c r="G2364" s="1037"/>
      <c r="H2364" s="916">
        <f t="shared" si="217"/>
        <v>0</v>
      </c>
      <c r="I2364" s="916">
        <f t="shared" si="215"/>
        <v>0</v>
      </c>
      <c r="J2364" s="10"/>
      <c r="K2364" s="953">
        <f t="shared" si="216"/>
        <v>0</v>
      </c>
    </row>
    <row r="2365" spans="1:11" ht="15.6" hidden="1" x14ac:dyDescent="0.3">
      <c r="A2365" s="1140"/>
      <c r="B2365" s="881" t="s">
        <v>2306</v>
      </c>
      <c r="C2365" s="881"/>
      <c r="D2365" s="73" t="s">
        <v>2323</v>
      </c>
      <c r="E2365" s="881"/>
      <c r="F2365" s="881" t="s">
        <v>2319</v>
      </c>
      <c r="G2365" s="1037"/>
      <c r="H2365" s="916">
        <f t="shared" si="217"/>
        <v>0</v>
      </c>
      <c r="I2365" s="916">
        <f t="shared" si="215"/>
        <v>0</v>
      </c>
      <c r="J2365" s="10"/>
      <c r="K2365" s="953">
        <f t="shared" si="216"/>
        <v>0</v>
      </c>
    </row>
    <row r="2366" spans="1:11" ht="15.6" hidden="1" x14ac:dyDescent="0.3">
      <c r="A2366" s="1140"/>
      <c r="B2366" s="881" t="s">
        <v>2307</v>
      </c>
      <c r="C2366" s="881"/>
      <c r="D2366" s="73" t="s">
        <v>2324</v>
      </c>
      <c r="E2366" s="881"/>
      <c r="F2366" s="881" t="s">
        <v>2319</v>
      </c>
      <c r="G2366" s="1037"/>
      <c r="H2366" s="916">
        <f t="shared" si="217"/>
        <v>0</v>
      </c>
      <c r="I2366" s="916">
        <f t="shared" si="215"/>
        <v>0</v>
      </c>
      <c r="J2366" s="10"/>
      <c r="K2366" s="953">
        <f t="shared" si="216"/>
        <v>0</v>
      </c>
    </row>
    <row r="2367" spans="1:11" ht="15.6" hidden="1" x14ac:dyDescent="0.3">
      <c r="A2367" s="1140"/>
      <c r="B2367" s="881" t="s">
        <v>2308</v>
      </c>
      <c r="C2367" s="881"/>
      <c r="D2367" s="73" t="s">
        <v>2325</v>
      </c>
      <c r="E2367" s="881"/>
      <c r="F2367" s="881" t="s">
        <v>2319</v>
      </c>
      <c r="G2367" s="1037"/>
      <c r="H2367" s="916">
        <f t="shared" si="217"/>
        <v>0</v>
      </c>
      <c r="I2367" s="916">
        <f t="shared" si="215"/>
        <v>0</v>
      </c>
      <c r="J2367" s="10"/>
      <c r="K2367" s="953">
        <f t="shared" si="216"/>
        <v>0</v>
      </c>
    </row>
    <row r="2368" spans="1:11" ht="15.6" hidden="1" x14ac:dyDescent="0.3">
      <c r="A2368" s="1140"/>
      <c r="B2368" s="881" t="s">
        <v>2309</v>
      </c>
      <c r="C2368" s="881"/>
      <c r="D2368" s="73" t="s">
        <v>2326</v>
      </c>
      <c r="E2368" s="881"/>
      <c r="F2368" s="881" t="s">
        <v>2319</v>
      </c>
      <c r="G2368" s="1037"/>
      <c r="H2368" s="916">
        <f t="shared" si="217"/>
        <v>0</v>
      </c>
      <c r="I2368" s="916">
        <f t="shared" si="215"/>
        <v>0</v>
      </c>
      <c r="J2368" s="10"/>
      <c r="K2368" s="953">
        <f t="shared" si="216"/>
        <v>0</v>
      </c>
    </row>
    <row r="2369" spans="1:11" ht="15.6" hidden="1" x14ac:dyDescent="0.3">
      <c r="A2369" s="1140"/>
      <c r="B2369" s="881" t="s">
        <v>2310</v>
      </c>
      <c r="C2369" s="881"/>
      <c r="D2369" s="73" t="s">
        <v>2327</v>
      </c>
      <c r="E2369" s="881"/>
      <c r="F2369" s="881" t="s">
        <v>2319</v>
      </c>
      <c r="G2369" s="1037"/>
      <c r="H2369" s="916">
        <f t="shared" si="217"/>
        <v>0</v>
      </c>
      <c r="I2369" s="916">
        <f t="shared" si="215"/>
        <v>0</v>
      </c>
      <c r="J2369" s="10"/>
      <c r="K2369" s="953">
        <f t="shared" si="216"/>
        <v>0</v>
      </c>
    </row>
    <row r="2370" spans="1:11" ht="15.6" hidden="1" x14ac:dyDescent="0.3">
      <c r="A2370" s="1140"/>
      <c r="B2370" s="881" t="s">
        <v>2311</v>
      </c>
      <c r="C2370" s="881"/>
      <c r="D2370" s="73" t="s">
        <v>2328</v>
      </c>
      <c r="E2370" s="881"/>
      <c r="F2370" s="881" t="s">
        <v>2319</v>
      </c>
      <c r="G2370" s="1037"/>
      <c r="H2370" s="916">
        <f t="shared" si="217"/>
        <v>0</v>
      </c>
      <c r="I2370" s="916">
        <f t="shared" si="215"/>
        <v>0</v>
      </c>
      <c r="J2370" s="10"/>
      <c r="K2370" s="953">
        <f t="shared" si="216"/>
        <v>0</v>
      </c>
    </row>
    <row r="2371" spans="1:11" ht="15.6" hidden="1" x14ac:dyDescent="0.3">
      <c r="A2371" s="1140"/>
      <c r="B2371" s="881" t="s">
        <v>2312</v>
      </c>
      <c r="C2371" s="881"/>
      <c r="D2371" s="73" t="s">
        <v>2329</v>
      </c>
      <c r="E2371" s="881"/>
      <c r="F2371" s="881" t="s">
        <v>2319</v>
      </c>
      <c r="G2371" s="1037"/>
      <c r="H2371" s="916">
        <f t="shared" si="217"/>
        <v>0</v>
      </c>
      <c r="I2371" s="916">
        <f t="shared" si="215"/>
        <v>0</v>
      </c>
      <c r="J2371" s="10"/>
      <c r="K2371" s="953">
        <f t="shared" si="216"/>
        <v>0</v>
      </c>
    </row>
    <row r="2372" spans="1:11" ht="15.6" x14ac:dyDescent="0.3">
      <c r="A2372" s="1140" t="str">
        <f>IF(K2372&lt;&gt;0,"x","")</f>
        <v/>
      </c>
      <c r="B2372" s="1052" t="s">
        <v>2313</v>
      </c>
      <c r="C2372" s="1052" t="s">
        <v>4565</v>
      </c>
      <c r="D2372" s="1056" t="s">
        <v>4624</v>
      </c>
      <c r="E2372" s="1051">
        <f>8*22*4</f>
        <v>704</v>
      </c>
      <c r="F2372" s="1053" t="s">
        <v>2558</v>
      </c>
      <c r="G2372" s="916"/>
      <c r="H2372" s="916"/>
      <c r="I2372" s="916"/>
      <c r="J2372" s="10"/>
      <c r="K2372" s="953"/>
    </row>
    <row r="2373" spans="1:11" ht="15.6" hidden="1" x14ac:dyDescent="0.3">
      <c r="A2373" s="1140"/>
      <c r="B2373" s="881" t="s">
        <v>2314</v>
      </c>
      <c r="C2373" s="881"/>
      <c r="D2373" s="73" t="s">
        <v>2330</v>
      </c>
      <c r="E2373" s="881"/>
      <c r="F2373" s="881" t="s">
        <v>2319</v>
      </c>
      <c r="G2373" s="1037"/>
      <c r="H2373" s="916">
        <f t="shared" si="217"/>
        <v>0</v>
      </c>
      <c r="I2373" s="916">
        <f t="shared" si="215"/>
        <v>0</v>
      </c>
      <c r="J2373" s="10"/>
      <c r="K2373" s="953">
        <f t="shared" si="216"/>
        <v>0</v>
      </c>
    </row>
    <row r="2374" spans="1:11" ht="15.6" hidden="1" x14ac:dyDescent="0.3">
      <c r="A2374" s="1140"/>
      <c r="B2374" s="881" t="s">
        <v>2315</v>
      </c>
      <c r="C2374" s="881"/>
      <c r="D2374" s="73" t="s">
        <v>2331</v>
      </c>
      <c r="E2374" s="881"/>
      <c r="F2374" s="881" t="s">
        <v>2319</v>
      </c>
      <c r="G2374" s="1037"/>
      <c r="H2374" s="916">
        <f t="shared" si="217"/>
        <v>0</v>
      </c>
      <c r="I2374" s="916">
        <f t="shared" si="215"/>
        <v>0</v>
      </c>
      <c r="J2374" s="10"/>
      <c r="K2374" s="953">
        <f t="shared" si="216"/>
        <v>0</v>
      </c>
    </row>
    <row r="2375" spans="1:11" ht="15.6" hidden="1" x14ac:dyDescent="0.3">
      <c r="A2375" s="1140"/>
      <c r="B2375" s="881" t="s">
        <v>2316</v>
      </c>
      <c r="C2375" s="881"/>
      <c r="D2375" s="73" t="s">
        <v>2332</v>
      </c>
      <c r="E2375" s="881"/>
      <c r="F2375" s="881" t="s">
        <v>2319</v>
      </c>
      <c r="G2375" s="1037"/>
      <c r="H2375" s="916">
        <f t="shared" si="217"/>
        <v>0</v>
      </c>
      <c r="I2375" s="916">
        <f t="shared" si="215"/>
        <v>0</v>
      </c>
      <c r="J2375" s="10"/>
      <c r="K2375" s="953">
        <f t="shared" si="216"/>
        <v>0</v>
      </c>
    </row>
    <row r="2376" spans="1:11" ht="15.6" hidden="1" x14ac:dyDescent="0.3">
      <c r="A2376" s="1140"/>
      <c r="B2376" s="881" t="s">
        <v>2317</v>
      </c>
      <c r="C2376" s="881"/>
      <c r="D2376" s="73" t="s">
        <v>2333</v>
      </c>
      <c r="E2376" s="881"/>
      <c r="F2376" s="881" t="s">
        <v>2319</v>
      </c>
      <c r="G2376" s="1037"/>
      <c r="H2376" s="916">
        <f t="shared" si="217"/>
        <v>0</v>
      </c>
      <c r="I2376" s="916">
        <f t="shared" si="215"/>
        <v>0</v>
      </c>
      <c r="J2376" s="10"/>
      <c r="K2376" s="953">
        <f t="shared" si="216"/>
        <v>0</v>
      </c>
    </row>
    <row r="2377" spans="1:11" ht="15.6" hidden="1" x14ac:dyDescent="0.3">
      <c r="A2377" s="1140"/>
      <c r="B2377" s="881" t="s">
        <v>2318</v>
      </c>
      <c r="C2377" s="881"/>
      <c r="D2377" s="73" t="s">
        <v>2334</v>
      </c>
      <c r="E2377" s="881"/>
      <c r="F2377" s="881" t="s">
        <v>2319</v>
      </c>
      <c r="G2377" s="1037"/>
      <c r="H2377" s="916">
        <f t="shared" si="217"/>
        <v>0</v>
      </c>
      <c r="I2377" s="916">
        <f t="shared" si="215"/>
        <v>0</v>
      </c>
      <c r="J2377" s="10"/>
      <c r="K2377" s="953">
        <f t="shared" si="216"/>
        <v>0</v>
      </c>
    </row>
    <row r="2378" spans="1:11" ht="9.75" hidden="1" customHeight="1" x14ac:dyDescent="0.3">
      <c r="A2378" s="1140"/>
      <c r="B2378" s="1054"/>
      <c r="C2378" s="1059"/>
      <c r="D2378" s="1057"/>
      <c r="E2378" s="1055"/>
      <c r="F2378" s="1055"/>
      <c r="G2378" s="962"/>
      <c r="H2378" s="962"/>
      <c r="I2378" s="962"/>
      <c r="J2378" s="1055"/>
      <c r="K2378" s="962"/>
    </row>
    <row r="2379" spans="1:11" ht="9.75" hidden="1" customHeight="1" x14ac:dyDescent="0.3">
      <c r="A2379" s="1140"/>
      <c r="B2379" s="1054"/>
      <c r="C2379" s="1059"/>
      <c r="D2379" s="1057"/>
      <c r="E2379" s="1055"/>
      <c r="F2379" s="1055"/>
      <c r="G2379" s="962"/>
      <c r="H2379" s="962"/>
      <c r="I2379" s="962"/>
      <c r="J2379" s="1055"/>
      <c r="K2379" s="962"/>
    </row>
    <row r="2380" spans="1:11" ht="15.6" x14ac:dyDescent="0.3">
      <c r="A2380" s="1140" t="s">
        <v>4247</v>
      </c>
      <c r="B2380" s="880" t="s">
        <v>2336</v>
      </c>
      <c r="C2380" s="880"/>
      <c r="D2380" s="20" t="s">
        <v>2335</v>
      </c>
      <c r="E2380" s="880"/>
      <c r="F2380" s="880"/>
      <c r="G2380" s="964"/>
      <c r="H2380" s="964"/>
      <c r="I2380" s="964"/>
      <c r="J2380" s="404"/>
      <c r="K2380" s="964"/>
    </row>
    <row r="2381" spans="1:11" ht="15.6" x14ac:dyDescent="0.3">
      <c r="A2381" s="1140" t="str">
        <f>IF(K2381&lt;&gt;0,"x","")</f>
        <v/>
      </c>
      <c r="B2381" s="1052" t="s">
        <v>2337</v>
      </c>
      <c r="C2381" s="1052" t="s">
        <v>4566</v>
      </c>
      <c r="D2381" s="1056" t="s">
        <v>4623</v>
      </c>
      <c r="E2381" s="1051">
        <f>2*22*4</f>
        <v>176</v>
      </c>
      <c r="F2381" s="1053" t="s">
        <v>2558</v>
      </c>
      <c r="G2381" s="916"/>
      <c r="H2381" s="916"/>
      <c r="I2381" s="916"/>
      <c r="J2381" s="10"/>
      <c r="K2381" s="953"/>
    </row>
    <row r="2382" spans="1:11" ht="15.6" hidden="1" x14ac:dyDescent="0.3">
      <c r="A2382" s="1140"/>
      <c r="B2382" s="881" t="s">
        <v>2338</v>
      </c>
      <c r="C2382" s="881"/>
      <c r="D2382" s="73" t="s">
        <v>2347</v>
      </c>
      <c r="E2382" s="881"/>
      <c r="F2382" s="888" t="s">
        <v>2319</v>
      </c>
      <c r="G2382" s="1038"/>
      <c r="H2382" s="916">
        <f>G2382*E2382</f>
        <v>0</v>
      </c>
      <c r="I2382" s="916">
        <f>H2382*$I$12</f>
        <v>0</v>
      </c>
      <c r="J2382" s="10"/>
      <c r="K2382" s="953">
        <f>SUM(H2382:I2382)</f>
        <v>0</v>
      </c>
    </row>
    <row r="2383" spans="1:11" ht="15.6" hidden="1" x14ac:dyDescent="0.3">
      <c r="A2383" s="1140"/>
      <c r="B2383" s="881" t="s">
        <v>2339</v>
      </c>
      <c r="C2383" s="881"/>
      <c r="D2383" s="73" t="s">
        <v>2346</v>
      </c>
      <c r="E2383" s="881"/>
      <c r="F2383" s="888" t="s">
        <v>2319</v>
      </c>
      <c r="G2383" s="1038"/>
      <c r="H2383" s="916">
        <f>G2383*E2383</f>
        <v>0</v>
      </c>
      <c r="I2383" s="916">
        <f>H2383*$I$12</f>
        <v>0</v>
      </c>
      <c r="J2383" s="10"/>
      <c r="K2383" s="953">
        <f>SUM(H2383:I2383)</f>
        <v>0</v>
      </c>
    </row>
    <row r="2384" spans="1:11" ht="15.6" hidden="1" x14ac:dyDescent="0.3">
      <c r="A2384" s="1140"/>
      <c r="B2384" s="881" t="s">
        <v>2340</v>
      </c>
      <c r="C2384" s="881"/>
      <c r="D2384" s="73" t="s">
        <v>2345</v>
      </c>
      <c r="E2384" s="881"/>
      <c r="F2384" s="888" t="s">
        <v>2319</v>
      </c>
      <c r="G2384" s="1038"/>
      <c r="H2384" s="916">
        <f>G2384*E2384</f>
        <v>0</v>
      </c>
      <c r="I2384" s="916">
        <f>H2384*$I$12</f>
        <v>0</v>
      </c>
      <c r="J2384" s="10"/>
      <c r="K2384" s="953">
        <f>SUM(H2384:I2384)</f>
        <v>0</v>
      </c>
    </row>
    <row r="2385" spans="1:11" ht="15.6" hidden="1" x14ac:dyDescent="0.3">
      <c r="A2385" s="1140"/>
      <c r="B2385" s="881" t="s">
        <v>2341</v>
      </c>
      <c r="C2385" s="881"/>
      <c r="D2385" s="73" t="s">
        <v>2344</v>
      </c>
      <c r="E2385" s="881"/>
      <c r="F2385" s="888" t="s">
        <v>2319</v>
      </c>
      <c r="G2385" s="1038"/>
      <c r="H2385" s="916">
        <f>G2385*E2385</f>
        <v>0</v>
      </c>
      <c r="I2385" s="916">
        <f>H2385*$I$12</f>
        <v>0</v>
      </c>
      <c r="J2385" s="10"/>
      <c r="K2385" s="953">
        <f>SUM(H2385:I2385)</f>
        <v>0</v>
      </c>
    </row>
    <row r="2386" spans="1:11" ht="15.6" hidden="1" x14ac:dyDescent="0.3">
      <c r="A2386" s="1140"/>
      <c r="B2386" s="881" t="s">
        <v>2342</v>
      </c>
      <c r="C2386" s="881"/>
      <c r="D2386" s="73" t="s">
        <v>2343</v>
      </c>
      <c r="E2386" s="881"/>
      <c r="F2386" s="888" t="s">
        <v>2319</v>
      </c>
      <c r="G2386" s="1038"/>
      <c r="H2386" s="916">
        <f>G2386*E2386</f>
        <v>0</v>
      </c>
      <c r="I2386" s="916">
        <f>H2386*$I$12</f>
        <v>0</v>
      </c>
      <c r="J2386" s="10"/>
      <c r="K2386" s="953">
        <f>SUM(H2386:I2386)</f>
        <v>0</v>
      </c>
    </row>
    <row r="2387" spans="1:11" ht="15.6" hidden="1" x14ac:dyDescent="0.3">
      <c r="A2387" s="1140"/>
      <c r="B2387" s="1054"/>
      <c r="C2387" s="1059"/>
      <c r="D2387" s="19"/>
      <c r="E2387" s="1055"/>
      <c r="F2387" s="1055"/>
      <c r="G2387" s="962"/>
      <c r="H2387" s="962"/>
      <c r="I2387" s="962"/>
      <c r="J2387" s="1055"/>
      <c r="K2387" s="962"/>
    </row>
    <row r="2388" spans="1:11" ht="15.6" hidden="1" x14ac:dyDescent="0.3">
      <c r="A2388" s="1140"/>
      <c r="B2388" s="407" t="s">
        <v>2349</v>
      </c>
      <c r="C2388" s="407"/>
      <c r="D2388" s="408" t="s">
        <v>2348</v>
      </c>
      <c r="E2388" s="407"/>
      <c r="F2388" s="407"/>
      <c r="G2388" s="966"/>
      <c r="H2388" s="966"/>
      <c r="I2388" s="966"/>
      <c r="J2388" s="409"/>
      <c r="K2388" s="966"/>
    </row>
    <row r="2389" spans="1:11" ht="15.6" hidden="1" x14ac:dyDescent="0.3">
      <c r="A2389" s="1140"/>
      <c r="B2389" s="880" t="s">
        <v>2351</v>
      </c>
      <c r="C2389" s="880"/>
      <c r="D2389" s="20" t="s">
        <v>2350</v>
      </c>
      <c r="E2389" s="880"/>
      <c r="F2389" s="880"/>
      <c r="G2389" s="964"/>
      <c r="H2389" s="964"/>
      <c r="I2389" s="964"/>
      <c r="J2389" s="404"/>
      <c r="K2389" s="964"/>
    </row>
    <row r="2390" spans="1:11" ht="15.6" hidden="1" x14ac:dyDescent="0.3">
      <c r="A2390" s="1140"/>
      <c r="B2390" s="881" t="s">
        <v>2352</v>
      </c>
      <c r="C2390" s="881"/>
      <c r="D2390" s="73" t="s">
        <v>2357</v>
      </c>
      <c r="E2390" s="881"/>
      <c r="F2390" s="881" t="s">
        <v>112</v>
      </c>
      <c r="G2390" s="1037"/>
      <c r="H2390" s="916">
        <f>G2390*E2390</f>
        <v>0</v>
      </c>
      <c r="I2390" s="916">
        <f>H2390*$I$12</f>
        <v>0</v>
      </c>
      <c r="J2390" s="10"/>
      <c r="K2390" s="953">
        <f>SUM(H2390:I2390)</f>
        <v>0</v>
      </c>
    </row>
    <row r="2391" spans="1:11" ht="15.6" hidden="1" x14ac:dyDescent="0.3">
      <c r="A2391" s="1140"/>
      <c r="B2391" s="881" t="s">
        <v>2355</v>
      </c>
      <c r="C2391" s="881"/>
      <c r="D2391" s="73" t="s">
        <v>2358</v>
      </c>
      <c r="E2391" s="881"/>
      <c r="F2391" s="881" t="s">
        <v>112</v>
      </c>
      <c r="G2391" s="1037"/>
      <c r="H2391" s="916">
        <f t="shared" ref="H2391:H2418" si="218">G2391*E2391</f>
        <v>0</v>
      </c>
      <c r="I2391" s="916">
        <f>H2391*$I$12</f>
        <v>0</v>
      </c>
      <c r="J2391" s="10"/>
      <c r="K2391" s="953">
        <f>SUM(H2391:I2391)</f>
        <v>0</v>
      </c>
    </row>
    <row r="2392" spans="1:11" ht="15.6" hidden="1" x14ac:dyDescent="0.3">
      <c r="A2392" s="1140"/>
      <c r="B2392" s="881" t="s">
        <v>2356</v>
      </c>
      <c r="C2392" s="881"/>
      <c r="D2392" s="73" t="s">
        <v>2359</v>
      </c>
      <c r="E2392" s="881"/>
      <c r="F2392" s="881" t="s">
        <v>112</v>
      </c>
      <c r="G2392" s="1037"/>
      <c r="H2392" s="916">
        <f t="shared" si="218"/>
        <v>0</v>
      </c>
      <c r="I2392" s="916">
        <f>H2392*$I$12</f>
        <v>0</v>
      </c>
      <c r="J2392" s="10"/>
      <c r="K2392" s="953">
        <f>SUM(H2392:I2392)</f>
        <v>0</v>
      </c>
    </row>
    <row r="2393" spans="1:11" ht="15.6" hidden="1" x14ac:dyDescent="0.3">
      <c r="A2393" s="1140"/>
      <c r="B2393" s="1054"/>
      <c r="C2393" s="1059"/>
      <c r="D2393" s="631"/>
      <c r="E2393" s="1055"/>
      <c r="F2393" s="1055"/>
      <c r="G2393" s="962"/>
      <c r="H2393" s="916"/>
      <c r="I2393" s="962"/>
      <c r="J2393" s="1055"/>
      <c r="K2393" s="962"/>
    </row>
    <row r="2394" spans="1:11" ht="15.6" hidden="1" x14ac:dyDescent="0.3">
      <c r="A2394" s="1140"/>
      <c r="B2394" s="880" t="s">
        <v>2354</v>
      </c>
      <c r="C2394" s="880"/>
      <c r="D2394" s="20" t="s">
        <v>2353</v>
      </c>
      <c r="E2394" s="880"/>
      <c r="F2394" s="880" t="s">
        <v>112</v>
      </c>
      <c r="G2394" s="964"/>
      <c r="H2394" s="964">
        <f t="shared" si="218"/>
        <v>0</v>
      </c>
      <c r="I2394" s="964">
        <f>H2394*$I$12</f>
        <v>0</v>
      </c>
      <c r="J2394" s="404"/>
      <c r="K2394" s="964">
        <f>SUM(H2394:I2394)</f>
        <v>0</v>
      </c>
    </row>
    <row r="2395" spans="1:11" ht="15.6" hidden="1" x14ac:dyDescent="0.3">
      <c r="A2395" s="1140"/>
      <c r="B2395" s="1054"/>
      <c r="C2395" s="1059"/>
      <c r="D2395" s="1057"/>
      <c r="E2395" s="1055"/>
      <c r="F2395" s="1055"/>
      <c r="G2395" s="962"/>
      <c r="H2395" s="962"/>
      <c r="I2395" s="962"/>
      <c r="J2395" s="1055"/>
      <c r="K2395" s="962"/>
    </row>
    <row r="2396" spans="1:11" ht="15.6" hidden="1" x14ac:dyDescent="0.3">
      <c r="A2396" s="1140"/>
      <c r="B2396" s="407" t="s">
        <v>2361</v>
      </c>
      <c r="C2396" s="407"/>
      <c r="D2396" s="408" t="s">
        <v>2360</v>
      </c>
      <c r="E2396" s="407"/>
      <c r="F2396" s="407"/>
      <c r="G2396" s="966"/>
      <c r="H2396" s="966"/>
      <c r="I2396" s="966"/>
      <c r="J2396" s="409"/>
      <c r="K2396" s="966"/>
    </row>
    <row r="2397" spans="1:11" ht="15.6" hidden="1" x14ac:dyDescent="0.3">
      <c r="A2397" s="1140"/>
      <c r="B2397" s="880" t="s">
        <v>2364</v>
      </c>
      <c r="C2397" s="880"/>
      <c r="D2397" s="20" t="s">
        <v>2371</v>
      </c>
      <c r="E2397" s="880"/>
      <c r="F2397" s="880" t="s">
        <v>112</v>
      </c>
      <c r="G2397" s="964"/>
      <c r="H2397" s="964">
        <f t="shared" si="218"/>
        <v>0</v>
      </c>
      <c r="I2397" s="964">
        <f>H2397*$I$12</f>
        <v>0</v>
      </c>
      <c r="J2397" s="404"/>
      <c r="K2397" s="964">
        <f>SUM(H2397:I2397)</f>
        <v>0</v>
      </c>
    </row>
    <row r="2398" spans="1:11" ht="15.6" hidden="1" x14ac:dyDescent="0.3">
      <c r="A2398" s="1140"/>
      <c r="B2398" s="1054"/>
      <c r="C2398" s="1059"/>
      <c r="D2398" s="631"/>
      <c r="E2398" s="1055"/>
      <c r="F2398" s="1055"/>
      <c r="G2398" s="962"/>
      <c r="H2398" s="916"/>
      <c r="I2398" s="962"/>
      <c r="J2398" s="1055"/>
      <c r="K2398" s="962"/>
    </row>
    <row r="2399" spans="1:11" ht="15.6" hidden="1" x14ac:dyDescent="0.3">
      <c r="A2399" s="1140"/>
      <c r="B2399" s="880" t="s">
        <v>2365</v>
      </c>
      <c r="C2399" s="880"/>
      <c r="D2399" s="20" t="s">
        <v>2372</v>
      </c>
      <c r="E2399" s="880"/>
      <c r="F2399" s="880" t="s">
        <v>112</v>
      </c>
      <c r="G2399" s="964"/>
      <c r="H2399" s="964">
        <f t="shared" si="218"/>
        <v>0</v>
      </c>
      <c r="I2399" s="964">
        <f>H2399*$I$12</f>
        <v>0</v>
      </c>
      <c r="J2399" s="404"/>
      <c r="K2399" s="964">
        <f>SUM(H2399:I2399)</f>
        <v>0</v>
      </c>
    </row>
    <row r="2400" spans="1:11" ht="15.6" hidden="1" x14ac:dyDescent="0.3">
      <c r="A2400" s="1140"/>
      <c r="B2400" s="1054"/>
      <c r="C2400" s="1059"/>
      <c r="D2400" s="631"/>
      <c r="E2400" s="1055"/>
      <c r="F2400" s="1055"/>
      <c r="G2400" s="962"/>
      <c r="H2400" s="916"/>
      <c r="I2400" s="962"/>
      <c r="J2400" s="1055"/>
      <c r="K2400" s="962"/>
    </row>
    <row r="2401" spans="1:11" ht="15.6" hidden="1" x14ac:dyDescent="0.3">
      <c r="A2401" s="1140"/>
      <c r="B2401" s="880" t="s">
        <v>2366</v>
      </c>
      <c r="C2401" s="880"/>
      <c r="D2401" s="20" t="s">
        <v>2373</v>
      </c>
      <c r="E2401" s="880"/>
      <c r="F2401" s="880" t="s">
        <v>112</v>
      </c>
      <c r="G2401" s="964"/>
      <c r="H2401" s="964">
        <f t="shared" si="218"/>
        <v>0</v>
      </c>
      <c r="I2401" s="964">
        <f>H2401*$I$12</f>
        <v>0</v>
      </c>
      <c r="J2401" s="404"/>
      <c r="K2401" s="964">
        <f>SUM(H2401:I2401)</f>
        <v>0</v>
      </c>
    </row>
    <row r="2402" spans="1:11" ht="15.6" hidden="1" x14ac:dyDescent="0.3">
      <c r="A2402" s="1140"/>
      <c r="B2402" s="1054"/>
      <c r="C2402" s="1059"/>
      <c r="D2402" s="631"/>
      <c r="E2402" s="1055"/>
      <c r="F2402" s="1055"/>
      <c r="G2402" s="962"/>
      <c r="H2402" s="916"/>
      <c r="I2402" s="962"/>
      <c r="J2402" s="1055"/>
      <c r="K2402" s="962"/>
    </row>
    <row r="2403" spans="1:11" ht="15.6" hidden="1" x14ac:dyDescent="0.3">
      <c r="A2403" s="1140"/>
      <c r="B2403" s="880" t="s">
        <v>2367</v>
      </c>
      <c r="C2403" s="880"/>
      <c r="D2403" s="20" t="s">
        <v>2374</v>
      </c>
      <c r="E2403" s="880"/>
      <c r="F2403" s="880" t="s">
        <v>112</v>
      </c>
      <c r="G2403" s="964"/>
      <c r="H2403" s="964">
        <f t="shared" si="218"/>
        <v>0</v>
      </c>
      <c r="I2403" s="964">
        <f>H2403*$I$12</f>
        <v>0</v>
      </c>
      <c r="J2403" s="404"/>
      <c r="K2403" s="964">
        <f>SUM(H2403:I2403)</f>
        <v>0</v>
      </c>
    </row>
    <row r="2404" spans="1:11" ht="15.6" hidden="1" x14ac:dyDescent="0.3">
      <c r="A2404" s="1140"/>
      <c r="B2404" s="1054"/>
      <c r="C2404" s="1059"/>
      <c r="D2404" s="631"/>
      <c r="E2404" s="1055"/>
      <c r="F2404" s="1055"/>
      <c r="G2404" s="962"/>
      <c r="H2404" s="916"/>
      <c r="I2404" s="962"/>
      <c r="J2404" s="1055"/>
      <c r="K2404" s="962"/>
    </row>
    <row r="2405" spans="1:11" ht="15.6" hidden="1" x14ac:dyDescent="0.3">
      <c r="A2405" s="1140"/>
      <c r="B2405" s="880" t="s">
        <v>2368</v>
      </c>
      <c r="C2405" s="880"/>
      <c r="D2405" s="20" t="s">
        <v>2375</v>
      </c>
      <c r="E2405" s="880"/>
      <c r="F2405" s="880" t="s">
        <v>112</v>
      </c>
      <c r="G2405" s="964"/>
      <c r="H2405" s="964">
        <f t="shared" si="218"/>
        <v>0</v>
      </c>
      <c r="I2405" s="964">
        <f>H2405*$I$12</f>
        <v>0</v>
      </c>
      <c r="J2405" s="404"/>
      <c r="K2405" s="964">
        <f>SUM(H2405:I2405)</f>
        <v>0</v>
      </c>
    </row>
    <row r="2406" spans="1:11" ht="15.6" hidden="1" x14ac:dyDescent="0.3">
      <c r="A2406" s="1140"/>
      <c r="B2406" s="1054"/>
      <c r="C2406" s="1059"/>
      <c r="D2406" s="631"/>
      <c r="E2406" s="1055"/>
      <c r="F2406" s="1055"/>
      <c r="G2406" s="962"/>
      <c r="H2406" s="916"/>
      <c r="I2406" s="962"/>
      <c r="J2406" s="1055"/>
      <c r="K2406" s="962"/>
    </row>
    <row r="2407" spans="1:11" ht="15.6" hidden="1" x14ac:dyDescent="0.3">
      <c r="A2407" s="1140"/>
      <c r="B2407" s="880" t="s">
        <v>2369</v>
      </c>
      <c r="C2407" s="880"/>
      <c r="D2407" s="20" t="s">
        <v>2376</v>
      </c>
      <c r="E2407" s="880"/>
      <c r="F2407" s="880" t="s">
        <v>112</v>
      </c>
      <c r="G2407" s="964"/>
      <c r="H2407" s="964">
        <f t="shared" si="218"/>
        <v>0</v>
      </c>
      <c r="I2407" s="964">
        <f>H2407*$I$12</f>
        <v>0</v>
      </c>
      <c r="J2407" s="404"/>
      <c r="K2407" s="964">
        <f>SUM(H2407:I2407)</f>
        <v>0</v>
      </c>
    </row>
    <row r="2408" spans="1:11" ht="15.6" hidden="1" x14ac:dyDescent="0.3">
      <c r="A2408" s="1140"/>
      <c r="B2408" s="1054"/>
      <c r="C2408" s="1059"/>
      <c r="D2408" s="631"/>
      <c r="E2408" s="1055"/>
      <c r="F2408" s="1055"/>
      <c r="G2408" s="962"/>
      <c r="H2408" s="916"/>
      <c r="I2408" s="962"/>
      <c r="J2408" s="1055"/>
      <c r="K2408" s="962"/>
    </row>
    <row r="2409" spans="1:11" ht="15.6" hidden="1" x14ac:dyDescent="0.3">
      <c r="A2409" s="1140"/>
      <c r="B2409" s="880" t="s">
        <v>2370</v>
      </c>
      <c r="C2409" s="880"/>
      <c r="D2409" s="20" t="s">
        <v>2377</v>
      </c>
      <c r="E2409" s="880"/>
      <c r="F2409" s="880" t="s">
        <v>112</v>
      </c>
      <c r="G2409" s="964"/>
      <c r="H2409" s="964">
        <f t="shared" si="218"/>
        <v>0</v>
      </c>
      <c r="I2409" s="964">
        <f>H2409*$I$12</f>
        <v>0</v>
      </c>
      <c r="J2409" s="404"/>
      <c r="K2409" s="964">
        <f>SUM(H2409:I2409)</f>
        <v>0</v>
      </c>
    </row>
    <row r="2410" spans="1:11" ht="15.6" hidden="1" x14ac:dyDescent="0.3">
      <c r="A2410" s="1140"/>
      <c r="B2410" s="1054"/>
      <c r="C2410" s="1059"/>
      <c r="D2410" s="631"/>
      <c r="E2410" s="1055"/>
      <c r="F2410" s="1055"/>
      <c r="G2410" s="962"/>
      <c r="H2410" s="962"/>
      <c r="I2410" s="962"/>
      <c r="J2410" s="1055"/>
      <c r="K2410" s="962"/>
    </row>
    <row r="2411" spans="1:11" ht="15.6" hidden="1" x14ac:dyDescent="0.3">
      <c r="A2411" s="1140"/>
      <c r="B2411" s="407" t="s">
        <v>2363</v>
      </c>
      <c r="C2411" s="407"/>
      <c r="D2411" s="408" t="s">
        <v>2362</v>
      </c>
      <c r="E2411" s="407"/>
      <c r="F2411" s="407"/>
      <c r="G2411" s="966"/>
      <c r="H2411" s="966"/>
      <c r="I2411" s="966"/>
      <c r="J2411" s="409"/>
      <c r="K2411" s="966"/>
    </row>
    <row r="2412" spans="1:11" ht="15.6" hidden="1" x14ac:dyDescent="0.3">
      <c r="A2412" s="1140"/>
      <c r="B2412" s="880" t="s">
        <v>2378</v>
      </c>
      <c r="C2412" s="880"/>
      <c r="D2412" s="20" t="s">
        <v>2382</v>
      </c>
      <c r="E2412" s="880"/>
      <c r="F2412" s="880" t="s">
        <v>112</v>
      </c>
      <c r="G2412" s="964"/>
      <c r="H2412" s="964">
        <f t="shared" si="218"/>
        <v>0</v>
      </c>
      <c r="I2412" s="964">
        <f>H2412*$I$12</f>
        <v>0</v>
      </c>
      <c r="J2412" s="404"/>
      <c r="K2412" s="964">
        <f>SUM(H2412:I2412)</f>
        <v>0</v>
      </c>
    </row>
    <row r="2413" spans="1:11" ht="15.6" hidden="1" x14ac:dyDescent="0.3">
      <c r="A2413" s="1140"/>
      <c r="B2413" s="1054"/>
      <c r="C2413" s="1059"/>
      <c r="D2413" s="19"/>
      <c r="E2413" s="1055"/>
      <c r="F2413" s="13"/>
      <c r="G2413" s="962"/>
      <c r="H2413" s="916"/>
      <c r="I2413" s="916"/>
      <c r="J2413" s="10"/>
      <c r="K2413" s="953"/>
    </row>
    <row r="2414" spans="1:11" ht="15.6" hidden="1" x14ac:dyDescent="0.3">
      <c r="A2414" s="1140"/>
      <c r="B2414" s="880" t="s">
        <v>2379</v>
      </c>
      <c r="C2414" s="880"/>
      <c r="D2414" s="20" t="s">
        <v>2383</v>
      </c>
      <c r="E2414" s="880"/>
      <c r="F2414" s="880" t="s">
        <v>112</v>
      </c>
      <c r="G2414" s="964"/>
      <c r="H2414" s="964">
        <f t="shared" si="218"/>
        <v>0</v>
      </c>
      <c r="I2414" s="964">
        <f>H2414*$I$12</f>
        <v>0</v>
      </c>
      <c r="J2414" s="404"/>
      <c r="K2414" s="964">
        <f>SUM(H2414:I2414)</f>
        <v>0</v>
      </c>
    </row>
    <row r="2415" spans="1:11" ht="15.6" hidden="1" x14ac:dyDescent="0.3">
      <c r="A2415" s="1140"/>
      <c r="B2415" s="1054"/>
      <c r="C2415" s="1059"/>
      <c r="D2415" s="19"/>
      <c r="E2415" s="1055"/>
      <c r="F2415" s="13"/>
      <c r="G2415" s="962"/>
      <c r="H2415" s="916"/>
      <c r="I2415" s="916"/>
      <c r="J2415" s="10"/>
      <c r="K2415" s="953"/>
    </row>
    <row r="2416" spans="1:11" ht="15.6" hidden="1" x14ac:dyDescent="0.3">
      <c r="A2416" s="1140"/>
      <c r="B2416" s="880" t="s">
        <v>2380</v>
      </c>
      <c r="C2416" s="880"/>
      <c r="D2416" s="20" t="s">
        <v>2384</v>
      </c>
      <c r="E2416" s="880"/>
      <c r="F2416" s="880" t="s">
        <v>112</v>
      </c>
      <c r="G2416" s="964"/>
      <c r="H2416" s="964">
        <f t="shared" si="218"/>
        <v>0</v>
      </c>
      <c r="I2416" s="964">
        <f>H2416*$I$12</f>
        <v>0</v>
      </c>
      <c r="J2416" s="404"/>
      <c r="K2416" s="964">
        <f>SUM(H2416:I2416)</f>
        <v>0</v>
      </c>
    </row>
    <row r="2417" spans="1:11" ht="15.6" hidden="1" x14ac:dyDescent="0.3">
      <c r="A2417" s="1140"/>
      <c r="B2417" s="1054"/>
      <c r="C2417" s="1059"/>
      <c r="D2417" s="19"/>
      <c r="E2417" s="1055"/>
      <c r="F2417" s="13"/>
      <c r="G2417" s="962"/>
      <c r="H2417" s="916"/>
      <c r="I2417" s="916"/>
      <c r="J2417" s="10"/>
      <c r="K2417" s="953"/>
    </row>
    <row r="2418" spans="1:11" ht="15.6" hidden="1" x14ac:dyDescent="0.3">
      <c r="A2418" s="1140"/>
      <c r="B2418" s="880" t="s">
        <v>2381</v>
      </c>
      <c r="C2418" s="880"/>
      <c r="D2418" s="20" t="s">
        <v>2385</v>
      </c>
      <c r="E2418" s="880"/>
      <c r="F2418" s="880" t="s">
        <v>112</v>
      </c>
      <c r="G2418" s="964"/>
      <c r="H2418" s="964">
        <f t="shared" si="218"/>
        <v>0</v>
      </c>
      <c r="I2418" s="964">
        <f>H2418*$I$12</f>
        <v>0</v>
      </c>
      <c r="J2418" s="404"/>
      <c r="K2418" s="964">
        <f>SUM(H2418:I2418)</f>
        <v>0</v>
      </c>
    </row>
    <row r="2419" spans="1:11" ht="15.6" hidden="1" x14ac:dyDescent="0.3">
      <c r="A2419" s="1140"/>
      <c r="B2419" s="1054"/>
      <c r="C2419" s="1059"/>
      <c r="D2419" s="19"/>
      <c r="E2419" s="1055"/>
      <c r="F2419" s="13"/>
      <c r="G2419" s="962"/>
      <c r="H2419" s="916"/>
      <c r="I2419" s="916"/>
      <c r="J2419" s="10"/>
      <c r="K2419" s="953"/>
    </row>
    <row r="2420" spans="1:11" ht="15.75" hidden="1" customHeight="1" x14ac:dyDescent="0.3">
      <c r="A2420" s="1140"/>
      <c r="B2420" s="33" t="s">
        <v>2458</v>
      </c>
      <c r="C2420" s="758"/>
      <c r="D2420" s="758" t="s">
        <v>2386</v>
      </c>
      <c r="E2420" s="758"/>
      <c r="F2420" s="758"/>
      <c r="G2420" s="968"/>
      <c r="H2420" s="968"/>
      <c r="I2420" s="968"/>
      <c r="J2420" s="758"/>
      <c r="K2420" s="968"/>
    </row>
    <row r="2421" spans="1:11" ht="15.6" hidden="1" x14ac:dyDescent="0.3">
      <c r="A2421" s="1140"/>
      <c r="B2421" s="1308" t="s">
        <v>226</v>
      </c>
      <c r="C2421" s="1310" t="s">
        <v>227</v>
      </c>
      <c r="D2421" s="1310" t="s">
        <v>228</v>
      </c>
      <c r="E2421" s="1310" t="s">
        <v>229</v>
      </c>
      <c r="F2421" s="1310" t="s">
        <v>230</v>
      </c>
      <c r="G2421" s="1306" t="s">
        <v>231</v>
      </c>
      <c r="H2421" s="1306" t="s">
        <v>232</v>
      </c>
      <c r="I2421" s="1137" t="s">
        <v>233</v>
      </c>
      <c r="J2421" s="1136"/>
      <c r="K2421" s="1306" t="s">
        <v>234</v>
      </c>
    </row>
    <row r="2422" spans="1:11" ht="15.6" hidden="1" x14ac:dyDescent="0.3">
      <c r="A2422" s="1140"/>
      <c r="B2422" s="1309"/>
      <c r="C2422" s="1311"/>
      <c r="D2422" s="1311"/>
      <c r="E2422" s="1311"/>
      <c r="F2422" s="1311"/>
      <c r="G2422" s="1307"/>
      <c r="H2422" s="1307"/>
      <c r="I2422" s="1138"/>
      <c r="J2422" s="629"/>
      <c r="K2422" s="1307"/>
    </row>
    <row r="2423" spans="1:11" ht="15.6" hidden="1" x14ac:dyDescent="0.3">
      <c r="A2423" s="1140"/>
      <c r="B2423" s="407" t="s">
        <v>2388</v>
      </c>
      <c r="C2423" s="407"/>
      <c r="D2423" s="408" t="s">
        <v>2387</v>
      </c>
      <c r="E2423" s="407"/>
      <c r="F2423" s="407"/>
      <c r="G2423" s="966"/>
      <c r="H2423" s="966"/>
      <c r="I2423" s="966"/>
      <c r="J2423" s="409"/>
      <c r="K2423" s="966"/>
    </row>
    <row r="2424" spans="1:11" ht="15.6" hidden="1" x14ac:dyDescent="0.3">
      <c r="A2424" s="1140"/>
      <c r="B2424" s="880" t="s">
        <v>2390</v>
      </c>
      <c r="C2424" s="880"/>
      <c r="D2424" s="20" t="s">
        <v>2389</v>
      </c>
      <c r="E2424" s="880"/>
      <c r="F2424" s="880"/>
      <c r="G2424" s="964"/>
      <c r="H2424" s="964"/>
      <c r="I2424" s="964"/>
      <c r="J2424" s="404"/>
      <c r="K2424" s="964"/>
    </row>
    <row r="2425" spans="1:11" ht="15.6" hidden="1" x14ac:dyDescent="0.3">
      <c r="A2425" s="1140"/>
      <c r="B2425" s="886" t="s">
        <v>2391</v>
      </c>
      <c r="C2425" s="886"/>
      <c r="D2425" s="65" t="s">
        <v>2395</v>
      </c>
      <c r="E2425" s="886"/>
      <c r="F2425" s="886" t="s">
        <v>112</v>
      </c>
      <c r="G2425" s="956"/>
      <c r="H2425" s="956">
        <f>G2425*E2425</f>
        <v>0</v>
      </c>
      <c r="I2425" s="956">
        <f>H2425*$I$12</f>
        <v>0</v>
      </c>
      <c r="J2425" s="886"/>
      <c r="K2425" s="956">
        <f>SUM(H2425:I2425)</f>
        <v>0</v>
      </c>
    </row>
    <row r="2426" spans="1:11" ht="15.6" hidden="1" x14ac:dyDescent="0.3">
      <c r="A2426" s="1140"/>
      <c r="B2426" s="1054"/>
      <c r="C2426" s="1059"/>
      <c r="D2426" s="74"/>
      <c r="E2426" s="1055"/>
      <c r="F2426" s="1055"/>
      <c r="G2426" s="962"/>
      <c r="H2426" s="962"/>
      <c r="I2426" s="962"/>
      <c r="J2426" s="1055"/>
      <c r="K2426" s="962"/>
    </row>
    <row r="2427" spans="1:11" ht="15.6" hidden="1" x14ac:dyDescent="0.3">
      <c r="A2427" s="1140"/>
      <c r="B2427" s="886" t="s">
        <v>2392</v>
      </c>
      <c r="C2427" s="886"/>
      <c r="D2427" s="65" t="s">
        <v>2396</v>
      </c>
      <c r="E2427" s="886"/>
      <c r="F2427" s="886" t="s">
        <v>112</v>
      </c>
      <c r="G2427" s="956"/>
      <c r="H2427" s="956">
        <f>G2427*E2427</f>
        <v>0</v>
      </c>
      <c r="I2427" s="956">
        <f>H2427*$I$12</f>
        <v>0</v>
      </c>
      <c r="J2427" s="886"/>
      <c r="K2427" s="956">
        <f>SUM(H2427:I2427)</f>
        <v>0</v>
      </c>
    </row>
    <row r="2428" spans="1:11" ht="15.6" hidden="1" x14ac:dyDescent="0.3">
      <c r="A2428" s="1140"/>
      <c r="B2428" s="1054"/>
      <c r="C2428" s="1059"/>
      <c r="D2428" s="74"/>
      <c r="E2428" s="1055"/>
      <c r="F2428" s="1055"/>
      <c r="G2428" s="962"/>
      <c r="H2428" s="962"/>
      <c r="I2428" s="962"/>
      <c r="J2428" s="1055"/>
      <c r="K2428" s="962"/>
    </row>
    <row r="2429" spans="1:11" ht="15.6" hidden="1" x14ac:dyDescent="0.3">
      <c r="A2429" s="1140"/>
      <c r="B2429" s="886" t="s">
        <v>2393</v>
      </c>
      <c r="C2429" s="886"/>
      <c r="D2429" s="65" t="s">
        <v>2397</v>
      </c>
      <c r="E2429" s="886"/>
      <c r="F2429" s="886" t="s">
        <v>112</v>
      </c>
      <c r="G2429" s="956"/>
      <c r="H2429" s="956">
        <f>G2429*E2429</f>
        <v>0</v>
      </c>
      <c r="I2429" s="956">
        <f>H2429*$I$12</f>
        <v>0</v>
      </c>
      <c r="J2429" s="886"/>
      <c r="K2429" s="956">
        <f>SUM(H2429:I2429)</f>
        <v>0</v>
      </c>
    </row>
    <row r="2430" spans="1:11" ht="15.6" hidden="1" x14ac:dyDescent="0.3">
      <c r="A2430" s="1140"/>
      <c r="B2430" s="1054"/>
      <c r="C2430" s="1059"/>
      <c r="D2430" s="74"/>
      <c r="E2430" s="1055"/>
      <c r="F2430" s="1055"/>
      <c r="G2430" s="962"/>
      <c r="H2430" s="962"/>
      <c r="I2430" s="962"/>
      <c r="J2430" s="1055"/>
      <c r="K2430" s="962"/>
    </row>
    <row r="2431" spans="1:11" ht="15.6" hidden="1" x14ac:dyDescent="0.3">
      <c r="A2431" s="1140"/>
      <c r="B2431" s="886" t="s">
        <v>2394</v>
      </c>
      <c r="C2431" s="886"/>
      <c r="D2431" s="65" t="s">
        <v>2398</v>
      </c>
      <c r="E2431" s="886"/>
      <c r="F2431" s="886" t="s">
        <v>112</v>
      </c>
      <c r="G2431" s="956"/>
      <c r="H2431" s="956">
        <f>G2431*E2431</f>
        <v>0</v>
      </c>
      <c r="I2431" s="956">
        <f>H2431*$I$12</f>
        <v>0</v>
      </c>
      <c r="J2431" s="886"/>
      <c r="K2431" s="956">
        <f>SUM(H2431:I2431)</f>
        <v>0</v>
      </c>
    </row>
    <row r="2432" spans="1:11" ht="15.6" hidden="1" x14ac:dyDescent="0.3">
      <c r="A2432" s="1140"/>
      <c r="B2432" s="1054"/>
      <c r="C2432" s="1059"/>
      <c r="D2432" s="74"/>
      <c r="E2432" s="1055"/>
      <c r="F2432" s="1055"/>
      <c r="G2432" s="962"/>
      <c r="H2432" s="962"/>
      <c r="I2432" s="962"/>
      <c r="J2432" s="1055"/>
      <c r="K2432" s="962"/>
    </row>
    <row r="2433" spans="1:11" ht="15.6" hidden="1" x14ac:dyDescent="0.3">
      <c r="A2433" s="1140"/>
      <c r="B2433" s="880" t="s">
        <v>2400</v>
      </c>
      <c r="C2433" s="880"/>
      <c r="D2433" s="20" t="s">
        <v>2399</v>
      </c>
      <c r="E2433" s="880"/>
      <c r="F2433" s="880"/>
      <c r="G2433" s="964"/>
      <c r="H2433" s="964"/>
      <c r="I2433" s="964"/>
      <c r="J2433" s="404"/>
      <c r="K2433" s="964"/>
    </row>
    <row r="2434" spans="1:11" ht="15.6" hidden="1" x14ac:dyDescent="0.3">
      <c r="A2434" s="1140"/>
      <c r="B2434" s="886" t="s">
        <v>2401</v>
      </c>
      <c r="C2434" s="886"/>
      <c r="D2434" s="65" t="s">
        <v>2406</v>
      </c>
      <c r="E2434" s="886"/>
      <c r="F2434" s="886" t="s">
        <v>112</v>
      </c>
      <c r="G2434" s="956"/>
      <c r="H2434" s="956">
        <f>G2434*E2434</f>
        <v>0</v>
      </c>
      <c r="I2434" s="956">
        <f>H2434*$I$12</f>
        <v>0</v>
      </c>
      <c r="J2434" s="886"/>
      <c r="K2434" s="956">
        <f>SUM(H2434:I2434)</f>
        <v>0</v>
      </c>
    </row>
    <row r="2435" spans="1:11" ht="15.6" hidden="1" x14ac:dyDescent="0.3">
      <c r="A2435" s="1140"/>
      <c r="B2435" s="1054"/>
      <c r="C2435" s="1059"/>
      <c r="D2435" s="74"/>
      <c r="E2435" s="1055"/>
      <c r="F2435" s="1055"/>
      <c r="G2435" s="962"/>
      <c r="H2435" s="962"/>
      <c r="I2435" s="962"/>
      <c r="J2435" s="1055"/>
      <c r="K2435" s="962"/>
    </row>
    <row r="2436" spans="1:11" ht="15.6" hidden="1" x14ac:dyDescent="0.3">
      <c r="A2436" s="1140"/>
      <c r="B2436" s="886" t="s">
        <v>2402</v>
      </c>
      <c r="C2436" s="886"/>
      <c r="D2436" s="65" t="s">
        <v>2407</v>
      </c>
      <c r="E2436" s="886"/>
      <c r="F2436" s="886" t="s">
        <v>112</v>
      </c>
      <c r="G2436" s="956"/>
      <c r="H2436" s="956">
        <f>G2436*E2436</f>
        <v>0</v>
      </c>
      <c r="I2436" s="956">
        <f>H2436*$I$12</f>
        <v>0</v>
      </c>
      <c r="J2436" s="886"/>
      <c r="K2436" s="956">
        <f>SUM(H2436:I2436)</f>
        <v>0</v>
      </c>
    </row>
    <row r="2437" spans="1:11" ht="15.6" hidden="1" x14ac:dyDescent="0.3">
      <c r="A2437" s="1140"/>
      <c r="B2437" s="1054"/>
      <c r="C2437" s="1059"/>
      <c r="D2437" s="74"/>
      <c r="E2437" s="1055"/>
      <c r="F2437" s="1055"/>
      <c r="G2437" s="962"/>
      <c r="H2437" s="962"/>
      <c r="I2437" s="962"/>
      <c r="J2437" s="1055"/>
      <c r="K2437" s="962"/>
    </row>
    <row r="2438" spans="1:11" ht="15.6" hidden="1" x14ac:dyDescent="0.3">
      <c r="A2438" s="1140"/>
      <c r="B2438" s="886" t="s">
        <v>2403</v>
      </c>
      <c r="C2438" s="886"/>
      <c r="D2438" s="65" t="s">
        <v>2408</v>
      </c>
      <c r="E2438" s="886"/>
      <c r="F2438" s="886" t="s">
        <v>112</v>
      </c>
      <c r="G2438" s="956"/>
      <c r="H2438" s="956">
        <f>G2438*E2438</f>
        <v>0</v>
      </c>
      <c r="I2438" s="956">
        <f>H2438*$I$12</f>
        <v>0</v>
      </c>
      <c r="J2438" s="886"/>
      <c r="K2438" s="956">
        <f>SUM(H2438:I2438)</f>
        <v>0</v>
      </c>
    </row>
    <row r="2439" spans="1:11" ht="15.6" hidden="1" x14ac:dyDescent="0.3">
      <c r="A2439" s="1140"/>
      <c r="B2439" s="1054"/>
      <c r="C2439" s="1059"/>
      <c r="D2439" s="74"/>
      <c r="E2439" s="1055"/>
      <c r="F2439" s="1055"/>
      <c r="G2439" s="962"/>
      <c r="H2439" s="962"/>
      <c r="I2439" s="962"/>
      <c r="J2439" s="1055"/>
      <c r="K2439" s="962"/>
    </row>
    <row r="2440" spans="1:11" ht="15.6" hidden="1" x14ac:dyDescent="0.3">
      <c r="A2440" s="1140"/>
      <c r="B2440" s="886" t="s">
        <v>2404</v>
      </c>
      <c r="C2440" s="886"/>
      <c r="D2440" s="65" t="s">
        <v>200</v>
      </c>
      <c r="E2440" s="886"/>
      <c r="F2440" s="886" t="s">
        <v>112</v>
      </c>
      <c r="G2440" s="956"/>
      <c r="H2440" s="956">
        <f>G2440*E2440</f>
        <v>0</v>
      </c>
      <c r="I2440" s="956">
        <f>H2440*$I$12</f>
        <v>0</v>
      </c>
      <c r="J2440" s="886"/>
      <c r="K2440" s="956">
        <f>SUM(H2440:I2440)</f>
        <v>0</v>
      </c>
    </row>
    <row r="2441" spans="1:11" ht="15.6" hidden="1" x14ac:dyDescent="0.3">
      <c r="A2441" s="1140"/>
      <c r="B2441" s="1054"/>
      <c r="C2441" s="1059"/>
      <c r="D2441" s="74"/>
      <c r="E2441" s="1055"/>
      <c r="F2441" s="1055"/>
      <c r="G2441" s="962"/>
      <c r="H2441" s="962"/>
      <c r="I2441" s="962"/>
      <c r="J2441" s="1055"/>
      <c r="K2441" s="962"/>
    </row>
    <row r="2442" spans="1:11" ht="15.6" hidden="1" x14ac:dyDescent="0.3">
      <c r="A2442" s="1140"/>
      <c r="B2442" s="886" t="s">
        <v>2405</v>
      </c>
      <c r="C2442" s="886"/>
      <c r="D2442" s="65" t="s">
        <v>202</v>
      </c>
      <c r="E2442" s="886"/>
      <c r="F2442" s="886" t="s">
        <v>112</v>
      </c>
      <c r="G2442" s="956"/>
      <c r="H2442" s="956">
        <f>G2442*E2442</f>
        <v>0</v>
      </c>
      <c r="I2442" s="956">
        <f>H2442*$I$12</f>
        <v>0</v>
      </c>
      <c r="J2442" s="886"/>
      <c r="K2442" s="956">
        <f>SUM(H2442:I2442)</f>
        <v>0</v>
      </c>
    </row>
    <row r="2443" spans="1:11" ht="15.6" hidden="1" x14ac:dyDescent="0.3">
      <c r="A2443" s="1140"/>
      <c r="B2443" s="1054"/>
      <c r="C2443" s="1059"/>
      <c r="D2443" s="74"/>
      <c r="E2443" s="1055"/>
      <c r="F2443" s="1055"/>
      <c r="G2443" s="962"/>
      <c r="H2443" s="962"/>
      <c r="I2443" s="962"/>
      <c r="J2443" s="1055"/>
      <c r="K2443" s="962"/>
    </row>
    <row r="2444" spans="1:11" ht="15.6" hidden="1" x14ac:dyDescent="0.3">
      <c r="A2444" s="1140"/>
      <c r="B2444" s="880" t="s">
        <v>2410</v>
      </c>
      <c r="C2444" s="880"/>
      <c r="D2444" s="20" t="s">
        <v>2409</v>
      </c>
      <c r="E2444" s="880"/>
      <c r="F2444" s="880"/>
      <c r="G2444" s="964"/>
      <c r="H2444" s="964"/>
      <c r="I2444" s="964"/>
      <c r="J2444" s="404"/>
      <c r="K2444" s="964"/>
    </row>
    <row r="2445" spans="1:11" ht="15.6" hidden="1" x14ac:dyDescent="0.3">
      <c r="A2445" s="1140"/>
      <c r="B2445" s="886" t="s">
        <v>2411</v>
      </c>
      <c r="C2445" s="886"/>
      <c r="D2445" s="65" t="s">
        <v>2416</v>
      </c>
      <c r="E2445" s="886"/>
      <c r="F2445" s="886" t="s">
        <v>112</v>
      </c>
      <c r="G2445" s="956"/>
      <c r="H2445" s="956">
        <f>G2445*E2445</f>
        <v>0</v>
      </c>
      <c r="I2445" s="956">
        <f>H2445*$I$12</f>
        <v>0</v>
      </c>
      <c r="J2445" s="886"/>
      <c r="K2445" s="956">
        <f>SUM(H2445:I2445)</f>
        <v>0</v>
      </c>
    </row>
    <row r="2446" spans="1:11" ht="15.6" hidden="1" x14ac:dyDescent="0.3">
      <c r="A2446" s="1140"/>
      <c r="B2446" s="1054"/>
      <c r="C2446" s="1059"/>
      <c r="D2446" s="74"/>
      <c r="E2446" s="1055"/>
      <c r="F2446" s="1055"/>
      <c r="G2446" s="962"/>
      <c r="H2446" s="962"/>
      <c r="I2446" s="962"/>
      <c r="J2446" s="1055"/>
      <c r="K2446" s="962"/>
    </row>
    <row r="2447" spans="1:11" ht="15.6" hidden="1" x14ac:dyDescent="0.3">
      <c r="A2447" s="1140"/>
      <c r="B2447" s="886" t="s">
        <v>2412</v>
      </c>
      <c r="C2447" s="886"/>
      <c r="D2447" s="65" t="s">
        <v>2417</v>
      </c>
      <c r="E2447" s="886"/>
      <c r="F2447" s="886" t="s">
        <v>112</v>
      </c>
      <c r="G2447" s="956"/>
      <c r="H2447" s="956">
        <f>G2447*E2447</f>
        <v>0</v>
      </c>
      <c r="I2447" s="956">
        <f>H2447*$I$12</f>
        <v>0</v>
      </c>
      <c r="J2447" s="886"/>
      <c r="K2447" s="956">
        <f>SUM(H2447:I2447)</f>
        <v>0</v>
      </c>
    </row>
    <row r="2448" spans="1:11" ht="15.6" hidden="1" x14ac:dyDescent="0.3">
      <c r="A2448" s="1140"/>
      <c r="B2448" s="1054"/>
      <c r="C2448" s="1059"/>
      <c r="D2448" s="74"/>
      <c r="E2448" s="1055"/>
      <c r="F2448" s="1055"/>
      <c r="G2448" s="962"/>
      <c r="H2448" s="962"/>
      <c r="I2448" s="962"/>
      <c r="J2448" s="1055"/>
      <c r="K2448" s="962"/>
    </row>
    <row r="2449" spans="1:11" ht="15.6" hidden="1" x14ac:dyDescent="0.3">
      <c r="A2449" s="1140"/>
      <c r="B2449" s="886" t="s">
        <v>2413</v>
      </c>
      <c r="C2449" s="886"/>
      <c r="D2449" s="65" t="s">
        <v>2418</v>
      </c>
      <c r="E2449" s="886"/>
      <c r="F2449" s="886" t="s">
        <v>112</v>
      </c>
      <c r="G2449" s="956"/>
      <c r="H2449" s="956">
        <f>G2449*E2449</f>
        <v>0</v>
      </c>
      <c r="I2449" s="956">
        <f>H2449*$I$12</f>
        <v>0</v>
      </c>
      <c r="J2449" s="886"/>
      <c r="K2449" s="956">
        <f>SUM(H2449:I2449)</f>
        <v>0</v>
      </c>
    </row>
    <row r="2450" spans="1:11" ht="15.6" hidden="1" x14ac:dyDescent="0.3">
      <c r="A2450" s="1140"/>
      <c r="B2450" s="1054"/>
      <c r="C2450" s="1059"/>
      <c r="D2450" s="74"/>
      <c r="E2450" s="1055"/>
      <c r="F2450" s="1055"/>
      <c r="G2450" s="962"/>
      <c r="H2450" s="962"/>
      <c r="I2450" s="962"/>
      <c r="J2450" s="1055"/>
      <c r="K2450" s="962"/>
    </row>
    <row r="2451" spans="1:11" ht="15.6" hidden="1" x14ac:dyDescent="0.3">
      <c r="A2451" s="1140"/>
      <c r="B2451" s="886" t="s">
        <v>2414</v>
      </c>
      <c r="C2451" s="886"/>
      <c r="D2451" s="65" t="s">
        <v>2419</v>
      </c>
      <c r="E2451" s="886"/>
      <c r="F2451" s="886" t="s">
        <v>112</v>
      </c>
      <c r="G2451" s="956"/>
      <c r="H2451" s="956">
        <f>G2451*E2451</f>
        <v>0</v>
      </c>
      <c r="I2451" s="956">
        <f>H2451*$I$12</f>
        <v>0</v>
      </c>
      <c r="J2451" s="886"/>
      <c r="K2451" s="956">
        <f>SUM(H2451:I2451)</f>
        <v>0</v>
      </c>
    </row>
    <row r="2452" spans="1:11" ht="15.6" hidden="1" x14ac:dyDescent="0.3">
      <c r="A2452" s="1140"/>
      <c r="B2452" s="1054"/>
      <c r="C2452" s="1059"/>
      <c r="D2452" s="74"/>
      <c r="E2452" s="1055"/>
      <c r="F2452" s="1055"/>
      <c r="G2452" s="962"/>
      <c r="H2452" s="962"/>
      <c r="I2452" s="962"/>
      <c r="J2452" s="1055"/>
      <c r="K2452" s="962"/>
    </row>
    <row r="2453" spans="1:11" ht="15.6" hidden="1" x14ac:dyDescent="0.3">
      <c r="A2453" s="1140"/>
      <c r="B2453" s="886" t="s">
        <v>2415</v>
      </c>
      <c r="C2453" s="886"/>
      <c r="D2453" s="65" t="s">
        <v>2420</v>
      </c>
      <c r="E2453" s="886"/>
      <c r="F2453" s="886" t="s">
        <v>112</v>
      </c>
      <c r="G2453" s="956"/>
      <c r="H2453" s="956">
        <f>G2453*E2453</f>
        <v>0</v>
      </c>
      <c r="I2453" s="956">
        <f>H2453*$I$12</f>
        <v>0</v>
      </c>
      <c r="J2453" s="886"/>
      <c r="K2453" s="956">
        <f>SUM(H2453:I2453)</f>
        <v>0</v>
      </c>
    </row>
    <row r="2454" spans="1:11" ht="15.6" hidden="1" x14ac:dyDescent="0.3">
      <c r="A2454" s="1140"/>
      <c r="B2454" s="1054"/>
      <c r="C2454" s="1059"/>
      <c r="D2454" s="74"/>
      <c r="E2454" s="1055"/>
      <c r="F2454" s="1055"/>
      <c r="G2454" s="962"/>
      <c r="H2454" s="962"/>
      <c r="I2454" s="962"/>
      <c r="J2454" s="1055"/>
      <c r="K2454" s="962"/>
    </row>
    <row r="2455" spans="1:11" ht="15.6" hidden="1" x14ac:dyDescent="0.3">
      <c r="A2455" s="1140"/>
      <c r="B2455" s="880" t="s">
        <v>2422</v>
      </c>
      <c r="C2455" s="880"/>
      <c r="D2455" s="20" t="s">
        <v>2421</v>
      </c>
      <c r="E2455" s="880"/>
      <c r="F2455" s="880"/>
      <c r="G2455" s="964"/>
      <c r="H2455" s="964"/>
      <c r="I2455" s="964"/>
      <c r="J2455" s="404"/>
      <c r="K2455" s="964"/>
    </row>
    <row r="2456" spans="1:11" ht="15.6" hidden="1" x14ac:dyDescent="0.3">
      <c r="A2456" s="1140"/>
      <c r="B2456" s="886" t="s">
        <v>2423</v>
      </c>
      <c r="C2456" s="886"/>
      <c r="D2456" s="65" t="s">
        <v>2437</v>
      </c>
      <c r="E2456" s="886"/>
      <c r="F2456" s="886" t="s">
        <v>112</v>
      </c>
      <c r="G2456" s="956"/>
      <c r="H2456" s="956">
        <f>G2456*E2456</f>
        <v>0</v>
      </c>
      <c r="I2456" s="956">
        <f>H2456*$I$12</f>
        <v>0</v>
      </c>
      <c r="J2456" s="886"/>
      <c r="K2456" s="956">
        <f t="shared" ref="K2456:K2481" si="219">SUM(H2456:I2456)</f>
        <v>0</v>
      </c>
    </row>
    <row r="2457" spans="1:11" ht="15.6" hidden="1" x14ac:dyDescent="0.3">
      <c r="A2457" s="1140"/>
      <c r="B2457" s="1054"/>
      <c r="C2457" s="1059"/>
      <c r="D2457" s="74"/>
      <c r="E2457" s="1055"/>
      <c r="F2457" s="1055"/>
      <c r="G2457" s="962"/>
      <c r="H2457" s="962"/>
      <c r="I2457" s="962"/>
      <c r="J2457" s="1055"/>
      <c r="K2457" s="962"/>
    </row>
    <row r="2458" spans="1:11" ht="15.6" hidden="1" x14ac:dyDescent="0.3">
      <c r="A2458" s="1140"/>
      <c r="B2458" s="886" t="s">
        <v>2424</v>
      </c>
      <c r="C2458" s="886"/>
      <c r="D2458" s="65" t="s">
        <v>2438</v>
      </c>
      <c r="E2458" s="886"/>
      <c r="F2458" s="886" t="s">
        <v>112</v>
      </c>
      <c r="G2458" s="956"/>
      <c r="H2458" s="956">
        <f>G2458*E2458</f>
        <v>0</v>
      </c>
      <c r="I2458" s="956">
        <f>H2458*$I$12</f>
        <v>0</v>
      </c>
      <c r="J2458" s="886"/>
      <c r="K2458" s="956">
        <f t="shared" si="219"/>
        <v>0</v>
      </c>
    </row>
    <row r="2459" spans="1:11" ht="15.6" hidden="1" x14ac:dyDescent="0.3">
      <c r="A2459" s="1140"/>
      <c r="B2459" s="1054"/>
      <c r="C2459" s="1059"/>
      <c r="D2459" s="74"/>
      <c r="E2459" s="1055"/>
      <c r="F2459" s="1055"/>
      <c r="G2459" s="962"/>
      <c r="H2459" s="962"/>
      <c r="I2459" s="962"/>
      <c r="J2459" s="1055"/>
      <c r="K2459" s="962"/>
    </row>
    <row r="2460" spans="1:11" ht="15.6" hidden="1" x14ac:dyDescent="0.3">
      <c r="A2460" s="1140"/>
      <c r="B2460" s="886" t="s">
        <v>2425</v>
      </c>
      <c r="C2460" s="886"/>
      <c r="D2460" s="65" t="s">
        <v>2439</v>
      </c>
      <c r="E2460" s="886"/>
      <c r="F2460" s="886" t="s">
        <v>112</v>
      </c>
      <c r="G2460" s="956"/>
      <c r="H2460" s="956">
        <f>G2460*E2460</f>
        <v>0</v>
      </c>
      <c r="I2460" s="956">
        <f>H2460*$I$12</f>
        <v>0</v>
      </c>
      <c r="J2460" s="886"/>
      <c r="K2460" s="956">
        <f t="shared" si="219"/>
        <v>0</v>
      </c>
    </row>
    <row r="2461" spans="1:11" ht="15.6" hidden="1" x14ac:dyDescent="0.3">
      <c r="A2461" s="1140"/>
      <c r="B2461" s="1054"/>
      <c r="C2461" s="1059"/>
      <c r="D2461" s="74"/>
      <c r="E2461" s="1055"/>
      <c r="F2461" s="1055"/>
      <c r="G2461" s="962"/>
      <c r="H2461" s="962"/>
      <c r="I2461" s="962"/>
      <c r="J2461" s="1055"/>
      <c r="K2461" s="962"/>
    </row>
    <row r="2462" spans="1:11" ht="15.6" hidden="1" x14ac:dyDescent="0.3">
      <c r="A2462" s="1140"/>
      <c r="B2462" s="886" t="s">
        <v>2426</v>
      </c>
      <c r="C2462" s="886"/>
      <c r="D2462" s="65" t="s">
        <v>2440</v>
      </c>
      <c r="E2462" s="886"/>
      <c r="F2462" s="886" t="s">
        <v>112</v>
      </c>
      <c r="G2462" s="956"/>
      <c r="H2462" s="956">
        <f>G2462*E2462</f>
        <v>0</v>
      </c>
      <c r="I2462" s="956">
        <f>H2462*$I$12</f>
        <v>0</v>
      </c>
      <c r="J2462" s="886"/>
      <c r="K2462" s="956">
        <f t="shared" si="219"/>
        <v>0</v>
      </c>
    </row>
    <row r="2463" spans="1:11" ht="15.6" hidden="1" x14ac:dyDescent="0.3">
      <c r="A2463" s="1140"/>
      <c r="B2463" s="1054"/>
      <c r="C2463" s="1059"/>
      <c r="D2463" s="74"/>
      <c r="E2463" s="1055"/>
      <c r="F2463" s="1055"/>
      <c r="G2463" s="962"/>
      <c r="H2463" s="962"/>
      <c r="I2463" s="962"/>
      <c r="J2463" s="1055"/>
      <c r="K2463" s="962"/>
    </row>
    <row r="2464" spans="1:11" ht="15.6" hidden="1" x14ac:dyDescent="0.3">
      <c r="A2464" s="1140"/>
      <c r="B2464" s="886" t="s">
        <v>2427</v>
      </c>
      <c r="C2464" s="886"/>
      <c r="D2464" s="65" t="s">
        <v>2441</v>
      </c>
      <c r="E2464" s="886"/>
      <c r="F2464" s="886" t="s">
        <v>112</v>
      </c>
      <c r="G2464" s="956"/>
      <c r="H2464" s="956">
        <f>G2464*E2464</f>
        <v>0</v>
      </c>
      <c r="I2464" s="956">
        <f>H2464*$I$12</f>
        <v>0</v>
      </c>
      <c r="J2464" s="886"/>
      <c r="K2464" s="956">
        <f t="shared" si="219"/>
        <v>0</v>
      </c>
    </row>
    <row r="2465" spans="1:11" ht="15.6" hidden="1" x14ac:dyDescent="0.3">
      <c r="A2465" s="1140"/>
      <c r="B2465" s="1054"/>
      <c r="C2465" s="1059"/>
      <c r="D2465" s="74"/>
      <c r="E2465" s="1055"/>
      <c r="F2465" s="1055"/>
      <c r="G2465" s="962"/>
      <c r="H2465" s="962"/>
      <c r="I2465" s="962"/>
      <c r="J2465" s="1055"/>
      <c r="K2465" s="962"/>
    </row>
    <row r="2466" spans="1:11" ht="15.6" hidden="1" x14ac:dyDescent="0.3">
      <c r="A2466" s="1140"/>
      <c r="B2466" s="886" t="s">
        <v>2428</v>
      </c>
      <c r="C2466" s="886"/>
      <c r="D2466" s="65" t="s">
        <v>2442</v>
      </c>
      <c r="E2466" s="886"/>
      <c r="F2466" s="886" t="s">
        <v>112</v>
      </c>
      <c r="G2466" s="956"/>
      <c r="H2466" s="956">
        <f>G2466*E2466</f>
        <v>0</v>
      </c>
      <c r="I2466" s="956">
        <f>H2466*$I$12</f>
        <v>0</v>
      </c>
      <c r="J2466" s="886"/>
      <c r="K2466" s="956">
        <f t="shared" si="219"/>
        <v>0</v>
      </c>
    </row>
    <row r="2467" spans="1:11" ht="15.6" hidden="1" x14ac:dyDescent="0.3">
      <c r="A2467" s="1140"/>
      <c r="B2467" s="1054"/>
      <c r="C2467" s="1059"/>
      <c r="D2467" s="74"/>
      <c r="E2467" s="1055"/>
      <c r="F2467" s="1055"/>
      <c r="G2467" s="962"/>
      <c r="H2467" s="962"/>
      <c r="I2467" s="962"/>
      <c r="J2467" s="1055"/>
      <c r="K2467" s="962"/>
    </row>
    <row r="2468" spans="1:11" ht="15.6" hidden="1" x14ac:dyDescent="0.3">
      <c r="A2468" s="1140"/>
      <c r="B2468" s="886" t="s">
        <v>2429</v>
      </c>
      <c r="C2468" s="886"/>
      <c r="D2468" s="65" t="s">
        <v>2443</v>
      </c>
      <c r="E2468" s="886"/>
      <c r="F2468" s="886" t="s">
        <v>112</v>
      </c>
      <c r="G2468" s="956"/>
      <c r="H2468" s="956">
        <f>G2468*E2468</f>
        <v>0</v>
      </c>
      <c r="I2468" s="956">
        <f>H2468*$I$12</f>
        <v>0</v>
      </c>
      <c r="J2468" s="886"/>
      <c r="K2468" s="956">
        <f t="shared" si="219"/>
        <v>0</v>
      </c>
    </row>
    <row r="2469" spans="1:11" ht="15.6" hidden="1" x14ac:dyDescent="0.3">
      <c r="A2469" s="1140"/>
      <c r="B2469" s="1054"/>
      <c r="C2469" s="1059"/>
      <c r="D2469" s="74"/>
      <c r="E2469" s="1055"/>
      <c r="F2469" s="1055"/>
      <c r="G2469" s="962"/>
      <c r="H2469" s="962"/>
      <c r="I2469" s="962"/>
      <c r="J2469" s="1055"/>
      <c r="K2469" s="962"/>
    </row>
    <row r="2470" spans="1:11" ht="15.6" hidden="1" x14ac:dyDescent="0.3">
      <c r="A2470" s="1140"/>
      <c r="B2470" s="886" t="s">
        <v>2430</v>
      </c>
      <c r="C2470" s="886"/>
      <c r="D2470" s="65" t="s">
        <v>2444</v>
      </c>
      <c r="E2470" s="886"/>
      <c r="F2470" s="886" t="s">
        <v>112</v>
      </c>
      <c r="G2470" s="956"/>
      <c r="H2470" s="956">
        <f>G2470*E2470</f>
        <v>0</v>
      </c>
      <c r="I2470" s="956">
        <f>H2470*$I$12</f>
        <v>0</v>
      </c>
      <c r="J2470" s="886"/>
      <c r="K2470" s="956">
        <f t="shared" si="219"/>
        <v>0</v>
      </c>
    </row>
    <row r="2471" spans="1:11" ht="15.6" hidden="1" x14ac:dyDescent="0.3">
      <c r="A2471" s="1140"/>
      <c r="B2471" s="1054"/>
      <c r="C2471" s="1059"/>
      <c r="D2471" s="74"/>
      <c r="E2471" s="1055"/>
      <c r="F2471" s="1055"/>
      <c r="G2471" s="962"/>
      <c r="H2471" s="962"/>
      <c r="I2471" s="962"/>
      <c r="J2471" s="1055"/>
      <c r="K2471" s="962"/>
    </row>
    <row r="2472" spans="1:11" ht="15.6" hidden="1" x14ac:dyDescent="0.3">
      <c r="A2472" s="1140"/>
      <c r="B2472" s="886" t="s">
        <v>2431</v>
      </c>
      <c r="C2472" s="886"/>
      <c r="D2472" s="65" t="s">
        <v>2445</v>
      </c>
      <c r="E2472" s="886"/>
      <c r="F2472" s="886" t="s">
        <v>112</v>
      </c>
      <c r="G2472" s="956"/>
      <c r="H2472" s="956">
        <f>G2472*E2472</f>
        <v>0</v>
      </c>
      <c r="I2472" s="956">
        <f>H2472*$I$12</f>
        <v>0</v>
      </c>
      <c r="J2472" s="886"/>
      <c r="K2472" s="956">
        <f t="shared" si="219"/>
        <v>0</v>
      </c>
    </row>
    <row r="2473" spans="1:11" ht="15.6" hidden="1" x14ac:dyDescent="0.3">
      <c r="A2473" s="1140"/>
      <c r="B2473" s="1054"/>
      <c r="C2473" s="1059"/>
      <c r="D2473" s="74"/>
      <c r="E2473" s="1055"/>
      <c r="F2473" s="1055"/>
      <c r="G2473" s="962"/>
      <c r="H2473" s="962"/>
      <c r="I2473" s="962"/>
      <c r="J2473" s="1055"/>
      <c r="K2473" s="962"/>
    </row>
    <row r="2474" spans="1:11" ht="15.6" hidden="1" x14ac:dyDescent="0.3">
      <c r="A2474" s="1140"/>
      <c r="B2474" s="880" t="s">
        <v>2432</v>
      </c>
      <c r="C2474" s="880"/>
      <c r="D2474" s="20" t="s">
        <v>2446</v>
      </c>
      <c r="E2474" s="880"/>
      <c r="F2474" s="880"/>
      <c r="G2474" s="964"/>
      <c r="H2474" s="964"/>
      <c r="I2474" s="964"/>
      <c r="J2474" s="404"/>
      <c r="K2474" s="964"/>
    </row>
    <row r="2475" spans="1:11" ht="15.6" hidden="1" x14ac:dyDescent="0.3">
      <c r="A2475" s="1140"/>
      <c r="B2475" s="886" t="s">
        <v>2433</v>
      </c>
      <c r="C2475" s="886"/>
      <c r="D2475" s="65" t="s">
        <v>2447</v>
      </c>
      <c r="E2475" s="886"/>
      <c r="F2475" s="886" t="s">
        <v>112</v>
      </c>
      <c r="G2475" s="956"/>
      <c r="H2475" s="956">
        <f>G2475*E2475</f>
        <v>0</v>
      </c>
      <c r="I2475" s="956">
        <f>H2475*$I$12</f>
        <v>0</v>
      </c>
      <c r="J2475" s="886"/>
      <c r="K2475" s="956">
        <f t="shared" si="219"/>
        <v>0</v>
      </c>
    </row>
    <row r="2476" spans="1:11" ht="15.6" hidden="1" x14ac:dyDescent="0.3">
      <c r="A2476" s="1140"/>
      <c r="B2476" s="1054"/>
      <c r="C2476" s="1059"/>
      <c r="D2476" s="74"/>
      <c r="E2476" s="1055"/>
      <c r="F2476" s="1055"/>
      <c r="G2476" s="962"/>
      <c r="H2476" s="962"/>
      <c r="I2476" s="962"/>
      <c r="J2476" s="1055"/>
      <c r="K2476" s="962"/>
    </row>
    <row r="2477" spans="1:11" ht="15.6" hidden="1" x14ac:dyDescent="0.3">
      <c r="A2477" s="1140"/>
      <c r="B2477" s="886" t="s">
        <v>2434</v>
      </c>
      <c r="C2477" s="886"/>
      <c r="D2477" s="65" t="s">
        <v>2448</v>
      </c>
      <c r="E2477" s="886"/>
      <c r="F2477" s="886" t="s">
        <v>112</v>
      </c>
      <c r="G2477" s="956"/>
      <c r="H2477" s="956">
        <f>G2477*E2477</f>
        <v>0</v>
      </c>
      <c r="I2477" s="956">
        <f>H2477*$I$12</f>
        <v>0</v>
      </c>
      <c r="J2477" s="886"/>
      <c r="K2477" s="956">
        <f t="shared" si="219"/>
        <v>0</v>
      </c>
    </row>
    <row r="2478" spans="1:11" ht="15.6" hidden="1" x14ac:dyDescent="0.3">
      <c r="A2478" s="1140"/>
      <c r="B2478" s="1054"/>
      <c r="C2478" s="1059"/>
      <c r="D2478" s="74"/>
      <c r="E2478" s="1055"/>
      <c r="F2478" s="1055"/>
      <c r="G2478" s="962"/>
      <c r="H2478" s="962"/>
      <c r="I2478" s="962"/>
      <c r="J2478" s="1055"/>
      <c r="K2478" s="962"/>
    </row>
    <row r="2479" spans="1:11" ht="15.6" hidden="1" x14ac:dyDescent="0.3">
      <c r="A2479" s="1140"/>
      <c r="B2479" s="886" t="s">
        <v>2435</v>
      </c>
      <c r="C2479" s="886"/>
      <c r="D2479" s="65" t="s">
        <v>2449</v>
      </c>
      <c r="E2479" s="886"/>
      <c r="F2479" s="886" t="s">
        <v>112</v>
      </c>
      <c r="G2479" s="956"/>
      <c r="H2479" s="956">
        <f>G2479*E2479</f>
        <v>0</v>
      </c>
      <c r="I2479" s="956">
        <f>H2479*$I$12</f>
        <v>0</v>
      </c>
      <c r="J2479" s="886"/>
      <c r="K2479" s="956">
        <f t="shared" si="219"/>
        <v>0</v>
      </c>
    </row>
    <row r="2480" spans="1:11" ht="15.6" hidden="1" x14ac:dyDescent="0.3">
      <c r="A2480" s="1140"/>
      <c r="B2480" s="1054"/>
      <c r="C2480" s="1059"/>
      <c r="D2480" s="74"/>
      <c r="E2480" s="1055"/>
      <c r="F2480" s="1055"/>
      <c r="G2480" s="962"/>
      <c r="H2480" s="962"/>
      <c r="I2480" s="962"/>
      <c r="J2480" s="1055"/>
      <c r="K2480" s="962"/>
    </row>
    <row r="2481" spans="1:11" ht="15.6" hidden="1" x14ac:dyDescent="0.3">
      <c r="A2481" s="1140"/>
      <c r="B2481" s="886" t="s">
        <v>2436</v>
      </c>
      <c r="C2481" s="886"/>
      <c r="D2481" s="65" t="s">
        <v>2450</v>
      </c>
      <c r="E2481" s="886"/>
      <c r="F2481" s="886" t="s">
        <v>112</v>
      </c>
      <c r="G2481" s="956"/>
      <c r="H2481" s="956">
        <f>G2481*E2481</f>
        <v>0</v>
      </c>
      <c r="I2481" s="956">
        <f>H2481*$I$12</f>
        <v>0</v>
      </c>
      <c r="J2481" s="886"/>
      <c r="K2481" s="956">
        <f t="shared" si="219"/>
        <v>0</v>
      </c>
    </row>
    <row r="2482" spans="1:11" hidden="1" x14ac:dyDescent="0.3">
      <c r="A2482" s="860"/>
      <c r="B2482" s="1054"/>
      <c r="C2482" s="1059"/>
      <c r="D2482" s="74"/>
      <c r="E2482" s="1055"/>
      <c r="F2482" s="1055"/>
      <c r="G2482" s="962"/>
      <c r="H2482" s="962"/>
      <c r="I2482" s="962"/>
      <c r="J2482" s="1055"/>
      <c r="K2482" s="962"/>
    </row>
    <row r="2483" spans="1:11" hidden="1" x14ac:dyDescent="0.3">
      <c r="A2483" s="860"/>
      <c r="B2483" s="880" t="s">
        <v>2451</v>
      </c>
      <c r="C2483" s="880"/>
      <c r="D2483" s="20" t="s">
        <v>2452</v>
      </c>
      <c r="E2483" s="880"/>
      <c r="F2483" s="880"/>
      <c r="G2483" s="964"/>
      <c r="H2483" s="964"/>
      <c r="I2483" s="964"/>
      <c r="J2483" s="404"/>
      <c r="K2483" s="964"/>
    </row>
    <row r="2484" spans="1:11" hidden="1" x14ac:dyDescent="0.3">
      <c r="A2484" s="860" t="s">
        <v>4246</v>
      </c>
      <c r="B2484" s="1054"/>
      <c r="C2484" s="1059"/>
      <c r="D2484" s="19"/>
      <c r="E2484" s="1055"/>
      <c r="F2484" s="13"/>
      <c r="G2484" s="962"/>
      <c r="H2484" s="962"/>
      <c r="I2484" s="962"/>
      <c r="J2484" s="14"/>
      <c r="K2484" s="962"/>
    </row>
    <row r="2485" spans="1:11" s="618" customFormat="1" hidden="1" x14ac:dyDescent="0.3">
      <c r="A2485" s="860" t="s">
        <v>4246</v>
      </c>
      <c r="B2485" s="883"/>
      <c r="C2485" s="603"/>
      <c r="D2485" s="22"/>
      <c r="E2485" s="23"/>
      <c r="F2485" s="884"/>
      <c r="G2485" s="1003" t="s">
        <v>2459</v>
      </c>
      <c r="H2485" s="974">
        <f>TRUNC(SUM(H2360,H2352,H2335,H2222,H2020,H1907,H1903,H1841,H1589,H1549,H1415,H1113,H1060,H1019,H648,H544,H418,H275,H156,H108),2)</f>
        <v>0</v>
      </c>
      <c r="I2485" s="974">
        <f>TRUNC(SUM(I2360,I2352,I2335,I2222,I2020,I1907,I1903,I1841,I1589,I1549,I1415,I1113,I1060,I1019,I648,I544,I418,I275,I156,I108),2)</f>
        <v>0</v>
      </c>
      <c r="J2485" s="974">
        <f>TRUNC(SUM(J2360,J2352,J2335,J2222,J2020,J1907,J1903,J1841,J1589,J1549,J1415,J1113,J1060,J1019,J648,J544,J418,J275,J156,J108),2)</f>
        <v>0</v>
      </c>
      <c r="K2485" s="974">
        <f>TRUNC(SUM(K2360,K2352,K2335,K2222,K2020,K1907,K1903,K1841,K1589,K1549,K1415,K1113,K1060,K1019,K648,K544,K418,K275,K156,K108),2)</f>
        <v>0</v>
      </c>
    </row>
    <row r="2486" spans="1:11" s="618" customFormat="1" hidden="1" x14ac:dyDescent="0.3">
      <c r="A2486" s="860" t="s">
        <v>4246</v>
      </c>
      <c r="B2486" s="13"/>
      <c r="C2486" s="604"/>
      <c r="D2486" s="26"/>
      <c r="E2486" s="12"/>
      <c r="F2486" s="12"/>
      <c r="G2486" s="1004"/>
      <c r="H2486" s="975"/>
      <c r="I2486" s="975"/>
      <c r="J2486" s="39"/>
      <c r="K2486" s="975"/>
    </row>
    <row r="2487" spans="1:11" s="618" customFormat="1" hidden="1" x14ac:dyDescent="0.3">
      <c r="A2487" s="860" t="s">
        <v>4246</v>
      </c>
      <c r="B2487" s="1053"/>
      <c r="C2487" s="605"/>
      <c r="D2487" s="8"/>
      <c r="E2487" s="1051"/>
      <c r="F2487" s="1051"/>
      <c r="G2487" s="955"/>
      <c r="H2487" s="1314" t="s">
        <v>291</v>
      </c>
      <c r="I2487" s="1314"/>
      <c r="J2487" s="1315"/>
      <c r="K2487" s="976">
        <f>TRUNC(H2485,2)</f>
        <v>0</v>
      </c>
    </row>
    <row r="2488" spans="1:11" s="618" customFormat="1" hidden="1" x14ac:dyDescent="0.3">
      <c r="A2488" s="860" t="s">
        <v>4246</v>
      </c>
      <c r="B2488" s="13"/>
      <c r="C2488" s="604"/>
      <c r="D2488" s="26"/>
      <c r="E2488" s="12"/>
      <c r="F2488" s="12"/>
      <c r="G2488" s="1000"/>
      <c r="H2488" s="991"/>
      <c r="I2488" s="987"/>
      <c r="J2488" s="47"/>
      <c r="K2488" s="975"/>
    </row>
    <row r="2489" spans="1:11" s="618" customFormat="1" hidden="1" x14ac:dyDescent="0.3">
      <c r="A2489" s="860" t="s">
        <v>4246</v>
      </c>
      <c r="B2489" s="1053"/>
      <c r="C2489" s="605"/>
      <c r="D2489" s="8"/>
      <c r="E2489" s="1051"/>
      <c r="F2489" s="1051"/>
      <c r="G2489" s="955"/>
      <c r="H2489" s="1314" t="s">
        <v>3951</v>
      </c>
      <c r="I2489" s="1314"/>
      <c r="J2489" s="1315"/>
      <c r="K2489" s="976">
        <f>TRUNC(SUM(I2485:J2485),2)</f>
        <v>0</v>
      </c>
    </row>
    <row r="2490" spans="1:11" s="618" customFormat="1" hidden="1" x14ac:dyDescent="0.3">
      <c r="A2490" s="860" t="s">
        <v>4246</v>
      </c>
      <c r="B2490" s="13"/>
      <c r="C2490" s="604"/>
      <c r="D2490" s="26"/>
      <c r="E2490" s="12"/>
      <c r="F2490" s="12"/>
      <c r="G2490" s="1000"/>
      <c r="H2490" s="991"/>
      <c r="I2490" s="987"/>
      <c r="J2490" s="47"/>
      <c r="K2490" s="975"/>
    </row>
    <row r="2491" spans="1:11" s="618" customFormat="1" hidden="1" x14ac:dyDescent="0.3">
      <c r="A2491" s="860" t="s">
        <v>4246</v>
      </c>
      <c r="B2491" s="1053"/>
      <c r="C2491" s="605"/>
      <c r="D2491" s="8"/>
      <c r="E2491" s="1051"/>
      <c r="F2491" s="1051"/>
      <c r="G2491" s="1314" t="s">
        <v>292</v>
      </c>
      <c r="H2491" s="1314"/>
      <c r="I2491" s="1314"/>
      <c r="J2491" s="1315"/>
      <c r="K2491" s="976">
        <f>TRUNC(SUM(K2487:K2489),2)</f>
        <v>0</v>
      </c>
    </row>
    <row r="2492" spans="1:11" s="618" customFormat="1" hidden="1" x14ac:dyDescent="0.3">
      <c r="A2492" s="1058" t="s">
        <v>4246</v>
      </c>
      <c r="B2492" s="607"/>
      <c r="C2492" s="607"/>
      <c r="D2492" s="597"/>
      <c r="E2492" s="620"/>
      <c r="F2492" s="597"/>
      <c r="G2492" s="977"/>
      <c r="H2492" s="977"/>
      <c r="I2492" s="977"/>
      <c r="J2492" s="621"/>
      <c r="K2492" s="977"/>
    </row>
    <row r="2493" spans="1:11" hidden="1" x14ac:dyDescent="0.3">
      <c r="A2493" s="1058" t="s">
        <v>4246</v>
      </c>
      <c r="B2493" s="1047" t="s">
        <v>4635</v>
      </c>
      <c r="C2493" s="606"/>
      <c r="E2493" s="49"/>
      <c r="F2493" s="49"/>
      <c r="G2493" s="978"/>
      <c r="K2493" s="978"/>
    </row>
    <row r="2494" spans="1:11" s="622" customFormat="1" ht="25.5" customHeight="1" x14ac:dyDescent="0.3">
      <c r="A2494" s="1058" t="s">
        <v>4246</v>
      </c>
      <c r="B2494" s="50" t="s">
        <v>293</v>
      </c>
      <c r="C2494" s="1133"/>
      <c r="D2494" s="51"/>
      <c r="E2494" s="1297" t="s">
        <v>294</v>
      </c>
      <c r="F2494" s="1261"/>
      <c r="G2494" s="1312" t="s">
        <v>295</v>
      </c>
      <c r="H2494" s="1313"/>
      <c r="I2494" s="979" t="s">
        <v>294</v>
      </c>
      <c r="J2494" s="52"/>
      <c r="K2494" s="979"/>
    </row>
    <row r="2495" spans="1:11" s="622" customFormat="1" x14ac:dyDescent="0.3">
      <c r="A2495" s="1058" t="s">
        <v>4246</v>
      </c>
      <c r="B2495" s="1317" t="s">
        <v>296</v>
      </c>
      <c r="C2495" s="1317"/>
      <c r="D2495" s="1317"/>
      <c r="E2495" s="53"/>
      <c r="F2495" s="54"/>
      <c r="G2495" s="775"/>
      <c r="H2495" s="775"/>
      <c r="I2495" s="988"/>
      <c r="J2495" s="256"/>
      <c r="K2495" s="779"/>
    </row>
    <row r="2496" spans="1:11" s="622" customFormat="1" x14ac:dyDescent="0.3">
      <c r="A2496" s="1058" t="s">
        <v>4246</v>
      </c>
      <c r="B2496" s="826"/>
      <c r="C2496" s="826"/>
      <c r="D2496" s="1139"/>
      <c r="E2496" s="58"/>
      <c r="F2496" s="59"/>
      <c r="G2496" s="775"/>
      <c r="H2496" s="775"/>
      <c r="I2496" s="989"/>
      <c r="J2496" s="260"/>
      <c r="K2496" s="780"/>
    </row>
    <row r="2497" spans="1:11" s="622" customFormat="1" x14ac:dyDescent="0.3">
      <c r="A2497" s="1058" t="s">
        <v>4246</v>
      </c>
      <c r="B2497" s="1316" t="s">
        <v>297</v>
      </c>
      <c r="C2497" s="1316"/>
      <c r="D2497" s="1316"/>
      <c r="E2497" s="61"/>
      <c r="F2497" s="62"/>
      <c r="G2497" s="775"/>
      <c r="H2497" s="775"/>
      <c r="I2497" s="990"/>
      <c r="J2497" s="262"/>
      <c r="K2497" s="781"/>
    </row>
    <row r="2498" spans="1:11" s="622" customFormat="1" x14ac:dyDescent="0.3">
      <c r="A2498" s="1058"/>
      <c r="B2498" s="607"/>
      <c r="C2498" s="607"/>
      <c r="D2498" s="597"/>
      <c r="E2498" s="620"/>
      <c r="F2498" s="597"/>
      <c r="G2498" s="977"/>
      <c r="H2498" s="977"/>
      <c r="I2498" s="977"/>
      <c r="J2498" s="597"/>
      <c r="K2498" s="977"/>
    </row>
    <row r="2499" spans="1:11" x14ac:dyDescent="0.3">
      <c r="E2499" s="1058"/>
    </row>
    <row r="2500" spans="1:11" x14ac:dyDescent="0.3">
      <c r="E2500" s="1058"/>
    </row>
    <row r="2501" spans="1:11" x14ac:dyDescent="0.3">
      <c r="E2501" s="1058"/>
    </row>
    <row r="2502" spans="1:11" x14ac:dyDescent="0.3">
      <c r="E2502" s="1058"/>
    </row>
    <row r="2503" spans="1:11" x14ac:dyDescent="0.3">
      <c r="E2503" s="1058"/>
    </row>
    <row r="2504" spans="1:11" x14ac:dyDescent="0.3">
      <c r="E2504" s="1058"/>
    </row>
    <row r="2505" spans="1:11" x14ac:dyDescent="0.3">
      <c r="E2505" s="1058"/>
    </row>
    <row r="2506" spans="1:11" x14ac:dyDescent="0.3">
      <c r="E2506" s="1058"/>
    </row>
    <row r="2507" spans="1:11" x14ac:dyDescent="0.3">
      <c r="E2507" s="1058"/>
    </row>
    <row r="2508" spans="1:11" x14ac:dyDescent="0.3">
      <c r="E2508" s="1058"/>
    </row>
  </sheetData>
  <autoFilter ref="A11:K2386">
    <filterColumn colId="0">
      <customFilters>
        <customFilter operator="notEqual" val=" "/>
      </customFilters>
    </filterColumn>
  </autoFilter>
  <mergeCells count="98">
    <mergeCell ref="B2495:D2495"/>
    <mergeCell ref="B2497:D2497"/>
    <mergeCell ref="H2421:H2422"/>
    <mergeCell ref="K2421:K2422"/>
    <mergeCell ref="H2487:J2487"/>
    <mergeCell ref="H2489:J2489"/>
    <mergeCell ref="G2491:J2491"/>
    <mergeCell ref="E2494:F2494"/>
    <mergeCell ref="G2494:H2494"/>
    <mergeCell ref="B2421:B2422"/>
    <mergeCell ref="C2421:C2422"/>
    <mergeCell ref="D2421:D2422"/>
    <mergeCell ref="E2421:E2422"/>
    <mergeCell ref="F2421:F2422"/>
    <mergeCell ref="G2421:G2422"/>
    <mergeCell ref="H2314:H2315"/>
    <mergeCell ref="K2314:K2315"/>
    <mergeCell ref="B2358:B2359"/>
    <mergeCell ref="C2358:C2359"/>
    <mergeCell ref="D2358:D2359"/>
    <mergeCell ref="E2358:E2359"/>
    <mergeCell ref="F2358:F2359"/>
    <mergeCell ref="G2358:G2359"/>
    <mergeCell ref="H2358:H2359"/>
    <mergeCell ref="K2358:K2359"/>
    <mergeCell ref="B2314:B2315"/>
    <mergeCell ref="C2314:C2315"/>
    <mergeCell ref="D2314:D2315"/>
    <mergeCell ref="E2314:E2315"/>
    <mergeCell ref="F2314:F2315"/>
    <mergeCell ref="G2314:G2315"/>
    <mergeCell ref="H1901:H1902"/>
    <mergeCell ref="K1901:K1902"/>
    <mergeCell ref="B2220:B2221"/>
    <mergeCell ref="C2220:C2221"/>
    <mergeCell ref="D2220:D2221"/>
    <mergeCell ref="E2220:E2221"/>
    <mergeCell ref="F2220:F2221"/>
    <mergeCell ref="G2220:G2221"/>
    <mergeCell ref="H2220:H2221"/>
    <mergeCell ref="K2220:K2221"/>
    <mergeCell ref="B1901:B1902"/>
    <mergeCell ref="C1901:C1902"/>
    <mergeCell ref="D1901:D1902"/>
    <mergeCell ref="E1901:E1902"/>
    <mergeCell ref="F1901:F1902"/>
    <mergeCell ref="G1901:G1902"/>
    <mergeCell ref="H1111:H1112"/>
    <mergeCell ref="K1111:K1112"/>
    <mergeCell ref="B1587:B1588"/>
    <mergeCell ref="C1587:C1588"/>
    <mergeCell ref="D1587:D1588"/>
    <mergeCell ref="E1587:E1588"/>
    <mergeCell ref="F1587:F1588"/>
    <mergeCell ref="G1587:G1588"/>
    <mergeCell ref="H1587:H1588"/>
    <mergeCell ref="K1587:K1588"/>
    <mergeCell ref="B1111:B1112"/>
    <mergeCell ref="C1111:C1112"/>
    <mergeCell ref="D1111:D1112"/>
    <mergeCell ref="E1111:E1112"/>
    <mergeCell ref="F1111:F1112"/>
    <mergeCell ref="G1111:G1112"/>
    <mergeCell ref="G646:G647"/>
    <mergeCell ref="H646:H647"/>
    <mergeCell ref="K646:K647"/>
    <mergeCell ref="B273:B274"/>
    <mergeCell ref="C273:C274"/>
    <mergeCell ref="D273:D274"/>
    <mergeCell ref="E273:E274"/>
    <mergeCell ref="F273:F274"/>
    <mergeCell ref="G273:G274"/>
    <mergeCell ref="B646:B647"/>
    <mergeCell ref="C646:C647"/>
    <mergeCell ref="D646:D647"/>
    <mergeCell ref="E646:E647"/>
    <mergeCell ref="F646:F647"/>
    <mergeCell ref="G106:G107"/>
    <mergeCell ref="H106:H107"/>
    <mergeCell ref="K106:K107"/>
    <mergeCell ref="H273:H274"/>
    <mergeCell ref="K273:K274"/>
    <mergeCell ref="B106:B107"/>
    <mergeCell ref="C106:C107"/>
    <mergeCell ref="D106:D107"/>
    <mergeCell ref="E106:E107"/>
    <mergeCell ref="F106:F107"/>
    <mergeCell ref="F1:K1"/>
    <mergeCell ref="C10:K10"/>
    <mergeCell ref="A11:A12"/>
    <mergeCell ref="B11:B12"/>
    <mergeCell ref="C11:C12"/>
    <mergeCell ref="D11:D12"/>
    <mergeCell ref="E11:E12"/>
    <mergeCell ref="F11:F12"/>
    <mergeCell ref="G11:G12"/>
    <mergeCell ref="H11:H12"/>
    <mergeCell ref="K11:K12"/>
  </mergeCells>
  <conditionalFormatting sqref="D1937 D1940 D1974">
    <cfRule type="expression" dxfId="4" priority="5" stopIfTrue="1">
      <formula>IF(#REF!="Superior ao do BB",1,0)</formula>
    </cfRule>
  </conditionalFormatting>
  <conditionalFormatting sqref="D1941">
    <cfRule type="expression" dxfId="3" priority="2" stopIfTrue="1">
      <formula>IF(#REF!="Superior ao do BB",1,0)</formula>
    </cfRule>
  </conditionalFormatting>
  <conditionalFormatting sqref="D1938">
    <cfRule type="expression" dxfId="2" priority="4" stopIfTrue="1">
      <formula>IF(#REF!="Superior ao do BB",1,0)</formula>
    </cfRule>
  </conditionalFormatting>
  <conditionalFormatting sqref="D1939">
    <cfRule type="expression" dxfId="1" priority="3" stopIfTrue="1">
      <formula>IF(#REF!="Superior ao do BB",1,0)</formula>
    </cfRule>
  </conditionalFormatting>
  <conditionalFormatting sqref="D1942">
    <cfRule type="expression" dxfId="0" priority="1" stopIfTrue="1">
      <formula>IF(#REF!="Superior ao do BB",1,0)</formula>
    </cfRule>
  </conditionalFormatting>
  <printOptions horizontalCentered="1"/>
  <pageMargins left="0.39370078740157483" right="0.39370078740157483" top="0.59055118110236227" bottom="0.39370078740157483" header="0.19685039370078741" footer="0.19685039370078741"/>
  <pageSetup paperSize="9" scale="61" fitToHeight="0" orientation="landscape" r:id="rId1"/>
  <headerFooter>
    <oddHeader>&amp;L&amp;G</oddHeader>
    <oddFooter>&amp;L&amp;"-,Regular"&amp;A&amp;R&amp;"-,Regular"Página &amp;P de &amp;N</oddFooter>
  </headerFooter>
  <rowBreaks count="6" manualBreakCount="6">
    <brk id="174" min="1" max="10" man="1"/>
    <brk id="750" min="1" max="10" man="1"/>
    <brk id="1453" min="1" max="10" man="1"/>
    <brk id="1585" min="1" max="10" man="1"/>
    <brk id="1720" min="1" max="10" man="1"/>
    <brk id="1992" min="1"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T26" sqref="T26"/>
    </sheetView>
  </sheetViews>
  <sheetFormatPr defaultColWidth="9.109375" defaultRowHeight="14.4" x14ac:dyDescent="0.3"/>
  <cols>
    <col min="1" max="16384" width="9.109375" style="406"/>
  </cols>
  <sheetData/>
  <pageMargins left="0.51181102362204722" right="0.51181102362204722" top="0.78740157480314965" bottom="0.78740157480314965" header="0.31496062992125984" footer="0.31496062992125984"/>
  <pageSetup paperSize="9" scale="11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41"/>
  <sheetViews>
    <sheetView view="pageBreakPreview" zoomScale="80" zoomScaleNormal="100" zoomScaleSheetLayoutView="80" workbookViewId="0">
      <selection activeCell="B1" sqref="B1"/>
    </sheetView>
  </sheetViews>
  <sheetFormatPr defaultRowHeight="18" x14ac:dyDescent="0.35"/>
  <cols>
    <col min="1" max="1" width="1.109375" style="159" customWidth="1"/>
    <col min="2" max="2" width="19.6640625" style="158" customWidth="1"/>
    <col min="3" max="3" width="19.109375" style="161" customWidth="1"/>
    <col min="4" max="4" width="15.5546875" style="158" customWidth="1"/>
    <col min="5" max="5" width="30" style="158" customWidth="1"/>
    <col min="6" max="6" width="9.109375" style="159"/>
    <col min="7" max="7" width="9.109375" style="159" customWidth="1"/>
    <col min="8" max="8" width="9.44140625" style="159" bestFit="1" customWidth="1"/>
    <col min="9" max="256" width="9.109375" style="159"/>
    <col min="257" max="257" width="1.109375" style="159" customWidth="1"/>
    <col min="258" max="258" width="19.6640625" style="159" customWidth="1"/>
    <col min="259" max="259" width="19.109375" style="159" customWidth="1"/>
    <col min="260" max="260" width="15.5546875" style="159" customWidth="1"/>
    <col min="261" max="261" width="30" style="159" customWidth="1"/>
    <col min="262" max="262" width="9.109375" style="159"/>
    <col min="263" max="263" width="9.109375" style="159" customWidth="1"/>
    <col min="264" max="264" width="9.44140625" style="159" bestFit="1" customWidth="1"/>
    <col min="265" max="512" width="9.109375" style="159"/>
    <col min="513" max="513" width="1.109375" style="159" customWidth="1"/>
    <col min="514" max="514" width="19.6640625" style="159" customWidth="1"/>
    <col min="515" max="515" width="19.109375" style="159" customWidth="1"/>
    <col min="516" max="516" width="15.5546875" style="159" customWidth="1"/>
    <col min="517" max="517" width="30" style="159" customWidth="1"/>
    <col min="518" max="518" width="9.109375" style="159"/>
    <col min="519" max="519" width="9.109375" style="159" customWidth="1"/>
    <col min="520" max="520" width="9.44140625" style="159" bestFit="1" customWidth="1"/>
    <col min="521" max="768" width="9.109375" style="159"/>
    <col min="769" max="769" width="1.109375" style="159" customWidth="1"/>
    <col min="770" max="770" width="19.6640625" style="159" customWidth="1"/>
    <col min="771" max="771" width="19.109375" style="159" customWidth="1"/>
    <col min="772" max="772" width="15.5546875" style="159" customWidth="1"/>
    <col min="773" max="773" width="30" style="159" customWidth="1"/>
    <col min="774" max="774" width="9.109375" style="159"/>
    <col min="775" max="775" width="9.109375" style="159" customWidth="1"/>
    <col min="776" max="776" width="9.44140625" style="159" bestFit="1" customWidth="1"/>
    <col min="777" max="1024" width="9.109375" style="159"/>
    <col min="1025" max="1025" width="1.109375" style="159" customWidth="1"/>
    <col min="1026" max="1026" width="19.6640625" style="159" customWidth="1"/>
    <col min="1027" max="1027" width="19.109375" style="159" customWidth="1"/>
    <col min="1028" max="1028" width="15.5546875" style="159" customWidth="1"/>
    <col min="1029" max="1029" width="30" style="159" customWidth="1"/>
    <col min="1030" max="1030" width="9.109375" style="159"/>
    <col min="1031" max="1031" width="9.109375" style="159" customWidth="1"/>
    <col min="1032" max="1032" width="9.44140625" style="159" bestFit="1" customWidth="1"/>
    <col min="1033" max="1280" width="9.109375" style="159"/>
    <col min="1281" max="1281" width="1.109375" style="159" customWidth="1"/>
    <col min="1282" max="1282" width="19.6640625" style="159" customWidth="1"/>
    <col min="1283" max="1283" width="19.109375" style="159" customWidth="1"/>
    <col min="1284" max="1284" width="15.5546875" style="159" customWidth="1"/>
    <col min="1285" max="1285" width="30" style="159" customWidth="1"/>
    <col min="1286" max="1286" width="9.109375" style="159"/>
    <col min="1287" max="1287" width="9.109375" style="159" customWidth="1"/>
    <col min="1288" max="1288" width="9.44140625" style="159" bestFit="1" customWidth="1"/>
    <col min="1289" max="1536" width="9.109375" style="159"/>
    <col min="1537" max="1537" width="1.109375" style="159" customWidth="1"/>
    <col min="1538" max="1538" width="19.6640625" style="159" customWidth="1"/>
    <col min="1539" max="1539" width="19.109375" style="159" customWidth="1"/>
    <col min="1540" max="1540" width="15.5546875" style="159" customWidth="1"/>
    <col min="1541" max="1541" width="30" style="159" customWidth="1"/>
    <col min="1542" max="1542" width="9.109375" style="159"/>
    <col min="1543" max="1543" width="9.109375" style="159" customWidth="1"/>
    <col min="1544" max="1544" width="9.44140625" style="159" bestFit="1" customWidth="1"/>
    <col min="1545" max="1792" width="9.109375" style="159"/>
    <col min="1793" max="1793" width="1.109375" style="159" customWidth="1"/>
    <col min="1794" max="1794" width="19.6640625" style="159" customWidth="1"/>
    <col min="1795" max="1795" width="19.109375" style="159" customWidth="1"/>
    <col min="1796" max="1796" width="15.5546875" style="159" customWidth="1"/>
    <col min="1797" max="1797" width="30" style="159" customWidth="1"/>
    <col min="1798" max="1798" width="9.109375" style="159"/>
    <col min="1799" max="1799" width="9.109375" style="159" customWidth="1"/>
    <col min="1800" max="1800" width="9.44140625" style="159" bestFit="1" customWidth="1"/>
    <col min="1801" max="2048" width="9.109375" style="159"/>
    <col min="2049" max="2049" width="1.109375" style="159" customWidth="1"/>
    <col min="2050" max="2050" width="19.6640625" style="159" customWidth="1"/>
    <col min="2051" max="2051" width="19.109375" style="159" customWidth="1"/>
    <col min="2052" max="2052" width="15.5546875" style="159" customWidth="1"/>
    <col min="2053" max="2053" width="30" style="159" customWidth="1"/>
    <col min="2054" max="2054" width="9.109375" style="159"/>
    <col min="2055" max="2055" width="9.109375" style="159" customWidth="1"/>
    <col min="2056" max="2056" width="9.44140625" style="159" bestFit="1" customWidth="1"/>
    <col min="2057" max="2304" width="9.109375" style="159"/>
    <col min="2305" max="2305" width="1.109375" style="159" customWidth="1"/>
    <col min="2306" max="2306" width="19.6640625" style="159" customWidth="1"/>
    <col min="2307" max="2307" width="19.109375" style="159" customWidth="1"/>
    <col min="2308" max="2308" width="15.5546875" style="159" customWidth="1"/>
    <col min="2309" max="2309" width="30" style="159" customWidth="1"/>
    <col min="2310" max="2310" width="9.109375" style="159"/>
    <col min="2311" max="2311" width="9.109375" style="159" customWidth="1"/>
    <col min="2312" max="2312" width="9.44140625" style="159" bestFit="1" customWidth="1"/>
    <col min="2313" max="2560" width="9.109375" style="159"/>
    <col min="2561" max="2561" width="1.109375" style="159" customWidth="1"/>
    <col min="2562" max="2562" width="19.6640625" style="159" customWidth="1"/>
    <col min="2563" max="2563" width="19.109375" style="159" customWidth="1"/>
    <col min="2564" max="2564" width="15.5546875" style="159" customWidth="1"/>
    <col min="2565" max="2565" width="30" style="159" customWidth="1"/>
    <col min="2566" max="2566" width="9.109375" style="159"/>
    <col min="2567" max="2567" width="9.109375" style="159" customWidth="1"/>
    <col min="2568" max="2568" width="9.44140625" style="159" bestFit="1" customWidth="1"/>
    <col min="2569" max="2816" width="9.109375" style="159"/>
    <col min="2817" max="2817" width="1.109375" style="159" customWidth="1"/>
    <col min="2818" max="2818" width="19.6640625" style="159" customWidth="1"/>
    <col min="2819" max="2819" width="19.109375" style="159" customWidth="1"/>
    <col min="2820" max="2820" width="15.5546875" style="159" customWidth="1"/>
    <col min="2821" max="2821" width="30" style="159" customWidth="1"/>
    <col min="2822" max="2822" width="9.109375" style="159"/>
    <col min="2823" max="2823" width="9.109375" style="159" customWidth="1"/>
    <col min="2824" max="2824" width="9.44140625" style="159" bestFit="1" customWidth="1"/>
    <col min="2825" max="3072" width="9.109375" style="159"/>
    <col min="3073" max="3073" width="1.109375" style="159" customWidth="1"/>
    <col min="3074" max="3074" width="19.6640625" style="159" customWidth="1"/>
    <col min="3075" max="3075" width="19.109375" style="159" customWidth="1"/>
    <col min="3076" max="3076" width="15.5546875" style="159" customWidth="1"/>
    <col min="3077" max="3077" width="30" style="159" customWidth="1"/>
    <col min="3078" max="3078" width="9.109375" style="159"/>
    <col min="3079" max="3079" width="9.109375" style="159" customWidth="1"/>
    <col min="3080" max="3080" width="9.44140625" style="159" bestFit="1" customWidth="1"/>
    <col min="3081" max="3328" width="9.109375" style="159"/>
    <col min="3329" max="3329" width="1.109375" style="159" customWidth="1"/>
    <col min="3330" max="3330" width="19.6640625" style="159" customWidth="1"/>
    <col min="3331" max="3331" width="19.109375" style="159" customWidth="1"/>
    <col min="3332" max="3332" width="15.5546875" style="159" customWidth="1"/>
    <col min="3333" max="3333" width="30" style="159" customWidth="1"/>
    <col min="3334" max="3334" width="9.109375" style="159"/>
    <col min="3335" max="3335" width="9.109375" style="159" customWidth="1"/>
    <col min="3336" max="3336" width="9.44140625" style="159" bestFit="1" customWidth="1"/>
    <col min="3337" max="3584" width="9.109375" style="159"/>
    <col min="3585" max="3585" width="1.109375" style="159" customWidth="1"/>
    <col min="3586" max="3586" width="19.6640625" style="159" customWidth="1"/>
    <col min="3587" max="3587" width="19.109375" style="159" customWidth="1"/>
    <col min="3588" max="3588" width="15.5546875" style="159" customWidth="1"/>
    <col min="3589" max="3589" width="30" style="159" customWidth="1"/>
    <col min="3590" max="3590" width="9.109375" style="159"/>
    <col min="3591" max="3591" width="9.109375" style="159" customWidth="1"/>
    <col min="3592" max="3592" width="9.44140625" style="159" bestFit="1" customWidth="1"/>
    <col min="3593" max="3840" width="9.109375" style="159"/>
    <col min="3841" max="3841" width="1.109375" style="159" customWidth="1"/>
    <col min="3842" max="3842" width="19.6640625" style="159" customWidth="1"/>
    <col min="3843" max="3843" width="19.109375" style="159" customWidth="1"/>
    <col min="3844" max="3844" width="15.5546875" style="159" customWidth="1"/>
    <col min="3845" max="3845" width="30" style="159" customWidth="1"/>
    <col min="3846" max="3846" width="9.109375" style="159"/>
    <col min="3847" max="3847" width="9.109375" style="159" customWidth="1"/>
    <col min="3848" max="3848" width="9.44140625" style="159" bestFit="1" customWidth="1"/>
    <col min="3849" max="4096" width="9.109375" style="159"/>
    <col min="4097" max="4097" width="1.109375" style="159" customWidth="1"/>
    <col min="4098" max="4098" width="19.6640625" style="159" customWidth="1"/>
    <col min="4099" max="4099" width="19.109375" style="159" customWidth="1"/>
    <col min="4100" max="4100" width="15.5546875" style="159" customWidth="1"/>
    <col min="4101" max="4101" width="30" style="159" customWidth="1"/>
    <col min="4102" max="4102" width="9.109375" style="159"/>
    <col min="4103" max="4103" width="9.109375" style="159" customWidth="1"/>
    <col min="4104" max="4104" width="9.44140625" style="159" bestFit="1" customWidth="1"/>
    <col min="4105" max="4352" width="9.109375" style="159"/>
    <col min="4353" max="4353" width="1.109375" style="159" customWidth="1"/>
    <col min="4354" max="4354" width="19.6640625" style="159" customWidth="1"/>
    <col min="4355" max="4355" width="19.109375" style="159" customWidth="1"/>
    <col min="4356" max="4356" width="15.5546875" style="159" customWidth="1"/>
    <col min="4357" max="4357" width="30" style="159" customWidth="1"/>
    <col min="4358" max="4358" width="9.109375" style="159"/>
    <col min="4359" max="4359" width="9.109375" style="159" customWidth="1"/>
    <col min="4360" max="4360" width="9.44140625" style="159" bestFit="1" customWidth="1"/>
    <col min="4361" max="4608" width="9.109375" style="159"/>
    <col min="4609" max="4609" width="1.109375" style="159" customWidth="1"/>
    <col min="4610" max="4610" width="19.6640625" style="159" customWidth="1"/>
    <col min="4611" max="4611" width="19.109375" style="159" customWidth="1"/>
    <col min="4612" max="4612" width="15.5546875" style="159" customWidth="1"/>
    <col min="4613" max="4613" width="30" style="159" customWidth="1"/>
    <col min="4614" max="4614" width="9.109375" style="159"/>
    <col min="4615" max="4615" width="9.109375" style="159" customWidth="1"/>
    <col min="4616" max="4616" width="9.44140625" style="159" bestFit="1" customWidth="1"/>
    <col min="4617" max="4864" width="9.109375" style="159"/>
    <col min="4865" max="4865" width="1.109375" style="159" customWidth="1"/>
    <col min="4866" max="4866" width="19.6640625" style="159" customWidth="1"/>
    <col min="4867" max="4867" width="19.109375" style="159" customWidth="1"/>
    <col min="4868" max="4868" width="15.5546875" style="159" customWidth="1"/>
    <col min="4869" max="4869" width="30" style="159" customWidth="1"/>
    <col min="4870" max="4870" width="9.109375" style="159"/>
    <col min="4871" max="4871" width="9.109375" style="159" customWidth="1"/>
    <col min="4872" max="4872" width="9.44140625" style="159" bestFit="1" customWidth="1"/>
    <col min="4873" max="5120" width="9.109375" style="159"/>
    <col min="5121" max="5121" width="1.109375" style="159" customWidth="1"/>
    <col min="5122" max="5122" width="19.6640625" style="159" customWidth="1"/>
    <col min="5123" max="5123" width="19.109375" style="159" customWidth="1"/>
    <col min="5124" max="5124" width="15.5546875" style="159" customWidth="1"/>
    <col min="5125" max="5125" width="30" style="159" customWidth="1"/>
    <col min="5126" max="5126" width="9.109375" style="159"/>
    <col min="5127" max="5127" width="9.109375" style="159" customWidth="1"/>
    <col min="5128" max="5128" width="9.44140625" style="159" bestFit="1" customWidth="1"/>
    <col min="5129" max="5376" width="9.109375" style="159"/>
    <col min="5377" max="5377" width="1.109375" style="159" customWidth="1"/>
    <col min="5378" max="5378" width="19.6640625" style="159" customWidth="1"/>
    <col min="5379" max="5379" width="19.109375" style="159" customWidth="1"/>
    <col min="5380" max="5380" width="15.5546875" style="159" customWidth="1"/>
    <col min="5381" max="5381" width="30" style="159" customWidth="1"/>
    <col min="5382" max="5382" width="9.109375" style="159"/>
    <col min="5383" max="5383" width="9.109375" style="159" customWidth="1"/>
    <col min="5384" max="5384" width="9.44140625" style="159" bestFit="1" customWidth="1"/>
    <col min="5385" max="5632" width="9.109375" style="159"/>
    <col min="5633" max="5633" width="1.109375" style="159" customWidth="1"/>
    <col min="5634" max="5634" width="19.6640625" style="159" customWidth="1"/>
    <col min="5635" max="5635" width="19.109375" style="159" customWidth="1"/>
    <col min="5636" max="5636" width="15.5546875" style="159" customWidth="1"/>
    <col min="5637" max="5637" width="30" style="159" customWidth="1"/>
    <col min="5638" max="5638" width="9.109375" style="159"/>
    <col min="5639" max="5639" width="9.109375" style="159" customWidth="1"/>
    <col min="5640" max="5640" width="9.44140625" style="159" bestFit="1" customWidth="1"/>
    <col min="5641" max="5888" width="9.109375" style="159"/>
    <col min="5889" max="5889" width="1.109375" style="159" customWidth="1"/>
    <col min="5890" max="5890" width="19.6640625" style="159" customWidth="1"/>
    <col min="5891" max="5891" width="19.109375" style="159" customWidth="1"/>
    <col min="5892" max="5892" width="15.5546875" style="159" customWidth="1"/>
    <col min="5893" max="5893" width="30" style="159" customWidth="1"/>
    <col min="5894" max="5894" width="9.109375" style="159"/>
    <col min="5895" max="5895" width="9.109375" style="159" customWidth="1"/>
    <col min="5896" max="5896" width="9.44140625" style="159" bestFit="1" customWidth="1"/>
    <col min="5897" max="6144" width="9.109375" style="159"/>
    <col min="6145" max="6145" width="1.109375" style="159" customWidth="1"/>
    <col min="6146" max="6146" width="19.6640625" style="159" customWidth="1"/>
    <col min="6147" max="6147" width="19.109375" style="159" customWidth="1"/>
    <col min="6148" max="6148" width="15.5546875" style="159" customWidth="1"/>
    <col min="6149" max="6149" width="30" style="159" customWidth="1"/>
    <col min="6150" max="6150" width="9.109375" style="159"/>
    <col min="6151" max="6151" width="9.109375" style="159" customWidth="1"/>
    <col min="6152" max="6152" width="9.44140625" style="159" bestFit="1" customWidth="1"/>
    <col min="6153" max="6400" width="9.109375" style="159"/>
    <col min="6401" max="6401" width="1.109375" style="159" customWidth="1"/>
    <col min="6402" max="6402" width="19.6640625" style="159" customWidth="1"/>
    <col min="6403" max="6403" width="19.109375" style="159" customWidth="1"/>
    <col min="6404" max="6404" width="15.5546875" style="159" customWidth="1"/>
    <col min="6405" max="6405" width="30" style="159" customWidth="1"/>
    <col min="6406" max="6406" width="9.109375" style="159"/>
    <col min="6407" max="6407" width="9.109375" style="159" customWidth="1"/>
    <col min="6408" max="6408" width="9.44140625" style="159" bestFit="1" customWidth="1"/>
    <col min="6409" max="6656" width="9.109375" style="159"/>
    <col min="6657" max="6657" width="1.109375" style="159" customWidth="1"/>
    <col min="6658" max="6658" width="19.6640625" style="159" customWidth="1"/>
    <col min="6659" max="6659" width="19.109375" style="159" customWidth="1"/>
    <col min="6660" max="6660" width="15.5546875" style="159" customWidth="1"/>
    <col min="6661" max="6661" width="30" style="159" customWidth="1"/>
    <col min="6662" max="6662" width="9.109375" style="159"/>
    <col min="6663" max="6663" width="9.109375" style="159" customWidth="1"/>
    <col min="6664" max="6664" width="9.44140625" style="159" bestFit="1" customWidth="1"/>
    <col min="6665" max="6912" width="9.109375" style="159"/>
    <col min="6913" max="6913" width="1.109375" style="159" customWidth="1"/>
    <col min="6914" max="6914" width="19.6640625" style="159" customWidth="1"/>
    <col min="6915" max="6915" width="19.109375" style="159" customWidth="1"/>
    <col min="6916" max="6916" width="15.5546875" style="159" customWidth="1"/>
    <col min="6917" max="6917" width="30" style="159" customWidth="1"/>
    <col min="6918" max="6918" width="9.109375" style="159"/>
    <col min="6919" max="6919" width="9.109375" style="159" customWidth="1"/>
    <col min="6920" max="6920" width="9.44140625" style="159" bestFit="1" customWidth="1"/>
    <col min="6921" max="7168" width="9.109375" style="159"/>
    <col min="7169" max="7169" width="1.109375" style="159" customWidth="1"/>
    <col min="7170" max="7170" width="19.6640625" style="159" customWidth="1"/>
    <col min="7171" max="7171" width="19.109375" style="159" customWidth="1"/>
    <col min="7172" max="7172" width="15.5546875" style="159" customWidth="1"/>
    <col min="7173" max="7173" width="30" style="159" customWidth="1"/>
    <col min="7174" max="7174" width="9.109375" style="159"/>
    <col min="7175" max="7175" width="9.109375" style="159" customWidth="1"/>
    <col min="7176" max="7176" width="9.44140625" style="159" bestFit="1" customWidth="1"/>
    <col min="7177" max="7424" width="9.109375" style="159"/>
    <col min="7425" max="7425" width="1.109375" style="159" customWidth="1"/>
    <col min="7426" max="7426" width="19.6640625" style="159" customWidth="1"/>
    <col min="7427" max="7427" width="19.109375" style="159" customWidth="1"/>
    <col min="7428" max="7428" width="15.5546875" style="159" customWidth="1"/>
    <col min="7429" max="7429" width="30" style="159" customWidth="1"/>
    <col min="7430" max="7430" width="9.109375" style="159"/>
    <col min="7431" max="7431" width="9.109375" style="159" customWidth="1"/>
    <col min="7432" max="7432" width="9.44140625" style="159" bestFit="1" customWidth="1"/>
    <col min="7433" max="7680" width="9.109375" style="159"/>
    <col min="7681" max="7681" width="1.109375" style="159" customWidth="1"/>
    <col min="7682" max="7682" width="19.6640625" style="159" customWidth="1"/>
    <col min="7683" max="7683" width="19.109375" style="159" customWidth="1"/>
    <col min="7684" max="7684" width="15.5546875" style="159" customWidth="1"/>
    <col min="7685" max="7685" width="30" style="159" customWidth="1"/>
    <col min="7686" max="7686" width="9.109375" style="159"/>
    <col min="7687" max="7687" width="9.109375" style="159" customWidth="1"/>
    <col min="7688" max="7688" width="9.44140625" style="159" bestFit="1" customWidth="1"/>
    <col min="7689" max="7936" width="9.109375" style="159"/>
    <col min="7937" max="7937" width="1.109375" style="159" customWidth="1"/>
    <col min="7938" max="7938" width="19.6640625" style="159" customWidth="1"/>
    <col min="7939" max="7939" width="19.109375" style="159" customWidth="1"/>
    <col min="7940" max="7940" width="15.5546875" style="159" customWidth="1"/>
    <col min="7941" max="7941" width="30" style="159" customWidth="1"/>
    <col min="7942" max="7942" width="9.109375" style="159"/>
    <col min="7943" max="7943" width="9.109375" style="159" customWidth="1"/>
    <col min="7944" max="7944" width="9.44140625" style="159" bestFit="1" customWidth="1"/>
    <col min="7945" max="8192" width="9.109375" style="159"/>
    <col min="8193" max="8193" width="1.109375" style="159" customWidth="1"/>
    <col min="8194" max="8194" width="19.6640625" style="159" customWidth="1"/>
    <col min="8195" max="8195" width="19.109375" style="159" customWidth="1"/>
    <col min="8196" max="8196" width="15.5546875" style="159" customWidth="1"/>
    <col min="8197" max="8197" width="30" style="159" customWidth="1"/>
    <col min="8198" max="8198" width="9.109375" style="159"/>
    <col min="8199" max="8199" width="9.109375" style="159" customWidth="1"/>
    <col min="8200" max="8200" width="9.44140625" style="159" bestFit="1" customWidth="1"/>
    <col min="8201" max="8448" width="9.109375" style="159"/>
    <col min="8449" max="8449" width="1.109375" style="159" customWidth="1"/>
    <col min="8450" max="8450" width="19.6640625" style="159" customWidth="1"/>
    <col min="8451" max="8451" width="19.109375" style="159" customWidth="1"/>
    <col min="8452" max="8452" width="15.5546875" style="159" customWidth="1"/>
    <col min="8453" max="8453" width="30" style="159" customWidth="1"/>
    <col min="8454" max="8454" width="9.109375" style="159"/>
    <col min="8455" max="8455" width="9.109375" style="159" customWidth="1"/>
    <col min="8456" max="8456" width="9.44140625" style="159" bestFit="1" customWidth="1"/>
    <col min="8457" max="8704" width="9.109375" style="159"/>
    <col min="8705" max="8705" width="1.109375" style="159" customWidth="1"/>
    <col min="8706" max="8706" width="19.6640625" style="159" customWidth="1"/>
    <col min="8707" max="8707" width="19.109375" style="159" customWidth="1"/>
    <col min="8708" max="8708" width="15.5546875" style="159" customWidth="1"/>
    <col min="8709" max="8709" width="30" style="159" customWidth="1"/>
    <col min="8710" max="8710" width="9.109375" style="159"/>
    <col min="8711" max="8711" width="9.109375" style="159" customWidth="1"/>
    <col min="8712" max="8712" width="9.44140625" style="159" bestFit="1" customWidth="1"/>
    <col min="8713" max="8960" width="9.109375" style="159"/>
    <col min="8961" max="8961" width="1.109375" style="159" customWidth="1"/>
    <col min="8962" max="8962" width="19.6640625" style="159" customWidth="1"/>
    <col min="8963" max="8963" width="19.109375" style="159" customWidth="1"/>
    <col min="8964" max="8964" width="15.5546875" style="159" customWidth="1"/>
    <col min="8965" max="8965" width="30" style="159" customWidth="1"/>
    <col min="8966" max="8966" width="9.109375" style="159"/>
    <col min="8967" max="8967" width="9.109375" style="159" customWidth="1"/>
    <col min="8968" max="8968" width="9.44140625" style="159" bestFit="1" customWidth="1"/>
    <col min="8969" max="9216" width="9.109375" style="159"/>
    <col min="9217" max="9217" width="1.109375" style="159" customWidth="1"/>
    <col min="9218" max="9218" width="19.6640625" style="159" customWidth="1"/>
    <col min="9219" max="9219" width="19.109375" style="159" customWidth="1"/>
    <col min="9220" max="9220" width="15.5546875" style="159" customWidth="1"/>
    <col min="9221" max="9221" width="30" style="159" customWidth="1"/>
    <col min="9222" max="9222" width="9.109375" style="159"/>
    <col min="9223" max="9223" width="9.109375" style="159" customWidth="1"/>
    <col min="9224" max="9224" width="9.44140625" style="159" bestFit="1" customWidth="1"/>
    <col min="9225" max="9472" width="9.109375" style="159"/>
    <col min="9473" max="9473" width="1.109375" style="159" customWidth="1"/>
    <col min="9474" max="9474" width="19.6640625" style="159" customWidth="1"/>
    <col min="9475" max="9475" width="19.109375" style="159" customWidth="1"/>
    <col min="9476" max="9476" width="15.5546875" style="159" customWidth="1"/>
    <col min="9477" max="9477" width="30" style="159" customWidth="1"/>
    <col min="9478" max="9478" width="9.109375" style="159"/>
    <col min="9479" max="9479" width="9.109375" style="159" customWidth="1"/>
    <col min="9480" max="9480" width="9.44140625" style="159" bestFit="1" customWidth="1"/>
    <col min="9481" max="9728" width="9.109375" style="159"/>
    <col min="9729" max="9729" width="1.109375" style="159" customWidth="1"/>
    <col min="9730" max="9730" width="19.6640625" style="159" customWidth="1"/>
    <col min="9731" max="9731" width="19.109375" style="159" customWidth="1"/>
    <col min="9732" max="9732" width="15.5546875" style="159" customWidth="1"/>
    <col min="9733" max="9733" width="30" style="159" customWidth="1"/>
    <col min="9734" max="9734" width="9.109375" style="159"/>
    <col min="9735" max="9735" width="9.109375" style="159" customWidth="1"/>
    <col min="9736" max="9736" width="9.44140625" style="159" bestFit="1" customWidth="1"/>
    <col min="9737" max="9984" width="9.109375" style="159"/>
    <col min="9985" max="9985" width="1.109375" style="159" customWidth="1"/>
    <col min="9986" max="9986" width="19.6640625" style="159" customWidth="1"/>
    <col min="9987" max="9987" width="19.109375" style="159" customWidth="1"/>
    <col min="9988" max="9988" width="15.5546875" style="159" customWidth="1"/>
    <col min="9989" max="9989" width="30" style="159" customWidth="1"/>
    <col min="9990" max="9990" width="9.109375" style="159"/>
    <col min="9991" max="9991" width="9.109375" style="159" customWidth="1"/>
    <col min="9992" max="9992" width="9.44140625" style="159" bestFit="1" customWidth="1"/>
    <col min="9993" max="10240" width="9.109375" style="159"/>
    <col min="10241" max="10241" width="1.109375" style="159" customWidth="1"/>
    <col min="10242" max="10242" width="19.6640625" style="159" customWidth="1"/>
    <col min="10243" max="10243" width="19.109375" style="159" customWidth="1"/>
    <col min="10244" max="10244" width="15.5546875" style="159" customWidth="1"/>
    <col min="10245" max="10245" width="30" style="159" customWidth="1"/>
    <col min="10246" max="10246" width="9.109375" style="159"/>
    <col min="10247" max="10247" width="9.109375" style="159" customWidth="1"/>
    <col min="10248" max="10248" width="9.44140625" style="159" bestFit="1" customWidth="1"/>
    <col min="10249" max="10496" width="9.109375" style="159"/>
    <col min="10497" max="10497" width="1.109375" style="159" customWidth="1"/>
    <col min="10498" max="10498" width="19.6640625" style="159" customWidth="1"/>
    <col min="10499" max="10499" width="19.109375" style="159" customWidth="1"/>
    <col min="10500" max="10500" width="15.5546875" style="159" customWidth="1"/>
    <col min="10501" max="10501" width="30" style="159" customWidth="1"/>
    <col min="10502" max="10502" width="9.109375" style="159"/>
    <col min="10503" max="10503" width="9.109375" style="159" customWidth="1"/>
    <col min="10504" max="10504" width="9.44140625" style="159" bestFit="1" customWidth="1"/>
    <col min="10505" max="10752" width="9.109375" style="159"/>
    <col min="10753" max="10753" width="1.109375" style="159" customWidth="1"/>
    <col min="10754" max="10754" width="19.6640625" style="159" customWidth="1"/>
    <col min="10755" max="10755" width="19.109375" style="159" customWidth="1"/>
    <col min="10756" max="10756" width="15.5546875" style="159" customWidth="1"/>
    <col min="10757" max="10757" width="30" style="159" customWidth="1"/>
    <col min="10758" max="10758" width="9.109375" style="159"/>
    <col min="10759" max="10759" width="9.109375" style="159" customWidth="1"/>
    <col min="10760" max="10760" width="9.44140625" style="159" bestFit="1" customWidth="1"/>
    <col min="10761" max="11008" width="9.109375" style="159"/>
    <col min="11009" max="11009" width="1.109375" style="159" customWidth="1"/>
    <col min="11010" max="11010" width="19.6640625" style="159" customWidth="1"/>
    <col min="11011" max="11011" width="19.109375" style="159" customWidth="1"/>
    <col min="11012" max="11012" width="15.5546875" style="159" customWidth="1"/>
    <col min="11013" max="11013" width="30" style="159" customWidth="1"/>
    <col min="11014" max="11014" width="9.109375" style="159"/>
    <col min="11015" max="11015" width="9.109375" style="159" customWidth="1"/>
    <col min="11016" max="11016" width="9.44140625" style="159" bestFit="1" customWidth="1"/>
    <col min="11017" max="11264" width="9.109375" style="159"/>
    <col min="11265" max="11265" width="1.109375" style="159" customWidth="1"/>
    <col min="11266" max="11266" width="19.6640625" style="159" customWidth="1"/>
    <col min="11267" max="11267" width="19.109375" style="159" customWidth="1"/>
    <col min="11268" max="11268" width="15.5546875" style="159" customWidth="1"/>
    <col min="11269" max="11269" width="30" style="159" customWidth="1"/>
    <col min="11270" max="11270" width="9.109375" style="159"/>
    <col min="11271" max="11271" width="9.109375" style="159" customWidth="1"/>
    <col min="11272" max="11272" width="9.44140625" style="159" bestFit="1" customWidth="1"/>
    <col min="11273" max="11520" width="9.109375" style="159"/>
    <col min="11521" max="11521" width="1.109375" style="159" customWidth="1"/>
    <col min="11522" max="11522" width="19.6640625" style="159" customWidth="1"/>
    <col min="11523" max="11523" width="19.109375" style="159" customWidth="1"/>
    <col min="11524" max="11524" width="15.5546875" style="159" customWidth="1"/>
    <col min="11525" max="11525" width="30" style="159" customWidth="1"/>
    <col min="11526" max="11526" width="9.109375" style="159"/>
    <col min="11527" max="11527" width="9.109375" style="159" customWidth="1"/>
    <col min="11528" max="11528" width="9.44140625" style="159" bestFit="1" customWidth="1"/>
    <col min="11529" max="11776" width="9.109375" style="159"/>
    <col min="11777" max="11777" width="1.109375" style="159" customWidth="1"/>
    <col min="11778" max="11778" width="19.6640625" style="159" customWidth="1"/>
    <col min="11779" max="11779" width="19.109375" style="159" customWidth="1"/>
    <col min="11780" max="11780" width="15.5546875" style="159" customWidth="1"/>
    <col min="11781" max="11781" width="30" style="159" customWidth="1"/>
    <col min="11782" max="11782" width="9.109375" style="159"/>
    <col min="11783" max="11783" width="9.109375" style="159" customWidth="1"/>
    <col min="11784" max="11784" width="9.44140625" style="159" bestFit="1" customWidth="1"/>
    <col min="11785" max="12032" width="9.109375" style="159"/>
    <col min="12033" max="12033" width="1.109375" style="159" customWidth="1"/>
    <col min="12034" max="12034" width="19.6640625" style="159" customWidth="1"/>
    <col min="12035" max="12035" width="19.109375" style="159" customWidth="1"/>
    <col min="12036" max="12036" width="15.5546875" style="159" customWidth="1"/>
    <col min="12037" max="12037" width="30" style="159" customWidth="1"/>
    <col min="12038" max="12038" width="9.109375" style="159"/>
    <col min="12039" max="12039" width="9.109375" style="159" customWidth="1"/>
    <col min="12040" max="12040" width="9.44140625" style="159" bestFit="1" customWidth="1"/>
    <col min="12041" max="12288" width="9.109375" style="159"/>
    <col min="12289" max="12289" width="1.109375" style="159" customWidth="1"/>
    <col min="12290" max="12290" width="19.6640625" style="159" customWidth="1"/>
    <col min="12291" max="12291" width="19.109375" style="159" customWidth="1"/>
    <col min="12292" max="12292" width="15.5546875" style="159" customWidth="1"/>
    <col min="12293" max="12293" width="30" style="159" customWidth="1"/>
    <col min="12294" max="12294" width="9.109375" style="159"/>
    <col min="12295" max="12295" width="9.109375" style="159" customWidth="1"/>
    <col min="12296" max="12296" width="9.44140625" style="159" bestFit="1" customWidth="1"/>
    <col min="12297" max="12544" width="9.109375" style="159"/>
    <col min="12545" max="12545" width="1.109375" style="159" customWidth="1"/>
    <col min="12546" max="12546" width="19.6640625" style="159" customWidth="1"/>
    <col min="12547" max="12547" width="19.109375" style="159" customWidth="1"/>
    <col min="12548" max="12548" width="15.5546875" style="159" customWidth="1"/>
    <col min="12549" max="12549" width="30" style="159" customWidth="1"/>
    <col min="12550" max="12550" width="9.109375" style="159"/>
    <col min="12551" max="12551" width="9.109375" style="159" customWidth="1"/>
    <col min="12552" max="12552" width="9.44140625" style="159" bestFit="1" customWidth="1"/>
    <col min="12553" max="12800" width="9.109375" style="159"/>
    <col min="12801" max="12801" width="1.109375" style="159" customWidth="1"/>
    <col min="12802" max="12802" width="19.6640625" style="159" customWidth="1"/>
    <col min="12803" max="12803" width="19.109375" style="159" customWidth="1"/>
    <col min="12804" max="12804" width="15.5546875" style="159" customWidth="1"/>
    <col min="12805" max="12805" width="30" style="159" customWidth="1"/>
    <col min="12806" max="12806" width="9.109375" style="159"/>
    <col min="12807" max="12807" width="9.109375" style="159" customWidth="1"/>
    <col min="12808" max="12808" width="9.44140625" style="159" bestFit="1" customWidth="1"/>
    <col min="12809" max="13056" width="9.109375" style="159"/>
    <col min="13057" max="13057" width="1.109375" style="159" customWidth="1"/>
    <col min="13058" max="13058" width="19.6640625" style="159" customWidth="1"/>
    <col min="13059" max="13059" width="19.109375" style="159" customWidth="1"/>
    <col min="13060" max="13060" width="15.5546875" style="159" customWidth="1"/>
    <col min="13061" max="13061" width="30" style="159" customWidth="1"/>
    <col min="13062" max="13062" width="9.109375" style="159"/>
    <col min="13063" max="13063" width="9.109375" style="159" customWidth="1"/>
    <col min="13064" max="13064" width="9.44140625" style="159" bestFit="1" customWidth="1"/>
    <col min="13065" max="13312" width="9.109375" style="159"/>
    <col min="13313" max="13313" width="1.109375" style="159" customWidth="1"/>
    <col min="13314" max="13314" width="19.6640625" style="159" customWidth="1"/>
    <col min="13315" max="13315" width="19.109375" style="159" customWidth="1"/>
    <col min="13316" max="13316" width="15.5546875" style="159" customWidth="1"/>
    <col min="13317" max="13317" width="30" style="159" customWidth="1"/>
    <col min="13318" max="13318" width="9.109375" style="159"/>
    <col min="13319" max="13319" width="9.109375" style="159" customWidth="1"/>
    <col min="13320" max="13320" width="9.44140625" style="159" bestFit="1" customWidth="1"/>
    <col min="13321" max="13568" width="9.109375" style="159"/>
    <col min="13569" max="13569" width="1.109375" style="159" customWidth="1"/>
    <col min="13570" max="13570" width="19.6640625" style="159" customWidth="1"/>
    <col min="13571" max="13571" width="19.109375" style="159" customWidth="1"/>
    <col min="13572" max="13572" width="15.5546875" style="159" customWidth="1"/>
    <col min="13573" max="13573" width="30" style="159" customWidth="1"/>
    <col min="13574" max="13574" width="9.109375" style="159"/>
    <col min="13575" max="13575" width="9.109375" style="159" customWidth="1"/>
    <col min="13576" max="13576" width="9.44140625" style="159" bestFit="1" customWidth="1"/>
    <col min="13577" max="13824" width="9.109375" style="159"/>
    <col min="13825" max="13825" width="1.109375" style="159" customWidth="1"/>
    <col min="13826" max="13826" width="19.6640625" style="159" customWidth="1"/>
    <col min="13827" max="13827" width="19.109375" style="159" customWidth="1"/>
    <col min="13828" max="13828" width="15.5546875" style="159" customWidth="1"/>
    <col min="13829" max="13829" width="30" style="159" customWidth="1"/>
    <col min="13830" max="13830" width="9.109375" style="159"/>
    <col min="13831" max="13831" width="9.109375" style="159" customWidth="1"/>
    <col min="13832" max="13832" width="9.44140625" style="159" bestFit="1" customWidth="1"/>
    <col min="13833" max="14080" width="9.109375" style="159"/>
    <col min="14081" max="14081" width="1.109375" style="159" customWidth="1"/>
    <col min="14082" max="14082" width="19.6640625" style="159" customWidth="1"/>
    <col min="14083" max="14083" width="19.109375" style="159" customWidth="1"/>
    <col min="14084" max="14084" width="15.5546875" style="159" customWidth="1"/>
    <col min="14085" max="14085" width="30" style="159" customWidth="1"/>
    <col min="14086" max="14086" width="9.109375" style="159"/>
    <col min="14087" max="14087" width="9.109375" style="159" customWidth="1"/>
    <col min="14088" max="14088" width="9.44140625" style="159" bestFit="1" customWidth="1"/>
    <col min="14089" max="14336" width="9.109375" style="159"/>
    <col min="14337" max="14337" width="1.109375" style="159" customWidth="1"/>
    <col min="14338" max="14338" width="19.6640625" style="159" customWidth="1"/>
    <col min="14339" max="14339" width="19.109375" style="159" customWidth="1"/>
    <col min="14340" max="14340" width="15.5546875" style="159" customWidth="1"/>
    <col min="14341" max="14341" width="30" style="159" customWidth="1"/>
    <col min="14342" max="14342" width="9.109375" style="159"/>
    <col min="14343" max="14343" width="9.109375" style="159" customWidth="1"/>
    <col min="14344" max="14344" width="9.44140625" style="159" bestFit="1" customWidth="1"/>
    <col min="14345" max="14592" width="9.109375" style="159"/>
    <col min="14593" max="14593" width="1.109375" style="159" customWidth="1"/>
    <col min="14594" max="14594" width="19.6640625" style="159" customWidth="1"/>
    <col min="14595" max="14595" width="19.109375" style="159" customWidth="1"/>
    <col min="14596" max="14596" width="15.5546875" style="159" customWidth="1"/>
    <col min="14597" max="14597" width="30" style="159" customWidth="1"/>
    <col min="14598" max="14598" width="9.109375" style="159"/>
    <col min="14599" max="14599" width="9.109375" style="159" customWidth="1"/>
    <col min="14600" max="14600" width="9.44140625" style="159" bestFit="1" customWidth="1"/>
    <col min="14601" max="14848" width="9.109375" style="159"/>
    <col min="14849" max="14849" width="1.109375" style="159" customWidth="1"/>
    <col min="14850" max="14850" width="19.6640625" style="159" customWidth="1"/>
    <col min="14851" max="14851" width="19.109375" style="159" customWidth="1"/>
    <col min="14852" max="14852" width="15.5546875" style="159" customWidth="1"/>
    <col min="14853" max="14853" width="30" style="159" customWidth="1"/>
    <col min="14854" max="14854" width="9.109375" style="159"/>
    <col min="14855" max="14855" width="9.109375" style="159" customWidth="1"/>
    <col min="14856" max="14856" width="9.44140625" style="159" bestFit="1" customWidth="1"/>
    <col min="14857" max="15104" width="9.109375" style="159"/>
    <col min="15105" max="15105" width="1.109375" style="159" customWidth="1"/>
    <col min="15106" max="15106" width="19.6640625" style="159" customWidth="1"/>
    <col min="15107" max="15107" width="19.109375" style="159" customWidth="1"/>
    <col min="15108" max="15108" width="15.5546875" style="159" customWidth="1"/>
    <col min="15109" max="15109" width="30" style="159" customWidth="1"/>
    <col min="15110" max="15110" width="9.109375" style="159"/>
    <col min="15111" max="15111" width="9.109375" style="159" customWidth="1"/>
    <col min="15112" max="15112" width="9.44140625" style="159" bestFit="1" customWidth="1"/>
    <col min="15113" max="15360" width="9.109375" style="159"/>
    <col min="15361" max="15361" width="1.109375" style="159" customWidth="1"/>
    <col min="15362" max="15362" width="19.6640625" style="159" customWidth="1"/>
    <col min="15363" max="15363" width="19.109375" style="159" customWidth="1"/>
    <col min="15364" max="15364" width="15.5546875" style="159" customWidth="1"/>
    <col min="15365" max="15365" width="30" style="159" customWidth="1"/>
    <col min="15366" max="15366" width="9.109375" style="159"/>
    <col min="15367" max="15367" width="9.109375" style="159" customWidth="1"/>
    <col min="15368" max="15368" width="9.44140625" style="159" bestFit="1" customWidth="1"/>
    <col min="15369" max="15616" width="9.109375" style="159"/>
    <col min="15617" max="15617" width="1.109375" style="159" customWidth="1"/>
    <col min="15618" max="15618" width="19.6640625" style="159" customWidth="1"/>
    <col min="15619" max="15619" width="19.109375" style="159" customWidth="1"/>
    <col min="15620" max="15620" width="15.5546875" style="159" customWidth="1"/>
    <col min="15621" max="15621" width="30" style="159" customWidth="1"/>
    <col min="15622" max="15622" width="9.109375" style="159"/>
    <col min="15623" max="15623" width="9.109375" style="159" customWidth="1"/>
    <col min="15624" max="15624" width="9.44140625" style="159" bestFit="1" customWidth="1"/>
    <col min="15625" max="15872" width="9.109375" style="159"/>
    <col min="15873" max="15873" width="1.109375" style="159" customWidth="1"/>
    <col min="15874" max="15874" width="19.6640625" style="159" customWidth="1"/>
    <col min="15875" max="15875" width="19.109375" style="159" customWidth="1"/>
    <col min="15876" max="15876" width="15.5546875" style="159" customWidth="1"/>
    <col min="15877" max="15877" width="30" style="159" customWidth="1"/>
    <col min="15878" max="15878" width="9.109375" style="159"/>
    <col min="15879" max="15879" width="9.109375" style="159" customWidth="1"/>
    <col min="15880" max="15880" width="9.44140625" style="159" bestFit="1" customWidth="1"/>
    <col min="15881" max="16128" width="9.109375" style="159"/>
    <col min="16129" max="16129" width="1.109375" style="159" customWidth="1"/>
    <col min="16130" max="16130" width="19.6640625" style="159" customWidth="1"/>
    <col min="16131" max="16131" width="19.109375" style="159" customWidth="1"/>
    <col min="16132" max="16132" width="15.5546875" style="159" customWidth="1"/>
    <col min="16133" max="16133" width="30" style="159" customWidth="1"/>
    <col min="16134" max="16134" width="9.109375" style="159"/>
    <col min="16135" max="16135" width="9.109375" style="159" customWidth="1"/>
    <col min="16136" max="16136" width="9.44140625" style="159" bestFit="1" customWidth="1"/>
    <col min="16137" max="16384" width="9.109375" style="159"/>
  </cols>
  <sheetData>
    <row r="1" spans="2:6" x14ac:dyDescent="0.35">
      <c r="B1" s="1189"/>
      <c r="C1" s="1190"/>
      <c r="D1" s="1190"/>
      <c r="E1" s="1191"/>
    </row>
    <row r="2" spans="2:6" x14ac:dyDescent="0.35">
      <c r="B2" s="1192"/>
      <c r="C2" s="157"/>
      <c r="D2" s="157"/>
      <c r="E2" s="1193"/>
    </row>
    <row r="3" spans="2:6" x14ac:dyDescent="0.35">
      <c r="B3" s="1192"/>
      <c r="C3" s="157"/>
      <c r="D3" s="157"/>
      <c r="E3" s="1193"/>
    </row>
    <row r="4" spans="2:6" ht="11.25" customHeight="1" x14ac:dyDescent="0.35">
      <c r="B4" s="1192"/>
      <c r="C4" s="157"/>
      <c r="D4" s="157"/>
      <c r="E4" s="1193"/>
    </row>
    <row r="5" spans="2:6" x14ac:dyDescent="0.35">
      <c r="B5" s="1245" t="s">
        <v>218</v>
      </c>
      <c r="C5" s="1246"/>
      <c r="D5" s="1246"/>
      <c r="E5" s="1247"/>
    </row>
    <row r="6" spans="2:6" x14ac:dyDescent="0.35">
      <c r="B6" s="1194" t="s">
        <v>220</v>
      </c>
      <c r="C6" s="2" t="s">
        <v>3240</v>
      </c>
      <c r="D6" s="398"/>
      <c r="E6" s="1196"/>
    </row>
    <row r="7" spans="2:6" x14ac:dyDescent="0.35">
      <c r="B7" s="1194" t="s">
        <v>221</v>
      </c>
      <c r="C7" s="472" t="s">
        <v>4653</v>
      </c>
      <c r="D7" s="398"/>
      <c r="E7" s="1196"/>
    </row>
    <row r="8" spans="2:6" s="160" customFormat="1" ht="22.8" x14ac:dyDescent="0.35">
      <c r="B8" s="1194" t="s">
        <v>223</v>
      </c>
      <c r="C8" s="476" t="s">
        <v>3561</v>
      </c>
      <c r="D8" s="536"/>
      <c r="E8" s="1197"/>
    </row>
    <row r="9" spans="2:6" ht="7.5" customHeight="1" x14ac:dyDescent="0.35">
      <c r="B9" s="1198"/>
      <c r="C9" s="1199"/>
      <c r="D9" s="1200"/>
      <c r="E9" s="1193"/>
    </row>
    <row r="10" spans="2:6" x14ac:dyDescent="0.35">
      <c r="B10" s="1248" t="s">
        <v>3100</v>
      </c>
      <c r="C10" s="1249"/>
      <c r="D10" s="1249"/>
      <c r="E10" s="1250"/>
    </row>
    <row r="11" spans="2:6" ht="5.25" customHeight="1" x14ac:dyDescent="0.35">
      <c r="B11" s="1198"/>
      <c r="C11" s="1201"/>
      <c r="D11" s="1202"/>
      <c r="E11" s="1203"/>
    </row>
    <row r="12" spans="2:6" s="162" customFormat="1" ht="27" customHeight="1" x14ac:dyDescent="0.35">
      <c r="B12" s="1251" t="s">
        <v>228</v>
      </c>
      <c r="C12" s="1252"/>
      <c r="D12" s="1253" t="s">
        <v>4654</v>
      </c>
      <c r="E12" s="1254"/>
    </row>
    <row r="13" spans="2:6" x14ac:dyDescent="0.35">
      <c r="B13" s="1255" t="s">
        <v>3101</v>
      </c>
      <c r="C13" s="1256"/>
      <c r="D13" s="1257">
        <v>0.04</v>
      </c>
      <c r="E13" s="1258"/>
      <c r="F13" s="163"/>
    </row>
    <row r="14" spans="2:6" x14ac:dyDescent="0.35">
      <c r="B14" s="1255" t="s">
        <v>3102</v>
      </c>
      <c r="C14" s="1256"/>
      <c r="D14" s="1257">
        <v>1.23E-2</v>
      </c>
      <c r="E14" s="1258"/>
      <c r="F14" s="163"/>
    </row>
    <row r="15" spans="2:6" x14ac:dyDescent="0.35">
      <c r="B15" s="1255" t="s">
        <v>3103</v>
      </c>
      <c r="C15" s="1256"/>
      <c r="D15" s="1257">
        <v>8.0000000000000002E-3</v>
      </c>
      <c r="E15" s="1258"/>
    </row>
    <row r="16" spans="2:6" x14ac:dyDescent="0.35">
      <c r="B16" s="1255" t="s">
        <v>3104</v>
      </c>
      <c r="C16" s="1256"/>
      <c r="D16" s="1257">
        <v>1.0004900000000001E-2</v>
      </c>
      <c r="E16" s="1258"/>
    </row>
    <row r="17" spans="2:10" x14ac:dyDescent="0.35">
      <c r="B17" s="1255" t="s">
        <v>3105</v>
      </c>
      <c r="C17" s="1256"/>
      <c r="D17" s="1257">
        <v>6.5300000000000002E-3</v>
      </c>
      <c r="E17" s="1258"/>
    </row>
    <row r="18" spans="2:10" x14ac:dyDescent="0.35">
      <c r="B18" s="1255" t="s">
        <v>3106</v>
      </c>
      <c r="C18" s="1256"/>
      <c r="D18" s="1257">
        <v>3.0048999999999999E-2</v>
      </c>
      <c r="E18" s="1258"/>
    </row>
    <row r="19" spans="2:10" x14ac:dyDescent="0.35">
      <c r="B19" s="1255" t="s">
        <v>3107</v>
      </c>
      <c r="C19" s="1256"/>
      <c r="D19" s="1257">
        <v>7.4042999999999998E-2</v>
      </c>
      <c r="E19" s="1258"/>
    </row>
    <row r="20" spans="2:10" x14ac:dyDescent="0.35">
      <c r="B20" s="1255" t="s">
        <v>3108</v>
      </c>
      <c r="C20" s="1256"/>
      <c r="D20" s="1257">
        <v>1.2743000000000001E-2</v>
      </c>
      <c r="E20" s="1258"/>
    </row>
    <row r="21" spans="2:10" x14ac:dyDescent="0.35">
      <c r="B21" s="1255" t="s">
        <v>3109</v>
      </c>
      <c r="C21" s="1256"/>
      <c r="D21" s="1257">
        <v>4.4999999999999998E-2</v>
      </c>
      <c r="E21" s="1258"/>
    </row>
    <row r="22" spans="2:10" x14ac:dyDescent="0.35">
      <c r="B22" s="1268" t="s">
        <v>233</v>
      </c>
      <c r="C22" s="1269"/>
      <c r="D22" s="1270">
        <f>((1+D15+D20+D13)*(1+D14)*(1+D19))/(1-(D16+D17+D18+D21))-1</f>
        <v>0.2695688486306802</v>
      </c>
      <c r="E22" s="1271"/>
      <c r="G22" s="164"/>
      <c r="H22" s="164"/>
      <c r="I22" s="164"/>
      <c r="J22" s="164"/>
    </row>
    <row r="23" spans="2:10" ht="3.75" customHeight="1" x14ac:dyDescent="0.35">
      <c r="B23" s="1204"/>
      <c r="C23" s="1205"/>
      <c r="D23" s="1206"/>
      <c r="E23" s="1207"/>
    </row>
    <row r="24" spans="2:10" x14ac:dyDescent="0.35">
      <c r="B24" s="1272" t="s">
        <v>3110</v>
      </c>
      <c r="C24" s="1273"/>
      <c r="D24" s="1273"/>
      <c r="E24" s="1274"/>
    </row>
    <row r="25" spans="2:10" x14ac:dyDescent="0.35">
      <c r="B25" s="1208"/>
      <c r="C25" s="165"/>
      <c r="D25" s="166"/>
      <c r="E25" s="1209"/>
    </row>
    <row r="26" spans="2:10" x14ac:dyDescent="0.35">
      <c r="B26" s="1210"/>
      <c r="C26" s="167"/>
      <c r="D26" s="168"/>
      <c r="E26" s="1211"/>
    </row>
    <row r="27" spans="2:10" x14ac:dyDescent="0.35">
      <c r="B27" s="1212"/>
      <c r="C27" s="169"/>
      <c r="D27" s="170"/>
      <c r="E27" s="1213"/>
    </row>
    <row r="28" spans="2:10" ht="4.5" customHeight="1" x14ac:dyDescent="0.35">
      <c r="B28" s="1204"/>
      <c r="C28" s="1205"/>
      <c r="D28" s="1206"/>
      <c r="E28" s="1207"/>
    </row>
    <row r="29" spans="2:10" x14ac:dyDescent="0.35">
      <c r="B29" s="1275" t="s">
        <v>3111</v>
      </c>
      <c r="C29" s="1276"/>
      <c r="D29" s="1276"/>
      <c r="E29" s="1277"/>
    </row>
    <row r="30" spans="2:10" ht="27.75" customHeight="1" x14ac:dyDescent="0.35">
      <c r="B30" s="1278" t="s">
        <v>3112</v>
      </c>
      <c r="C30" s="1279"/>
      <c r="D30" s="1279"/>
      <c r="E30" s="1280"/>
    </row>
    <row r="31" spans="2:10" x14ac:dyDescent="0.35">
      <c r="B31" s="1278" t="s">
        <v>3113</v>
      </c>
      <c r="C31" s="1279"/>
      <c r="D31" s="1279"/>
      <c r="E31" s="1280"/>
    </row>
    <row r="32" spans="2:10" ht="30" customHeight="1" x14ac:dyDescent="0.35">
      <c r="B32" s="1278" t="s">
        <v>3114</v>
      </c>
      <c r="C32" s="1279"/>
      <c r="D32" s="1279"/>
      <c r="E32" s="1280"/>
    </row>
    <row r="33" spans="2:5" ht="78.75" customHeight="1" x14ac:dyDescent="0.35">
      <c r="B33" s="1278" t="s">
        <v>3115</v>
      </c>
      <c r="C33" s="1279"/>
      <c r="D33" s="1279"/>
      <c r="E33" s="1280"/>
    </row>
    <row r="34" spans="2:5" ht="5.25" customHeight="1" x14ac:dyDescent="0.35">
      <c r="B34" s="1198"/>
      <c r="C34" s="1214"/>
      <c r="D34" s="1200"/>
      <c r="E34" s="1193"/>
    </row>
    <row r="35" spans="2:5" x14ac:dyDescent="0.35">
      <c r="B35" s="1259" t="s">
        <v>293</v>
      </c>
      <c r="C35" s="1260"/>
      <c r="D35" s="1261"/>
      <c r="E35" s="1215" t="s">
        <v>294</v>
      </c>
    </row>
    <row r="36" spans="2:5" ht="22.5" customHeight="1" x14ac:dyDescent="0.35">
      <c r="B36" s="1262" t="s">
        <v>4651</v>
      </c>
      <c r="C36" s="1263"/>
      <c r="D36" s="1264"/>
      <c r="E36" s="1216"/>
    </row>
    <row r="37" spans="2:5" x14ac:dyDescent="0.35">
      <c r="B37" s="1217" t="s">
        <v>4652</v>
      </c>
      <c r="C37" s="176"/>
      <c r="D37" s="177"/>
      <c r="E37" s="1218"/>
    </row>
    <row r="38" spans="2:5" ht="5.25" customHeight="1" x14ac:dyDescent="0.35">
      <c r="B38" s="1219"/>
      <c r="C38" s="180"/>
      <c r="D38" s="1220"/>
      <c r="E38" s="1221"/>
    </row>
    <row r="39" spans="2:5" x14ac:dyDescent="0.35">
      <c r="B39" s="1265" t="s">
        <v>4650</v>
      </c>
      <c r="C39" s="1266"/>
      <c r="D39" s="1267"/>
      <c r="E39" s="1215" t="s">
        <v>294</v>
      </c>
    </row>
    <row r="40" spans="2:5" x14ac:dyDescent="0.35">
      <c r="B40" s="1222"/>
      <c r="C40" s="183"/>
      <c r="D40" s="184"/>
      <c r="E40" s="1223"/>
    </row>
    <row r="41" spans="2:5" ht="18.600000000000001" thickBot="1" x14ac:dyDescent="0.4">
      <c r="B41" s="1224"/>
      <c r="C41" s="1225"/>
      <c r="D41" s="1226"/>
      <c r="E41" s="1227"/>
    </row>
  </sheetData>
  <mergeCells count="33">
    <mergeCell ref="B35:D35"/>
    <mergeCell ref="B39:D39"/>
    <mergeCell ref="B24:E24"/>
    <mergeCell ref="B29:E29"/>
    <mergeCell ref="B30:E30"/>
    <mergeCell ref="B31:E31"/>
    <mergeCell ref="B32:E32"/>
    <mergeCell ref="B33:E33"/>
    <mergeCell ref="B36:D36"/>
    <mergeCell ref="B20:C20"/>
    <mergeCell ref="D20:E20"/>
    <mergeCell ref="B21:C21"/>
    <mergeCell ref="D21:E21"/>
    <mergeCell ref="B22:C22"/>
    <mergeCell ref="D22:E22"/>
    <mergeCell ref="B17:C17"/>
    <mergeCell ref="D17:E17"/>
    <mergeCell ref="B18:C18"/>
    <mergeCell ref="D18:E18"/>
    <mergeCell ref="B19:C19"/>
    <mergeCell ref="D19:E19"/>
    <mergeCell ref="B14:C14"/>
    <mergeCell ref="D14:E14"/>
    <mergeCell ref="B15:C15"/>
    <mergeCell ref="D15:E15"/>
    <mergeCell ref="B16:C16"/>
    <mergeCell ref="D16:E16"/>
    <mergeCell ref="B5:E5"/>
    <mergeCell ref="B10:E10"/>
    <mergeCell ref="B12:C12"/>
    <mergeCell ref="D12:E12"/>
    <mergeCell ref="B13:C13"/>
    <mergeCell ref="D13:E13"/>
  </mergeCells>
  <printOptions horizontalCentered="1"/>
  <pageMargins left="0.25" right="0.25" top="0.75" bottom="0.75" header="0.3" footer="0.3"/>
  <pageSetup paperSize="9" scale="87" orientation="portrait" r:id="rId1"/>
  <headerFooter>
    <oddFooter>&amp;L&amp;"-,Regular"&amp;A&amp;R&amp;"-,Regular"Página &amp;P de &amp;N</oddFooter>
  </headerFooter>
  <drawing r:id="rId2"/>
  <legacyDrawing r:id="rId3"/>
  <oleObjects>
    <mc:AlternateContent xmlns:mc="http://schemas.openxmlformats.org/markup-compatibility/2006">
      <mc:Choice Requires="x14">
        <oleObject progId="PBrush" shapeId="1026" r:id="rId4">
          <objectPr defaultSize="0" autoPict="0" r:id="rId5">
            <anchor moveWithCells="1" sizeWithCells="1">
              <from>
                <xdr:col>1</xdr:col>
                <xdr:colOff>144780</xdr:colOff>
                <xdr:row>0</xdr:row>
                <xdr:rowOff>83820</xdr:rowOff>
              </from>
              <to>
                <xdr:col>1</xdr:col>
                <xdr:colOff>1150620</xdr:colOff>
                <xdr:row>3</xdr:row>
                <xdr:rowOff>106680</xdr:rowOff>
              </to>
            </anchor>
          </objectPr>
        </oleObject>
      </mc:Choice>
      <mc:Fallback>
        <oleObject progId="PBrush" shapeId="102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38"/>
  <sheetViews>
    <sheetView view="pageBreakPreview" topLeftCell="A6" zoomScale="80" zoomScaleNormal="100" zoomScaleSheetLayoutView="80" workbookViewId="0">
      <selection activeCell="D1" sqref="D1"/>
    </sheetView>
  </sheetViews>
  <sheetFormatPr defaultRowHeight="18" x14ac:dyDescent="0.35"/>
  <cols>
    <col min="1" max="1" width="1.109375" style="159" customWidth="1"/>
    <col min="2" max="2" width="19.6640625" style="158" customWidth="1"/>
    <col min="3" max="3" width="19.109375" style="161" customWidth="1"/>
    <col min="4" max="4" width="15.5546875" style="158" customWidth="1"/>
    <col min="5" max="5" width="30" style="158" customWidth="1"/>
    <col min="6" max="6" width="9.109375" style="159"/>
    <col min="7" max="7" width="9.109375" style="159" customWidth="1"/>
    <col min="8" max="8" width="9.44140625" style="159" bestFit="1" customWidth="1"/>
    <col min="9" max="256" width="9.109375" style="159"/>
    <col min="257" max="257" width="1.109375" style="159" customWidth="1"/>
    <col min="258" max="258" width="19.6640625" style="159" customWidth="1"/>
    <col min="259" max="259" width="19.109375" style="159" customWidth="1"/>
    <col min="260" max="260" width="15.5546875" style="159" customWidth="1"/>
    <col min="261" max="261" width="30" style="159" customWidth="1"/>
    <col min="262" max="262" width="9.109375" style="159"/>
    <col min="263" max="263" width="9.109375" style="159" customWidth="1"/>
    <col min="264" max="264" width="9.44140625" style="159" bestFit="1" customWidth="1"/>
    <col min="265" max="512" width="9.109375" style="159"/>
    <col min="513" max="513" width="1.109375" style="159" customWidth="1"/>
    <col min="514" max="514" width="19.6640625" style="159" customWidth="1"/>
    <col min="515" max="515" width="19.109375" style="159" customWidth="1"/>
    <col min="516" max="516" width="15.5546875" style="159" customWidth="1"/>
    <col min="517" max="517" width="30" style="159" customWidth="1"/>
    <col min="518" max="518" width="9.109375" style="159"/>
    <col min="519" max="519" width="9.109375" style="159" customWidth="1"/>
    <col min="520" max="520" width="9.44140625" style="159" bestFit="1" customWidth="1"/>
    <col min="521" max="768" width="9.109375" style="159"/>
    <col min="769" max="769" width="1.109375" style="159" customWidth="1"/>
    <col min="770" max="770" width="19.6640625" style="159" customWidth="1"/>
    <col min="771" max="771" width="19.109375" style="159" customWidth="1"/>
    <col min="772" max="772" width="15.5546875" style="159" customWidth="1"/>
    <col min="773" max="773" width="30" style="159" customWidth="1"/>
    <col min="774" max="774" width="9.109375" style="159"/>
    <col min="775" max="775" width="9.109375" style="159" customWidth="1"/>
    <col min="776" max="776" width="9.44140625" style="159" bestFit="1" customWidth="1"/>
    <col min="777" max="1024" width="9.109375" style="159"/>
    <col min="1025" max="1025" width="1.109375" style="159" customWidth="1"/>
    <col min="1026" max="1026" width="19.6640625" style="159" customWidth="1"/>
    <col min="1027" max="1027" width="19.109375" style="159" customWidth="1"/>
    <col min="1028" max="1028" width="15.5546875" style="159" customWidth="1"/>
    <col min="1029" max="1029" width="30" style="159" customWidth="1"/>
    <col min="1030" max="1030" width="9.109375" style="159"/>
    <col min="1031" max="1031" width="9.109375" style="159" customWidth="1"/>
    <col min="1032" max="1032" width="9.44140625" style="159" bestFit="1" customWidth="1"/>
    <col min="1033" max="1280" width="9.109375" style="159"/>
    <col min="1281" max="1281" width="1.109375" style="159" customWidth="1"/>
    <col min="1282" max="1282" width="19.6640625" style="159" customWidth="1"/>
    <col min="1283" max="1283" width="19.109375" style="159" customWidth="1"/>
    <col min="1284" max="1284" width="15.5546875" style="159" customWidth="1"/>
    <col min="1285" max="1285" width="30" style="159" customWidth="1"/>
    <col min="1286" max="1286" width="9.109375" style="159"/>
    <col min="1287" max="1287" width="9.109375" style="159" customWidth="1"/>
    <col min="1288" max="1288" width="9.44140625" style="159" bestFit="1" customWidth="1"/>
    <col min="1289" max="1536" width="9.109375" style="159"/>
    <col min="1537" max="1537" width="1.109375" style="159" customWidth="1"/>
    <col min="1538" max="1538" width="19.6640625" style="159" customWidth="1"/>
    <col min="1539" max="1539" width="19.109375" style="159" customWidth="1"/>
    <col min="1540" max="1540" width="15.5546875" style="159" customWidth="1"/>
    <col min="1541" max="1541" width="30" style="159" customWidth="1"/>
    <col min="1542" max="1542" width="9.109375" style="159"/>
    <col min="1543" max="1543" width="9.109375" style="159" customWidth="1"/>
    <col min="1544" max="1544" width="9.44140625" style="159" bestFit="1" customWidth="1"/>
    <col min="1545" max="1792" width="9.109375" style="159"/>
    <col min="1793" max="1793" width="1.109375" style="159" customWidth="1"/>
    <col min="1794" max="1794" width="19.6640625" style="159" customWidth="1"/>
    <col min="1795" max="1795" width="19.109375" style="159" customWidth="1"/>
    <col min="1796" max="1796" width="15.5546875" style="159" customWidth="1"/>
    <col min="1797" max="1797" width="30" style="159" customWidth="1"/>
    <col min="1798" max="1798" width="9.109375" style="159"/>
    <col min="1799" max="1799" width="9.109375" style="159" customWidth="1"/>
    <col min="1800" max="1800" width="9.44140625" style="159" bestFit="1" customWidth="1"/>
    <col min="1801" max="2048" width="9.109375" style="159"/>
    <col min="2049" max="2049" width="1.109375" style="159" customWidth="1"/>
    <col min="2050" max="2050" width="19.6640625" style="159" customWidth="1"/>
    <col min="2051" max="2051" width="19.109375" style="159" customWidth="1"/>
    <col min="2052" max="2052" width="15.5546875" style="159" customWidth="1"/>
    <col min="2053" max="2053" width="30" style="159" customWidth="1"/>
    <col min="2054" max="2054" width="9.109375" style="159"/>
    <col min="2055" max="2055" width="9.109375" style="159" customWidth="1"/>
    <col min="2056" max="2056" width="9.44140625" style="159" bestFit="1" customWidth="1"/>
    <col min="2057" max="2304" width="9.109375" style="159"/>
    <col min="2305" max="2305" width="1.109375" style="159" customWidth="1"/>
    <col min="2306" max="2306" width="19.6640625" style="159" customWidth="1"/>
    <col min="2307" max="2307" width="19.109375" style="159" customWidth="1"/>
    <col min="2308" max="2308" width="15.5546875" style="159" customWidth="1"/>
    <col min="2309" max="2309" width="30" style="159" customWidth="1"/>
    <col min="2310" max="2310" width="9.109375" style="159"/>
    <col min="2311" max="2311" width="9.109375" style="159" customWidth="1"/>
    <col min="2312" max="2312" width="9.44140625" style="159" bestFit="1" customWidth="1"/>
    <col min="2313" max="2560" width="9.109375" style="159"/>
    <col min="2561" max="2561" width="1.109375" style="159" customWidth="1"/>
    <col min="2562" max="2562" width="19.6640625" style="159" customWidth="1"/>
    <col min="2563" max="2563" width="19.109375" style="159" customWidth="1"/>
    <col min="2564" max="2564" width="15.5546875" style="159" customWidth="1"/>
    <col min="2565" max="2565" width="30" style="159" customWidth="1"/>
    <col min="2566" max="2566" width="9.109375" style="159"/>
    <col min="2567" max="2567" width="9.109375" style="159" customWidth="1"/>
    <col min="2568" max="2568" width="9.44140625" style="159" bestFit="1" customWidth="1"/>
    <col min="2569" max="2816" width="9.109375" style="159"/>
    <col min="2817" max="2817" width="1.109375" style="159" customWidth="1"/>
    <col min="2818" max="2818" width="19.6640625" style="159" customWidth="1"/>
    <col min="2819" max="2819" width="19.109375" style="159" customWidth="1"/>
    <col min="2820" max="2820" width="15.5546875" style="159" customWidth="1"/>
    <col min="2821" max="2821" width="30" style="159" customWidth="1"/>
    <col min="2822" max="2822" width="9.109375" style="159"/>
    <col min="2823" max="2823" width="9.109375" style="159" customWidth="1"/>
    <col min="2824" max="2824" width="9.44140625" style="159" bestFit="1" customWidth="1"/>
    <col min="2825" max="3072" width="9.109375" style="159"/>
    <col min="3073" max="3073" width="1.109375" style="159" customWidth="1"/>
    <col min="3074" max="3074" width="19.6640625" style="159" customWidth="1"/>
    <col min="3075" max="3075" width="19.109375" style="159" customWidth="1"/>
    <col min="3076" max="3076" width="15.5546875" style="159" customWidth="1"/>
    <col min="3077" max="3077" width="30" style="159" customWidth="1"/>
    <col min="3078" max="3078" width="9.109375" style="159"/>
    <col min="3079" max="3079" width="9.109375" style="159" customWidth="1"/>
    <col min="3080" max="3080" width="9.44140625" style="159" bestFit="1" customWidth="1"/>
    <col min="3081" max="3328" width="9.109375" style="159"/>
    <col min="3329" max="3329" width="1.109375" style="159" customWidth="1"/>
    <col min="3330" max="3330" width="19.6640625" style="159" customWidth="1"/>
    <col min="3331" max="3331" width="19.109375" style="159" customWidth="1"/>
    <col min="3332" max="3332" width="15.5546875" style="159" customWidth="1"/>
    <col min="3333" max="3333" width="30" style="159" customWidth="1"/>
    <col min="3334" max="3334" width="9.109375" style="159"/>
    <col min="3335" max="3335" width="9.109375" style="159" customWidth="1"/>
    <col min="3336" max="3336" width="9.44140625" style="159" bestFit="1" customWidth="1"/>
    <col min="3337" max="3584" width="9.109375" style="159"/>
    <col min="3585" max="3585" width="1.109375" style="159" customWidth="1"/>
    <col min="3586" max="3586" width="19.6640625" style="159" customWidth="1"/>
    <col min="3587" max="3587" width="19.109375" style="159" customWidth="1"/>
    <col min="3588" max="3588" width="15.5546875" style="159" customWidth="1"/>
    <col min="3589" max="3589" width="30" style="159" customWidth="1"/>
    <col min="3590" max="3590" width="9.109375" style="159"/>
    <col min="3591" max="3591" width="9.109375" style="159" customWidth="1"/>
    <col min="3592" max="3592" width="9.44140625" style="159" bestFit="1" customWidth="1"/>
    <col min="3593" max="3840" width="9.109375" style="159"/>
    <col min="3841" max="3841" width="1.109375" style="159" customWidth="1"/>
    <col min="3842" max="3842" width="19.6640625" style="159" customWidth="1"/>
    <col min="3843" max="3843" width="19.109375" style="159" customWidth="1"/>
    <col min="3844" max="3844" width="15.5546875" style="159" customWidth="1"/>
    <col min="3845" max="3845" width="30" style="159" customWidth="1"/>
    <col min="3846" max="3846" width="9.109375" style="159"/>
    <col min="3847" max="3847" width="9.109375" style="159" customWidth="1"/>
    <col min="3848" max="3848" width="9.44140625" style="159" bestFit="1" customWidth="1"/>
    <col min="3849" max="4096" width="9.109375" style="159"/>
    <col min="4097" max="4097" width="1.109375" style="159" customWidth="1"/>
    <col min="4098" max="4098" width="19.6640625" style="159" customWidth="1"/>
    <col min="4099" max="4099" width="19.109375" style="159" customWidth="1"/>
    <col min="4100" max="4100" width="15.5546875" style="159" customWidth="1"/>
    <col min="4101" max="4101" width="30" style="159" customWidth="1"/>
    <col min="4102" max="4102" width="9.109375" style="159"/>
    <col min="4103" max="4103" width="9.109375" style="159" customWidth="1"/>
    <col min="4104" max="4104" width="9.44140625" style="159" bestFit="1" customWidth="1"/>
    <col min="4105" max="4352" width="9.109375" style="159"/>
    <col min="4353" max="4353" width="1.109375" style="159" customWidth="1"/>
    <col min="4354" max="4354" width="19.6640625" style="159" customWidth="1"/>
    <col min="4355" max="4355" width="19.109375" style="159" customWidth="1"/>
    <col min="4356" max="4356" width="15.5546875" style="159" customWidth="1"/>
    <col min="4357" max="4357" width="30" style="159" customWidth="1"/>
    <col min="4358" max="4358" width="9.109375" style="159"/>
    <col min="4359" max="4359" width="9.109375" style="159" customWidth="1"/>
    <col min="4360" max="4360" width="9.44140625" style="159" bestFit="1" customWidth="1"/>
    <col min="4361" max="4608" width="9.109375" style="159"/>
    <col min="4609" max="4609" width="1.109375" style="159" customWidth="1"/>
    <col min="4610" max="4610" width="19.6640625" style="159" customWidth="1"/>
    <col min="4611" max="4611" width="19.109375" style="159" customWidth="1"/>
    <col min="4612" max="4612" width="15.5546875" style="159" customWidth="1"/>
    <col min="4613" max="4613" width="30" style="159" customWidth="1"/>
    <col min="4614" max="4614" width="9.109375" style="159"/>
    <col min="4615" max="4615" width="9.109375" style="159" customWidth="1"/>
    <col min="4616" max="4616" width="9.44140625" style="159" bestFit="1" customWidth="1"/>
    <col min="4617" max="4864" width="9.109375" style="159"/>
    <col min="4865" max="4865" width="1.109375" style="159" customWidth="1"/>
    <col min="4866" max="4866" width="19.6640625" style="159" customWidth="1"/>
    <col min="4867" max="4867" width="19.109375" style="159" customWidth="1"/>
    <col min="4868" max="4868" width="15.5546875" style="159" customWidth="1"/>
    <col min="4869" max="4869" width="30" style="159" customWidth="1"/>
    <col min="4870" max="4870" width="9.109375" style="159"/>
    <col min="4871" max="4871" width="9.109375" style="159" customWidth="1"/>
    <col min="4872" max="4872" width="9.44140625" style="159" bestFit="1" customWidth="1"/>
    <col min="4873" max="5120" width="9.109375" style="159"/>
    <col min="5121" max="5121" width="1.109375" style="159" customWidth="1"/>
    <col min="5122" max="5122" width="19.6640625" style="159" customWidth="1"/>
    <col min="5123" max="5123" width="19.109375" style="159" customWidth="1"/>
    <col min="5124" max="5124" width="15.5546875" style="159" customWidth="1"/>
    <col min="5125" max="5125" width="30" style="159" customWidth="1"/>
    <col min="5126" max="5126" width="9.109375" style="159"/>
    <col min="5127" max="5127" width="9.109375" style="159" customWidth="1"/>
    <col min="5128" max="5128" width="9.44140625" style="159" bestFit="1" customWidth="1"/>
    <col min="5129" max="5376" width="9.109375" style="159"/>
    <col min="5377" max="5377" width="1.109375" style="159" customWidth="1"/>
    <col min="5378" max="5378" width="19.6640625" style="159" customWidth="1"/>
    <col min="5379" max="5379" width="19.109375" style="159" customWidth="1"/>
    <col min="5380" max="5380" width="15.5546875" style="159" customWidth="1"/>
    <col min="5381" max="5381" width="30" style="159" customWidth="1"/>
    <col min="5382" max="5382" width="9.109375" style="159"/>
    <col min="5383" max="5383" width="9.109375" style="159" customWidth="1"/>
    <col min="5384" max="5384" width="9.44140625" style="159" bestFit="1" customWidth="1"/>
    <col min="5385" max="5632" width="9.109375" style="159"/>
    <col min="5633" max="5633" width="1.109375" style="159" customWidth="1"/>
    <col min="5634" max="5634" width="19.6640625" style="159" customWidth="1"/>
    <col min="5635" max="5635" width="19.109375" style="159" customWidth="1"/>
    <col min="5636" max="5636" width="15.5546875" style="159" customWidth="1"/>
    <col min="5637" max="5637" width="30" style="159" customWidth="1"/>
    <col min="5638" max="5638" width="9.109375" style="159"/>
    <col min="5639" max="5639" width="9.109375" style="159" customWidth="1"/>
    <col min="5640" max="5640" width="9.44140625" style="159" bestFit="1" customWidth="1"/>
    <col min="5641" max="5888" width="9.109375" style="159"/>
    <col min="5889" max="5889" width="1.109375" style="159" customWidth="1"/>
    <col min="5890" max="5890" width="19.6640625" style="159" customWidth="1"/>
    <col min="5891" max="5891" width="19.109375" style="159" customWidth="1"/>
    <col min="5892" max="5892" width="15.5546875" style="159" customWidth="1"/>
    <col min="5893" max="5893" width="30" style="159" customWidth="1"/>
    <col min="5894" max="5894" width="9.109375" style="159"/>
    <col min="5895" max="5895" width="9.109375" style="159" customWidth="1"/>
    <col min="5896" max="5896" width="9.44140625" style="159" bestFit="1" customWidth="1"/>
    <col min="5897" max="6144" width="9.109375" style="159"/>
    <col min="6145" max="6145" width="1.109375" style="159" customWidth="1"/>
    <col min="6146" max="6146" width="19.6640625" style="159" customWidth="1"/>
    <col min="6147" max="6147" width="19.109375" style="159" customWidth="1"/>
    <col min="6148" max="6148" width="15.5546875" style="159" customWidth="1"/>
    <col min="6149" max="6149" width="30" style="159" customWidth="1"/>
    <col min="6150" max="6150" width="9.109375" style="159"/>
    <col min="6151" max="6151" width="9.109375" style="159" customWidth="1"/>
    <col min="6152" max="6152" width="9.44140625" style="159" bestFit="1" customWidth="1"/>
    <col min="6153" max="6400" width="9.109375" style="159"/>
    <col min="6401" max="6401" width="1.109375" style="159" customWidth="1"/>
    <col min="6402" max="6402" width="19.6640625" style="159" customWidth="1"/>
    <col min="6403" max="6403" width="19.109375" style="159" customWidth="1"/>
    <col min="6404" max="6404" width="15.5546875" style="159" customWidth="1"/>
    <col min="6405" max="6405" width="30" style="159" customWidth="1"/>
    <col min="6406" max="6406" width="9.109375" style="159"/>
    <col min="6407" max="6407" width="9.109375" style="159" customWidth="1"/>
    <col min="6408" max="6408" width="9.44140625" style="159" bestFit="1" customWidth="1"/>
    <col min="6409" max="6656" width="9.109375" style="159"/>
    <col min="6657" max="6657" width="1.109375" style="159" customWidth="1"/>
    <col min="6658" max="6658" width="19.6640625" style="159" customWidth="1"/>
    <col min="6659" max="6659" width="19.109375" style="159" customWidth="1"/>
    <col min="6660" max="6660" width="15.5546875" style="159" customWidth="1"/>
    <col min="6661" max="6661" width="30" style="159" customWidth="1"/>
    <col min="6662" max="6662" width="9.109375" style="159"/>
    <col min="6663" max="6663" width="9.109375" style="159" customWidth="1"/>
    <col min="6664" max="6664" width="9.44140625" style="159" bestFit="1" customWidth="1"/>
    <col min="6665" max="6912" width="9.109375" style="159"/>
    <col min="6913" max="6913" width="1.109375" style="159" customWidth="1"/>
    <col min="6914" max="6914" width="19.6640625" style="159" customWidth="1"/>
    <col min="6915" max="6915" width="19.109375" style="159" customWidth="1"/>
    <col min="6916" max="6916" width="15.5546875" style="159" customWidth="1"/>
    <col min="6917" max="6917" width="30" style="159" customWidth="1"/>
    <col min="6918" max="6918" width="9.109375" style="159"/>
    <col min="6919" max="6919" width="9.109375" style="159" customWidth="1"/>
    <col min="6920" max="6920" width="9.44140625" style="159" bestFit="1" customWidth="1"/>
    <col min="6921" max="7168" width="9.109375" style="159"/>
    <col min="7169" max="7169" width="1.109375" style="159" customWidth="1"/>
    <col min="7170" max="7170" width="19.6640625" style="159" customWidth="1"/>
    <col min="7171" max="7171" width="19.109375" style="159" customWidth="1"/>
    <col min="7172" max="7172" width="15.5546875" style="159" customWidth="1"/>
    <col min="7173" max="7173" width="30" style="159" customWidth="1"/>
    <col min="7174" max="7174" width="9.109375" style="159"/>
    <col min="7175" max="7175" width="9.109375" style="159" customWidth="1"/>
    <col min="7176" max="7176" width="9.44140625" style="159" bestFit="1" customWidth="1"/>
    <col min="7177" max="7424" width="9.109375" style="159"/>
    <col min="7425" max="7425" width="1.109375" style="159" customWidth="1"/>
    <col min="7426" max="7426" width="19.6640625" style="159" customWidth="1"/>
    <col min="7427" max="7427" width="19.109375" style="159" customWidth="1"/>
    <col min="7428" max="7428" width="15.5546875" style="159" customWidth="1"/>
    <col min="7429" max="7429" width="30" style="159" customWidth="1"/>
    <col min="7430" max="7430" width="9.109375" style="159"/>
    <col min="7431" max="7431" width="9.109375" style="159" customWidth="1"/>
    <col min="7432" max="7432" width="9.44140625" style="159" bestFit="1" customWidth="1"/>
    <col min="7433" max="7680" width="9.109375" style="159"/>
    <col min="7681" max="7681" width="1.109375" style="159" customWidth="1"/>
    <col min="7682" max="7682" width="19.6640625" style="159" customWidth="1"/>
    <col min="7683" max="7683" width="19.109375" style="159" customWidth="1"/>
    <col min="7684" max="7684" width="15.5546875" style="159" customWidth="1"/>
    <col min="7685" max="7685" width="30" style="159" customWidth="1"/>
    <col min="7686" max="7686" width="9.109375" style="159"/>
    <col min="7687" max="7687" width="9.109375" style="159" customWidth="1"/>
    <col min="7688" max="7688" width="9.44140625" style="159" bestFit="1" customWidth="1"/>
    <col min="7689" max="7936" width="9.109375" style="159"/>
    <col min="7937" max="7937" width="1.109375" style="159" customWidth="1"/>
    <col min="7938" max="7938" width="19.6640625" style="159" customWidth="1"/>
    <col min="7939" max="7939" width="19.109375" style="159" customWidth="1"/>
    <col min="7940" max="7940" width="15.5546875" style="159" customWidth="1"/>
    <col min="7941" max="7941" width="30" style="159" customWidth="1"/>
    <col min="7942" max="7942" width="9.109375" style="159"/>
    <col min="7943" max="7943" width="9.109375" style="159" customWidth="1"/>
    <col min="7944" max="7944" width="9.44140625" style="159" bestFit="1" customWidth="1"/>
    <col min="7945" max="8192" width="9.109375" style="159"/>
    <col min="8193" max="8193" width="1.109375" style="159" customWidth="1"/>
    <col min="8194" max="8194" width="19.6640625" style="159" customWidth="1"/>
    <col min="8195" max="8195" width="19.109375" style="159" customWidth="1"/>
    <col min="8196" max="8196" width="15.5546875" style="159" customWidth="1"/>
    <col min="8197" max="8197" width="30" style="159" customWidth="1"/>
    <col min="8198" max="8198" width="9.109375" style="159"/>
    <col min="8199" max="8199" width="9.109375" style="159" customWidth="1"/>
    <col min="8200" max="8200" width="9.44140625" style="159" bestFit="1" customWidth="1"/>
    <col min="8201" max="8448" width="9.109375" style="159"/>
    <col min="8449" max="8449" width="1.109375" style="159" customWidth="1"/>
    <col min="8450" max="8450" width="19.6640625" style="159" customWidth="1"/>
    <col min="8451" max="8451" width="19.109375" style="159" customWidth="1"/>
    <col min="8452" max="8452" width="15.5546875" style="159" customWidth="1"/>
    <col min="8453" max="8453" width="30" style="159" customWidth="1"/>
    <col min="8454" max="8454" width="9.109375" style="159"/>
    <col min="8455" max="8455" width="9.109375" style="159" customWidth="1"/>
    <col min="8456" max="8456" width="9.44140625" style="159" bestFit="1" customWidth="1"/>
    <col min="8457" max="8704" width="9.109375" style="159"/>
    <col min="8705" max="8705" width="1.109375" style="159" customWidth="1"/>
    <col min="8706" max="8706" width="19.6640625" style="159" customWidth="1"/>
    <col min="8707" max="8707" width="19.109375" style="159" customWidth="1"/>
    <col min="8708" max="8708" width="15.5546875" style="159" customWidth="1"/>
    <col min="8709" max="8709" width="30" style="159" customWidth="1"/>
    <col min="8710" max="8710" width="9.109375" style="159"/>
    <col min="8711" max="8711" width="9.109375" style="159" customWidth="1"/>
    <col min="8712" max="8712" width="9.44140625" style="159" bestFit="1" customWidth="1"/>
    <col min="8713" max="8960" width="9.109375" style="159"/>
    <col min="8961" max="8961" width="1.109375" style="159" customWidth="1"/>
    <col min="8962" max="8962" width="19.6640625" style="159" customWidth="1"/>
    <col min="8963" max="8963" width="19.109375" style="159" customWidth="1"/>
    <col min="8964" max="8964" width="15.5546875" style="159" customWidth="1"/>
    <col min="8965" max="8965" width="30" style="159" customWidth="1"/>
    <col min="8966" max="8966" width="9.109375" style="159"/>
    <col min="8967" max="8967" width="9.109375" style="159" customWidth="1"/>
    <col min="8968" max="8968" width="9.44140625" style="159" bestFit="1" customWidth="1"/>
    <col min="8969" max="9216" width="9.109375" style="159"/>
    <col min="9217" max="9217" width="1.109375" style="159" customWidth="1"/>
    <col min="9218" max="9218" width="19.6640625" style="159" customWidth="1"/>
    <col min="9219" max="9219" width="19.109375" style="159" customWidth="1"/>
    <col min="9220" max="9220" width="15.5546875" style="159" customWidth="1"/>
    <col min="9221" max="9221" width="30" style="159" customWidth="1"/>
    <col min="9222" max="9222" width="9.109375" style="159"/>
    <col min="9223" max="9223" width="9.109375" style="159" customWidth="1"/>
    <col min="9224" max="9224" width="9.44140625" style="159" bestFit="1" customWidth="1"/>
    <col min="9225" max="9472" width="9.109375" style="159"/>
    <col min="9473" max="9473" width="1.109375" style="159" customWidth="1"/>
    <col min="9474" max="9474" width="19.6640625" style="159" customWidth="1"/>
    <col min="9475" max="9475" width="19.109375" style="159" customWidth="1"/>
    <col min="9476" max="9476" width="15.5546875" style="159" customWidth="1"/>
    <col min="9477" max="9477" width="30" style="159" customWidth="1"/>
    <col min="9478" max="9478" width="9.109375" style="159"/>
    <col min="9479" max="9479" width="9.109375" style="159" customWidth="1"/>
    <col min="9480" max="9480" width="9.44140625" style="159" bestFit="1" customWidth="1"/>
    <col min="9481" max="9728" width="9.109375" style="159"/>
    <col min="9729" max="9729" width="1.109375" style="159" customWidth="1"/>
    <col min="9730" max="9730" width="19.6640625" style="159" customWidth="1"/>
    <col min="9731" max="9731" width="19.109375" style="159" customWidth="1"/>
    <col min="9732" max="9732" width="15.5546875" style="159" customWidth="1"/>
    <col min="9733" max="9733" width="30" style="159" customWidth="1"/>
    <col min="9734" max="9734" width="9.109375" style="159"/>
    <col min="9735" max="9735" width="9.109375" style="159" customWidth="1"/>
    <col min="9736" max="9736" width="9.44140625" style="159" bestFit="1" customWidth="1"/>
    <col min="9737" max="9984" width="9.109375" style="159"/>
    <col min="9985" max="9985" width="1.109375" style="159" customWidth="1"/>
    <col min="9986" max="9986" width="19.6640625" style="159" customWidth="1"/>
    <col min="9987" max="9987" width="19.109375" style="159" customWidth="1"/>
    <col min="9988" max="9988" width="15.5546875" style="159" customWidth="1"/>
    <col min="9989" max="9989" width="30" style="159" customWidth="1"/>
    <col min="9990" max="9990" width="9.109375" style="159"/>
    <col min="9991" max="9991" width="9.109375" style="159" customWidth="1"/>
    <col min="9992" max="9992" width="9.44140625" style="159" bestFit="1" customWidth="1"/>
    <col min="9993" max="10240" width="9.109375" style="159"/>
    <col min="10241" max="10241" width="1.109375" style="159" customWidth="1"/>
    <col min="10242" max="10242" width="19.6640625" style="159" customWidth="1"/>
    <col min="10243" max="10243" width="19.109375" style="159" customWidth="1"/>
    <col min="10244" max="10244" width="15.5546875" style="159" customWidth="1"/>
    <col min="10245" max="10245" width="30" style="159" customWidth="1"/>
    <col min="10246" max="10246" width="9.109375" style="159"/>
    <col min="10247" max="10247" width="9.109375" style="159" customWidth="1"/>
    <col min="10248" max="10248" width="9.44140625" style="159" bestFit="1" customWidth="1"/>
    <col min="10249" max="10496" width="9.109375" style="159"/>
    <col min="10497" max="10497" width="1.109375" style="159" customWidth="1"/>
    <col min="10498" max="10498" width="19.6640625" style="159" customWidth="1"/>
    <col min="10499" max="10499" width="19.109375" style="159" customWidth="1"/>
    <col min="10500" max="10500" width="15.5546875" style="159" customWidth="1"/>
    <col min="10501" max="10501" width="30" style="159" customWidth="1"/>
    <col min="10502" max="10502" width="9.109375" style="159"/>
    <col min="10503" max="10503" width="9.109375" style="159" customWidth="1"/>
    <col min="10504" max="10504" width="9.44140625" style="159" bestFit="1" customWidth="1"/>
    <col min="10505" max="10752" width="9.109375" style="159"/>
    <col min="10753" max="10753" width="1.109375" style="159" customWidth="1"/>
    <col min="10754" max="10754" width="19.6640625" style="159" customWidth="1"/>
    <col min="10755" max="10755" width="19.109375" style="159" customWidth="1"/>
    <col min="10756" max="10756" width="15.5546875" style="159" customWidth="1"/>
    <col min="10757" max="10757" width="30" style="159" customWidth="1"/>
    <col min="10758" max="10758" width="9.109375" style="159"/>
    <col min="10759" max="10759" width="9.109375" style="159" customWidth="1"/>
    <col min="10760" max="10760" width="9.44140625" style="159" bestFit="1" customWidth="1"/>
    <col min="10761" max="11008" width="9.109375" style="159"/>
    <col min="11009" max="11009" width="1.109375" style="159" customWidth="1"/>
    <col min="11010" max="11010" width="19.6640625" style="159" customWidth="1"/>
    <col min="11011" max="11011" width="19.109375" style="159" customWidth="1"/>
    <col min="11012" max="11012" width="15.5546875" style="159" customWidth="1"/>
    <col min="11013" max="11013" width="30" style="159" customWidth="1"/>
    <col min="11014" max="11014" width="9.109375" style="159"/>
    <col min="11015" max="11015" width="9.109375" style="159" customWidth="1"/>
    <col min="11016" max="11016" width="9.44140625" style="159" bestFit="1" customWidth="1"/>
    <col min="11017" max="11264" width="9.109375" style="159"/>
    <col min="11265" max="11265" width="1.109375" style="159" customWidth="1"/>
    <col min="11266" max="11266" width="19.6640625" style="159" customWidth="1"/>
    <col min="11267" max="11267" width="19.109375" style="159" customWidth="1"/>
    <col min="11268" max="11268" width="15.5546875" style="159" customWidth="1"/>
    <col min="11269" max="11269" width="30" style="159" customWidth="1"/>
    <col min="11270" max="11270" width="9.109375" style="159"/>
    <col min="11271" max="11271" width="9.109375" style="159" customWidth="1"/>
    <col min="11272" max="11272" width="9.44140625" style="159" bestFit="1" customWidth="1"/>
    <col min="11273" max="11520" width="9.109375" style="159"/>
    <col min="11521" max="11521" width="1.109375" style="159" customWidth="1"/>
    <col min="11522" max="11522" width="19.6640625" style="159" customWidth="1"/>
    <col min="11523" max="11523" width="19.109375" style="159" customWidth="1"/>
    <col min="11524" max="11524" width="15.5546875" style="159" customWidth="1"/>
    <col min="11525" max="11525" width="30" style="159" customWidth="1"/>
    <col min="11526" max="11526" width="9.109375" style="159"/>
    <col min="11527" max="11527" width="9.109375" style="159" customWidth="1"/>
    <col min="11528" max="11528" width="9.44140625" style="159" bestFit="1" customWidth="1"/>
    <col min="11529" max="11776" width="9.109375" style="159"/>
    <col min="11777" max="11777" width="1.109375" style="159" customWidth="1"/>
    <col min="11778" max="11778" width="19.6640625" style="159" customWidth="1"/>
    <col min="11779" max="11779" width="19.109375" style="159" customWidth="1"/>
    <col min="11780" max="11780" width="15.5546875" style="159" customWidth="1"/>
    <col min="11781" max="11781" width="30" style="159" customWidth="1"/>
    <col min="11782" max="11782" width="9.109375" style="159"/>
    <col min="11783" max="11783" width="9.109375" style="159" customWidth="1"/>
    <col min="11784" max="11784" width="9.44140625" style="159" bestFit="1" customWidth="1"/>
    <col min="11785" max="12032" width="9.109375" style="159"/>
    <col min="12033" max="12033" width="1.109375" style="159" customWidth="1"/>
    <col min="12034" max="12034" width="19.6640625" style="159" customWidth="1"/>
    <col min="12035" max="12035" width="19.109375" style="159" customWidth="1"/>
    <col min="12036" max="12036" width="15.5546875" style="159" customWidth="1"/>
    <col min="12037" max="12037" width="30" style="159" customWidth="1"/>
    <col min="12038" max="12038" width="9.109375" style="159"/>
    <col min="12039" max="12039" width="9.109375" style="159" customWidth="1"/>
    <col min="12040" max="12040" width="9.44140625" style="159" bestFit="1" customWidth="1"/>
    <col min="12041" max="12288" width="9.109375" style="159"/>
    <col min="12289" max="12289" width="1.109375" style="159" customWidth="1"/>
    <col min="12290" max="12290" width="19.6640625" style="159" customWidth="1"/>
    <col min="12291" max="12291" width="19.109375" style="159" customWidth="1"/>
    <col min="12292" max="12292" width="15.5546875" style="159" customWidth="1"/>
    <col min="12293" max="12293" width="30" style="159" customWidth="1"/>
    <col min="12294" max="12294" width="9.109375" style="159"/>
    <col min="12295" max="12295" width="9.109375" style="159" customWidth="1"/>
    <col min="12296" max="12296" width="9.44140625" style="159" bestFit="1" customWidth="1"/>
    <col min="12297" max="12544" width="9.109375" style="159"/>
    <col min="12545" max="12545" width="1.109375" style="159" customWidth="1"/>
    <col min="12546" max="12546" width="19.6640625" style="159" customWidth="1"/>
    <col min="12547" max="12547" width="19.109375" style="159" customWidth="1"/>
    <col min="12548" max="12548" width="15.5546875" style="159" customWidth="1"/>
    <col min="12549" max="12549" width="30" style="159" customWidth="1"/>
    <col min="12550" max="12550" width="9.109375" style="159"/>
    <col min="12551" max="12551" width="9.109375" style="159" customWidth="1"/>
    <col min="12552" max="12552" width="9.44140625" style="159" bestFit="1" customWidth="1"/>
    <col min="12553" max="12800" width="9.109375" style="159"/>
    <col min="12801" max="12801" width="1.109375" style="159" customWidth="1"/>
    <col min="12802" max="12802" width="19.6640625" style="159" customWidth="1"/>
    <col min="12803" max="12803" width="19.109375" style="159" customWidth="1"/>
    <col min="12804" max="12804" width="15.5546875" style="159" customWidth="1"/>
    <col min="12805" max="12805" width="30" style="159" customWidth="1"/>
    <col min="12806" max="12806" width="9.109375" style="159"/>
    <col min="12807" max="12807" width="9.109375" style="159" customWidth="1"/>
    <col min="12808" max="12808" width="9.44140625" style="159" bestFit="1" customWidth="1"/>
    <col min="12809" max="13056" width="9.109375" style="159"/>
    <col min="13057" max="13057" width="1.109375" style="159" customWidth="1"/>
    <col min="13058" max="13058" width="19.6640625" style="159" customWidth="1"/>
    <col min="13059" max="13059" width="19.109375" style="159" customWidth="1"/>
    <col min="13060" max="13060" width="15.5546875" style="159" customWidth="1"/>
    <col min="13061" max="13061" width="30" style="159" customWidth="1"/>
    <col min="13062" max="13062" width="9.109375" style="159"/>
    <col min="13063" max="13063" width="9.109375" style="159" customWidth="1"/>
    <col min="13064" max="13064" width="9.44140625" style="159" bestFit="1" customWidth="1"/>
    <col min="13065" max="13312" width="9.109375" style="159"/>
    <col min="13313" max="13313" width="1.109375" style="159" customWidth="1"/>
    <col min="13314" max="13314" width="19.6640625" style="159" customWidth="1"/>
    <col min="13315" max="13315" width="19.109375" style="159" customWidth="1"/>
    <col min="13316" max="13316" width="15.5546875" style="159" customWidth="1"/>
    <col min="13317" max="13317" width="30" style="159" customWidth="1"/>
    <col min="13318" max="13318" width="9.109375" style="159"/>
    <col min="13319" max="13319" width="9.109375" style="159" customWidth="1"/>
    <col min="13320" max="13320" width="9.44140625" style="159" bestFit="1" customWidth="1"/>
    <col min="13321" max="13568" width="9.109375" style="159"/>
    <col min="13569" max="13569" width="1.109375" style="159" customWidth="1"/>
    <col min="13570" max="13570" width="19.6640625" style="159" customWidth="1"/>
    <col min="13571" max="13571" width="19.109375" style="159" customWidth="1"/>
    <col min="13572" max="13572" width="15.5546875" style="159" customWidth="1"/>
    <col min="13573" max="13573" width="30" style="159" customWidth="1"/>
    <col min="13574" max="13574" width="9.109375" style="159"/>
    <col min="13575" max="13575" width="9.109375" style="159" customWidth="1"/>
    <col min="13576" max="13576" width="9.44140625" style="159" bestFit="1" customWidth="1"/>
    <col min="13577" max="13824" width="9.109375" style="159"/>
    <col min="13825" max="13825" width="1.109375" style="159" customWidth="1"/>
    <col min="13826" max="13826" width="19.6640625" style="159" customWidth="1"/>
    <col min="13827" max="13827" width="19.109375" style="159" customWidth="1"/>
    <col min="13828" max="13828" width="15.5546875" style="159" customWidth="1"/>
    <col min="13829" max="13829" width="30" style="159" customWidth="1"/>
    <col min="13830" max="13830" width="9.109375" style="159"/>
    <col min="13831" max="13831" width="9.109375" style="159" customWidth="1"/>
    <col min="13832" max="13832" width="9.44140625" style="159" bestFit="1" customWidth="1"/>
    <col min="13833" max="14080" width="9.109375" style="159"/>
    <col min="14081" max="14081" width="1.109375" style="159" customWidth="1"/>
    <col min="14082" max="14082" width="19.6640625" style="159" customWidth="1"/>
    <col min="14083" max="14083" width="19.109375" style="159" customWidth="1"/>
    <col min="14084" max="14084" width="15.5546875" style="159" customWidth="1"/>
    <col min="14085" max="14085" width="30" style="159" customWidth="1"/>
    <col min="14086" max="14086" width="9.109375" style="159"/>
    <col min="14087" max="14087" width="9.109375" style="159" customWidth="1"/>
    <col min="14088" max="14088" width="9.44140625" style="159" bestFit="1" customWidth="1"/>
    <col min="14089" max="14336" width="9.109375" style="159"/>
    <col min="14337" max="14337" width="1.109375" style="159" customWidth="1"/>
    <col min="14338" max="14338" width="19.6640625" style="159" customWidth="1"/>
    <col min="14339" max="14339" width="19.109375" style="159" customWidth="1"/>
    <col min="14340" max="14340" width="15.5546875" style="159" customWidth="1"/>
    <col min="14341" max="14341" width="30" style="159" customWidth="1"/>
    <col min="14342" max="14342" width="9.109375" style="159"/>
    <col min="14343" max="14343" width="9.109375" style="159" customWidth="1"/>
    <col min="14344" max="14344" width="9.44140625" style="159" bestFit="1" customWidth="1"/>
    <col min="14345" max="14592" width="9.109375" style="159"/>
    <col min="14593" max="14593" width="1.109375" style="159" customWidth="1"/>
    <col min="14594" max="14594" width="19.6640625" style="159" customWidth="1"/>
    <col min="14595" max="14595" width="19.109375" style="159" customWidth="1"/>
    <col min="14596" max="14596" width="15.5546875" style="159" customWidth="1"/>
    <col min="14597" max="14597" width="30" style="159" customWidth="1"/>
    <col min="14598" max="14598" width="9.109375" style="159"/>
    <col min="14599" max="14599" width="9.109375" style="159" customWidth="1"/>
    <col min="14600" max="14600" width="9.44140625" style="159" bestFit="1" customWidth="1"/>
    <col min="14601" max="14848" width="9.109375" style="159"/>
    <col min="14849" max="14849" width="1.109375" style="159" customWidth="1"/>
    <col min="14850" max="14850" width="19.6640625" style="159" customWidth="1"/>
    <col min="14851" max="14851" width="19.109375" style="159" customWidth="1"/>
    <col min="14852" max="14852" width="15.5546875" style="159" customWidth="1"/>
    <col min="14853" max="14853" width="30" style="159" customWidth="1"/>
    <col min="14854" max="14854" width="9.109375" style="159"/>
    <col min="14855" max="14855" width="9.109375" style="159" customWidth="1"/>
    <col min="14856" max="14856" width="9.44140625" style="159" bestFit="1" customWidth="1"/>
    <col min="14857" max="15104" width="9.109375" style="159"/>
    <col min="15105" max="15105" width="1.109375" style="159" customWidth="1"/>
    <col min="15106" max="15106" width="19.6640625" style="159" customWidth="1"/>
    <col min="15107" max="15107" width="19.109375" style="159" customWidth="1"/>
    <col min="15108" max="15108" width="15.5546875" style="159" customWidth="1"/>
    <col min="15109" max="15109" width="30" style="159" customWidth="1"/>
    <col min="15110" max="15110" width="9.109375" style="159"/>
    <col min="15111" max="15111" width="9.109375" style="159" customWidth="1"/>
    <col min="15112" max="15112" width="9.44140625" style="159" bestFit="1" customWidth="1"/>
    <col min="15113" max="15360" width="9.109375" style="159"/>
    <col min="15361" max="15361" width="1.109375" style="159" customWidth="1"/>
    <col min="15362" max="15362" width="19.6640625" style="159" customWidth="1"/>
    <col min="15363" max="15363" width="19.109375" style="159" customWidth="1"/>
    <col min="15364" max="15364" width="15.5546875" style="159" customWidth="1"/>
    <col min="15365" max="15365" width="30" style="159" customWidth="1"/>
    <col min="15366" max="15366" width="9.109375" style="159"/>
    <col min="15367" max="15367" width="9.109375" style="159" customWidth="1"/>
    <col min="15368" max="15368" width="9.44140625" style="159" bestFit="1" customWidth="1"/>
    <col min="15369" max="15616" width="9.109375" style="159"/>
    <col min="15617" max="15617" width="1.109375" style="159" customWidth="1"/>
    <col min="15618" max="15618" width="19.6640625" style="159" customWidth="1"/>
    <col min="15619" max="15619" width="19.109375" style="159" customWidth="1"/>
    <col min="15620" max="15620" width="15.5546875" style="159" customWidth="1"/>
    <col min="15621" max="15621" width="30" style="159" customWidth="1"/>
    <col min="15622" max="15622" width="9.109375" style="159"/>
    <col min="15623" max="15623" width="9.109375" style="159" customWidth="1"/>
    <col min="15624" max="15624" width="9.44140625" style="159" bestFit="1" customWidth="1"/>
    <col min="15625" max="15872" width="9.109375" style="159"/>
    <col min="15873" max="15873" width="1.109375" style="159" customWidth="1"/>
    <col min="15874" max="15874" width="19.6640625" style="159" customWidth="1"/>
    <col min="15875" max="15875" width="19.109375" style="159" customWidth="1"/>
    <col min="15876" max="15876" width="15.5546875" style="159" customWidth="1"/>
    <col min="15877" max="15877" width="30" style="159" customWidth="1"/>
    <col min="15878" max="15878" width="9.109375" style="159"/>
    <col min="15879" max="15879" width="9.109375" style="159" customWidth="1"/>
    <col min="15880" max="15880" width="9.44140625" style="159" bestFit="1" customWidth="1"/>
    <col min="15881" max="16128" width="9.109375" style="159"/>
    <col min="16129" max="16129" width="1.109375" style="159" customWidth="1"/>
    <col min="16130" max="16130" width="19.6640625" style="159" customWidth="1"/>
    <col min="16131" max="16131" width="19.109375" style="159" customWidth="1"/>
    <col min="16132" max="16132" width="15.5546875" style="159" customWidth="1"/>
    <col min="16133" max="16133" width="30" style="159" customWidth="1"/>
    <col min="16134" max="16134" width="9.109375" style="159"/>
    <col min="16135" max="16135" width="9.109375" style="159" customWidth="1"/>
    <col min="16136" max="16136" width="9.44140625" style="159" bestFit="1" customWidth="1"/>
    <col min="16137" max="16384" width="9.109375" style="159"/>
  </cols>
  <sheetData>
    <row r="1" spans="2:6" x14ac:dyDescent="0.35">
      <c r="B1" s="1189"/>
      <c r="C1" s="1190"/>
      <c r="D1" s="1190"/>
      <c r="E1" s="1191"/>
    </row>
    <row r="2" spans="2:6" x14ac:dyDescent="0.35">
      <c r="B2" s="1192"/>
      <c r="C2" s="157"/>
      <c r="D2" s="157"/>
      <c r="E2" s="1193"/>
    </row>
    <row r="3" spans="2:6" x14ac:dyDescent="0.35">
      <c r="B3" s="1192"/>
      <c r="C3" s="157"/>
      <c r="D3" s="157"/>
      <c r="E3" s="1193"/>
    </row>
    <row r="4" spans="2:6" ht="11.25" customHeight="1" x14ac:dyDescent="0.35">
      <c r="B4" s="1192"/>
      <c r="C4" s="157"/>
      <c r="D4" s="157"/>
      <c r="E4" s="1193"/>
    </row>
    <row r="5" spans="2:6" x14ac:dyDescent="0.35">
      <c r="B5" s="1245" t="s">
        <v>218</v>
      </c>
      <c r="C5" s="1246"/>
      <c r="D5" s="1246"/>
      <c r="E5" s="1247"/>
    </row>
    <row r="6" spans="2:6" ht="18.75" customHeight="1" x14ac:dyDescent="0.35">
      <c r="B6" s="1194" t="s">
        <v>220</v>
      </c>
      <c r="C6" s="2" t="s">
        <v>3240</v>
      </c>
      <c r="D6" s="5"/>
      <c r="E6" s="1195"/>
    </row>
    <row r="7" spans="2:6" x14ac:dyDescent="0.35">
      <c r="B7" s="1194" t="s">
        <v>221</v>
      </c>
      <c r="C7" s="472" t="s">
        <v>4653</v>
      </c>
      <c r="D7" s="398"/>
      <c r="E7" s="1196"/>
    </row>
    <row r="8" spans="2:6" s="160" customFormat="1" ht="22.8" x14ac:dyDescent="0.35">
      <c r="B8" s="1194" t="s">
        <v>223</v>
      </c>
      <c r="C8" s="476" t="s">
        <v>3561</v>
      </c>
      <c r="D8" s="536"/>
      <c r="E8" s="1197"/>
    </row>
    <row r="9" spans="2:6" ht="7.5" customHeight="1" x14ac:dyDescent="0.35">
      <c r="B9" s="1198"/>
      <c r="C9" s="1199"/>
      <c r="D9" s="1200"/>
      <c r="E9" s="1193"/>
    </row>
    <row r="10" spans="2:6" x14ac:dyDescent="0.35">
      <c r="B10" s="1248" t="s">
        <v>3956</v>
      </c>
      <c r="C10" s="1249"/>
      <c r="D10" s="1249"/>
      <c r="E10" s="1250"/>
    </row>
    <row r="11" spans="2:6" ht="5.25" customHeight="1" x14ac:dyDescent="0.35">
      <c r="B11" s="1198"/>
      <c r="C11" s="1201"/>
      <c r="D11" s="1202"/>
      <c r="E11" s="1203"/>
    </row>
    <row r="12" spans="2:6" s="162" customFormat="1" ht="27" customHeight="1" x14ac:dyDescent="0.35">
      <c r="B12" s="1251" t="s">
        <v>228</v>
      </c>
      <c r="C12" s="1252"/>
      <c r="D12" s="1253" t="s">
        <v>4655</v>
      </c>
      <c r="E12" s="1254"/>
    </row>
    <row r="13" spans="2:6" x14ac:dyDescent="0.35">
      <c r="B13" s="1281" t="s">
        <v>4373</v>
      </c>
      <c r="C13" s="1282"/>
      <c r="D13" s="1283">
        <v>0.04</v>
      </c>
      <c r="E13" s="1284"/>
      <c r="F13" s="163"/>
    </row>
    <row r="14" spans="2:6" x14ac:dyDescent="0.35">
      <c r="B14" s="1281" t="s">
        <v>4374</v>
      </c>
      <c r="C14" s="1282"/>
      <c r="D14" s="1283">
        <v>1.23E-2</v>
      </c>
      <c r="E14" s="1284"/>
      <c r="F14" s="163"/>
    </row>
    <row r="15" spans="2:6" x14ac:dyDescent="0.35">
      <c r="B15" s="1281" t="s">
        <v>4375</v>
      </c>
      <c r="C15" s="1282"/>
      <c r="D15" s="1283">
        <v>4.0000000000000001E-3</v>
      </c>
      <c r="E15" s="1284"/>
      <c r="F15" s="163"/>
    </row>
    <row r="16" spans="2:6" x14ac:dyDescent="0.35">
      <c r="B16" s="1281" t="s">
        <v>4376</v>
      </c>
      <c r="C16" s="1282"/>
      <c r="D16" s="1283">
        <v>4.0000000000000001E-3</v>
      </c>
      <c r="E16" s="1284"/>
      <c r="F16" s="163"/>
    </row>
    <row r="17" spans="2:10" x14ac:dyDescent="0.35">
      <c r="B17" s="1281" t="s">
        <v>4377</v>
      </c>
      <c r="C17" s="1282"/>
      <c r="D17" s="1283">
        <f>SUM(D18:E21)</f>
        <v>4.6490000000000004E-2</v>
      </c>
      <c r="E17" s="1284"/>
      <c r="F17" s="163"/>
    </row>
    <row r="18" spans="2:10" x14ac:dyDescent="0.35">
      <c r="B18" s="1281" t="s">
        <v>4378</v>
      </c>
      <c r="C18" s="1282"/>
      <c r="D18" s="1283">
        <v>6.4999999999999997E-3</v>
      </c>
      <c r="E18" s="1284"/>
      <c r="F18" s="163"/>
    </row>
    <row r="19" spans="2:10" x14ac:dyDescent="0.35">
      <c r="B19" s="1281" t="s">
        <v>4379</v>
      </c>
      <c r="C19" s="1282"/>
      <c r="D19" s="1283">
        <v>2.9989999999999999E-2</v>
      </c>
      <c r="E19" s="1284"/>
      <c r="F19" s="163"/>
    </row>
    <row r="20" spans="2:10" x14ac:dyDescent="0.35">
      <c r="B20" s="1281" t="s">
        <v>4380</v>
      </c>
      <c r="C20" s="1282"/>
      <c r="D20" s="1283">
        <v>0</v>
      </c>
      <c r="E20" s="1284"/>
      <c r="F20" s="163"/>
    </row>
    <row r="21" spans="2:10" x14ac:dyDescent="0.35">
      <c r="B21" s="1281" t="s">
        <v>4381</v>
      </c>
      <c r="C21" s="1282"/>
      <c r="D21" s="1283">
        <v>0.01</v>
      </c>
      <c r="E21" s="1284"/>
      <c r="F21" s="163"/>
    </row>
    <row r="22" spans="2:10" x14ac:dyDescent="0.35">
      <c r="B22" s="1281" t="s">
        <v>4382</v>
      </c>
      <c r="C22" s="1282"/>
      <c r="D22" s="1283">
        <v>7.3950000000000002E-2</v>
      </c>
      <c r="E22" s="1284"/>
      <c r="F22" s="163"/>
    </row>
    <row r="23" spans="2:10" x14ac:dyDescent="0.35">
      <c r="B23" s="1281" t="s">
        <v>4383</v>
      </c>
      <c r="C23" s="1282"/>
      <c r="D23" s="1283">
        <v>1.265E-2</v>
      </c>
      <c r="E23" s="1284"/>
      <c r="F23" s="163"/>
    </row>
    <row r="24" spans="2:10" x14ac:dyDescent="0.35">
      <c r="B24" s="1268" t="s">
        <v>233</v>
      </c>
      <c r="C24" s="1269"/>
      <c r="D24" s="1285">
        <f>((1+(D13+D15+D23+D16))*(1+(D14))*(1+(D22)))/(1-(D17))-1</f>
        <v>0.20931695926655203</v>
      </c>
      <c r="E24" s="1286"/>
      <c r="G24" s="164"/>
      <c r="H24" s="164"/>
      <c r="I24" s="164"/>
      <c r="J24" s="164"/>
    </row>
    <row r="25" spans="2:10" ht="3.75" customHeight="1" x14ac:dyDescent="0.35">
      <c r="B25" s="1204"/>
      <c r="C25" s="1205"/>
      <c r="D25" s="1206"/>
      <c r="E25" s="1207"/>
    </row>
    <row r="26" spans="2:10" x14ac:dyDescent="0.35">
      <c r="B26" s="1275" t="s">
        <v>3111</v>
      </c>
      <c r="C26" s="1276"/>
      <c r="D26" s="1276"/>
      <c r="E26" s="1277"/>
    </row>
    <row r="27" spans="2:10" ht="27.75" customHeight="1" x14ac:dyDescent="0.35">
      <c r="B27" s="1278" t="s">
        <v>3112</v>
      </c>
      <c r="C27" s="1279"/>
      <c r="D27" s="1279"/>
      <c r="E27" s="1280"/>
    </row>
    <row r="28" spans="2:10" x14ac:dyDescent="0.35">
      <c r="B28" s="1278" t="s">
        <v>3113</v>
      </c>
      <c r="C28" s="1279"/>
      <c r="D28" s="1279"/>
      <c r="E28" s="1280"/>
    </row>
    <row r="29" spans="2:10" ht="30" customHeight="1" x14ac:dyDescent="0.35">
      <c r="B29" s="1278" t="s">
        <v>3114</v>
      </c>
      <c r="C29" s="1279"/>
      <c r="D29" s="1279"/>
      <c r="E29" s="1280"/>
    </row>
    <row r="30" spans="2:10" ht="78.75" customHeight="1" x14ac:dyDescent="0.35">
      <c r="B30" s="1278" t="s">
        <v>3115</v>
      </c>
      <c r="C30" s="1279"/>
      <c r="D30" s="1279"/>
      <c r="E30" s="1280"/>
    </row>
    <row r="31" spans="2:10" ht="5.25" customHeight="1" x14ac:dyDescent="0.35">
      <c r="B31" s="1198"/>
      <c r="C31" s="1214"/>
      <c r="D31" s="1200"/>
      <c r="E31" s="1193"/>
    </row>
    <row r="32" spans="2:10" x14ac:dyDescent="0.35">
      <c r="B32" s="1259" t="s">
        <v>293</v>
      </c>
      <c r="C32" s="1260"/>
      <c r="D32" s="1261"/>
      <c r="E32" s="1215" t="s">
        <v>294</v>
      </c>
    </row>
    <row r="33" spans="2:5" ht="22.5" customHeight="1" x14ac:dyDescent="0.35">
      <c r="B33" s="1262" t="s">
        <v>4651</v>
      </c>
      <c r="C33" s="1263"/>
      <c r="D33" s="1264"/>
      <c r="E33" s="1216"/>
    </row>
    <row r="34" spans="2:5" x14ac:dyDescent="0.35">
      <c r="B34" s="1217" t="s">
        <v>4652</v>
      </c>
      <c r="C34" s="176"/>
      <c r="D34" s="177"/>
      <c r="E34" s="1218"/>
    </row>
    <row r="35" spans="2:5" ht="5.25" customHeight="1" x14ac:dyDescent="0.35">
      <c r="B35" s="1219"/>
      <c r="C35" s="180"/>
      <c r="D35" s="1220"/>
      <c r="E35" s="1221"/>
    </row>
    <row r="36" spans="2:5" ht="18.75" customHeight="1" x14ac:dyDescent="0.35">
      <c r="B36" s="1265" t="s">
        <v>4650</v>
      </c>
      <c r="C36" s="1266"/>
      <c r="D36" s="1267"/>
      <c r="E36" s="1215" t="s">
        <v>294</v>
      </c>
    </row>
    <row r="37" spans="2:5" x14ac:dyDescent="0.35">
      <c r="B37" s="1222"/>
      <c r="C37" s="183"/>
      <c r="D37" s="184"/>
      <c r="E37" s="1223"/>
    </row>
    <row r="38" spans="2:5" ht="18.600000000000001" thickBot="1" x14ac:dyDescent="0.4">
      <c r="B38" s="1224"/>
      <c r="C38" s="1225"/>
      <c r="D38" s="1226"/>
      <c r="E38" s="1227"/>
    </row>
  </sheetData>
  <mergeCells count="36">
    <mergeCell ref="B36:D36"/>
    <mergeCell ref="B20:C20"/>
    <mergeCell ref="D20:E20"/>
    <mergeCell ref="D21:E21"/>
    <mergeCell ref="D22:E22"/>
    <mergeCell ref="D23:E23"/>
    <mergeCell ref="B21:C21"/>
    <mergeCell ref="B22:C22"/>
    <mergeCell ref="B23:C23"/>
    <mergeCell ref="B26:E26"/>
    <mergeCell ref="B27:E27"/>
    <mergeCell ref="B28:E28"/>
    <mergeCell ref="B29:E29"/>
    <mergeCell ref="B30:E30"/>
    <mergeCell ref="D24:E24"/>
    <mergeCell ref="B33:D33"/>
    <mergeCell ref="B18:C18"/>
    <mergeCell ref="D18:E18"/>
    <mergeCell ref="B19:C19"/>
    <mergeCell ref="D19:E19"/>
    <mergeCell ref="B32:D32"/>
    <mergeCell ref="B24:C24"/>
    <mergeCell ref="B5:E5"/>
    <mergeCell ref="B10:E10"/>
    <mergeCell ref="B12:C12"/>
    <mergeCell ref="D12:E12"/>
    <mergeCell ref="B13:C13"/>
    <mergeCell ref="D13:E13"/>
    <mergeCell ref="B17:C17"/>
    <mergeCell ref="D17:E17"/>
    <mergeCell ref="B14:C14"/>
    <mergeCell ref="D14:E14"/>
    <mergeCell ref="B15:C15"/>
    <mergeCell ref="D15:E15"/>
    <mergeCell ref="B16:C16"/>
    <mergeCell ref="D16:E16"/>
  </mergeCells>
  <printOptions horizontalCentered="1"/>
  <pageMargins left="0.25" right="0.25" top="0.75" bottom="0.75" header="0.3" footer="0.3"/>
  <pageSetup paperSize="9" scale="87" orientation="portrait" r:id="rId1"/>
  <headerFooter>
    <oddFooter>&amp;L&amp;"-,Regular"&amp;A&amp;R&amp;"-,Regular"Página &amp;P de &amp;N</oddFooter>
  </headerFooter>
  <ignoredErrors>
    <ignoredError sqref="D17" unlockedFormula="1"/>
  </ignoredErrors>
  <drawing r:id="rId2"/>
  <legacyDrawing r:id="rId3"/>
  <oleObjects>
    <mc:AlternateContent xmlns:mc="http://schemas.openxmlformats.org/markup-compatibility/2006">
      <mc:Choice Requires="x14">
        <oleObject progId="PBrush" shapeId="2050" r:id="rId4">
          <objectPr defaultSize="0" autoPict="0" r:id="rId5">
            <anchor moveWithCells="1" sizeWithCells="1">
              <from>
                <xdr:col>1</xdr:col>
                <xdr:colOff>137160</xdr:colOff>
                <xdr:row>0</xdr:row>
                <xdr:rowOff>68580</xdr:rowOff>
              </from>
              <to>
                <xdr:col>1</xdr:col>
                <xdr:colOff>1143000</xdr:colOff>
                <xdr:row>3</xdr:row>
                <xdr:rowOff>83820</xdr:rowOff>
              </to>
            </anchor>
          </objectPr>
        </oleObject>
      </mc:Choice>
      <mc:Fallback>
        <oleObject progId="PBrush" shapeId="205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33"/>
  <sheetViews>
    <sheetView view="pageBreakPreview" zoomScale="80" zoomScaleNormal="70" zoomScaleSheetLayoutView="80" workbookViewId="0">
      <selection activeCell="D1" sqref="D1"/>
    </sheetView>
  </sheetViews>
  <sheetFormatPr defaultRowHeight="13.2" x14ac:dyDescent="0.3"/>
  <cols>
    <col min="1" max="1" width="1.6640625" style="157" bestFit="1" customWidth="1"/>
    <col min="2" max="2" width="12.6640625" style="157" customWidth="1"/>
    <col min="3" max="3" width="19.5546875" style="157" customWidth="1"/>
    <col min="4" max="4" width="37.6640625" style="157" customWidth="1"/>
    <col min="5" max="5" width="20" style="157" customWidth="1"/>
    <col min="6" max="6" width="20.88671875" style="157" customWidth="1"/>
    <col min="7" max="7" width="27.5546875" style="190" customWidth="1"/>
    <col min="8" max="8" width="23.44140625" style="204" customWidth="1"/>
    <col min="9" max="9" width="12" style="190" customWidth="1"/>
    <col min="10" max="10" width="8.88671875" style="204" customWidth="1"/>
    <col min="11" max="11" width="14.5546875" style="190" customWidth="1"/>
    <col min="12" max="12" width="9.109375" style="204"/>
    <col min="13" max="16" width="9.109375" style="157"/>
    <col min="17" max="17" width="10.88671875" style="157" customWidth="1"/>
    <col min="18" max="257" width="9.109375" style="157"/>
    <col min="258" max="258" width="1.6640625" style="157" bestFit="1" customWidth="1"/>
    <col min="259" max="259" width="12.6640625" style="157" customWidth="1"/>
    <col min="260" max="260" width="60.109375" style="157" customWidth="1"/>
    <col min="261" max="261" width="20" style="157" customWidth="1"/>
    <col min="262" max="262" width="20.88671875" style="157" customWidth="1"/>
    <col min="263" max="263" width="27.5546875" style="157" customWidth="1"/>
    <col min="264" max="264" width="23.44140625" style="157" customWidth="1"/>
    <col min="265" max="265" width="12" style="157" customWidth="1"/>
    <col min="266" max="266" width="8.88671875" style="157" customWidth="1"/>
    <col min="267" max="267" width="14.5546875" style="157" customWidth="1"/>
    <col min="268" max="272" width="9.109375" style="157"/>
    <col min="273" max="273" width="10.88671875" style="157" customWidth="1"/>
    <col min="274" max="513" width="9.109375" style="157"/>
    <col min="514" max="514" width="1.6640625" style="157" bestFit="1" customWidth="1"/>
    <col min="515" max="515" width="12.6640625" style="157" customWidth="1"/>
    <col min="516" max="516" width="60.109375" style="157" customWidth="1"/>
    <col min="517" max="517" width="20" style="157" customWidth="1"/>
    <col min="518" max="518" width="20.88671875" style="157" customWidth="1"/>
    <col min="519" max="519" width="27.5546875" style="157" customWidth="1"/>
    <col min="520" max="520" width="23.44140625" style="157" customWidth="1"/>
    <col min="521" max="521" width="12" style="157" customWidth="1"/>
    <col min="522" max="522" width="8.88671875" style="157" customWidth="1"/>
    <col min="523" max="523" width="14.5546875" style="157" customWidth="1"/>
    <col min="524" max="528" width="9.109375" style="157"/>
    <col min="529" max="529" width="10.88671875" style="157" customWidth="1"/>
    <col min="530" max="769" width="9.109375" style="157"/>
    <col min="770" max="770" width="1.6640625" style="157" bestFit="1" customWidth="1"/>
    <col min="771" max="771" width="12.6640625" style="157" customWidth="1"/>
    <col min="772" max="772" width="60.109375" style="157" customWidth="1"/>
    <col min="773" max="773" width="20" style="157" customWidth="1"/>
    <col min="774" max="774" width="20.88671875" style="157" customWidth="1"/>
    <col min="775" max="775" width="27.5546875" style="157" customWidth="1"/>
    <col min="776" max="776" width="23.44140625" style="157" customWidth="1"/>
    <col min="777" max="777" width="12" style="157" customWidth="1"/>
    <col min="778" max="778" width="8.88671875" style="157" customWidth="1"/>
    <col min="779" max="779" width="14.5546875" style="157" customWidth="1"/>
    <col min="780" max="784" width="9.109375" style="157"/>
    <col min="785" max="785" width="10.88671875" style="157" customWidth="1"/>
    <col min="786" max="1025" width="9.109375" style="157"/>
    <col min="1026" max="1026" width="1.6640625" style="157" bestFit="1" customWidth="1"/>
    <col min="1027" max="1027" width="12.6640625" style="157" customWidth="1"/>
    <col min="1028" max="1028" width="60.109375" style="157" customWidth="1"/>
    <col min="1029" max="1029" width="20" style="157" customWidth="1"/>
    <col min="1030" max="1030" width="20.88671875" style="157" customWidth="1"/>
    <col min="1031" max="1031" width="27.5546875" style="157" customWidth="1"/>
    <col min="1032" max="1032" width="23.44140625" style="157" customWidth="1"/>
    <col min="1033" max="1033" width="12" style="157" customWidth="1"/>
    <col min="1034" max="1034" width="8.88671875" style="157" customWidth="1"/>
    <col min="1035" max="1035" width="14.5546875" style="157" customWidth="1"/>
    <col min="1036" max="1040" width="9.109375" style="157"/>
    <col min="1041" max="1041" width="10.88671875" style="157" customWidth="1"/>
    <col min="1042" max="1281" width="9.109375" style="157"/>
    <col min="1282" max="1282" width="1.6640625" style="157" bestFit="1" customWidth="1"/>
    <col min="1283" max="1283" width="12.6640625" style="157" customWidth="1"/>
    <col min="1284" max="1284" width="60.109375" style="157" customWidth="1"/>
    <col min="1285" max="1285" width="20" style="157" customWidth="1"/>
    <col min="1286" max="1286" width="20.88671875" style="157" customWidth="1"/>
    <col min="1287" max="1287" width="27.5546875" style="157" customWidth="1"/>
    <col min="1288" max="1288" width="23.44140625" style="157" customWidth="1"/>
    <col min="1289" max="1289" width="12" style="157" customWidth="1"/>
    <col min="1290" max="1290" width="8.88671875" style="157" customWidth="1"/>
    <col min="1291" max="1291" width="14.5546875" style="157" customWidth="1"/>
    <col min="1292" max="1296" width="9.109375" style="157"/>
    <col min="1297" max="1297" width="10.88671875" style="157" customWidth="1"/>
    <col min="1298" max="1537" width="9.109375" style="157"/>
    <col min="1538" max="1538" width="1.6640625" style="157" bestFit="1" customWidth="1"/>
    <col min="1539" max="1539" width="12.6640625" style="157" customWidth="1"/>
    <col min="1540" max="1540" width="60.109375" style="157" customWidth="1"/>
    <col min="1541" max="1541" width="20" style="157" customWidth="1"/>
    <col min="1542" max="1542" width="20.88671875" style="157" customWidth="1"/>
    <col min="1543" max="1543" width="27.5546875" style="157" customWidth="1"/>
    <col min="1544" max="1544" width="23.44140625" style="157" customWidth="1"/>
    <col min="1545" max="1545" width="12" style="157" customWidth="1"/>
    <col min="1546" max="1546" width="8.88671875" style="157" customWidth="1"/>
    <col min="1547" max="1547" width="14.5546875" style="157" customWidth="1"/>
    <col min="1548" max="1552" width="9.109375" style="157"/>
    <col min="1553" max="1553" width="10.88671875" style="157" customWidth="1"/>
    <col min="1554" max="1793" width="9.109375" style="157"/>
    <col min="1794" max="1794" width="1.6640625" style="157" bestFit="1" customWidth="1"/>
    <col min="1795" max="1795" width="12.6640625" style="157" customWidth="1"/>
    <col min="1796" max="1796" width="60.109375" style="157" customWidth="1"/>
    <col min="1797" max="1797" width="20" style="157" customWidth="1"/>
    <col min="1798" max="1798" width="20.88671875" style="157" customWidth="1"/>
    <col min="1799" max="1799" width="27.5546875" style="157" customWidth="1"/>
    <col min="1800" max="1800" width="23.44140625" style="157" customWidth="1"/>
    <col min="1801" max="1801" width="12" style="157" customWidth="1"/>
    <col min="1802" max="1802" width="8.88671875" style="157" customWidth="1"/>
    <col min="1803" max="1803" width="14.5546875" style="157" customWidth="1"/>
    <col min="1804" max="1808" width="9.109375" style="157"/>
    <col min="1809" max="1809" width="10.88671875" style="157" customWidth="1"/>
    <col min="1810" max="2049" width="9.109375" style="157"/>
    <col min="2050" max="2050" width="1.6640625" style="157" bestFit="1" customWidth="1"/>
    <col min="2051" max="2051" width="12.6640625" style="157" customWidth="1"/>
    <col min="2052" max="2052" width="60.109375" style="157" customWidth="1"/>
    <col min="2053" max="2053" width="20" style="157" customWidth="1"/>
    <col min="2054" max="2054" width="20.88671875" style="157" customWidth="1"/>
    <col min="2055" max="2055" width="27.5546875" style="157" customWidth="1"/>
    <col min="2056" max="2056" width="23.44140625" style="157" customWidth="1"/>
    <col min="2057" max="2057" width="12" style="157" customWidth="1"/>
    <col min="2058" max="2058" width="8.88671875" style="157" customWidth="1"/>
    <col min="2059" max="2059" width="14.5546875" style="157" customWidth="1"/>
    <col min="2060" max="2064" width="9.109375" style="157"/>
    <col min="2065" max="2065" width="10.88671875" style="157" customWidth="1"/>
    <col min="2066" max="2305" width="9.109375" style="157"/>
    <col min="2306" max="2306" width="1.6640625" style="157" bestFit="1" customWidth="1"/>
    <col min="2307" max="2307" width="12.6640625" style="157" customWidth="1"/>
    <col min="2308" max="2308" width="60.109375" style="157" customWidth="1"/>
    <col min="2309" max="2309" width="20" style="157" customWidth="1"/>
    <col min="2310" max="2310" width="20.88671875" style="157" customWidth="1"/>
    <col min="2311" max="2311" width="27.5546875" style="157" customWidth="1"/>
    <col min="2312" max="2312" width="23.44140625" style="157" customWidth="1"/>
    <col min="2313" max="2313" width="12" style="157" customWidth="1"/>
    <col min="2314" max="2314" width="8.88671875" style="157" customWidth="1"/>
    <col min="2315" max="2315" width="14.5546875" style="157" customWidth="1"/>
    <col min="2316" max="2320" width="9.109375" style="157"/>
    <col min="2321" max="2321" width="10.88671875" style="157" customWidth="1"/>
    <col min="2322" max="2561" width="9.109375" style="157"/>
    <col min="2562" max="2562" width="1.6640625" style="157" bestFit="1" customWidth="1"/>
    <col min="2563" max="2563" width="12.6640625" style="157" customWidth="1"/>
    <col min="2564" max="2564" width="60.109375" style="157" customWidth="1"/>
    <col min="2565" max="2565" width="20" style="157" customWidth="1"/>
    <col min="2566" max="2566" width="20.88671875" style="157" customWidth="1"/>
    <col min="2567" max="2567" width="27.5546875" style="157" customWidth="1"/>
    <col min="2568" max="2568" width="23.44140625" style="157" customWidth="1"/>
    <col min="2569" max="2569" width="12" style="157" customWidth="1"/>
    <col min="2570" max="2570" width="8.88671875" style="157" customWidth="1"/>
    <col min="2571" max="2571" width="14.5546875" style="157" customWidth="1"/>
    <col min="2572" max="2576" width="9.109375" style="157"/>
    <col min="2577" max="2577" width="10.88671875" style="157" customWidth="1"/>
    <col min="2578" max="2817" width="9.109375" style="157"/>
    <col min="2818" max="2818" width="1.6640625" style="157" bestFit="1" customWidth="1"/>
    <col min="2819" max="2819" width="12.6640625" style="157" customWidth="1"/>
    <col min="2820" max="2820" width="60.109375" style="157" customWidth="1"/>
    <col min="2821" max="2821" width="20" style="157" customWidth="1"/>
    <col min="2822" max="2822" width="20.88671875" style="157" customWidth="1"/>
    <col min="2823" max="2823" width="27.5546875" style="157" customWidth="1"/>
    <col min="2824" max="2824" width="23.44140625" style="157" customWidth="1"/>
    <col min="2825" max="2825" width="12" style="157" customWidth="1"/>
    <col min="2826" max="2826" width="8.88671875" style="157" customWidth="1"/>
    <col min="2827" max="2827" width="14.5546875" style="157" customWidth="1"/>
    <col min="2828" max="2832" width="9.109375" style="157"/>
    <col min="2833" max="2833" width="10.88671875" style="157" customWidth="1"/>
    <col min="2834" max="3073" width="9.109375" style="157"/>
    <col min="3074" max="3074" width="1.6640625" style="157" bestFit="1" customWidth="1"/>
    <col min="3075" max="3075" width="12.6640625" style="157" customWidth="1"/>
    <col min="3076" max="3076" width="60.109375" style="157" customWidth="1"/>
    <col min="3077" max="3077" width="20" style="157" customWidth="1"/>
    <col min="3078" max="3078" width="20.88671875" style="157" customWidth="1"/>
    <col min="3079" max="3079" width="27.5546875" style="157" customWidth="1"/>
    <col min="3080" max="3080" width="23.44140625" style="157" customWidth="1"/>
    <col min="3081" max="3081" width="12" style="157" customWidth="1"/>
    <col min="3082" max="3082" width="8.88671875" style="157" customWidth="1"/>
    <col min="3083" max="3083" width="14.5546875" style="157" customWidth="1"/>
    <col min="3084" max="3088" width="9.109375" style="157"/>
    <col min="3089" max="3089" width="10.88671875" style="157" customWidth="1"/>
    <col min="3090" max="3329" width="9.109375" style="157"/>
    <col min="3330" max="3330" width="1.6640625" style="157" bestFit="1" customWidth="1"/>
    <col min="3331" max="3331" width="12.6640625" style="157" customWidth="1"/>
    <col min="3332" max="3332" width="60.109375" style="157" customWidth="1"/>
    <col min="3333" max="3333" width="20" style="157" customWidth="1"/>
    <col min="3334" max="3334" width="20.88671875" style="157" customWidth="1"/>
    <col min="3335" max="3335" width="27.5546875" style="157" customWidth="1"/>
    <col min="3336" max="3336" width="23.44140625" style="157" customWidth="1"/>
    <col min="3337" max="3337" width="12" style="157" customWidth="1"/>
    <col min="3338" max="3338" width="8.88671875" style="157" customWidth="1"/>
    <col min="3339" max="3339" width="14.5546875" style="157" customWidth="1"/>
    <col min="3340" max="3344" width="9.109375" style="157"/>
    <col min="3345" max="3345" width="10.88671875" style="157" customWidth="1"/>
    <col min="3346" max="3585" width="9.109375" style="157"/>
    <col min="3586" max="3586" width="1.6640625" style="157" bestFit="1" customWidth="1"/>
    <col min="3587" max="3587" width="12.6640625" style="157" customWidth="1"/>
    <col min="3588" max="3588" width="60.109375" style="157" customWidth="1"/>
    <col min="3589" max="3589" width="20" style="157" customWidth="1"/>
    <col min="3590" max="3590" width="20.88671875" style="157" customWidth="1"/>
    <col min="3591" max="3591" width="27.5546875" style="157" customWidth="1"/>
    <col min="3592" max="3592" width="23.44140625" style="157" customWidth="1"/>
    <col min="3593" max="3593" width="12" style="157" customWidth="1"/>
    <col min="3594" max="3594" width="8.88671875" style="157" customWidth="1"/>
    <col min="3595" max="3595" width="14.5546875" style="157" customWidth="1"/>
    <col min="3596" max="3600" width="9.109375" style="157"/>
    <col min="3601" max="3601" width="10.88671875" style="157" customWidth="1"/>
    <col min="3602" max="3841" width="9.109375" style="157"/>
    <col min="3842" max="3842" width="1.6640625" style="157" bestFit="1" customWidth="1"/>
    <col min="3843" max="3843" width="12.6640625" style="157" customWidth="1"/>
    <col min="3844" max="3844" width="60.109375" style="157" customWidth="1"/>
    <col min="3845" max="3845" width="20" style="157" customWidth="1"/>
    <col min="3846" max="3846" width="20.88671875" style="157" customWidth="1"/>
    <col min="3847" max="3847" width="27.5546875" style="157" customWidth="1"/>
    <col min="3848" max="3848" width="23.44140625" style="157" customWidth="1"/>
    <col min="3849" max="3849" width="12" style="157" customWidth="1"/>
    <col min="3850" max="3850" width="8.88671875" style="157" customWidth="1"/>
    <col min="3851" max="3851" width="14.5546875" style="157" customWidth="1"/>
    <col min="3852" max="3856" width="9.109375" style="157"/>
    <col min="3857" max="3857" width="10.88671875" style="157" customWidth="1"/>
    <col min="3858" max="4097" width="9.109375" style="157"/>
    <col min="4098" max="4098" width="1.6640625" style="157" bestFit="1" customWidth="1"/>
    <col min="4099" max="4099" width="12.6640625" style="157" customWidth="1"/>
    <col min="4100" max="4100" width="60.109375" style="157" customWidth="1"/>
    <col min="4101" max="4101" width="20" style="157" customWidth="1"/>
    <col min="4102" max="4102" width="20.88671875" style="157" customWidth="1"/>
    <col min="4103" max="4103" width="27.5546875" style="157" customWidth="1"/>
    <col min="4104" max="4104" width="23.44140625" style="157" customWidth="1"/>
    <col min="4105" max="4105" width="12" style="157" customWidth="1"/>
    <col min="4106" max="4106" width="8.88671875" style="157" customWidth="1"/>
    <col min="4107" max="4107" width="14.5546875" style="157" customWidth="1"/>
    <col min="4108" max="4112" width="9.109375" style="157"/>
    <col min="4113" max="4113" width="10.88671875" style="157" customWidth="1"/>
    <col min="4114" max="4353" width="9.109375" style="157"/>
    <col min="4354" max="4354" width="1.6640625" style="157" bestFit="1" customWidth="1"/>
    <col min="4355" max="4355" width="12.6640625" style="157" customWidth="1"/>
    <col min="4356" max="4356" width="60.109375" style="157" customWidth="1"/>
    <col min="4357" max="4357" width="20" style="157" customWidth="1"/>
    <col min="4358" max="4358" width="20.88671875" style="157" customWidth="1"/>
    <col min="4359" max="4359" width="27.5546875" style="157" customWidth="1"/>
    <col min="4360" max="4360" width="23.44140625" style="157" customWidth="1"/>
    <col min="4361" max="4361" width="12" style="157" customWidth="1"/>
    <col min="4362" max="4362" width="8.88671875" style="157" customWidth="1"/>
    <col min="4363" max="4363" width="14.5546875" style="157" customWidth="1"/>
    <col min="4364" max="4368" width="9.109375" style="157"/>
    <col min="4369" max="4369" width="10.88671875" style="157" customWidth="1"/>
    <col min="4370" max="4609" width="9.109375" style="157"/>
    <col min="4610" max="4610" width="1.6640625" style="157" bestFit="1" customWidth="1"/>
    <col min="4611" max="4611" width="12.6640625" style="157" customWidth="1"/>
    <col min="4612" max="4612" width="60.109375" style="157" customWidth="1"/>
    <col min="4613" max="4613" width="20" style="157" customWidth="1"/>
    <col min="4614" max="4614" width="20.88671875" style="157" customWidth="1"/>
    <col min="4615" max="4615" width="27.5546875" style="157" customWidth="1"/>
    <col min="4616" max="4616" width="23.44140625" style="157" customWidth="1"/>
    <col min="4617" max="4617" width="12" style="157" customWidth="1"/>
    <col min="4618" max="4618" width="8.88671875" style="157" customWidth="1"/>
    <col min="4619" max="4619" width="14.5546875" style="157" customWidth="1"/>
    <col min="4620" max="4624" width="9.109375" style="157"/>
    <col min="4625" max="4625" width="10.88671875" style="157" customWidth="1"/>
    <col min="4626" max="4865" width="9.109375" style="157"/>
    <col min="4866" max="4866" width="1.6640625" style="157" bestFit="1" customWidth="1"/>
    <col min="4867" max="4867" width="12.6640625" style="157" customWidth="1"/>
    <col min="4868" max="4868" width="60.109375" style="157" customWidth="1"/>
    <col min="4869" max="4869" width="20" style="157" customWidth="1"/>
    <col min="4870" max="4870" width="20.88671875" style="157" customWidth="1"/>
    <col min="4871" max="4871" width="27.5546875" style="157" customWidth="1"/>
    <col min="4872" max="4872" width="23.44140625" style="157" customWidth="1"/>
    <col min="4873" max="4873" width="12" style="157" customWidth="1"/>
    <col min="4874" max="4874" width="8.88671875" style="157" customWidth="1"/>
    <col min="4875" max="4875" width="14.5546875" style="157" customWidth="1"/>
    <col min="4876" max="4880" width="9.109375" style="157"/>
    <col min="4881" max="4881" width="10.88671875" style="157" customWidth="1"/>
    <col min="4882" max="5121" width="9.109375" style="157"/>
    <col min="5122" max="5122" width="1.6640625" style="157" bestFit="1" customWidth="1"/>
    <col min="5123" max="5123" width="12.6640625" style="157" customWidth="1"/>
    <col min="5124" max="5124" width="60.109375" style="157" customWidth="1"/>
    <col min="5125" max="5125" width="20" style="157" customWidth="1"/>
    <col min="5126" max="5126" width="20.88671875" style="157" customWidth="1"/>
    <col min="5127" max="5127" width="27.5546875" style="157" customWidth="1"/>
    <col min="5128" max="5128" width="23.44140625" style="157" customWidth="1"/>
    <col min="5129" max="5129" width="12" style="157" customWidth="1"/>
    <col min="5130" max="5130" width="8.88671875" style="157" customWidth="1"/>
    <col min="5131" max="5131" width="14.5546875" style="157" customWidth="1"/>
    <col min="5132" max="5136" width="9.109375" style="157"/>
    <col min="5137" max="5137" width="10.88671875" style="157" customWidth="1"/>
    <col min="5138" max="5377" width="9.109375" style="157"/>
    <col min="5378" max="5378" width="1.6640625" style="157" bestFit="1" customWidth="1"/>
    <col min="5379" max="5379" width="12.6640625" style="157" customWidth="1"/>
    <col min="5380" max="5380" width="60.109375" style="157" customWidth="1"/>
    <col min="5381" max="5381" width="20" style="157" customWidth="1"/>
    <col min="5382" max="5382" width="20.88671875" style="157" customWidth="1"/>
    <col min="5383" max="5383" width="27.5546875" style="157" customWidth="1"/>
    <col min="5384" max="5384" width="23.44140625" style="157" customWidth="1"/>
    <col min="5385" max="5385" width="12" style="157" customWidth="1"/>
    <col min="5386" max="5386" width="8.88671875" style="157" customWidth="1"/>
    <col min="5387" max="5387" width="14.5546875" style="157" customWidth="1"/>
    <col min="5388" max="5392" width="9.109375" style="157"/>
    <col min="5393" max="5393" width="10.88671875" style="157" customWidth="1"/>
    <col min="5394" max="5633" width="9.109375" style="157"/>
    <col min="5634" max="5634" width="1.6640625" style="157" bestFit="1" customWidth="1"/>
    <col min="5635" max="5635" width="12.6640625" style="157" customWidth="1"/>
    <col min="5636" max="5636" width="60.109375" style="157" customWidth="1"/>
    <col min="5637" max="5637" width="20" style="157" customWidth="1"/>
    <col min="5638" max="5638" width="20.88671875" style="157" customWidth="1"/>
    <col min="5639" max="5639" width="27.5546875" style="157" customWidth="1"/>
    <col min="5640" max="5640" width="23.44140625" style="157" customWidth="1"/>
    <col min="5641" max="5641" width="12" style="157" customWidth="1"/>
    <col min="5642" max="5642" width="8.88671875" style="157" customWidth="1"/>
    <col min="5643" max="5643" width="14.5546875" style="157" customWidth="1"/>
    <col min="5644" max="5648" width="9.109375" style="157"/>
    <col min="5649" max="5649" width="10.88671875" style="157" customWidth="1"/>
    <col min="5650" max="5889" width="9.109375" style="157"/>
    <col min="5890" max="5890" width="1.6640625" style="157" bestFit="1" customWidth="1"/>
    <col min="5891" max="5891" width="12.6640625" style="157" customWidth="1"/>
    <col min="5892" max="5892" width="60.109375" style="157" customWidth="1"/>
    <col min="5893" max="5893" width="20" style="157" customWidth="1"/>
    <col min="5894" max="5894" width="20.88671875" style="157" customWidth="1"/>
    <col min="5895" max="5895" width="27.5546875" style="157" customWidth="1"/>
    <col min="5896" max="5896" width="23.44140625" style="157" customWidth="1"/>
    <col min="5897" max="5897" width="12" style="157" customWidth="1"/>
    <col min="5898" max="5898" width="8.88671875" style="157" customWidth="1"/>
    <col min="5899" max="5899" width="14.5546875" style="157" customWidth="1"/>
    <col min="5900" max="5904" width="9.109375" style="157"/>
    <col min="5905" max="5905" width="10.88671875" style="157" customWidth="1"/>
    <col min="5906" max="6145" width="9.109375" style="157"/>
    <col min="6146" max="6146" width="1.6640625" style="157" bestFit="1" customWidth="1"/>
    <col min="6147" max="6147" width="12.6640625" style="157" customWidth="1"/>
    <col min="6148" max="6148" width="60.109375" style="157" customWidth="1"/>
    <col min="6149" max="6149" width="20" style="157" customWidth="1"/>
    <col min="6150" max="6150" width="20.88671875" style="157" customWidth="1"/>
    <col min="6151" max="6151" width="27.5546875" style="157" customWidth="1"/>
    <col min="6152" max="6152" width="23.44140625" style="157" customWidth="1"/>
    <col min="6153" max="6153" width="12" style="157" customWidth="1"/>
    <col min="6154" max="6154" width="8.88671875" style="157" customWidth="1"/>
    <col min="6155" max="6155" width="14.5546875" style="157" customWidth="1"/>
    <col min="6156" max="6160" width="9.109375" style="157"/>
    <col min="6161" max="6161" width="10.88671875" style="157" customWidth="1"/>
    <col min="6162" max="6401" width="9.109375" style="157"/>
    <col min="6402" max="6402" width="1.6640625" style="157" bestFit="1" customWidth="1"/>
    <col min="6403" max="6403" width="12.6640625" style="157" customWidth="1"/>
    <col min="6404" max="6404" width="60.109375" style="157" customWidth="1"/>
    <col min="6405" max="6405" width="20" style="157" customWidth="1"/>
    <col min="6406" max="6406" width="20.88671875" style="157" customWidth="1"/>
    <col min="6407" max="6407" width="27.5546875" style="157" customWidth="1"/>
    <col min="6408" max="6408" width="23.44140625" style="157" customWidth="1"/>
    <col min="6409" max="6409" width="12" style="157" customWidth="1"/>
    <col min="6410" max="6410" width="8.88671875" style="157" customWidth="1"/>
    <col min="6411" max="6411" width="14.5546875" style="157" customWidth="1"/>
    <col min="6412" max="6416" width="9.109375" style="157"/>
    <col min="6417" max="6417" width="10.88671875" style="157" customWidth="1"/>
    <col min="6418" max="6657" width="9.109375" style="157"/>
    <col min="6658" max="6658" width="1.6640625" style="157" bestFit="1" customWidth="1"/>
    <col min="6659" max="6659" width="12.6640625" style="157" customWidth="1"/>
    <col min="6660" max="6660" width="60.109375" style="157" customWidth="1"/>
    <col min="6661" max="6661" width="20" style="157" customWidth="1"/>
    <col min="6662" max="6662" width="20.88671875" style="157" customWidth="1"/>
    <col min="6663" max="6663" width="27.5546875" style="157" customWidth="1"/>
    <col min="6664" max="6664" width="23.44140625" style="157" customWidth="1"/>
    <col min="6665" max="6665" width="12" style="157" customWidth="1"/>
    <col min="6666" max="6666" width="8.88671875" style="157" customWidth="1"/>
    <col min="6667" max="6667" width="14.5546875" style="157" customWidth="1"/>
    <col min="6668" max="6672" width="9.109375" style="157"/>
    <col min="6673" max="6673" width="10.88671875" style="157" customWidth="1"/>
    <col min="6674" max="6913" width="9.109375" style="157"/>
    <col min="6914" max="6914" width="1.6640625" style="157" bestFit="1" customWidth="1"/>
    <col min="6915" max="6915" width="12.6640625" style="157" customWidth="1"/>
    <col min="6916" max="6916" width="60.109375" style="157" customWidth="1"/>
    <col min="6917" max="6917" width="20" style="157" customWidth="1"/>
    <col min="6918" max="6918" width="20.88671875" style="157" customWidth="1"/>
    <col min="6919" max="6919" width="27.5546875" style="157" customWidth="1"/>
    <col min="6920" max="6920" width="23.44140625" style="157" customWidth="1"/>
    <col min="6921" max="6921" width="12" style="157" customWidth="1"/>
    <col min="6922" max="6922" width="8.88671875" style="157" customWidth="1"/>
    <col min="6923" max="6923" width="14.5546875" style="157" customWidth="1"/>
    <col min="6924" max="6928" width="9.109375" style="157"/>
    <col min="6929" max="6929" width="10.88671875" style="157" customWidth="1"/>
    <col min="6930" max="7169" width="9.109375" style="157"/>
    <col min="7170" max="7170" width="1.6640625" style="157" bestFit="1" customWidth="1"/>
    <col min="7171" max="7171" width="12.6640625" style="157" customWidth="1"/>
    <col min="7172" max="7172" width="60.109375" style="157" customWidth="1"/>
    <col min="7173" max="7173" width="20" style="157" customWidth="1"/>
    <col min="7174" max="7174" width="20.88671875" style="157" customWidth="1"/>
    <col min="7175" max="7175" width="27.5546875" style="157" customWidth="1"/>
    <col min="7176" max="7176" width="23.44140625" style="157" customWidth="1"/>
    <col min="7177" max="7177" width="12" style="157" customWidth="1"/>
    <col min="7178" max="7178" width="8.88671875" style="157" customWidth="1"/>
    <col min="7179" max="7179" width="14.5546875" style="157" customWidth="1"/>
    <col min="7180" max="7184" width="9.109375" style="157"/>
    <col min="7185" max="7185" width="10.88671875" style="157" customWidth="1"/>
    <col min="7186" max="7425" width="9.109375" style="157"/>
    <col min="7426" max="7426" width="1.6640625" style="157" bestFit="1" customWidth="1"/>
    <col min="7427" max="7427" width="12.6640625" style="157" customWidth="1"/>
    <col min="7428" max="7428" width="60.109375" style="157" customWidth="1"/>
    <col min="7429" max="7429" width="20" style="157" customWidth="1"/>
    <col min="7430" max="7430" width="20.88671875" style="157" customWidth="1"/>
    <col min="7431" max="7431" width="27.5546875" style="157" customWidth="1"/>
    <col min="7432" max="7432" width="23.44140625" style="157" customWidth="1"/>
    <col min="7433" max="7433" width="12" style="157" customWidth="1"/>
    <col min="7434" max="7434" width="8.88671875" style="157" customWidth="1"/>
    <col min="7435" max="7435" width="14.5546875" style="157" customWidth="1"/>
    <col min="7436" max="7440" width="9.109375" style="157"/>
    <col min="7441" max="7441" width="10.88671875" style="157" customWidth="1"/>
    <col min="7442" max="7681" width="9.109375" style="157"/>
    <col min="7682" max="7682" width="1.6640625" style="157" bestFit="1" customWidth="1"/>
    <col min="7683" max="7683" width="12.6640625" style="157" customWidth="1"/>
    <col min="7684" max="7684" width="60.109375" style="157" customWidth="1"/>
    <col min="7685" max="7685" width="20" style="157" customWidth="1"/>
    <col min="7686" max="7686" width="20.88671875" style="157" customWidth="1"/>
    <col min="7687" max="7687" width="27.5546875" style="157" customWidth="1"/>
    <col min="7688" max="7688" width="23.44140625" style="157" customWidth="1"/>
    <col min="7689" max="7689" width="12" style="157" customWidth="1"/>
    <col min="7690" max="7690" width="8.88671875" style="157" customWidth="1"/>
    <col min="7691" max="7691" width="14.5546875" style="157" customWidth="1"/>
    <col min="7692" max="7696" width="9.109375" style="157"/>
    <col min="7697" max="7697" width="10.88671875" style="157" customWidth="1"/>
    <col min="7698" max="7937" width="9.109375" style="157"/>
    <col min="7938" max="7938" width="1.6640625" style="157" bestFit="1" customWidth="1"/>
    <col min="7939" max="7939" width="12.6640625" style="157" customWidth="1"/>
    <col min="7940" max="7940" width="60.109375" style="157" customWidth="1"/>
    <col min="7941" max="7941" width="20" style="157" customWidth="1"/>
    <col min="7942" max="7942" width="20.88671875" style="157" customWidth="1"/>
    <col min="7943" max="7943" width="27.5546875" style="157" customWidth="1"/>
    <col min="7944" max="7944" width="23.44140625" style="157" customWidth="1"/>
    <col min="7945" max="7945" width="12" style="157" customWidth="1"/>
    <col min="7946" max="7946" width="8.88671875" style="157" customWidth="1"/>
    <col min="7947" max="7947" width="14.5546875" style="157" customWidth="1"/>
    <col min="7948" max="7952" width="9.109375" style="157"/>
    <col min="7953" max="7953" width="10.88671875" style="157" customWidth="1"/>
    <col min="7954" max="8193" width="9.109375" style="157"/>
    <col min="8194" max="8194" width="1.6640625" style="157" bestFit="1" customWidth="1"/>
    <col min="8195" max="8195" width="12.6640625" style="157" customWidth="1"/>
    <col min="8196" max="8196" width="60.109375" style="157" customWidth="1"/>
    <col min="8197" max="8197" width="20" style="157" customWidth="1"/>
    <col min="8198" max="8198" width="20.88671875" style="157" customWidth="1"/>
    <col min="8199" max="8199" width="27.5546875" style="157" customWidth="1"/>
    <col min="8200" max="8200" width="23.44140625" style="157" customWidth="1"/>
    <col min="8201" max="8201" width="12" style="157" customWidth="1"/>
    <col min="8202" max="8202" width="8.88671875" style="157" customWidth="1"/>
    <col min="8203" max="8203" width="14.5546875" style="157" customWidth="1"/>
    <col min="8204" max="8208" width="9.109375" style="157"/>
    <col min="8209" max="8209" width="10.88671875" style="157" customWidth="1"/>
    <col min="8210" max="8449" width="9.109375" style="157"/>
    <col min="8450" max="8450" width="1.6640625" style="157" bestFit="1" customWidth="1"/>
    <col min="8451" max="8451" width="12.6640625" style="157" customWidth="1"/>
    <col min="8452" max="8452" width="60.109375" style="157" customWidth="1"/>
    <col min="8453" max="8453" width="20" style="157" customWidth="1"/>
    <col min="8454" max="8454" width="20.88671875" style="157" customWidth="1"/>
    <col min="8455" max="8455" width="27.5546875" style="157" customWidth="1"/>
    <col min="8456" max="8456" width="23.44140625" style="157" customWidth="1"/>
    <col min="8457" max="8457" width="12" style="157" customWidth="1"/>
    <col min="8458" max="8458" width="8.88671875" style="157" customWidth="1"/>
    <col min="8459" max="8459" width="14.5546875" style="157" customWidth="1"/>
    <col min="8460" max="8464" width="9.109375" style="157"/>
    <col min="8465" max="8465" width="10.88671875" style="157" customWidth="1"/>
    <col min="8466" max="8705" width="9.109375" style="157"/>
    <col min="8706" max="8706" width="1.6640625" style="157" bestFit="1" customWidth="1"/>
    <col min="8707" max="8707" width="12.6640625" style="157" customWidth="1"/>
    <col min="8708" max="8708" width="60.109375" style="157" customWidth="1"/>
    <col min="8709" max="8709" width="20" style="157" customWidth="1"/>
    <col min="8710" max="8710" width="20.88671875" style="157" customWidth="1"/>
    <col min="8711" max="8711" width="27.5546875" style="157" customWidth="1"/>
    <col min="8712" max="8712" width="23.44140625" style="157" customWidth="1"/>
    <col min="8713" max="8713" width="12" style="157" customWidth="1"/>
    <col min="8714" max="8714" width="8.88671875" style="157" customWidth="1"/>
    <col min="8715" max="8715" width="14.5546875" style="157" customWidth="1"/>
    <col min="8716" max="8720" width="9.109375" style="157"/>
    <col min="8721" max="8721" width="10.88671875" style="157" customWidth="1"/>
    <col min="8722" max="8961" width="9.109375" style="157"/>
    <col min="8962" max="8962" width="1.6640625" style="157" bestFit="1" customWidth="1"/>
    <col min="8963" max="8963" width="12.6640625" style="157" customWidth="1"/>
    <col min="8964" max="8964" width="60.109375" style="157" customWidth="1"/>
    <col min="8965" max="8965" width="20" style="157" customWidth="1"/>
    <col min="8966" max="8966" width="20.88671875" style="157" customWidth="1"/>
    <col min="8967" max="8967" width="27.5546875" style="157" customWidth="1"/>
    <col min="8968" max="8968" width="23.44140625" style="157" customWidth="1"/>
    <col min="8969" max="8969" width="12" style="157" customWidth="1"/>
    <col min="8970" max="8970" width="8.88671875" style="157" customWidth="1"/>
    <col min="8971" max="8971" width="14.5546875" style="157" customWidth="1"/>
    <col min="8972" max="8976" width="9.109375" style="157"/>
    <col min="8977" max="8977" width="10.88671875" style="157" customWidth="1"/>
    <col min="8978" max="9217" width="9.109375" style="157"/>
    <col min="9218" max="9218" width="1.6640625" style="157" bestFit="1" customWidth="1"/>
    <col min="9219" max="9219" width="12.6640625" style="157" customWidth="1"/>
    <col min="9220" max="9220" width="60.109375" style="157" customWidth="1"/>
    <col min="9221" max="9221" width="20" style="157" customWidth="1"/>
    <col min="9222" max="9222" width="20.88671875" style="157" customWidth="1"/>
    <col min="9223" max="9223" width="27.5546875" style="157" customWidth="1"/>
    <col min="9224" max="9224" width="23.44140625" style="157" customWidth="1"/>
    <col min="9225" max="9225" width="12" style="157" customWidth="1"/>
    <col min="9226" max="9226" width="8.88671875" style="157" customWidth="1"/>
    <col min="9227" max="9227" width="14.5546875" style="157" customWidth="1"/>
    <col min="9228" max="9232" width="9.109375" style="157"/>
    <col min="9233" max="9233" width="10.88671875" style="157" customWidth="1"/>
    <col min="9234" max="9473" width="9.109375" style="157"/>
    <col min="9474" max="9474" width="1.6640625" style="157" bestFit="1" customWidth="1"/>
    <col min="9475" max="9475" width="12.6640625" style="157" customWidth="1"/>
    <col min="9476" max="9476" width="60.109375" style="157" customWidth="1"/>
    <col min="9477" max="9477" width="20" style="157" customWidth="1"/>
    <col min="9478" max="9478" width="20.88671875" style="157" customWidth="1"/>
    <col min="9479" max="9479" width="27.5546875" style="157" customWidth="1"/>
    <col min="9480" max="9480" width="23.44140625" style="157" customWidth="1"/>
    <col min="9481" max="9481" width="12" style="157" customWidth="1"/>
    <col min="9482" max="9482" width="8.88671875" style="157" customWidth="1"/>
    <col min="9483" max="9483" width="14.5546875" style="157" customWidth="1"/>
    <col min="9484" max="9488" width="9.109375" style="157"/>
    <col min="9489" max="9489" width="10.88671875" style="157" customWidth="1"/>
    <col min="9490" max="9729" width="9.109375" style="157"/>
    <col min="9730" max="9730" width="1.6640625" style="157" bestFit="1" customWidth="1"/>
    <col min="9731" max="9731" width="12.6640625" style="157" customWidth="1"/>
    <col min="9732" max="9732" width="60.109375" style="157" customWidth="1"/>
    <col min="9733" max="9733" width="20" style="157" customWidth="1"/>
    <col min="9734" max="9734" width="20.88671875" style="157" customWidth="1"/>
    <col min="9735" max="9735" width="27.5546875" style="157" customWidth="1"/>
    <col min="9736" max="9736" width="23.44140625" style="157" customWidth="1"/>
    <col min="9737" max="9737" width="12" style="157" customWidth="1"/>
    <col min="9738" max="9738" width="8.88671875" style="157" customWidth="1"/>
    <col min="9739" max="9739" width="14.5546875" style="157" customWidth="1"/>
    <col min="9740" max="9744" width="9.109375" style="157"/>
    <col min="9745" max="9745" width="10.88671875" style="157" customWidth="1"/>
    <col min="9746" max="9985" width="9.109375" style="157"/>
    <col min="9986" max="9986" width="1.6640625" style="157" bestFit="1" customWidth="1"/>
    <col min="9987" max="9987" width="12.6640625" style="157" customWidth="1"/>
    <col min="9988" max="9988" width="60.109375" style="157" customWidth="1"/>
    <col min="9989" max="9989" width="20" style="157" customWidth="1"/>
    <col min="9990" max="9990" width="20.88671875" style="157" customWidth="1"/>
    <col min="9991" max="9991" width="27.5546875" style="157" customWidth="1"/>
    <col min="9992" max="9992" width="23.44140625" style="157" customWidth="1"/>
    <col min="9993" max="9993" width="12" style="157" customWidth="1"/>
    <col min="9994" max="9994" width="8.88671875" style="157" customWidth="1"/>
    <col min="9995" max="9995" width="14.5546875" style="157" customWidth="1"/>
    <col min="9996" max="10000" width="9.109375" style="157"/>
    <col min="10001" max="10001" width="10.88671875" style="157" customWidth="1"/>
    <col min="10002" max="10241" width="9.109375" style="157"/>
    <col min="10242" max="10242" width="1.6640625" style="157" bestFit="1" customWidth="1"/>
    <col min="10243" max="10243" width="12.6640625" style="157" customWidth="1"/>
    <col min="10244" max="10244" width="60.109375" style="157" customWidth="1"/>
    <col min="10245" max="10245" width="20" style="157" customWidth="1"/>
    <col min="10246" max="10246" width="20.88671875" style="157" customWidth="1"/>
    <col min="10247" max="10247" width="27.5546875" style="157" customWidth="1"/>
    <col min="10248" max="10248" width="23.44140625" style="157" customWidth="1"/>
    <col min="10249" max="10249" width="12" style="157" customWidth="1"/>
    <col min="10250" max="10250" width="8.88671875" style="157" customWidth="1"/>
    <col min="10251" max="10251" width="14.5546875" style="157" customWidth="1"/>
    <col min="10252" max="10256" width="9.109375" style="157"/>
    <col min="10257" max="10257" width="10.88671875" style="157" customWidth="1"/>
    <col min="10258" max="10497" width="9.109375" style="157"/>
    <col min="10498" max="10498" width="1.6640625" style="157" bestFit="1" customWidth="1"/>
    <col min="10499" max="10499" width="12.6640625" style="157" customWidth="1"/>
    <col min="10500" max="10500" width="60.109375" style="157" customWidth="1"/>
    <col min="10501" max="10501" width="20" style="157" customWidth="1"/>
    <col min="10502" max="10502" width="20.88671875" style="157" customWidth="1"/>
    <col min="10503" max="10503" width="27.5546875" style="157" customWidth="1"/>
    <col min="10504" max="10504" width="23.44140625" style="157" customWidth="1"/>
    <col min="10505" max="10505" width="12" style="157" customWidth="1"/>
    <col min="10506" max="10506" width="8.88671875" style="157" customWidth="1"/>
    <col min="10507" max="10507" width="14.5546875" style="157" customWidth="1"/>
    <col min="10508" max="10512" width="9.109375" style="157"/>
    <col min="10513" max="10513" width="10.88671875" style="157" customWidth="1"/>
    <col min="10514" max="10753" width="9.109375" style="157"/>
    <col min="10754" max="10754" width="1.6640625" style="157" bestFit="1" customWidth="1"/>
    <col min="10755" max="10755" width="12.6640625" style="157" customWidth="1"/>
    <col min="10756" max="10756" width="60.109375" style="157" customWidth="1"/>
    <col min="10757" max="10757" width="20" style="157" customWidth="1"/>
    <col min="10758" max="10758" width="20.88671875" style="157" customWidth="1"/>
    <col min="10759" max="10759" width="27.5546875" style="157" customWidth="1"/>
    <col min="10760" max="10760" width="23.44140625" style="157" customWidth="1"/>
    <col min="10761" max="10761" width="12" style="157" customWidth="1"/>
    <col min="10762" max="10762" width="8.88671875" style="157" customWidth="1"/>
    <col min="10763" max="10763" width="14.5546875" style="157" customWidth="1"/>
    <col min="10764" max="10768" width="9.109375" style="157"/>
    <col min="10769" max="10769" width="10.88671875" style="157" customWidth="1"/>
    <col min="10770" max="11009" width="9.109375" style="157"/>
    <col min="11010" max="11010" width="1.6640625" style="157" bestFit="1" customWidth="1"/>
    <col min="11011" max="11011" width="12.6640625" style="157" customWidth="1"/>
    <col min="11012" max="11012" width="60.109375" style="157" customWidth="1"/>
    <col min="11013" max="11013" width="20" style="157" customWidth="1"/>
    <col min="11014" max="11014" width="20.88671875" style="157" customWidth="1"/>
    <col min="11015" max="11015" width="27.5546875" style="157" customWidth="1"/>
    <col min="11016" max="11016" width="23.44140625" style="157" customWidth="1"/>
    <col min="11017" max="11017" width="12" style="157" customWidth="1"/>
    <col min="11018" max="11018" width="8.88671875" style="157" customWidth="1"/>
    <col min="11019" max="11019" width="14.5546875" style="157" customWidth="1"/>
    <col min="11020" max="11024" width="9.109375" style="157"/>
    <col min="11025" max="11025" width="10.88671875" style="157" customWidth="1"/>
    <col min="11026" max="11265" width="9.109375" style="157"/>
    <col min="11266" max="11266" width="1.6640625" style="157" bestFit="1" customWidth="1"/>
    <col min="11267" max="11267" width="12.6640625" style="157" customWidth="1"/>
    <col min="11268" max="11268" width="60.109375" style="157" customWidth="1"/>
    <col min="11269" max="11269" width="20" style="157" customWidth="1"/>
    <col min="11270" max="11270" width="20.88671875" style="157" customWidth="1"/>
    <col min="11271" max="11271" width="27.5546875" style="157" customWidth="1"/>
    <col min="11272" max="11272" width="23.44140625" style="157" customWidth="1"/>
    <col min="11273" max="11273" width="12" style="157" customWidth="1"/>
    <col min="11274" max="11274" width="8.88671875" style="157" customWidth="1"/>
    <col min="11275" max="11275" width="14.5546875" style="157" customWidth="1"/>
    <col min="11276" max="11280" width="9.109375" style="157"/>
    <col min="11281" max="11281" width="10.88671875" style="157" customWidth="1"/>
    <col min="11282" max="11521" width="9.109375" style="157"/>
    <col min="11522" max="11522" width="1.6640625" style="157" bestFit="1" customWidth="1"/>
    <col min="11523" max="11523" width="12.6640625" style="157" customWidth="1"/>
    <col min="11524" max="11524" width="60.109375" style="157" customWidth="1"/>
    <col min="11525" max="11525" width="20" style="157" customWidth="1"/>
    <col min="11526" max="11526" width="20.88671875" style="157" customWidth="1"/>
    <col min="11527" max="11527" width="27.5546875" style="157" customWidth="1"/>
    <col min="11528" max="11528" width="23.44140625" style="157" customWidth="1"/>
    <col min="11529" max="11529" width="12" style="157" customWidth="1"/>
    <col min="11530" max="11530" width="8.88671875" style="157" customWidth="1"/>
    <col min="11531" max="11531" width="14.5546875" style="157" customWidth="1"/>
    <col min="11532" max="11536" width="9.109375" style="157"/>
    <col min="11537" max="11537" width="10.88671875" style="157" customWidth="1"/>
    <col min="11538" max="11777" width="9.109375" style="157"/>
    <col min="11778" max="11778" width="1.6640625" style="157" bestFit="1" customWidth="1"/>
    <col min="11779" max="11779" width="12.6640625" style="157" customWidth="1"/>
    <col min="11780" max="11780" width="60.109375" style="157" customWidth="1"/>
    <col min="11781" max="11781" width="20" style="157" customWidth="1"/>
    <col min="11782" max="11782" width="20.88671875" style="157" customWidth="1"/>
    <col min="11783" max="11783" width="27.5546875" style="157" customWidth="1"/>
    <col min="11784" max="11784" width="23.44140625" style="157" customWidth="1"/>
    <col min="11785" max="11785" width="12" style="157" customWidth="1"/>
    <col min="11786" max="11786" width="8.88671875" style="157" customWidth="1"/>
    <col min="11787" max="11787" width="14.5546875" style="157" customWidth="1"/>
    <col min="11788" max="11792" width="9.109375" style="157"/>
    <col min="11793" max="11793" width="10.88671875" style="157" customWidth="1"/>
    <col min="11794" max="12033" width="9.109375" style="157"/>
    <col min="12034" max="12034" width="1.6640625" style="157" bestFit="1" customWidth="1"/>
    <col min="12035" max="12035" width="12.6640625" style="157" customWidth="1"/>
    <col min="12036" max="12036" width="60.109375" style="157" customWidth="1"/>
    <col min="12037" max="12037" width="20" style="157" customWidth="1"/>
    <col min="12038" max="12038" width="20.88671875" style="157" customWidth="1"/>
    <col min="12039" max="12039" width="27.5546875" style="157" customWidth="1"/>
    <col min="12040" max="12040" width="23.44140625" style="157" customWidth="1"/>
    <col min="12041" max="12041" width="12" style="157" customWidth="1"/>
    <col min="12042" max="12042" width="8.88671875" style="157" customWidth="1"/>
    <col min="12043" max="12043" width="14.5546875" style="157" customWidth="1"/>
    <col min="12044" max="12048" width="9.109375" style="157"/>
    <col min="12049" max="12049" width="10.88671875" style="157" customWidth="1"/>
    <col min="12050" max="12289" width="9.109375" style="157"/>
    <col min="12290" max="12290" width="1.6640625" style="157" bestFit="1" customWidth="1"/>
    <col min="12291" max="12291" width="12.6640625" style="157" customWidth="1"/>
    <col min="12292" max="12292" width="60.109375" style="157" customWidth="1"/>
    <col min="12293" max="12293" width="20" style="157" customWidth="1"/>
    <col min="12294" max="12294" width="20.88671875" style="157" customWidth="1"/>
    <col min="12295" max="12295" width="27.5546875" style="157" customWidth="1"/>
    <col min="12296" max="12296" width="23.44140625" style="157" customWidth="1"/>
    <col min="12297" max="12297" width="12" style="157" customWidth="1"/>
    <col min="12298" max="12298" width="8.88671875" style="157" customWidth="1"/>
    <col min="12299" max="12299" width="14.5546875" style="157" customWidth="1"/>
    <col min="12300" max="12304" width="9.109375" style="157"/>
    <col min="12305" max="12305" width="10.88671875" style="157" customWidth="1"/>
    <col min="12306" max="12545" width="9.109375" style="157"/>
    <col min="12546" max="12546" width="1.6640625" style="157" bestFit="1" customWidth="1"/>
    <col min="12547" max="12547" width="12.6640625" style="157" customWidth="1"/>
    <col min="12548" max="12548" width="60.109375" style="157" customWidth="1"/>
    <col min="12549" max="12549" width="20" style="157" customWidth="1"/>
    <col min="12550" max="12550" width="20.88671875" style="157" customWidth="1"/>
    <col min="12551" max="12551" width="27.5546875" style="157" customWidth="1"/>
    <col min="12552" max="12552" width="23.44140625" style="157" customWidth="1"/>
    <col min="12553" max="12553" width="12" style="157" customWidth="1"/>
    <col min="12554" max="12554" width="8.88671875" style="157" customWidth="1"/>
    <col min="12555" max="12555" width="14.5546875" style="157" customWidth="1"/>
    <col min="12556" max="12560" width="9.109375" style="157"/>
    <col min="12561" max="12561" width="10.88671875" style="157" customWidth="1"/>
    <col min="12562" max="12801" width="9.109375" style="157"/>
    <col min="12802" max="12802" width="1.6640625" style="157" bestFit="1" customWidth="1"/>
    <col min="12803" max="12803" width="12.6640625" style="157" customWidth="1"/>
    <col min="12804" max="12804" width="60.109375" style="157" customWidth="1"/>
    <col min="12805" max="12805" width="20" style="157" customWidth="1"/>
    <col min="12806" max="12806" width="20.88671875" style="157" customWidth="1"/>
    <col min="12807" max="12807" width="27.5546875" style="157" customWidth="1"/>
    <col min="12808" max="12808" width="23.44140625" style="157" customWidth="1"/>
    <col min="12809" max="12809" width="12" style="157" customWidth="1"/>
    <col min="12810" max="12810" width="8.88671875" style="157" customWidth="1"/>
    <col min="12811" max="12811" width="14.5546875" style="157" customWidth="1"/>
    <col min="12812" max="12816" width="9.109375" style="157"/>
    <col min="12817" max="12817" width="10.88671875" style="157" customWidth="1"/>
    <col min="12818" max="13057" width="9.109375" style="157"/>
    <col min="13058" max="13058" width="1.6640625" style="157" bestFit="1" customWidth="1"/>
    <col min="13059" max="13059" width="12.6640625" style="157" customWidth="1"/>
    <col min="13060" max="13060" width="60.109375" style="157" customWidth="1"/>
    <col min="13061" max="13061" width="20" style="157" customWidth="1"/>
    <col min="13062" max="13062" width="20.88671875" style="157" customWidth="1"/>
    <col min="13063" max="13063" width="27.5546875" style="157" customWidth="1"/>
    <col min="13064" max="13064" width="23.44140625" style="157" customWidth="1"/>
    <col min="13065" max="13065" width="12" style="157" customWidth="1"/>
    <col min="13066" max="13066" width="8.88671875" style="157" customWidth="1"/>
    <col min="13067" max="13067" width="14.5546875" style="157" customWidth="1"/>
    <col min="13068" max="13072" width="9.109375" style="157"/>
    <col min="13073" max="13073" width="10.88671875" style="157" customWidth="1"/>
    <col min="13074" max="13313" width="9.109375" style="157"/>
    <col min="13314" max="13314" width="1.6640625" style="157" bestFit="1" customWidth="1"/>
    <col min="13315" max="13315" width="12.6640625" style="157" customWidth="1"/>
    <col min="13316" max="13316" width="60.109375" style="157" customWidth="1"/>
    <col min="13317" max="13317" width="20" style="157" customWidth="1"/>
    <col min="13318" max="13318" width="20.88671875" style="157" customWidth="1"/>
    <col min="13319" max="13319" width="27.5546875" style="157" customWidth="1"/>
    <col min="13320" max="13320" width="23.44140625" style="157" customWidth="1"/>
    <col min="13321" max="13321" width="12" style="157" customWidth="1"/>
    <col min="13322" max="13322" width="8.88671875" style="157" customWidth="1"/>
    <col min="13323" max="13323" width="14.5546875" style="157" customWidth="1"/>
    <col min="13324" max="13328" width="9.109375" style="157"/>
    <col min="13329" max="13329" width="10.88671875" style="157" customWidth="1"/>
    <col min="13330" max="13569" width="9.109375" style="157"/>
    <col min="13570" max="13570" width="1.6640625" style="157" bestFit="1" customWidth="1"/>
    <col min="13571" max="13571" width="12.6640625" style="157" customWidth="1"/>
    <col min="13572" max="13572" width="60.109375" style="157" customWidth="1"/>
    <col min="13573" max="13573" width="20" style="157" customWidth="1"/>
    <col min="13574" max="13574" width="20.88671875" style="157" customWidth="1"/>
    <col min="13575" max="13575" width="27.5546875" style="157" customWidth="1"/>
    <col min="13576" max="13576" width="23.44140625" style="157" customWidth="1"/>
    <col min="13577" max="13577" width="12" style="157" customWidth="1"/>
    <col min="13578" max="13578" width="8.88671875" style="157" customWidth="1"/>
    <col min="13579" max="13579" width="14.5546875" style="157" customWidth="1"/>
    <col min="13580" max="13584" width="9.109375" style="157"/>
    <col min="13585" max="13585" width="10.88671875" style="157" customWidth="1"/>
    <col min="13586" max="13825" width="9.109375" style="157"/>
    <col min="13826" max="13826" width="1.6640625" style="157" bestFit="1" customWidth="1"/>
    <col min="13827" max="13827" width="12.6640625" style="157" customWidth="1"/>
    <col min="13828" max="13828" width="60.109375" style="157" customWidth="1"/>
    <col min="13829" max="13829" width="20" style="157" customWidth="1"/>
    <col min="13830" max="13830" width="20.88671875" style="157" customWidth="1"/>
    <col min="13831" max="13831" width="27.5546875" style="157" customWidth="1"/>
    <col min="13832" max="13832" width="23.44140625" style="157" customWidth="1"/>
    <col min="13833" max="13833" width="12" style="157" customWidth="1"/>
    <col min="13834" max="13834" width="8.88671875" style="157" customWidth="1"/>
    <col min="13835" max="13835" width="14.5546875" style="157" customWidth="1"/>
    <col min="13836" max="13840" width="9.109375" style="157"/>
    <col min="13841" max="13841" width="10.88671875" style="157" customWidth="1"/>
    <col min="13842" max="14081" width="9.109375" style="157"/>
    <col min="14082" max="14082" width="1.6640625" style="157" bestFit="1" customWidth="1"/>
    <col min="14083" max="14083" width="12.6640625" style="157" customWidth="1"/>
    <col min="14084" max="14084" width="60.109375" style="157" customWidth="1"/>
    <col min="14085" max="14085" width="20" style="157" customWidth="1"/>
    <col min="14086" max="14086" width="20.88671875" style="157" customWidth="1"/>
    <col min="14087" max="14087" width="27.5546875" style="157" customWidth="1"/>
    <col min="14088" max="14088" width="23.44140625" style="157" customWidth="1"/>
    <col min="14089" max="14089" width="12" style="157" customWidth="1"/>
    <col min="14090" max="14090" width="8.88671875" style="157" customWidth="1"/>
    <col min="14091" max="14091" width="14.5546875" style="157" customWidth="1"/>
    <col min="14092" max="14096" width="9.109375" style="157"/>
    <col min="14097" max="14097" width="10.88671875" style="157" customWidth="1"/>
    <col min="14098" max="14337" width="9.109375" style="157"/>
    <col min="14338" max="14338" width="1.6640625" style="157" bestFit="1" customWidth="1"/>
    <col min="14339" max="14339" width="12.6640625" style="157" customWidth="1"/>
    <col min="14340" max="14340" width="60.109375" style="157" customWidth="1"/>
    <col min="14341" max="14341" width="20" style="157" customWidth="1"/>
    <col min="14342" max="14342" width="20.88671875" style="157" customWidth="1"/>
    <col min="14343" max="14343" width="27.5546875" style="157" customWidth="1"/>
    <col min="14344" max="14344" width="23.44140625" style="157" customWidth="1"/>
    <col min="14345" max="14345" width="12" style="157" customWidth="1"/>
    <col min="14346" max="14346" width="8.88671875" style="157" customWidth="1"/>
    <col min="14347" max="14347" width="14.5546875" style="157" customWidth="1"/>
    <col min="14348" max="14352" width="9.109375" style="157"/>
    <col min="14353" max="14353" width="10.88671875" style="157" customWidth="1"/>
    <col min="14354" max="14593" width="9.109375" style="157"/>
    <col min="14594" max="14594" width="1.6640625" style="157" bestFit="1" customWidth="1"/>
    <col min="14595" max="14595" width="12.6640625" style="157" customWidth="1"/>
    <col min="14596" max="14596" width="60.109375" style="157" customWidth="1"/>
    <col min="14597" max="14597" width="20" style="157" customWidth="1"/>
    <col min="14598" max="14598" width="20.88671875" style="157" customWidth="1"/>
    <col min="14599" max="14599" width="27.5546875" style="157" customWidth="1"/>
    <col min="14600" max="14600" width="23.44140625" style="157" customWidth="1"/>
    <col min="14601" max="14601" width="12" style="157" customWidth="1"/>
    <col min="14602" max="14602" width="8.88671875" style="157" customWidth="1"/>
    <col min="14603" max="14603" width="14.5546875" style="157" customWidth="1"/>
    <col min="14604" max="14608" width="9.109375" style="157"/>
    <col min="14609" max="14609" width="10.88671875" style="157" customWidth="1"/>
    <col min="14610" max="14849" width="9.109375" style="157"/>
    <col min="14850" max="14850" width="1.6640625" style="157" bestFit="1" customWidth="1"/>
    <col min="14851" max="14851" width="12.6640625" style="157" customWidth="1"/>
    <col min="14852" max="14852" width="60.109375" style="157" customWidth="1"/>
    <col min="14853" max="14853" width="20" style="157" customWidth="1"/>
    <col min="14854" max="14854" width="20.88671875" style="157" customWidth="1"/>
    <col min="14855" max="14855" width="27.5546875" style="157" customWidth="1"/>
    <col min="14856" max="14856" width="23.44140625" style="157" customWidth="1"/>
    <col min="14857" max="14857" width="12" style="157" customWidth="1"/>
    <col min="14858" max="14858" width="8.88671875" style="157" customWidth="1"/>
    <col min="14859" max="14859" width="14.5546875" style="157" customWidth="1"/>
    <col min="14860" max="14864" width="9.109375" style="157"/>
    <col min="14865" max="14865" width="10.88671875" style="157" customWidth="1"/>
    <col min="14866" max="15105" width="9.109375" style="157"/>
    <col min="15106" max="15106" width="1.6640625" style="157" bestFit="1" customWidth="1"/>
    <col min="15107" max="15107" width="12.6640625" style="157" customWidth="1"/>
    <col min="15108" max="15108" width="60.109375" style="157" customWidth="1"/>
    <col min="15109" max="15109" width="20" style="157" customWidth="1"/>
    <col min="15110" max="15110" width="20.88671875" style="157" customWidth="1"/>
    <col min="15111" max="15111" width="27.5546875" style="157" customWidth="1"/>
    <col min="15112" max="15112" width="23.44140625" style="157" customWidth="1"/>
    <col min="15113" max="15113" width="12" style="157" customWidth="1"/>
    <col min="15114" max="15114" width="8.88671875" style="157" customWidth="1"/>
    <col min="15115" max="15115" width="14.5546875" style="157" customWidth="1"/>
    <col min="15116" max="15120" width="9.109375" style="157"/>
    <col min="15121" max="15121" width="10.88671875" style="157" customWidth="1"/>
    <col min="15122" max="15361" width="9.109375" style="157"/>
    <col min="15362" max="15362" width="1.6640625" style="157" bestFit="1" customWidth="1"/>
    <col min="15363" max="15363" width="12.6640625" style="157" customWidth="1"/>
    <col min="15364" max="15364" width="60.109375" style="157" customWidth="1"/>
    <col min="15365" max="15365" width="20" style="157" customWidth="1"/>
    <col min="15366" max="15366" width="20.88671875" style="157" customWidth="1"/>
    <col min="15367" max="15367" width="27.5546875" style="157" customWidth="1"/>
    <col min="15368" max="15368" width="23.44140625" style="157" customWidth="1"/>
    <col min="15369" max="15369" width="12" style="157" customWidth="1"/>
    <col min="15370" max="15370" width="8.88671875" style="157" customWidth="1"/>
    <col min="15371" max="15371" width="14.5546875" style="157" customWidth="1"/>
    <col min="15372" max="15376" width="9.109375" style="157"/>
    <col min="15377" max="15377" width="10.88671875" style="157" customWidth="1"/>
    <col min="15378" max="15617" width="9.109375" style="157"/>
    <col min="15618" max="15618" width="1.6640625" style="157" bestFit="1" customWidth="1"/>
    <col min="15619" max="15619" width="12.6640625" style="157" customWidth="1"/>
    <col min="15620" max="15620" width="60.109375" style="157" customWidth="1"/>
    <col min="15621" max="15621" width="20" style="157" customWidth="1"/>
    <col min="15622" max="15622" width="20.88671875" style="157" customWidth="1"/>
    <col min="15623" max="15623" width="27.5546875" style="157" customWidth="1"/>
    <col min="15624" max="15624" width="23.44140625" style="157" customWidth="1"/>
    <col min="15625" max="15625" width="12" style="157" customWidth="1"/>
    <col min="15626" max="15626" width="8.88671875" style="157" customWidth="1"/>
    <col min="15627" max="15627" width="14.5546875" style="157" customWidth="1"/>
    <col min="15628" max="15632" width="9.109375" style="157"/>
    <col min="15633" max="15633" width="10.88671875" style="157" customWidth="1"/>
    <col min="15634" max="15873" width="9.109375" style="157"/>
    <col min="15874" max="15874" width="1.6640625" style="157" bestFit="1" customWidth="1"/>
    <col min="15875" max="15875" width="12.6640625" style="157" customWidth="1"/>
    <col min="15876" max="15876" width="60.109375" style="157" customWidth="1"/>
    <col min="15877" max="15877" width="20" style="157" customWidth="1"/>
    <col min="15878" max="15878" width="20.88671875" style="157" customWidth="1"/>
    <col min="15879" max="15879" width="27.5546875" style="157" customWidth="1"/>
    <col min="15880" max="15880" width="23.44140625" style="157" customWidth="1"/>
    <col min="15881" max="15881" width="12" style="157" customWidth="1"/>
    <col min="15882" max="15882" width="8.88671875" style="157" customWidth="1"/>
    <col min="15883" max="15883" width="14.5546875" style="157" customWidth="1"/>
    <col min="15884" max="15888" width="9.109375" style="157"/>
    <col min="15889" max="15889" width="10.88671875" style="157" customWidth="1"/>
    <col min="15890" max="16129" width="9.109375" style="157"/>
    <col min="16130" max="16130" width="1.6640625" style="157" bestFit="1" customWidth="1"/>
    <col min="16131" max="16131" width="12.6640625" style="157" customWidth="1"/>
    <col min="16132" max="16132" width="60.109375" style="157" customWidth="1"/>
    <col min="16133" max="16133" width="20" style="157" customWidth="1"/>
    <col min="16134" max="16134" width="20.88671875" style="157" customWidth="1"/>
    <col min="16135" max="16135" width="27.5546875" style="157" customWidth="1"/>
    <col min="16136" max="16136" width="23.44140625" style="157" customWidth="1"/>
    <col min="16137" max="16137" width="12" style="157" customWidth="1"/>
    <col min="16138" max="16138" width="8.88671875" style="157" customWidth="1"/>
    <col min="16139" max="16139" width="14.5546875" style="157" customWidth="1"/>
    <col min="16140" max="16144" width="9.109375" style="157"/>
    <col min="16145" max="16145" width="10.88671875" style="157" customWidth="1"/>
    <col min="16146" max="16384" width="9.109375" style="157"/>
  </cols>
  <sheetData>
    <row r="1" spans="1:13" ht="18" x14ac:dyDescent="0.3">
      <c r="B1" s="156"/>
      <c r="F1" s="158"/>
    </row>
    <row r="2" spans="1:13" ht="18" x14ac:dyDescent="0.3">
      <c r="B2" s="156"/>
      <c r="F2" s="158"/>
    </row>
    <row r="3" spans="1:13" ht="15" customHeight="1" x14ac:dyDescent="0.3">
      <c r="B3" s="156"/>
      <c r="F3" s="158"/>
    </row>
    <row r="4" spans="1:13" ht="18" x14ac:dyDescent="0.3">
      <c r="B4" s="156"/>
      <c r="F4" s="158"/>
    </row>
    <row r="5" spans="1:13" x14ac:dyDescent="0.3">
      <c r="B5" s="1292" t="s">
        <v>218</v>
      </c>
      <c r="C5" s="1293"/>
      <c r="D5" s="1293"/>
      <c r="E5" s="1293"/>
      <c r="F5" s="1294"/>
    </row>
    <row r="6" spans="1:13" x14ac:dyDescent="0.3">
      <c r="B6" s="1287" t="s">
        <v>220</v>
      </c>
      <c r="C6" s="1287"/>
      <c r="D6" s="2" t="s">
        <v>3240</v>
      </c>
      <c r="E6" s="5"/>
      <c r="F6" s="5"/>
    </row>
    <row r="7" spans="1:13" x14ac:dyDescent="0.3">
      <c r="B7" s="1287" t="s">
        <v>221</v>
      </c>
      <c r="C7" s="1287"/>
      <c r="D7" s="472" t="s">
        <v>4653</v>
      </c>
      <c r="E7" s="398"/>
      <c r="F7" s="398"/>
    </row>
    <row r="8" spans="1:13" x14ac:dyDescent="0.3">
      <c r="B8" s="1287" t="s">
        <v>223</v>
      </c>
      <c r="C8" s="1287"/>
      <c r="D8" s="476" t="s">
        <v>3561</v>
      </c>
      <c r="E8" s="399"/>
      <c r="F8" s="399"/>
    </row>
    <row r="9" spans="1:13" ht="6.75" customHeight="1" x14ac:dyDescent="0.3">
      <c r="B9" s="158"/>
      <c r="C9" s="161"/>
      <c r="D9" s="161"/>
      <c r="E9" s="158"/>
      <c r="F9" s="158"/>
    </row>
    <row r="10" spans="1:13" ht="14.4" x14ac:dyDescent="0.3">
      <c r="B10" s="1295" t="s">
        <v>3116</v>
      </c>
      <c r="C10" s="1249"/>
      <c r="D10" s="1249"/>
      <c r="E10" s="1249"/>
      <c r="F10" s="1296"/>
    </row>
    <row r="11" spans="1:13" ht="6" customHeight="1" x14ac:dyDescent="0.3">
      <c r="E11" s="191"/>
      <c r="F11" s="191"/>
    </row>
    <row r="12" spans="1:13" ht="8.25" customHeight="1" x14ac:dyDescent="0.3">
      <c r="B12" s="192"/>
      <c r="C12" s="193"/>
      <c r="D12" s="400"/>
      <c r="E12" s="194"/>
      <c r="F12" s="195"/>
    </row>
    <row r="13" spans="1:13" x14ac:dyDescent="0.25">
      <c r="B13" s="196" t="s">
        <v>3117</v>
      </c>
      <c r="C13" s="197" t="s">
        <v>228</v>
      </c>
      <c r="D13" s="401"/>
      <c r="E13" s="198" t="s">
        <v>3118</v>
      </c>
      <c r="F13" s="199" t="s">
        <v>3119</v>
      </c>
    </row>
    <row r="14" spans="1:13" ht="15" customHeight="1" x14ac:dyDescent="0.3">
      <c r="B14" s="200"/>
      <c r="C14" s="201"/>
      <c r="D14" s="402"/>
      <c r="E14" s="202" t="s">
        <v>3120</v>
      </c>
      <c r="F14" s="203" t="s">
        <v>3121</v>
      </c>
    </row>
    <row r="15" spans="1:13" ht="15" customHeight="1" x14ac:dyDescent="0.3">
      <c r="A15" s="205"/>
      <c r="B15" s="206" t="str">
        <f>'Planilha orçamentária'!B107</f>
        <v>02.00.000</v>
      </c>
      <c r="C15" s="1288" t="str">
        <f>'Planilha orçamentária'!D107</f>
        <v>SERVIÇOS PRELIMINARES</v>
      </c>
      <c r="D15" s="1289"/>
      <c r="E15" s="473">
        <f>SUM('Planilha orçamentária'!K110,'Planilha orçamentária'!K158,)</f>
        <v>40099.82</v>
      </c>
      <c r="F15" s="207">
        <f>E15/$E$24</f>
        <v>3.6125963963963961E-2</v>
      </c>
    </row>
    <row r="16" spans="1:13" ht="14.4" x14ac:dyDescent="0.3">
      <c r="A16" s="205"/>
      <c r="B16" s="208" t="str">
        <f>'Planilha orçamentária'!B274</f>
        <v>03.00.000</v>
      </c>
      <c r="C16" s="1290" t="str">
        <f>'Planilha orçamentária'!D274</f>
        <v xml:space="preserve"> FUNDAÇÕES E ESTRUTURAS</v>
      </c>
      <c r="D16" s="1291"/>
      <c r="E16" s="474">
        <f>SUM('Planilha orçamentária'!K277,'Planilha orçamentária'!K546,'Planilha orçamentária'!K420)</f>
        <v>224769.13999999998</v>
      </c>
      <c r="F16" s="207">
        <f t="shared" ref="F16:F23" si="0">E16/$E$24</f>
        <v>0.20249472072072069</v>
      </c>
      <c r="G16" s="209"/>
      <c r="H16" s="210"/>
      <c r="I16" s="211"/>
      <c r="J16" s="210"/>
      <c r="K16" s="211"/>
      <c r="L16" s="210"/>
      <c r="M16" s="212"/>
    </row>
    <row r="17" spans="1:24" ht="14.4" x14ac:dyDescent="0.3">
      <c r="A17" s="205"/>
      <c r="B17" s="208" t="str">
        <f>'Planilha orçamentária'!B647</f>
        <v>04.00.000</v>
      </c>
      <c r="C17" s="1290" t="str">
        <f>'Planilha orçamentária'!D647</f>
        <v>ARQUITETURA E ELEMENTOS DE URBANISMO</v>
      </c>
      <c r="D17" s="1291"/>
      <c r="E17" s="474">
        <f>SUM('Planilha orçamentária'!K650,'Planilha orçamentária'!K1021,'Planilha orçamentária'!K1062)</f>
        <v>407073.81999999995</v>
      </c>
      <c r="F17" s="207">
        <f t="shared" si="0"/>
        <v>0.3667331711711711</v>
      </c>
      <c r="G17" s="209"/>
      <c r="H17" s="210"/>
      <c r="I17" s="211"/>
      <c r="J17" s="210"/>
      <c r="K17" s="211"/>
      <c r="L17" s="210"/>
      <c r="M17" s="212"/>
    </row>
    <row r="18" spans="1:24" ht="14.4" x14ac:dyDescent="0.3">
      <c r="A18" s="205"/>
      <c r="B18" s="208" t="str">
        <f>'Planilha orçamentária'!B1112</f>
        <v>05.00.000</v>
      </c>
      <c r="C18" s="1290" t="str">
        <f>'Planilha orçamentária'!D1112</f>
        <v>INSTALAÇÕES HIDRÁULICAS E SANITÁRIAS</v>
      </c>
      <c r="D18" s="1291"/>
      <c r="E18" s="474">
        <f>ROUNDDOWN(SUM('Planilha orçamentária'!K1115,'Planilha orçamentária'!K1417,'Planilha orçamentária'!K1551),2)</f>
        <v>24508.21</v>
      </c>
      <c r="F18" s="207">
        <f t="shared" si="0"/>
        <v>2.2079468468468467E-2</v>
      </c>
      <c r="G18" s="209"/>
      <c r="H18" s="210"/>
      <c r="I18" s="211"/>
      <c r="J18" s="210"/>
      <c r="K18" s="211"/>
      <c r="L18" s="210"/>
      <c r="M18" s="212"/>
    </row>
    <row r="19" spans="1:24" ht="14.4" x14ac:dyDescent="0.3">
      <c r="A19" s="205"/>
      <c r="B19" s="208" t="str">
        <f>'Planilha orçamentária'!B1588</f>
        <v>06.00.000</v>
      </c>
      <c r="C19" s="1290" t="str">
        <f>'Planilha orçamentária'!D1588</f>
        <v>INSTALAÇÕES ELÉTRICAS E ELETRÔNICAS</v>
      </c>
      <c r="D19" s="1291"/>
      <c r="E19" s="474">
        <f>SUM('Planilha orçamentária'!K1591,'Planilha orçamentária'!K1843)</f>
        <v>128751.98999999999</v>
      </c>
      <c r="F19" s="207">
        <f t="shared" si="0"/>
        <v>0.11599278378378378</v>
      </c>
      <c r="G19" s="209"/>
      <c r="H19" s="210"/>
      <c r="I19" s="211"/>
      <c r="J19" s="210"/>
      <c r="K19" s="211"/>
      <c r="L19" s="210"/>
      <c r="M19" s="212"/>
    </row>
    <row r="20" spans="1:24" ht="14.4" x14ac:dyDescent="0.3">
      <c r="A20" s="205"/>
      <c r="B20" s="208" t="str">
        <f>'Planilha orçamentária'!B1902</f>
        <v>07.00.000</v>
      </c>
      <c r="C20" s="1290" t="str">
        <f>'Planilha orçamentária'!D1902</f>
        <v>INSTALAÇÕES MECÂNICAS E DE UTILIDADES</v>
      </c>
      <c r="D20" s="1291"/>
      <c r="E20" s="474">
        <f>SUM('Planilha orçamentária'!K1905,'Planilha orçamentária'!K1909,'Planilha orçamentária'!K2022)</f>
        <v>238411.24</v>
      </c>
      <c r="F20" s="207">
        <f t="shared" si="0"/>
        <v>0.21478490090090088</v>
      </c>
      <c r="G20" s="209"/>
      <c r="H20" s="210"/>
      <c r="I20" s="211"/>
      <c r="J20" s="210"/>
      <c r="K20" s="211"/>
      <c r="L20" s="210"/>
      <c r="M20" s="212"/>
    </row>
    <row r="21" spans="1:24" x14ac:dyDescent="0.3">
      <c r="A21" s="205"/>
      <c r="B21" s="208" t="str">
        <f>'Planilha orçamentária'!B2221</f>
        <v>08.00.000</v>
      </c>
      <c r="C21" s="1290" t="str">
        <f>'Planilha orçamentária'!D2221</f>
        <v>INSTALAÇÕES DE PREVENÇÃO E COMBATE A INCÊNDIO</v>
      </c>
      <c r="D21" s="1291"/>
      <c r="E21" s="474">
        <f>SUM('Planilha orçamentária'!K2224)</f>
        <v>4066.35</v>
      </c>
      <c r="F21" s="207">
        <f t="shared" si="0"/>
        <v>3.6633783783783782E-3</v>
      </c>
      <c r="G21" s="157"/>
      <c r="H21" s="157"/>
      <c r="I21" s="157"/>
      <c r="J21" s="157"/>
      <c r="K21" s="157"/>
      <c r="L21" s="157"/>
    </row>
    <row r="22" spans="1:24" ht="14.4" x14ac:dyDescent="0.3">
      <c r="A22" s="205"/>
      <c r="B22" s="213" t="str">
        <f>'Planilha orçamentária'!B2315</f>
        <v>09.00.000</v>
      </c>
      <c r="C22" s="1299" t="str">
        <f>'Planilha orçamentária'!D2315</f>
        <v>SERVIÇOS COMPLEMENTARES</v>
      </c>
      <c r="D22" s="1300"/>
      <c r="E22" s="474">
        <f>SUM('Planilha orçamentária'!K2337,'Planilha orçamentária'!K2354)</f>
        <v>7059.96</v>
      </c>
      <c r="F22" s="207">
        <f t="shared" si="0"/>
        <v>6.360324324324324E-3</v>
      </c>
      <c r="G22" s="209"/>
      <c r="H22" s="210"/>
      <c r="I22" s="211"/>
      <c r="J22" s="210"/>
      <c r="K22" s="211"/>
      <c r="L22" s="210"/>
      <c r="M22" s="212"/>
    </row>
    <row r="23" spans="1:24" ht="14.4" x14ac:dyDescent="0.3">
      <c r="A23" s="205"/>
      <c r="B23" s="208" t="str">
        <f>'Planilha orçamentária'!B2359</f>
        <v>10.00.000</v>
      </c>
      <c r="C23" s="1290" t="str">
        <f>'Planilha orçamentária'!D2359</f>
        <v>SERVIÇOS AUXILIARES E ADMINISTRATIVOS</v>
      </c>
      <c r="D23" s="1291"/>
      <c r="E23" s="474">
        <f>SUM('Planilha orçamentária'!K2362)</f>
        <v>35259.47</v>
      </c>
      <c r="F23" s="207">
        <f t="shared" si="0"/>
        <v>3.1765288288288292E-2</v>
      </c>
      <c r="G23" s="214"/>
      <c r="H23" s="215"/>
      <c r="I23" s="216"/>
      <c r="J23" s="215"/>
      <c r="K23" s="216"/>
      <c r="L23" s="215"/>
      <c r="M23" s="217"/>
    </row>
    <row r="24" spans="1:24" s="204" customFormat="1" x14ac:dyDescent="0.3">
      <c r="A24" s="205"/>
      <c r="B24" s="218" t="s">
        <v>3122</v>
      </c>
      <c r="C24" s="1303"/>
      <c r="D24" s="1304"/>
      <c r="E24" s="475">
        <f>ROUNDDOWN(SUM(E15:E23),2)</f>
        <v>1110000</v>
      </c>
      <c r="F24" s="405">
        <f>SUM(F15:F23)</f>
        <v>0.99999999999999978</v>
      </c>
      <c r="G24" s="190"/>
      <c r="I24" s="190"/>
      <c r="K24" s="190"/>
      <c r="M24" s="157"/>
      <c r="N24" s="157"/>
      <c r="O24" s="157"/>
      <c r="P24" s="157"/>
      <c r="Q24" s="157"/>
      <c r="R24" s="157"/>
      <c r="S24" s="157"/>
      <c r="T24" s="157"/>
      <c r="U24" s="157"/>
      <c r="V24" s="157"/>
      <c r="W24" s="157"/>
      <c r="X24" s="157"/>
    </row>
    <row r="25" spans="1:24" s="204" customFormat="1" ht="24" customHeight="1" x14ac:dyDescent="0.3">
      <c r="A25" s="157"/>
      <c r="B25" s="1301"/>
      <c r="C25" s="1301"/>
      <c r="D25" s="1302"/>
      <c r="E25" s="219">
        <f>ROUNDDOWN(SUM(E15:E23),2)</f>
        <v>1110000</v>
      </c>
      <c r="F25" s="220">
        <f>SUM(F15:F23)</f>
        <v>0.99999999999999978</v>
      </c>
      <c r="G25" s="190"/>
      <c r="I25" s="190"/>
      <c r="K25" s="190"/>
      <c r="M25" s="157"/>
      <c r="N25" s="157"/>
      <c r="O25" s="157"/>
      <c r="P25" s="157"/>
      <c r="Q25" s="157"/>
      <c r="R25" s="157"/>
      <c r="S25" s="157"/>
      <c r="T25" s="157"/>
      <c r="U25" s="157"/>
      <c r="V25" s="157"/>
      <c r="W25" s="157"/>
      <c r="X25" s="157"/>
    </row>
    <row r="26" spans="1:24" ht="6" customHeight="1" x14ac:dyDescent="0.3"/>
    <row r="27" spans="1:24" x14ac:dyDescent="0.3">
      <c r="B27" s="1297" t="s">
        <v>293</v>
      </c>
      <c r="C27" s="1260"/>
      <c r="D27" s="1260"/>
      <c r="E27" s="1261"/>
      <c r="F27" s="171" t="s">
        <v>294</v>
      </c>
    </row>
    <row r="28" spans="1:24" ht="27.75" customHeight="1" x14ac:dyDescent="0.35">
      <c r="B28" s="221" t="s">
        <v>4651</v>
      </c>
      <c r="C28" s="172"/>
      <c r="D28" s="172"/>
      <c r="E28" s="173"/>
      <c r="F28" s="174"/>
    </row>
    <row r="29" spans="1:24" ht="29.25" customHeight="1" x14ac:dyDescent="0.35">
      <c r="B29" s="175" t="s">
        <v>4652</v>
      </c>
      <c r="C29" s="176"/>
      <c r="D29" s="176"/>
      <c r="E29" s="177"/>
      <c r="F29" s="178"/>
    </row>
    <row r="30" spans="1:24" ht="7.5" customHeight="1" x14ac:dyDescent="0.35">
      <c r="B30" s="179"/>
      <c r="C30" s="180"/>
      <c r="D30" s="180"/>
      <c r="E30" s="159"/>
      <c r="F30" s="181"/>
    </row>
    <row r="31" spans="1:24" x14ac:dyDescent="0.3">
      <c r="B31" s="1298" t="s">
        <v>4650</v>
      </c>
      <c r="C31" s="1266"/>
      <c r="D31" s="1266"/>
      <c r="E31" s="1267"/>
      <c r="F31" s="171" t="s">
        <v>294</v>
      </c>
    </row>
    <row r="32" spans="1:24" ht="30" customHeight="1" x14ac:dyDescent="0.3">
      <c r="B32" s="182"/>
      <c r="C32" s="183"/>
      <c r="D32" s="183"/>
      <c r="E32" s="184"/>
      <c r="F32" s="185"/>
    </row>
    <row r="33" spans="2:6" ht="33" customHeight="1" x14ac:dyDescent="0.3">
      <c r="B33" s="186"/>
      <c r="C33" s="187"/>
      <c r="D33" s="187"/>
      <c r="E33" s="188"/>
      <c r="F33" s="189"/>
    </row>
  </sheetData>
  <mergeCells count="18">
    <mergeCell ref="B27:E27"/>
    <mergeCell ref="B31:E31"/>
    <mergeCell ref="B7:C7"/>
    <mergeCell ref="B8:C8"/>
    <mergeCell ref="C19:D19"/>
    <mergeCell ref="C21:D21"/>
    <mergeCell ref="C22:D22"/>
    <mergeCell ref="C23:D23"/>
    <mergeCell ref="B25:D25"/>
    <mergeCell ref="C18:D18"/>
    <mergeCell ref="C20:D20"/>
    <mergeCell ref="C24:D24"/>
    <mergeCell ref="B6:C6"/>
    <mergeCell ref="C15:D15"/>
    <mergeCell ref="C16:D16"/>
    <mergeCell ref="C17:D17"/>
    <mergeCell ref="B5:F5"/>
    <mergeCell ref="B10:F10"/>
  </mergeCells>
  <printOptions horizontalCentered="1"/>
  <pageMargins left="0.25" right="0.25" top="0.75" bottom="0.75" header="0.3" footer="0.3"/>
  <pageSetup paperSize="9" scale="89" fitToHeight="0" orientation="portrait" r:id="rId1"/>
  <headerFooter>
    <oddHeader>&amp;L&amp;G</oddHeader>
    <oddFooter>&amp;L&amp;"-,Regular"&amp;A&amp;R&amp;"-,Regular"Página &amp;P de &amp;N</oddFooter>
  </headerFooter>
  <drawing r:id="rId2"/>
  <legacyDrawing r:id="rId3"/>
  <oleObjects>
    <mc:AlternateContent xmlns:mc="http://schemas.openxmlformats.org/markup-compatibility/2006">
      <mc:Choice Requires="x14">
        <oleObject progId="PBrush" shapeId="3074" r:id="rId4">
          <objectPr defaultSize="0" autoPict="0" r:id="rId5">
            <anchor moveWithCells="1" sizeWithCells="1">
              <from>
                <xdr:col>1</xdr:col>
                <xdr:colOff>304800</xdr:colOff>
                <xdr:row>0</xdr:row>
                <xdr:rowOff>83820</xdr:rowOff>
              </from>
              <to>
                <xdr:col>2</xdr:col>
                <xdr:colOff>480060</xdr:colOff>
                <xdr:row>3</xdr:row>
                <xdr:rowOff>152400</xdr:rowOff>
              </to>
            </anchor>
          </objectPr>
        </oleObject>
      </mc:Choice>
      <mc:Fallback>
        <oleObject progId="PBrush"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M2510"/>
  <sheetViews>
    <sheetView view="pageBreakPreview" zoomScale="80" zoomScaleNormal="70" zoomScaleSheetLayoutView="80" workbookViewId="0">
      <pane xSplit="1" topLeftCell="B1" activePane="topRight" state="frozen"/>
      <selection activeCell="D23" sqref="D23:E23"/>
      <selection pane="topRight" activeCell="G1635" sqref="G1635"/>
    </sheetView>
  </sheetViews>
  <sheetFormatPr defaultRowHeight="13.2" x14ac:dyDescent="0.3"/>
  <cols>
    <col min="1" max="1" width="2.44140625" style="608" bestFit="1" customWidth="1"/>
    <col min="2" max="2" width="15.88671875" style="607" customWidth="1"/>
    <col min="3" max="3" width="23.33203125" style="607" customWidth="1"/>
    <col min="4" max="4" width="78" style="608" customWidth="1"/>
    <col min="5" max="5" width="11" style="614" customWidth="1"/>
    <col min="6" max="6" width="12.88671875" style="608" customWidth="1"/>
    <col min="7" max="7" width="17.33203125" style="980" customWidth="1"/>
    <col min="8" max="8" width="17" style="980" customWidth="1"/>
    <col min="9" max="9" width="14.6640625" style="980" customWidth="1"/>
    <col min="10" max="10" width="16" style="608" customWidth="1"/>
    <col min="11" max="11" width="19.33203125" style="980" customWidth="1"/>
    <col min="12" max="12" width="11.5546875" style="608" customWidth="1"/>
    <col min="13" max="245" width="9.109375" style="608"/>
    <col min="246" max="246" width="1.6640625" style="608" bestFit="1" customWidth="1"/>
    <col min="247" max="247" width="14.88671875" style="608" customWidth="1"/>
    <col min="248" max="248" width="23.33203125" style="608" customWidth="1"/>
    <col min="249" max="249" width="78" style="608" customWidth="1"/>
    <col min="250" max="250" width="11" style="608" customWidth="1"/>
    <col min="251" max="251" width="12.88671875" style="608" customWidth="1"/>
    <col min="252" max="252" width="21.5546875" style="608" customWidth="1"/>
    <col min="253" max="253" width="15.5546875" style="608" customWidth="1"/>
    <col min="254" max="254" width="14.6640625" style="608" customWidth="1"/>
    <col min="255" max="255" width="19.33203125" style="608" customWidth="1"/>
    <col min="256" max="256" width="43" style="608" customWidth="1"/>
    <col min="257" max="257" width="9.5546875" style="608" bestFit="1" customWidth="1"/>
    <col min="258" max="258" width="11" style="608" customWidth="1"/>
    <col min="259" max="259" width="10" style="608" customWidth="1"/>
    <col min="260" max="260" width="9.109375" style="608"/>
    <col min="261" max="261" width="14" style="608" customWidth="1"/>
    <col min="262" max="262" width="16.5546875" style="608" customWidth="1"/>
    <col min="263" max="501" width="9.109375" style="608"/>
    <col min="502" max="502" width="1.6640625" style="608" bestFit="1" customWidth="1"/>
    <col min="503" max="503" width="14.88671875" style="608" customWidth="1"/>
    <col min="504" max="504" width="23.33203125" style="608" customWidth="1"/>
    <col min="505" max="505" width="78" style="608" customWidth="1"/>
    <col min="506" max="506" width="11" style="608" customWidth="1"/>
    <col min="507" max="507" width="12.88671875" style="608" customWidth="1"/>
    <col min="508" max="508" width="21.5546875" style="608" customWidth="1"/>
    <col min="509" max="509" width="15.5546875" style="608" customWidth="1"/>
    <col min="510" max="510" width="14.6640625" style="608" customWidth="1"/>
    <col min="511" max="511" width="19.33203125" style="608" customWidth="1"/>
    <col min="512" max="512" width="43" style="608" customWidth="1"/>
    <col min="513" max="513" width="9.5546875" style="608" bestFit="1" customWidth="1"/>
    <col min="514" max="514" width="11" style="608" customWidth="1"/>
    <col min="515" max="515" width="10" style="608" customWidth="1"/>
    <col min="516" max="516" width="9.109375" style="608"/>
    <col min="517" max="517" width="14" style="608" customWidth="1"/>
    <col min="518" max="518" width="16.5546875" style="608" customWidth="1"/>
    <col min="519" max="757" width="9.109375" style="608"/>
    <col min="758" max="758" width="1.6640625" style="608" bestFit="1" customWidth="1"/>
    <col min="759" max="759" width="14.88671875" style="608" customWidth="1"/>
    <col min="760" max="760" width="23.33203125" style="608" customWidth="1"/>
    <col min="761" max="761" width="78" style="608" customWidth="1"/>
    <col min="762" max="762" width="11" style="608" customWidth="1"/>
    <col min="763" max="763" width="12.88671875" style="608" customWidth="1"/>
    <col min="764" max="764" width="21.5546875" style="608" customWidth="1"/>
    <col min="765" max="765" width="15.5546875" style="608" customWidth="1"/>
    <col min="766" max="766" width="14.6640625" style="608" customWidth="1"/>
    <col min="767" max="767" width="19.33203125" style="608" customWidth="1"/>
    <col min="768" max="768" width="43" style="608" customWidth="1"/>
    <col min="769" max="769" width="9.5546875" style="608" bestFit="1" customWidth="1"/>
    <col min="770" max="770" width="11" style="608" customWidth="1"/>
    <col min="771" max="771" width="10" style="608" customWidth="1"/>
    <col min="772" max="772" width="9.109375" style="608"/>
    <col min="773" max="773" width="14" style="608" customWidth="1"/>
    <col min="774" max="774" width="16.5546875" style="608" customWidth="1"/>
    <col min="775" max="1013" width="9.109375" style="608"/>
    <col min="1014" max="1014" width="1.6640625" style="608" bestFit="1" customWidth="1"/>
    <col min="1015" max="1015" width="14.88671875" style="608" customWidth="1"/>
    <col min="1016" max="1016" width="23.33203125" style="608" customWidth="1"/>
    <col min="1017" max="1017" width="78" style="608" customWidth="1"/>
    <col min="1018" max="1018" width="11" style="608" customWidth="1"/>
    <col min="1019" max="1019" width="12.88671875" style="608" customWidth="1"/>
    <col min="1020" max="1020" width="21.5546875" style="608" customWidth="1"/>
    <col min="1021" max="1021" width="15.5546875" style="608" customWidth="1"/>
    <col min="1022" max="1022" width="14.6640625" style="608" customWidth="1"/>
    <col min="1023" max="1023" width="19.33203125" style="608" customWidth="1"/>
    <col min="1024" max="1024" width="43" style="608" customWidth="1"/>
    <col min="1025" max="1025" width="9.5546875" style="608" bestFit="1" customWidth="1"/>
    <col min="1026" max="1026" width="11" style="608" customWidth="1"/>
    <col min="1027" max="1027" width="10" style="608" customWidth="1"/>
    <col min="1028" max="1028" width="9.109375" style="608"/>
    <col min="1029" max="1029" width="14" style="608" customWidth="1"/>
    <col min="1030" max="1030" width="16.5546875" style="608" customWidth="1"/>
    <col min="1031" max="1269" width="9.109375" style="608"/>
    <col min="1270" max="1270" width="1.6640625" style="608" bestFit="1" customWidth="1"/>
    <col min="1271" max="1271" width="14.88671875" style="608" customWidth="1"/>
    <col min="1272" max="1272" width="23.33203125" style="608" customWidth="1"/>
    <col min="1273" max="1273" width="78" style="608" customWidth="1"/>
    <col min="1274" max="1274" width="11" style="608" customWidth="1"/>
    <col min="1275" max="1275" width="12.88671875" style="608" customWidth="1"/>
    <col min="1276" max="1276" width="21.5546875" style="608" customWidth="1"/>
    <col min="1277" max="1277" width="15.5546875" style="608" customWidth="1"/>
    <col min="1278" max="1278" width="14.6640625" style="608" customWidth="1"/>
    <col min="1279" max="1279" width="19.33203125" style="608" customWidth="1"/>
    <col min="1280" max="1280" width="43" style="608" customWidth="1"/>
    <col min="1281" max="1281" width="9.5546875" style="608" bestFit="1" customWidth="1"/>
    <col min="1282" max="1282" width="11" style="608" customWidth="1"/>
    <col min="1283" max="1283" width="10" style="608" customWidth="1"/>
    <col min="1284" max="1284" width="9.109375" style="608"/>
    <col min="1285" max="1285" width="14" style="608" customWidth="1"/>
    <col min="1286" max="1286" width="16.5546875" style="608" customWidth="1"/>
    <col min="1287" max="1525" width="9.109375" style="608"/>
    <col min="1526" max="1526" width="1.6640625" style="608" bestFit="1" customWidth="1"/>
    <col min="1527" max="1527" width="14.88671875" style="608" customWidth="1"/>
    <col min="1528" max="1528" width="23.33203125" style="608" customWidth="1"/>
    <col min="1529" max="1529" width="78" style="608" customWidth="1"/>
    <col min="1530" max="1530" width="11" style="608" customWidth="1"/>
    <col min="1531" max="1531" width="12.88671875" style="608" customWidth="1"/>
    <col min="1532" max="1532" width="21.5546875" style="608" customWidth="1"/>
    <col min="1533" max="1533" width="15.5546875" style="608" customWidth="1"/>
    <col min="1534" max="1534" width="14.6640625" style="608" customWidth="1"/>
    <col min="1535" max="1535" width="19.33203125" style="608" customWidth="1"/>
    <col min="1536" max="1536" width="43" style="608" customWidth="1"/>
    <col min="1537" max="1537" width="9.5546875" style="608" bestFit="1" customWidth="1"/>
    <col min="1538" max="1538" width="11" style="608" customWidth="1"/>
    <col min="1539" max="1539" width="10" style="608" customWidth="1"/>
    <col min="1540" max="1540" width="9.109375" style="608"/>
    <col min="1541" max="1541" width="14" style="608" customWidth="1"/>
    <col min="1542" max="1542" width="16.5546875" style="608" customWidth="1"/>
    <col min="1543" max="1781" width="9.109375" style="608"/>
    <col min="1782" max="1782" width="1.6640625" style="608" bestFit="1" customWidth="1"/>
    <col min="1783" max="1783" width="14.88671875" style="608" customWidth="1"/>
    <col min="1784" max="1784" width="23.33203125" style="608" customWidth="1"/>
    <col min="1785" max="1785" width="78" style="608" customWidth="1"/>
    <col min="1786" max="1786" width="11" style="608" customWidth="1"/>
    <col min="1787" max="1787" width="12.88671875" style="608" customWidth="1"/>
    <col min="1788" max="1788" width="21.5546875" style="608" customWidth="1"/>
    <col min="1789" max="1789" width="15.5546875" style="608" customWidth="1"/>
    <col min="1790" max="1790" width="14.6640625" style="608" customWidth="1"/>
    <col min="1791" max="1791" width="19.33203125" style="608" customWidth="1"/>
    <col min="1792" max="1792" width="43" style="608" customWidth="1"/>
    <col min="1793" max="1793" width="9.5546875" style="608" bestFit="1" customWidth="1"/>
    <col min="1794" max="1794" width="11" style="608" customWidth="1"/>
    <col min="1795" max="1795" width="10" style="608" customWidth="1"/>
    <col min="1796" max="1796" width="9.109375" style="608"/>
    <col min="1797" max="1797" width="14" style="608" customWidth="1"/>
    <col min="1798" max="1798" width="16.5546875" style="608" customWidth="1"/>
    <col min="1799" max="2037" width="9.109375" style="608"/>
    <col min="2038" max="2038" width="1.6640625" style="608" bestFit="1" customWidth="1"/>
    <col min="2039" max="2039" width="14.88671875" style="608" customWidth="1"/>
    <col min="2040" max="2040" width="23.33203125" style="608" customWidth="1"/>
    <col min="2041" max="2041" width="78" style="608" customWidth="1"/>
    <col min="2042" max="2042" width="11" style="608" customWidth="1"/>
    <col min="2043" max="2043" width="12.88671875" style="608" customWidth="1"/>
    <col min="2044" max="2044" width="21.5546875" style="608" customWidth="1"/>
    <col min="2045" max="2045" width="15.5546875" style="608" customWidth="1"/>
    <col min="2046" max="2046" width="14.6640625" style="608" customWidth="1"/>
    <col min="2047" max="2047" width="19.33203125" style="608" customWidth="1"/>
    <col min="2048" max="2048" width="43" style="608" customWidth="1"/>
    <col min="2049" max="2049" width="9.5546875" style="608" bestFit="1" customWidth="1"/>
    <col min="2050" max="2050" width="11" style="608" customWidth="1"/>
    <col min="2051" max="2051" width="10" style="608" customWidth="1"/>
    <col min="2052" max="2052" width="9.109375" style="608"/>
    <col min="2053" max="2053" width="14" style="608" customWidth="1"/>
    <col min="2054" max="2054" width="16.5546875" style="608" customWidth="1"/>
    <col min="2055" max="2293" width="9.109375" style="608"/>
    <col min="2294" max="2294" width="1.6640625" style="608" bestFit="1" customWidth="1"/>
    <col min="2295" max="2295" width="14.88671875" style="608" customWidth="1"/>
    <col min="2296" max="2296" width="23.33203125" style="608" customWidth="1"/>
    <col min="2297" max="2297" width="78" style="608" customWidth="1"/>
    <col min="2298" max="2298" width="11" style="608" customWidth="1"/>
    <col min="2299" max="2299" width="12.88671875" style="608" customWidth="1"/>
    <col min="2300" max="2300" width="21.5546875" style="608" customWidth="1"/>
    <col min="2301" max="2301" width="15.5546875" style="608" customWidth="1"/>
    <col min="2302" max="2302" width="14.6640625" style="608" customWidth="1"/>
    <col min="2303" max="2303" width="19.33203125" style="608" customWidth="1"/>
    <col min="2304" max="2304" width="43" style="608" customWidth="1"/>
    <col min="2305" max="2305" width="9.5546875" style="608" bestFit="1" customWidth="1"/>
    <col min="2306" max="2306" width="11" style="608" customWidth="1"/>
    <col min="2307" max="2307" width="10" style="608" customWidth="1"/>
    <col min="2308" max="2308" width="9.109375" style="608"/>
    <col min="2309" max="2309" width="14" style="608" customWidth="1"/>
    <col min="2310" max="2310" width="16.5546875" style="608" customWidth="1"/>
    <col min="2311" max="2549" width="9.109375" style="608"/>
    <col min="2550" max="2550" width="1.6640625" style="608" bestFit="1" customWidth="1"/>
    <col min="2551" max="2551" width="14.88671875" style="608" customWidth="1"/>
    <col min="2552" max="2552" width="23.33203125" style="608" customWidth="1"/>
    <col min="2553" max="2553" width="78" style="608" customWidth="1"/>
    <col min="2554" max="2554" width="11" style="608" customWidth="1"/>
    <col min="2555" max="2555" width="12.88671875" style="608" customWidth="1"/>
    <col min="2556" max="2556" width="21.5546875" style="608" customWidth="1"/>
    <col min="2557" max="2557" width="15.5546875" style="608" customWidth="1"/>
    <col min="2558" max="2558" width="14.6640625" style="608" customWidth="1"/>
    <col min="2559" max="2559" width="19.33203125" style="608" customWidth="1"/>
    <col min="2560" max="2560" width="43" style="608" customWidth="1"/>
    <col min="2561" max="2561" width="9.5546875" style="608" bestFit="1" customWidth="1"/>
    <col min="2562" max="2562" width="11" style="608" customWidth="1"/>
    <col min="2563" max="2563" width="10" style="608" customWidth="1"/>
    <col min="2564" max="2564" width="9.109375" style="608"/>
    <col min="2565" max="2565" width="14" style="608" customWidth="1"/>
    <col min="2566" max="2566" width="16.5546875" style="608" customWidth="1"/>
    <col min="2567" max="2805" width="9.109375" style="608"/>
    <col min="2806" max="2806" width="1.6640625" style="608" bestFit="1" customWidth="1"/>
    <col min="2807" max="2807" width="14.88671875" style="608" customWidth="1"/>
    <col min="2808" max="2808" width="23.33203125" style="608" customWidth="1"/>
    <col min="2809" max="2809" width="78" style="608" customWidth="1"/>
    <col min="2810" max="2810" width="11" style="608" customWidth="1"/>
    <col min="2811" max="2811" width="12.88671875" style="608" customWidth="1"/>
    <col min="2812" max="2812" width="21.5546875" style="608" customWidth="1"/>
    <col min="2813" max="2813" width="15.5546875" style="608" customWidth="1"/>
    <col min="2814" max="2814" width="14.6640625" style="608" customWidth="1"/>
    <col min="2815" max="2815" width="19.33203125" style="608" customWidth="1"/>
    <col min="2816" max="2816" width="43" style="608" customWidth="1"/>
    <col min="2817" max="2817" width="9.5546875" style="608" bestFit="1" customWidth="1"/>
    <col min="2818" max="2818" width="11" style="608" customWidth="1"/>
    <col min="2819" max="2819" width="10" style="608" customWidth="1"/>
    <col min="2820" max="2820" width="9.109375" style="608"/>
    <col min="2821" max="2821" width="14" style="608" customWidth="1"/>
    <col min="2822" max="2822" width="16.5546875" style="608" customWidth="1"/>
    <col min="2823" max="3061" width="9.109375" style="608"/>
    <col min="3062" max="3062" width="1.6640625" style="608" bestFit="1" customWidth="1"/>
    <col min="3063" max="3063" width="14.88671875" style="608" customWidth="1"/>
    <col min="3064" max="3064" width="23.33203125" style="608" customWidth="1"/>
    <col min="3065" max="3065" width="78" style="608" customWidth="1"/>
    <col min="3066" max="3066" width="11" style="608" customWidth="1"/>
    <col min="3067" max="3067" width="12.88671875" style="608" customWidth="1"/>
    <col min="3068" max="3068" width="21.5546875" style="608" customWidth="1"/>
    <col min="3069" max="3069" width="15.5546875" style="608" customWidth="1"/>
    <col min="3070" max="3070" width="14.6640625" style="608" customWidth="1"/>
    <col min="3071" max="3071" width="19.33203125" style="608" customWidth="1"/>
    <col min="3072" max="3072" width="43" style="608" customWidth="1"/>
    <col min="3073" max="3073" width="9.5546875" style="608" bestFit="1" customWidth="1"/>
    <col min="3074" max="3074" width="11" style="608" customWidth="1"/>
    <col min="3075" max="3075" width="10" style="608" customWidth="1"/>
    <col min="3076" max="3076" width="9.109375" style="608"/>
    <col min="3077" max="3077" width="14" style="608" customWidth="1"/>
    <col min="3078" max="3078" width="16.5546875" style="608" customWidth="1"/>
    <col min="3079" max="3317" width="9.109375" style="608"/>
    <col min="3318" max="3318" width="1.6640625" style="608" bestFit="1" customWidth="1"/>
    <col min="3319" max="3319" width="14.88671875" style="608" customWidth="1"/>
    <col min="3320" max="3320" width="23.33203125" style="608" customWidth="1"/>
    <col min="3321" max="3321" width="78" style="608" customWidth="1"/>
    <col min="3322" max="3322" width="11" style="608" customWidth="1"/>
    <col min="3323" max="3323" width="12.88671875" style="608" customWidth="1"/>
    <col min="3324" max="3324" width="21.5546875" style="608" customWidth="1"/>
    <col min="3325" max="3325" width="15.5546875" style="608" customWidth="1"/>
    <col min="3326" max="3326" width="14.6640625" style="608" customWidth="1"/>
    <col min="3327" max="3327" width="19.33203125" style="608" customWidth="1"/>
    <col min="3328" max="3328" width="43" style="608" customWidth="1"/>
    <col min="3329" max="3329" width="9.5546875" style="608" bestFit="1" customWidth="1"/>
    <col min="3330" max="3330" width="11" style="608" customWidth="1"/>
    <col min="3331" max="3331" width="10" style="608" customWidth="1"/>
    <col min="3332" max="3332" width="9.109375" style="608"/>
    <col min="3333" max="3333" width="14" style="608" customWidth="1"/>
    <col min="3334" max="3334" width="16.5546875" style="608" customWidth="1"/>
    <col min="3335" max="3573" width="9.109375" style="608"/>
    <col min="3574" max="3574" width="1.6640625" style="608" bestFit="1" customWidth="1"/>
    <col min="3575" max="3575" width="14.88671875" style="608" customWidth="1"/>
    <col min="3576" max="3576" width="23.33203125" style="608" customWidth="1"/>
    <col min="3577" max="3577" width="78" style="608" customWidth="1"/>
    <col min="3578" max="3578" width="11" style="608" customWidth="1"/>
    <col min="3579" max="3579" width="12.88671875" style="608" customWidth="1"/>
    <col min="3580" max="3580" width="21.5546875" style="608" customWidth="1"/>
    <col min="3581" max="3581" width="15.5546875" style="608" customWidth="1"/>
    <col min="3582" max="3582" width="14.6640625" style="608" customWidth="1"/>
    <col min="3583" max="3583" width="19.33203125" style="608" customWidth="1"/>
    <col min="3584" max="3584" width="43" style="608" customWidth="1"/>
    <col min="3585" max="3585" width="9.5546875" style="608" bestFit="1" customWidth="1"/>
    <col min="3586" max="3586" width="11" style="608" customWidth="1"/>
    <col min="3587" max="3587" width="10" style="608" customWidth="1"/>
    <col min="3588" max="3588" width="9.109375" style="608"/>
    <col min="3589" max="3589" width="14" style="608" customWidth="1"/>
    <col min="3590" max="3590" width="16.5546875" style="608" customWidth="1"/>
    <col min="3591" max="3829" width="9.109375" style="608"/>
    <col min="3830" max="3830" width="1.6640625" style="608" bestFit="1" customWidth="1"/>
    <col min="3831" max="3831" width="14.88671875" style="608" customWidth="1"/>
    <col min="3832" max="3832" width="23.33203125" style="608" customWidth="1"/>
    <col min="3833" max="3833" width="78" style="608" customWidth="1"/>
    <col min="3834" max="3834" width="11" style="608" customWidth="1"/>
    <col min="3835" max="3835" width="12.88671875" style="608" customWidth="1"/>
    <col min="3836" max="3836" width="21.5546875" style="608" customWidth="1"/>
    <col min="3837" max="3837" width="15.5546875" style="608" customWidth="1"/>
    <col min="3838" max="3838" width="14.6640625" style="608" customWidth="1"/>
    <col min="3839" max="3839" width="19.33203125" style="608" customWidth="1"/>
    <col min="3840" max="3840" width="43" style="608" customWidth="1"/>
    <col min="3841" max="3841" width="9.5546875" style="608" bestFit="1" customWidth="1"/>
    <col min="3842" max="3842" width="11" style="608" customWidth="1"/>
    <col min="3843" max="3843" width="10" style="608" customWidth="1"/>
    <col min="3844" max="3844" width="9.109375" style="608"/>
    <col min="3845" max="3845" width="14" style="608" customWidth="1"/>
    <col min="3846" max="3846" width="16.5546875" style="608" customWidth="1"/>
    <col min="3847" max="4085" width="9.109375" style="608"/>
    <col min="4086" max="4086" width="1.6640625" style="608" bestFit="1" customWidth="1"/>
    <col min="4087" max="4087" width="14.88671875" style="608" customWidth="1"/>
    <col min="4088" max="4088" width="23.33203125" style="608" customWidth="1"/>
    <col min="4089" max="4089" width="78" style="608" customWidth="1"/>
    <col min="4090" max="4090" width="11" style="608" customWidth="1"/>
    <col min="4091" max="4091" width="12.88671875" style="608" customWidth="1"/>
    <col min="4092" max="4092" width="21.5546875" style="608" customWidth="1"/>
    <col min="4093" max="4093" width="15.5546875" style="608" customWidth="1"/>
    <col min="4094" max="4094" width="14.6640625" style="608" customWidth="1"/>
    <col min="4095" max="4095" width="19.33203125" style="608" customWidth="1"/>
    <col min="4096" max="4096" width="43" style="608" customWidth="1"/>
    <col min="4097" max="4097" width="9.5546875" style="608" bestFit="1" customWidth="1"/>
    <col min="4098" max="4098" width="11" style="608" customWidth="1"/>
    <col min="4099" max="4099" width="10" style="608" customWidth="1"/>
    <col min="4100" max="4100" width="9.109375" style="608"/>
    <col min="4101" max="4101" width="14" style="608" customWidth="1"/>
    <col min="4102" max="4102" width="16.5546875" style="608" customWidth="1"/>
    <col min="4103" max="4341" width="9.109375" style="608"/>
    <col min="4342" max="4342" width="1.6640625" style="608" bestFit="1" customWidth="1"/>
    <col min="4343" max="4343" width="14.88671875" style="608" customWidth="1"/>
    <col min="4344" max="4344" width="23.33203125" style="608" customWidth="1"/>
    <col min="4345" max="4345" width="78" style="608" customWidth="1"/>
    <col min="4346" max="4346" width="11" style="608" customWidth="1"/>
    <col min="4347" max="4347" width="12.88671875" style="608" customWidth="1"/>
    <col min="4348" max="4348" width="21.5546875" style="608" customWidth="1"/>
    <col min="4349" max="4349" width="15.5546875" style="608" customWidth="1"/>
    <col min="4350" max="4350" width="14.6640625" style="608" customWidth="1"/>
    <col min="4351" max="4351" width="19.33203125" style="608" customWidth="1"/>
    <col min="4352" max="4352" width="43" style="608" customWidth="1"/>
    <col min="4353" max="4353" width="9.5546875" style="608" bestFit="1" customWidth="1"/>
    <col min="4354" max="4354" width="11" style="608" customWidth="1"/>
    <col min="4355" max="4355" width="10" style="608" customWidth="1"/>
    <col min="4356" max="4356" width="9.109375" style="608"/>
    <col min="4357" max="4357" width="14" style="608" customWidth="1"/>
    <col min="4358" max="4358" width="16.5546875" style="608" customWidth="1"/>
    <col min="4359" max="4597" width="9.109375" style="608"/>
    <col min="4598" max="4598" width="1.6640625" style="608" bestFit="1" customWidth="1"/>
    <col min="4599" max="4599" width="14.88671875" style="608" customWidth="1"/>
    <col min="4600" max="4600" width="23.33203125" style="608" customWidth="1"/>
    <col min="4601" max="4601" width="78" style="608" customWidth="1"/>
    <col min="4602" max="4602" width="11" style="608" customWidth="1"/>
    <col min="4603" max="4603" width="12.88671875" style="608" customWidth="1"/>
    <col min="4604" max="4604" width="21.5546875" style="608" customWidth="1"/>
    <col min="4605" max="4605" width="15.5546875" style="608" customWidth="1"/>
    <col min="4606" max="4606" width="14.6640625" style="608" customWidth="1"/>
    <col min="4607" max="4607" width="19.33203125" style="608" customWidth="1"/>
    <col min="4608" max="4608" width="43" style="608" customWidth="1"/>
    <col min="4609" max="4609" width="9.5546875" style="608" bestFit="1" customWidth="1"/>
    <col min="4610" max="4610" width="11" style="608" customWidth="1"/>
    <col min="4611" max="4611" width="10" style="608" customWidth="1"/>
    <col min="4612" max="4612" width="9.109375" style="608"/>
    <col min="4613" max="4613" width="14" style="608" customWidth="1"/>
    <col min="4614" max="4614" width="16.5546875" style="608" customWidth="1"/>
    <col min="4615" max="4853" width="9.109375" style="608"/>
    <col min="4854" max="4854" width="1.6640625" style="608" bestFit="1" customWidth="1"/>
    <col min="4855" max="4855" width="14.88671875" style="608" customWidth="1"/>
    <col min="4856" max="4856" width="23.33203125" style="608" customWidth="1"/>
    <col min="4857" max="4857" width="78" style="608" customWidth="1"/>
    <col min="4858" max="4858" width="11" style="608" customWidth="1"/>
    <col min="4859" max="4859" width="12.88671875" style="608" customWidth="1"/>
    <col min="4860" max="4860" width="21.5546875" style="608" customWidth="1"/>
    <col min="4861" max="4861" width="15.5546875" style="608" customWidth="1"/>
    <col min="4862" max="4862" width="14.6640625" style="608" customWidth="1"/>
    <col min="4863" max="4863" width="19.33203125" style="608" customWidth="1"/>
    <col min="4864" max="4864" width="43" style="608" customWidth="1"/>
    <col min="4865" max="4865" width="9.5546875" style="608" bestFit="1" customWidth="1"/>
    <col min="4866" max="4866" width="11" style="608" customWidth="1"/>
    <col min="4867" max="4867" width="10" style="608" customWidth="1"/>
    <col min="4868" max="4868" width="9.109375" style="608"/>
    <col min="4869" max="4869" width="14" style="608" customWidth="1"/>
    <col min="4870" max="4870" width="16.5546875" style="608" customWidth="1"/>
    <col min="4871" max="5109" width="9.109375" style="608"/>
    <col min="5110" max="5110" width="1.6640625" style="608" bestFit="1" customWidth="1"/>
    <col min="5111" max="5111" width="14.88671875" style="608" customWidth="1"/>
    <col min="5112" max="5112" width="23.33203125" style="608" customWidth="1"/>
    <col min="5113" max="5113" width="78" style="608" customWidth="1"/>
    <col min="5114" max="5114" width="11" style="608" customWidth="1"/>
    <col min="5115" max="5115" width="12.88671875" style="608" customWidth="1"/>
    <col min="5116" max="5116" width="21.5546875" style="608" customWidth="1"/>
    <col min="5117" max="5117" width="15.5546875" style="608" customWidth="1"/>
    <col min="5118" max="5118" width="14.6640625" style="608" customWidth="1"/>
    <col min="5119" max="5119" width="19.33203125" style="608" customWidth="1"/>
    <col min="5120" max="5120" width="43" style="608" customWidth="1"/>
    <col min="5121" max="5121" width="9.5546875" style="608" bestFit="1" customWidth="1"/>
    <col min="5122" max="5122" width="11" style="608" customWidth="1"/>
    <col min="5123" max="5123" width="10" style="608" customWidth="1"/>
    <col min="5124" max="5124" width="9.109375" style="608"/>
    <col min="5125" max="5125" width="14" style="608" customWidth="1"/>
    <col min="5126" max="5126" width="16.5546875" style="608" customWidth="1"/>
    <col min="5127" max="5365" width="9.109375" style="608"/>
    <col min="5366" max="5366" width="1.6640625" style="608" bestFit="1" customWidth="1"/>
    <col min="5367" max="5367" width="14.88671875" style="608" customWidth="1"/>
    <col min="5368" max="5368" width="23.33203125" style="608" customWidth="1"/>
    <col min="5369" max="5369" width="78" style="608" customWidth="1"/>
    <col min="5370" max="5370" width="11" style="608" customWidth="1"/>
    <col min="5371" max="5371" width="12.88671875" style="608" customWidth="1"/>
    <col min="5372" max="5372" width="21.5546875" style="608" customWidth="1"/>
    <col min="5373" max="5373" width="15.5546875" style="608" customWidth="1"/>
    <col min="5374" max="5374" width="14.6640625" style="608" customWidth="1"/>
    <col min="5375" max="5375" width="19.33203125" style="608" customWidth="1"/>
    <col min="5376" max="5376" width="43" style="608" customWidth="1"/>
    <col min="5377" max="5377" width="9.5546875" style="608" bestFit="1" customWidth="1"/>
    <col min="5378" max="5378" width="11" style="608" customWidth="1"/>
    <col min="5379" max="5379" width="10" style="608" customWidth="1"/>
    <col min="5380" max="5380" width="9.109375" style="608"/>
    <col min="5381" max="5381" width="14" style="608" customWidth="1"/>
    <col min="5382" max="5382" width="16.5546875" style="608" customWidth="1"/>
    <col min="5383" max="5621" width="9.109375" style="608"/>
    <col min="5622" max="5622" width="1.6640625" style="608" bestFit="1" customWidth="1"/>
    <col min="5623" max="5623" width="14.88671875" style="608" customWidth="1"/>
    <col min="5624" max="5624" width="23.33203125" style="608" customWidth="1"/>
    <col min="5625" max="5625" width="78" style="608" customWidth="1"/>
    <col min="5626" max="5626" width="11" style="608" customWidth="1"/>
    <col min="5627" max="5627" width="12.88671875" style="608" customWidth="1"/>
    <col min="5628" max="5628" width="21.5546875" style="608" customWidth="1"/>
    <col min="5629" max="5629" width="15.5546875" style="608" customWidth="1"/>
    <col min="5630" max="5630" width="14.6640625" style="608" customWidth="1"/>
    <col min="5631" max="5631" width="19.33203125" style="608" customWidth="1"/>
    <col min="5632" max="5632" width="43" style="608" customWidth="1"/>
    <col min="5633" max="5633" width="9.5546875" style="608" bestFit="1" customWidth="1"/>
    <col min="5634" max="5634" width="11" style="608" customWidth="1"/>
    <col min="5635" max="5635" width="10" style="608" customWidth="1"/>
    <col min="5636" max="5636" width="9.109375" style="608"/>
    <col min="5637" max="5637" width="14" style="608" customWidth="1"/>
    <col min="5638" max="5638" width="16.5546875" style="608" customWidth="1"/>
    <col min="5639" max="5877" width="9.109375" style="608"/>
    <col min="5878" max="5878" width="1.6640625" style="608" bestFit="1" customWidth="1"/>
    <col min="5879" max="5879" width="14.88671875" style="608" customWidth="1"/>
    <col min="5880" max="5880" width="23.33203125" style="608" customWidth="1"/>
    <col min="5881" max="5881" width="78" style="608" customWidth="1"/>
    <col min="5882" max="5882" width="11" style="608" customWidth="1"/>
    <col min="5883" max="5883" width="12.88671875" style="608" customWidth="1"/>
    <col min="5884" max="5884" width="21.5546875" style="608" customWidth="1"/>
    <col min="5885" max="5885" width="15.5546875" style="608" customWidth="1"/>
    <col min="5886" max="5886" width="14.6640625" style="608" customWidth="1"/>
    <col min="5887" max="5887" width="19.33203125" style="608" customWidth="1"/>
    <col min="5888" max="5888" width="43" style="608" customWidth="1"/>
    <col min="5889" max="5889" width="9.5546875" style="608" bestFit="1" customWidth="1"/>
    <col min="5890" max="5890" width="11" style="608" customWidth="1"/>
    <col min="5891" max="5891" width="10" style="608" customWidth="1"/>
    <col min="5892" max="5892" width="9.109375" style="608"/>
    <col min="5893" max="5893" width="14" style="608" customWidth="1"/>
    <col min="5894" max="5894" width="16.5546875" style="608" customWidth="1"/>
    <col min="5895" max="6133" width="9.109375" style="608"/>
    <col min="6134" max="6134" width="1.6640625" style="608" bestFit="1" customWidth="1"/>
    <col min="6135" max="6135" width="14.88671875" style="608" customWidth="1"/>
    <col min="6136" max="6136" width="23.33203125" style="608" customWidth="1"/>
    <col min="6137" max="6137" width="78" style="608" customWidth="1"/>
    <col min="6138" max="6138" width="11" style="608" customWidth="1"/>
    <col min="6139" max="6139" width="12.88671875" style="608" customWidth="1"/>
    <col min="6140" max="6140" width="21.5546875" style="608" customWidth="1"/>
    <col min="6141" max="6141" width="15.5546875" style="608" customWidth="1"/>
    <col min="6142" max="6142" width="14.6640625" style="608" customWidth="1"/>
    <col min="6143" max="6143" width="19.33203125" style="608" customWidth="1"/>
    <col min="6144" max="6144" width="43" style="608" customWidth="1"/>
    <col min="6145" max="6145" width="9.5546875" style="608" bestFit="1" customWidth="1"/>
    <col min="6146" max="6146" width="11" style="608" customWidth="1"/>
    <col min="6147" max="6147" width="10" style="608" customWidth="1"/>
    <col min="6148" max="6148" width="9.109375" style="608"/>
    <col min="6149" max="6149" width="14" style="608" customWidth="1"/>
    <col min="6150" max="6150" width="16.5546875" style="608" customWidth="1"/>
    <col min="6151" max="6389" width="9.109375" style="608"/>
    <col min="6390" max="6390" width="1.6640625" style="608" bestFit="1" customWidth="1"/>
    <col min="6391" max="6391" width="14.88671875" style="608" customWidth="1"/>
    <col min="6392" max="6392" width="23.33203125" style="608" customWidth="1"/>
    <col min="6393" max="6393" width="78" style="608" customWidth="1"/>
    <col min="6394" max="6394" width="11" style="608" customWidth="1"/>
    <col min="6395" max="6395" width="12.88671875" style="608" customWidth="1"/>
    <col min="6396" max="6396" width="21.5546875" style="608" customWidth="1"/>
    <col min="6397" max="6397" width="15.5546875" style="608" customWidth="1"/>
    <col min="6398" max="6398" width="14.6640625" style="608" customWidth="1"/>
    <col min="6399" max="6399" width="19.33203125" style="608" customWidth="1"/>
    <col min="6400" max="6400" width="43" style="608" customWidth="1"/>
    <col min="6401" max="6401" width="9.5546875" style="608" bestFit="1" customWidth="1"/>
    <col min="6402" max="6402" width="11" style="608" customWidth="1"/>
    <col min="6403" max="6403" width="10" style="608" customWidth="1"/>
    <col min="6404" max="6404" width="9.109375" style="608"/>
    <col min="6405" max="6405" width="14" style="608" customWidth="1"/>
    <col min="6406" max="6406" width="16.5546875" style="608" customWidth="1"/>
    <col min="6407" max="6645" width="9.109375" style="608"/>
    <col min="6646" max="6646" width="1.6640625" style="608" bestFit="1" customWidth="1"/>
    <col min="6647" max="6647" width="14.88671875" style="608" customWidth="1"/>
    <col min="6648" max="6648" width="23.33203125" style="608" customWidth="1"/>
    <col min="6649" max="6649" width="78" style="608" customWidth="1"/>
    <col min="6650" max="6650" width="11" style="608" customWidth="1"/>
    <col min="6651" max="6651" width="12.88671875" style="608" customWidth="1"/>
    <col min="6652" max="6652" width="21.5546875" style="608" customWidth="1"/>
    <col min="6653" max="6653" width="15.5546875" style="608" customWidth="1"/>
    <col min="6654" max="6654" width="14.6640625" style="608" customWidth="1"/>
    <col min="6655" max="6655" width="19.33203125" style="608" customWidth="1"/>
    <col min="6656" max="6656" width="43" style="608" customWidth="1"/>
    <col min="6657" max="6657" width="9.5546875" style="608" bestFit="1" customWidth="1"/>
    <col min="6658" max="6658" width="11" style="608" customWidth="1"/>
    <col min="6659" max="6659" width="10" style="608" customWidth="1"/>
    <col min="6660" max="6660" width="9.109375" style="608"/>
    <col min="6661" max="6661" width="14" style="608" customWidth="1"/>
    <col min="6662" max="6662" width="16.5546875" style="608" customWidth="1"/>
    <col min="6663" max="6901" width="9.109375" style="608"/>
    <col min="6902" max="6902" width="1.6640625" style="608" bestFit="1" customWidth="1"/>
    <col min="6903" max="6903" width="14.88671875" style="608" customWidth="1"/>
    <col min="6904" max="6904" width="23.33203125" style="608" customWidth="1"/>
    <col min="6905" max="6905" width="78" style="608" customWidth="1"/>
    <col min="6906" max="6906" width="11" style="608" customWidth="1"/>
    <col min="6907" max="6907" width="12.88671875" style="608" customWidth="1"/>
    <col min="6908" max="6908" width="21.5546875" style="608" customWidth="1"/>
    <col min="6909" max="6909" width="15.5546875" style="608" customWidth="1"/>
    <col min="6910" max="6910" width="14.6640625" style="608" customWidth="1"/>
    <col min="6911" max="6911" width="19.33203125" style="608" customWidth="1"/>
    <col min="6912" max="6912" width="43" style="608" customWidth="1"/>
    <col min="6913" max="6913" width="9.5546875" style="608" bestFit="1" customWidth="1"/>
    <col min="6914" max="6914" width="11" style="608" customWidth="1"/>
    <col min="6915" max="6915" width="10" style="608" customWidth="1"/>
    <col min="6916" max="6916" width="9.109375" style="608"/>
    <col min="6917" max="6917" width="14" style="608" customWidth="1"/>
    <col min="6918" max="6918" width="16.5546875" style="608" customWidth="1"/>
    <col min="6919" max="7157" width="9.109375" style="608"/>
    <col min="7158" max="7158" width="1.6640625" style="608" bestFit="1" customWidth="1"/>
    <col min="7159" max="7159" width="14.88671875" style="608" customWidth="1"/>
    <col min="7160" max="7160" width="23.33203125" style="608" customWidth="1"/>
    <col min="7161" max="7161" width="78" style="608" customWidth="1"/>
    <col min="7162" max="7162" width="11" style="608" customWidth="1"/>
    <col min="7163" max="7163" width="12.88671875" style="608" customWidth="1"/>
    <col min="7164" max="7164" width="21.5546875" style="608" customWidth="1"/>
    <col min="7165" max="7165" width="15.5546875" style="608" customWidth="1"/>
    <col min="7166" max="7166" width="14.6640625" style="608" customWidth="1"/>
    <col min="7167" max="7167" width="19.33203125" style="608" customWidth="1"/>
    <col min="7168" max="7168" width="43" style="608" customWidth="1"/>
    <col min="7169" max="7169" width="9.5546875" style="608" bestFit="1" customWidth="1"/>
    <col min="7170" max="7170" width="11" style="608" customWidth="1"/>
    <col min="7171" max="7171" width="10" style="608" customWidth="1"/>
    <col min="7172" max="7172" width="9.109375" style="608"/>
    <col min="7173" max="7173" width="14" style="608" customWidth="1"/>
    <col min="7174" max="7174" width="16.5546875" style="608" customWidth="1"/>
    <col min="7175" max="7413" width="9.109375" style="608"/>
    <col min="7414" max="7414" width="1.6640625" style="608" bestFit="1" customWidth="1"/>
    <col min="7415" max="7415" width="14.88671875" style="608" customWidth="1"/>
    <col min="7416" max="7416" width="23.33203125" style="608" customWidth="1"/>
    <col min="7417" max="7417" width="78" style="608" customWidth="1"/>
    <col min="7418" max="7418" width="11" style="608" customWidth="1"/>
    <col min="7419" max="7419" width="12.88671875" style="608" customWidth="1"/>
    <col min="7420" max="7420" width="21.5546875" style="608" customWidth="1"/>
    <col min="7421" max="7421" width="15.5546875" style="608" customWidth="1"/>
    <col min="7422" max="7422" width="14.6640625" style="608" customWidth="1"/>
    <col min="7423" max="7423" width="19.33203125" style="608" customWidth="1"/>
    <col min="7424" max="7424" width="43" style="608" customWidth="1"/>
    <col min="7425" max="7425" width="9.5546875" style="608" bestFit="1" customWidth="1"/>
    <col min="7426" max="7426" width="11" style="608" customWidth="1"/>
    <col min="7427" max="7427" width="10" style="608" customWidth="1"/>
    <col min="7428" max="7428" width="9.109375" style="608"/>
    <col min="7429" max="7429" width="14" style="608" customWidth="1"/>
    <col min="7430" max="7430" width="16.5546875" style="608" customWidth="1"/>
    <col min="7431" max="7669" width="9.109375" style="608"/>
    <col min="7670" max="7670" width="1.6640625" style="608" bestFit="1" customWidth="1"/>
    <col min="7671" max="7671" width="14.88671875" style="608" customWidth="1"/>
    <col min="7672" max="7672" width="23.33203125" style="608" customWidth="1"/>
    <col min="7673" max="7673" width="78" style="608" customWidth="1"/>
    <col min="7674" max="7674" width="11" style="608" customWidth="1"/>
    <col min="7675" max="7675" width="12.88671875" style="608" customWidth="1"/>
    <col min="7676" max="7676" width="21.5546875" style="608" customWidth="1"/>
    <col min="7677" max="7677" width="15.5546875" style="608" customWidth="1"/>
    <col min="7678" max="7678" width="14.6640625" style="608" customWidth="1"/>
    <col min="7679" max="7679" width="19.33203125" style="608" customWidth="1"/>
    <col min="7680" max="7680" width="43" style="608" customWidth="1"/>
    <col min="7681" max="7681" width="9.5546875" style="608" bestFit="1" customWidth="1"/>
    <col min="7682" max="7682" width="11" style="608" customWidth="1"/>
    <col min="7683" max="7683" width="10" style="608" customWidth="1"/>
    <col min="7684" max="7684" width="9.109375" style="608"/>
    <col min="7685" max="7685" width="14" style="608" customWidth="1"/>
    <col min="7686" max="7686" width="16.5546875" style="608" customWidth="1"/>
    <col min="7687" max="7925" width="9.109375" style="608"/>
    <col min="7926" max="7926" width="1.6640625" style="608" bestFit="1" customWidth="1"/>
    <col min="7927" max="7927" width="14.88671875" style="608" customWidth="1"/>
    <col min="7928" max="7928" width="23.33203125" style="608" customWidth="1"/>
    <col min="7929" max="7929" width="78" style="608" customWidth="1"/>
    <col min="7930" max="7930" width="11" style="608" customWidth="1"/>
    <col min="7931" max="7931" width="12.88671875" style="608" customWidth="1"/>
    <col min="7932" max="7932" width="21.5546875" style="608" customWidth="1"/>
    <col min="7933" max="7933" width="15.5546875" style="608" customWidth="1"/>
    <col min="7934" max="7934" width="14.6640625" style="608" customWidth="1"/>
    <col min="7935" max="7935" width="19.33203125" style="608" customWidth="1"/>
    <col min="7936" max="7936" width="43" style="608" customWidth="1"/>
    <col min="7937" max="7937" width="9.5546875" style="608" bestFit="1" customWidth="1"/>
    <col min="7938" max="7938" width="11" style="608" customWidth="1"/>
    <col min="7939" max="7939" width="10" style="608" customWidth="1"/>
    <col min="7940" max="7940" width="9.109375" style="608"/>
    <col min="7941" max="7941" width="14" style="608" customWidth="1"/>
    <col min="7942" max="7942" width="16.5546875" style="608" customWidth="1"/>
    <col min="7943" max="8181" width="9.109375" style="608"/>
    <col min="8182" max="8182" width="1.6640625" style="608" bestFit="1" customWidth="1"/>
    <col min="8183" max="8183" width="14.88671875" style="608" customWidth="1"/>
    <col min="8184" max="8184" width="23.33203125" style="608" customWidth="1"/>
    <col min="8185" max="8185" width="78" style="608" customWidth="1"/>
    <col min="8186" max="8186" width="11" style="608" customWidth="1"/>
    <col min="8187" max="8187" width="12.88671875" style="608" customWidth="1"/>
    <col min="8188" max="8188" width="21.5546875" style="608" customWidth="1"/>
    <col min="8189" max="8189" width="15.5546875" style="608" customWidth="1"/>
    <col min="8190" max="8190" width="14.6640625" style="608" customWidth="1"/>
    <col min="8191" max="8191" width="19.33203125" style="608" customWidth="1"/>
    <col min="8192" max="8192" width="43" style="608" customWidth="1"/>
    <col min="8193" max="8193" width="9.5546875" style="608" bestFit="1" customWidth="1"/>
    <col min="8194" max="8194" width="11" style="608" customWidth="1"/>
    <col min="8195" max="8195" width="10" style="608" customWidth="1"/>
    <col min="8196" max="8196" width="9.109375" style="608"/>
    <col min="8197" max="8197" width="14" style="608" customWidth="1"/>
    <col min="8198" max="8198" width="16.5546875" style="608" customWidth="1"/>
    <col min="8199" max="8437" width="9.109375" style="608"/>
    <col min="8438" max="8438" width="1.6640625" style="608" bestFit="1" customWidth="1"/>
    <col min="8439" max="8439" width="14.88671875" style="608" customWidth="1"/>
    <col min="8440" max="8440" width="23.33203125" style="608" customWidth="1"/>
    <col min="8441" max="8441" width="78" style="608" customWidth="1"/>
    <col min="8442" max="8442" width="11" style="608" customWidth="1"/>
    <col min="8443" max="8443" width="12.88671875" style="608" customWidth="1"/>
    <col min="8444" max="8444" width="21.5546875" style="608" customWidth="1"/>
    <col min="8445" max="8445" width="15.5546875" style="608" customWidth="1"/>
    <col min="8446" max="8446" width="14.6640625" style="608" customWidth="1"/>
    <col min="8447" max="8447" width="19.33203125" style="608" customWidth="1"/>
    <col min="8448" max="8448" width="43" style="608" customWidth="1"/>
    <col min="8449" max="8449" width="9.5546875" style="608" bestFit="1" customWidth="1"/>
    <col min="8450" max="8450" width="11" style="608" customWidth="1"/>
    <col min="8451" max="8451" width="10" style="608" customWidth="1"/>
    <col min="8452" max="8452" width="9.109375" style="608"/>
    <col min="8453" max="8453" width="14" style="608" customWidth="1"/>
    <col min="8454" max="8454" width="16.5546875" style="608" customWidth="1"/>
    <col min="8455" max="8693" width="9.109375" style="608"/>
    <col min="8694" max="8694" width="1.6640625" style="608" bestFit="1" customWidth="1"/>
    <col min="8695" max="8695" width="14.88671875" style="608" customWidth="1"/>
    <col min="8696" max="8696" width="23.33203125" style="608" customWidth="1"/>
    <col min="8697" max="8697" width="78" style="608" customWidth="1"/>
    <col min="8698" max="8698" width="11" style="608" customWidth="1"/>
    <col min="8699" max="8699" width="12.88671875" style="608" customWidth="1"/>
    <col min="8700" max="8700" width="21.5546875" style="608" customWidth="1"/>
    <col min="8701" max="8701" width="15.5546875" style="608" customWidth="1"/>
    <col min="8702" max="8702" width="14.6640625" style="608" customWidth="1"/>
    <col min="8703" max="8703" width="19.33203125" style="608" customWidth="1"/>
    <col min="8704" max="8704" width="43" style="608" customWidth="1"/>
    <col min="8705" max="8705" width="9.5546875" style="608" bestFit="1" customWidth="1"/>
    <col min="8706" max="8706" width="11" style="608" customWidth="1"/>
    <col min="8707" max="8707" width="10" style="608" customWidth="1"/>
    <col min="8708" max="8708" width="9.109375" style="608"/>
    <col min="8709" max="8709" width="14" style="608" customWidth="1"/>
    <col min="8710" max="8710" width="16.5546875" style="608" customWidth="1"/>
    <col min="8711" max="8949" width="9.109375" style="608"/>
    <col min="8950" max="8950" width="1.6640625" style="608" bestFit="1" customWidth="1"/>
    <col min="8951" max="8951" width="14.88671875" style="608" customWidth="1"/>
    <col min="8952" max="8952" width="23.33203125" style="608" customWidth="1"/>
    <col min="8953" max="8953" width="78" style="608" customWidth="1"/>
    <col min="8954" max="8954" width="11" style="608" customWidth="1"/>
    <col min="8955" max="8955" width="12.88671875" style="608" customWidth="1"/>
    <col min="8956" max="8956" width="21.5546875" style="608" customWidth="1"/>
    <col min="8957" max="8957" width="15.5546875" style="608" customWidth="1"/>
    <col min="8958" max="8958" width="14.6640625" style="608" customWidth="1"/>
    <col min="8959" max="8959" width="19.33203125" style="608" customWidth="1"/>
    <col min="8960" max="8960" width="43" style="608" customWidth="1"/>
    <col min="8961" max="8961" width="9.5546875" style="608" bestFit="1" customWidth="1"/>
    <col min="8962" max="8962" width="11" style="608" customWidth="1"/>
    <col min="8963" max="8963" width="10" style="608" customWidth="1"/>
    <col min="8964" max="8964" width="9.109375" style="608"/>
    <col min="8965" max="8965" width="14" style="608" customWidth="1"/>
    <col min="8966" max="8966" width="16.5546875" style="608" customWidth="1"/>
    <col min="8967" max="9205" width="9.109375" style="608"/>
    <col min="9206" max="9206" width="1.6640625" style="608" bestFit="1" customWidth="1"/>
    <col min="9207" max="9207" width="14.88671875" style="608" customWidth="1"/>
    <col min="9208" max="9208" width="23.33203125" style="608" customWidth="1"/>
    <col min="9209" max="9209" width="78" style="608" customWidth="1"/>
    <col min="9210" max="9210" width="11" style="608" customWidth="1"/>
    <col min="9211" max="9211" width="12.88671875" style="608" customWidth="1"/>
    <col min="9212" max="9212" width="21.5546875" style="608" customWidth="1"/>
    <col min="9213" max="9213" width="15.5546875" style="608" customWidth="1"/>
    <col min="9214" max="9214" width="14.6640625" style="608" customWidth="1"/>
    <col min="9215" max="9215" width="19.33203125" style="608" customWidth="1"/>
    <col min="9216" max="9216" width="43" style="608" customWidth="1"/>
    <col min="9217" max="9217" width="9.5546875" style="608" bestFit="1" customWidth="1"/>
    <col min="9218" max="9218" width="11" style="608" customWidth="1"/>
    <col min="9219" max="9219" width="10" style="608" customWidth="1"/>
    <col min="9220" max="9220" width="9.109375" style="608"/>
    <col min="9221" max="9221" width="14" style="608" customWidth="1"/>
    <col min="9222" max="9222" width="16.5546875" style="608" customWidth="1"/>
    <col min="9223" max="9461" width="9.109375" style="608"/>
    <col min="9462" max="9462" width="1.6640625" style="608" bestFit="1" customWidth="1"/>
    <col min="9463" max="9463" width="14.88671875" style="608" customWidth="1"/>
    <col min="9464" max="9464" width="23.33203125" style="608" customWidth="1"/>
    <col min="9465" max="9465" width="78" style="608" customWidth="1"/>
    <col min="9466" max="9466" width="11" style="608" customWidth="1"/>
    <col min="9467" max="9467" width="12.88671875" style="608" customWidth="1"/>
    <col min="9468" max="9468" width="21.5546875" style="608" customWidth="1"/>
    <col min="9469" max="9469" width="15.5546875" style="608" customWidth="1"/>
    <col min="9470" max="9470" width="14.6640625" style="608" customWidth="1"/>
    <col min="9471" max="9471" width="19.33203125" style="608" customWidth="1"/>
    <col min="9472" max="9472" width="43" style="608" customWidth="1"/>
    <col min="9473" max="9473" width="9.5546875" style="608" bestFit="1" customWidth="1"/>
    <col min="9474" max="9474" width="11" style="608" customWidth="1"/>
    <col min="9475" max="9475" width="10" style="608" customWidth="1"/>
    <col min="9476" max="9476" width="9.109375" style="608"/>
    <col min="9477" max="9477" width="14" style="608" customWidth="1"/>
    <col min="9478" max="9478" width="16.5546875" style="608" customWidth="1"/>
    <col min="9479" max="9717" width="9.109375" style="608"/>
    <col min="9718" max="9718" width="1.6640625" style="608" bestFit="1" customWidth="1"/>
    <col min="9719" max="9719" width="14.88671875" style="608" customWidth="1"/>
    <col min="9720" max="9720" width="23.33203125" style="608" customWidth="1"/>
    <col min="9721" max="9721" width="78" style="608" customWidth="1"/>
    <col min="9722" max="9722" width="11" style="608" customWidth="1"/>
    <col min="9723" max="9723" width="12.88671875" style="608" customWidth="1"/>
    <col min="9724" max="9724" width="21.5546875" style="608" customWidth="1"/>
    <col min="9725" max="9725" width="15.5546875" style="608" customWidth="1"/>
    <col min="9726" max="9726" width="14.6640625" style="608" customWidth="1"/>
    <col min="9727" max="9727" width="19.33203125" style="608" customWidth="1"/>
    <col min="9728" max="9728" width="43" style="608" customWidth="1"/>
    <col min="9729" max="9729" width="9.5546875" style="608" bestFit="1" customWidth="1"/>
    <col min="9730" max="9730" width="11" style="608" customWidth="1"/>
    <col min="9731" max="9731" width="10" style="608" customWidth="1"/>
    <col min="9732" max="9732" width="9.109375" style="608"/>
    <col min="9733" max="9733" width="14" style="608" customWidth="1"/>
    <col min="9734" max="9734" width="16.5546875" style="608" customWidth="1"/>
    <col min="9735" max="9973" width="9.109375" style="608"/>
    <col min="9974" max="9974" width="1.6640625" style="608" bestFit="1" customWidth="1"/>
    <col min="9975" max="9975" width="14.88671875" style="608" customWidth="1"/>
    <col min="9976" max="9976" width="23.33203125" style="608" customWidth="1"/>
    <col min="9977" max="9977" width="78" style="608" customWidth="1"/>
    <col min="9978" max="9978" width="11" style="608" customWidth="1"/>
    <col min="9979" max="9979" width="12.88671875" style="608" customWidth="1"/>
    <col min="9980" max="9980" width="21.5546875" style="608" customWidth="1"/>
    <col min="9981" max="9981" width="15.5546875" style="608" customWidth="1"/>
    <col min="9982" max="9982" width="14.6640625" style="608" customWidth="1"/>
    <col min="9983" max="9983" width="19.33203125" style="608" customWidth="1"/>
    <col min="9984" max="9984" width="43" style="608" customWidth="1"/>
    <col min="9985" max="9985" width="9.5546875" style="608" bestFit="1" customWidth="1"/>
    <col min="9986" max="9986" width="11" style="608" customWidth="1"/>
    <col min="9987" max="9987" width="10" style="608" customWidth="1"/>
    <col min="9988" max="9988" width="9.109375" style="608"/>
    <col min="9989" max="9989" width="14" style="608" customWidth="1"/>
    <col min="9990" max="9990" width="16.5546875" style="608" customWidth="1"/>
    <col min="9991" max="10229" width="9.109375" style="608"/>
    <col min="10230" max="10230" width="1.6640625" style="608" bestFit="1" customWidth="1"/>
    <col min="10231" max="10231" width="14.88671875" style="608" customWidth="1"/>
    <col min="10232" max="10232" width="23.33203125" style="608" customWidth="1"/>
    <col min="10233" max="10233" width="78" style="608" customWidth="1"/>
    <col min="10234" max="10234" width="11" style="608" customWidth="1"/>
    <col min="10235" max="10235" width="12.88671875" style="608" customWidth="1"/>
    <col min="10236" max="10236" width="21.5546875" style="608" customWidth="1"/>
    <col min="10237" max="10237" width="15.5546875" style="608" customWidth="1"/>
    <col min="10238" max="10238" width="14.6640625" style="608" customWidth="1"/>
    <col min="10239" max="10239" width="19.33203125" style="608" customWidth="1"/>
    <col min="10240" max="10240" width="43" style="608" customWidth="1"/>
    <col min="10241" max="10241" width="9.5546875" style="608" bestFit="1" customWidth="1"/>
    <col min="10242" max="10242" width="11" style="608" customWidth="1"/>
    <col min="10243" max="10243" width="10" style="608" customWidth="1"/>
    <col min="10244" max="10244" width="9.109375" style="608"/>
    <col min="10245" max="10245" width="14" style="608" customWidth="1"/>
    <col min="10246" max="10246" width="16.5546875" style="608" customWidth="1"/>
    <col min="10247" max="10485" width="9.109375" style="608"/>
    <col min="10486" max="10486" width="1.6640625" style="608" bestFit="1" customWidth="1"/>
    <col min="10487" max="10487" width="14.88671875" style="608" customWidth="1"/>
    <col min="10488" max="10488" width="23.33203125" style="608" customWidth="1"/>
    <col min="10489" max="10489" width="78" style="608" customWidth="1"/>
    <col min="10490" max="10490" width="11" style="608" customWidth="1"/>
    <col min="10491" max="10491" width="12.88671875" style="608" customWidth="1"/>
    <col min="10492" max="10492" width="21.5546875" style="608" customWidth="1"/>
    <col min="10493" max="10493" width="15.5546875" style="608" customWidth="1"/>
    <col min="10494" max="10494" width="14.6640625" style="608" customWidth="1"/>
    <col min="10495" max="10495" width="19.33203125" style="608" customWidth="1"/>
    <col min="10496" max="10496" width="43" style="608" customWidth="1"/>
    <col min="10497" max="10497" width="9.5546875" style="608" bestFit="1" customWidth="1"/>
    <col min="10498" max="10498" width="11" style="608" customWidth="1"/>
    <col min="10499" max="10499" width="10" style="608" customWidth="1"/>
    <col min="10500" max="10500" width="9.109375" style="608"/>
    <col min="10501" max="10501" width="14" style="608" customWidth="1"/>
    <col min="10502" max="10502" width="16.5546875" style="608" customWidth="1"/>
    <col min="10503" max="10741" width="9.109375" style="608"/>
    <col min="10742" max="10742" width="1.6640625" style="608" bestFit="1" customWidth="1"/>
    <col min="10743" max="10743" width="14.88671875" style="608" customWidth="1"/>
    <col min="10744" max="10744" width="23.33203125" style="608" customWidth="1"/>
    <col min="10745" max="10745" width="78" style="608" customWidth="1"/>
    <col min="10746" max="10746" width="11" style="608" customWidth="1"/>
    <col min="10747" max="10747" width="12.88671875" style="608" customWidth="1"/>
    <col min="10748" max="10748" width="21.5546875" style="608" customWidth="1"/>
    <col min="10749" max="10749" width="15.5546875" style="608" customWidth="1"/>
    <col min="10750" max="10750" width="14.6640625" style="608" customWidth="1"/>
    <col min="10751" max="10751" width="19.33203125" style="608" customWidth="1"/>
    <col min="10752" max="10752" width="43" style="608" customWidth="1"/>
    <col min="10753" max="10753" width="9.5546875" style="608" bestFit="1" customWidth="1"/>
    <col min="10754" max="10754" width="11" style="608" customWidth="1"/>
    <col min="10755" max="10755" width="10" style="608" customWidth="1"/>
    <col min="10756" max="10756" width="9.109375" style="608"/>
    <col min="10757" max="10757" width="14" style="608" customWidth="1"/>
    <col min="10758" max="10758" width="16.5546875" style="608" customWidth="1"/>
    <col min="10759" max="10997" width="9.109375" style="608"/>
    <col min="10998" max="10998" width="1.6640625" style="608" bestFit="1" customWidth="1"/>
    <col min="10999" max="10999" width="14.88671875" style="608" customWidth="1"/>
    <col min="11000" max="11000" width="23.33203125" style="608" customWidth="1"/>
    <col min="11001" max="11001" width="78" style="608" customWidth="1"/>
    <col min="11002" max="11002" width="11" style="608" customWidth="1"/>
    <col min="11003" max="11003" width="12.88671875" style="608" customWidth="1"/>
    <col min="11004" max="11004" width="21.5546875" style="608" customWidth="1"/>
    <col min="11005" max="11005" width="15.5546875" style="608" customWidth="1"/>
    <col min="11006" max="11006" width="14.6640625" style="608" customWidth="1"/>
    <col min="11007" max="11007" width="19.33203125" style="608" customWidth="1"/>
    <col min="11008" max="11008" width="43" style="608" customWidth="1"/>
    <col min="11009" max="11009" width="9.5546875" style="608" bestFit="1" customWidth="1"/>
    <col min="11010" max="11010" width="11" style="608" customWidth="1"/>
    <col min="11011" max="11011" width="10" style="608" customWidth="1"/>
    <col min="11012" max="11012" width="9.109375" style="608"/>
    <col min="11013" max="11013" width="14" style="608" customWidth="1"/>
    <col min="11014" max="11014" width="16.5546875" style="608" customWidth="1"/>
    <col min="11015" max="11253" width="9.109375" style="608"/>
    <col min="11254" max="11254" width="1.6640625" style="608" bestFit="1" customWidth="1"/>
    <col min="11255" max="11255" width="14.88671875" style="608" customWidth="1"/>
    <col min="11256" max="11256" width="23.33203125" style="608" customWidth="1"/>
    <col min="11257" max="11257" width="78" style="608" customWidth="1"/>
    <col min="11258" max="11258" width="11" style="608" customWidth="1"/>
    <col min="11259" max="11259" width="12.88671875" style="608" customWidth="1"/>
    <col min="11260" max="11260" width="21.5546875" style="608" customWidth="1"/>
    <col min="11261" max="11261" width="15.5546875" style="608" customWidth="1"/>
    <col min="11262" max="11262" width="14.6640625" style="608" customWidth="1"/>
    <col min="11263" max="11263" width="19.33203125" style="608" customWidth="1"/>
    <col min="11264" max="11264" width="43" style="608" customWidth="1"/>
    <col min="11265" max="11265" width="9.5546875" style="608" bestFit="1" customWidth="1"/>
    <col min="11266" max="11266" width="11" style="608" customWidth="1"/>
    <col min="11267" max="11267" width="10" style="608" customWidth="1"/>
    <col min="11268" max="11268" width="9.109375" style="608"/>
    <col min="11269" max="11269" width="14" style="608" customWidth="1"/>
    <col min="11270" max="11270" width="16.5546875" style="608" customWidth="1"/>
    <col min="11271" max="11509" width="9.109375" style="608"/>
    <col min="11510" max="11510" width="1.6640625" style="608" bestFit="1" customWidth="1"/>
    <col min="11511" max="11511" width="14.88671875" style="608" customWidth="1"/>
    <col min="11512" max="11512" width="23.33203125" style="608" customWidth="1"/>
    <col min="11513" max="11513" width="78" style="608" customWidth="1"/>
    <col min="11514" max="11514" width="11" style="608" customWidth="1"/>
    <col min="11515" max="11515" width="12.88671875" style="608" customWidth="1"/>
    <col min="11516" max="11516" width="21.5546875" style="608" customWidth="1"/>
    <col min="11517" max="11517" width="15.5546875" style="608" customWidth="1"/>
    <col min="11518" max="11518" width="14.6640625" style="608" customWidth="1"/>
    <col min="11519" max="11519" width="19.33203125" style="608" customWidth="1"/>
    <col min="11520" max="11520" width="43" style="608" customWidth="1"/>
    <col min="11521" max="11521" width="9.5546875" style="608" bestFit="1" customWidth="1"/>
    <col min="11522" max="11522" width="11" style="608" customWidth="1"/>
    <col min="11523" max="11523" width="10" style="608" customWidth="1"/>
    <col min="11524" max="11524" width="9.109375" style="608"/>
    <col min="11525" max="11525" width="14" style="608" customWidth="1"/>
    <col min="11526" max="11526" width="16.5546875" style="608" customWidth="1"/>
    <col min="11527" max="11765" width="9.109375" style="608"/>
    <col min="11766" max="11766" width="1.6640625" style="608" bestFit="1" customWidth="1"/>
    <col min="11767" max="11767" width="14.88671875" style="608" customWidth="1"/>
    <col min="11768" max="11768" width="23.33203125" style="608" customWidth="1"/>
    <col min="11769" max="11769" width="78" style="608" customWidth="1"/>
    <col min="11770" max="11770" width="11" style="608" customWidth="1"/>
    <col min="11771" max="11771" width="12.88671875" style="608" customWidth="1"/>
    <col min="11772" max="11772" width="21.5546875" style="608" customWidth="1"/>
    <col min="11773" max="11773" width="15.5546875" style="608" customWidth="1"/>
    <col min="11774" max="11774" width="14.6640625" style="608" customWidth="1"/>
    <col min="11775" max="11775" width="19.33203125" style="608" customWidth="1"/>
    <col min="11776" max="11776" width="43" style="608" customWidth="1"/>
    <col min="11777" max="11777" width="9.5546875" style="608" bestFit="1" customWidth="1"/>
    <col min="11778" max="11778" width="11" style="608" customWidth="1"/>
    <col min="11779" max="11779" width="10" style="608" customWidth="1"/>
    <col min="11780" max="11780" width="9.109375" style="608"/>
    <col min="11781" max="11781" width="14" style="608" customWidth="1"/>
    <col min="11782" max="11782" width="16.5546875" style="608" customWidth="1"/>
    <col min="11783" max="12021" width="9.109375" style="608"/>
    <col min="12022" max="12022" width="1.6640625" style="608" bestFit="1" customWidth="1"/>
    <col min="12023" max="12023" width="14.88671875" style="608" customWidth="1"/>
    <col min="12024" max="12024" width="23.33203125" style="608" customWidth="1"/>
    <col min="12025" max="12025" width="78" style="608" customWidth="1"/>
    <col min="12026" max="12026" width="11" style="608" customWidth="1"/>
    <col min="12027" max="12027" width="12.88671875" style="608" customWidth="1"/>
    <col min="12028" max="12028" width="21.5546875" style="608" customWidth="1"/>
    <col min="12029" max="12029" width="15.5546875" style="608" customWidth="1"/>
    <col min="12030" max="12030" width="14.6640625" style="608" customWidth="1"/>
    <col min="12031" max="12031" width="19.33203125" style="608" customWidth="1"/>
    <col min="12032" max="12032" width="43" style="608" customWidth="1"/>
    <col min="12033" max="12033" width="9.5546875" style="608" bestFit="1" customWidth="1"/>
    <col min="12034" max="12034" width="11" style="608" customWidth="1"/>
    <col min="12035" max="12035" width="10" style="608" customWidth="1"/>
    <col min="12036" max="12036" width="9.109375" style="608"/>
    <col min="12037" max="12037" width="14" style="608" customWidth="1"/>
    <col min="12038" max="12038" width="16.5546875" style="608" customWidth="1"/>
    <col min="12039" max="12277" width="9.109375" style="608"/>
    <col min="12278" max="12278" width="1.6640625" style="608" bestFit="1" customWidth="1"/>
    <col min="12279" max="12279" width="14.88671875" style="608" customWidth="1"/>
    <col min="12280" max="12280" width="23.33203125" style="608" customWidth="1"/>
    <col min="12281" max="12281" width="78" style="608" customWidth="1"/>
    <col min="12282" max="12282" width="11" style="608" customWidth="1"/>
    <col min="12283" max="12283" width="12.88671875" style="608" customWidth="1"/>
    <col min="12284" max="12284" width="21.5546875" style="608" customWidth="1"/>
    <col min="12285" max="12285" width="15.5546875" style="608" customWidth="1"/>
    <col min="12286" max="12286" width="14.6640625" style="608" customWidth="1"/>
    <col min="12287" max="12287" width="19.33203125" style="608" customWidth="1"/>
    <col min="12288" max="12288" width="43" style="608" customWidth="1"/>
    <col min="12289" max="12289" width="9.5546875" style="608" bestFit="1" customWidth="1"/>
    <col min="12290" max="12290" width="11" style="608" customWidth="1"/>
    <col min="12291" max="12291" width="10" style="608" customWidth="1"/>
    <col min="12292" max="12292" width="9.109375" style="608"/>
    <col min="12293" max="12293" width="14" style="608" customWidth="1"/>
    <col min="12294" max="12294" width="16.5546875" style="608" customWidth="1"/>
    <col min="12295" max="12533" width="9.109375" style="608"/>
    <col min="12534" max="12534" width="1.6640625" style="608" bestFit="1" customWidth="1"/>
    <col min="12535" max="12535" width="14.88671875" style="608" customWidth="1"/>
    <col min="12536" max="12536" width="23.33203125" style="608" customWidth="1"/>
    <col min="12537" max="12537" width="78" style="608" customWidth="1"/>
    <col min="12538" max="12538" width="11" style="608" customWidth="1"/>
    <col min="12539" max="12539" width="12.88671875" style="608" customWidth="1"/>
    <col min="12540" max="12540" width="21.5546875" style="608" customWidth="1"/>
    <col min="12541" max="12541" width="15.5546875" style="608" customWidth="1"/>
    <col min="12542" max="12542" width="14.6640625" style="608" customWidth="1"/>
    <col min="12543" max="12543" width="19.33203125" style="608" customWidth="1"/>
    <col min="12544" max="12544" width="43" style="608" customWidth="1"/>
    <col min="12545" max="12545" width="9.5546875" style="608" bestFit="1" customWidth="1"/>
    <col min="12546" max="12546" width="11" style="608" customWidth="1"/>
    <col min="12547" max="12547" width="10" style="608" customWidth="1"/>
    <col min="12548" max="12548" width="9.109375" style="608"/>
    <col min="12549" max="12549" width="14" style="608" customWidth="1"/>
    <col min="12550" max="12550" width="16.5546875" style="608" customWidth="1"/>
    <col min="12551" max="12789" width="9.109375" style="608"/>
    <col min="12790" max="12790" width="1.6640625" style="608" bestFit="1" customWidth="1"/>
    <col min="12791" max="12791" width="14.88671875" style="608" customWidth="1"/>
    <col min="12792" max="12792" width="23.33203125" style="608" customWidth="1"/>
    <col min="12793" max="12793" width="78" style="608" customWidth="1"/>
    <col min="12794" max="12794" width="11" style="608" customWidth="1"/>
    <col min="12795" max="12795" width="12.88671875" style="608" customWidth="1"/>
    <col min="12796" max="12796" width="21.5546875" style="608" customWidth="1"/>
    <col min="12797" max="12797" width="15.5546875" style="608" customWidth="1"/>
    <col min="12798" max="12798" width="14.6640625" style="608" customWidth="1"/>
    <col min="12799" max="12799" width="19.33203125" style="608" customWidth="1"/>
    <col min="12800" max="12800" width="43" style="608" customWidth="1"/>
    <col min="12801" max="12801" width="9.5546875" style="608" bestFit="1" customWidth="1"/>
    <col min="12802" max="12802" width="11" style="608" customWidth="1"/>
    <col min="12803" max="12803" width="10" style="608" customWidth="1"/>
    <col min="12804" max="12804" width="9.109375" style="608"/>
    <col min="12805" max="12805" width="14" style="608" customWidth="1"/>
    <col min="12806" max="12806" width="16.5546875" style="608" customWidth="1"/>
    <col min="12807" max="13045" width="9.109375" style="608"/>
    <col min="13046" max="13046" width="1.6640625" style="608" bestFit="1" customWidth="1"/>
    <col min="13047" max="13047" width="14.88671875" style="608" customWidth="1"/>
    <col min="13048" max="13048" width="23.33203125" style="608" customWidth="1"/>
    <col min="13049" max="13049" width="78" style="608" customWidth="1"/>
    <col min="13050" max="13050" width="11" style="608" customWidth="1"/>
    <col min="13051" max="13051" width="12.88671875" style="608" customWidth="1"/>
    <col min="13052" max="13052" width="21.5546875" style="608" customWidth="1"/>
    <col min="13053" max="13053" width="15.5546875" style="608" customWidth="1"/>
    <col min="13054" max="13054" width="14.6640625" style="608" customWidth="1"/>
    <col min="13055" max="13055" width="19.33203125" style="608" customWidth="1"/>
    <col min="13056" max="13056" width="43" style="608" customWidth="1"/>
    <col min="13057" max="13057" width="9.5546875" style="608" bestFit="1" customWidth="1"/>
    <col min="13058" max="13058" width="11" style="608" customWidth="1"/>
    <col min="13059" max="13059" width="10" style="608" customWidth="1"/>
    <col min="13060" max="13060" width="9.109375" style="608"/>
    <col min="13061" max="13061" width="14" style="608" customWidth="1"/>
    <col min="13062" max="13062" width="16.5546875" style="608" customWidth="1"/>
    <col min="13063" max="13301" width="9.109375" style="608"/>
    <col min="13302" max="13302" width="1.6640625" style="608" bestFit="1" customWidth="1"/>
    <col min="13303" max="13303" width="14.88671875" style="608" customWidth="1"/>
    <col min="13304" max="13304" width="23.33203125" style="608" customWidth="1"/>
    <col min="13305" max="13305" width="78" style="608" customWidth="1"/>
    <col min="13306" max="13306" width="11" style="608" customWidth="1"/>
    <col min="13307" max="13307" width="12.88671875" style="608" customWidth="1"/>
    <col min="13308" max="13308" width="21.5546875" style="608" customWidth="1"/>
    <col min="13309" max="13309" width="15.5546875" style="608" customWidth="1"/>
    <col min="13310" max="13310" width="14.6640625" style="608" customWidth="1"/>
    <col min="13311" max="13311" width="19.33203125" style="608" customWidth="1"/>
    <col min="13312" max="13312" width="43" style="608" customWidth="1"/>
    <col min="13313" max="13313" width="9.5546875" style="608" bestFit="1" customWidth="1"/>
    <col min="13314" max="13314" width="11" style="608" customWidth="1"/>
    <col min="13315" max="13315" width="10" style="608" customWidth="1"/>
    <col min="13316" max="13316" width="9.109375" style="608"/>
    <col min="13317" max="13317" width="14" style="608" customWidth="1"/>
    <col min="13318" max="13318" width="16.5546875" style="608" customWidth="1"/>
    <col min="13319" max="13557" width="9.109375" style="608"/>
    <col min="13558" max="13558" width="1.6640625" style="608" bestFit="1" customWidth="1"/>
    <col min="13559" max="13559" width="14.88671875" style="608" customWidth="1"/>
    <col min="13560" max="13560" width="23.33203125" style="608" customWidth="1"/>
    <col min="13561" max="13561" width="78" style="608" customWidth="1"/>
    <col min="13562" max="13562" width="11" style="608" customWidth="1"/>
    <col min="13563" max="13563" width="12.88671875" style="608" customWidth="1"/>
    <col min="13564" max="13564" width="21.5546875" style="608" customWidth="1"/>
    <col min="13565" max="13565" width="15.5546875" style="608" customWidth="1"/>
    <col min="13566" max="13566" width="14.6640625" style="608" customWidth="1"/>
    <col min="13567" max="13567" width="19.33203125" style="608" customWidth="1"/>
    <col min="13568" max="13568" width="43" style="608" customWidth="1"/>
    <col min="13569" max="13569" width="9.5546875" style="608" bestFit="1" customWidth="1"/>
    <col min="13570" max="13570" width="11" style="608" customWidth="1"/>
    <col min="13571" max="13571" width="10" style="608" customWidth="1"/>
    <col min="13572" max="13572" width="9.109375" style="608"/>
    <col min="13573" max="13573" width="14" style="608" customWidth="1"/>
    <col min="13574" max="13574" width="16.5546875" style="608" customWidth="1"/>
    <col min="13575" max="13813" width="9.109375" style="608"/>
    <col min="13814" max="13814" width="1.6640625" style="608" bestFit="1" customWidth="1"/>
    <col min="13815" max="13815" width="14.88671875" style="608" customWidth="1"/>
    <col min="13816" max="13816" width="23.33203125" style="608" customWidth="1"/>
    <col min="13817" max="13817" width="78" style="608" customWidth="1"/>
    <col min="13818" max="13818" width="11" style="608" customWidth="1"/>
    <col min="13819" max="13819" width="12.88671875" style="608" customWidth="1"/>
    <col min="13820" max="13820" width="21.5546875" style="608" customWidth="1"/>
    <col min="13821" max="13821" width="15.5546875" style="608" customWidth="1"/>
    <col min="13822" max="13822" width="14.6640625" style="608" customWidth="1"/>
    <col min="13823" max="13823" width="19.33203125" style="608" customWidth="1"/>
    <col min="13824" max="13824" width="43" style="608" customWidth="1"/>
    <col min="13825" max="13825" width="9.5546875" style="608" bestFit="1" customWidth="1"/>
    <col min="13826" max="13826" width="11" style="608" customWidth="1"/>
    <col min="13827" max="13827" width="10" style="608" customWidth="1"/>
    <col min="13828" max="13828" width="9.109375" style="608"/>
    <col min="13829" max="13829" width="14" style="608" customWidth="1"/>
    <col min="13830" max="13830" width="16.5546875" style="608" customWidth="1"/>
    <col min="13831" max="14069" width="9.109375" style="608"/>
    <col min="14070" max="14070" width="1.6640625" style="608" bestFit="1" customWidth="1"/>
    <col min="14071" max="14071" width="14.88671875" style="608" customWidth="1"/>
    <col min="14072" max="14072" width="23.33203125" style="608" customWidth="1"/>
    <col min="14073" max="14073" width="78" style="608" customWidth="1"/>
    <col min="14074" max="14074" width="11" style="608" customWidth="1"/>
    <col min="14075" max="14075" width="12.88671875" style="608" customWidth="1"/>
    <col min="14076" max="14076" width="21.5546875" style="608" customWidth="1"/>
    <col min="14077" max="14077" width="15.5546875" style="608" customWidth="1"/>
    <col min="14078" max="14078" width="14.6640625" style="608" customWidth="1"/>
    <col min="14079" max="14079" width="19.33203125" style="608" customWidth="1"/>
    <col min="14080" max="14080" width="43" style="608" customWidth="1"/>
    <col min="14081" max="14081" width="9.5546875" style="608" bestFit="1" customWidth="1"/>
    <col min="14082" max="14082" width="11" style="608" customWidth="1"/>
    <col min="14083" max="14083" width="10" style="608" customWidth="1"/>
    <col min="14084" max="14084" width="9.109375" style="608"/>
    <col min="14085" max="14085" width="14" style="608" customWidth="1"/>
    <col min="14086" max="14086" width="16.5546875" style="608" customWidth="1"/>
    <col min="14087" max="14325" width="9.109375" style="608"/>
    <col min="14326" max="14326" width="1.6640625" style="608" bestFit="1" customWidth="1"/>
    <col min="14327" max="14327" width="14.88671875" style="608" customWidth="1"/>
    <col min="14328" max="14328" width="23.33203125" style="608" customWidth="1"/>
    <col min="14329" max="14329" width="78" style="608" customWidth="1"/>
    <col min="14330" max="14330" width="11" style="608" customWidth="1"/>
    <col min="14331" max="14331" width="12.88671875" style="608" customWidth="1"/>
    <col min="14332" max="14332" width="21.5546875" style="608" customWidth="1"/>
    <col min="14333" max="14333" width="15.5546875" style="608" customWidth="1"/>
    <col min="14334" max="14334" width="14.6640625" style="608" customWidth="1"/>
    <col min="14335" max="14335" width="19.33203125" style="608" customWidth="1"/>
    <col min="14336" max="14336" width="43" style="608" customWidth="1"/>
    <col min="14337" max="14337" width="9.5546875" style="608" bestFit="1" customWidth="1"/>
    <col min="14338" max="14338" width="11" style="608" customWidth="1"/>
    <col min="14339" max="14339" width="10" style="608" customWidth="1"/>
    <col min="14340" max="14340" width="9.109375" style="608"/>
    <col min="14341" max="14341" width="14" style="608" customWidth="1"/>
    <col min="14342" max="14342" width="16.5546875" style="608" customWidth="1"/>
    <col min="14343" max="14581" width="9.109375" style="608"/>
    <col min="14582" max="14582" width="1.6640625" style="608" bestFit="1" customWidth="1"/>
    <col min="14583" max="14583" width="14.88671875" style="608" customWidth="1"/>
    <col min="14584" max="14584" width="23.33203125" style="608" customWidth="1"/>
    <col min="14585" max="14585" width="78" style="608" customWidth="1"/>
    <col min="14586" max="14586" width="11" style="608" customWidth="1"/>
    <col min="14587" max="14587" width="12.88671875" style="608" customWidth="1"/>
    <col min="14588" max="14588" width="21.5546875" style="608" customWidth="1"/>
    <col min="14589" max="14589" width="15.5546875" style="608" customWidth="1"/>
    <col min="14590" max="14590" width="14.6640625" style="608" customWidth="1"/>
    <col min="14591" max="14591" width="19.33203125" style="608" customWidth="1"/>
    <col min="14592" max="14592" width="43" style="608" customWidth="1"/>
    <col min="14593" max="14593" width="9.5546875" style="608" bestFit="1" customWidth="1"/>
    <col min="14594" max="14594" width="11" style="608" customWidth="1"/>
    <col min="14595" max="14595" width="10" style="608" customWidth="1"/>
    <col min="14596" max="14596" width="9.109375" style="608"/>
    <col min="14597" max="14597" width="14" style="608" customWidth="1"/>
    <col min="14598" max="14598" width="16.5546875" style="608" customWidth="1"/>
    <col min="14599" max="14837" width="9.109375" style="608"/>
    <col min="14838" max="14838" width="1.6640625" style="608" bestFit="1" customWidth="1"/>
    <col min="14839" max="14839" width="14.88671875" style="608" customWidth="1"/>
    <col min="14840" max="14840" width="23.33203125" style="608" customWidth="1"/>
    <col min="14841" max="14841" width="78" style="608" customWidth="1"/>
    <col min="14842" max="14842" width="11" style="608" customWidth="1"/>
    <col min="14843" max="14843" width="12.88671875" style="608" customWidth="1"/>
    <col min="14844" max="14844" width="21.5546875" style="608" customWidth="1"/>
    <col min="14845" max="14845" width="15.5546875" style="608" customWidth="1"/>
    <col min="14846" max="14846" width="14.6640625" style="608" customWidth="1"/>
    <col min="14847" max="14847" width="19.33203125" style="608" customWidth="1"/>
    <col min="14848" max="14848" width="43" style="608" customWidth="1"/>
    <col min="14849" max="14849" width="9.5546875" style="608" bestFit="1" customWidth="1"/>
    <col min="14850" max="14850" width="11" style="608" customWidth="1"/>
    <col min="14851" max="14851" width="10" style="608" customWidth="1"/>
    <col min="14852" max="14852" width="9.109375" style="608"/>
    <col min="14853" max="14853" width="14" style="608" customWidth="1"/>
    <col min="14854" max="14854" width="16.5546875" style="608" customWidth="1"/>
    <col min="14855" max="15093" width="9.109375" style="608"/>
    <col min="15094" max="15094" width="1.6640625" style="608" bestFit="1" customWidth="1"/>
    <col min="15095" max="15095" width="14.88671875" style="608" customWidth="1"/>
    <col min="15096" max="15096" width="23.33203125" style="608" customWidth="1"/>
    <col min="15097" max="15097" width="78" style="608" customWidth="1"/>
    <col min="15098" max="15098" width="11" style="608" customWidth="1"/>
    <col min="15099" max="15099" width="12.88671875" style="608" customWidth="1"/>
    <col min="15100" max="15100" width="21.5546875" style="608" customWidth="1"/>
    <col min="15101" max="15101" width="15.5546875" style="608" customWidth="1"/>
    <col min="15102" max="15102" width="14.6640625" style="608" customWidth="1"/>
    <col min="15103" max="15103" width="19.33203125" style="608" customWidth="1"/>
    <col min="15104" max="15104" width="43" style="608" customWidth="1"/>
    <col min="15105" max="15105" width="9.5546875" style="608" bestFit="1" customWidth="1"/>
    <col min="15106" max="15106" width="11" style="608" customWidth="1"/>
    <col min="15107" max="15107" width="10" style="608" customWidth="1"/>
    <col min="15108" max="15108" width="9.109375" style="608"/>
    <col min="15109" max="15109" width="14" style="608" customWidth="1"/>
    <col min="15110" max="15110" width="16.5546875" style="608" customWidth="1"/>
    <col min="15111" max="15349" width="9.109375" style="608"/>
    <col min="15350" max="15350" width="1.6640625" style="608" bestFit="1" customWidth="1"/>
    <col min="15351" max="15351" width="14.88671875" style="608" customWidth="1"/>
    <col min="15352" max="15352" width="23.33203125" style="608" customWidth="1"/>
    <col min="15353" max="15353" width="78" style="608" customWidth="1"/>
    <col min="15354" max="15354" width="11" style="608" customWidth="1"/>
    <col min="15355" max="15355" width="12.88671875" style="608" customWidth="1"/>
    <col min="15356" max="15356" width="21.5546875" style="608" customWidth="1"/>
    <col min="15357" max="15357" width="15.5546875" style="608" customWidth="1"/>
    <col min="15358" max="15358" width="14.6640625" style="608" customWidth="1"/>
    <col min="15359" max="15359" width="19.33203125" style="608" customWidth="1"/>
    <col min="15360" max="15360" width="43" style="608" customWidth="1"/>
    <col min="15361" max="15361" width="9.5546875" style="608" bestFit="1" customWidth="1"/>
    <col min="15362" max="15362" width="11" style="608" customWidth="1"/>
    <col min="15363" max="15363" width="10" style="608" customWidth="1"/>
    <col min="15364" max="15364" width="9.109375" style="608"/>
    <col min="15365" max="15365" width="14" style="608" customWidth="1"/>
    <col min="15366" max="15366" width="16.5546875" style="608" customWidth="1"/>
    <col min="15367" max="15605" width="9.109375" style="608"/>
    <col min="15606" max="15606" width="1.6640625" style="608" bestFit="1" customWidth="1"/>
    <col min="15607" max="15607" width="14.88671875" style="608" customWidth="1"/>
    <col min="15608" max="15608" width="23.33203125" style="608" customWidth="1"/>
    <col min="15609" max="15609" width="78" style="608" customWidth="1"/>
    <col min="15610" max="15610" width="11" style="608" customWidth="1"/>
    <col min="15611" max="15611" width="12.88671875" style="608" customWidth="1"/>
    <col min="15612" max="15612" width="21.5546875" style="608" customWidth="1"/>
    <col min="15613" max="15613" width="15.5546875" style="608" customWidth="1"/>
    <col min="15614" max="15614" width="14.6640625" style="608" customWidth="1"/>
    <col min="15615" max="15615" width="19.33203125" style="608" customWidth="1"/>
    <col min="15616" max="15616" width="43" style="608" customWidth="1"/>
    <col min="15617" max="15617" width="9.5546875" style="608" bestFit="1" customWidth="1"/>
    <col min="15618" max="15618" width="11" style="608" customWidth="1"/>
    <col min="15619" max="15619" width="10" style="608" customWidth="1"/>
    <col min="15620" max="15620" width="9.109375" style="608"/>
    <col min="15621" max="15621" width="14" style="608" customWidth="1"/>
    <col min="15622" max="15622" width="16.5546875" style="608" customWidth="1"/>
    <col min="15623" max="15861" width="9.109375" style="608"/>
    <col min="15862" max="15862" width="1.6640625" style="608" bestFit="1" customWidth="1"/>
    <col min="15863" max="15863" width="14.88671875" style="608" customWidth="1"/>
    <col min="15864" max="15864" width="23.33203125" style="608" customWidth="1"/>
    <col min="15865" max="15865" width="78" style="608" customWidth="1"/>
    <col min="15866" max="15866" width="11" style="608" customWidth="1"/>
    <col min="15867" max="15867" width="12.88671875" style="608" customWidth="1"/>
    <col min="15868" max="15868" width="21.5546875" style="608" customWidth="1"/>
    <col min="15869" max="15869" width="15.5546875" style="608" customWidth="1"/>
    <col min="15870" max="15870" width="14.6640625" style="608" customWidth="1"/>
    <col min="15871" max="15871" width="19.33203125" style="608" customWidth="1"/>
    <col min="15872" max="15872" width="43" style="608" customWidth="1"/>
    <col min="15873" max="15873" width="9.5546875" style="608" bestFit="1" customWidth="1"/>
    <col min="15874" max="15874" width="11" style="608" customWidth="1"/>
    <col min="15875" max="15875" width="10" style="608" customWidth="1"/>
    <col min="15876" max="15876" width="9.109375" style="608"/>
    <col min="15877" max="15877" width="14" style="608" customWidth="1"/>
    <col min="15878" max="15878" width="16.5546875" style="608" customWidth="1"/>
    <col min="15879" max="16117" width="9.109375" style="608"/>
    <col min="16118" max="16118" width="1.6640625" style="608" bestFit="1" customWidth="1"/>
    <col min="16119" max="16119" width="14.88671875" style="608" customWidth="1"/>
    <col min="16120" max="16120" width="23.33203125" style="608" customWidth="1"/>
    <col min="16121" max="16121" width="78" style="608" customWidth="1"/>
    <col min="16122" max="16122" width="11" style="608" customWidth="1"/>
    <col min="16123" max="16123" width="12.88671875" style="608" customWidth="1"/>
    <col min="16124" max="16124" width="21.5546875" style="608" customWidth="1"/>
    <col min="16125" max="16125" width="15.5546875" style="608" customWidth="1"/>
    <col min="16126" max="16126" width="14.6640625" style="608" customWidth="1"/>
    <col min="16127" max="16127" width="19.33203125" style="608" customWidth="1"/>
    <col min="16128" max="16128" width="43" style="608" customWidth="1"/>
    <col min="16129" max="16129" width="9.5546875" style="608" bestFit="1" customWidth="1"/>
    <col min="16130" max="16130" width="11" style="608" customWidth="1"/>
    <col min="16131" max="16131" width="10" style="608" customWidth="1"/>
    <col min="16132" max="16132" width="9.109375" style="608"/>
    <col min="16133" max="16133" width="14" style="608" customWidth="1"/>
    <col min="16134" max="16134" width="16.5546875" style="608" customWidth="1"/>
    <col min="16135" max="16384" width="9.109375" style="608"/>
  </cols>
  <sheetData>
    <row r="1" spans="1:11" x14ac:dyDescent="0.3">
      <c r="E1" s="623"/>
      <c r="F1" s="1318" t="s">
        <v>218</v>
      </c>
      <c r="G1" s="1319"/>
      <c r="H1" s="1319"/>
      <c r="I1" s="1319"/>
      <c r="J1" s="1318"/>
      <c r="K1" s="1319"/>
    </row>
    <row r="2" spans="1:11" x14ac:dyDescent="0.3">
      <c r="E2" s="608"/>
      <c r="F2" s="3" t="s">
        <v>220</v>
      </c>
      <c r="G2" s="993"/>
      <c r="H2" s="2" t="s">
        <v>3240</v>
      </c>
      <c r="I2" s="769"/>
      <c r="J2" s="625"/>
      <c r="K2" s="950"/>
    </row>
    <row r="3" spans="1:11" x14ac:dyDescent="0.3">
      <c r="E3" s="608"/>
      <c r="F3" s="3" t="s">
        <v>221</v>
      </c>
      <c r="G3" s="993"/>
      <c r="H3" s="472" t="s">
        <v>4659</v>
      </c>
      <c r="I3" s="769"/>
      <c r="J3" s="625"/>
      <c r="K3" s="950"/>
    </row>
    <row r="4" spans="1:11" x14ac:dyDescent="0.3">
      <c r="E4" s="608"/>
      <c r="F4" s="3" t="s">
        <v>223</v>
      </c>
      <c r="G4" s="993"/>
      <c r="H4" s="476" t="s">
        <v>3561</v>
      </c>
      <c r="I4" s="769"/>
      <c r="J4" s="625"/>
      <c r="K4" s="950"/>
    </row>
    <row r="5" spans="1:11" s="1058" customFormat="1" x14ac:dyDescent="0.3">
      <c r="B5" s="607"/>
      <c r="C5" s="607"/>
      <c r="F5" s="3" t="s">
        <v>4656</v>
      </c>
      <c r="G5" s="993"/>
      <c r="H5" s="476" t="s">
        <v>4664</v>
      </c>
      <c r="I5" s="769"/>
      <c r="J5" s="625"/>
      <c r="K5" s="950"/>
    </row>
    <row r="6" spans="1:11" s="1058" customFormat="1" x14ac:dyDescent="0.3">
      <c r="B6" s="607"/>
      <c r="C6" s="607"/>
      <c r="F6" s="3" t="s">
        <v>4657</v>
      </c>
      <c r="G6" s="993"/>
      <c r="H6" s="476" t="s">
        <v>4665</v>
      </c>
      <c r="I6" s="769"/>
      <c r="J6" s="625"/>
      <c r="K6" s="950"/>
    </row>
    <row r="7" spans="1:11" x14ac:dyDescent="0.3">
      <c r="E7" s="608"/>
      <c r="F7" s="3" t="s">
        <v>4660</v>
      </c>
      <c r="G7" s="993"/>
      <c r="H7" s="476" t="s">
        <v>4661</v>
      </c>
      <c r="I7" s="769"/>
      <c r="J7" s="625"/>
      <c r="K7" s="950"/>
    </row>
    <row r="8" spans="1:11" ht="30.75" customHeight="1" x14ac:dyDescent="0.3">
      <c r="E8" s="608"/>
      <c r="F8" s="3" t="s">
        <v>4662</v>
      </c>
      <c r="G8" s="993"/>
      <c r="H8" s="1323" t="s">
        <v>4663</v>
      </c>
      <c r="I8" s="1324"/>
      <c r="J8" s="1324"/>
      <c r="K8" s="1324"/>
    </row>
    <row r="9" spans="1:11" x14ac:dyDescent="0.3">
      <c r="E9" s="608"/>
    </row>
    <row r="10" spans="1:11" ht="6" customHeight="1" x14ac:dyDescent="0.3">
      <c r="E10" s="608"/>
      <c r="F10" s="626"/>
      <c r="G10" s="994"/>
      <c r="H10" s="951"/>
      <c r="I10" s="951"/>
      <c r="J10" s="627"/>
      <c r="K10" s="951"/>
    </row>
    <row r="11" spans="1:11" ht="15.75" customHeight="1" x14ac:dyDescent="0.3">
      <c r="A11" s="754" t="s">
        <v>4247</v>
      </c>
      <c r="B11" s="755"/>
      <c r="C11" s="756"/>
      <c r="D11" s="757" t="s">
        <v>224</v>
      </c>
      <c r="E11" s="756"/>
      <c r="F11" s="756"/>
      <c r="G11" s="952"/>
      <c r="H11" s="952"/>
      <c r="I11" s="952"/>
      <c r="J11" s="756"/>
      <c r="K11" s="952"/>
    </row>
    <row r="12" spans="1:11" ht="15.75" hidden="1" customHeight="1" x14ac:dyDescent="0.3">
      <c r="A12" s="754" t="str">
        <f t="shared" ref="A12:A74" si="0">IF(K12&lt;&gt;0,"x","")</f>
        <v/>
      </c>
      <c r="B12" s="6" t="s">
        <v>0</v>
      </c>
      <c r="C12" s="1320" t="s">
        <v>1</v>
      </c>
      <c r="D12" s="1320"/>
      <c r="E12" s="1320"/>
      <c r="F12" s="1320"/>
      <c r="G12" s="1321"/>
      <c r="H12" s="1321"/>
      <c r="I12" s="1321"/>
      <c r="J12" s="1320"/>
      <c r="K12" s="1321"/>
    </row>
    <row r="13" spans="1:11" ht="12.75" hidden="1" customHeight="1" x14ac:dyDescent="0.3">
      <c r="A13" s="1305" t="str">
        <f>IF(K14&lt;&gt;0,"x","")</f>
        <v/>
      </c>
      <c r="B13" s="1322" t="s">
        <v>226</v>
      </c>
      <c r="C13" s="1310" t="s">
        <v>227</v>
      </c>
      <c r="D13" s="1310" t="s">
        <v>228</v>
      </c>
      <c r="E13" s="1310" t="s">
        <v>229</v>
      </c>
      <c r="F13" s="1310" t="s">
        <v>230</v>
      </c>
      <c r="G13" s="1306" t="s">
        <v>231</v>
      </c>
      <c r="H13" s="1306" t="s">
        <v>232</v>
      </c>
      <c r="I13" s="981" t="s">
        <v>233</v>
      </c>
      <c r="J13" s="628" t="s">
        <v>3952</v>
      </c>
      <c r="K13" s="1306" t="s">
        <v>4470</v>
      </c>
    </row>
    <row r="14" spans="1:11" ht="15" hidden="1" customHeight="1" x14ac:dyDescent="0.3">
      <c r="A14" s="1305"/>
      <c r="B14" s="1322"/>
      <c r="C14" s="1311"/>
      <c r="D14" s="1311"/>
      <c r="E14" s="1311"/>
      <c r="F14" s="1311"/>
      <c r="G14" s="1307"/>
      <c r="H14" s="1307"/>
      <c r="I14" s="1039">
        <f>'Cálculo de BDI'!D22</f>
        <v>0.2695688486306802</v>
      </c>
      <c r="J14" s="629">
        <f>'Cálculo de BDI DIF'!D24</f>
        <v>0.20931695926655203</v>
      </c>
      <c r="K14" s="1307"/>
    </row>
    <row r="15" spans="1:11" ht="15" hidden="1" customHeight="1" x14ac:dyDescent="0.3">
      <c r="A15" s="754" t="str">
        <f t="shared" si="0"/>
        <v/>
      </c>
      <c r="B15" s="407" t="s">
        <v>2</v>
      </c>
      <c r="C15" s="407"/>
      <c r="D15" s="408" t="s">
        <v>298</v>
      </c>
      <c r="E15" s="407"/>
      <c r="F15" s="407"/>
      <c r="G15" s="966"/>
      <c r="H15" s="966">
        <f>SUM(H16:H18)</f>
        <v>0</v>
      </c>
      <c r="I15" s="966">
        <f>SUM(I16:I18)</f>
        <v>0</v>
      </c>
      <c r="J15" s="409"/>
      <c r="K15" s="966">
        <f>SUM(K16:K18)</f>
        <v>0</v>
      </c>
    </row>
    <row r="16" spans="1:11" ht="15" hidden="1" customHeight="1" x14ac:dyDescent="0.3">
      <c r="A16" s="754" t="str">
        <f t="shared" si="0"/>
        <v/>
      </c>
      <c r="B16" s="574" t="s">
        <v>5</v>
      </c>
      <c r="C16" s="574"/>
      <c r="D16" s="571" t="s">
        <v>11</v>
      </c>
      <c r="E16" s="574"/>
      <c r="F16" s="574" t="s">
        <v>8</v>
      </c>
      <c r="G16" s="916"/>
      <c r="H16" s="916">
        <f>G16*E16</f>
        <v>0</v>
      </c>
      <c r="I16" s="916">
        <f>H16*$I$14</f>
        <v>0</v>
      </c>
      <c r="J16" s="10"/>
      <c r="K16" s="953">
        <f>SUM(H16:I16)</f>
        <v>0</v>
      </c>
    </row>
    <row r="17" spans="1:11" ht="15" hidden="1" customHeight="1" x14ac:dyDescent="0.3">
      <c r="A17" s="754" t="str">
        <f t="shared" si="0"/>
        <v/>
      </c>
      <c r="B17" s="574" t="s">
        <v>6</v>
      </c>
      <c r="C17" s="574"/>
      <c r="D17" s="571" t="s">
        <v>9</v>
      </c>
      <c r="E17" s="574"/>
      <c r="F17" s="574" t="s">
        <v>10</v>
      </c>
      <c r="G17" s="916"/>
      <c r="H17" s="916">
        <f>G17*E17</f>
        <v>0</v>
      </c>
      <c r="I17" s="916">
        <f>H17*$I$14</f>
        <v>0</v>
      </c>
      <c r="J17" s="10"/>
      <c r="K17" s="953">
        <f>SUM(H17:I17)</f>
        <v>0</v>
      </c>
    </row>
    <row r="18" spans="1:11" ht="15" hidden="1" customHeight="1" x14ac:dyDescent="0.3">
      <c r="A18" s="754" t="str">
        <f t="shared" si="0"/>
        <v/>
      </c>
      <c r="B18" s="574" t="s">
        <v>7</v>
      </c>
      <c r="C18" s="574"/>
      <c r="D18" s="571" t="s">
        <v>12</v>
      </c>
      <c r="E18" s="574"/>
      <c r="F18" s="574" t="s">
        <v>10</v>
      </c>
      <c r="G18" s="955"/>
      <c r="H18" s="916">
        <f>G18*E18</f>
        <v>0</v>
      </c>
      <c r="I18" s="916">
        <f>H18*$I$14</f>
        <v>0</v>
      </c>
      <c r="J18" s="10"/>
      <c r="K18" s="953">
        <f>SUM(H18:I18)</f>
        <v>0</v>
      </c>
    </row>
    <row r="19" spans="1:11" ht="15" hidden="1" customHeight="1" x14ac:dyDescent="0.3">
      <c r="A19" s="754" t="str">
        <f t="shared" si="0"/>
        <v/>
      </c>
      <c r="B19" s="574"/>
      <c r="C19" s="574"/>
      <c r="D19" s="571"/>
      <c r="E19" s="574"/>
      <c r="F19" s="574"/>
      <c r="G19" s="962"/>
      <c r="H19" s="916"/>
      <c r="I19" s="916"/>
      <c r="J19" s="10"/>
      <c r="K19" s="953"/>
    </row>
    <row r="20" spans="1:11" ht="15.6" hidden="1" x14ac:dyDescent="0.3">
      <c r="A20" s="754" t="str">
        <f t="shared" si="0"/>
        <v/>
      </c>
      <c r="B20" s="407" t="s">
        <v>3</v>
      </c>
      <c r="C20" s="407"/>
      <c r="D20" s="408" t="s">
        <v>299</v>
      </c>
      <c r="E20" s="407"/>
      <c r="F20" s="407"/>
      <c r="G20" s="966"/>
      <c r="H20" s="966">
        <f>SUM(H22:H62)</f>
        <v>0</v>
      </c>
      <c r="I20" s="966">
        <f>SUM(I22:I62)</f>
        <v>0</v>
      </c>
      <c r="J20" s="409"/>
      <c r="K20" s="966">
        <f>SUM(K22:K62)</f>
        <v>0</v>
      </c>
    </row>
    <row r="21" spans="1:11" ht="15.6" hidden="1" x14ac:dyDescent="0.3">
      <c r="A21" s="754" t="str">
        <f t="shared" si="0"/>
        <v/>
      </c>
      <c r="B21" s="7" t="s">
        <v>13</v>
      </c>
      <c r="C21" s="7"/>
      <c r="D21" s="20" t="s">
        <v>300</v>
      </c>
      <c r="E21" s="7"/>
      <c r="F21" s="7"/>
      <c r="G21" s="964"/>
      <c r="H21" s="964"/>
      <c r="I21" s="964"/>
      <c r="J21" s="403"/>
      <c r="K21" s="964"/>
    </row>
    <row r="22" spans="1:11" ht="15.6" hidden="1" x14ac:dyDescent="0.3">
      <c r="A22" s="754" t="str">
        <f t="shared" si="0"/>
        <v/>
      </c>
      <c r="B22" s="574" t="s">
        <v>14</v>
      </c>
      <c r="C22" s="574"/>
      <c r="D22" s="571" t="s">
        <v>21</v>
      </c>
      <c r="E22" s="574"/>
      <c r="F22" s="574" t="s">
        <v>22</v>
      </c>
      <c r="G22" s="955"/>
      <c r="H22" s="916">
        <f>G22*E22</f>
        <v>0</v>
      </c>
      <c r="I22" s="916">
        <f t="shared" ref="I22:I28" si="1">H22*$I$14</f>
        <v>0</v>
      </c>
      <c r="J22" s="10"/>
      <c r="K22" s="953">
        <f t="shared" ref="K22:K28" si="2">SUM(H22:I22)</f>
        <v>0</v>
      </c>
    </row>
    <row r="23" spans="1:11" ht="15.6" hidden="1" x14ac:dyDescent="0.3">
      <c r="A23" s="754" t="str">
        <f t="shared" si="0"/>
        <v/>
      </c>
      <c r="B23" s="574" t="s">
        <v>15</v>
      </c>
      <c r="C23" s="574"/>
      <c r="D23" s="571" t="s">
        <v>24</v>
      </c>
      <c r="E23" s="574"/>
      <c r="F23" s="574" t="s">
        <v>23</v>
      </c>
      <c r="G23" s="955"/>
      <c r="H23" s="916">
        <f t="shared" ref="H23:H28" si="3">G23*E23</f>
        <v>0</v>
      </c>
      <c r="I23" s="916">
        <f t="shared" si="1"/>
        <v>0</v>
      </c>
      <c r="J23" s="10"/>
      <c r="K23" s="953">
        <f t="shared" si="2"/>
        <v>0</v>
      </c>
    </row>
    <row r="24" spans="1:11" ht="15.6" hidden="1" x14ac:dyDescent="0.3">
      <c r="A24" s="754" t="str">
        <f t="shared" si="0"/>
        <v/>
      </c>
      <c r="B24" s="574" t="s">
        <v>16</v>
      </c>
      <c r="C24" s="574"/>
      <c r="D24" s="571" t="s">
        <v>25</v>
      </c>
      <c r="E24" s="574"/>
      <c r="F24" s="574" t="s">
        <v>23</v>
      </c>
      <c r="G24" s="955"/>
      <c r="H24" s="916">
        <f t="shared" si="3"/>
        <v>0</v>
      </c>
      <c r="I24" s="916">
        <f t="shared" si="1"/>
        <v>0</v>
      </c>
      <c r="J24" s="10"/>
      <c r="K24" s="953">
        <f t="shared" si="2"/>
        <v>0</v>
      </c>
    </row>
    <row r="25" spans="1:11" ht="15.6" hidden="1" x14ac:dyDescent="0.3">
      <c r="A25" s="754" t="str">
        <f t="shared" si="0"/>
        <v/>
      </c>
      <c r="B25" s="574" t="s">
        <v>17</v>
      </c>
      <c r="C25" s="574"/>
      <c r="D25" s="571" t="s">
        <v>26</v>
      </c>
      <c r="E25" s="574"/>
      <c r="F25" s="574" t="s">
        <v>23</v>
      </c>
      <c r="G25" s="955"/>
      <c r="H25" s="916">
        <f t="shared" si="3"/>
        <v>0</v>
      </c>
      <c r="I25" s="916">
        <f t="shared" si="1"/>
        <v>0</v>
      </c>
      <c r="J25" s="10"/>
      <c r="K25" s="953">
        <f t="shared" si="2"/>
        <v>0</v>
      </c>
    </row>
    <row r="26" spans="1:11" ht="15.6" hidden="1" x14ac:dyDescent="0.3">
      <c r="A26" s="754" t="str">
        <f t="shared" si="0"/>
        <v/>
      </c>
      <c r="B26" s="574" t="s">
        <v>18</v>
      </c>
      <c r="C26" s="574"/>
      <c r="D26" s="571" t="s">
        <v>27</v>
      </c>
      <c r="E26" s="574"/>
      <c r="F26" s="574" t="s">
        <v>23</v>
      </c>
      <c r="G26" s="955"/>
      <c r="H26" s="916">
        <f t="shared" si="3"/>
        <v>0</v>
      </c>
      <c r="I26" s="916">
        <f t="shared" si="1"/>
        <v>0</v>
      </c>
      <c r="J26" s="10"/>
      <c r="K26" s="953">
        <f t="shared" si="2"/>
        <v>0</v>
      </c>
    </row>
    <row r="27" spans="1:11" ht="15.6" hidden="1" x14ac:dyDescent="0.3">
      <c r="A27" s="754" t="str">
        <f t="shared" si="0"/>
        <v/>
      </c>
      <c r="B27" s="574" t="s">
        <v>19</v>
      </c>
      <c r="C27" s="574"/>
      <c r="D27" s="571" t="s">
        <v>28</v>
      </c>
      <c r="E27" s="574"/>
      <c r="F27" s="574" t="s">
        <v>23</v>
      </c>
      <c r="G27" s="955"/>
      <c r="H27" s="916">
        <f t="shared" si="3"/>
        <v>0</v>
      </c>
      <c r="I27" s="916">
        <f t="shared" si="1"/>
        <v>0</v>
      </c>
      <c r="J27" s="10"/>
      <c r="K27" s="953">
        <f t="shared" si="2"/>
        <v>0</v>
      </c>
    </row>
    <row r="28" spans="1:11" ht="15" hidden="1" customHeight="1" x14ac:dyDescent="0.3">
      <c r="A28" s="754" t="str">
        <f t="shared" si="0"/>
        <v/>
      </c>
      <c r="B28" s="574" t="s">
        <v>20</v>
      </c>
      <c r="C28" s="574"/>
      <c r="D28" s="571" t="s">
        <v>29</v>
      </c>
      <c r="E28" s="574"/>
      <c r="F28" s="574" t="s">
        <v>23</v>
      </c>
      <c r="G28" s="955"/>
      <c r="H28" s="916">
        <f t="shared" si="3"/>
        <v>0</v>
      </c>
      <c r="I28" s="916">
        <f t="shared" si="1"/>
        <v>0</v>
      </c>
      <c r="J28" s="10"/>
      <c r="K28" s="953">
        <f t="shared" si="2"/>
        <v>0</v>
      </c>
    </row>
    <row r="29" spans="1:11" ht="15" hidden="1" customHeight="1" x14ac:dyDescent="0.3">
      <c r="A29" s="754" t="str">
        <f t="shared" si="0"/>
        <v/>
      </c>
      <c r="B29" s="27"/>
      <c r="C29" s="27"/>
      <c r="D29" s="68"/>
      <c r="E29" s="27"/>
      <c r="F29" s="27"/>
      <c r="G29" s="1000"/>
      <c r="H29" s="1000"/>
      <c r="I29" s="1000"/>
      <c r="J29" s="27"/>
      <c r="K29" s="1000"/>
    </row>
    <row r="30" spans="1:11" ht="12.75" hidden="1" customHeight="1" x14ac:dyDescent="0.3">
      <c r="A30" s="754" t="str">
        <f t="shared" si="0"/>
        <v/>
      </c>
      <c r="B30" s="7" t="s">
        <v>30</v>
      </c>
      <c r="C30" s="7"/>
      <c r="D30" s="20" t="s">
        <v>301</v>
      </c>
      <c r="E30" s="7"/>
      <c r="F30" s="7"/>
      <c r="G30" s="964"/>
      <c r="H30" s="964"/>
      <c r="I30" s="964"/>
      <c r="J30" s="403"/>
      <c r="K30" s="964"/>
    </row>
    <row r="31" spans="1:11" ht="15.6" hidden="1" x14ac:dyDescent="0.3">
      <c r="A31" s="754" t="str">
        <f t="shared" si="0"/>
        <v/>
      </c>
      <c r="B31" s="574" t="s">
        <v>31</v>
      </c>
      <c r="C31" s="574"/>
      <c r="D31" s="571" t="s">
        <v>61</v>
      </c>
      <c r="E31" s="574"/>
      <c r="F31" s="574" t="s">
        <v>60</v>
      </c>
      <c r="G31" s="955"/>
      <c r="H31" s="916">
        <f>G31*E31</f>
        <v>0</v>
      </c>
      <c r="I31" s="916">
        <f>H31*$I$14</f>
        <v>0</v>
      </c>
      <c r="J31" s="10"/>
      <c r="K31" s="953">
        <f>SUM(H31:I31)</f>
        <v>0</v>
      </c>
    </row>
    <row r="32" spans="1:11" ht="15.6" hidden="1" x14ac:dyDescent="0.3">
      <c r="A32" s="754" t="str">
        <f t="shared" si="0"/>
        <v/>
      </c>
      <c r="B32" s="574" t="s">
        <v>32</v>
      </c>
      <c r="C32" s="574"/>
      <c r="D32" s="571" t="s">
        <v>62</v>
      </c>
      <c r="E32" s="574"/>
      <c r="F32" s="574" t="s">
        <v>60</v>
      </c>
      <c r="G32" s="955"/>
      <c r="H32" s="916">
        <f>G32*E32</f>
        <v>0</v>
      </c>
      <c r="I32" s="916">
        <f>H32*$I$14</f>
        <v>0</v>
      </c>
      <c r="J32" s="10"/>
      <c r="K32" s="953">
        <f>SUM(H32:I32)</f>
        <v>0</v>
      </c>
    </row>
    <row r="33" spans="1:11" ht="15.6" hidden="1" x14ac:dyDescent="0.3">
      <c r="A33" s="754" t="str">
        <f t="shared" si="0"/>
        <v/>
      </c>
      <c r="B33" s="574" t="s">
        <v>33</v>
      </c>
      <c r="C33" s="574"/>
      <c r="D33" s="571" t="s">
        <v>63</v>
      </c>
      <c r="E33" s="574"/>
      <c r="F33" s="574" t="s">
        <v>60</v>
      </c>
      <c r="G33" s="955"/>
      <c r="H33" s="916">
        <f>G33*E33</f>
        <v>0</v>
      </c>
      <c r="I33" s="916">
        <f>H33*$I$14</f>
        <v>0</v>
      </c>
      <c r="J33" s="10"/>
      <c r="K33" s="953">
        <f>SUM(H33:I33)</f>
        <v>0</v>
      </c>
    </row>
    <row r="34" spans="1:11" ht="15.6" hidden="1" x14ac:dyDescent="0.3">
      <c r="A34" s="754" t="str">
        <f t="shared" si="0"/>
        <v/>
      </c>
      <c r="B34" s="574" t="s">
        <v>34</v>
      </c>
      <c r="C34" s="574"/>
      <c r="D34" s="571" t="s">
        <v>64</v>
      </c>
      <c r="E34" s="574"/>
      <c r="F34" s="574" t="s">
        <v>60</v>
      </c>
      <c r="G34" s="955"/>
      <c r="H34" s="916">
        <f>G34*E34</f>
        <v>0</v>
      </c>
      <c r="I34" s="916">
        <f>H34*$I$14</f>
        <v>0</v>
      </c>
      <c r="J34" s="10"/>
      <c r="K34" s="953">
        <f>SUM(H34:I34)</f>
        <v>0</v>
      </c>
    </row>
    <row r="35" spans="1:11" ht="15.6" hidden="1" x14ac:dyDescent="0.3">
      <c r="A35" s="754" t="str">
        <f t="shared" si="0"/>
        <v/>
      </c>
      <c r="B35" s="574" t="s">
        <v>35</v>
      </c>
      <c r="C35" s="574"/>
      <c r="D35" s="571" t="s">
        <v>65</v>
      </c>
      <c r="E35" s="574"/>
      <c r="F35" s="574" t="s">
        <v>60</v>
      </c>
      <c r="G35" s="955"/>
      <c r="H35" s="916">
        <f>G35*E35</f>
        <v>0</v>
      </c>
      <c r="I35" s="916">
        <f>H35*$I$14</f>
        <v>0</v>
      </c>
      <c r="J35" s="10"/>
      <c r="K35" s="953">
        <f>SUM(H35:I35)</f>
        <v>0</v>
      </c>
    </row>
    <row r="36" spans="1:11" ht="15.6" hidden="1" x14ac:dyDescent="0.3">
      <c r="A36" s="754" t="str">
        <f t="shared" si="0"/>
        <v/>
      </c>
      <c r="B36" s="27"/>
      <c r="C36" s="27"/>
      <c r="D36" s="68"/>
      <c r="E36" s="27"/>
      <c r="F36" s="27"/>
      <c r="G36" s="1000"/>
      <c r="H36" s="1000"/>
      <c r="I36" s="1000"/>
      <c r="J36" s="27"/>
      <c r="K36" s="1000"/>
    </row>
    <row r="37" spans="1:11" ht="15.6" hidden="1" x14ac:dyDescent="0.3">
      <c r="A37" s="754" t="str">
        <f t="shared" si="0"/>
        <v/>
      </c>
      <c r="B37" s="7" t="s">
        <v>36</v>
      </c>
      <c r="C37" s="7"/>
      <c r="D37" s="20" t="s">
        <v>302</v>
      </c>
      <c r="E37" s="7"/>
      <c r="F37" s="7"/>
      <c r="G37" s="964"/>
      <c r="H37" s="964"/>
      <c r="I37" s="964"/>
      <c r="J37" s="403"/>
      <c r="K37" s="964"/>
    </row>
    <row r="38" spans="1:11" ht="15.6" hidden="1" x14ac:dyDescent="0.3">
      <c r="A38" s="754" t="str">
        <f t="shared" si="0"/>
        <v/>
      </c>
      <c r="B38" s="574" t="s">
        <v>37</v>
      </c>
      <c r="C38" s="574"/>
      <c r="D38" s="571" t="s">
        <v>66</v>
      </c>
      <c r="E38" s="574"/>
      <c r="F38" s="574" t="s">
        <v>60</v>
      </c>
      <c r="G38" s="955"/>
      <c r="H38" s="916">
        <f>G38*E38</f>
        <v>0</v>
      </c>
      <c r="I38" s="916">
        <f t="shared" ref="I38:I60" si="4">H38*$I$14</f>
        <v>0</v>
      </c>
      <c r="J38" s="10"/>
      <c r="K38" s="953">
        <f t="shared" ref="K38:K60" si="5">SUM(H38:I38)</f>
        <v>0</v>
      </c>
    </row>
    <row r="39" spans="1:11" ht="15.6" hidden="1" x14ac:dyDescent="0.3">
      <c r="A39" s="754" t="str">
        <f t="shared" si="0"/>
        <v/>
      </c>
      <c r="B39" s="574" t="s">
        <v>38</v>
      </c>
      <c r="C39" s="574"/>
      <c r="D39" s="571" t="s">
        <v>67</v>
      </c>
      <c r="E39" s="574"/>
      <c r="F39" s="574" t="s">
        <v>60</v>
      </c>
      <c r="G39" s="955"/>
      <c r="H39" s="916">
        <f t="shared" ref="H39:H60" si="6">G39*E39</f>
        <v>0</v>
      </c>
      <c r="I39" s="916">
        <f t="shared" si="4"/>
        <v>0</v>
      </c>
      <c r="J39" s="10"/>
      <c r="K39" s="953">
        <f t="shared" si="5"/>
        <v>0</v>
      </c>
    </row>
    <row r="40" spans="1:11" ht="15.6" hidden="1" x14ac:dyDescent="0.3">
      <c r="A40" s="754" t="str">
        <f t="shared" si="0"/>
        <v/>
      </c>
      <c r="B40" s="574" t="s">
        <v>39</v>
      </c>
      <c r="C40" s="574"/>
      <c r="D40" s="571" t="s">
        <v>68</v>
      </c>
      <c r="E40" s="574"/>
      <c r="F40" s="574" t="s">
        <v>60</v>
      </c>
      <c r="G40" s="955"/>
      <c r="H40" s="916">
        <f t="shared" si="6"/>
        <v>0</v>
      </c>
      <c r="I40" s="916">
        <f t="shared" si="4"/>
        <v>0</v>
      </c>
      <c r="J40" s="10"/>
      <c r="K40" s="953">
        <f t="shared" si="5"/>
        <v>0</v>
      </c>
    </row>
    <row r="41" spans="1:11" ht="15.6" hidden="1" x14ac:dyDescent="0.3">
      <c r="A41" s="754" t="str">
        <f t="shared" si="0"/>
        <v/>
      </c>
      <c r="B41" s="574" t="s">
        <v>40</v>
      </c>
      <c r="C41" s="574"/>
      <c r="D41" s="571" t="s">
        <v>69</v>
      </c>
      <c r="E41" s="574"/>
      <c r="F41" s="574" t="s">
        <v>60</v>
      </c>
      <c r="G41" s="955"/>
      <c r="H41" s="916">
        <f t="shared" si="6"/>
        <v>0</v>
      </c>
      <c r="I41" s="916">
        <f t="shared" si="4"/>
        <v>0</v>
      </c>
      <c r="J41" s="10"/>
      <c r="K41" s="953">
        <f t="shared" si="5"/>
        <v>0</v>
      </c>
    </row>
    <row r="42" spans="1:11" ht="15.6" hidden="1" x14ac:dyDescent="0.3">
      <c r="A42" s="754" t="str">
        <f t="shared" si="0"/>
        <v/>
      </c>
      <c r="B42" s="574" t="s">
        <v>41</v>
      </c>
      <c r="C42" s="574"/>
      <c r="D42" s="571" t="s">
        <v>70</v>
      </c>
      <c r="E42" s="574"/>
      <c r="F42" s="574" t="s">
        <v>60</v>
      </c>
      <c r="G42" s="955"/>
      <c r="H42" s="916">
        <f t="shared" si="6"/>
        <v>0</v>
      </c>
      <c r="I42" s="916">
        <f t="shared" si="4"/>
        <v>0</v>
      </c>
      <c r="J42" s="10"/>
      <c r="K42" s="953">
        <f t="shared" si="5"/>
        <v>0</v>
      </c>
    </row>
    <row r="43" spans="1:11" ht="15.6" hidden="1" x14ac:dyDescent="0.3">
      <c r="A43" s="754" t="str">
        <f t="shared" si="0"/>
        <v/>
      </c>
      <c r="B43" s="574" t="s">
        <v>42</v>
      </c>
      <c r="C43" s="574"/>
      <c r="D43" s="571" t="s">
        <v>71</v>
      </c>
      <c r="E43" s="574"/>
      <c r="F43" s="574" t="s">
        <v>60</v>
      </c>
      <c r="G43" s="955"/>
      <c r="H43" s="916">
        <f t="shared" si="6"/>
        <v>0</v>
      </c>
      <c r="I43" s="916">
        <f t="shared" si="4"/>
        <v>0</v>
      </c>
      <c r="J43" s="10"/>
      <c r="K43" s="953">
        <f t="shared" si="5"/>
        <v>0</v>
      </c>
    </row>
    <row r="44" spans="1:11" ht="15.6" hidden="1" x14ac:dyDescent="0.3">
      <c r="A44" s="754" t="str">
        <f t="shared" si="0"/>
        <v/>
      </c>
      <c r="B44" s="574" t="s">
        <v>43</v>
      </c>
      <c r="C44" s="574"/>
      <c r="D44" s="571" t="s">
        <v>72</v>
      </c>
      <c r="E44" s="574"/>
      <c r="F44" s="574" t="s">
        <v>60</v>
      </c>
      <c r="G44" s="955"/>
      <c r="H44" s="916">
        <f t="shared" si="6"/>
        <v>0</v>
      </c>
      <c r="I44" s="916">
        <f t="shared" si="4"/>
        <v>0</v>
      </c>
      <c r="J44" s="10"/>
      <c r="K44" s="953">
        <f t="shared" si="5"/>
        <v>0</v>
      </c>
    </row>
    <row r="45" spans="1:11" ht="15.6" hidden="1" x14ac:dyDescent="0.3">
      <c r="A45" s="754" t="str">
        <f t="shared" si="0"/>
        <v/>
      </c>
      <c r="B45" s="574" t="s">
        <v>44</v>
      </c>
      <c r="C45" s="574"/>
      <c r="D45" s="571" t="s">
        <v>73</v>
      </c>
      <c r="E45" s="574"/>
      <c r="F45" s="574" t="s">
        <v>60</v>
      </c>
      <c r="G45" s="955"/>
      <c r="H45" s="916">
        <f t="shared" si="6"/>
        <v>0</v>
      </c>
      <c r="I45" s="916">
        <f t="shared" si="4"/>
        <v>0</v>
      </c>
      <c r="J45" s="10"/>
      <c r="K45" s="953">
        <f t="shared" si="5"/>
        <v>0</v>
      </c>
    </row>
    <row r="46" spans="1:11" ht="15.6" hidden="1" x14ac:dyDescent="0.3">
      <c r="A46" s="754" t="str">
        <f t="shared" si="0"/>
        <v/>
      </c>
      <c r="B46" s="574" t="s">
        <v>45</v>
      </c>
      <c r="C46" s="574"/>
      <c r="D46" s="571" t="s">
        <v>74</v>
      </c>
      <c r="E46" s="574"/>
      <c r="F46" s="574" t="s">
        <v>60</v>
      </c>
      <c r="G46" s="955"/>
      <c r="H46" s="916">
        <f t="shared" si="6"/>
        <v>0</v>
      </c>
      <c r="I46" s="916">
        <f t="shared" si="4"/>
        <v>0</v>
      </c>
      <c r="J46" s="10"/>
      <c r="K46" s="953">
        <f t="shared" si="5"/>
        <v>0</v>
      </c>
    </row>
    <row r="47" spans="1:11" ht="15.6" hidden="1" x14ac:dyDescent="0.3">
      <c r="A47" s="754" t="str">
        <f t="shared" si="0"/>
        <v/>
      </c>
      <c r="B47" s="574" t="s">
        <v>46</v>
      </c>
      <c r="C47" s="574"/>
      <c r="D47" s="571" t="s">
        <v>75</v>
      </c>
      <c r="E47" s="574"/>
      <c r="F47" s="574" t="s">
        <v>60</v>
      </c>
      <c r="G47" s="955"/>
      <c r="H47" s="916">
        <f t="shared" si="6"/>
        <v>0</v>
      </c>
      <c r="I47" s="916">
        <f t="shared" si="4"/>
        <v>0</v>
      </c>
      <c r="J47" s="10"/>
      <c r="K47" s="953">
        <f t="shared" si="5"/>
        <v>0</v>
      </c>
    </row>
    <row r="48" spans="1:11" ht="15.6" hidden="1" x14ac:dyDescent="0.3">
      <c r="A48" s="754" t="str">
        <f t="shared" si="0"/>
        <v/>
      </c>
      <c r="B48" s="574" t="s">
        <v>47</v>
      </c>
      <c r="C48" s="574"/>
      <c r="D48" s="571" t="s">
        <v>76</v>
      </c>
      <c r="E48" s="574"/>
      <c r="F48" s="574" t="s">
        <v>60</v>
      </c>
      <c r="G48" s="955"/>
      <c r="H48" s="916">
        <f t="shared" si="6"/>
        <v>0</v>
      </c>
      <c r="I48" s="916">
        <f t="shared" si="4"/>
        <v>0</v>
      </c>
      <c r="J48" s="10"/>
      <c r="K48" s="953">
        <f t="shared" si="5"/>
        <v>0</v>
      </c>
    </row>
    <row r="49" spans="1:11" ht="15.6" hidden="1" x14ac:dyDescent="0.3">
      <c r="A49" s="754" t="str">
        <f t="shared" si="0"/>
        <v/>
      </c>
      <c r="B49" s="574" t="s">
        <v>48</v>
      </c>
      <c r="C49" s="574"/>
      <c r="D49" s="571" t="s">
        <v>77</v>
      </c>
      <c r="E49" s="574"/>
      <c r="F49" s="574" t="s">
        <v>60</v>
      </c>
      <c r="G49" s="955"/>
      <c r="H49" s="916">
        <f t="shared" si="6"/>
        <v>0</v>
      </c>
      <c r="I49" s="916">
        <f t="shared" si="4"/>
        <v>0</v>
      </c>
      <c r="J49" s="10"/>
      <c r="K49" s="953">
        <f t="shared" si="5"/>
        <v>0</v>
      </c>
    </row>
    <row r="50" spans="1:11" ht="15.6" hidden="1" x14ac:dyDescent="0.3">
      <c r="A50" s="754" t="str">
        <f t="shared" si="0"/>
        <v/>
      </c>
      <c r="B50" s="574" t="s">
        <v>49</v>
      </c>
      <c r="C50" s="574"/>
      <c r="D50" s="571" t="s">
        <v>78</v>
      </c>
      <c r="E50" s="574"/>
      <c r="F50" s="574" t="s">
        <v>60</v>
      </c>
      <c r="G50" s="955"/>
      <c r="H50" s="916">
        <f t="shared" si="6"/>
        <v>0</v>
      </c>
      <c r="I50" s="916">
        <f t="shared" si="4"/>
        <v>0</v>
      </c>
      <c r="J50" s="10"/>
      <c r="K50" s="953">
        <f t="shared" si="5"/>
        <v>0</v>
      </c>
    </row>
    <row r="51" spans="1:11" ht="15.6" hidden="1" x14ac:dyDescent="0.3">
      <c r="A51" s="754" t="str">
        <f t="shared" si="0"/>
        <v/>
      </c>
      <c r="B51" s="574" t="s">
        <v>50</v>
      </c>
      <c r="C51" s="574"/>
      <c r="D51" s="571" t="s">
        <v>79</v>
      </c>
      <c r="E51" s="574"/>
      <c r="F51" s="574" t="s">
        <v>60</v>
      </c>
      <c r="G51" s="955"/>
      <c r="H51" s="916">
        <f t="shared" si="6"/>
        <v>0</v>
      </c>
      <c r="I51" s="916">
        <f t="shared" si="4"/>
        <v>0</v>
      </c>
      <c r="J51" s="10"/>
      <c r="K51" s="953">
        <f t="shared" si="5"/>
        <v>0</v>
      </c>
    </row>
    <row r="52" spans="1:11" ht="15.6" hidden="1" x14ac:dyDescent="0.3">
      <c r="A52" s="754" t="str">
        <f t="shared" si="0"/>
        <v/>
      </c>
      <c r="B52" s="574" t="s">
        <v>51</v>
      </c>
      <c r="C52" s="574"/>
      <c r="D52" s="571" t="s">
        <v>80</v>
      </c>
      <c r="E52" s="574"/>
      <c r="F52" s="574" t="s">
        <v>60</v>
      </c>
      <c r="G52" s="955"/>
      <c r="H52" s="916">
        <f t="shared" si="6"/>
        <v>0</v>
      </c>
      <c r="I52" s="916">
        <f t="shared" si="4"/>
        <v>0</v>
      </c>
      <c r="J52" s="10"/>
      <c r="K52" s="953">
        <f t="shared" si="5"/>
        <v>0</v>
      </c>
    </row>
    <row r="53" spans="1:11" ht="15.6" hidden="1" x14ac:dyDescent="0.3">
      <c r="A53" s="754" t="str">
        <f t="shared" si="0"/>
        <v/>
      </c>
      <c r="B53" s="574" t="s">
        <v>52</v>
      </c>
      <c r="C53" s="574"/>
      <c r="D53" s="571" t="s">
        <v>81</v>
      </c>
      <c r="E53" s="574"/>
      <c r="F53" s="574" t="s">
        <v>60</v>
      </c>
      <c r="G53" s="955"/>
      <c r="H53" s="916">
        <f t="shared" si="6"/>
        <v>0</v>
      </c>
      <c r="I53" s="916">
        <f t="shared" si="4"/>
        <v>0</v>
      </c>
      <c r="J53" s="10"/>
      <c r="K53" s="953">
        <f t="shared" si="5"/>
        <v>0</v>
      </c>
    </row>
    <row r="54" spans="1:11" ht="15.6" hidden="1" x14ac:dyDescent="0.3">
      <c r="A54" s="754" t="str">
        <f t="shared" si="0"/>
        <v/>
      </c>
      <c r="B54" s="574" t="s">
        <v>53</v>
      </c>
      <c r="C54" s="574"/>
      <c r="D54" s="571" t="s">
        <v>82</v>
      </c>
      <c r="E54" s="574"/>
      <c r="F54" s="574" t="s">
        <v>60</v>
      </c>
      <c r="G54" s="955"/>
      <c r="H54" s="916">
        <f t="shared" si="6"/>
        <v>0</v>
      </c>
      <c r="I54" s="916">
        <f t="shared" si="4"/>
        <v>0</v>
      </c>
      <c r="J54" s="10"/>
      <c r="K54" s="953">
        <f t="shared" si="5"/>
        <v>0</v>
      </c>
    </row>
    <row r="55" spans="1:11" ht="15.6" hidden="1" x14ac:dyDescent="0.3">
      <c r="A55" s="754" t="str">
        <f t="shared" si="0"/>
        <v/>
      </c>
      <c r="B55" s="574" t="s">
        <v>54</v>
      </c>
      <c r="C55" s="574"/>
      <c r="D55" s="571" t="s">
        <v>83</v>
      </c>
      <c r="E55" s="574"/>
      <c r="F55" s="574" t="s">
        <v>60</v>
      </c>
      <c r="G55" s="955"/>
      <c r="H55" s="916">
        <f t="shared" si="6"/>
        <v>0</v>
      </c>
      <c r="I55" s="916">
        <f t="shared" si="4"/>
        <v>0</v>
      </c>
      <c r="J55" s="10"/>
      <c r="K55" s="953">
        <f t="shared" si="5"/>
        <v>0</v>
      </c>
    </row>
    <row r="56" spans="1:11" ht="15.6" hidden="1" x14ac:dyDescent="0.3">
      <c r="A56" s="754" t="str">
        <f t="shared" si="0"/>
        <v/>
      </c>
      <c r="B56" s="574" t="s">
        <v>55</v>
      </c>
      <c r="C56" s="574"/>
      <c r="D56" s="571" t="s">
        <v>84</v>
      </c>
      <c r="E56" s="574"/>
      <c r="F56" s="574" t="s">
        <v>60</v>
      </c>
      <c r="G56" s="955"/>
      <c r="H56" s="916">
        <f t="shared" si="6"/>
        <v>0</v>
      </c>
      <c r="I56" s="916">
        <f t="shared" si="4"/>
        <v>0</v>
      </c>
      <c r="J56" s="10"/>
      <c r="K56" s="953">
        <f t="shared" si="5"/>
        <v>0</v>
      </c>
    </row>
    <row r="57" spans="1:11" ht="12.75" hidden="1" customHeight="1" x14ac:dyDescent="0.3">
      <c r="A57" s="754" t="str">
        <f t="shared" si="0"/>
        <v/>
      </c>
      <c r="B57" s="574" t="s">
        <v>56</v>
      </c>
      <c r="C57" s="574"/>
      <c r="D57" s="571" t="s">
        <v>85</v>
      </c>
      <c r="E57" s="574"/>
      <c r="F57" s="574" t="s">
        <v>60</v>
      </c>
      <c r="G57" s="955"/>
      <c r="H57" s="916">
        <f t="shared" si="6"/>
        <v>0</v>
      </c>
      <c r="I57" s="916">
        <f t="shared" si="4"/>
        <v>0</v>
      </c>
      <c r="J57" s="10"/>
      <c r="K57" s="953">
        <f t="shared" si="5"/>
        <v>0</v>
      </c>
    </row>
    <row r="58" spans="1:11" ht="12.75" hidden="1" customHeight="1" x14ac:dyDescent="0.3">
      <c r="A58" s="754" t="str">
        <f t="shared" si="0"/>
        <v/>
      </c>
      <c r="B58" s="574" t="s">
        <v>57</v>
      </c>
      <c r="C58" s="574"/>
      <c r="D58" s="571" t="s">
        <v>86</v>
      </c>
      <c r="E58" s="574"/>
      <c r="F58" s="574" t="s">
        <v>60</v>
      </c>
      <c r="G58" s="955"/>
      <c r="H58" s="916">
        <f t="shared" si="6"/>
        <v>0</v>
      </c>
      <c r="I58" s="916">
        <f t="shared" si="4"/>
        <v>0</v>
      </c>
      <c r="J58" s="10"/>
      <c r="K58" s="953">
        <f t="shared" si="5"/>
        <v>0</v>
      </c>
    </row>
    <row r="59" spans="1:11" ht="15.6" hidden="1" x14ac:dyDescent="0.3">
      <c r="A59" s="754" t="str">
        <f t="shared" si="0"/>
        <v/>
      </c>
      <c r="B59" s="574" t="s">
        <v>58</v>
      </c>
      <c r="C59" s="574"/>
      <c r="D59" s="571" t="s">
        <v>87</v>
      </c>
      <c r="E59" s="574"/>
      <c r="F59" s="574" t="s">
        <v>60</v>
      </c>
      <c r="G59" s="955"/>
      <c r="H59" s="916">
        <f t="shared" si="6"/>
        <v>0</v>
      </c>
      <c r="I59" s="916">
        <f t="shared" si="4"/>
        <v>0</v>
      </c>
      <c r="J59" s="10"/>
      <c r="K59" s="953">
        <f t="shared" si="5"/>
        <v>0</v>
      </c>
    </row>
    <row r="60" spans="1:11" ht="15.6" hidden="1" x14ac:dyDescent="0.3">
      <c r="A60" s="754" t="str">
        <f t="shared" si="0"/>
        <v/>
      </c>
      <c r="B60" s="574" t="s">
        <v>59</v>
      </c>
      <c r="C60" s="574"/>
      <c r="D60" s="571" t="s">
        <v>88</v>
      </c>
      <c r="E60" s="574"/>
      <c r="F60" s="574" t="s">
        <v>60</v>
      </c>
      <c r="G60" s="955"/>
      <c r="H60" s="916">
        <f t="shared" si="6"/>
        <v>0</v>
      </c>
      <c r="I60" s="916">
        <f t="shared" si="4"/>
        <v>0</v>
      </c>
      <c r="J60" s="10"/>
      <c r="K60" s="953">
        <f t="shared" si="5"/>
        <v>0</v>
      </c>
    </row>
    <row r="61" spans="1:11" ht="15.6" hidden="1" x14ac:dyDescent="0.3">
      <c r="A61" s="754" t="str">
        <f t="shared" si="0"/>
        <v/>
      </c>
      <c r="B61" s="27"/>
      <c r="C61" s="27"/>
      <c r="D61" s="68"/>
      <c r="E61" s="27"/>
      <c r="F61" s="27"/>
      <c r="G61" s="998"/>
      <c r="H61" s="998"/>
      <c r="I61" s="998"/>
      <c r="J61" s="69"/>
      <c r="K61" s="998"/>
    </row>
    <row r="62" spans="1:11" ht="15.6" hidden="1" x14ac:dyDescent="0.3">
      <c r="A62" s="754" t="str">
        <f t="shared" si="0"/>
        <v/>
      </c>
      <c r="B62" s="7" t="s">
        <v>89</v>
      </c>
      <c r="C62" s="7"/>
      <c r="D62" s="20" t="s">
        <v>303</v>
      </c>
      <c r="E62" s="7"/>
      <c r="F62" s="7" t="s">
        <v>90</v>
      </c>
      <c r="G62" s="964"/>
      <c r="H62" s="964">
        <f>G62*E62</f>
        <v>0</v>
      </c>
      <c r="I62" s="964">
        <f>H62*$I$14</f>
        <v>0</v>
      </c>
      <c r="J62" s="403"/>
      <c r="K62" s="964">
        <f>SUM(H62:I62)</f>
        <v>0</v>
      </c>
    </row>
    <row r="63" spans="1:11" ht="15.6" hidden="1" x14ac:dyDescent="0.3">
      <c r="A63" s="754" t="str">
        <f t="shared" si="0"/>
        <v/>
      </c>
      <c r="B63" s="574"/>
      <c r="C63" s="574"/>
      <c r="D63" s="574"/>
      <c r="E63" s="574"/>
      <c r="F63" s="574"/>
      <c r="G63" s="955"/>
      <c r="H63" s="955"/>
      <c r="I63" s="955"/>
      <c r="J63" s="574"/>
      <c r="K63" s="955"/>
    </row>
    <row r="64" spans="1:11" ht="15.6" hidden="1" x14ac:dyDescent="0.3">
      <c r="A64" s="754" t="str">
        <f t="shared" si="0"/>
        <v/>
      </c>
      <c r="B64" s="407" t="s">
        <v>304</v>
      </c>
      <c r="C64" s="407"/>
      <c r="D64" s="408" t="s">
        <v>91</v>
      </c>
      <c r="E64" s="407"/>
      <c r="F64" s="407"/>
      <c r="G64" s="966"/>
      <c r="H64" s="966">
        <f>SUM(H65:H97)</f>
        <v>0</v>
      </c>
      <c r="I64" s="966">
        <f>SUM(I65:I97)</f>
        <v>0</v>
      </c>
      <c r="J64" s="409"/>
      <c r="K64" s="966">
        <f>SUM(K65:K97)</f>
        <v>0</v>
      </c>
    </row>
    <row r="65" spans="1:11" ht="15.6" hidden="1" x14ac:dyDescent="0.3">
      <c r="A65" s="754" t="str">
        <f t="shared" si="0"/>
        <v/>
      </c>
      <c r="B65" s="7" t="s">
        <v>92</v>
      </c>
      <c r="C65" s="7"/>
      <c r="D65" s="20" t="s">
        <v>305</v>
      </c>
      <c r="E65" s="7"/>
      <c r="F65" s="7" t="s">
        <v>112</v>
      </c>
      <c r="G65" s="964"/>
      <c r="H65" s="964">
        <f>G65*E65</f>
        <v>0</v>
      </c>
      <c r="I65" s="964">
        <f>H65*$I$14</f>
        <v>0</v>
      </c>
      <c r="J65" s="403"/>
      <c r="K65" s="964">
        <f>SUM(H65:I65)</f>
        <v>0</v>
      </c>
    </row>
    <row r="66" spans="1:11" ht="15.6" hidden="1" x14ac:dyDescent="0.3">
      <c r="A66" s="754" t="str">
        <f t="shared" si="0"/>
        <v/>
      </c>
      <c r="B66" s="27"/>
      <c r="C66" s="27"/>
      <c r="D66" s="68"/>
      <c r="E66" s="27"/>
      <c r="F66" s="27"/>
      <c r="G66" s="1000"/>
      <c r="H66" s="1000"/>
      <c r="I66" s="1000"/>
      <c r="J66" s="27"/>
      <c r="K66" s="1000"/>
    </row>
    <row r="67" spans="1:11" ht="15.6" hidden="1" x14ac:dyDescent="0.3">
      <c r="A67" s="754" t="str">
        <f t="shared" si="0"/>
        <v/>
      </c>
      <c r="B67" s="7" t="s">
        <v>93</v>
      </c>
      <c r="C67" s="7"/>
      <c r="D67" s="20" t="s">
        <v>306</v>
      </c>
      <c r="E67" s="7"/>
      <c r="F67" s="7" t="s">
        <v>112</v>
      </c>
      <c r="G67" s="964"/>
      <c r="H67" s="964">
        <f>G67*E67</f>
        <v>0</v>
      </c>
      <c r="I67" s="964">
        <f>H67*$I$14</f>
        <v>0</v>
      </c>
      <c r="J67" s="403"/>
      <c r="K67" s="964">
        <f>SUM(H67:I67)</f>
        <v>0</v>
      </c>
    </row>
    <row r="68" spans="1:11" ht="15.6" hidden="1" x14ac:dyDescent="0.3">
      <c r="A68" s="754" t="str">
        <f t="shared" si="0"/>
        <v/>
      </c>
      <c r="B68" s="27"/>
      <c r="C68" s="27"/>
      <c r="D68" s="68"/>
      <c r="E68" s="27"/>
      <c r="F68" s="27"/>
      <c r="G68" s="1000"/>
      <c r="H68" s="1000"/>
      <c r="I68" s="1000"/>
      <c r="J68" s="27"/>
      <c r="K68" s="1000"/>
    </row>
    <row r="69" spans="1:11" ht="15.6" hidden="1" x14ac:dyDescent="0.3">
      <c r="A69" s="754" t="str">
        <f t="shared" si="0"/>
        <v/>
      </c>
      <c r="B69" s="7" t="s">
        <v>94</v>
      </c>
      <c r="C69" s="7"/>
      <c r="D69" s="20" t="s">
        <v>307</v>
      </c>
      <c r="E69" s="7"/>
      <c r="F69" s="7"/>
      <c r="G69" s="964"/>
      <c r="H69" s="964"/>
      <c r="I69" s="964"/>
      <c r="J69" s="403"/>
      <c r="K69" s="964"/>
    </row>
    <row r="70" spans="1:11" ht="15.6" hidden="1" x14ac:dyDescent="0.3">
      <c r="A70" s="754" t="str">
        <f t="shared" si="0"/>
        <v/>
      </c>
      <c r="B70" s="574" t="s">
        <v>95</v>
      </c>
      <c r="C70" s="574"/>
      <c r="D70" s="571" t="s">
        <v>113</v>
      </c>
      <c r="E70" s="574"/>
      <c r="F70" s="574" t="s">
        <v>112</v>
      </c>
      <c r="G70" s="955"/>
      <c r="H70" s="916">
        <f>G70*E70</f>
        <v>0</v>
      </c>
      <c r="I70" s="916">
        <f t="shared" ref="I70:I77" si="7">H70*$I$14</f>
        <v>0</v>
      </c>
      <c r="J70" s="10"/>
      <c r="K70" s="953">
        <f t="shared" ref="K70:K77" si="8">SUM(H70:I70)</f>
        <v>0</v>
      </c>
    </row>
    <row r="71" spans="1:11" ht="15.6" hidden="1" x14ac:dyDescent="0.3">
      <c r="A71" s="754" t="str">
        <f t="shared" si="0"/>
        <v/>
      </c>
      <c r="B71" s="574" t="s">
        <v>96</v>
      </c>
      <c r="C71" s="574"/>
      <c r="D71" s="571" t="s">
        <v>114</v>
      </c>
      <c r="E71" s="574"/>
      <c r="F71" s="574" t="s">
        <v>112</v>
      </c>
      <c r="G71" s="955"/>
      <c r="H71" s="916">
        <f t="shared" ref="H71:H77" si="9">G71*E71</f>
        <v>0</v>
      </c>
      <c r="I71" s="916">
        <f t="shared" si="7"/>
        <v>0</v>
      </c>
      <c r="J71" s="10"/>
      <c r="K71" s="953">
        <f t="shared" si="8"/>
        <v>0</v>
      </c>
    </row>
    <row r="72" spans="1:11" ht="15.6" hidden="1" x14ac:dyDescent="0.3">
      <c r="A72" s="754" t="str">
        <f t="shared" si="0"/>
        <v/>
      </c>
      <c r="B72" s="574" t="s">
        <v>97</v>
      </c>
      <c r="C72" s="574"/>
      <c r="D72" s="571" t="s">
        <v>115</v>
      </c>
      <c r="E72" s="574"/>
      <c r="F72" s="574" t="s">
        <v>112</v>
      </c>
      <c r="G72" s="955"/>
      <c r="H72" s="916">
        <f t="shared" si="9"/>
        <v>0</v>
      </c>
      <c r="I72" s="916">
        <f t="shared" si="7"/>
        <v>0</v>
      </c>
      <c r="J72" s="10"/>
      <c r="K72" s="953">
        <f t="shared" si="8"/>
        <v>0</v>
      </c>
    </row>
    <row r="73" spans="1:11" ht="15" hidden="1" customHeight="1" x14ac:dyDescent="0.3">
      <c r="A73" s="754" t="str">
        <f t="shared" si="0"/>
        <v/>
      </c>
      <c r="B73" s="574" t="s">
        <v>98</v>
      </c>
      <c r="C73" s="574"/>
      <c r="D73" s="571" t="s">
        <v>116</v>
      </c>
      <c r="E73" s="574"/>
      <c r="F73" s="574" t="s">
        <v>112</v>
      </c>
      <c r="G73" s="955"/>
      <c r="H73" s="916">
        <f t="shared" si="9"/>
        <v>0</v>
      </c>
      <c r="I73" s="916">
        <f t="shared" si="7"/>
        <v>0</v>
      </c>
      <c r="J73" s="10"/>
      <c r="K73" s="953">
        <f t="shared" si="8"/>
        <v>0</v>
      </c>
    </row>
    <row r="74" spans="1:11" ht="12.75" hidden="1" customHeight="1" x14ac:dyDescent="0.3">
      <c r="A74" s="754" t="str">
        <f t="shared" si="0"/>
        <v/>
      </c>
      <c r="B74" s="574" t="s">
        <v>99</v>
      </c>
      <c r="C74" s="574"/>
      <c r="D74" s="571" t="s">
        <v>117</v>
      </c>
      <c r="E74" s="574"/>
      <c r="F74" s="574" t="s">
        <v>112</v>
      </c>
      <c r="G74" s="955"/>
      <c r="H74" s="916">
        <f t="shared" si="9"/>
        <v>0</v>
      </c>
      <c r="I74" s="916">
        <f t="shared" si="7"/>
        <v>0</v>
      </c>
      <c r="J74" s="10"/>
      <c r="K74" s="953">
        <f t="shared" si="8"/>
        <v>0</v>
      </c>
    </row>
    <row r="75" spans="1:11" ht="15.6" hidden="1" x14ac:dyDescent="0.3">
      <c r="A75" s="754" t="str">
        <f t="shared" ref="A75:A145" si="10">IF(K75&lt;&gt;0,"x","")</f>
        <v/>
      </c>
      <c r="B75" s="574" t="s">
        <v>100</v>
      </c>
      <c r="C75" s="574"/>
      <c r="D75" s="571" t="s">
        <v>118</v>
      </c>
      <c r="E75" s="574"/>
      <c r="F75" s="574" t="s">
        <v>112</v>
      </c>
      <c r="G75" s="955"/>
      <c r="H75" s="916">
        <f t="shared" si="9"/>
        <v>0</v>
      </c>
      <c r="I75" s="916">
        <f t="shared" si="7"/>
        <v>0</v>
      </c>
      <c r="J75" s="10"/>
      <c r="K75" s="953">
        <f t="shared" si="8"/>
        <v>0</v>
      </c>
    </row>
    <row r="76" spans="1:11" ht="15.6" hidden="1" x14ac:dyDescent="0.3">
      <c r="A76" s="754" t="str">
        <f t="shared" si="10"/>
        <v/>
      </c>
      <c r="B76" s="574" t="s">
        <v>101</v>
      </c>
      <c r="C76" s="574"/>
      <c r="D76" s="571" t="s">
        <v>119</v>
      </c>
      <c r="E76" s="574"/>
      <c r="F76" s="574" t="s">
        <v>112</v>
      </c>
      <c r="G76" s="955"/>
      <c r="H76" s="916">
        <f t="shared" si="9"/>
        <v>0</v>
      </c>
      <c r="I76" s="916">
        <f t="shared" si="7"/>
        <v>0</v>
      </c>
      <c r="J76" s="10"/>
      <c r="K76" s="953">
        <f t="shared" si="8"/>
        <v>0</v>
      </c>
    </row>
    <row r="77" spans="1:11" ht="15.6" hidden="1" x14ac:dyDescent="0.3">
      <c r="A77" s="754" t="str">
        <f t="shared" si="10"/>
        <v/>
      </c>
      <c r="B77" s="574" t="s">
        <v>102</v>
      </c>
      <c r="C77" s="574"/>
      <c r="D77" s="571" t="s">
        <v>120</v>
      </c>
      <c r="E77" s="574"/>
      <c r="F77" s="574" t="s">
        <v>112</v>
      </c>
      <c r="G77" s="955"/>
      <c r="H77" s="916">
        <f t="shared" si="9"/>
        <v>0</v>
      </c>
      <c r="I77" s="916">
        <f t="shared" si="7"/>
        <v>0</v>
      </c>
      <c r="J77" s="10"/>
      <c r="K77" s="953">
        <f t="shared" si="8"/>
        <v>0</v>
      </c>
    </row>
    <row r="78" spans="1:11" ht="15.6" hidden="1" x14ac:dyDescent="0.3">
      <c r="A78" s="754" t="str">
        <f t="shared" si="10"/>
        <v/>
      </c>
      <c r="B78" s="27"/>
      <c r="C78" s="27"/>
      <c r="D78" s="68"/>
      <c r="E78" s="27"/>
      <c r="F78" s="27"/>
      <c r="G78" s="1000"/>
      <c r="H78" s="1000"/>
      <c r="I78" s="1000"/>
      <c r="J78" s="27"/>
      <c r="K78" s="1000"/>
    </row>
    <row r="79" spans="1:11" ht="15.6" hidden="1" x14ac:dyDescent="0.3">
      <c r="A79" s="754" t="str">
        <f t="shared" si="10"/>
        <v/>
      </c>
      <c r="B79" s="7" t="s">
        <v>103</v>
      </c>
      <c r="C79" s="7"/>
      <c r="D79" s="20" t="s">
        <v>308</v>
      </c>
      <c r="E79" s="7"/>
      <c r="F79" s="7"/>
      <c r="G79" s="964"/>
      <c r="H79" s="964"/>
      <c r="I79" s="964"/>
      <c r="J79" s="403"/>
      <c r="K79" s="964"/>
    </row>
    <row r="80" spans="1:11" ht="15.6" hidden="1" x14ac:dyDescent="0.3">
      <c r="A80" s="754" t="str">
        <f t="shared" si="10"/>
        <v/>
      </c>
      <c r="B80" s="574" t="s">
        <v>104</v>
      </c>
      <c r="C80" s="574"/>
      <c r="D80" s="571" t="s">
        <v>113</v>
      </c>
      <c r="E80" s="574"/>
      <c r="F80" s="574" t="s">
        <v>112</v>
      </c>
      <c r="G80" s="955"/>
      <c r="H80" s="916">
        <f>G80*E80</f>
        <v>0</v>
      </c>
      <c r="I80" s="916">
        <f t="shared" ref="I80:I87" si="11">H80*$I$14</f>
        <v>0</v>
      </c>
      <c r="J80" s="10"/>
      <c r="K80" s="953">
        <f t="shared" ref="K80:K87" si="12">SUM(H80:I80)</f>
        <v>0</v>
      </c>
    </row>
    <row r="81" spans="1:11" ht="15.6" hidden="1" x14ac:dyDescent="0.3">
      <c r="A81" s="754" t="str">
        <f t="shared" si="10"/>
        <v/>
      </c>
      <c r="B81" s="574" t="s">
        <v>105</v>
      </c>
      <c r="C81" s="574"/>
      <c r="D81" s="571" t="s">
        <v>114</v>
      </c>
      <c r="E81" s="574"/>
      <c r="F81" s="574" t="s">
        <v>112</v>
      </c>
      <c r="G81" s="955"/>
      <c r="H81" s="916">
        <f t="shared" ref="H81:H87" si="13">G81*E81</f>
        <v>0</v>
      </c>
      <c r="I81" s="916">
        <f t="shared" si="11"/>
        <v>0</v>
      </c>
      <c r="J81" s="10"/>
      <c r="K81" s="953">
        <f t="shared" si="12"/>
        <v>0</v>
      </c>
    </row>
    <row r="82" spans="1:11" s="609" customFormat="1" ht="15.6" hidden="1" x14ac:dyDescent="0.3">
      <c r="A82" s="754" t="str">
        <f t="shared" si="10"/>
        <v/>
      </c>
      <c r="B82" s="574" t="s">
        <v>106</v>
      </c>
      <c r="C82" s="574"/>
      <c r="D82" s="571" t="s">
        <v>115</v>
      </c>
      <c r="E82" s="574"/>
      <c r="F82" s="574" t="s">
        <v>112</v>
      </c>
      <c r="G82" s="955"/>
      <c r="H82" s="916">
        <f t="shared" si="13"/>
        <v>0</v>
      </c>
      <c r="I82" s="916">
        <f t="shared" si="11"/>
        <v>0</v>
      </c>
      <c r="J82" s="10"/>
      <c r="K82" s="953">
        <f t="shared" si="12"/>
        <v>0</v>
      </c>
    </row>
    <row r="83" spans="1:11" s="609" customFormat="1" ht="15.6" hidden="1" x14ac:dyDescent="0.3">
      <c r="A83" s="754" t="str">
        <f t="shared" si="10"/>
        <v/>
      </c>
      <c r="B83" s="574" t="s">
        <v>107</v>
      </c>
      <c r="C83" s="574"/>
      <c r="D83" s="571" t="s">
        <v>116</v>
      </c>
      <c r="E83" s="574"/>
      <c r="F83" s="574" t="s">
        <v>112</v>
      </c>
      <c r="G83" s="955"/>
      <c r="H83" s="916">
        <f t="shared" si="13"/>
        <v>0</v>
      </c>
      <c r="I83" s="916">
        <f t="shared" si="11"/>
        <v>0</v>
      </c>
      <c r="J83" s="10"/>
      <c r="K83" s="953">
        <f t="shared" si="12"/>
        <v>0</v>
      </c>
    </row>
    <row r="84" spans="1:11" ht="15.6" hidden="1" x14ac:dyDescent="0.3">
      <c r="A84" s="754" t="str">
        <f t="shared" si="10"/>
        <v/>
      </c>
      <c r="B84" s="574" t="s">
        <v>108</v>
      </c>
      <c r="C84" s="574"/>
      <c r="D84" s="571" t="s">
        <v>117</v>
      </c>
      <c r="E84" s="574"/>
      <c r="F84" s="574" t="s">
        <v>112</v>
      </c>
      <c r="G84" s="955"/>
      <c r="H84" s="916">
        <f t="shared" si="13"/>
        <v>0</v>
      </c>
      <c r="I84" s="916">
        <f t="shared" si="11"/>
        <v>0</v>
      </c>
      <c r="J84" s="10"/>
      <c r="K84" s="953">
        <f t="shared" si="12"/>
        <v>0</v>
      </c>
    </row>
    <row r="85" spans="1:11" ht="15.6" hidden="1" x14ac:dyDescent="0.3">
      <c r="A85" s="754" t="str">
        <f t="shared" si="10"/>
        <v/>
      </c>
      <c r="B85" s="574" t="s">
        <v>109</v>
      </c>
      <c r="C85" s="574"/>
      <c r="D85" s="571" t="s">
        <v>118</v>
      </c>
      <c r="E85" s="574"/>
      <c r="F85" s="574" t="s">
        <v>112</v>
      </c>
      <c r="G85" s="955"/>
      <c r="H85" s="916">
        <f t="shared" si="13"/>
        <v>0</v>
      </c>
      <c r="I85" s="916">
        <f t="shared" si="11"/>
        <v>0</v>
      </c>
      <c r="J85" s="10"/>
      <c r="K85" s="953">
        <f t="shared" si="12"/>
        <v>0</v>
      </c>
    </row>
    <row r="86" spans="1:11" ht="15.6" hidden="1" x14ac:dyDescent="0.3">
      <c r="A86" s="754" t="str">
        <f t="shared" si="10"/>
        <v/>
      </c>
      <c r="B86" s="574" t="s">
        <v>110</v>
      </c>
      <c r="C86" s="574"/>
      <c r="D86" s="571" t="s">
        <v>119</v>
      </c>
      <c r="E86" s="574"/>
      <c r="F86" s="574" t="s">
        <v>112</v>
      </c>
      <c r="G86" s="955"/>
      <c r="H86" s="916">
        <f t="shared" si="13"/>
        <v>0</v>
      </c>
      <c r="I86" s="916">
        <f t="shared" si="11"/>
        <v>0</v>
      </c>
      <c r="J86" s="10"/>
      <c r="K86" s="953">
        <f t="shared" si="12"/>
        <v>0</v>
      </c>
    </row>
    <row r="87" spans="1:11" ht="15.6" hidden="1" x14ac:dyDescent="0.3">
      <c r="A87" s="754" t="str">
        <f t="shared" si="10"/>
        <v/>
      </c>
      <c r="B87" s="574" t="s">
        <v>111</v>
      </c>
      <c r="C87" s="574"/>
      <c r="D87" s="571" t="s">
        <v>120</v>
      </c>
      <c r="E87" s="574"/>
      <c r="F87" s="574" t="s">
        <v>112</v>
      </c>
      <c r="G87" s="955"/>
      <c r="H87" s="916">
        <f t="shared" si="13"/>
        <v>0</v>
      </c>
      <c r="I87" s="916">
        <f t="shared" si="11"/>
        <v>0</v>
      </c>
      <c r="J87" s="10"/>
      <c r="K87" s="953">
        <f t="shared" si="12"/>
        <v>0</v>
      </c>
    </row>
    <row r="88" spans="1:11" ht="15.6" hidden="1" x14ac:dyDescent="0.3">
      <c r="A88" s="754" t="str">
        <f t="shared" si="10"/>
        <v/>
      </c>
      <c r="B88" s="27"/>
      <c r="C88" s="27"/>
      <c r="D88" s="68"/>
      <c r="E88" s="27"/>
      <c r="F88" s="27"/>
      <c r="G88" s="1000"/>
      <c r="H88" s="916"/>
      <c r="I88" s="916"/>
      <c r="J88" s="10"/>
      <c r="K88" s="953"/>
    </row>
    <row r="89" spans="1:11" ht="15.6" hidden="1" x14ac:dyDescent="0.3">
      <c r="A89" s="754" t="str">
        <f t="shared" si="10"/>
        <v/>
      </c>
      <c r="B89" s="7" t="s">
        <v>121</v>
      </c>
      <c r="C89" s="7"/>
      <c r="D89" s="20" t="s">
        <v>309</v>
      </c>
      <c r="E89" s="7"/>
      <c r="F89" s="7"/>
      <c r="G89" s="964"/>
      <c r="H89" s="964"/>
      <c r="I89" s="964"/>
      <c r="J89" s="403"/>
      <c r="K89" s="964"/>
    </row>
    <row r="90" spans="1:11" ht="15.6" hidden="1" x14ac:dyDescent="0.3">
      <c r="A90" s="754" t="str">
        <f t="shared" si="10"/>
        <v/>
      </c>
      <c r="B90" s="574" t="s">
        <v>122</v>
      </c>
      <c r="C90" s="574"/>
      <c r="D90" s="571" t="s">
        <v>113</v>
      </c>
      <c r="E90" s="574"/>
      <c r="F90" s="574" t="s">
        <v>112</v>
      </c>
      <c r="G90" s="955"/>
      <c r="H90" s="916">
        <f>G90*E90</f>
        <v>0</v>
      </c>
      <c r="I90" s="916">
        <f t="shared" ref="I90:I97" si="14">H90*$I$14</f>
        <v>0</v>
      </c>
      <c r="J90" s="10"/>
      <c r="K90" s="953">
        <f t="shared" ref="K90:K97" si="15">SUM(H90:I90)</f>
        <v>0</v>
      </c>
    </row>
    <row r="91" spans="1:11" ht="15.6" hidden="1" x14ac:dyDescent="0.3">
      <c r="A91" s="754" t="str">
        <f t="shared" si="10"/>
        <v/>
      </c>
      <c r="B91" s="574" t="s">
        <v>123</v>
      </c>
      <c r="C91" s="574"/>
      <c r="D91" s="571" t="s">
        <v>114</v>
      </c>
      <c r="E91" s="574"/>
      <c r="F91" s="574" t="s">
        <v>112</v>
      </c>
      <c r="G91" s="955"/>
      <c r="H91" s="916">
        <f t="shared" ref="H91:H97" si="16">G91*E91</f>
        <v>0</v>
      </c>
      <c r="I91" s="916">
        <f t="shared" si="14"/>
        <v>0</v>
      </c>
      <c r="J91" s="10"/>
      <c r="K91" s="953">
        <f t="shared" si="15"/>
        <v>0</v>
      </c>
    </row>
    <row r="92" spans="1:11" ht="15.6" hidden="1" x14ac:dyDescent="0.3">
      <c r="A92" s="754" t="str">
        <f t="shared" si="10"/>
        <v/>
      </c>
      <c r="B92" s="574" t="s">
        <v>124</v>
      </c>
      <c r="C92" s="574"/>
      <c r="D92" s="571" t="s">
        <v>115</v>
      </c>
      <c r="E92" s="574"/>
      <c r="F92" s="574" t="s">
        <v>112</v>
      </c>
      <c r="G92" s="955"/>
      <c r="H92" s="916">
        <f t="shared" si="16"/>
        <v>0</v>
      </c>
      <c r="I92" s="916">
        <f t="shared" si="14"/>
        <v>0</v>
      </c>
      <c r="J92" s="10"/>
      <c r="K92" s="953">
        <f t="shared" si="15"/>
        <v>0</v>
      </c>
    </row>
    <row r="93" spans="1:11" ht="15.6" hidden="1" x14ac:dyDescent="0.3">
      <c r="A93" s="754" t="str">
        <f t="shared" si="10"/>
        <v/>
      </c>
      <c r="B93" s="574" t="s">
        <v>125</v>
      </c>
      <c r="C93" s="574"/>
      <c r="D93" s="571" t="s">
        <v>116</v>
      </c>
      <c r="E93" s="574"/>
      <c r="F93" s="574" t="s">
        <v>112</v>
      </c>
      <c r="G93" s="955"/>
      <c r="H93" s="916">
        <f t="shared" si="16"/>
        <v>0</v>
      </c>
      <c r="I93" s="916">
        <f t="shared" si="14"/>
        <v>0</v>
      </c>
      <c r="J93" s="10"/>
      <c r="K93" s="953">
        <f t="shared" si="15"/>
        <v>0</v>
      </c>
    </row>
    <row r="94" spans="1:11" ht="15.6" hidden="1" x14ac:dyDescent="0.3">
      <c r="A94" s="754" t="str">
        <f t="shared" si="10"/>
        <v/>
      </c>
      <c r="B94" s="574" t="s">
        <v>126</v>
      </c>
      <c r="C94" s="574"/>
      <c r="D94" s="571" t="s">
        <v>117</v>
      </c>
      <c r="E94" s="574"/>
      <c r="F94" s="574" t="s">
        <v>112</v>
      </c>
      <c r="G94" s="955"/>
      <c r="H94" s="916">
        <f t="shared" si="16"/>
        <v>0</v>
      </c>
      <c r="I94" s="916">
        <f t="shared" si="14"/>
        <v>0</v>
      </c>
      <c r="J94" s="10"/>
      <c r="K94" s="953">
        <f t="shared" si="15"/>
        <v>0</v>
      </c>
    </row>
    <row r="95" spans="1:11" ht="15.6" hidden="1" x14ac:dyDescent="0.3">
      <c r="A95" s="754" t="str">
        <f t="shared" si="10"/>
        <v/>
      </c>
      <c r="B95" s="574" t="s">
        <v>127</v>
      </c>
      <c r="C95" s="574"/>
      <c r="D95" s="571" t="s">
        <v>118</v>
      </c>
      <c r="E95" s="574"/>
      <c r="F95" s="574" t="s">
        <v>112</v>
      </c>
      <c r="G95" s="955"/>
      <c r="H95" s="916">
        <f t="shared" si="16"/>
        <v>0</v>
      </c>
      <c r="I95" s="916">
        <f t="shared" si="14"/>
        <v>0</v>
      </c>
      <c r="J95" s="10"/>
      <c r="K95" s="953">
        <f t="shared" si="15"/>
        <v>0</v>
      </c>
    </row>
    <row r="96" spans="1:11" ht="15.6" hidden="1" x14ac:dyDescent="0.3">
      <c r="A96" s="754" t="str">
        <f t="shared" si="10"/>
        <v/>
      </c>
      <c r="B96" s="574" t="s">
        <v>128</v>
      </c>
      <c r="C96" s="574"/>
      <c r="D96" s="571" t="s">
        <v>134</v>
      </c>
      <c r="E96" s="574"/>
      <c r="F96" s="574" t="s">
        <v>112</v>
      </c>
      <c r="G96" s="955"/>
      <c r="H96" s="916">
        <f t="shared" si="16"/>
        <v>0</v>
      </c>
      <c r="I96" s="916">
        <f t="shared" si="14"/>
        <v>0</v>
      </c>
      <c r="J96" s="10"/>
      <c r="K96" s="953">
        <f t="shared" si="15"/>
        <v>0</v>
      </c>
    </row>
    <row r="97" spans="1:11" ht="15.6" hidden="1" x14ac:dyDescent="0.3">
      <c r="A97" s="754" t="str">
        <f t="shared" si="10"/>
        <v/>
      </c>
      <c r="B97" s="574" t="s">
        <v>129</v>
      </c>
      <c r="C97" s="574"/>
      <c r="D97" s="571" t="s">
        <v>120</v>
      </c>
      <c r="E97" s="574"/>
      <c r="F97" s="574" t="s">
        <v>112</v>
      </c>
      <c r="G97" s="955"/>
      <c r="H97" s="916">
        <f t="shared" si="16"/>
        <v>0</v>
      </c>
      <c r="I97" s="916">
        <f t="shared" si="14"/>
        <v>0</v>
      </c>
      <c r="J97" s="10"/>
      <c r="K97" s="953">
        <f t="shared" si="15"/>
        <v>0</v>
      </c>
    </row>
    <row r="98" spans="1:11" ht="15.6" hidden="1" x14ac:dyDescent="0.3">
      <c r="A98" s="754" t="str">
        <f t="shared" si="10"/>
        <v/>
      </c>
      <c r="B98" s="574"/>
      <c r="C98" s="574"/>
      <c r="D98" s="571"/>
      <c r="E98" s="574"/>
      <c r="F98" s="574"/>
      <c r="G98" s="955"/>
      <c r="H98" s="955"/>
      <c r="I98" s="955"/>
      <c r="J98" s="574"/>
      <c r="K98" s="955"/>
    </row>
    <row r="99" spans="1:11" ht="15.6" hidden="1" x14ac:dyDescent="0.3">
      <c r="A99" s="754" t="str">
        <f t="shared" si="10"/>
        <v/>
      </c>
      <c r="B99" s="407" t="s">
        <v>130</v>
      </c>
      <c r="C99" s="407"/>
      <c r="D99" s="408" t="s">
        <v>135</v>
      </c>
      <c r="E99" s="407"/>
      <c r="F99" s="407" t="s">
        <v>112</v>
      </c>
      <c r="G99" s="966"/>
      <c r="H99" s="966">
        <f>G99*E99</f>
        <v>0</v>
      </c>
      <c r="I99" s="966">
        <f>H99*$I$14</f>
        <v>0</v>
      </c>
      <c r="J99" s="409"/>
      <c r="K99" s="966">
        <f>SUM(H99:I99)</f>
        <v>0</v>
      </c>
    </row>
    <row r="100" spans="1:11" ht="15.6" hidden="1" x14ac:dyDescent="0.3">
      <c r="A100" s="754" t="str">
        <f t="shared" si="10"/>
        <v/>
      </c>
      <c r="B100" s="574"/>
      <c r="C100" s="574"/>
      <c r="D100" s="574"/>
      <c r="E100" s="574"/>
      <c r="F100" s="574"/>
      <c r="G100" s="955"/>
      <c r="H100" s="955"/>
      <c r="I100" s="955"/>
      <c r="J100" s="574"/>
      <c r="K100" s="955"/>
    </row>
    <row r="101" spans="1:11" ht="15.6" hidden="1" x14ac:dyDescent="0.3">
      <c r="A101" s="754" t="str">
        <f t="shared" si="10"/>
        <v/>
      </c>
      <c r="B101" s="407" t="s">
        <v>131</v>
      </c>
      <c r="C101" s="407"/>
      <c r="D101" s="408" t="s">
        <v>136</v>
      </c>
      <c r="E101" s="407"/>
      <c r="F101" s="407" t="s">
        <v>112</v>
      </c>
      <c r="G101" s="966"/>
      <c r="H101" s="966">
        <f>G101*E101</f>
        <v>0</v>
      </c>
      <c r="I101" s="966">
        <f>H101*$I$14</f>
        <v>0</v>
      </c>
      <c r="J101" s="409"/>
      <c r="K101" s="966">
        <f>SUM(H101:I101)</f>
        <v>0</v>
      </c>
    </row>
    <row r="102" spans="1:11" ht="15.6" hidden="1" x14ac:dyDescent="0.3">
      <c r="A102" s="754" t="str">
        <f t="shared" si="10"/>
        <v/>
      </c>
      <c r="B102" s="574"/>
      <c r="C102" s="574"/>
      <c r="D102" s="574"/>
      <c r="E102" s="574"/>
      <c r="F102" s="574"/>
      <c r="G102" s="955"/>
      <c r="H102" s="955"/>
      <c r="I102" s="955"/>
      <c r="J102" s="574"/>
      <c r="K102" s="955"/>
    </row>
    <row r="103" spans="1:11" ht="15.6" hidden="1" x14ac:dyDescent="0.3">
      <c r="A103" s="754" t="str">
        <f t="shared" si="10"/>
        <v/>
      </c>
      <c r="B103" s="407" t="s">
        <v>132</v>
      </c>
      <c r="C103" s="407"/>
      <c r="D103" s="408" t="s">
        <v>137</v>
      </c>
      <c r="E103" s="407"/>
      <c r="F103" s="407" t="s">
        <v>112</v>
      </c>
      <c r="G103" s="966"/>
      <c r="H103" s="966">
        <f>G103*E103</f>
        <v>0</v>
      </c>
      <c r="I103" s="966">
        <f>H103*$I$14</f>
        <v>0</v>
      </c>
      <c r="J103" s="409"/>
      <c r="K103" s="966">
        <f>SUM(H103:I103)</f>
        <v>0</v>
      </c>
    </row>
    <row r="104" spans="1:11" ht="15.6" hidden="1" x14ac:dyDescent="0.3">
      <c r="A104" s="754" t="str">
        <f t="shared" si="10"/>
        <v/>
      </c>
      <c r="B104" s="574"/>
      <c r="C104" s="574"/>
      <c r="D104" s="574"/>
      <c r="E104" s="574"/>
      <c r="F104" s="574"/>
      <c r="G104" s="955"/>
      <c r="H104" s="955"/>
      <c r="I104" s="955"/>
      <c r="J104" s="574"/>
      <c r="K104" s="955"/>
    </row>
    <row r="105" spans="1:11" ht="15.6" hidden="1" x14ac:dyDescent="0.3">
      <c r="A105" s="754" t="str">
        <f t="shared" si="10"/>
        <v/>
      </c>
      <c r="B105" s="407" t="s">
        <v>133</v>
      </c>
      <c r="C105" s="407"/>
      <c r="D105" s="408" t="s">
        <v>138</v>
      </c>
      <c r="E105" s="407"/>
      <c r="F105" s="407" t="s">
        <v>112</v>
      </c>
      <c r="G105" s="966"/>
      <c r="H105" s="966">
        <f>G105*E105</f>
        <v>0</v>
      </c>
      <c r="I105" s="966">
        <f>H105*$I$14</f>
        <v>0</v>
      </c>
      <c r="J105" s="409"/>
      <c r="K105" s="966">
        <f>SUM(H105:I105)</f>
        <v>0</v>
      </c>
    </row>
    <row r="106" spans="1:11" ht="15.6" hidden="1" x14ac:dyDescent="0.3">
      <c r="A106" s="754" t="str">
        <f t="shared" si="10"/>
        <v/>
      </c>
      <c r="B106" s="574"/>
      <c r="C106" s="574"/>
      <c r="D106" s="574"/>
      <c r="E106" s="574"/>
      <c r="F106" s="574"/>
      <c r="G106" s="955"/>
      <c r="H106" s="955"/>
      <c r="I106" s="955"/>
      <c r="J106" s="574"/>
      <c r="K106" s="955"/>
    </row>
    <row r="107" spans="1:11" ht="15.75" customHeight="1" x14ac:dyDescent="0.3">
      <c r="A107" s="754" t="s">
        <v>4247</v>
      </c>
      <c r="B107" s="6" t="s">
        <v>225</v>
      </c>
      <c r="C107" s="675"/>
      <c r="D107" s="759" t="s">
        <v>4</v>
      </c>
      <c r="E107" s="675"/>
      <c r="F107" s="675"/>
      <c r="G107" s="1011"/>
      <c r="H107" s="1011"/>
      <c r="I107" s="1011"/>
      <c r="J107" s="675"/>
      <c r="K107" s="1011"/>
    </row>
    <row r="108" spans="1:11" ht="12.75" customHeight="1" x14ac:dyDescent="0.3">
      <c r="A108" s="754" t="s">
        <v>4247</v>
      </c>
      <c r="B108" s="1308" t="s">
        <v>226</v>
      </c>
      <c r="C108" s="1310" t="s">
        <v>227</v>
      </c>
      <c r="D108" s="1310" t="s">
        <v>228</v>
      </c>
      <c r="E108" s="1310" t="s">
        <v>229</v>
      </c>
      <c r="F108" s="1310" t="s">
        <v>230</v>
      </c>
      <c r="G108" s="1306" t="s">
        <v>231</v>
      </c>
      <c r="H108" s="1306" t="s">
        <v>232</v>
      </c>
      <c r="I108" s="981" t="s">
        <v>233</v>
      </c>
      <c r="J108" s="628" t="s">
        <v>3952</v>
      </c>
      <c r="K108" s="1306" t="s">
        <v>4470</v>
      </c>
    </row>
    <row r="109" spans="1:11" ht="15" customHeight="1" x14ac:dyDescent="0.3">
      <c r="A109" s="754" t="s">
        <v>4247</v>
      </c>
      <c r="B109" s="1309"/>
      <c r="C109" s="1311"/>
      <c r="D109" s="1311"/>
      <c r="E109" s="1311"/>
      <c r="F109" s="1311"/>
      <c r="G109" s="1306"/>
      <c r="H109" s="1307"/>
      <c r="I109" s="1039">
        <v>0.26960000000000001</v>
      </c>
      <c r="J109" s="629">
        <v>0.20930000000000001</v>
      </c>
      <c r="K109" s="1307"/>
    </row>
    <row r="110" spans="1:11" ht="15.6" x14ac:dyDescent="0.3">
      <c r="A110" s="754" t="str">
        <f t="shared" si="10"/>
        <v>x</v>
      </c>
      <c r="B110" s="407" t="s">
        <v>140</v>
      </c>
      <c r="C110" s="407"/>
      <c r="D110" s="408" t="s">
        <v>139</v>
      </c>
      <c r="E110" s="407"/>
      <c r="F110" s="407"/>
      <c r="G110" s="966"/>
      <c r="H110" s="966">
        <f>TRUNC(SUM(H112:H154),2)</f>
        <v>24435.360000000001</v>
      </c>
      <c r="I110" s="966">
        <f>TRUNC(SUM(I112:I154),2)</f>
        <v>6586.94</v>
      </c>
      <c r="J110" s="966">
        <f>TRUNC(SUM(J112:J154),2)</f>
        <v>0</v>
      </c>
      <c r="K110" s="966">
        <f>TRUNC(SUM(K112:K154),2)</f>
        <v>31022.3</v>
      </c>
    </row>
    <row r="111" spans="1:11" ht="15.6" x14ac:dyDescent="0.3">
      <c r="A111" s="754" t="s">
        <v>4247</v>
      </c>
      <c r="B111" s="7" t="s">
        <v>141</v>
      </c>
      <c r="C111" s="7"/>
      <c r="D111" s="20" t="s">
        <v>235</v>
      </c>
      <c r="E111" s="7"/>
      <c r="F111" s="7"/>
      <c r="G111" s="964"/>
      <c r="H111" s="964"/>
      <c r="I111" s="964"/>
      <c r="J111" s="403"/>
      <c r="K111" s="964"/>
    </row>
    <row r="112" spans="1:11" ht="15.6" hidden="1" x14ac:dyDescent="0.3">
      <c r="A112" s="754" t="str">
        <f t="shared" si="10"/>
        <v/>
      </c>
      <c r="B112" s="574" t="s">
        <v>142</v>
      </c>
      <c r="C112" s="574"/>
      <c r="D112" s="571" t="s">
        <v>160</v>
      </c>
      <c r="E112" s="574"/>
      <c r="F112" s="574" t="s">
        <v>8</v>
      </c>
      <c r="G112" s="955"/>
      <c r="H112" s="916">
        <f t="shared" ref="H112:H117" si="17">G112*E112</f>
        <v>0</v>
      </c>
      <c r="I112" s="916">
        <f t="shared" ref="I112:I117" si="18">H112*$I$14</f>
        <v>0</v>
      </c>
      <c r="J112" s="10"/>
      <c r="K112" s="953">
        <f t="shared" ref="K112:K117" si="19">SUM(H112:I112)</f>
        <v>0</v>
      </c>
    </row>
    <row r="113" spans="1:13" ht="15.6" hidden="1" x14ac:dyDescent="0.3">
      <c r="A113" s="754" t="str">
        <f t="shared" si="10"/>
        <v/>
      </c>
      <c r="B113" s="574" t="s">
        <v>143</v>
      </c>
      <c r="C113" s="574"/>
      <c r="D113" s="571" t="s">
        <v>161</v>
      </c>
      <c r="E113" s="574"/>
      <c r="F113" s="574" t="s">
        <v>8</v>
      </c>
      <c r="G113" s="955"/>
      <c r="H113" s="916">
        <f t="shared" si="17"/>
        <v>0</v>
      </c>
      <c r="I113" s="916">
        <f t="shared" si="18"/>
        <v>0</v>
      </c>
      <c r="J113" s="10"/>
      <c r="K113" s="953">
        <f t="shared" si="19"/>
        <v>0</v>
      </c>
    </row>
    <row r="114" spans="1:13" ht="15.6" hidden="1" x14ac:dyDescent="0.3">
      <c r="A114" s="754" t="str">
        <f t="shared" si="10"/>
        <v/>
      </c>
      <c r="B114" s="574" t="s">
        <v>144</v>
      </c>
      <c r="C114" s="574"/>
      <c r="D114" s="571" t="s">
        <v>162</v>
      </c>
      <c r="E114" s="574"/>
      <c r="F114" s="574" t="s">
        <v>8</v>
      </c>
      <c r="G114" s="955"/>
      <c r="H114" s="916">
        <f t="shared" si="17"/>
        <v>0</v>
      </c>
      <c r="I114" s="916">
        <f t="shared" si="18"/>
        <v>0</v>
      </c>
      <c r="J114" s="10"/>
      <c r="K114" s="953">
        <f t="shared" si="19"/>
        <v>0</v>
      </c>
    </row>
    <row r="115" spans="1:13" ht="15.6" hidden="1" x14ac:dyDescent="0.3">
      <c r="A115" s="754" t="str">
        <f t="shared" si="10"/>
        <v/>
      </c>
      <c r="B115" s="574" t="s">
        <v>145</v>
      </c>
      <c r="C115" s="574"/>
      <c r="D115" s="571" t="s">
        <v>163</v>
      </c>
      <c r="E115" s="574"/>
      <c r="F115" s="574" t="s">
        <v>8</v>
      </c>
      <c r="G115" s="955"/>
      <c r="H115" s="916">
        <f t="shared" si="17"/>
        <v>0</v>
      </c>
      <c r="I115" s="916">
        <f t="shared" si="18"/>
        <v>0</v>
      </c>
      <c r="J115" s="10"/>
      <c r="K115" s="953">
        <f t="shared" si="19"/>
        <v>0</v>
      </c>
    </row>
    <row r="116" spans="1:13" ht="15.6" hidden="1" x14ac:dyDescent="0.3">
      <c r="A116" s="754" t="str">
        <f t="shared" si="10"/>
        <v/>
      </c>
      <c r="B116" s="574" t="s">
        <v>146</v>
      </c>
      <c r="C116" s="574"/>
      <c r="D116" s="571" t="s">
        <v>164</v>
      </c>
      <c r="E116" s="574"/>
      <c r="F116" s="574" t="s">
        <v>8</v>
      </c>
      <c r="G116" s="955"/>
      <c r="H116" s="916">
        <f t="shared" si="17"/>
        <v>0</v>
      </c>
      <c r="I116" s="916">
        <f t="shared" si="18"/>
        <v>0</v>
      </c>
      <c r="J116" s="10"/>
      <c r="K116" s="953">
        <f t="shared" si="19"/>
        <v>0</v>
      </c>
    </row>
    <row r="117" spans="1:13" ht="15.6" hidden="1" x14ac:dyDescent="0.3">
      <c r="A117" s="754" t="str">
        <f t="shared" si="10"/>
        <v/>
      </c>
      <c r="B117" s="574" t="s">
        <v>147</v>
      </c>
      <c r="C117" s="574"/>
      <c r="D117" s="571" t="s">
        <v>165</v>
      </c>
      <c r="E117" s="574"/>
      <c r="F117" s="574" t="s">
        <v>8</v>
      </c>
      <c r="G117" s="955"/>
      <c r="H117" s="916">
        <f t="shared" si="17"/>
        <v>0</v>
      </c>
      <c r="I117" s="916">
        <f t="shared" si="18"/>
        <v>0</v>
      </c>
      <c r="J117" s="10"/>
      <c r="K117" s="953">
        <f t="shared" si="19"/>
        <v>0</v>
      </c>
    </row>
    <row r="118" spans="1:13" ht="15.6" x14ac:dyDescent="0.3">
      <c r="A118" s="754" t="s">
        <v>4247</v>
      </c>
      <c r="B118" s="24" t="s">
        <v>3085</v>
      </c>
      <c r="C118" s="24"/>
      <c r="D118" s="115" t="s">
        <v>3086</v>
      </c>
      <c r="E118" s="154"/>
      <c r="F118" s="24"/>
      <c r="G118" s="852"/>
      <c r="H118" s="852"/>
      <c r="I118" s="1012"/>
      <c r="J118" s="611"/>
      <c r="K118" s="1012"/>
    </row>
    <row r="119" spans="1:13" ht="15.6" x14ac:dyDescent="0.3">
      <c r="A119" s="754" t="str">
        <f t="shared" si="10"/>
        <v>x</v>
      </c>
      <c r="B119" s="573" t="s">
        <v>3087</v>
      </c>
      <c r="C119" s="870" t="s">
        <v>3088</v>
      </c>
      <c r="D119" s="77" t="s">
        <v>3089</v>
      </c>
      <c r="E119" s="592">
        <v>1</v>
      </c>
      <c r="F119" s="829" t="s">
        <v>60</v>
      </c>
      <c r="G119" s="916">
        <v>2337.3292594055256</v>
      </c>
      <c r="H119" s="916">
        <f>TRUNC(E119*G119,2)</f>
        <v>2337.3200000000002</v>
      </c>
      <c r="I119" s="916">
        <f>TRUNC(H119*$I$14,2)</f>
        <v>630.05999999999995</v>
      </c>
      <c r="J119" s="10"/>
      <c r="K119" s="953">
        <f t="shared" ref="K119:K126" si="20">TRUNC(SUM(H119:I119),2)</f>
        <v>2967.38</v>
      </c>
      <c r="L119" s="1058"/>
      <c r="M119" s="1058"/>
    </row>
    <row r="120" spans="1:13" ht="15.6" hidden="1" x14ac:dyDescent="0.3">
      <c r="A120" s="754" t="str">
        <f t="shared" si="10"/>
        <v/>
      </c>
      <c r="B120" s="573" t="s">
        <v>3090</v>
      </c>
      <c r="C120" s="870" t="s">
        <v>3091</v>
      </c>
      <c r="D120" s="395" t="s">
        <v>3092</v>
      </c>
      <c r="E120" s="396"/>
      <c r="F120" s="829" t="s">
        <v>60</v>
      </c>
      <c r="G120" s="969">
        <f>'Composições Unitárias'!G74</f>
        <v>443.25</v>
      </c>
      <c r="H120" s="969">
        <f>E120*G120</f>
        <v>0</v>
      </c>
      <c r="I120" s="969">
        <f>(H120*$I$14)</f>
        <v>0</v>
      </c>
      <c r="J120" s="18"/>
      <c r="K120" s="953">
        <f t="shared" si="20"/>
        <v>0</v>
      </c>
    </row>
    <row r="121" spans="1:13" ht="15.6" x14ac:dyDescent="0.3">
      <c r="A121" s="754" t="str">
        <f t="shared" si="10"/>
        <v>x</v>
      </c>
      <c r="B121" s="573" t="s">
        <v>3649</v>
      </c>
      <c r="C121" s="870" t="s">
        <v>4112</v>
      </c>
      <c r="D121" s="575" t="s">
        <v>3983</v>
      </c>
      <c r="E121" s="592">
        <v>2</v>
      </c>
      <c r="F121" s="829" t="s">
        <v>60</v>
      </c>
      <c r="G121" s="916">
        <v>1084.8444428944204</v>
      </c>
      <c r="H121" s="916">
        <f t="shared" ref="H121:H126" si="21">TRUNC(E121*G121,2)</f>
        <v>2169.6799999999998</v>
      </c>
      <c r="I121" s="916">
        <f t="shared" ref="I121:I126" si="22">TRUNC(H121*$I$14,2)</f>
        <v>584.87</v>
      </c>
      <c r="J121" s="18"/>
      <c r="K121" s="953">
        <f t="shared" si="20"/>
        <v>2754.55</v>
      </c>
      <c r="L121" s="1058"/>
      <c r="M121" s="1058"/>
    </row>
    <row r="122" spans="1:13" ht="26.4" x14ac:dyDescent="0.3">
      <c r="A122" s="754" t="str">
        <f t="shared" si="10"/>
        <v>x</v>
      </c>
      <c r="B122" s="573" t="s">
        <v>3708</v>
      </c>
      <c r="C122" s="881" t="s">
        <v>3710</v>
      </c>
      <c r="D122" s="575" t="s">
        <v>4048</v>
      </c>
      <c r="E122" s="592">
        <v>6</v>
      </c>
      <c r="F122" s="829" t="s">
        <v>210</v>
      </c>
      <c r="G122" s="916">
        <v>11.44670423201098</v>
      </c>
      <c r="H122" s="916">
        <f t="shared" si="21"/>
        <v>68.680000000000007</v>
      </c>
      <c r="I122" s="916">
        <f t="shared" si="22"/>
        <v>18.510000000000002</v>
      </c>
      <c r="J122" s="18"/>
      <c r="K122" s="953">
        <f t="shared" si="20"/>
        <v>87.19</v>
      </c>
      <c r="L122" s="1058"/>
      <c r="M122" s="1058"/>
    </row>
    <row r="123" spans="1:13" ht="26.4" x14ac:dyDescent="0.3">
      <c r="A123" s="754" t="str">
        <f t="shared" si="10"/>
        <v>x</v>
      </c>
      <c r="B123" s="573" t="s">
        <v>3709</v>
      </c>
      <c r="C123" s="881" t="s">
        <v>3978</v>
      </c>
      <c r="D123" s="575" t="s">
        <v>4049</v>
      </c>
      <c r="E123" s="592">
        <v>24</v>
      </c>
      <c r="F123" s="829" t="s">
        <v>3707</v>
      </c>
      <c r="G123" s="916">
        <v>9.5721568490684152</v>
      </c>
      <c r="H123" s="916">
        <f t="shared" si="21"/>
        <v>229.73</v>
      </c>
      <c r="I123" s="916">
        <f t="shared" si="22"/>
        <v>61.92</v>
      </c>
      <c r="J123" s="18"/>
      <c r="K123" s="953">
        <f t="shared" si="20"/>
        <v>291.64999999999998</v>
      </c>
      <c r="L123" s="1058"/>
      <c r="M123" s="1058"/>
    </row>
    <row r="124" spans="1:13" ht="26.4" x14ac:dyDescent="0.3">
      <c r="A124" s="754" t="str">
        <f t="shared" si="10"/>
        <v>x</v>
      </c>
      <c r="B124" s="573" t="s">
        <v>3984</v>
      </c>
      <c r="C124" s="905" t="s">
        <v>3979</v>
      </c>
      <c r="D124" s="575" t="s">
        <v>3980</v>
      </c>
      <c r="E124" s="592">
        <v>4</v>
      </c>
      <c r="F124" s="829" t="s">
        <v>2319</v>
      </c>
      <c r="G124" s="916">
        <v>402.82826739829579</v>
      </c>
      <c r="H124" s="916">
        <f t="shared" si="21"/>
        <v>1611.31</v>
      </c>
      <c r="I124" s="916">
        <f t="shared" si="22"/>
        <v>434.35</v>
      </c>
      <c r="J124" s="18"/>
      <c r="K124" s="953">
        <f t="shared" si="20"/>
        <v>2045.66</v>
      </c>
      <c r="L124" s="1058"/>
      <c r="M124" s="1058"/>
    </row>
    <row r="125" spans="1:13" ht="26.4" x14ac:dyDescent="0.3">
      <c r="A125" s="754" t="str">
        <f t="shared" si="10"/>
        <v>x</v>
      </c>
      <c r="B125" s="573" t="s">
        <v>3985</v>
      </c>
      <c r="C125" s="905" t="s">
        <v>3981</v>
      </c>
      <c r="D125" s="575" t="s">
        <v>3982</v>
      </c>
      <c r="E125" s="592">
        <v>4</v>
      </c>
      <c r="F125" s="829" t="s">
        <v>2319</v>
      </c>
      <c r="G125" s="916">
        <v>503.53533424786974</v>
      </c>
      <c r="H125" s="916">
        <f t="shared" si="21"/>
        <v>2014.14</v>
      </c>
      <c r="I125" s="916">
        <f t="shared" si="22"/>
        <v>542.94000000000005</v>
      </c>
      <c r="J125" s="18"/>
      <c r="K125" s="953">
        <f t="shared" si="20"/>
        <v>2557.08</v>
      </c>
      <c r="L125" s="1058"/>
      <c r="M125" s="1058"/>
    </row>
    <row r="126" spans="1:13" ht="15.6" x14ac:dyDescent="0.3">
      <c r="A126" s="915" t="str">
        <f t="shared" si="10"/>
        <v>x</v>
      </c>
      <c r="B126" s="881" t="s">
        <v>4388</v>
      </c>
      <c r="C126" s="905" t="s">
        <v>4386</v>
      </c>
      <c r="D126" s="877" t="s">
        <v>4387</v>
      </c>
      <c r="E126" s="903">
        <v>1</v>
      </c>
      <c r="F126" s="891" t="s">
        <v>2569</v>
      </c>
      <c r="G126" s="916">
        <v>464.32139835618619</v>
      </c>
      <c r="H126" s="916">
        <f t="shared" si="21"/>
        <v>464.32</v>
      </c>
      <c r="I126" s="916">
        <f t="shared" si="22"/>
        <v>125.16</v>
      </c>
      <c r="J126" s="18"/>
      <c r="K126" s="953">
        <f t="shared" si="20"/>
        <v>589.48</v>
      </c>
      <c r="L126" s="1058"/>
      <c r="M126" s="1058"/>
    </row>
    <row r="127" spans="1:13" ht="15.6" x14ac:dyDescent="0.3">
      <c r="A127" s="754" t="s">
        <v>4247</v>
      </c>
      <c r="B127" s="480"/>
      <c r="C127" s="479"/>
      <c r="D127" s="481"/>
      <c r="E127" s="481"/>
      <c r="F127" s="509"/>
      <c r="G127" s="983"/>
      <c r="H127" s="969"/>
      <c r="I127" s="969"/>
      <c r="J127" s="18"/>
      <c r="K127" s="969"/>
      <c r="L127" s="1058"/>
      <c r="M127" s="1058"/>
    </row>
    <row r="128" spans="1:13" ht="15.6" x14ac:dyDescent="0.3">
      <c r="A128" s="754" t="s">
        <v>4247</v>
      </c>
      <c r="B128" s="42" t="s">
        <v>148</v>
      </c>
      <c r="C128" s="42"/>
      <c r="D128" s="65" t="s">
        <v>310</v>
      </c>
      <c r="E128" s="65"/>
      <c r="F128" s="65"/>
      <c r="G128" s="1013"/>
      <c r="H128" s="1013"/>
      <c r="I128" s="1013"/>
      <c r="J128" s="65"/>
      <c r="K128" s="1013"/>
      <c r="L128" s="1058"/>
      <c r="M128" s="1058"/>
    </row>
    <row r="129" spans="1:13" ht="15.6" hidden="1" x14ac:dyDescent="0.3">
      <c r="A129" s="754"/>
      <c r="B129" s="24" t="s">
        <v>149</v>
      </c>
      <c r="C129" s="24"/>
      <c r="D129" s="115" t="s">
        <v>4326</v>
      </c>
      <c r="E129" s="848"/>
      <c r="F129" s="24"/>
      <c r="G129" s="852"/>
      <c r="H129" s="852"/>
      <c r="I129" s="1014"/>
      <c r="J129" s="850"/>
      <c r="K129" s="1014"/>
    </row>
    <row r="130" spans="1:13" ht="26.4" hidden="1" x14ac:dyDescent="0.3">
      <c r="A130" s="754" t="str">
        <f t="shared" si="10"/>
        <v/>
      </c>
      <c r="B130" s="577" t="s">
        <v>4335</v>
      </c>
      <c r="C130" s="574" t="s">
        <v>4129</v>
      </c>
      <c r="D130" s="571" t="s">
        <v>3986</v>
      </c>
      <c r="E130" s="570"/>
      <c r="F130" s="569" t="s">
        <v>60</v>
      </c>
      <c r="G130" s="984">
        <f>'Composições Unitárias'!G74</f>
        <v>443.25</v>
      </c>
      <c r="H130" s="959">
        <f>G130*E130</f>
        <v>0</v>
      </c>
      <c r="I130" s="959">
        <f>H130*$I$14</f>
        <v>0</v>
      </c>
      <c r="J130" s="126"/>
      <c r="K130" s="1015">
        <f>SUM(H130:I130)</f>
        <v>0</v>
      </c>
    </row>
    <row r="131" spans="1:13" ht="26.4" x14ac:dyDescent="0.3">
      <c r="A131" s="754" t="str">
        <f t="shared" si="10"/>
        <v>x</v>
      </c>
      <c r="B131" s="577" t="s">
        <v>4331</v>
      </c>
      <c r="C131" s="1052" t="s">
        <v>3842</v>
      </c>
      <c r="D131" s="827" t="s">
        <v>4332</v>
      </c>
      <c r="E131" s="396">
        <v>35</v>
      </c>
      <c r="F131" s="829" t="s">
        <v>210</v>
      </c>
      <c r="G131" s="969">
        <v>5.2646862669876278</v>
      </c>
      <c r="H131" s="916">
        <f>TRUNC(E131*G131,2)</f>
        <v>184.26</v>
      </c>
      <c r="I131" s="916">
        <f>TRUNC(H131*$I$14,2)</f>
        <v>49.67</v>
      </c>
      <c r="J131" s="126"/>
      <c r="K131" s="953">
        <f>TRUNC(SUM(H131:I131),2)</f>
        <v>233.93</v>
      </c>
      <c r="L131" s="1058"/>
      <c r="M131" s="1058"/>
    </row>
    <row r="132" spans="1:13" ht="15.6" x14ac:dyDescent="0.3">
      <c r="A132" s="754" t="s">
        <v>4247</v>
      </c>
      <c r="B132" s="577"/>
      <c r="C132" s="825"/>
      <c r="D132" s="827"/>
      <c r="E132" s="396"/>
      <c r="F132" s="829"/>
      <c r="G132" s="969"/>
      <c r="H132" s="916"/>
      <c r="I132" s="916"/>
      <c r="J132" s="126"/>
      <c r="K132" s="1015"/>
      <c r="L132" s="1058"/>
      <c r="M132" s="1058"/>
    </row>
    <row r="133" spans="1:13" ht="15.6" x14ac:dyDescent="0.3">
      <c r="A133" s="754" t="s">
        <v>4247</v>
      </c>
      <c r="B133" s="24" t="s">
        <v>150</v>
      </c>
      <c r="C133" s="24"/>
      <c r="D133" s="115" t="s">
        <v>4333</v>
      </c>
      <c r="E133" s="848"/>
      <c r="F133" s="24"/>
      <c r="G133" s="852"/>
      <c r="H133" s="852"/>
      <c r="I133" s="852"/>
      <c r="J133" s="849"/>
      <c r="K133" s="852"/>
      <c r="L133" s="1058"/>
      <c r="M133" s="1058"/>
    </row>
    <row r="134" spans="1:13" ht="15.6" hidden="1" x14ac:dyDescent="0.3">
      <c r="A134" s="754"/>
      <c r="B134" s="577" t="s">
        <v>4334</v>
      </c>
      <c r="C134" s="694" t="s">
        <v>4131</v>
      </c>
      <c r="D134" s="571" t="s">
        <v>3987</v>
      </c>
      <c r="E134" s="570"/>
      <c r="F134" s="569" t="s">
        <v>60</v>
      </c>
      <c r="G134" s="984">
        <f>'Composições Unitárias'!G97</f>
        <v>30.65</v>
      </c>
      <c r="H134" s="959">
        <f>G134*E134</f>
        <v>0</v>
      </c>
      <c r="I134" s="959">
        <f>H134*$I$14</f>
        <v>0</v>
      </c>
      <c r="J134" s="126"/>
      <c r="K134" s="1015">
        <f>SUM(H134:I134)</f>
        <v>0</v>
      </c>
    </row>
    <row r="135" spans="1:13" ht="15.6" x14ac:dyDescent="0.3">
      <c r="A135" s="754" t="str">
        <f t="shared" si="10"/>
        <v>x</v>
      </c>
      <c r="B135" s="577" t="s">
        <v>4327</v>
      </c>
      <c r="C135" s="1052" t="s">
        <v>2659</v>
      </c>
      <c r="D135" s="827" t="s">
        <v>4328</v>
      </c>
      <c r="E135" s="396">
        <v>35</v>
      </c>
      <c r="F135" s="829" t="s">
        <v>210</v>
      </c>
      <c r="G135" s="969">
        <v>30.6548323091416</v>
      </c>
      <c r="H135" s="916">
        <f>TRUNC(E135*G135,2)</f>
        <v>1072.9100000000001</v>
      </c>
      <c r="I135" s="916">
        <f>TRUNC(H135*$I$14,2)</f>
        <v>289.22000000000003</v>
      </c>
      <c r="J135" s="126"/>
      <c r="K135" s="953">
        <f>TRUNC(SUM(H135:I135),2)</f>
        <v>1362.13</v>
      </c>
      <c r="L135" s="1058"/>
      <c r="M135" s="1058"/>
    </row>
    <row r="136" spans="1:13" ht="52.8" hidden="1" x14ac:dyDescent="0.3">
      <c r="A136" s="915"/>
      <c r="B136" s="577" t="s">
        <v>4389</v>
      </c>
      <c r="C136" s="825" t="s">
        <v>4329</v>
      </c>
      <c r="D136" s="827" t="s">
        <v>4330</v>
      </c>
      <c r="E136" s="396"/>
      <c r="F136" s="829" t="s">
        <v>60</v>
      </c>
      <c r="G136" s="969">
        <v>131.05000000000001</v>
      </c>
      <c r="H136" s="916">
        <f>TRUNC(E136*G136,2)</f>
        <v>0</v>
      </c>
      <c r="I136" s="916">
        <f>TRUNC(H136*$I$14,2)</f>
        <v>0</v>
      </c>
      <c r="J136" s="126"/>
      <c r="K136" s="1015">
        <f>SUM(H136:I136)</f>
        <v>0</v>
      </c>
    </row>
    <row r="137" spans="1:13" ht="15.6" hidden="1" x14ac:dyDescent="0.3">
      <c r="A137" s="915" t="str">
        <f t="shared" si="10"/>
        <v/>
      </c>
      <c r="B137" s="577"/>
      <c r="C137" s="825"/>
      <c r="D137" s="827"/>
      <c r="E137" s="851"/>
      <c r="F137" s="700"/>
      <c r="G137" s="984"/>
      <c r="H137" s="959"/>
      <c r="I137" s="959"/>
      <c r="J137" s="126"/>
      <c r="K137" s="1015"/>
    </row>
    <row r="138" spans="1:13" ht="39.6" hidden="1" x14ac:dyDescent="0.3">
      <c r="A138" s="915"/>
      <c r="B138" s="24" t="s">
        <v>151</v>
      </c>
      <c r="C138" s="24" t="s">
        <v>3989</v>
      </c>
      <c r="D138" s="115" t="s">
        <v>3988</v>
      </c>
      <c r="E138" s="504"/>
      <c r="F138" s="24" t="s">
        <v>60</v>
      </c>
      <c r="G138" s="852">
        <f>'Composições Unitárias'!G108</f>
        <v>4004.98</v>
      </c>
      <c r="H138" s="852">
        <f>G138*E138</f>
        <v>0</v>
      </c>
      <c r="I138" s="876">
        <f>H138*$I$14</f>
        <v>0</v>
      </c>
      <c r="J138" s="876"/>
      <c r="K138" s="876">
        <f>SUM(H138:I138)</f>
        <v>0</v>
      </c>
    </row>
    <row r="139" spans="1:13" ht="12" hidden="1" customHeight="1" x14ac:dyDescent="0.3">
      <c r="A139" s="754" t="str">
        <f t="shared" si="10"/>
        <v/>
      </c>
      <c r="B139" s="630"/>
      <c r="D139" s="631"/>
      <c r="E139" s="632"/>
      <c r="F139" s="14"/>
      <c r="G139" s="962"/>
      <c r="H139" s="969"/>
      <c r="I139" s="969"/>
      <c r="J139" s="18"/>
      <c r="K139" s="958"/>
    </row>
    <row r="140" spans="1:13" ht="15.6" hidden="1" x14ac:dyDescent="0.3">
      <c r="A140" s="754" t="str">
        <f t="shared" si="10"/>
        <v/>
      </c>
      <c r="B140" s="7" t="s">
        <v>148</v>
      </c>
      <c r="C140" s="7"/>
      <c r="D140" s="20" t="s">
        <v>310</v>
      </c>
      <c r="E140" s="7"/>
      <c r="F140" s="7"/>
      <c r="G140" s="964"/>
      <c r="H140" s="964"/>
      <c r="I140" s="964"/>
      <c r="J140" s="403"/>
      <c r="K140" s="964"/>
    </row>
    <row r="141" spans="1:13" ht="15.6" hidden="1" x14ac:dyDescent="0.3">
      <c r="A141" s="754" t="str">
        <f t="shared" si="10"/>
        <v/>
      </c>
      <c r="B141" s="574" t="s">
        <v>149</v>
      </c>
      <c r="C141" s="574"/>
      <c r="D141" s="571" t="s">
        <v>166</v>
      </c>
      <c r="E141" s="574"/>
      <c r="F141" s="567" t="s">
        <v>60</v>
      </c>
      <c r="G141" s="955"/>
      <c r="H141" s="916">
        <f>G141*E141</f>
        <v>0</v>
      </c>
      <c r="I141" s="916">
        <f>H141*$I$14</f>
        <v>0</v>
      </c>
      <c r="J141" s="10"/>
      <c r="K141" s="953">
        <f>SUM(H141:I141)</f>
        <v>0</v>
      </c>
    </row>
    <row r="142" spans="1:13" ht="15.6" hidden="1" x14ac:dyDescent="0.3">
      <c r="A142" s="754" t="str">
        <f t="shared" si="10"/>
        <v/>
      </c>
      <c r="B142" s="574" t="s">
        <v>150</v>
      </c>
      <c r="C142" s="574"/>
      <c r="D142" s="571" t="s">
        <v>167</v>
      </c>
      <c r="E142" s="574"/>
      <c r="F142" s="567" t="s">
        <v>60</v>
      </c>
      <c r="G142" s="955"/>
      <c r="H142" s="916">
        <f>G142*E142</f>
        <v>0</v>
      </c>
      <c r="I142" s="916">
        <f>H142*$I$14</f>
        <v>0</v>
      </c>
      <c r="J142" s="10"/>
      <c r="K142" s="953">
        <f>SUM(H142:I142)</f>
        <v>0</v>
      </c>
    </row>
    <row r="143" spans="1:13" ht="15.6" hidden="1" x14ac:dyDescent="0.3">
      <c r="A143" s="754" t="str">
        <f t="shared" si="10"/>
        <v/>
      </c>
      <c r="B143" s="574" t="s">
        <v>151</v>
      </c>
      <c r="C143" s="574"/>
      <c r="D143" s="571" t="s">
        <v>168</v>
      </c>
      <c r="E143" s="574"/>
      <c r="F143" s="567" t="s">
        <v>60</v>
      </c>
      <c r="G143" s="955"/>
      <c r="H143" s="916">
        <f>G143*E143</f>
        <v>0</v>
      </c>
      <c r="I143" s="916">
        <f>H143*$I$14</f>
        <v>0</v>
      </c>
      <c r="J143" s="10"/>
      <c r="K143" s="953">
        <f>SUM(H143:I143)</f>
        <v>0</v>
      </c>
    </row>
    <row r="144" spans="1:13" ht="15.6" hidden="1" x14ac:dyDescent="0.3">
      <c r="A144" s="754" t="str">
        <f t="shared" si="10"/>
        <v/>
      </c>
      <c r="B144" s="574" t="s">
        <v>152</v>
      </c>
      <c r="C144" s="574"/>
      <c r="D144" s="571" t="s">
        <v>169</v>
      </c>
      <c r="E144" s="574"/>
      <c r="F144" s="567" t="s">
        <v>60</v>
      </c>
      <c r="G144" s="955"/>
      <c r="H144" s="916">
        <f>G144*E144</f>
        <v>0</v>
      </c>
      <c r="I144" s="916">
        <f>H144*$I$14</f>
        <v>0</v>
      </c>
      <c r="J144" s="10"/>
      <c r="K144" s="953">
        <f>SUM(H144:I144)</f>
        <v>0</v>
      </c>
    </row>
    <row r="145" spans="1:13" ht="15.6" hidden="1" x14ac:dyDescent="0.3">
      <c r="A145" s="754" t="str">
        <f t="shared" si="10"/>
        <v/>
      </c>
      <c r="B145" s="574" t="s">
        <v>153</v>
      </c>
      <c r="C145" s="574"/>
      <c r="D145" s="571" t="s">
        <v>170</v>
      </c>
      <c r="E145" s="574"/>
      <c r="F145" s="567" t="s">
        <v>60</v>
      </c>
      <c r="G145" s="955"/>
      <c r="H145" s="916">
        <f>G145*E145</f>
        <v>0</v>
      </c>
      <c r="I145" s="916">
        <f>H145*$I$14</f>
        <v>0</v>
      </c>
      <c r="J145" s="10"/>
      <c r="K145" s="953">
        <f>SUM(H145:I145)</f>
        <v>0</v>
      </c>
    </row>
    <row r="146" spans="1:13" ht="15.6" x14ac:dyDescent="0.3">
      <c r="A146" s="754" t="s">
        <v>4247</v>
      </c>
      <c r="B146" s="574"/>
      <c r="C146" s="574"/>
      <c r="D146" s="571"/>
      <c r="E146" s="574"/>
      <c r="F146" s="574"/>
      <c r="G146" s="955"/>
      <c r="H146" s="916"/>
      <c r="I146" s="916"/>
      <c r="J146" s="10"/>
      <c r="K146" s="953"/>
      <c r="L146" s="1058"/>
      <c r="M146" s="1058"/>
    </row>
    <row r="147" spans="1:13" ht="15.6" x14ac:dyDescent="0.3">
      <c r="A147" s="754" t="s">
        <v>4247</v>
      </c>
      <c r="B147" s="7" t="s">
        <v>154</v>
      </c>
      <c r="C147" s="7"/>
      <c r="D147" s="20" t="s">
        <v>236</v>
      </c>
      <c r="E147" s="7"/>
      <c r="F147" s="7"/>
      <c r="G147" s="964"/>
      <c r="H147" s="964"/>
      <c r="I147" s="964"/>
      <c r="J147" s="403"/>
      <c r="K147" s="964"/>
      <c r="L147" s="1058"/>
      <c r="M147" s="1058"/>
    </row>
    <row r="148" spans="1:13" ht="15.6" x14ac:dyDescent="0.3">
      <c r="A148" s="754" t="s">
        <v>4247</v>
      </c>
      <c r="B148" s="24" t="s">
        <v>155</v>
      </c>
      <c r="C148" s="24"/>
      <c r="D148" s="115" t="s">
        <v>171</v>
      </c>
      <c r="E148" s="154"/>
      <c r="F148" s="24"/>
      <c r="G148" s="852"/>
      <c r="H148" s="852"/>
      <c r="I148" s="1016"/>
      <c r="J148" s="609"/>
      <c r="K148" s="1016"/>
      <c r="L148" s="1058"/>
      <c r="M148" s="1058"/>
    </row>
    <row r="149" spans="1:13" ht="26.4" x14ac:dyDescent="0.3">
      <c r="A149" s="754" t="str">
        <f t="shared" ref="A149:A210" si="23">IF(K149&lt;&gt;0,"x","")</f>
        <v>x</v>
      </c>
      <c r="B149" s="574" t="s">
        <v>3231</v>
      </c>
      <c r="C149" s="1052" t="s">
        <v>3233</v>
      </c>
      <c r="D149" s="571" t="s">
        <v>4050</v>
      </c>
      <c r="E149" s="396">
        <v>254.98000000000005</v>
      </c>
      <c r="F149" s="576" t="s">
        <v>237</v>
      </c>
      <c r="G149" s="969">
        <v>37.985509096053164</v>
      </c>
      <c r="H149" s="916">
        <f>TRUNC(E149*G149,2)</f>
        <v>9685.5400000000009</v>
      </c>
      <c r="I149" s="916">
        <f>TRUNC(H149*$I$14,2)</f>
        <v>2610.91</v>
      </c>
      <c r="J149" s="10"/>
      <c r="K149" s="953">
        <f>TRUNC(SUM(H149:I149),2)</f>
        <v>12296.45</v>
      </c>
      <c r="L149" s="1058"/>
      <c r="M149" s="1058"/>
    </row>
    <row r="150" spans="1:13" ht="15.6" x14ac:dyDescent="0.3">
      <c r="A150" s="754" t="s">
        <v>4247</v>
      </c>
      <c r="B150" s="574"/>
      <c r="C150" s="574"/>
      <c r="D150" s="571"/>
      <c r="E150" s="574"/>
      <c r="F150" s="567"/>
      <c r="G150" s="955"/>
      <c r="H150" s="916"/>
      <c r="I150" s="916"/>
      <c r="J150" s="10"/>
      <c r="K150" s="953"/>
      <c r="L150" s="1058"/>
      <c r="M150" s="1058"/>
    </row>
    <row r="151" spans="1:13" ht="15.6" hidden="1" x14ac:dyDescent="0.3">
      <c r="A151" s="754" t="str">
        <f t="shared" si="23"/>
        <v/>
      </c>
      <c r="B151" s="574" t="s">
        <v>156</v>
      </c>
      <c r="C151" s="574"/>
      <c r="D151" s="571" t="s">
        <v>172</v>
      </c>
      <c r="E151" s="574"/>
      <c r="F151" s="567" t="s">
        <v>60</v>
      </c>
      <c r="G151" s="955"/>
      <c r="H151" s="916">
        <f t="shared" ref="H151:H156" si="24">G151*E151</f>
        <v>0</v>
      </c>
      <c r="I151" s="916">
        <f>H151*$I$14</f>
        <v>0</v>
      </c>
      <c r="J151" s="10"/>
      <c r="K151" s="953">
        <f>SUM(H151:I151)</f>
        <v>0</v>
      </c>
    </row>
    <row r="152" spans="1:13" ht="15.6" hidden="1" x14ac:dyDescent="0.3">
      <c r="A152" s="754" t="str">
        <f t="shared" si="23"/>
        <v/>
      </c>
      <c r="B152" s="574" t="s">
        <v>157</v>
      </c>
      <c r="C152" s="574"/>
      <c r="D152" s="571" t="s">
        <v>173</v>
      </c>
      <c r="E152" s="574"/>
      <c r="F152" s="567" t="s">
        <v>60</v>
      </c>
      <c r="G152" s="955"/>
      <c r="H152" s="916">
        <f t="shared" si="24"/>
        <v>0</v>
      </c>
      <c r="I152" s="916">
        <f>H152*$I$14</f>
        <v>0</v>
      </c>
      <c r="J152" s="10"/>
      <c r="K152" s="953">
        <f>SUM(H152:I152)</f>
        <v>0</v>
      </c>
    </row>
    <row r="153" spans="1:13" ht="15.6" x14ac:dyDescent="0.3">
      <c r="A153" s="754" t="s">
        <v>4247</v>
      </c>
      <c r="B153" s="24" t="s">
        <v>158</v>
      </c>
      <c r="C153" s="24"/>
      <c r="D153" s="115" t="s">
        <v>174</v>
      </c>
      <c r="E153" s="154"/>
      <c r="F153" s="24"/>
      <c r="G153" s="852"/>
      <c r="H153" s="852"/>
      <c r="I153" s="1016"/>
      <c r="J153" s="609"/>
      <c r="K153" s="1016"/>
      <c r="L153" s="1058"/>
      <c r="M153" s="1058"/>
    </row>
    <row r="154" spans="1:13" ht="15.6" x14ac:dyDescent="0.3">
      <c r="A154" s="754" t="str">
        <f t="shared" si="23"/>
        <v>x</v>
      </c>
      <c r="B154" s="132" t="s">
        <v>3232</v>
      </c>
      <c r="C154" s="1052" t="s">
        <v>3234</v>
      </c>
      <c r="D154" s="395" t="s">
        <v>4051</v>
      </c>
      <c r="E154" s="396">
        <v>16.649999999999999</v>
      </c>
      <c r="F154" s="576" t="s">
        <v>237</v>
      </c>
      <c r="G154" s="969">
        <v>276.12481790612691</v>
      </c>
      <c r="H154" s="916">
        <f>TRUNC(E154*G154,2)</f>
        <v>4597.47</v>
      </c>
      <c r="I154" s="916">
        <f>TRUNC(H154*$I$14,2)</f>
        <v>1239.33</v>
      </c>
      <c r="J154" s="10"/>
      <c r="K154" s="953">
        <f>TRUNC(SUM(H154:I154),2)</f>
        <v>5836.8</v>
      </c>
      <c r="L154" s="1058"/>
      <c r="M154" s="1058"/>
    </row>
    <row r="155" spans="1:13" ht="15.6" x14ac:dyDescent="0.3">
      <c r="A155" s="754" t="s">
        <v>4247</v>
      </c>
      <c r="B155" s="574"/>
      <c r="C155" s="574"/>
      <c r="D155" s="571"/>
      <c r="E155" s="574"/>
      <c r="F155" s="567"/>
      <c r="G155" s="955"/>
      <c r="H155" s="916"/>
      <c r="I155" s="916"/>
      <c r="J155" s="10"/>
      <c r="K155" s="953"/>
      <c r="L155" s="1058"/>
      <c r="M155" s="1058"/>
    </row>
    <row r="156" spans="1:13" ht="15.6" hidden="1" x14ac:dyDescent="0.3">
      <c r="A156" s="754" t="str">
        <f t="shared" si="23"/>
        <v/>
      </c>
      <c r="B156" s="574" t="s">
        <v>159</v>
      </c>
      <c r="C156" s="574"/>
      <c r="D156" s="571" t="s">
        <v>175</v>
      </c>
      <c r="E156" s="574"/>
      <c r="F156" s="567" t="s">
        <v>60</v>
      </c>
      <c r="G156" s="955"/>
      <c r="H156" s="916">
        <f t="shared" si="24"/>
        <v>0</v>
      </c>
      <c r="I156" s="916">
        <f>H156*$I$14</f>
        <v>0</v>
      </c>
      <c r="J156" s="10"/>
      <c r="K156" s="953">
        <f>SUM(H156:I156)</f>
        <v>0</v>
      </c>
    </row>
    <row r="157" spans="1:13" ht="15.6" hidden="1" x14ac:dyDescent="0.3">
      <c r="A157" s="754" t="str">
        <f t="shared" si="23"/>
        <v/>
      </c>
      <c r="B157" s="36"/>
      <c r="C157" s="36"/>
      <c r="D157" s="34"/>
      <c r="E157" s="9"/>
      <c r="F157" s="9"/>
      <c r="G157" s="916"/>
      <c r="H157" s="916"/>
      <c r="I157" s="916"/>
      <c r="J157" s="10"/>
      <c r="K157" s="953"/>
    </row>
    <row r="158" spans="1:13" ht="15.6" x14ac:dyDescent="0.3">
      <c r="A158" s="754" t="str">
        <f t="shared" si="23"/>
        <v>x</v>
      </c>
      <c r="B158" s="407" t="s">
        <v>177</v>
      </c>
      <c r="C158" s="407"/>
      <c r="D158" s="408" t="s">
        <v>176</v>
      </c>
      <c r="E158" s="407"/>
      <c r="F158" s="407"/>
      <c r="G158" s="966"/>
      <c r="H158" s="966">
        <f>TRUNC(SUM(H160:H216),2)</f>
        <v>7150.18</v>
      </c>
      <c r="I158" s="966">
        <f>TRUNC(SUM(I160:I216),2)</f>
        <v>1927.34</v>
      </c>
      <c r="J158" s="966">
        <f>TRUNC(SUM(J160:J216),2)</f>
        <v>0</v>
      </c>
      <c r="K158" s="966">
        <f>TRUNC(SUM(K160:K216),2)</f>
        <v>9077.52</v>
      </c>
      <c r="L158" s="1058"/>
      <c r="M158" s="1058"/>
    </row>
    <row r="159" spans="1:13" ht="15.6" x14ac:dyDescent="0.3">
      <c r="A159" s="754" t="s">
        <v>4247</v>
      </c>
      <c r="B159" s="7" t="s">
        <v>178</v>
      </c>
      <c r="C159" s="7"/>
      <c r="D159" s="20" t="s">
        <v>365</v>
      </c>
      <c r="E159" s="7"/>
      <c r="F159" s="7"/>
      <c r="G159" s="964"/>
      <c r="H159" s="964"/>
      <c r="I159" s="964"/>
      <c r="J159" s="403"/>
      <c r="K159" s="964"/>
      <c r="L159" s="1058"/>
      <c r="M159" s="1058"/>
    </row>
    <row r="160" spans="1:13" ht="15.6" hidden="1" x14ac:dyDescent="0.3">
      <c r="A160" s="754" t="str">
        <f t="shared" si="23"/>
        <v/>
      </c>
      <c r="B160" s="42" t="s">
        <v>180</v>
      </c>
      <c r="C160" s="42"/>
      <c r="D160" s="65" t="s">
        <v>179</v>
      </c>
      <c r="E160" s="42"/>
      <c r="F160" s="42"/>
      <c r="G160" s="956"/>
      <c r="H160" s="1028"/>
      <c r="I160" s="1028"/>
      <c r="J160" s="31"/>
      <c r="K160" s="1017"/>
    </row>
    <row r="161" spans="1:13" ht="15.6" x14ac:dyDescent="0.3">
      <c r="A161" s="754" t="s">
        <v>4247</v>
      </c>
      <c r="B161" s="633" t="s">
        <v>181</v>
      </c>
      <c r="C161" s="633"/>
      <c r="D161" s="634" t="s">
        <v>198</v>
      </c>
      <c r="E161" s="633"/>
      <c r="F161" s="633"/>
      <c r="G161" s="997"/>
      <c r="H161" s="997"/>
      <c r="I161" s="997"/>
      <c r="J161" s="633"/>
      <c r="K161" s="997"/>
      <c r="L161" s="1058"/>
      <c r="M161" s="1058"/>
    </row>
    <row r="162" spans="1:13" ht="15.6" x14ac:dyDescent="0.3">
      <c r="A162" s="754" t="str">
        <f t="shared" si="23"/>
        <v>x</v>
      </c>
      <c r="B162" s="574" t="s">
        <v>2741</v>
      </c>
      <c r="C162" s="904" t="s">
        <v>4462</v>
      </c>
      <c r="D162" s="571" t="s">
        <v>4460</v>
      </c>
      <c r="E162" s="574">
        <f>TRUNC(9.24*0.12,2)</f>
        <v>1.1000000000000001</v>
      </c>
      <c r="F162" s="574" t="s">
        <v>238</v>
      </c>
      <c r="G162" s="916">
        <v>12.930388543616585</v>
      </c>
      <c r="H162" s="916">
        <f>TRUNC(E162*G162,2)</f>
        <v>14.22</v>
      </c>
      <c r="I162" s="916">
        <f>TRUNC(H162*$I$14,2)</f>
        <v>3.83</v>
      </c>
      <c r="J162" s="10"/>
      <c r="K162" s="953">
        <f>TRUNC(SUM(H162:I162),2)</f>
        <v>18.05</v>
      </c>
      <c r="L162" s="1058"/>
      <c r="M162" s="1058"/>
    </row>
    <row r="163" spans="1:13" ht="26.4" x14ac:dyDescent="0.3">
      <c r="A163" s="754" t="str">
        <f t="shared" si="23"/>
        <v>x</v>
      </c>
      <c r="B163" s="574" t="s">
        <v>3711</v>
      </c>
      <c r="C163" s="1052" t="s">
        <v>3712</v>
      </c>
      <c r="D163" s="571" t="s">
        <v>4052</v>
      </c>
      <c r="E163" s="78">
        <v>2</v>
      </c>
      <c r="F163" s="79" t="s">
        <v>2701</v>
      </c>
      <c r="G163" s="916">
        <v>57.672245015637202</v>
      </c>
      <c r="H163" s="916">
        <f>TRUNC(E163*G163,2)</f>
        <v>115.34</v>
      </c>
      <c r="I163" s="916">
        <f>TRUNC(H163*$I$14,2)</f>
        <v>31.09</v>
      </c>
      <c r="J163" s="10"/>
      <c r="K163" s="953">
        <f>TRUNC(SUM(H163:I163),2)</f>
        <v>146.43</v>
      </c>
      <c r="L163" s="1058"/>
      <c r="M163" s="1058"/>
    </row>
    <row r="164" spans="1:13" ht="15.6" hidden="1" x14ac:dyDescent="0.3">
      <c r="A164" s="754" t="str">
        <f t="shared" si="23"/>
        <v/>
      </c>
      <c r="B164" s="574" t="s">
        <v>182</v>
      </c>
      <c r="C164" s="825"/>
      <c r="D164" s="827" t="s">
        <v>199</v>
      </c>
      <c r="E164" s="825"/>
      <c r="F164" s="825" t="s">
        <v>22</v>
      </c>
      <c r="G164" s="955"/>
      <c r="H164" s="916">
        <f>G164*E164</f>
        <v>0</v>
      </c>
      <c r="I164" s="916">
        <f>H164*$I$14</f>
        <v>0</v>
      </c>
      <c r="J164" s="10"/>
      <c r="K164" s="916">
        <f>SUM(H164:I164)</f>
        <v>0</v>
      </c>
    </row>
    <row r="165" spans="1:13" ht="15.6" hidden="1" x14ac:dyDescent="0.3">
      <c r="A165" s="754" t="str">
        <f t="shared" si="23"/>
        <v/>
      </c>
      <c r="B165" s="632"/>
      <c r="D165" s="632"/>
      <c r="E165" s="632"/>
      <c r="F165" s="632"/>
      <c r="G165" s="1018"/>
      <c r="H165" s="1018"/>
      <c r="I165" s="1018"/>
      <c r="J165" s="632"/>
      <c r="K165" s="1018"/>
    </row>
    <row r="166" spans="1:13" ht="15.6" hidden="1" x14ac:dyDescent="0.3">
      <c r="A166" s="754" t="str">
        <f t="shared" si="23"/>
        <v/>
      </c>
      <c r="B166" s="42" t="s">
        <v>183</v>
      </c>
      <c r="C166" s="42"/>
      <c r="D166" s="65" t="s">
        <v>200</v>
      </c>
      <c r="E166" s="42"/>
      <c r="F166" s="42" t="s">
        <v>201</v>
      </c>
      <c r="G166" s="956"/>
      <c r="H166" s="1028">
        <f>G166*E166</f>
        <v>0</v>
      </c>
      <c r="I166" s="1028">
        <f>H166*$I$14</f>
        <v>0</v>
      </c>
      <c r="J166" s="31"/>
      <c r="K166" s="1017">
        <f>SUM(H166:I166)</f>
        <v>0</v>
      </c>
    </row>
    <row r="167" spans="1:13" ht="15.6" x14ac:dyDescent="0.3">
      <c r="A167" s="754" t="s">
        <v>4247</v>
      </c>
      <c r="B167" s="574"/>
      <c r="C167" s="574"/>
      <c r="D167" s="574"/>
      <c r="E167" s="574"/>
      <c r="F167" s="574"/>
      <c r="G167" s="955"/>
      <c r="H167" s="955"/>
      <c r="I167" s="955"/>
      <c r="J167" s="574"/>
      <c r="K167" s="955"/>
      <c r="L167" s="1058"/>
      <c r="M167" s="1058"/>
    </row>
    <row r="168" spans="1:13" ht="15.6" x14ac:dyDescent="0.3">
      <c r="A168" s="754" t="s">
        <v>4247</v>
      </c>
      <c r="B168" s="42" t="s">
        <v>184</v>
      </c>
      <c r="C168" s="42"/>
      <c r="D168" s="65" t="s">
        <v>916</v>
      </c>
      <c r="E168" s="42"/>
      <c r="F168" s="42"/>
      <c r="G168" s="956"/>
      <c r="H168" s="1028"/>
      <c r="I168" s="1028"/>
      <c r="J168" s="31"/>
      <c r="K168" s="1017"/>
      <c r="L168" s="1058"/>
      <c r="M168" s="1058"/>
    </row>
    <row r="169" spans="1:13" ht="15.6" x14ac:dyDescent="0.3">
      <c r="A169" s="754" t="str">
        <f t="shared" si="23"/>
        <v>x</v>
      </c>
      <c r="B169" s="574" t="s">
        <v>2743</v>
      </c>
      <c r="C169" s="1052" t="s">
        <v>2742</v>
      </c>
      <c r="D169" s="571" t="s">
        <v>4033</v>
      </c>
      <c r="E169" s="882">
        <v>33.020000000000003</v>
      </c>
      <c r="F169" s="574" t="s">
        <v>237</v>
      </c>
      <c r="G169" s="916">
        <v>14.517771221087095</v>
      </c>
      <c r="H169" s="916">
        <f>TRUNC(E169*G169,2)</f>
        <v>479.37</v>
      </c>
      <c r="I169" s="916">
        <f>TRUNC(H169*$I$14,2)</f>
        <v>129.22</v>
      </c>
      <c r="J169" s="10"/>
      <c r="K169" s="953">
        <f>TRUNC(SUM(H169:I169),2)</f>
        <v>608.59</v>
      </c>
      <c r="L169" s="1058"/>
      <c r="M169" s="1058"/>
    </row>
    <row r="170" spans="1:13" ht="15.6" x14ac:dyDescent="0.3">
      <c r="A170" s="754" t="str">
        <f t="shared" si="23"/>
        <v>x</v>
      </c>
      <c r="B170" s="574" t="s">
        <v>4036</v>
      </c>
      <c r="C170" s="1052" t="s">
        <v>4035</v>
      </c>
      <c r="D170" s="571" t="s">
        <v>4034</v>
      </c>
      <c r="E170" s="890">
        <v>22.6</v>
      </c>
      <c r="F170" s="574" t="s">
        <v>237</v>
      </c>
      <c r="G170" s="916">
        <v>4.9456143720186816</v>
      </c>
      <c r="H170" s="916">
        <f>TRUNC(E170*G170,2)</f>
        <v>111.77</v>
      </c>
      <c r="I170" s="916">
        <f>TRUNC(H170*$I$14,2)</f>
        <v>30.12</v>
      </c>
      <c r="J170" s="10"/>
      <c r="K170" s="916">
        <f>SUM(H170:I170)</f>
        <v>141.88999999999999</v>
      </c>
      <c r="L170" s="1058"/>
      <c r="M170" s="1058"/>
    </row>
    <row r="171" spans="1:13" ht="15.6" x14ac:dyDescent="0.3">
      <c r="A171" s="754" t="s">
        <v>4247</v>
      </c>
      <c r="B171" s="574"/>
      <c r="C171" s="574"/>
      <c r="D171" s="574"/>
      <c r="E171" s="574"/>
      <c r="F171" s="574"/>
      <c r="G171" s="955"/>
      <c r="H171" s="955"/>
      <c r="I171" s="955"/>
      <c r="J171" s="574"/>
      <c r="K171" s="955"/>
      <c r="L171" s="1058"/>
      <c r="M171" s="1058"/>
    </row>
    <row r="172" spans="1:13" ht="15.6" x14ac:dyDescent="0.3">
      <c r="A172" s="754" t="s">
        <v>4247</v>
      </c>
      <c r="B172" s="42" t="s">
        <v>185</v>
      </c>
      <c r="C172" s="42"/>
      <c r="D172" s="65" t="s">
        <v>203</v>
      </c>
      <c r="E172" s="42"/>
      <c r="F172" s="42"/>
      <c r="G172" s="956"/>
      <c r="H172" s="1028"/>
      <c r="I172" s="1028"/>
      <c r="J172" s="31"/>
      <c r="K172" s="1017"/>
      <c r="L172" s="1058"/>
      <c r="M172" s="1058"/>
    </row>
    <row r="173" spans="1:13" ht="26.4" x14ac:dyDescent="0.3">
      <c r="A173" s="754" t="str">
        <f t="shared" si="23"/>
        <v>x</v>
      </c>
      <c r="B173" s="69" t="s">
        <v>2745</v>
      </c>
      <c r="C173" s="69" t="s">
        <v>2744</v>
      </c>
      <c r="D173" s="571" t="s">
        <v>4053</v>
      </c>
      <c r="E173" s="78">
        <v>150.02000000000001</v>
      </c>
      <c r="F173" s="635" t="s">
        <v>237</v>
      </c>
      <c r="G173" s="970">
        <v>4.1080506477251957</v>
      </c>
      <c r="H173" s="916">
        <f>TRUNC(E173*G173,2)</f>
        <v>616.28</v>
      </c>
      <c r="I173" s="916">
        <f>TRUNC(H173*$I$14,2)</f>
        <v>166.12</v>
      </c>
      <c r="J173" s="30"/>
      <c r="K173" s="953">
        <f>TRUNC(SUM(H173:I173),2)</f>
        <v>782.4</v>
      </c>
      <c r="L173" s="1058"/>
      <c r="M173" s="1058"/>
    </row>
    <row r="174" spans="1:13" ht="15.6" x14ac:dyDescent="0.3">
      <c r="A174" s="754" t="str">
        <f t="shared" si="23"/>
        <v>x</v>
      </c>
      <c r="B174" s="567" t="s">
        <v>2747</v>
      </c>
      <c r="C174" s="891" t="s">
        <v>2746</v>
      </c>
      <c r="D174" s="571" t="s">
        <v>4054</v>
      </c>
      <c r="E174" s="78">
        <v>19.100000000000001</v>
      </c>
      <c r="F174" s="79" t="s">
        <v>237</v>
      </c>
      <c r="G174" s="916">
        <v>1.4039163378633677</v>
      </c>
      <c r="H174" s="916">
        <f>TRUNC(E174*G174,2)</f>
        <v>26.81</v>
      </c>
      <c r="I174" s="916">
        <f>TRUNC(H174*$I$14,2)</f>
        <v>7.22</v>
      </c>
      <c r="J174" s="10"/>
      <c r="K174" s="953">
        <f>TRUNC(SUM(H174:I174),2)</f>
        <v>34.03</v>
      </c>
      <c r="L174" s="1058"/>
      <c r="M174" s="1058"/>
    </row>
    <row r="175" spans="1:13" ht="15.6" x14ac:dyDescent="0.3">
      <c r="A175" s="915" t="str">
        <f t="shared" si="23"/>
        <v>x</v>
      </c>
      <c r="B175" s="891" t="s">
        <v>4390</v>
      </c>
      <c r="C175" s="904" t="s">
        <v>3027</v>
      </c>
      <c r="D175" s="887" t="s">
        <v>2703</v>
      </c>
      <c r="E175" s="82">
        <v>69.040000000000006</v>
      </c>
      <c r="F175" s="82" t="s">
        <v>237</v>
      </c>
      <c r="G175" s="995">
        <v>9.3807137120870472</v>
      </c>
      <c r="H175" s="916">
        <f>TRUNC(E175*G175,2)</f>
        <v>647.64</v>
      </c>
      <c r="I175" s="916">
        <f>TRUNC(H175*$I$14,2)</f>
        <v>174.58</v>
      </c>
      <c r="J175" s="10"/>
      <c r="K175" s="953">
        <f>TRUNC(SUM(H175:I175),2)</f>
        <v>822.22</v>
      </c>
      <c r="L175" s="1058"/>
      <c r="M175" s="1058"/>
    </row>
    <row r="176" spans="1:13" ht="15.6" x14ac:dyDescent="0.3">
      <c r="A176" s="754" t="s">
        <v>4247</v>
      </c>
      <c r="B176" s="574"/>
      <c r="C176" s="574"/>
      <c r="D176" s="574"/>
      <c r="E176" s="574"/>
      <c r="F176" s="574"/>
      <c r="G176" s="955"/>
      <c r="H176" s="955"/>
      <c r="I176" s="955"/>
      <c r="J176" s="574"/>
      <c r="K176" s="955"/>
      <c r="L176" s="1058"/>
      <c r="M176" s="1058"/>
    </row>
    <row r="177" spans="1:13" ht="15.6" x14ac:dyDescent="0.3">
      <c r="A177" s="754" t="s">
        <v>4247</v>
      </c>
      <c r="B177" s="42" t="s">
        <v>186</v>
      </c>
      <c r="C177" s="42"/>
      <c r="D177" s="65" t="s">
        <v>204</v>
      </c>
      <c r="E177" s="42"/>
      <c r="F177" s="42"/>
      <c r="G177" s="956"/>
      <c r="H177" s="1028"/>
      <c r="I177" s="1028"/>
      <c r="J177" s="31"/>
      <c r="K177" s="1017"/>
      <c r="L177" s="1058"/>
      <c r="M177" s="1058"/>
    </row>
    <row r="178" spans="1:13" ht="15.6" x14ac:dyDescent="0.3">
      <c r="A178" s="754" t="str">
        <f t="shared" si="23"/>
        <v>x</v>
      </c>
      <c r="B178" s="574" t="s">
        <v>2750</v>
      </c>
      <c r="C178" s="735" t="s">
        <v>3293</v>
      </c>
      <c r="D178" s="571" t="s">
        <v>4055</v>
      </c>
      <c r="E178" s="78">
        <v>281.54000000000002</v>
      </c>
      <c r="F178" s="79" t="s">
        <v>237</v>
      </c>
      <c r="G178" s="916">
        <v>3.4220460735419587</v>
      </c>
      <c r="H178" s="916">
        <f>TRUNC(E178*G178,2)</f>
        <v>963.44</v>
      </c>
      <c r="I178" s="916">
        <f>TRUNC(H178*$I$14,2)</f>
        <v>259.70999999999998</v>
      </c>
      <c r="J178" s="10"/>
      <c r="K178" s="953">
        <f>TRUNC(SUM(H178:I178),2)</f>
        <v>1223.1500000000001</v>
      </c>
      <c r="L178" s="1058"/>
      <c r="M178" s="1058"/>
    </row>
    <row r="179" spans="1:13" ht="15.6" x14ac:dyDescent="0.3">
      <c r="A179" s="754" t="str">
        <f t="shared" si="23"/>
        <v>x</v>
      </c>
      <c r="B179" s="574" t="s">
        <v>2751</v>
      </c>
      <c r="C179" s="459" t="s">
        <v>3298</v>
      </c>
      <c r="D179" s="571" t="s">
        <v>3849</v>
      </c>
      <c r="E179" s="78">
        <v>21.95</v>
      </c>
      <c r="F179" s="636" t="s">
        <v>210</v>
      </c>
      <c r="G179" s="916">
        <v>7.7694006424938635</v>
      </c>
      <c r="H179" s="916">
        <f>TRUNC(E179*G179,2)</f>
        <v>170.53</v>
      </c>
      <c r="I179" s="916">
        <f>TRUNC(H179*$I$14,2)</f>
        <v>45.96</v>
      </c>
      <c r="J179" s="14"/>
      <c r="K179" s="953">
        <f>TRUNC(SUM(H179:I179),2)</f>
        <v>216.49</v>
      </c>
      <c r="L179" s="1058"/>
      <c r="M179" s="1058"/>
    </row>
    <row r="180" spans="1:13" ht="15.6" x14ac:dyDescent="0.3">
      <c r="A180" s="754" t="str">
        <f t="shared" si="23"/>
        <v>x</v>
      </c>
      <c r="B180" s="574" t="s">
        <v>2752</v>
      </c>
      <c r="C180" s="69" t="s">
        <v>3651</v>
      </c>
      <c r="D180" s="571" t="s">
        <v>3023</v>
      </c>
      <c r="E180" s="78">
        <v>48</v>
      </c>
      <c r="F180" s="79" t="s">
        <v>210</v>
      </c>
      <c r="G180" s="970">
        <v>17.90791010513216</v>
      </c>
      <c r="H180" s="916">
        <f>TRUNC(E180*G180,2)</f>
        <v>859.57</v>
      </c>
      <c r="I180" s="916">
        <f>TRUNC(H180*$I$14,2)</f>
        <v>231.71</v>
      </c>
      <c r="J180" s="10"/>
      <c r="K180" s="953">
        <f>TRUNC(SUM(H180:I180),2)</f>
        <v>1091.28</v>
      </c>
      <c r="L180" s="1058"/>
      <c r="M180" s="1058"/>
    </row>
    <row r="181" spans="1:13" ht="15.6" x14ac:dyDescent="0.3">
      <c r="A181" s="754" t="str">
        <f t="shared" si="23"/>
        <v>x</v>
      </c>
      <c r="B181" s="574" t="s">
        <v>3025</v>
      </c>
      <c r="C181" s="459" t="s">
        <v>3299</v>
      </c>
      <c r="D181" s="571" t="s">
        <v>2698</v>
      </c>
      <c r="E181" s="78">
        <f>1.95+7.05</f>
        <v>9</v>
      </c>
      <c r="F181" s="636" t="s">
        <v>237</v>
      </c>
      <c r="G181" s="970">
        <v>8.7505467195233777</v>
      </c>
      <c r="H181" s="916">
        <f>TRUNC(E181*G181,2)</f>
        <v>78.75</v>
      </c>
      <c r="I181" s="916">
        <f>TRUNC(H181*$I$14,2)</f>
        <v>21.22</v>
      </c>
      <c r="J181" s="14"/>
      <c r="K181" s="953">
        <f>TRUNC(SUM(H181:I181),2)</f>
        <v>99.97</v>
      </c>
      <c r="L181" s="1058"/>
      <c r="M181" s="1058"/>
    </row>
    <row r="182" spans="1:13" ht="15.6" x14ac:dyDescent="0.3">
      <c r="A182" s="754" t="str">
        <f t="shared" si="23"/>
        <v>x</v>
      </c>
      <c r="B182" s="574" t="s">
        <v>3026</v>
      </c>
      <c r="C182" s="459" t="s">
        <v>3300</v>
      </c>
      <c r="D182" s="571" t="s">
        <v>2704</v>
      </c>
      <c r="E182" s="78">
        <v>25.8</v>
      </c>
      <c r="F182" s="79" t="s">
        <v>237</v>
      </c>
      <c r="G182" s="916">
        <v>3.4220460735419587</v>
      </c>
      <c r="H182" s="916">
        <f>TRUNC(E182*G182,2)</f>
        <v>88.28</v>
      </c>
      <c r="I182" s="916">
        <f>TRUNC(H182*$I$14,2)</f>
        <v>23.79</v>
      </c>
      <c r="J182" s="10"/>
      <c r="K182" s="953">
        <f>TRUNC(SUM(H182:I182),2)</f>
        <v>112.07</v>
      </c>
      <c r="L182" s="1058"/>
      <c r="M182" s="1058"/>
    </row>
    <row r="183" spans="1:13" ht="15.6" x14ac:dyDescent="0.3">
      <c r="A183" s="754" t="s">
        <v>4247</v>
      </c>
      <c r="B183" s="82"/>
      <c r="C183" s="82"/>
      <c r="D183" s="82"/>
      <c r="E183" s="82"/>
      <c r="F183" s="82"/>
      <c r="G183" s="995"/>
      <c r="H183" s="995"/>
      <c r="I183" s="995"/>
      <c r="J183" s="82"/>
      <c r="K183" s="995"/>
      <c r="L183" s="1058"/>
      <c r="M183" s="1058"/>
    </row>
    <row r="184" spans="1:13" ht="15.6" hidden="1" x14ac:dyDescent="0.3">
      <c r="A184" s="754" t="str">
        <f t="shared" si="23"/>
        <v/>
      </c>
      <c r="B184" s="42" t="s">
        <v>187</v>
      </c>
      <c r="C184" s="42"/>
      <c r="D184" s="65" t="s">
        <v>205</v>
      </c>
      <c r="E184" s="42"/>
      <c r="F184" s="42" t="s">
        <v>8</v>
      </c>
      <c r="G184" s="956"/>
      <c r="H184" s="1028">
        <f>G184*E184</f>
        <v>0</v>
      </c>
      <c r="I184" s="1028">
        <f>H184*$I$14</f>
        <v>0</v>
      </c>
      <c r="J184" s="31"/>
      <c r="K184" s="1017">
        <f>SUM(H184:I184)</f>
        <v>0</v>
      </c>
    </row>
    <row r="185" spans="1:13" ht="15.6" hidden="1" x14ac:dyDescent="0.3">
      <c r="A185" s="754" t="str">
        <f t="shared" si="23"/>
        <v/>
      </c>
      <c r="B185" s="574"/>
      <c r="C185" s="574"/>
      <c r="D185" s="574"/>
      <c r="E185" s="574"/>
      <c r="F185" s="574"/>
      <c r="G185" s="955"/>
      <c r="H185" s="955"/>
      <c r="I185" s="955"/>
      <c r="J185" s="574"/>
      <c r="K185" s="955"/>
    </row>
    <row r="186" spans="1:13" ht="15.6" x14ac:dyDescent="0.3">
      <c r="A186" s="754" t="s">
        <v>4247</v>
      </c>
      <c r="B186" s="42" t="s">
        <v>188</v>
      </c>
      <c r="C186" s="42"/>
      <c r="D186" s="65" t="s">
        <v>206</v>
      </c>
      <c r="E186" s="42"/>
      <c r="F186" s="42"/>
      <c r="G186" s="956"/>
      <c r="H186" s="1028"/>
      <c r="I186" s="1028"/>
      <c r="J186" s="31"/>
      <c r="K186" s="1017"/>
      <c r="L186" s="1058"/>
      <c r="M186" s="1058"/>
    </row>
    <row r="187" spans="1:13" ht="15.6" x14ac:dyDescent="0.3">
      <c r="A187" s="754" t="str">
        <f t="shared" si="23"/>
        <v>x</v>
      </c>
      <c r="B187" s="567" t="s">
        <v>2749</v>
      </c>
      <c r="C187" s="891" t="s">
        <v>2748</v>
      </c>
      <c r="D187" s="571" t="s">
        <v>4292</v>
      </c>
      <c r="E187" s="78">
        <v>281.54000000000002</v>
      </c>
      <c r="F187" s="79" t="s">
        <v>237</v>
      </c>
      <c r="G187" s="916">
        <v>0.88542450853882848</v>
      </c>
      <c r="H187" s="916">
        <f>TRUNC(E187*G187,2)</f>
        <v>249.28</v>
      </c>
      <c r="I187" s="916">
        <f>TRUNC(H187*$I$14,2)</f>
        <v>67.19</v>
      </c>
      <c r="J187" s="10"/>
      <c r="K187" s="953">
        <f>TRUNC(SUM(H187:I187),2)</f>
        <v>316.47000000000003</v>
      </c>
      <c r="L187" s="1058"/>
      <c r="M187" s="1058"/>
    </row>
    <row r="188" spans="1:13" ht="15.6" x14ac:dyDescent="0.3">
      <c r="A188" s="754" t="s">
        <v>4247</v>
      </c>
      <c r="B188" s="82"/>
      <c r="C188" s="82"/>
      <c r="D188" s="82"/>
      <c r="E188" s="637"/>
      <c r="F188" s="82"/>
      <c r="G188" s="995"/>
      <c r="H188" s="995"/>
      <c r="I188" s="995"/>
      <c r="J188" s="82"/>
      <c r="K188" s="995"/>
      <c r="L188" s="1058"/>
      <c r="M188" s="1058"/>
    </row>
    <row r="189" spans="1:13" ht="15.6" hidden="1" x14ac:dyDescent="0.3">
      <c r="A189" s="754" t="str">
        <f t="shared" si="23"/>
        <v/>
      </c>
      <c r="B189" s="42" t="s">
        <v>189</v>
      </c>
      <c r="C189" s="42"/>
      <c r="D189" s="65" t="s">
        <v>207</v>
      </c>
      <c r="E189" s="886"/>
      <c r="F189" s="42"/>
      <c r="G189" s="956"/>
      <c r="H189" s="1028"/>
      <c r="I189" s="1028"/>
      <c r="J189" s="31"/>
      <c r="K189" s="1017"/>
    </row>
    <row r="190" spans="1:13" ht="15.6" hidden="1" x14ac:dyDescent="0.3">
      <c r="A190" s="754" t="str">
        <f t="shared" si="23"/>
        <v/>
      </c>
      <c r="B190" s="574"/>
      <c r="C190" s="574"/>
      <c r="D190" s="574"/>
      <c r="E190" s="637"/>
      <c r="F190" s="574"/>
      <c r="G190" s="955"/>
      <c r="H190" s="955"/>
      <c r="I190" s="955"/>
      <c r="J190" s="574"/>
      <c r="K190" s="955"/>
    </row>
    <row r="191" spans="1:13" ht="15.6" hidden="1" x14ac:dyDescent="0.3">
      <c r="A191" s="754" t="str">
        <f t="shared" si="23"/>
        <v/>
      </c>
      <c r="B191" s="7" t="s">
        <v>190</v>
      </c>
      <c r="C191" s="7"/>
      <c r="D191" s="20" t="s">
        <v>366</v>
      </c>
      <c r="E191" s="880"/>
      <c r="F191" s="7" t="s">
        <v>22</v>
      </c>
      <c r="G191" s="964"/>
      <c r="H191" s="964">
        <f>G191*E191</f>
        <v>0</v>
      </c>
      <c r="I191" s="964">
        <f>H191*$I$14</f>
        <v>0</v>
      </c>
      <c r="J191" s="403"/>
      <c r="K191" s="964">
        <f>SUM(H191:I191)</f>
        <v>0</v>
      </c>
    </row>
    <row r="192" spans="1:13" ht="15.6" hidden="1" x14ac:dyDescent="0.3">
      <c r="A192" s="754" t="str">
        <f t="shared" si="23"/>
        <v/>
      </c>
      <c r="B192" s="632"/>
      <c r="D192" s="632"/>
      <c r="E192" s="632"/>
      <c r="F192" s="632"/>
      <c r="G192" s="962"/>
      <c r="H192" s="916"/>
      <c r="I192" s="916"/>
      <c r="J192" s="10"/>
      <c r="K192" s="953"/>
    </row>
    <row r="193" spans="1:13" ht="15.6" hidden="1" x14ac:dyDescent="0.3">
      <c r="A193" s="754" t="str">
        <f t="shared" si="23"/>
        <v/>
      </c>
      <c r="B193" s="7" t="s">
        <v>191</v>
      </c>
      <c r="C193" s="7"/>
      <c r="D193" s="20" t="s">
        <v>367</v>
      </c>
      <c r="E193" s="7"/>
      <c r="F193" s="7"/>
      <c r="G193" s="964"/>
      <c r="H193" s="964"/>
      <c r="I193" s="964"/>
      <c r="J193" s="403"/>
      <c r="K193" s="964"/>
    </row>
    <row r="194" spans="1:13" ht="15.6" x14ac:dyDescent="0.3">
      <c r="A194" s="754" t="s">
        <v>4247</v>
      </c>
      <c r="B194" s="42" t="s">
        <v>192</v>
      </c>
      <c r="C194" s="42"/>
      <c r="D194" s="65" t="s">
        <v>208</v>
      </c>
      <c r="E194" s="42"/>
      <c r="F194" s="42"/>
      <c r="G194" s="956"/>
      <c r="H194" s="956"/>
      <c r="I194" s="956"/>
      <c r="J194" s="42"/>
      <c r="K194" s="956"/>
      <c r="L194" s="1058"/>
      <c r="M194" s="1058"/>
    </row>
    <row r="195" spans="1:13" ht="51.75" customHeight="1" x14ac:dyDescent="0.3">
      <c r="A195" s="754" t="str">
        <f t="shared" si="23"/>
        <v>x</v>
      </c>
      <c r="B195" s="574" t="s">
        <v>2754</v>
      </c>
      <c r="C195" s="459" t="s">
        <v>3301</v>
      </c>
      <c r="D195" s="571" t="s">
        <v>2702</v>
      </c>
      <c r="E195" s="78">
        <v>3</v>
      </c>
      <c r="F195" s="79" t="s">
        <v>2701</v>
      </c>
      <c r="G195" s="916">
        <v>191.58671933410434</v>
      </c>
      <c r="H195" s="916">
        <f>TRUNC(E195*G195,2)</f>
        <v>574.76</v>
      </c>
      <c r="I195" s="916">
        <f>TRUNC(H195*$I$14,2)</f>
        <v>154.93</v>
      </c>
      <c r="J195" s="10"/>
      <c r="K195" s="953">
        <f>TRUNC(SUM(H195:I195),2)</f>
        <v>729.69</v>
      </c>
      <c r="L195" s="1058"/>
      <c r="M195" s="1058"/>
    </row>
    <row r="196" spans="1:13" ht="12" customHeight="1" x14ac:dyDescent="0.3">
      <c r="A196" s="754" t="s">
        <v>4247</v>
      </c>
      <c r="B196" s="632"/>
      <c r="D196" s="631"/>
      <c r="E196" s="632"/>
      <c r="F196" s="632"/>
      <c r="G196" s="1018"/>
      <c r="H196" s="916"/>
      <c r="I196" s="916"/>
      <c r="J196" s="10"/>
      <c r="K196" s="953"/>
      <c r="L196" s="1058"/>
      <c r="M196" s="1058"/>
    </row>
    <row r="197" spans="1:13" ht="15.6" hidden="1" x14ac:dyDescent="0.3">
      <c r="A197" s="754" t="str">
        <f t="shared" si="23"/>
        <v/>
      </c>
      <c r="B197" s="42" t="s">
        <v>193</v>
      </c>
      <c r="C197" s="42"/>
      <c r="D197" s="65" t="s">
        <v>209</v>
      </c>
      <c r="E197" s="42"/>
      <c r="F197" s="42"/>
      <c r="G197" s="956"/>
      <c r="H197" s="956"/>
      <c r="I197" s="956"/>
      <c r="J197" s="42"/>
      <c r="K197" s="956"/>
    </row>
    <row r="198" spans="1:13" ht="15.6" hidden="1" x14ac:dyDescent="0.3">
      <c r="A198" s="754" t="str">
        <f t="shared" si="23"/>
        <v/>
      </c>
      <c r="B198" s="574" t="s">
        <v>194</v>
      </c>
      <c r="C198" s="574"/>
      <c r="D198" s="571" t="s">
        <v>211</v>
      </c>
      <c r="E198" s="574"/>
      <c r="F198" s="574" t="s">
        <v>210</v>
      </c>
      <c r="G198" s="1019"/>
      <c r="H198" s="916">
        <f>G198*E198</f>
        <v>0</v>
      </c>
      <c r="I198" s="916">
        <f>H198*$I$14</f>
        <v>0</v>
      </c>
      <c r="J198" s="10"/>
      <c r="K198" s="953">
        <f>SUM(H198:I198)</f>
        <v>0</v>
      </c>
    </row>
    <row r="199" spans="1:13" ht="15.6" x14ac:dyDescent="0.3">
      <c r="A199" s="754" t="s">
        <v>4247</v>
      </c>
      <c r="B199" s="24" t="s">
        <v>195</v>
      </c>
      <c r="C199" s="24"/>
      <c r="D199" s="115" t="s">
        <v>212</v>
      </c>
      <c r="E199" s="154"/>
      <c r="F199" s="24"/>
      <c r="G199" s="852"/>
      <c r="H199" s="852"/>
      <c r="I199" s="852"/>
      <c r="J199" s="75"/>
      <c r="K199" s="852"/>
      <c r="L199" s="1058"/>
      <c r="M199" s="1058"/>
    </row>
    <row r="200" spans="1:13" ht="15.6" x14ac:dyDescent="0.3">
      <c r="A200" s="754" t="str">
        <f t="shared" si="23"/>
        <v>x</v>
      </c>
      <c r="B200" s="574" t="s">
        <v>2755</v>
      </c>
      <c r="C200" s="459" t="s">
        <v>3302</v>
      </c>
      <c r="D200" s="638" t="s">
        <v>2699</v>
      </c>
      <c r="E200" s="78">
        <v>139</v>
      </c>
      <c r="F200" s="79" t="s">
        <v>210</v>
      </c>
      <c r="G200" s="916">
        <v>2.4728071860093408</v>
      </c>
      <c r="H200" s="916">
        <f>TRUNC(E200*G200,2)</f>
        <v>343.72</v>
      </c>
      <c r="I200" s="916">
        <f>TRUNC(H200*$I$14,2)</f>
        <v>92.65</v>
      </c>
      <c r="J200" s="10"/>
      <c r="K200" s="953">
        <f>TRUNC(SUM(H200:I200),2)</f>
        <v>436.37</v>
      </c>
      <c r="L200" s="1058"/>
      <c r="M200" s="1058"/>
    </row>
    <row r="201" spans="1:13" ht="15.6" hidden="1" x14ac:dyDescent="0.3">
      <c r="A201" s="754" t="str">
        <f t="shared" si="23"/>
        <v/>
      </c>
      <c r="B201" s="82"/>
      <c r="C201" s="82"/>
      <c r="D201" s="83"/>
      <c r="E201" s="82"/>
      <c r="F201" s="82"/>
      <c r="G201" s="1029"/>
      <c r="H201" s="969"/>
      <c r="I201" s="969"/>
      <c r="J201" s="18"/>
      <c r="K201" s="958"/>
    </row>
    <row r="202" spans="1:13" ht="15.6" hidden="1" x14ac:dyDescent="0.3">
      <c r="A202" s="754" t="str">
        <f t="shared" si="23"/>
        <v/>
      </c>
      <c r="B202" s="574" t="s">
        <v>196</v>
      </c>
      <c r="C202" s="574"/>
      <c r="D202" s="571" t="s">
        <v>213</v>
      </c>
      <c r="E202" s="574"/>
      <c r="F202" s="574" t="s">
        <v>210</v>
      </c>
      <c r="G202" s="1019"/>
      <c r="H202" s="916">
        <f>G202*E202</f>
        <v>0</v>
      </c>
      <c r="I202" s="916">
        <f>H202*$I$14</f>
        <v>0</v>
      </c>
      <c r="J202" s="10"/>
      <c r="K202" s="953">
        <f>SUM(H202:I202)</f>
        <v>0</v>
      </c>
    </row>
    <row r="203" spans="1:13" ht="15.6" x14ac:dyDescent="0.3">
      <c r="A203" s="754" t="s">
        <v>4247</v>
      </c>
      <c r="B203" s="632"/>
      <c r="D203" s="632"/>
      <c r="E203" s="632"/>
      <c r="F203" s="632"/>
      <c r="G203" s="1019"/>
      <c r="H203" s="916"/>
      <c r="I203" s="916"/>
      <c r="J203" s="10"/>
      <c r="K203" s="953"/>
      <c r="L203" s="1058"/>
      <c r="M203" s="1058"/>
    </row>
    <row r="204" spans="1:13" ht="15.6" x14ac:dyDescent="0.3">
      <c r="A204" s="754" t="s">
        <v>4247</v>
      </c>
      <c r="B204" s="42" t="s">
        <v>197</v>
      </c>
      <c r="C204" s="42"/>
      <c r="D204" s="65" t="s">
        <v>214</v>
      </c>
      <c r="E204" s="42"/>
      <c r="F204" s="42"/>
      <c r="G204" s="956"/>
      <c r="H204" s="956"/>
      <c r="I204" s="956"/>
      <c r="J204" s="42"/>
      <c r="K204" s="956"/>
      <c r="L204" s="1058"/>
      <c r="M204" s="1058"/>
    </row>
    <row r="205" spans="1:13" ht="24" customHeight="1" x14ac:dyDescent="0.3">
      <c r="A205" s="754" t="str">
        <f t="shared" si="23"/>
        <v>x</v>
      </c>
      <c r="B205" s="573" t="s">
        <v>3236</v>
      </c>
      <c r="C205" s="1052" t="s">
        <v>3993</v>
      </c>
      <c r="D205" s="575" t="s">
        <v>3994</v>
      </c>
      <c r="E205" s="592">
        <v>21</v>
      </c>
      <c r="F205" s="576" t="s">
        <v>238</v>
      </c>
      <c r="G205" s="916">
        <v>14.286444097234609</v>
      </c>
      <c r="H205" s="916">
        <f>TRUNC(E205*G205,2)</f>
        <v>300.01</v>
      </c>
      <c r="I205" s="916">
        <f>TRUNC(H205*$I$14,2)</f>
        <v>80.87</v>
      </c>
      <c r="J205" s="10"/>
      <c r="K205" s="953">
        <f>TRUNC(SUM(H205:I205),2)</f>
        <v>380.88</v>
      </c>
      <c r="L205" s="1058"/>
      <c r="M205" s="1058"/>
    </row>
    <row r="206" spans="1:13" ht="24" customHeight="1" x14ac:dyDescent="0.3">
      <c r="A206" s="754" t="str">
        <f t="shared" si="23"/>
        <v>x</v>
      </c>
      <c r="B206" s="573" t="s">
        <v>3996</v>
      </c>
      <c r="C206" s="1052" t="s">
        <v>3995</v>
      </c>
      <c r="D206" s="575" t="s">
        <v>4602</v>
      </c>
      <c r="E206" s="592">
        <v>21</v>
      </c>
      <c r="F206" s="576" t="s">
        <v>238</v>
      </c>
      <c r="G206" s="916">
        <v>4.7621480324115364</v>
      </c>
      <c r="H206" s="916">
        <f>TRUNC(E206*G206,2)</f>
        <v>100</v>
      </c>
      <c r="I206" s="916">
        <f>TRUNC(H206*$I$14,2)</f>
        <v>26.95</v>
      </c>
      <c r="J206" s="10"/>
      <c r="K206" s="953">
        <f>TRUNC(SUM(H206:I206),2)</f>
        <v>126.95</v>
      </c>
      <c r="L206" s="1058"/>
      <c r="M206" s="1058"/>
    </row>
    <row r="207" spans="1:13" ht="15.6" x14ac:dyDescent="0.3">
      <c r="A207" s="754" t="s">
        <v>4247</v>
      </c>
      <c r="B207" s="639"/>
      <c r="C207" s="639"/>
      <c r="D207" s="640"/>
      <c r="E207" s="639"/>
      <c r="F207" s="639"/>
      <c r="G207" s="1026"/>
      <c r="H207" s="916"/>
      <c r="I207" s="916"/>
      <c r="J207" s="10"/>
      <c r="K207" s="916"/>
      <c r="L207" s="1058"/>
      <c r="M207" s="1058"/>
    </row>
    <row r="208" spans="1:13" ht="15.6" x14ac:dyDescent="0.3">
      <c r="A208" s="754" t="s">
        <v>4247</v>
      </c>
      <c r="B208" s="42" t="s">
        <v>2784</v>
      </c>
      <c r="C208" s="42"/>
      <c r="D208" s="65" t="s">
        <v>2821</v>
      </c>
      <c r="E208" s="42"/>
      <c r="F208" s="42"/>
      <c r="G208" s="956"/>
      <c r="H208" s="956"/>
      <c r="I208" s="956"/>
      <c r="J208" s="42"/>
      <c r="K208" s="956"/>
      <c r="L208" s="1058"/>
      <c r="M208" s="1058"/>
    </row>
    <row r="209" spans="1:13" ht="15.6" x14ac:dyDescent="0.3">
      <c r="A209" s="754" t="str">
        <f t="shared" si="23"/>
        <v>x</v>
      </c>
      <c r="B209" s="101" t="s">
        <v>2785</v>
      </c>
      <c r="C209" s="459" t="s">
        <v>3303</v>
      </c>
      <c r="D209" s="571" t="s">
        <v>2700</v>
      </c>
      <c r="E209" s="78">
        <v>74</v>
      </c>
      <c r="F209" s="79" t="s">
        <v>2701</v>
      </c>
      <c r="G209" s="916">
        <v>13.416973183444229</v>
      </c>
      <c r="H209" s="916">
        <f>TRUNC(E209*G209,2)</f>
        <v>992.85</v>
      </c>
      <c r="I209" s="916">
        <f>TRUNC(H209*$I$14,2)</f>
        <v>267.64</v>
      </c>
      <c r="J209" s="10"/>
      <c r="K209" s="953">
        <f>TRUNC(SUM(H209:I209),2)</f>
        <v>1260.49</v>
      </c>
      <c r="L209" s="1058"/>
      <c r="M209" s="1058"/>
    </row>
    <row r="210" spans="1:13" ht="15.6" x14ac:dyDescent="0.3">
      <c r="A210" s="754" t="str">
        <f t="shared" si="23"/>
        <v>x</v>
      </c>
      <c r="B210" s="101" t="s">
        <v>2786</v>
      </c>
      <c r="C210" s="904" t="s">
        <v>3029</v>
      </c>
      <c r="D210" s="571" t="s">
        <v>4391</v>
      </c>
      <c r="E210" s="78">
        <v>8</v>
      </c>
      <c r="F210" s="636" t="s">
        <v>2701</v>
      </c>
      <c r="G210" s="916">
        <v>0.81363333217081535</v>
      </c>
      <c r="H210" s="916">
        <f>TRUNC(E210*G210,2)</f>
        <v>6.5</v>
      </c>
      <c r="I210" s="916">
        <f>TRUNC(H210*$I$14,2)</f>
        <v>1.75</v>
      </c>
      <c r="J210" s="10"/>
      <c r="K210" s="953">
        <f>TRUNC(SUM(H210:I210),2)</f>
        <v>8.25</v>
      </c>
      <c r="L210" s="1058"/>
      <c r="M210" s="1058"/>
    </row>
    <row r="211" spans="1:13" ht="15.6" x14ac:dyDescent="0.3">
      <c r="A211" s="754" t="str">
        <f t="shared" ref="A211:A272" si="25">IF(K211&lt;&gt;0,"x","")</f>
        <v>x</v>
      </c>
      <c r="B211" s="101" t="s">
        <v>2787</v>
      </c>
      <c r="C211" s="904" t="s">
        <v>3028</v>
      </c>
      <c r="D211" s="571" t="s">
        <v>4056</v>
      </c>
      <c r="E211" s="78">
        <v>44</v>
      </c>
      <c r="F211" s="79" t="s">
        <v>2701</v>
      </c>
      <c r="G211" s="916">
        <v>0.68600457418323646</v>
      </c>
      <c r="H211" s="916">
        <f>TRUNC(E211*G211,2)</f>
        <v>30.18</v>
      </c>
      <c r="I211" s="916">
        <f>TRUNC(H211*$I$14,2)</f>
        <v>8.1300000000000008</v>
      </c>
      <c r="J211" s="10"/>
      <c r="K211" s="953">
        <f>TRUNC(SUM(H211:I211),2)</f>
        <v>38.31</v>
      </c>
      <c r="L211" s="1058"/>
      <c r="M211" s="1058"/>
    </row>
    <row r="212" spans="1:13" ht="15.6" hidden="1" x14ac:dyDescent="0.3">
      <c r="A212" s="754" t="str">
        <f t="shared" si="25"/>
        <v/>
      </c>
      <c r="B212" s="101" t="s">
        <v>2788</v>
      </c>
      <c r="C212" s="459" t="s">
        <v>3027</v>
      </c>
      <c r="D212" s="571" t="s">
        <v>2703</v>
      </c>
      <c r="E212" s="78"/>
      <c r="F212" s="636" t="s">
        <v>237</v>
      </c>
      <c r="G212" s="916">
        <v>11.01</v>
      </c>
      <c r="H212" s="916">
        <f>G212*E212</f>
        <v>0</v>
      </c>
      <c r="I212" s="916">
        <f>H212*$I$14</f>
        <v>0</v>
      </c>
      <c r="J212" s="10"/>
      <c r="K212" s="916">
        <f>SUM(H212:I212)</f>
        <v>0</v>
      </c>
    </row>
    <row r="213" spans="1:13" ht="15.6" hidden="1" x14ac:dyDescent="0.3">
      <c r="A213" s="754" t="str">
        <f t="shared" si="25"/>
        <v/>
      </c>
      <c r="B213" s="101" t="s">
        <v>2789</v>
      </c>
      <c r="C213" s="459" t="s">
        <v>3304</v>
      </c>
      <c r="D213" s="571" t="s">
        <v>2707</v>
      </c>
      <c r="E213" s="78"/>
      <c r="F213" s="79" t="s">
        <v>237</v>
      </c>
      <c r="G213" s="916">
        <v>9.58</v>
      </c>
      <c r="H213" s="916">
        <f>G213*E213</f>
        <v>0</v>
      </c>
      <c r="I213" s="916">
        <f>H213*$I$14</f>
        <v>0</v>
      </c>
      <c r="J213" s="10"/>
      <c r="K213" s="916">
        <f>SUM(H213:I213)</f>
        <v>0</v>
      </c>
    </row>
    <row r="214" spans="1:13" ht="15.6" x14ac:dyDescent="0.3">
      <c r="A214" s="754" t="str">
        <f t="shared" si="25"/>
        <v>x</v>
      </c>
      <c r="B214" s="101" t="s">
        <v>2790</v>
      </c>
      <c r="C214" s="459" t="s">
        <v>3345</v>
      </c>
      <c r="D214" s="571" t="s">
        <v>2705</v>
      </c>
      <c r="E214" s="78">
        <v>21</v>
      </c>
      <c r="F214" s="79" t="s">
        <v>210</v>
      </c>
      <c r="G214" s="916">
        <v>13.281367628082426</v>
      </c>
      <c r="H214" s="916">
        <f>TRUNC(E214*G214,2)</f>
        <v>278.89999999999998</v>
      </c>
      <c r="I214" s="916">
        <f>TRUNC(H214*$I$14,2)</f>
        <v>75.180000000000007</v>
      </c>
      <c r="J214" s="10"/>
      <c r="K214" s="953">
        <f>TRUNC(SUM(H214:I214),2)</f>
        <v>354.08</v>
      </c>
      <c r="L214" s="1058"/>
      <c r="M214" s="1058"/>
    </row>
    <row r="215" spans="1:13" ht="15.6" x14ac:dyDescent="0.3">
      <c r="A215" s="754" t="str">
        <f t="shared" si="25"/>
        <v>x</v>
      </c>
      <c r="B215" s="101" t="s">
        <v>2791</v>
      </c>
      <c r="C215" s="459" t="s">
        <v>3346</v>
      </c>
      <c r="D215" s="571" t="s">
        <v>2706</v>
      </c>
      <c r="E215" s="78">
        <v>1</v>
      </c>
      <c r="F215" s="636" t="s">
        <v>2701</v>
      </c>
      <c r="G215" s="916">
        <v>37.977532298678938</v>
      </c>
      <c r="H215" s="916">
        <f>TRUNC(E215*G215,2)</f>
        <v>37.97</v>
      </c>
      <c r="I215" s="916">
        <f>TRUNC(H215*$I$14,2)</f>
        <v>10.23</v>
      </c>
      <c r="J215" s="10"/>
      <c r="K215" s="953">
        <f>TRUNC(SUM(H215:I215),2)</f>
        <v>48.2</v>
      </c>
      <c r="L215" s="1058"/>
      <c r="M215" s="1058"/>
    </row>
    <row r="216" spans="1:13" ht="15.6" x14ac:dyDescent="0.3">
      <c r="A216" s="754" t="str">
        <f t="shared" si="25"/>
        <v>x</v>
      </c>
      <c r="B216" s="101" t="s">
        <v>3713</v>
      </c>
      <c r="C216" s="459" t="s">
        <v>3754</v>
      </c>
      <c r="D216" s="571" t="s">
        <v>3714</v>
      </c>
      <c r="E216" s="78">
        <v>5</v>
      </c>
      <c r="F216" s="79" t="s">
        <v>2701</v>
      </c>
      <c r="G216" s="916">
        <v>12.802759785629005</v>
      </c>
      <c r="H216" s="916">
        <f>TRUNC(E216*G216,2)</f>
        <v>64.010000000000005</v>
      </c>
      <c r="I216" s="916">
        <f>TRUNC(H216*$I$14,2)</f>
        <v>17.25</v>
      </c>
      <c r="J216" s="10"/>
      <c r="K216" s="953">
        <f>TRUNC(SUM(H216:I216),2)</f>
        <v>81.260000000000005</v>
      </c>
      <c r="L216" s="1058"/>
      <c r="M216" s="1058"/>
    </row>
    <row r="217" spans="1:13" ht="15.6" hidden="1" x14ac:dyDescent="0.3">
      <c r="A217" s="754" t="str">
        <f t="shared" si="25"/>
        <v/>
      </c>
      <c r="B217" s="641"/>
      <c r="D217" s="641"/>
      <c r="E217" s="12"/>
      <c r="F217" s="14"/>
      <c r="H217" s="969"/>
      <c r="I217" s="969"/>
      <c r="J217" s="18"/>
      <c r="K217" s="958"/>
    </row>
    <row r="218" spans="1:13" ht="15.6" hidden="1" x14ac:dyDescent="0.3">
      <c r="A218" s="754" t="str">
        <f t="shared" si="25"/>
        <v/>
      </c>
      <c r="B218" s="407" t="s">
        <v>312</v>
      </c>
      <c r="C218" s="407"/>
      <c r="D218" s="408" t="s">
        <v>311</v>
      </c>
      <c r="E218" s="407"/>
      <c r="F218" s="407"/>
      <c r="G218" s="966"/>
      <c r="H218" s="966"/>
      <c r="I218" s="966"/>
      <c r="J218" s="409"/>
      <c r="K218" s="966"/>
    </row>
    <row r="219" spans="1:13" ht="15.6" hidden="1" x14ac:dyDescent="0.3">
      <c r="A219" s="754" t="str">
        <f t="shared" si="25"/>
        <v/>
      </c>
      <c r="B219" s="7" t="s">
        <v>313</v>
      </c>
      <c r="C219" s="7"/>
      <c r="D219" s="20" t="s">
        <v>347</v>
      </c>
      <c r="E219" s="7"/>
      <c r="F219" s="7" t="s">
        <v>8</v>
      </c>
      <c r="G219" s="964"/>
      <c r="H219" s="964">
        <f>G219*E219</f>
        <v>0</v>
      </c>
      <c r="I219" s="964">
        <f>H219*$I$14</f>
        <v>0</v>
      </c>
      <c r="J219" s="403"/>
      <c r="K219" s="964">
        <f>SUM(H219:I219)</f>
        <v>0</v>
      </c>
    </row>
    <row r="220" spans="1:13" ht="15.6" hidden="1" x14ac:dyDescent="0.3">
      <c r="A220" s="754" t="str">
        <f t="shared" si="25"/>
        <v/>
      </c>
      <c r="B220" s="632"/>
      <c r="D220" s="631"/>
      <c r="E220" s="28"/>
      <c r="F220" s="28"/>
      <c r="G220" s="969"/>
      <c r="H220" s="969"/>
      <c r="I220" s="916"/>
      <c r="J220" s="10"/>
      <c r="K220" s="953"/>
    </row>
    <row r="221" spans="1:13" ht="15.6" hidden="1" x14ac:dyDescent="0.3">
      <c r="A221" s="754" t="str">
        <f t="shared" si="25"/>
        <v/>
      </c>
      <c r="B221" s="7" t="s">
        <v>314</v>
      </c>
      <c r="C221" s="7"/>
      <c r="D221" s="20" t="s">
        <v>348</v>
      </c>
      <c r="E221" s="7"/>
      <c r="F221" s="7" t="s">
        <v>210</v>
      </c>
      <c r="G221" s="964"/>
      <c r="H221" s="964">
        <f t="shared" ref="H221:H272" si="26">G221*E221</f>
        <v>0</v>
      </c>
      <c r="I221" s="964">
        <f>H221*$I$14</f>
        <v>0</v>
      </c>
      <c r="J221" s="403"/>
      <c r="K221" s="964">
        <f>SUM(H221:I221)</f>
        <v>0</v>
      </c>
    </row>
    <row r="222" spans="1:13" ht="15.6" hidden="1" x14ac:dyDescent="0.3">
      <c r="A222" s="754" t="str">
        <f t="shared" si="25"/>
        <v/>
      </c>
      <c r="B222" s="632"/>
      <c r="D222" s="631"/>
      <c r="E222" s="28"/>
      <c r="F222" s="28"/>
      <c r="G222" s="969"/>
      <c r="H222" s="969"/>
      <c r="I222" s="969"/>
      <c r="J222" s="28"/>
      <c r="K222" s="969"/>
    </row>
    <row r="223" spans="1:13" ht="15.6" hidden="1" x14ac:dyDescent="0.3">
      <c r="A223" s="754" t="str">
        <f t="shared" si="25"/>
        <v/>
      </c>
      <c r="B223" s="407" t="s">
        <v>316</v>
      </c>
      <c r="C223" s="407"/>
      <c r="D223" s="408" t="s">
        <v>315</v>
      </c>
      <c r="E223" s="407"/>
      <c r="F223" s="407"/>
      <c r="G223" s="966"/>
      <c r="H223" s="966">
        <f>H229</f>
        <v>0</v>
      </c>
      <c r="I223" s="966">
        <f>I229</f>
        <v>0</v>
      </c>
      <c r="J223" s="409"/>
      <c r="K223" s="966">
        <f>K229</f>
        <v>0</v>
      </c>
    </row>
    <row r="224" spans="1:13" ht="15.6" hidden="1" x14ac:dyDescent="0.3">
      <c r="A224" s="754" t="str">
        <f t="shared" si="25"/>
        <v/>
      </c>
      <c r="B224" s="7" t="s">
        <v>714</v>
      </c>
      <c r="C224" s="7"/>
      <c r="D224" s="20" t="s">
        <v>317</v>
      </c>
      <c r="E224" s="7"/>
      <c r="F224" s="7"/>
      <c r="G224" s="964"/>
      <c r="H224" s="964"/>
      <c r="I224" s="964"/>
      <c r="J224" s="403"/>
      <c r="K224" s="964"/>
    </row>
    <row r="225" spans="1:11" ht="15.6" hidden="1" x14ac:dyDescent="0.3">
      <c r="A225" s="754" t="str">
        <f t="shared" si="25"/>
        <v/>
      </c>
      <c r="B225" s="574" t="s">
        <v>318</v>
      </c>
      <c r="C225" s="574"/>
      <c r="D225" s="571" t="s">
        <v>349</v>
      </c>
      <c r="E225" s="574"/>
      <c r="F225" s="574" t="s">
        <v>8</v>
      </c>
      <c r="G225" s="916"/>
      <c r="H225" s="916">
        <f t="shared" si="26"/>
        <v>0</v>
      </c>
      <c r="I225" s="916">
        <f>H225*$I$14</f>
        <v>0</v>
      </c>
      <c r="J225" s="10"/>
      <c r="K225" s="953">
        <f>SUM(H225:I225)</f>
        <v>0</v>
      </c>
    </row>
    <row r="226" spans="1:11" ht="15.6" hidden="1" x14ac:dyDescent="0.3">
      <c r="A226" s="754" t="str">
        <f t="shared" si="25"/>
        <v/>
      </c>
      <c r="B226" s="574" t="s">
        <v>319</v>
      </c>
      <c r="C226" s="574"/>
      <c r="D226" s="571" t="s">
        <v>350</v>
      </c>
      <c r="E226" s="574"/>
      <c r="F226" s="574" t="s">
        <v>90</v>
      </c>
      <c r="G226" s="916"/>
      <c r="H226" s="916">
        <f t="shared" si="26"/>
        <v>0</v>
      </c>
      <c r="I226" s="916">
        <f>H226*$I$14</f>
        <v>0</v>
      </c>
      <c r="J226" s="10"/>
      <c r="K226" s="953">
        <f>SUM(H226:I226)</f>
        <v>0</v>
      </c>
    </row>
    <row r="227" spans="1:11" ht="15.6" hidden="1" x14ac:dyDescent="0.3">
      <c r="A227" s="754" t="str">
        <f t="shared" si="25"/>
        <v/>
      </c>
      <c r="B227" s="632"/>
      <c r="D227" s="631"/>
      <c r="E227" s="9"/>
      <c r="F227" s="9"/>
      <c r="G227" s="916"/>
      <c r="H227" s="916"/>
      <c r="I227" s="916"/>
      <c r="J227" s="9"/>
      <c r="K227" s="916"/>
    </row>
    <row r="228" spans="1:11" ht="15.6" hidden="1" x14ac:dyDescent="0.3">
      <c r="A228" s="754" t="str">
        <f t="shared" si="25"/>
        <v/>
      </c>
      <c r="B228" s="7" t="s">
        <v>321</v>
      </c>
      <c r="C228" s="7"/>
      <c r="D228" s="20" t="s">
        <v>320</v>
      </c>
      <c r="E228" s="7"/>
      <c r="F228" s="7"/>
      <c r="G228" s="964"/>
      <c r="H228" s="964"/>
      <c r="I228" s="964"/>
      <c r="J228" s="403"/>
      <c r="K228" s="964"/>
    </row>
    <row r="229" spans="1:11" ht="15.6" hidden="1" x14ac:dyDescent="0.3">
      <c r="A229" s="754" t="str">
        <f t="shared" si="25"/>
        <v/>
      </c>
      <c r="B229" s="24" t="s">
        <v>322</v>
      </c>
      <c r="C229" s="24" t="s">
        <v>3235</v>
      </c>
      <c r="D229" s="115" t="s">
        <v>3237</v>
      </c>
      <c r="E229" s="154"/>
      <c r="F229" s="24" t="s">
        <v>22</v>
      </c>
      <c r="G229" s="852"/>
      <c r="H229" s="852">
        <f t="shared" si="26"/>
        <v>0</v>
      </c>
      <c r="I229" s="852">
        <f>H229*$I$14</f>
        <v>0</v>
      </c>
      <c r="J229" s="75"/>
      <c r="K229" s="852">
        <f>SUM(H229:I229)</f>
        <v>0</v>
      </c>
    </row>
    <row r="230" spans="1:11" ht="15.6" hidden="1" x14ac:dyDescent="0.3">
      <c r="A230" s="754" t="str">
        <f t="shared" si="25"/>
        <v/>
      </c>
      <c r="B230" s="574"/>
      <c r="C230" s="574"/>
      <c r="D230" s="571"/>
      <c r="E230" s="574"/>
      <c r="F230" s="574"/>
      <c r="G230" s="916"/>
      <c r="H230" s="916"/>
      <c r="I230" s="916"/>
      <c r="J230" s="10"/>
      <c r="K230" s="953"/>
    </row>
    <row r="231" spans="1:11" ht="15.6" hidden="1" x14ac:dyDescent="0.3">
      <c r="A231" s="754" t="str">
        <f t="shared" si="25"/>
        <v/>
      </c>
      <c r="B231" s="574" t="s">
        <v>323</v>
      </c>
      <c r="C231" s="574"/>
      <c r="D231" s="571" t="s">
        <v>351</v>
      </c>
      <c r="E231" s="574"/>
      <c r="F231" s="574" t="s">
        <v>22</v>
      </c>
      <c r="G231" s="955"/>
      <c r="H231" s="916">
        <f t="shared" si="26"/>
        <v>0</v>
      </c>
      <c r="I231" s="916">
        <f>H231*$I$14</f>
        <v>0</v>
      </c>
      <c r="J231" s="10"/>
      <c r="K231" s="953">
        <f>SUM(H231:I231)</f>
        <v>0</v>
      </c>
    </row>
    <row r="232" spans="1:11" ht="15.6" hidden="1" x14ac:dyDescent="0.3">
      <c r="A232" s="754" t="str">
        <f t="shared" si="25"/>
        <v/>
      </c>
      <c r="B232" s="574" t="s">
        <v>324</v>
      </c>
      <c r="C232" s="574"/>
      <c r="D232" s="571" t="s">
        <v>352</v>
      </c>
      <c r="E232" s="574"/>
      <c r="F232" s="574" t="s">
        <v>22</v>
      </c>
      <c r="G232" s="955"/>
      <c r="H232" s="916">
        <f t="shared" si="26"/>
        <v>0</v>
      </c>
      <c r="I232" s="916">
        <f>H232*$I$14</f>
        <v>0</v>
      </c>
      <c r="J232" s="10"/>
      <c r="K232" s="953">
        <f>SUM(H232:I232)</f>
        <v>0</v>
      </c>
    </row>
    <row r="233" spans="1:11" ht="15.6" hidden="1" x14ac:dyDescent="0.3">
      <c r="A233" s="754" t="str">
        <f t="shared" si="25"/>
        <v/>
      </c>
      <c r="B233" s="574" t="s">
        <v>325</v>
      </c>
      <c r="C233" s="574"/>
      <c r="D233" s="571" t="s">
        <v>353</v>
      </c>
      <c r="E233" s="574"/>
      <c r="F233" s="574" t="s">
        <v>22</v>
      </c>
      <c r="G233" s="955"/>
      <c r="H233" s="916">
        <f t="shared" si="26"/>
        <v>0</v>
      </c>
      <c r="I233" s="916">
        <f>H233*$I$14</f>
        <v>0</v>
      </c>
      <c r="J233" s="10"/>
      <c r="K233" s="953">
        <f>SUM(H233:I233)</f>
        <v>0</v>
      </c>
    </row>
    <row r="234" spans="1:11" ht="15.6" hidden="1" x14ac:dyDescent="0.3">
      <c r="A234" s="754" t="str">
        <f t="shared" si="25"/>
        <v/>
      </c>
      <c r="B234" s="632"/>
      <c r="D234" s="631"/>
      <c r="E234" s="12"/>
      <c r="F234" s="12"/>
      <c r="G234" s="962"/>
      <c r="H234" s="962"/>
      <c r="I234" s="916"/>
      <c r="J234" s="10"/>
      <c r="K234" s="953"/>
    </row>
    <row r="235" spans="1:11" ht="15.6" hidden="1" x14ac:dyDescent="0.3">
      <c r="A235" s="754" t="str">
        <f t="shared" si="25"/>
        <v/>
      </c>
      <c r="B235" s="7" t="s">
        <v>326</v>
      </c>
      <c r="C235" s="7"/>
      <c r="D235" s="20" t="s">
        <v>354</v>
      </c>
      <c r="E235" s="7"/>
      <c r="F235" s="7" t="s">
        <v>22</v>
      </c>
      <c r="G235" s="964"/>
      <c r="H235" s="964">
        <f t="shared" si="26"/>
        <v>0</v>
      </c>
      <c r="I235" s="964">
        <f>H235*$I$14</f>
        <v>0</v>
      </c>
      <c r="J235" s="403"/>
      <c r="K235" s="964">
        <f>SUM(H235:I235)</f>
        <v>0</v>
      </c>
    </row>
    <row r="236" spans="1:11" ht="15.6" hidden="1" x14ac:dyDescent="0.3">
      <c r="A236" s="754" t="str">
        <f t="shared" si="25"/>
        <v/>
      </c>
      <c r="B236" s="10"/>
      <c r="C236" s="10"/>
      <c r="D236" s="10"/>
      <c r="E236" s="10"/>
      <c r="F236" s="10"/>
      <c r="G236" s="916"/>
      <c r="H236" s="916"/>
      <c r="I236" s="916"/>
      <c r="J236" s="10"/>
      <c r="K236" s="953"/>
    </row>
    <row r="237" spans="1:11" ht="15.6" hidden="1" x14ac:dyDescent="0.3">
      <c r="A237" s="754" t="str">
        <f t="shared" si="25"/>
        <v/>
      </c>
      <c r="B237" s="7" t="s">
        <v>327</v>
      </c>
      <c r="C237" s="7"/>
      <c r="D237" s="20" t="s">
        <v>328</v>
      </c>
      <c r="E237" s="7"/>
      <c r="F237" s="7"/>
      <c r="G237" s="964"/>
      <c r="H237" s="964">
        <f t="shared" si="26"/>
        <v>0</v>
      </c>
      <c r="I237" s="964"/>
      <c r="J237" s="403"/>
      <c r="K237" s="964"/>
    </row>
    <row r="238" spans="1:11" ht="15.6" hidden="1" x14ac:dyDescent="0.3">
      <c r="A238" s="754" t="str">
        <f t="shared" si="25"/>
        <v/>
      </c>
      <c r="B238" s="574" t="s">
        <v>329</v>
      </c>
      <c r="C238" s="574"/>
      <c r="D238" s="571" t="s">
        <v>355</v>
      </c>
      <c r="E238" s="574"/>
      <c r="F238" s="574" t="s">
        <v>356</v>
      </c>
      <c r="G238" s="955"/>
      <c r="H238" s="916">
        <f t="shared" si="26"/>
        <v>0</v>
      </c>
      <c r="I238" s="916">
        <f>H238*$I$14</f>
        <v>0</v>
      </c>
      <c r="J238" s="10"/>
      <c r="K238" s="953">
        <f>SUM(H238:I238)</f>
        <v>0</v>
      </c>
    </row>
    <row r="239" spans="1:11" ht="15.6" hidden="1" x14ac:dyDescent="0.3">
      <c r="A239" s="754" t="str">
        <f t="shared" si="25"/>
        <v/>
      </c>
      <c r="B239" s="574" t="s">
        <v>330</v>
      </c>
      <c r="C239" s="574"/>
      <c r="D239" s="571" t="s">
        <v>357</v>
      </c>
      <c r="E239" s="574"/>
      <c r="F239" s="574" t="s">
        <v>358</v>
      </c>
      <c r="G239" s="955"/>
      <c r="H239" s="916">
        <f t="shared" si="26"/>
        <v>0</v>
      </c>
      <c r="I239" s="916">
        <f>H239*$I$14</f>
        <v>0</v>
      </c>
      <c r="J239" s="10"/>
      <c r="K239" s="953">
        <f>SUM(H239:I239)</f>
        <v>0</v>
      </c>
    </row>
    <row r="240" spans="1:11" ht="15.6" hidden="1" x14ac:dyDescent="0.3">
      <c r="A240" s="754" t="str">
        <f t="shared" si="25"/>
        <v/>
      </c>
      <c r="B240" s="632"/>
      <c r="D240" s="631"/>
      <c r="E240" s="12"/>
      <c r="F240" s="12"/>
      <c r="G240" s="962"/>
      <c r="H240" s="962"/>
      <c r="I240" s="916"/>
      <c r="J240" s="10"/>
      <c r="K240" s="953"/>
    </row>
    <row r="241" spans="1:11" ht="15.6" hidden="1" x14ac:dyDescent="0.3">
      <c r="A241" s="754" t="str">
        <f t="shared" si="25"/>
        <v/>
      </c>
      <c r="B241" s="407" t="s">
        <v>332</v>
      </c>
      <c r="C241" s="407"/>
      <c r="D241" s="408" t="s">
        <v>331</v>
      </c>
      <c r="E241" s="407"/>
      <c r="F241" s="407"/>
      <c r="G241" s="966"/>
      <c r="H241" s="966"/>
      <c r="I241" s="966"/>
      <c r="J241" s="409"/>
      <c r="K241" s="966"/>
    </row>
    <row r="242" spans="1:11" ht="15.6" hidden="1" x14ac:dyDescent="0.3">
      <c r="A242" s="754" t="str">
        <f t="shared" si="25"/>
        <v/>
      </c>
      <c r="B242" s="7" t="s">
        <v>334</v>
      </c>
      <c r="C242" s="7"/>
      <c r="D242" s="20" t="s">
        <v>333</v>
      </c>
      <c r="E242" s="7"/>
      <c r="F242" s="7"/>
      <c r="G242" s="964"/>
      <c r="H242" s="964"/>
      <c r="I242" s="964"/>
      <c r="J242" s="403"/>
      <c r="K242" s="964"/>
    </row>
    <row r="243" spans="1:11" ht="15.6" hidden="1" x14ac:dyDescent="0.3">
      <c r="A243" s="754" t="str">
        <f t="shared" si="25"/>
        <v/>
      </c>
      <c r="B243" s="574" t="s">
        <v>335</v>
      </c>
      <c r="C243" s="574"/>
      <c r="D243" s="571" t="s">
        <v>359</v>
      </c>
      <c r="E243" s="574"/>
      <c r="F243" s="574" t="s">
        <v>60</v>
      </c>
      <c r="G243" s="955"/>
      <c r="H243" s="916">
        <f t="shared" si="26"/>
        <v>0</v>
      </c>
      <c r="I243" s="916">
        <f>H243*$I$14</f>
        <v>0</v>
      </c>
      <c r="J243" s="10"/>
      <c r="K243" s="953">
        <f>SUM(H243:I243)</f>
        <v>0</v>
      </c>
    </row>
    <row r="244" spans="1:11" ht="15.6" hidden="1" x14ac:dyDescent="0.3">
      <c r="A244" s="754" t="str">
        <f t="shared" si="25"/>
        <v/>
      </c>
      <c r="B244" s="574" t="s">
        <v>336</v>
      </c>
      <c r="C244" s="574"/>
      <c r="D244" s="571" t="s">
        <v>360</v>
      </c>
      <c r="E244" s="574"/>
      <c r="F244" s="574" t="s">
        <v>361</v>
      </c>
      <c r="G244" s="955"/>
      <c r="H244" s="916">
        <f t="shared" si="26"/>
        <v>0</v>
      </c>
      <c r="I244" s="916">
        <f>H244*$I$14</f>
        <v>0</v>
      </c>
      <c r="J244" s="10"/>
      <c r="K244" s="953">
        <f>SUM(H244:I244)</f>
        <v>0</v>
      </c>
    </row>
    <row r="245" spans="1:11" ht="15.6" hidden="1" x14ac:dyDescent="0.3">
      <c r="A245" s="754" t="str">
        <f t="shared" si="25"/>
        <v/>
      </c>
      <c r="B245" s="632"/>
      <c r="D245" s="631"/>
      <c r="E245" s="12"/>
      <c r="F245" s="12"/>
      <c r="G245" s="962"/>
      <c r="H245" s="962"/>
      <c r="I245" s="916"/>
      <c r="J245" s="10"/>
      <c r="K245" s="953"/>
    </row>
    <row r="246" spans="1:11" ht="15.6" hidden="1" x14ac:dyDescent="0.3">
      <c r="A246" s="754" t="str">
        <f t="shared" si="25"/>
        <v/>
      </c>
      <c r="B246" s="7" t="s">
        <v>338</v>
      </c>
      <c r="C246" s="7"/>
      <c r="D246" s="20" t="s">
        <v>337</v>
      </c>
      <c r="E246" s="7"/>
      <c r="F246" s="7"/>
      <c r="G246" s="964"/>
      <c r="H246" s="964"/>
      <c r="I246" s="964"/>
      <c r="J246" s="403"/>
      <c r="K246" s="964"/>
    </row>
    <row r="247" spans="1:11" ht="15.6" hidden="1" x14ac:dyDescent="0.3">
      <c r="A247" s="754" t="str">
        <f t="shared" si="25"/>
        <v/>
      </c>
      <c r="B247" s="574" t="s">
        <v>339</v>
      </c>
      <c r="C247" s="574"/>
      <c r="D247" s="571" t="s">
        <v>362</v>
      </c>
      <c r="E247" s="574"/>
      <c r="F247" s="574" t="s">
        <v>23</v>
      </c>
      <c r="G247" s="962"/>
      <c r="H247" s="916">
        <f t="shared" si="26"/>
        <v>0</v>
      </c>
      <c r="I247" s="916">
        <f>H247*$I$14</f>
        <v>0</v>
      </c>
      <c r="J247" s="10"/>
      <c r="K247" s="953">
        <f>SUM(H247:I247)</f>
        <v>0</v>
      </c>
    </row>
    <row r="248" spans="1:11" ht="15.6" hidden="1" x14ac:dyDescent="0.3">
      <c r="A248" s="754" t="str">
        <f t="shared" si="25"/>
        <v/>
      </c>
      <c r="B248" s="574" t="s">
        <v>340</v>
      </c>
      <c r="C248" s="574"/>
      <c r="D248" s="571" t="s">
        <v>360</v>
      </c>
      <c r="E248" s="574"/>
      <c r="F248" s="574" t="s">
        <v>361</v>
      </c>
      <c r="G248" s="916"/>
      <c r="H248" s="916">
        <f t="shared" si="26"/>
        <v>0</v>
      </c>
      <c r="I248" s="916">
        <f>H248*$I$14</f>
        <v>0</v>
      </c>
      <c r="J248" s="10"/>
      <c r="K248" s="953">
        <f>SUM(H248:I248)</f>
        <v>0</v>
      </c>
    </row>
    <row r="249" spans="1:11" ht="15.6" hidden="1" x14ac:dyDescent="0.3">
      <c r="A249" s="754" t="str">
        <f t="shared" si="25"/>
        <v/>
      </c>
      <c r="B249" s="632"/>
      <c r="D249" s="631"/>
      <c r="E249" s="9"/>
      <c r="F249" s="9"/>
      <c r="G249" s="916"/>
      <c r="H249" s="916"/>
      <c r="I249" s="916"/>
      <c r="J249" s="10"/>
      <c r="K249" s="953"/>
    </row>
    <row r="250" spans="1:11" ht="15.6" hidden="1" x14ac:dyDescent="0.3">
      <c r="A250" s="754" t="str">
        <f t="shared" si="25"/>
        <v/>
      </c>
      <c r="B250" s="7" t="s">
        <v>342</v>
      </c>
      <c r="C250" s="7"/>
      <c r="D250" s="20" t="s">
        <v>341</v>
      </c>
      <c r="E250" s="7"/>
      <c r="F250" s="7"/>
      <c r="G250" s="964"/>
      <c r="H250" s="964"/>
      <c r="I250" s="964"/>
      <c r="J250" s="403"/>
      <c r="K250" s="964"/>
    </row>
    <row r="251" spans="1:11" ht="15.6" hidden="1" x14ac:dyDescent="0.3">
      <c r="A251" s="754" t="str">
        <f t="shared" si="25"/>
        <v/>
      </c>
      <c r="B251" s="574" t="s">
        <v>343</v>
      </c>
      <c r="C251" s="574"/>
      <c r="D251" s="571" t="s">
        <v>362</v>
      </c>
      <c r="E251" s="574"/>
      <c r="F251" s="574" t="s">
        <v>23</v>
      </c>
      <c r="G251" s="955"/>
      <c r="H251" s="916">
        <f t="shared" si="26"/>
        <v>0</v>
      </c>
      <c r="I251" s="916">
        <f>H251*$I$14</f>
        <v>0</v>
      </c>
      <c r="J251" s="10"/>
      <c r="K251" s="953">
        <f>SUM(H251:I251)</f>
        <v>0</v>
      </c>
    </row>
    <row r="252" spans="1:11" ht="15.6" hidden="1" x14ac:dyDescent="0.3">
      <c r="A252" s="754" t="str">
        <f t="shared" si="25"/>
        <v/>
      </c>
      <c r="B252" s="574" t="s">
        <v>344</v>
      </c>
      <c r="C252" s="574"/>
      <c r="D252" s="571" t="s">
        <v>360</v>
      </c>
      <c r="E252" s="574"/>
      <c r="F252" s="574" t="s">
        <v>361</v>
      </c>
      <c r="G252" s="955"/>
      <c r="H252" s="916">
        <f t="shared" si="26"/>
        <v>0</v>
      </c>
      <c r="I252" s="916">
        <f>H252*$I$14</f>
        <v>0</v>
      </c>
      <c r="J252" s="10"/>
      <c r="K252" s="953">
        <f>SUM(H252:I252)</f>
        <v>0</v>
      </c>
    </row>
    <row r="253" spans="1:11" ht="15.6" hidden="1" x14ac:dyDescent="0.3">
      <c r="A253" s="754" t="str">
        <f t="shared" si="25"/>
        <v/>
      </c>
      <c r="B253" s="574" t="s">
        <v>345</v>
      </c>
      <c r="C253" s="574"/>
      <c r="D253" s="571" t="s">
        <v>363</v>
      </c>
      <c r="E253" s="574"/>
      <c r="F253" s="574" t="s">
        <v>23</v>
      </c>
      <c r="G253" s="955"/>
      <c r="H253" s="916">
        <f t="shared" si="26"/>
        <v>0</v>
      </c>
      <c r="I253" s="916">
        <f>H253*$I$14</f>
        <v>0</v>
      </c>
      <c r="J253" s="10"/>
      <c r="K253" s="953">
        <f>SUM(H253:I253)</f>
        <v>0</v>
      </c>
    </row>
    <row r="254" spans="1:11" ht="15.6" hidden="1" x14ac:dyDescent="0.3">
      <c r="A254" s="754" t="str">
        <f t="shared" si="25"/>
        <v/>
      </c>
      <c r="B254" s="574" t="s">
        <v>346</v>
      </c>
      <c r="C254" s="574"/>
      <c r="D254" s="571" t="s">
        <v>364</v>
      </c>
      <c r="E254" s="574"/>
      <c r="F254" s="574" t="s">
        <v>23</v>
      </c>
      <c r="G254" s="955"/>
      <c r="H254" s="916">
        <f t="shared" si="26"/>
        <v>0</v>
      </c>
      <c r="I254" s="916">
        <f>H254*$I$14</f>
        <v>0</v>
      </c>
      <c r="J254" s="10"/>
      <c r="K254" s="953">
        <f>SUM(H254:I254)</f>
        <v>0</v>
      </c>
    </row>
    <row r="255" spans="1:11" ht="15.6" hidden="1" x14ac:dyDescent="0.3">
      <c r="A255" s="754" t="str">
        <f t="shared" si="25"/>
        <v/>
      </c>
      <c r="B255" s="632"/>
      <c r="D255" s="631"/>
      <c r="E255" s="9"/>
      <c r="F255" s="9"/>
      <c r="G255" s="916"/>
      <c r="H255" s="916"/>
      <c r="I255" s="916"/>
      <c r="J255" s="10"/>
      <c r="K255" s="953"/>
    </row>
    <row r="256" spans="1:11" ht="15.6" hidden="1" x14ac:dyDescent="0.3">
      <c r="A256" s="754" t="str">
        <f t="shared" si="25"/>
        <v/>
      </c>
      <c r="B256" s="7" t="s">
        <v>368</v>
      </c>
      <c r="C256" s="7"/>
      <c r="D256" s="20" t="s">
        <v>381</v>
      </c>
      <c r="E256" s="7"/>
      <c r="F256" s="7"/>
      <c r="G256" s="964"/>
      <c r="H256" s="964"/>
      <c r="I256" s="964"/>
      <c r="J256" s="403"/>
      <c r="K256" s="964"/>
    </row>
    <row r="257" spans="1:11" ht="15.6" hidden="1" x14ac:dyDescent="0.3">
      <c r="A257" s="754" t="str">
        <f t="shared" si="25"/>
        <v/>
      </c>
      <c r="B257" s="574" t="s">
        <v>369</v>
      </c>
      <c r="C257" s="574"/>
      <c r="D257" s="571" t="s">
        <v>383</v>
      </c>
      <c r="E257" s="574"/>
      <c r="F257" s="574" t="s">
        <v>8</v>
      </c>
      <c r="G257" s="955"/>
      <c r="H257" s="916">
        <f t="shared" si="26"/>
        <v>0</v>
      </c>
      <c r="I257" s="916">
        <f>H257*$I$14</f>
        <v>0</v>
      </c>
      <c r="J257" s="10"/>
      <c r="K257" s="953">
        <f>SUM(H257:I257)</f>
        <v>0</v>
      </c>
    </row>
    <row r="258" spans="1:11" ht="15.6" hidden="1" x14ac:dyDescent="0.3">
      <c r="A258" s="754" t="str">
        <f t="shared" si="25"/>
        <v/>
      </c>
      <c r="B258" s="574" t="s">
        <v>370</v>
      </c>
      <c r="C258" s="574"/>
      <c r="D258" s="571" t="s">
        <v>384</v>
      </c>
      <c r="E258" s="574"/>
      <c r="F258" s="574" t="s">
        <v>22</v>
      </c>
      <c r="G258" s="955"/>
      <c r="H258" s="916">
        <f t="shared" si="26"/>
        <v>0</v>
      </c>
      <c r="I258" s="916">
        <f>H258*$I$14</f>
        <v>0</v>
      </c>
      <c r="J258" s="10"/>
      <c r="K258" s="953">
        <f>SUM(H258:I258)</f>
        <v>0</v>
      </c>
    </row>
    <row r="259" spans="1:11" ht="15.6" hidden="1" x14ac:dyDescent="0.3">
      <c r="A259" s="754" t="str">
        <f t="shared" si="25"/>
        <v/>
      </c>
      <c r="B259" s="574" t="s">
        <v>371</v>
      </c>
      <c r="C259" s="574"/>
      <c r="D259" s="571" t="s">
        <v>385</v>
      </c>
      <c r="E259" s="574"/>
      <c r="F259" s="574" t="s">
        <v>201</v>
      </c>
      <c r="G259" s="955"/>
      <c r="H259" s="916">
        <f t="shared" si="26"/>
        <v>0</v>
      </c>
      <c r="I259" s="916">
        <f>H259*$I$14</f>
        <v>0</v>
      </c>
      <c r="J259" s="10"/>
      <c r="K259" s="953">
        <f>SUM(H259:I259)</f>
        <v>0</v>
      </c>
    </row>
    <row r="260" spans="1:11" ht="15.6" hidden="1" x14ac:dyDescent="0.3">
      <c r="A260" s="754" t="str">
        <f t="shared" si="25"/>
        <v/>
      </c>
      <c r="B260" s="574" t="s">
        <v>372</v>
      </c>
      <c r="C260" s="574"/>
      <c r="D260" s="571" t="s">
        <v>386</v>
      </c>
      <c r="E260" s="574"/>
      <c r="F260" s="574" t="s">
        <v>22</v>
      </c>
      <c r="G260" s="955"/>
      <c r="H260" s="916">
        <f t="shared" si="26"/>
        <v>0</v>
      </c>
      <c r="I260" s="916">
        <f>H260*$I$14</f>
        <v>0</v>
      </c>
      <c r="J260" s="10"/>
      <c r="K260" s="953">
        <f>SUM(H260:I260)</f>
        <v>0</v>
      </c>
    </row>
    <row r="261" spans="1:11" ht="15.6" hidden="1" x14ac:dyDescent="0.3">
      <c r="A261" s="754" t="str">
        <f t="shared" si="25"/>
        <v/>
      </c>
      <c r="B261" s="574"/>
      <c r="C261" s="574"/>
      <c r="D261" s="571"/>
      <c r="E261" s="574"/>
      <c r="F261" s="574"/>
      <c r="G261" s="955"/>
      <c r="H261" s="955"/>
      <c r="I261" s="916"/>
      <c r="J261" s="10"/>
      <c r="K261" s="953"/>
    </row>
    <row r="262" spans="1:11" ht="15.6" hidden="1" x14ac:dyDescent="0.3">
      <c r="A262" s="754" t="str">
        <f t="shared" si="25"/>
        <v/>
      </c>
      <c r="B262" s="7" t="s">
        <v>373</v>
      </c>
      <c r="C262" s="7"/>
      <c r="D262" s="20" t="s">
        <v>387</v>
      </c>
      <c r="E262" s="7"/>
      <c r="F262" s="7" t="s">
        <v>8</v>
      </c>
      <c r="G262" s="964"/>
      <c r="H262" s="964">
        <f t="shared" si="26"/>
        <v>0</v>
      </c>
      <c r="I262" s="964">
        <f>H262*$I$14</f>
        <v>0</v>
      </c>
      <c r="J262" s="403"/>
      <c r="K262" s="964">
        <f>SUM(H262:I262)</f>
        <v>0</v>
      </c>
    </row>
    <row r="263" spans="1:11" ht="15.6" hidden="1" x14ac:dyDescent="0.3">
      <c r="A263" s="754" t="str">
        <f t="shared" si="25"/>
        <v/>
      </c>
      <c r="B263" s="574"/>
      <c r="C263" s="574"/>
      <c r="D263" s="574"/>
      <c r="E263" s="574"/>
      <c r="F263" s="574"/>
      <c r="G263" s="955"/>
      <c r="H263" s="955"/>
      <c r="I263" s="916"/>
      <c r="J263" s="10"/>
      <c r="K263" s="953"/>
    </row>
    <row r="264" spans="1:11" ht="15.6" hidden="1" x14ac:dyDescent="0.3">
      <c r="A264" s="754" t="str">
        <f t="shared" si="25"/>
        <v/>
      </c>
      <c r="B264" s="7" t="s">
        <v>374</v>
      </c>
      <c r="C264" s="7"/>
      <c r="D264" s="20" t="s">
        <v>382</v>
      </c>
      <c r="E264" s="7"/>
      <c r="F264" s="7"/>
      <c r="G264" s="964"/>
      <c r="H264" s="964"/>
      <c r="I264" s="964"/>
      <c r="J264" s="403"/>
      <c r="K264" s="964"/>
    </row>
    <row r="265" spans="1:11" ht="15.6" hidden="1" x14ac:dyDescent="0.3">
      <c r="A265" s="754" t="str">
        <f t="shared" si="25"/>
        <v/>
      </c>
      <c r="B265" s="574" t="s">
        <v>375</v>
      </c>
      <c r="C265" s="574"/>
      <c r="D265" s="571" t="s">
        <v>388</v>
      </c>
      <c r="E265" s="574"/>
      <c r="F265" s="574" t="s">
        <v>389</v>
      </c>
      <c r="G265" s="955"/>
      <c r="H265" s="916">
        <f t="shared" si="26"/>
        <v>0</v>
      </c>
      <c r="I265" s="916">
        <f t="shared" ref="I265:I270" si="27">H265*$I$14</f>
        <v>0</v>
      </c>
      <c r="J265" s="10"/>
      <c r="K265" s="953">
        <f t="shared" ref="K265:K270" si="28">SUM(H265:I265)</f>
        <v>0</v>
      </c>
    </row>
    <row r="266" spans="1:11" ht="15.6" hidden="1" x14ac:dyDescent="0.3">
      <c r="A266" s="754" t="str">
        <f t="shared" si="25"/>
        <v/>
      </c>
      <c r="B266" s="574" t="s">
        <v>376</v>
      </c>
      <c r="C266" s="574"/>
      <c r="D266" s="571" t="s">
        <v>390</v>
      </c>
      <c r="E266" s="574"/>
      <c r="F266" s="574" t="s">
        <v>22</v>
      </c>
      <c r="G266" s="955"/>
      <c r="H266" s="916">
        <f t="shared" si="26"/>
        <v>0</v>
      </c>
      <c r="I266" s="916">
        <f t="shared" si="27"/>
        <v>0</v>
      </c>
      <c r="J266" s="10"/>
      <c r="K266" s="953">
        <f t="shared" si="28"/>
        <v>0</v>
      </c>
    </row>
    <row r="267" spans="1:11" ht="15.6" hidden="1" x14ac:dyDescent="0.3">
      <c r="A267" s="754" t="str">
        <f t="shared" si="25"/>
        <v/>
      </c>
      <c r="B267" s="574" t="s">
        <v>377</v>
      </c>
      <c r="C267" s="574"/>
      <c r="D267" s="571" t="s">
        <v>391</v>
      </c>
      <c r="E267" s="574"/>
      <c r="F267" s="574" t="s">
        <v>23</v>
      </c>
      <c r="G267" s="955"/>
      <c r="H267" s="916">
        <f t="shared" si="26"/>
        <v>0</v>
      </c>
      <c r="I267" s="916">
        <f t="shared" si="27"/>
        <v>0</v>
      </c>
      <c r="J267" s="10"/>
      <c r="K267" s="953">
        <f t="shared" si="28"/>
        <v>0</v>
      </c>
    </row>
    <row r="268" spans="1:11" ht="15.6" hidden="1" x14ac:dyDescent="0.3">
      <c r="A268" s="754" t="str">
        <f t="shared" si="25"/>
        <v/>
      </c>
      <c r="B268" s="574" t="s">
        <v>378</v>
      </c>
      <c r="C268" s="574"/>
      <c r="D268" s="571" t="s">
        <v>392</v>
      </c>
      <c r="E268" s="574"/>
      <c r="F268" s="574" t="s">
        <v>393</v>
      </c>
      <c r="G268" s="955"/>
      <c r="H268" s="916">
        <f t="shared" si="26"/>
        <v>0</v>
      </c>
      <c r="I268" s="916">
        <f t="shared" si="27"/>
        <v>0</v>
      </c>
      <c r="J268" s="10"/>
      <c r="K268" s="953">
        <f t="shared" si="28"/>
        <v>0</v>
      </c>
    </row>
    <row r="269" spans="1:11" ht="15.6" hidden="1" x14ac:dyDescent="0.3">
      <c r="A269" s="754" t="str">
        <f t="shared" si="25"/>
        <v/>
      </c>
      <c r="B269" s="574"/>
      <c r="C269" s="574"/>
      <c r="D269" s="571"/>
      <c r="E269" s="574"/>
      <c r="F269" s="574"/>
      <c r="G269" s="955"/>
      <c r="H269" s="955"/>
      <c r="I269" s="916">
        <f t="shared" si="27"/>
        <v>0</v>
      </c>
      <c r="J269" s="10"/>
      <c r="K269" s="953">
        <f t="shared" si="28"/>
        <v>0</v>
      </c>
    </row>
    <row r="270" spans="1:11" ht="15.6" hidden="1" x14ac:dyDescent="0.3">
      <c r="A270" s="754" t="str">
        <f t="shared" si="25"/>
        <v/>
      </c>
      <c r="B270" s="7" t="s">
        <v>379</v>
      </c>
      <c r="C270" s="7"/>
      <c r="D270" s="20" t="s">
        <v>394</v>
      </c>
      <c r="E270" s="7"/>
      <c r="F270" s="7" t="s">
        <v>23</v>
      </c>
      <c r="G270" s="964"/>
      <c r="H270" s="964">
        <f t="shared" si="26"/>
        <v>0</v>
      </c>
      <c r="I270" s="964">
        <f t="shared" si="27"/>
        <v>0</v>
      </c>
      <c r="J270" s="403"/>
      <c r="K270" s="964">
        <f t="shared" si="28"/>
        <v>0</v>
      </c>
    </row>
    <row r="271" spans="1:11" ht="15.6" hidden="1" x14ac:dyDescent="0.3">
      <c r="A271" s="754" t="str">
        <f t="shared" si="25"/>
        <v/>
      </c>
      <c r="B271" s="574"/>
      <c r="C271" s="574"/>
      <c r="D271" s="571"/>
      <c r="E271" s="574"/>
      <c r="F271" s="574"/>
      <c r="G271" s="955"/>
      <c r="H271" s="955"/>
      <c r="I271" s="916"/>
      <c r="J271" s="10"/>
      <c r="K271" s="953"/>
    </row>
    <row r="272" spans="1:11" ht="15.6" hidden="1" x14ac:dyDescent="0.3">
      <c r="A272" s="754" t="str">
        <f t="shared" si="25"/>
        <v/>
      </c>
      <c r="B272" s="7" t="s">
        <v>380</v>
      </c>
      <c r="C272" s="7"/>
      <c r="D272" s="20" t="s">
        <v>395</v>
      </c>
      <c r="E272" s="7"/>
      <c r="F272" s="7" t="s">
        <v>23</v>
      </c>
      <c r="G272" s="964"/>
      <c r="H272" s="964">
        <f t="shared" si="26"/>
        <v>0</v>
      </c>
      <c r="I272" s="964">
        <f>H272*$I$14</f>
        <v>0</v>
      </c>
      <c r="J272" s="403"/>
      <c r="K272" s="964">
        <f>SUM(H272:I272)</f>
        <v>0</v>
      </c>
    </row>
    <row r="273" spans="1:13" ht="15.6" x14ac:dyDescent="0.3">
      <c r="A273" s="754" t="s">
        <v>4247</v>
      </c>
      <c r="B273" s="38"/>
      <c r="C273" s="598"/>
      <c r="D273" s="35"/>
      <c r="E273" s="12"/>
      <c r="F273" s="13"/>
      <c r="G273" s="962"/>
      <c r="H273" s="962"/>
      <c r="I273" s="916"/>
      <c r="J273" s="14"/>
      <c r="K273" s="962"/>
      <c r="L273" s="1058"/>
      <c r="M273" s="1058"/>
    </row>
    <row r="274" spans="1:13" ht="15" customHeight="1" x14ac:dyDescent="0.3">
      <c r="A274" s="754" t="s">
        <v>4247</v>
      </c>
      <c r="B274" s="33" t="s">
        <v>396</v>
      </c>
      <c r="C274" s="758"/>
      <c r="D274" s="758" t="s">
        <v>397</v>
      </c>
      <c r="E274" s="758"/>
      <c r="F274" s="758"/>
      <c r="G274" s="968"/>
      <c r="H274" s="968"/>
      <c r="I274" s="968"/>
      <c r="J274" s="758"/>
      <c r="K274" s="968"/>
      <c r="L274" s="1058"/>
      <c r="M274" s="1058"/>
    </row>
    <row r="275" spans="1:13" ht="15" hidden="1" customHeight="1" x14ac:dyDescent="0.3">
      <c r="A275" s="754"/>
      <c r="B275" s="1308" t="s">
        <v>226</v>
      </c>
      <c r="C275" s="1310" t="s">
        <v>227</v>
      </c>
      <c r="D275" s="1310" t="s">
        <v>228</v>
      </c>
      <c r="E275" s="1310" t="s">
        <v>229</v>
      </c>
      <c r="F275" s="1310" t="s">
        <v>230</v>
      </c>
      <c r="G275" s="1306" t="s">
        <v>3953</v>
      </c>
      <c r="H275" s="1306" t="s">
        <v>3954</v>
      </c>
      <c r="I275" s="981" t="s">
        <v>233</v>
      </c>
      <c r="J275" s="628" t="s">
        <v>3952</v>
      </c>
      <c r="K275" s="1306" t="s">
        <v>3955</v>
      </c>
    </row>
    <row r="276" spans="1:13" ht="15.75" hidden="1" customHeight="1" x14ac:dyDescent="0.3">
      <c r="A276" s="754"/>
      <c r="B276" s="1309"/>
      <c r="C276" s="1311"/>
      <c r="D276" s="1311"/>
      <c r="E276" s="1311"/>
      <c r="F276" s="1311"/>
      <c r="G276" s="1307"/>
      <c r="H276" s="1307"/>
      <c r="I276" s="985">
        <v>0.26960000000000001</v>
      </c>
      <c r="J276" s="629">
        <v>0.20930000000000001</v>
      </c>
      <c r="K276" s="1307"/>
    </row>
    <row r="277" spans="1:13" ht="15.6" x14ac:dyDescent="0.3">
      <c r="A277" s="754" t="str">
        <f t="shared" ref="A277:A338" si="29">IF(K277&lt;&gt;0,"x","")</f>
        <v>x</v>
      </c>
      <c r="B277" s="407" t="s">
        <v>398</v>
      </c>
      <c r="C277" s="407"/>
      <c r="D277" s="408" t="s">
        <v>399</v>
      </c>
      <c r="E277" s="407"/>
      <c r="F277" s="407"/>
      <c r="G277" s="966"/>
      <c r="H277" s="966">
        <f>TRUNC(SUM(H279:H417),2)</f>
        <v>61535.15</v>
      </c>
      <c r="I277" s="966">
        <f>TRUNC(SUM(I279:I417),2)</f>
        <v>16587.91</v>
      </c>
      <c r="J277" s="966">
        <f>TRUNC(SUM(J279:J417),2)</f>
        <v>0</v>
      </c>
      <c r="K277" s="966">
        <f>TRUNC(SUM(K279:K417),2)</f>
        <v>78123.06</v>
      </c>
      <c r="L277" s="1058"/>
      <c r="M277" s="1058"/>
    </row>
    <row r="278" spans="1:13" ht="15.6" hidden="1" x14ac:dyDescent="0.3">
      <c r="A278" s="754" t="str">
        <f t="shared" si="29"/>
        <v/>
      </c>
      <c r="B278" s="7" t="s">
        <v>400</v>
      </c>
      <c r="C278" s="7"/>
      <c r="D278" s="20" t="s">
        <v>401</v>
      </c>
      <c r="E278" s="7"/>
      <c r="F278" s="7"/>
      <c r="G278" s="964"/>
      <c r="H278" s="964"/>
      <c r="I278" s="964"/>
      <c r="J278" s="403"/>
      <c r="K278" s="964"/>
    </row>
    <row r="279" spans="1:13" ht="15.6" hidden="1" x14ac:dyDescent="0.3">
      <c r="A279" s="754" t="str">
        <f t="shared" si="29"/>
        <v/>
      </c>
      <c r="B279" s="574" t="s">
        <v>402</v>
      </c>
      <c r="C279" s="574"/>
      <c r="D279" s="571" t="s">
        <v>415</v>
      </c>
      <c r="E279" s="574"/>
      <c r="F279" s="574" t="s">
        <v>238</v>
      </c>
      <c r="G279" s="955"/>
      <c r="H279" s="916">
        <f>G279*E279</f>
        <v>0</v>
      </c>
      <c r="I279" s="916">
        <f>H279*$I$14</f>
        <v>0</v>
      </c>
      <c r="J279" s="10"/>
      <c r="K279" s="953">
        <f>SUM(H279:I279)</f>
        <v>0</v>
      </c>
    </row>
    <row r="280" spans="1:13" ht="15.6" hidden="1" x14ac:dyDescent="0.3">
      <c r="A280" s="754" t="str">
        <f t="shared" si="29"/>
        <v/>
      </c>
      <c r="B280" s="574" t="s">
        <v>403</v>
      </c>
      <c r="C280" s="574"/>
      <c r="D280" s="571" t="s">
        <v>417</v>
      </c>
      <c r="E280" s="574"/>
      <c r="F280" s="574" t="s">
        <v>238</v>
      </c>
      <c r="G280" s="955"/>
      <c r="H280" s="916">
        <f t="shared" ref="H280:H342" si="30">G280*E280</f>
        <v>0</v>
      </c>
      <c r="I280" s="916">
        <f>H280*$I$14</f>
        <v>0</v>
      </c>
      <c r="J280" s="10"/>
      <c r="K280" s="953">
        <f>SUM(H280:I280)</f>
        <v>0</v>
      </c>
    </row>
    <row r="281" spans="1:13" ht="15.6" hidden="1" x14ac:dyDescent="0.3">
      <c r="A281" s="754" t="str">
        <f t="shared" si="29"/>
        <v/>
      </c>
      <c r="B281" s="574" t="s">
        <v>404</v>
      </c>
      <c r="C281" s="574"/>
      <c r="D281" s="571" t="s">
        <v>418</v>
      </c>
      <c r="E281" s="574"/>
      <c r="F281" s="574" t="s">
        <v>238</v>
      </c>
      <c r="G281" s="955"/>
      <c r="H281" s="916">
        <f t="shared" si="30"/>
        <v>0</v>
      </c>
      <c r="I281" s="916">
        <f>H281*$I$14</f>
        <v>0</v>
      </c>
      <c r="J281" s="10"/>
      <c r="K281" s="953">
        <f>SUM(H281:I281)</f>
        <v>0</v>
      </c>
    </row>
    <row r="282" spans="1:13" ht="15.6" hidden="1" x14ac:dyDescent="0.3">
      <c r="A282" s="754" t="str">
        <f t="shared" si="29"/>
        <v/>
      </c>
      <c r="B282" s="574" t="s">
        <v>405</v>
      </c>
      <c r="C282" s="574"/>
      <c r="D282" s="571" t="s">
        <v>416</v>
      </c>
      <c r="E282" s="574"/>
      <c r="F282" s="574" t="s">
        <v>356</v>
      </c>
      <c r="G282" s="955"/>
      <c r="H282" s="916">
        <f t="shared" si="30"/>
        <v>0</v>
      </c>
      <c r="I282" s="916">
        <f>H282*$I$14</f>
        <v>0</v>
      </c>
      <c r="J282" s="10"/>
      <c r="K282" s="953">
        <f>SUM(H282:I282)</f>
        <v>0</v>
      </c>
    </row>
    <row r="283" spans="1:13" ht="15.6" hidden="1" x14ac:dyDescent="0.3">
      <c r="A283" s="754" t="str">
        <f t="shared" si="29"/>
        <v/>
      </c>
      <c r="B283" s="574" t="s">
        <v>406</v>
      </c>
      <c r="C283" s="574"/>
      <c r="D283" s="571" t="s">
        <v>420</v>
      </c>
      <c r="E283" s="574"/>
      <c r="F283" s="574" t="s">
        <v>393</v>
      </c>
      <c r="G283" s="1019"/>
      <c r="H283" s="916">
        <f t="shared" si="30"/>
        <v>0</v>
      </c>
      <c r="I283" s="916">
        <f>H283*$I$14</f>
        <v>0</v>
      </c>
      <c r="J283" s="10"/>
      <c r="K283" s="953">
        <f>SUM(H283:I283)</f>
        <v>0</v>
      </c>
    </row>
    <row r="284" spans="1:13" ht="15.6" hidden="1" x14ac:dyDescent="0.3">
      <c r="A284" s="754" t="str">
        <f t="shared" si="29"/>
        <v/>
      </c>
      <c r="B284" s="574"/>
      <c r="C284" s="574"/>
      <c r="D284" s="571"/>
      <c r="E284" s="571"/>
      <c r="F284" s="571"/>
      <c r="G284" s="1019"/>
      <c r="H284" s="1019"/>
      <c r="I284" s="1019"/>
      <c r="J284" s="571"/>
      <c r="K284" s="1019"/>
    </row>
    <row r="285" spans="1:13" ht="15.6" hidden="1" x14ac:dyDescent="0.3">
      <c r="A285" s="754" t="str">
        <f t="shared" si="29"/>
        <v/>
      </c>
      <c r="B285" s="7" t="s">
        <v>407</v>
      </c>
      <c r="C285" s="7"/>
      <c r="D285" s="20" t="s">
        <v>413</v>
      </c>
      <c r="E285" s="7"/>
      <c r="F285" s="7"/>
      <c r="G285" s="964"/>
      <c r="H285" s="964"/>
      <c r="I285" s="964"/>
      <c r="J285" s="403"/>
      <c r="K285" s="964"/>
    </row>
    <row r="286" spans="1:13" ht="15.6" hidden="1" x14ac:dyDescent="0.3">
      <c r="A286" s="754" t="str">
        <f t="shared" si="29"/>
        <v/>
      </c>
      <c r="B286" s="42" t="s">
        <v>408</v>
      </c>
      <c r="C286" s="42"/>
      <c r="D286" s="65" t="s">
        <v>419</v>
      </c>
      <c r="E286" s="42"/>
      <c r="F286" s="42" t="s">
        <v>8</v>
      </c>
      <c r="G286" s="956"/>
      <c r="H286" s="956">
        <f t="shared" si="30"/>
        <v>0</v>
      </c>
      <c r="I286" s="956">
        <f>H286*$I$14</f>
        <v>0</v>
      </c>
      <c r="J286" s="42"/>
      <c r="K286" s="956">
        <f>SUM(H286:I286)</f>
        <v>0</v>
      </c>
    </row>
    <row r="287" spans="1:13" ht="15.6" hidden="1" x14ac:dyDescent="0.3">
      <c r="A287" s="754" t="str">
        <f t="shared" si="29"/>
        <v/>
      </c>
      <c r="B287" s="574"/>
      <c r="C287" s="574"/>
      <c r="D287" s="571"/>
      <c r="E287" s="574"/>
      <c r="F287" s="574"/>
      <c r="G287" s="955"/>
      <c r="H287" s="955"/>
      <c r="I287" s="916"/>
      <c r="J287" s="10"/>
      <c r="K287" s="953"/>
    </row>
    <row r="288" spans="1:13" ht="15.6" hidden="1" x14ac:dyDescent="0.3">
      <c r="A288" s="754" t="str">
        <f t="shared" si="29"/>
        <v/>
      </c>
      <c r="B288" s="42" t="s">
        <v>409</v>
      </c>
      <c r="C288" s="42"/>
      <c r="D288" s="65" t="s">
        <v>543</v>
      </c>
      <c r="E288" s="42"/>
      <c r="F288" s="42" t="s">
        <v>8</v>
      </c>
      <c r="G288" s="956"/>
      <c r="H288" s="956">
        <f t="shared" si="30"/>
        <v>0</v>
      </c>
      <c r="I288" s="956">
        <f>H288*$I$14</f>
        <v>0</v>
      </c>
      <c r="J288" s="42"/>
      <c r="K288" s="956">
        <f>SUM(H288:I288)</f>
        <v>0</v>
      </c>
    </row>
    <row r="289" spans="1:11" ht="15.6" hidden="1" x14ac:dyDescent="0.3">
      <c r="A289" s="754" t="str">
        <f t="shared" si="29"/>
        <v/>
      </c>
      <c r="B289" s="574"/>
      <c r="C289" s="574"/>
      <c r="D289" s="571"/>
      <c r="E289" s="574"/>
      <c r="F289" s="574"/>
      <c r="G289" s="955"/>
      <c r="H289" s="955"/>
      <c r="I289" s="916"/>
      <c r="J289" s="10"/>
      <c r="K289" s="953"/>
    </row>
    <row r="290" spans="1:11" ht="15.6" hidden="1" x14ac:dyDescent="0.3">
      <c r="A290" s="754" t="str">
        <f t="shared" si="29"/>
        <v/>
      </c>
      <c r="B290" s="42" t="s">
        <v>410</v>
      </c>
      <c r="C290" s="42"/>
      <c r="D290" s="65" t="s">
        <v>544</v>
      </c>
      <c r="E290" s="42"/>
      <c r="F290" s="42" t="s">
        <v>8</v>
      </c>
      <c r="G290" s="956"/>
      <c r="H290" s="956">
        <f t="shared" si="30"/>
        <v>0</v>
      </c>
      <c r="I290" s="956">
        <f>H290*$I$14</f>
        <v>0</v>
      </c>
      <c r="J290" s="42"/>
      <c r="K290" s="956">
        <f>SUM(H290:I290)</f>
        <v>0</v>
      </c>
    </row>
    <row r="291" spans="1:11" ht="15.6" hidden="1" x14ac:dyDescent="0.3">
      <c r="A291" s="754" t="str">
        <f t="shared" si="29"/>
        <v/>
      </c>
      <c r="B291" s="574"/>
      <c r="C291" s="574"/>
      <c r="D291" s="571"/>
      <c r="E291" s="574"/>
      <c r="F291" s="574"/>
      <c r="G291" s="955"/>
      <c r="H291" s="955"/>
      <c r="I291" s="955"/>
      <c r="J291" s="574"/>
      <c r="K291" s="955"/>
    </row>
    <row r="292" spans="1:11" ht="15.6" hidden="1" x14ac:dyDescent="0.3">
      <c r="A292" s="754" t="str">
        <f t="shared" si="29"/>
        <v/>
      </c>
      <c r="B292" s="42" t="s">
        <v>411</v>
      </c>
      <c r="C292" s="42"/>
      <c r="D292" s="65" t="s">
        <v>414</v>
      </c>
      <c r="E292" s="42"/>
      <c r="F292" s="42"/>
      <c r="G292" s="956"/>
      <c r="H292" s="956"/>
      <c r="I292" s="956"/>
      <c r="J292" s="42"/>
      <c r="K292" s="956"/>
    </row>
    <row r="293" spans="1:11" ht="15.6" hidden="1" x14ac:dyDescent="0.3">
      <c r="A293" s="754" t="str">
        <f t="shared" si="29"/>
        <v/>
      </c>
      <c r="B293" s="574" t="s">
        <v>412</v>
      </c>
      <c r="C293" s="574"/>
      <c r="D293" s="571" t="s">
        <v>545</v>
      </c>
      <c r="E293" s="574"/>
      <c r="F293" s="574" t="s">
        <v>8</v>
      </c>
      <c r="G293" s="955"/>
      <c r="H293" s="916">
        <f t="shared" si="30"/>
        <v>0</v>
      </c>
      <c r="I293" s="916">
        <f t="shared" ref="I293:I298" si="31">H293*$I$14</f>
        <v>0</v>
      </c>
      <c r="J293" s="10"/>
      <c r="K293" s="953">
        <f t="shared" ref="K293:K298" si="32">SUM(H293:I293)</f>
        <v>0</v>
      </c>
    </row>
    <row r="294" spans="1:11" ht="15.6" hidden="1" x14ac:dyDescent="0.3">
      <c r="A294" s="754" t="str">
        <f t="shared" si="29"/>
        <v/>
      </c>
      <c r="B294" s="574" t="s">
        <v>421</v>
      </c>
      <c r="C294" s="574"/>
      <c r="D294" s="571" t="s">
        <v>459</v>
      </c>
      <c r="E294" s="574"/>
      <c r="F294" s="574" t="s">
        <v>237</v>
      </c>
      <c r="G294" s="955"/>
      <c r="H294" s="916">
        <f t="shared" si="30"/>
        <v>0</v>
      </c>
      <c r="I294" s="916">
        <f t="shared" si="31"/>
        <v>0</v>
      </c>
      <c r="J294" s="10"/>
      <c r="K294" s="953">
        <f t="shared" si="32"/>
        <v>0</v>
      </c>
    </row>
    <row r="295" spans="1:11" ht="15.6" hidden="1" x14ac:dyDescent="0.3">
      <c r="A295" s="754" t="str">
        <f t="shared" si="29"/>
        <v/>
      </c>
      <c r="B295" s="574" t="s">
        <v>422</v>
      </c>
      <c r="C295" s="574"/>
      <c r="D295" s="571" t="s">
        <v>460</v>
      </c>
      <c r="E295" s="574"/>
      <c r="F295" s="574" t="s">
        <v>237</v>
      </c>
      <c r="G295" s="955"/>
      <c r="H295" s="916">
        <f t="shared" si="30"/>
        <v>0</v>
      </c>
      <c r="I295" s="916">
        <f t="shared" si="31"/>
        <v>0</v>
      </c>
      <c r="J295" s="10"/>
      <c r="K295" s="953">
        <f t="shared" si="32"/>
        <v>0</v>
      </c>
    </row>
    <row r="296" spans="1:11" ht="15.6" hidden="1" x14ac:dyDescent="0.3">
      <c r="A296" s="754" t="str">
        <f t="shared" si="29"/>
        <v/>
      </c>
      <c r="B296" s="574" t="s">
        <v>423</v>
      </c>
      <c r="C296" s="574"/>
      <c r="D296" s="571" t="s">
        <v>461</v>
      </c>
      <c r="E296" s="574"/>
      <c r="F296" s="574" t="s">
        <v>237</v>
      </c>
      <c r="G296" s="955"/>
      <c r="H296" s="916">
        <f t="shared" si="30"/>
        <v>0</v>
      </c>
      <c r="I296" s="916">
        <f t="shared" si="31"/>
        <v>0</v>
      </c>
      <c r="J296" s="10"/>
      <c r="K296" s="953">
        <f t="shared" si="32"/>
        <v>0</v>
      </c>
    </row>
    <row r="297" spans="1:11" ht="15.6" hidden="1" x14ac:dyDescent="0.3">
      <c r="A297" s="754" t="str">
        <f t="shared" si="29"/>
        <v/>
      </c>
      <c r="B297" s="574" t="s">
        <v>424</v>
      </c>
      <c r="C297" s="574"/>
      <c r="D297" s="571" t="s">
        <v>462</v>
      </c>
      <c r="E297" s="574"/>
      <c r="F297" s="574" t="s">
        <v>23</v>
      </c>
      <c r="G297" s="955"/>
      <c r="H297" s="916">
        <f t="shared" si="30"/>
        <v>0</v>
      </c>
      <c r="I297" s="916">
        <f t="shared" si="31"/>
        <v>0</v>
      </c>
      <c r="J297" s="10"/>
      <c r="K297" s="953">
        <f t="shared" si="32"/>
        <v>0</v>
      </c>
    </row>
    <row r="298" spans="1:11" ht="15.6" hidden="1" x14ac:dyDescent="0.3">
      <c r="A298" s="754" t="str">
        <f t="shared" si="29"/>
        <v/>
      </c>
      <c r="B298" s="574" t="s">
        <v>2858</v>
      </c>
      <c r="C298" s="574"/>
      <c r="D298" s="571" t="s">
        <v>2859</v>
      </c>
      <c r="E298" s="574"/>
      <c r="F298" s="574"/>
      <c r="G298" s="955"/>
      <c r="H298" s="916">
        <f t="shared" si="30"/>
        <v>0</v>
      </c>
      <c r="I298" s="916">
        <f t="shared" si="31"/>
        <v>0</v>
      </c>
      <c r="J298" s="10"/>
      <c r="K298" s="953">
        <f t="shared" si="32"/>
        <v>0</v>
      </c>
    </row>
    <row r="299" spans="1:11" ht="15.6" hidden="1" x14ac:dyDescent="0.3">
      <c r="A299" s="754" t="str">
        <f t="shared" si="29"/>
        <v/>
      </c>
      <c r="B299" s="574"/>
      <c r="C299" s="574"/>
      <c r="D299" s="571"/>
      <c r="E299" s="574"/>
      <c r="F299" s="574"/>
      <c r="G299" s="955"/>
      <c r="H299" s="955"/>
      <c r="I299" s="955"/>
      <c r="J299" s="574"/>
      <c r="K299" s="955"/>
    </row>
    <row r="300" spans="1:11" ht="15.6" hidden="1" x14ac:dyDescent="0.3">
      <c r="A300" s="754" t="str">
        <f t="shared" si="29"/>
        <v/>
      </c>
      <c r="B300" s="42" t="s">
        <v>425</v>
      </c>
      <c r="C300" s="42"/>
      <c r="D300" s="65" t="s">
        <v>458</v>
      </c>
      <c r="E300" s="42"/>
      <c r="F300" s="42"/>
      <c r="G300" s="956"/>
      <c r="H300" s="956"/>
      <c r="I300" s="956"/>
      <c r="J300" s="42"/>
      <c r="K300" s="956"/>
    </row>
    <row r="301" spans="1:11" ht="15.6" hidden="1" x14ac:dyDescent="0.3">
      <c r="A301" s="754" t="str">
        <f t="shared" si="29"/>
        <v/>
      </c>
      <c r="B301" s="574" t="s">
        <v>426</v>
      </c>
      <c r="C301" s="574"/>
      <c r="D301" s="571" t="s">
        <v>463</v>
      </c>
      <c r="E301" s="574"/>
      <c r="F301" s="574" t="s">
        <v>22</v>
      </c>
      <c r="G301" s="955"/>
      <c r="H301" s="916">
        <f t="shared" si="30"/>
        <v>0</v>
      </c>
      <c r="I301" s="916">
        <f>H301*$I$14</f>
        <v>0</v>
      </c>
      <c r="J301" s="10"/>
      <c r="K301" s="953">
        <f>SUM(H301:I301)</f>
        <v>0</v>
      </c>
    </row>
    <row r="302" spans="1:11" ht="15.6" hidden="1" x14ac:dyDescent="0.3">
      <c r="A302" s="754" t="str">
        <f t="shared" si="29"/>
        <v/>
      </c>
      <c r="B302" s="574" t="s">
        <v>427</v>
      </c>
      <c r="C302" s="574"/>
      <c r="D302" s="571" t="s">
        <v>464</v>
      </c>
      <c r="E302" s="574"/>
      <c r="F302" s="574" t="s">
        <v>22</v>
      </c>
      <c r="G302" s="955"/>
      <c r="H302" s="916">
        <f t="shared" si="30"/>
        <v>0</v>
      </c>
      <c r="I302" s="916">
        <f>H302*$I$14</f>
        <v>0</v>
      </c>
      <c r="J302" s="10"/>
      <c r="K302" s="953">
        <f>SUM(H302:I302)</f>
        <v>0</v>
      </c>
    </row>
    <row r="303" spans="1:11" ht="15.6" hidden="1" x14ac:dyDescent="0.3">
      <c r="A303" s="754" t="str">
        <f t="shared" si="29"/>
        <v/>
      </c>
      <c r="B303" s="574" t="s">
        <v>428</v>
      </c>
      <c r="C303" s="574"/>
      <c r="D303" s="571" t="s">
        <v>465</v>
      </c>
      <c r="E303" s="574"/>
      <c r="F303" s="574" t="s">
        <v>22</v>
      </c>
      <c r="G303" s="955"/>
      <c r="H303" s="916">
        <f t="shared" si="30"/>
        <v>0</v>
      </c>
      <c r="I303" s="916">
        <f>H303*$I$14</f>
        <v>0</v>
      </c>
      <c r="J303" s="10"/>
      <c r="K303" s="953">
        <f>SUM(H303:I303)</f>
        <v>0</v>
      </c>
    </row>
    <row r="304" spans="1:11" ht="15.6" hidden="1" x14ac:dyDescent="0.3">
      <c r="A304" s="754" t="str">
        <f t="shared" si="29"/>
        <v/>
      </c>
      <c r="B304" s="574"/>
      <c r="C304" s="574"/>
      <c r="D304" s="571"/>
      <c r="E304" s="574"/>
      <c r="F304" s="574"/>
      <c r="G304" s="955"/>
      <c r="H304" s="955"/>
      <c r="I304" s="955"/>
      <c r="J304" s="574"/>
      <c r="K304" s="955"/>
    </row>
    <row r="305" spans="1:11" ht="15.6" hidden="1" x14ac:dyDescent="0.3">
      <c r="A305" s="754" t="str">
        <f t="shared" si="29"/>
        <v/>
      </c>
      <c r="B305" s="42" t="s">
        <v>429</v>
      </c>
      <c r="C305" s="42"/>
      <c r="D305" s="65" t="s">
        <v>457</v>
      </c>
      <c r="E305" s="42"/>
      <c r="F305" s="42"/>
      <c r="G305" s="956"/>
      <c r="H305" s="956"/>
      <c r="I305" s="956"/>
      <c r="J305" s="42"/>
      <c r="K305" s="956"/>
    </row>
    <row r="306" spans="1:11" ht="15.6" hidden="1" x14ac:dyDescent="0.3">
      <c r="A306" s="754" t="str">
        <f t="shared" si="29"/>
        <v/>
      </c>
      <c r="B306" s="574" t="s">
        <v>430</v>
      </c>
      <c r="C306" s="574"/>
      <c r="D306" s="571" t="s">
        <v>466</v>
      </c>
      <c r="E306" s="574"/>
      <c r="F306" s="574" t="s">
        <v>237</v>
      </c>
      <c r="G306" s="955"/>
      <c r="H306" s="916">
        <f t="shared" si="30"/>
        <v>0</v>
      </c>
      <c r="I306" s="916">
        <f>H306*$I$14</f>
        <v>0</v>
      </c>
      <c r="J306" s="10"/>
      <c r="K306" s="953">
        <f>SUM(H306:I306)</f>
        <v>0</v>
      </c>
    </row>
    <row r="307" spans="1:11" ht="15.6" hidden="1" x14ac:dyDescent="0.3">
      <c r="A307" s="754" t="str">
        <f t="shared" si="29"/>
        <v/>
      </c>
      <c r="B307" s="574" t="s">
        <v>431</v>
      </c>
      <c r="C307" s="574"/>
      <c r="D307" s="571" t="s">
        <v>467</v>
      </c>
      <c r="E307" s="574"/>
      <c r="F307" s="574" t="s">
        <v>237</v>
      </c>
      <c r="G307" s="955"/>
      <c r="H307" s="916">
        <f t="shared" si="30"/>
        <v>0</v>
      </c>
      <c r="I307" s="916">
        <f>H307*$I$14</f>
        <v>0</v>
      </c>
      <c r="J307" s="10"/>
      <c r="K307" s="953">
        <f>SUM(H307:I307)</f>
        <v>0</v>
      </c>
    </row>
    <row r="308" spans="1:11" ht="15.6" hidden="1" x14ac:dyDescent="0.3">
      <c r="A308" s="754" t="str">
        <f t="shared" si="29"/>
        <v/>
      </c>
      <c r="B308" s="574" t="s">
        <v>432</v>
      </c>
      <c r="C308" s="574"/>
      <c r="D308" s="571" t="s">
        <v>468</v>
      </c>
      <c r="E308" s="574"/>
      <c r="F308" s="574" t="s">
        <v>237</v>
      </c>
      <c r="G308" s="955"/>
      <c r="H308" s="916">
        <f t="shared" si="30"/>
        <v>0</v>
      </c>
      <c r="I308" s="916">
        <f>H308*$I$14</f>
        <v>0</v>
      </c>
      <c r="J308" s="10"/>
      <c r="K308" s="953">
        <f>SUM(H308:I308)</f>
        <v>0</v>
      </c>
    </row>
    <row r="309" spans="1:11" ht="15.6" hidden="1" x14ac:dyDescent="0.3">
      <c r="A309" s="754" t="str">
        <f t="shared" si="29"/>
        <v/>
      </c>
      <c r="B309" s="574" t="s">
        <v>433</v>
      </c>
      <c r="C309" s="574"/>
      <c r="D309" s="571" t="s">
        <v>469</v>
      </c>
      <c r="E309" s="574"/>
      <c r="F309" s="574" t="s">
        <v>237</v>
      </c>
      <c r="G309" s="955"/>
      <c r="H309" s="916">
        <f t="shared" si="30"/>
        <v>0</v>
      </c>
      <c r="I309" s="916">
        <f>H309*$I$14</f>
        <v>0</v>
      </c>
      <c r="J309" s="10"/>
      <c r="K309" s="953">
        <f>SUM(H309:I309)</f>
        <v>0</v>
      </c>
    </row>
    <row r="310" spans="1:11" ht="15.6" hidden="1" x14ac:dyDescent="0.3">
      <c r="A310" s="754" t="str">
        <f t="shared" si="29"/>
        <v/>
      </c>
      <c r="B310" s="574"/>
      <c r="C310" s="574"/>
      <c r="D310" s="571"/>
      <c r="E310" s="574"/>
      <c r="F310" s="574"/>
      <c r="G310" s="955"/>
      <c r="H310" s="955"/>
      <c r="I310" s="955"/>
      <c r="J310" s="574"/>
      <c r="K310" s="955"/>
    </row>
    <row r="311" spans="1:11" ht="15.6" hidden="1" x14ac:dyDescent="0.3">
      <c r="A311" s="754" t="str">
        <f t="shared" si="29"/>
        <v/>
      </c>
      <c r="B311" s="7" t="s">
        <v>434</v>
      </c>
      <c r="C311" s="7"/>
      <c r="D311" s="20" t="s">
        <v>456</v>
      </c>
      <c r="E311" s="7"/>
      <c r="F311" s="7"/>
      <c r="G311" s="964"/>
      <c r="H311" s="964"/>
      <c r="I311" s="964"/>
      <c r="J311" s="403"/>
      <c r="K311" s="964"/>
    </row>
    <row r="312" spans="1:11" ht="15.6" hidden="1" x14ac:dyDescent="0.3">
      <c r="A312" s="754" t="str">
        <f t="shared" si="29"/>
        <v/>
      </c>
      <c r="B312" s="42" t="s">
        <v>435</v>
      </c>
      <c r="C312" s="42"/>
      <c r="D312" s="65" t="s">
        <v>455</v>
      </c>
      <c r="E312" s="42"/>
      <c r="F312" s="42"/>
      <c r="G312" s="956"/>
      <c r="H312" s="956"/>
      <c r="I312" s="956"/>
      <c r="J312" s="42"/>
      <c r="K312" s="956"/>
    </row>
    <row r="313" spans="1:11" ht="15.6" hidden="1" x14ac:dyDescent="0.3">
      <c r="A313" s="754" t="str">
        <f t="shared" si="29"/>
        <v/>
      </c>
      <c r="B313" s="574" t="s">
        <v>436</v>
      </c>
      <c r="C313" s="574"/>
      <c r="D313" s="571" t="s">
        <v>470</v>
      </c>
      <c r="E313" s="574"/>
      <c r="F313" s="574" t="s">
        <v>22</v>
      </c>
      <c r="G313" s="955"/>
      <c r="H313" s="916">
        <f t="shared" si="30"/>
        <v>0</v>
      </c>
      <c r="I313" s="916">
        <f>H313*$I$14</f>
        <v>0</v>
      </c>
      <c r="J313" s="10"/>
      <c r="K313" s="953">
        <f>SUM(H313:I313)</f>
        <v>0</v>
      </c>
    </row>
    <row r="314" spans="1:11" ht="15.6" hidden="1" x14ac:dyDescent="0.3">
      <c r="A314" s="754" t="str">
        <f t="shared" si="29"/>
        <v/>
      </c>
      <c r="B314" s="574" t="s">
        <v>437</v>
      </c>
      <c r="C314" s="574"/>
      <c r="D314" s="571" t="s">
        <v>471</v>
      </c>
      <c r="E314" s="574"/>
      <c r="F314" s="574" t="s">
        <v>22</v>
      </c>
      <c r="G314" s="955"/>
      <c r="H314" s="916">
        <f t="shared" si="30"/>
        <v>0</v>
      </c>
      <c r="I314" s="916">
        <f>H314*$I$14</f>
        <v>0</v>
      </c>
      <c r="J314" s="10"/>
      <c r="K314" s="953">
        <f>SUM(H314:I314)</f>
        <v>0</v>
      </c>
    </row>
    <row r="315" spans="1:11" ht="15.6" hidden="1" x14ac:dyDescent="0.3">
      <c r="A315" s="754" t="str">
        <f t="shared" si="29"/>
        <v/>
      </c>
      <c r="B315" s="574"/>
      <c r="C315" s="574"/>
      <c r="D315" s="571"/>
      <c r="E315" s="574"/>
      <c r="F315" s="574"/>
      <c r="G315" s="955"/>
      <c r="H315" s="955"/>
      <c r="I315" s="955"/>
      <c r="J315" s="574"/>
      <c r="K315" s="955"/>
    </row>
    <row r="316" spans="1:11" ht="15.6" hidden="1" x14ac:dyDescent="0.3">
      <c r="A316" s="754" t="str">
        <f t="shared" si="29"/>
        <v/>
      </c>
      <c r="B316" s="42" t="s">
        <v>438</v>
      </c>
      <c r="C316" s="42"/>
      <c r="D316" s="65" t="s">
        <v>454</v>
      </c>
      <c r="E316" s="42"/>
      <c r="F316" s="42"/>
      <c r="G316" s="956"/>
      <c r="H316" s="956"/>
      <c r="I316" s="956"/>
      <c r="J316" s="42"/>
      <c r="K316" s="956"/>
    </row>
    <row r="317" spans="1:11" ht="15.6" hidden="1" x14ac:dyDescent="0.3">
      <c r="A317" s="754" t="str">
        <f t="shared" si="29"/>
        <v/>
      </c>
      <c r="B317" s="574" t="s">
        <v>439</v>
      </c>
      <c r="C317" s="574"/>
      <c r="D317" s="571" t="s">
        <v>472</v>
      </c>
      <c r="E317" s="574"/>
      <c r="F317" s="574" t="s">
        <v>22</v>
      </c>
      <c r="G317" s="955"/>
      <c r="H317" s="916">
        <f t="shared" si="30"/>
        <v>0</v>
      </c>
      <c r="I317" s="916">
        <f>H317*$I$14</f>
        <v>0</v>
      </c>
      <c r="J317" s="10"/>
      <c r="K317" s="953">
        <f>SUM(H317:I317)</f>
        <v>0</v>
      </c>
    </row>
    <row r="318" spans="1:11" ht="15.6" hidden="1" x14ac:dyDescent="0.3">
      <c r="A318" s="754" t="str">
        <f t="shared" si="29"/>
        <v/>
      </c>
      <c r="B318" s="574" t="s">
        <v>440</v>
      </c>
      <c r="C318" s="574"/>
      <c r="D318" s="571" t="s">
        <v>474</v>
      </c>
      <c r="E318" s="574"/>
      <c r="F318" s="574" t="s">
        <v>22</v>
      </c>
      <c r="G318" s="955"/>
      <c r="H318" s="916">
        <f t="shared" si="30"/>
        <v>0</v>
      </c>
      <c r="I318" s="916">
        <f>H318*$I$14</f>
        <v>0</v>
      </c>
      <c r="J318" s="10"/>
      <c r="K318" s="953">
        <f>SUM(H318:I318)</f>
        <v>0</v>
      </c>
    </row>
    <row r="319" spans="1:11" ht="15.6" hidden="1" x14ac:dyDescent="0.3">
      <c r="A319" s="754" t="str">
        <f t="shared" si="29"/>
        <v/>
      </c>
      <c r="B319" s="574"/>
      <c r="C319" s="574"/>
      <c r="D319" s="571"/>
      <c r="E319" s="574"/>
      <c r="F319" s="574"/>
      <c r="G319" s="955"/>
      <c r="H319" s="955"/>
      <c r="I319" s="916"/>
      <c r="J319" s="10"/>
      <c r="K319" s="953"/>
    </row>
    <row r="320" spans="1:11" ht="15.6" hidden="1" x14ac:dyDescent="0.3">
      <c r="A320" s="754" t="str">
        <f t="shared" si="29"/>
        <v/>
      </c>
      <c r="B320" s="42" t="s">
        <v>441</v>
      </c>
      <c r="C320" s="42"/>
      <c r="D320" s="65" t="s">
        <v>473</v>
      </c>
      <c r="E320" s="42"/>
      <c r="F320" s="42" t="s">
        <v>22</v>
      </c>
      <c r="G320" s="956"/>
      <c r="H320" s="956">
        <f t="shared" si="30"/>
        <v>0</v>
      </c>
      <c r="I320" s="956">
        <f>H320*$I$14</f>
        <v>0</v>
      </c>
      <c r="J320" s="42"/>
      <c r="K320" s="956">
        <f>SUM(H320:I320)</f>
        <v>0</v>
      </c>
    </row>
    <row r="321" spans="1:11" ht="15.6" hidden="1" x14ac:dyDescent="0.3">
      <c r="A321" s="754" t="str">
        <f t="shared" si="29"/>
        <v/>
      </c>
      <c r="B321" s="574"/>
      <c r="C321" s="574"/>
      <c r="D321" s="571"/>
      <c r="E321" s="574"/>
      <c r="F321" s="574"/>
      <c r="G321" s="955"/>
      <c r="H321" s="955"/>
      <c r="I321" s="955"/>
      <c r="J321" s="574"/>
      <c r="K321" s="955"/>
    </row>
    <row r="322" spans="1:11" ht="15.6" hidden="1" x14ac:dyDescent="0.3">
      <c r="A322" s="754" t="str">
        <f t="shared" si="29"/>
        <v/>
      </c>
      <c r="B322" s="42" t="s">
        <v>442</v>
      </c>
      <c r="C322" s="42"/>
      <c r="D322" s="65" t="s">
        <v>453</v>
      </c>
      <c r="E322" s="42"/>
      <c r="F322" s="42"/>
      <c r="G322" s="956"/>
      <c r="H322" s="956"/>
      <c r="I322" s="956"/>
      <c r="J322" s="42"/>
      <c r="K322" s="956"/>
    </row>
    <row r="323" spans="1:11" ht="15.6" hidden="1" x14ac:dyDescent="0.3">
      <c r="A323" s="754" t="str">
        <f t="shared" si="29"/>
        <v/>
      </c>
      <c r="B323" s="574" t="s">
        <v>443</v>
      </c>
      <c r="C323" s="574"/>
      <c r="D323" s="571" t="s">
        <v>475</v>
      </c>
      <c r="E323" s="574"/>
      <c r="F323" s="574" t="s">
        <v>8</v>
      </c>
      <c r="G323" s="955"/>
      <c r="H323" s="916">
        <f t="shared" si="30"/>
        <v>0</v>
      </c>
      <c r="I323" s="916">
        <f>H323*$I$14</f>
        <v>0</v>
      </c>
      <c r="J323" s="10"/>
      <c r="K323" s="953">
        <f>SUM(H323:I323)</f>
        <v>0</v>
      </c>
    </row>
    <row r="324" spans="1:11" ht="15.6" hidden="1" x14ac:dyDescent="0.3">
      <c r="A324" s="754" t="str">
        <f t="shared" si="29"/>
        <v/>
      </c>
      <c r="B324" s="574" t="s">
        <v>444</v>
      </c>
      <c r="C324" s="574"/>
      <c r="D324" s="571" t="s">
        <v>385</v>
      </c>
      <c r="E324" s="574"/>
      <c r="F324" s="574" t="s">
        <v>201</v>
      </c>
      <c r="G324" s="955"/>
      <c r="H324" s="916">
        <f t="shared" si="30"/>
        <v>0</v>
      </c>
      <c r="I324" s="916">
        <f>H324*$I$14</f>
        <v>0</v>
      </c>
      <c r="J324" s="10"/>
      <c r="K324" s="953">
        <f>SUM(H324:I324)</f>
        <v>0</v>
      </c>
    </row>
    <row r="325" spans="1:11" ht="15.6" hidden="1" x14ac:dyDescent="0.3">
      <c r="A325" s="754" t="str">
        <f t="shared" si="29"/>
        <v/>
      </c>
      <c r="B325" s="574" t="s">
        <v>445</v>
      </c>
      <c r="C325" s="574"/>
      <c r="D325" s="571" t="s">
        <v>386</v>
      </c>
      <c r="E325" s="574"/>
      <c r="F325" s="574" t="s">
        <v>22</v>
      </c>
      <c r="G325" s="955"/>
      <c r="H325" s="916">
        <f t="shared" si="30"/>
        <v>0</v>
      </c>
      <c r="I325" s="916">
        <f>H325*$I$14</f>
        <v>0</v>
      </c>
      <c r="J325" s="10"/>
      <c r="K325" s="953">
        <f>SUM(H325:I325)</f>
        <v>0</v>
      </c>
    </row>
    <row r="326" spans="1:11" ht="15.6" hidden="1" x14ac:dyDescent="0.3">
      <c r="A326" s="754" t="str">
        <f t="shared" si="29"/>
        <v/>
      </c>
      <c r="B326" s="574" t="s">
        <v>446</v>
      </c>
      <c r="C326" s="574"/>
      <c r="D326" s="571" t="s">
        <v>476</v>
      </c>
      <c r="E326" s="574"/>
      <c r="F326" s="574" t="s">
        <v>22</v>
      </c>
      <c r="G326" s="955"/>
      <c r="H326" s="916">
        <f t="shared" si="30"/>
        <v>0</v>
      </c>
      <c r="I326" s="916">
        <f>H326*$I$14</f>
        <v>0</v>
      </c>
      <c r="J326" s="10"/>
      <c r="K326" s="953">
        <f>SUM(H326:I326)</f>
        <v>0</v>
      </c>
    </row>
    <row r="327" spans="1:11" ht="15.6" hidden="1" x14ac:dyDescent="0.3">
      <c r="A327" s="754" t="str">
        <f t="shared" si="29"/>
        <v/>
      </c>
      <c r="B327" s="574"/>
      <c r="C327" s="574"/>
      <c r="D327" s="571"/>
      <c r="E327" s="574"/>
      <c r="F327" s="574"/>
      <c r="G327" s="955"/>
      <c r="H327" s="955"/>
      <c r="I327" s="955"/>
      <c r="J327" s="574"/>
      <c r="K327" s="955"/>
    </row>
    <row r="328" spans="1:11" ht="15.6" hidden="1" x14ac:dyDescent="0.3">
      <c r="A328" s="754" t="str">
        <f t="shared" si="29"/>
        <v/>
      </c>
      <c r="B328" s="42" t="s">
        <v>447</v>
      </c>
      <c r="C328" s="42"/>
      <c r="D328" s="65" t="s">
        <v>452</v>
      </c>
      <c r="E328" s="42"/>
      <c r="F328" s="42"/>
      <c r="G328" s="956"/>
      <c r="H328" s="956"/>
      <c r="I328" s="956"/>
      <c r="J328" s="42"/>
      <c r="K328" s="956"/>
    </row>
    <row r="329" spans="1:11" ht="15.6" hidden="1" x14ac:dyDescent="0.3">
      <c r="A329" s="754" t="str">
        <f t="shared" si="29"/>
        <v/>
      </c>
      <c r="B329" s="574" t="s">
        <v>448</v>
      </c>
      <c r="C329" s="574"/>
      <c r="D329" s="571" t="s">
        <v>475</v>
      </c>
      <c r="E329" s="574"/>
      <c r="F329" s="574" t="s">
        <v>8</v>
      </c>
      <c r="G329" s="955"/>
      <c r="H329" s="916">
        <f t="shared" si="30"/>
        <v>0</v>
      </c>
      <c r="I329" s="916">
        <f>H329*$I$14</f>
        <v>0</v>
      </c>
      <c r="J329" s="10"/>
      <c r="K329" s="953">
        <f>SUM(H329:I329)</f>
        <v>0</v>
      </c>
    </row>
    <row r="330" spans="1:11" ht="15.6" hidden="1" x14ac:dyDescent="0.3">
      <c r="A330" s="754" t="str">
        <f t="shared" si="29"/>
        <v/>
      </c>
      <c r="B330" s="574" t="s">
        <v>449</v>
      </c>
      <c r="C330" s="574"/>
      <c r="D330" s="571" t="s">
        <v>385</v>
      </c>
      <c r="E330" s="574"/>
      <c r="F330" s="574" t="s">
        <v>201</v>
      </c>
      <c r="G330" s="955"/>
      <c r="H330" s="916">
        <f t="shared" si="30"/>
        <v>0</v>
      </c>
      <c r="I330" s="916">
        <f>H330*$I$14</f>
        <v>0</v>
      </c>
      <c r="J330" s="10"/>
      <c r="K330" s="953">
        <f>SUM(H330:I330)</f>
        <v>0</v>
      </c>
    </row>
    <row r="331" spans="1:11" ht="15.6" hidden="1" x14ac:dyDescent="0.3">
      <c r="A331" s="754" t="str">
        <f t="shared" si="29"/>
        <v/>
      </c>
      <c r="B331" s="574" t="s">
        <v>450</v>
      </c>
      <c r="C331" s="574"/>
      <c r="D331" s="571" t="s">
        <v>386</v>
      </c>
      <c r="E331" s="574"/>
      <c r="F331" s="574" t="s">
        <v>22</v>
      </c>
      <c r="G331" s="955"/>
      <c r="H331" s="916">
        <f t="shared" si="30"/>
        <v>0</v>
      </c>
      <c r="I331" s="916">
        <f>H331*$I$14</f>
        <v>0</v>
      </c>
      <c r="J331" s="10"/>
      <c r="K331" s="953">
        <f>SUM(H331:I331)</f>
        <v>0</v>
      </c>
    </row>
    <row r="332" spans="1:11" ht="15.6" hidden="1" x14ac:dyDescent="0.3">
      <c r="A332" s="754" t="str">
        <f t="shared" si="29"/>
        <v/>
      </c>
      <c r="B332" s="574" t="s">
        <v>451</v>
      </c>
      <c r="C332" s="574"/>
      <c r="D332" s="571" t="s">
        <v>477</v>
      </c>
      <c r="E332" s="574"/>
      <c r="F332" s="574" t="s">
        <v>22</v>
      </c>
      <c r="G332" s="955"/>
      <c r="H332" s="916">
        <f t="shared" si="30"/>
        <v>0</v>
      </c>
      <c r="I332" s="916">
        <f>H332*$I$14</f>
        <v>0</v>
      </c>
      <c r="J332" s="10"/>
      <c r="K332" s="953">
        <f>SUM(H332:I332)</f>
        <v>0</v>
      </c>
    </row>
    <row r="333" spans="1:11" ht="15.6" hidden="1" x14ac:dyDescent="0.3">
      <c r="A333" s="754" t="str">
        <f t="shared" si="29"/>
        <v/>
      </c>
      <c r="B333" s="574"/>
      <c r="C333" s="574"/>
      <c r="D333" s="571"/>
      <c r="E333" s="574"/>
      <c r="F333" s="574"/>
      <c r="G333" s="955"/>
      <c r="H333" s="955"/>
      <c r="I333" s="955"/>
      <c r="J333" s="574"/>
      <c r="K333" s="955"/>
    </row>
    <row r="334" spans="1:11" ht="15.6" hidden="1" x14ac:dyDescent="0.3">
      <c r="A334" s="754" t="str">
        <f t="shared" si="29"/>
        <v/>
      </c>
      <c r="B334" s="42" t="s">
        <v>478</v>
      </c>
      <c r="C334" s="42"/>
      <c r="D334" s="65" t="s">
        <v>514</v>
      </c>
      <c r="E334" s="42"/>
      <c r="F334" s="42"/>
      <c r="G334" s="956"/>
      <c r="H334" s="956"/>
      <c r="I334" s="956"/>
      <c r="J334" s="42"/>
      <c r="K334" s="956"/>
    </row>
    <row r="335" spans="1:11" ht="15.6" hidden="1" x14ac:dyDescent="0.3">
      <c r="A335" s="754" t="str">
        <f t="shared" si="29"/>
        <v/>
      </c>
      <c r="B335" s="574" t="s">
        <v>479</v>
      </c>
      <c r="C335" s="574"/>
      <c r="D335" s="571" t="s">
        <v>475</v>
      </c>
      <c r="E335" s="574"/>
      <c r="F335" s="574" t="s">
        <v>8</v>
      </c>
      <c r="G335" s="916"/>
      <c r="H335" s="916">
        <f t="shared" si="30"/>
        <v>0</v>
      </c>
      <c r="I335" s="916">
        <f>H335*$I$14</f>
        <v>0</v>
      </c>
      <c r="J335" s="10"/>
      <c r="K335" s="953">
        <f>SUM(H335:I335)</f>
        <v>0</v>
      </c>
    </row>
    <row r="336" spans="1:11" ht="15.6" hidden="1" x14ac:dyDescent="0.3">
      <c r="A336" s="754" t="str">
        <f t="shared" si="29"/>
        <v/>
      </c>
      <c r="B336" s="574" t="s">
        <v>480</v>
      </c>
      <c r="C336" s="574"/>
      <c r="D336" s="571" t="s">
        <v>385</v>
      </c>
      <c r="E336" s="574"/>
      <c r="F336" s="574" t="s">
        <v>201</v>
      </c>
      <c r="G336" s="916"/>
      <c r="H336" s="916">
        <f t="shared" si="30"/>
        <v>0</v>
      </c>
      <c r="I336" s="916">
        <f>H336*$I$14</f>
        <v>0</v>
      </c>
      <c r="J336" s="10"/>
      <c r="K336" s="953">
        <f>SUM(H336:I336)</f>
        <v>0</v>
      </c>
    </row>
    <row r="337" spans="1:11" ht="15.6" hidden="1" x14ac:dyDescent="0.3">
      <c r="A337" s="754" t="str">
        <f t="shared" si="29"/>
        <v/>
      </c>
      <c r="B337" s="574" t="s">
        <v>481</v>
      </c>
      <c r="C337" s="574"/>
      <c r="D337" s="571" t="s">
        <v>520</v>
      </c>
      <c r="E337" s="574"/>
      <c r="F337" s="574" t="s">
        <v>238</v>
      </c>
      <c r="G337" s="916"/>
      <c r="H337" s="916">
        <f t="shared" si="30"/>
        <v>0</v>
      </c>
      <c r="I337" s="916">
        <f>H337*$I$14</f>
        <v>0</v>
      </c>
      <c r="J337" s="10"/>
      <c r="K337" s="953">
        <f>SUM(H337:I337)</f>
        <v>0</v>
      </c>
    </row>
    <row r="338" spans="1:11" ht="15.6" hidden="1" x14ac:dyDescent="0.3">
      <c r="A338" s="754" t="str">
        <f t="shared" si="29"/>
        <v/>
      </c>
      <c r="B338" s="7" t="s">
        <v>482</v>
      </c>
      <c r="C338" s="7"/>
      <c r="D338" s="20" t="s">
        <v>515</v>
      </c>
      <c r="E338" s="7"/>
      <c r="F338" s="7"/>
      <c r="G338" s="964"/>
      <c r="H338" s="964"/>
      <c r="I338" s="964"/>
      <c r="J338" s="403"/>
      <c r="K338" s="964"/>
    </row>
    <row r="339" spans="1:11" ht="15.6" hidden="1" x14ac:dyDescent="0.3">
      <c r="A339" s="754" t="str">
        <f t="shared" ref="A339:A405" si="33">IF(K339&lt;&gt;0,"x","")</f>
        <v/>
      </c>
      <c r="B339" s="42" t="s">
        <v>483</v>
      </c>
      <c r="C339" s="42"/>
      <c r="D339" s="65" t="s">
        <v>516</v>
      </c>
      <c r="E339" s="42"/>
      <c r="F339" s="42"/>
      <c r="G339" s="956"/>
      <c r="H339" s="956"/>
      <c r="I339" s="956"/>
      <c r="J339" s="42"/>
      <c r="K339" s="956"/>
    </row>
    <row r="340" spans="1:11" ht="15.6" hidden="1" x14ac:dyDescent="0.3">
      <c r="A340" s="754" t="str">
        <f t="shared" si="33"/>
        <v/>
      </c>
      <c r="B340" s="574" t="s">
        <v>484</v>
      </c>
      <c r="C340" s="574"/>
      <c r="D340" s="571" t="s">
        <v>521</v>
      </c>
      <c r="E340" s="574"/>
      <c r="F340" s="574" t="s">
        <v>23</v>
      </c>
      <c r="G340" s="916"/>
      <c r="H340" s="916">
        <f t="shared" si="30"/>
        <v>0</v>
      </c>
      <c r="I340" s="916">
        <f>H340*$I$14</f>
        <v>0</v>
      </c>
      <c r="J340" s="10"/>
      <c r="K340" s="953">
        <f>SUM(H340:I340)</f>
        <v>0</v>
      </c>
    </row>
    <row r="341" spans="1:11" ht="15.6" hidden="1" x14ac:dyDescent="0.3">
      <c r="A341" s="754" t="str">
        <f t="shared" si="33"/>
        <v/>
      </c>
      <c r="B341" s="574" t="s">
        <v>485</v>
      </c>
      <c r="C341" s="574"/>
      <c r="D341" s="571" t="s">
        <v>522</v>
      </c>
      <c r="E341" s="574"/>
      <c r="F341" s="574" t="s">
        <v>23</v>
      </c>
      <c r="G341" s="916"/>
      <c r="H341" s="916">
        <f t="shared" si="30"/>
        <v>0</v>
      </c>
      <c r="I341" s="916">
        <f>H341*$I$14</f>
        <v>0</v>
      </c>
      <c r="J341" s="10"/>
      <c r="K341" s="953">
        <f>SUM(H341:I341)</f>
        <v>0</v>
      </c>
    </row>
    <row r="342" spans="1:11" ht="15.6" hidden="1" x14ac:dyDescent="0.3">
      <c r="A342" s="754" t="str">
        <f t="shared" si="33"/>
        <v/>
      </c>
      <c r="B342" s="574" t="s">
        <v>486</v>
      </c>
      <c r="C342" s="574"/>
      <c r="D342" s="571" t="s">
        <v>523</v>
      </c>
      <c r="E342" s="574"/>
      <c r="F342" s="574" t="s">
        <v>23</v>
      </c>
      <c r="G342" s="916"/>
      <c r="H342" s="916">
        <f t="shared" si="30"/>
        <v>0</v>
      </c>
      <c r="I342" s="916">
        <f>H342*$I$14</f>
        <v>0</v>
      </c>
      <c r="J342" s="10"/>
      <c r="K342" s="953">
        <f>SUM(H342:I342)</f>
        <v>0</v>
      </c>
    </row>
    <row r="343" spans="1:11" ht="15.6" hidden="1" x14ac:dyDescent="0.3">
      <c r="A343" s="754" t="str">
        <f t="shared" si="33"/>
        <v/>
      </c>
      <c r="B343" s="574" t="s">
        <v>487</v>
      </c>
      <c r="C343" s="574"/>
      <c r="D343" s="571" t="s">
        <v>524</v>
      </c>
      <c r="E343" s="574"/>
      <c r="F343" s="574" t="s">
        <v>23</v>
      </c>
      <c r="G343" s="916"/>
      <c r="H343" s="916">
        <f t="shared" ref="H343:H378" si="34">G343*E343</f>
        <v>0</v>
      </c>
      <c r="I343" s="916">
        <f>H343*$I$14</f>
        <v>0</v>
      </c>
      <c r="J343" s="10"/>
      <c r="K343" s="953">
        <f>SUM(H343:I343)</f>
        <v>0</v>
      </c>
    </row>
    <row r="344" spans="1:11" ht="15.6" hidden="1" x14ac:dyDescent="0.3">
      <c r="A344" s="754" t="str">
        <f t="shared" si="33"/>
        <v/>
      </c>
      <c r="B344" s="574" t="s">
        <v>488</v>
      </c>
      <c r="C344" s="574"/>
      <c r="D344" s="571" t="s">
        <v>525</v>
      </c>
      <c r="E344" s="574"/>
      <c r="F344" s="574" t="s">
        <v>23</v>
      </c>
      <c r="G344" s="916"/>
      <c r="H344" s="916">
        <f t="shared" si="34"/>
        <v>0</v>
      </c>
      <c r="I344" s="916">
        <f>H344*$I$14</f>
        <v>0</v>
      </c>
      <c r="J344" s="10"/>
      <c r="K344" s="953">
        <f>SUM(H344:I344)</f>
        <v>0</v>
      </c>
    </row>
    <row r="345" spans="1:11" ht="15.6" hidden="1" x14ac:dyDescent="0.3">
      <c r="A345" s="754" t="str">
        <f t="shared" si="33"/>
        <v/>
      </c>
      <c r="B345" s="574"/>
      <c r="C345" s="574"/>
      <c r="D345" s="571"/>
      <c r="E345" s="574"/>
      <c r="F345" s="574"/>
      <c r="G345" s="955"/>
      <c r="H345" s="955"/>
      <c r="I345" s="955"/>
      <c r="J345" s="574"/>
      <c r="K345" s="955"/>
    </row>
    <row r="346" spans="1:11" ht="15.6" hidden="1" x14ac:dyDescent="0.3">
      <c r="A346" s="754" t="str">
        <f t="shared" si="33"/>
        <v/>
      </c>
      <c r="B346" s="42" t="s">
        <v>489</v>
      </c>
      <c r="C346" s="42"/>
      <c r="D346" s="65" t="s">
        <v>517</v>
      </c>
      <c r="E346" s="42"/>
      <c r="F346" s="42"/>
      <c r="G346" s="956"/>
      <c r="H346" s="956"/>
      <c r="I346" s="956"/>
      <c r="J346" s="42"/>
      <c r="K346" s="956"/>
    </row>
    <row r="347" spans="1:11" ht="15.6" hidden="1" x14ac:dyDescent="0.3">
      <c r="A347" s="754" t="str">
        <f t="shared" si="33"/>
        <v/>
      </c>
      <c r="B347" s="574" t="s">
        <v>490</v>
      </c>
      <c r="C347" s="574"/>
      <c r="D347" s="571" t="s">
        <v>526</v>
      </c>
      <c r="E347" s="574"/>
      <c r="F347" s="574" t="s">
        <v>23</v>
      </c>
      <c r="G347" s="916"/>
      <c r="H347" s="916">
        <f t="shared" si="34"/>
        <v>0</v>
      </c>
      <c r="I347" s="916">
        <f>H347*$I$14</f>
        <v>0</v>
      </c>
      <c r="J347" s="10"/>
      <c r="K347" s="953">
        <f>SUM(H347:I347)</f>
        <v>0</v>
      </c>
    </row>
    <row r="348" spans="1:11" ht="15.6" hidden="1" x14ac:dyDescent="0.3">
      <c r="A348" s="754" t="str">
        <f t="shared" si="33"/>
        <v/>
      </c>
      <c r="B348" s="574" t="s">
        <v>491</v>
      </c>
      <c r="C348" s="574"/>
      <c r="D348" s="571" t="s">
        <v>527</v>
      </c>
      <c r="E348" s="574"/>
      <c r="F348" s="574" t="s">
        <v>23</v>
      </c>
      <c r="G348" s="916"/>
      <c r="H348" s="916">
        <f t="shared" si="34"/>
        <v>0</v>
      </c>
      <c r="I348" s="916">
        <f>H348*$I$14</f>
        <v>0</v>
      </c>
      <c r="J348" s="10"/>
      <c r="K348" s="953">
        <f>SUM(H348:I348)</f>
        <v>0</v>
      </c>
    </row>
    <row r="349" spans="1:11" ht="15.6" hidden="1" x14ac:dyDescent="0.3">
      <c r="A349" s="754" t="str">
        <f t="shared" si="33"/>
        <v/>
      </c>
      <c r="B349" s="574" t="s">
        <v>492</v>
      </c>
      <c r="C349" s="574"/>
      <c r="D349" s="571" t="s">
        <v>528</v>
      </c>
      <c r="E349" s="574"/>
      <c r="F349" s="574" t="s">
        <v>23</v>
      </c>
      <c r="G349" s="916"/>
      <c r="H349" s="916">
        <f t="shared" si="34"/>
        <v>0</v>
      </c>
      <c r="I349" s="916">
        <f>H349*$I$14</f>
        <v>0</v>
      </c>
      <c r="J349" s="10"/>
      <c r="K349" s="953">
        <f>SUM(H349:I349)</f>
        <v>0</v>
      </c>
    </row>
    <row r="350" spans="1:11" ht="15.6" hidden="1" x14ac:dyDescent="0.3">
      <c r="A350" s="754" t="str">
        <f t="shared" si="33"/>
        <v/>
      </c>
      <c r="B350" s="574" t="s">
        <v>493</v>
      </c>
      <c r="C350" s="574"/>
      <c r="D350" s="571" t="s">
        <v>529</v>
      </c>
      <c r="E350" s="574"/>
      <c r="F350" s="574" t="s">
        <v>23</v>
      </c>
      <c r="G350" s="916"/>
      <c r="H350" s="916">
        <f t="shared" si="34"/>
        <v>0</v>
      </c>
      <c r="I350" s="916">
        <f>H350*$I$14</f>
        <v>0</v>
      </c>
      <c r="J350" s="10"/>
      <c r="K350" s="953">
        <f>SUM(H350:I350)</f>
        <v>0</v>
      </c>
    </row>
    <row r="351" spans="1:11" ht="15.6" hidden="1" x14ac:dyDescent="0.3">
      <c r="A351" s="754" t="str">
        <f t="shared" si="33"/>
        <v/>
      </c>
      <c r="B351" s="574" t="s">
        <v>2861</v>
      </c>
      <c r="C351" s="574"/>
      <c r="D351" s="571" t="s">
        <v>2860</v>
      </c>
      <c r="E351" s="574"/>
      <c r="F351" s="574" t="s">
        <v>112</v>
      </c>
      <c r="G351" s="916"/>
      <c r="H351" s="916">
        <f t="shared" si="34"/>
        <v>0</v>
      </c>
      <c r="I351" s="916">
        <f>H351*$I$14</f>
        <v>0</v>
      </c>
      <c r="J351" s="10"/>
      <c r="K351" s="953">
        <f>SUM(H351:I351)</f>
        <v>0</v>
      </c>
    </row>
    <row r="352" spans="1:11" ht="15.6" hidden="1" x14ac:dyDescent="0.3">
      <c r="A352" s="754" t="str">
        <f t="shared" si="33"/>
        <v/>
      </c>
      <c r="B352" s="574"/>
      <c r="C352" s="574"/>
      <c r="D352" s="571"/>
      <c r="E352" s="574"/>
      <c r="F352" s="574"/>
      <c r="G352" s="916"/>
      <c r="H352" s="916">
        <f t="shared" si="34"/>
        <v>0</v>
      </c>
      <c r="I352" s="916"/>
      <c r="J352" s="10"/>
      <c r="K352" s="953"/>
    </row>
    <row r="353" spans="1:11" ht="15.6" hidden="1" x14ac:dyDescent="0.3">
      <c r="A353" s="754" t="str">
        <f t="shared" si="33"/>
        <v/>
      </c>
      <c r="B353" s="574" t="s">
        <v>494</v>
      </c>
      <c r="C353" s="574"/>
      <c r="D353" s="571" t="s">
        <v>530</v>
      </c>
      <c r="E353" s="574"/>
      <c r="F353" s="574" t="s">
        <v>23</v>
      </c>
      <c r="G353" s="916"/>
      <c r="H353" s="916">
        <f t="shared" si="34"/>
        <v>0</v>
      </c>
      <c r="I353" s="916">
        <f>H353*$I$14</f>
        <v>0</v>
      </c>
      <c r="J353" s="10"/>
      <c r="K353" s="953">
        <f>SUM(H353:I353)</f>
        <v>0</v>
      </c>
    </row>
    <row r="354" spans="1:11" ht="15.6" hidden="1" x14ac:dyDescent="0.3">
      <c r="A354" s="754" t="str">
        <f t="shared" si="33"/>
        <v/>
      </c>
      <c r="B354" s="574" t="s">
        <v>495</v>
      </c>
      <c r="C354" s="574"/>
      <c r="D354" s="571" t="s">
        <v>531</v>
      </c>
      <c r="E354" s="574"/>
      <c r="F354" s="574" t="s">
        <v>23</v>
      </c>
      <c r="G354" s="916"/>
      <c r="H354" s="916">
        <f t="shared" si="34"/>
        <v>0</v>
      </c>
      <c r="I354" s="916">
        <f>H354*$I$14</f>
        <v>0</v>
      </c>
      <c r="J354" s="10"/>
      <c r="K354" s="953">
        <f>SUM(H354:I354)</f>
        <v>0</v>
      </c>
    </row>
    <row r="355" spans="1:11" ht="15.6" hidden="1" x14ac:dyDescent="0.3">
      <c r="A355" s="754" t="str">
        <f t="shared" si="33"/>
        <v/>
      </c>
      <c r="B355" s="574" t="s">
        <v>3051</v>
      </c>
      <c r="C355" s="574" t="s">
        <v>3083</v>
      </c>
      <c r="D355" s="571" t="s">
        <v>3084</v>
      </c>
      <c r="E355" s="78"/>
      <c r="F355" s="574" t="s">
        <v>210</v>
      </c>
      <c r="G355" s="916"/>
      <c r="H355" s="916">
        <f t="shared" si="34"/>
        <v>0</v>
      </c>
      <c r="I355" s="916">
        <f>H355*$I$14</f>
        <v>0</v>
      </c>
      <c r="J355" s="10"/>
      <c r="K355" s="953">
        <f>SUM(H355:I355)</f>
        <v>0</v>
      </c>
    </row>
    <row r="356" spans="1:11" ht="15.6" hidden="1" x14ac:dyDescent="0.3">
      <c r="A356" s="754" t="str">
        <f t="shared" si="33"/>
        <v/>
      </c>
      <c r="B356" s="574"/>
      <c r="C356" s="574"/>
      <c r="D356" s="571"/>
      <c r="E356" s="574"/>
      <c r="F356" s="574"/>
      <c r="G356" s="955"/>
      <c r="H356" s="916"/>
      <c r="I356" s="955"/>
      <c r="J356" s="574"/>
      <c r="K356" s="955"/>
    </row>
    <row r="357" spans="1:11" ht="15.6" hidden="1" x14ac:dyDescent="0.3">
      <c r="A357" s="754" t="str">
        <f t="shared" si="33"/>
        <v/>
      </c>
      <c r="B357" s="42" t="s">
        <v>496</v>
      </c>
      <c r="C357" s="42"/>
      <c r="D357" s="65" t="s">
        <v>532</v>
      </c>
      <c r="E357" s="42"/>
      <c r="F357" s="42" t="s">
        <v>60</v>
      </c>
      <c r="G357" s="956"/>
      <c r="H357" s="956">
        <f t="shared" si="34"/>
        <v>0</v>
      </c>
      <c r="I357" s="956">
        <f>H357*$I$14</f>
        <v>0</v>
      </c>
      <c r="J357" s="42"/>
      <c r="K357" s="956">
        <f>SUM(H357:I357)</f>
        <v>0</v>
      </c>
    </row>
    <row r="358" spans="1:11" ht="15.6" hidden="1" x14ac:dyDescent="0.3">
      <c r="A358" s="754" t="str">
        <f t="shared" si="33"/>
        <v/>
      </c>
      <c r="B358" s="574"/>
      <c r="C358" s="574"/>
      <c r="D358" s="571"/>
      <c r="E358" s="574"/>
      <c r="F358" s="574"/>
      <c r="G358" s="955"/>
      <c r="H358" s="955"/>
      <c r="I358" s="955"/>
      <c r="J358" s="574"/>
      <c r="K358" s="955"/>
    </row>
    <row r="359" spans="1:11" ht="15.6" hidden="1" x14ac:dyDescent="0.3">
      <c r="A359" s="754" t="str">
        <f t="shared" si="33"/>
        <v/>
      </c>
      <c r="B359" s="42" t="s">
        <v>497</v>
      </c>
      <c r="C359" s="42"/>
      <c r="D359" s="65" t="s">
        <v>518</v>
      </c>
      <c r="E359" s="42"/>
      <c r="F359" s="42"/>
      <c r="G359" s="956"/>
      <c r="H359" s="956"/>
      <c r="I359" s="956"/>
      <c r="J359" s="42"/>
      <c r="K359" s="956"/>
    </row>
    <row r="360" spans="1:11" ht="15.6" hidden="1" x14ac:dyDescent="0.3">
      <c r="A360" s="754" t="str">
        <f t="shared" si="33"/>
        <v/>
      </c>
      <c r="B360" s="574" t="s">
        <v>498</v>
      </c>
      <c r="C360" s="574"/>
      <c r="D360" s="571" t="s">
        <v>533</v>
      </c>
      <c r="E360" s="574"/>
      <c r="F360" s="574" t="s">
        <v>22</v>
      </c>
      <c r="G360" s="916"/>
      <c r="H360" s="916">
        <f t="shared" si="34"/>
        <v>0</v>
      </c>
      <c r="I360" s="916">
        <f t="shared" ref="I360:I367" si="35">H360*$I$14</f>
        <v>0</v>
      </c>
      <c r="J360" s="10"/>
      <c r="K360" s="953">
        <f t="shared" ref="K360:K367" si="36">SUM(H360:I360)</f>
        <v>0</v>
      </c>
    </row>
    <row r="361" spans="1:11" ht="15.6" hidden="1" x14ac:dyDescent="0.3">
      <c r="A361" s="754" t="str">
        <f t="shared" si="33"/>
        <v/>
      </c>
      <c r="B361" s="574" t="s">
        <v>499</v>
      </c>
      <c r="C361" s="574"/>
      <c r="D361" s="571" t="s">
        <v>540</v>
      </c>
      <c r="E361" s="574"/>
      <c r="F361" s="574" t="s">
        <v>22</v>
      </c>
      <c r="G361" s="916"/>
      <c r="H361" s="916">
        <f t="shared" si="34"/>
        <v>0</v>
      </c>
      <c r="I361" s="916">
        <f t="shared" si="35"/>
        <v>0</v>
      </c>
      <c r="J361" s="10"/>
      <c r="K361" s="953">
        <f t="shared" si="36"/>
        <v>0</v>
      </c>
    </row>
    <row r="362" spans="1:11" ht="15.6" hidden="1" x14ac:dyDescent="0.3">
      <c r="A362" s="754" t="str">
        <f t="shared" si="33"/>
        <v/>
      </c>
      <c r="B362" s="574" t="s">
        <v>500</v>
      </c>
      <c r="C362" s="574"/>
      <c r="D362" s="571" t="s">
        <v>539</v>
      </c>
      <c r="E362" s="574"/>
      <c r="F362" s="574" t="s">
        <v>22</v>
      </c>
      <c r="G362" s="916"/>
      <c r="H362" s="916">
        <f t="shared" si="34"/>
        <v>0</v>
      </c>
      <c r="I362" s="916">
        <f t="shared" si="35"/>
        <v>0</v>
      </c>
      <c r="J362" s="10"/>
      <c r="K362" s="953">
        <f t="shared" si="36"/>
        <v>0</v>
      </c>
    </row>
    <row r="363" spans="1:11" ht="15.6" hidden="1" x14ac:dyDescent="0.3">
      <c r="A363" s="754" t="str">
        <f t="shared" si="33"/>
        <v/>
      </c>
      <c r="B363" s="574" t="s">
        <v>501</v>
      </c>
      <c r="C363" s="574"/>
      <c r="D363" s="571" t="s">
        <v>538</v>
      </c>
      <c r="E363" s="574"/>
      <c r="F363" s="574" t="s">
        <v>22</v>
      </c>
      <c r="G363" s="916"/>
      <c r="H363" s="916">
        <f t="shared" si="34"/>
        <v>0</v>
      </c>
      <c r="I363" s="916">
        <f t="shared" si="35"/>
        <v>0</v>
      </c>
      <c r="J363" s="10"/>
      <c r="K363" s="953">
        <f t="shared" si="36"/>
        <v>0</v>
      </c>
    </row>
    <row r="364" spans="1:11" ht="15.6" hidden="1" x14ac:dyDescent="0.3">
      <c r="A364" s="754" t="str">
        <f t="shared" si="33"/>
        <v/>
      </c>
      <c r="B364" s="574" t="s">
        <v>502</v>
      </c>
      <c r="C364" s="574"/>
      <c r="D364" s="571" t="s">
        <v>537</v>
      </c>
      <c r="E364" s="574"/>
      <c r="F364" s="574" t="s">
        <v>22</v>
      </c>
      <c r="G364" s="916"/>
      <c r="H364" s="916">
        <f t="shared" si="34"/>
        <v>0</v>
      </c>
      <c r="I364" s="916">
        <f t="shared" si="35"/>
        <v>0</v>
      </c>
      <c r="J364" s="10"/>
      <c r="K364" s="953">
        <f t="shared" si="36"/>
        <v>0</v>
      </c>
    </row>
    <row r="365" spans="1:11" ht="15.6" hidden="1" x14ac:dyDescent="0.3">
      <c r="A365" s="754" t="str">
        <f t="shared" si="33"/>
        <v/>
      </c>
      <c r="B365" s="574" t="s">
        <v>503</v>
      </c>
      <c r="C365" s="574"/>
      <c r="D365" s="571" t="s">
        <v>536</v>
      </c>
      <c r="E365" s="574"/>
      <c r="F365" s="574" t="s">
        <v>22</v>
      </c>
      <c r="G365" s="916"/>
      <c r="H365" s="916">
        <f t="shared" si="34"/>
        <v>0</v>
      </c>
      <c r="I365" s="916">
        <f t="shared" si="35"/>
        <v>0</v>
      </c>
      <c r="J365" s="10"/>
      <c r="K365" s="953">
        <f t="shared" si="36"/>
        <v>0</v>
      </c>
    </row>
    <row r="366" spans="1:11" ht="15.6" hidden="1" x14ac:dyDescent="0.3">
      <c r="A366" s="754" t="str">
        <f t="shared" si="33"/>
        <v/>
      </c>
      <c r="B366" s="574" t="s">
        <v>504</v>
      </c>
      <c r="C366" s="574"/>
      <c r="D366" s="571" t="s">
        <v>535</v>
      </c>
      <c r="E366" s="574"/>
      <c r="F366" s="574" t="s">
        <v>22</v>
      </c>
      <c r="G366" s="916"/>
      <c r="H366" s="916">
        <f t="shared" si="34"/>
        <v>0</v>
      </c>
      <c r="I366" s="916">
        <f t="shared" si="35"/>
        <v>0</v>
      </c>
      <c r="J366" s="10"/>
      <c r="K366" s="953">
        <f t="shared" si="36"/>
        <v>0</v>
      </c>
    </row>
    <row r="367" spans="1:11" ht="15.6" hidden="1" x14ac:dyDescent="0.3">
      <c r="A367" s="754" t="str">
        <f t="shared" si="33"/>
        <v/>
      </c>
      <c r="B367" s="574" t="s">
        <v>505</v>
      </c>
      <c r="C367" s="574"/>
      <c r="D367" s="571" t="s">
        <v>534</v>
      </c>
      <c r="E367" s="574"/>
      <c r="F367" s="574" t="s">
        <v>22</v>
      </c>
      <c r="G367" s="916"/>
      <c r="H367" s="916">
        <f t="shared" si="34"/>
        <v>0</v>
      </c>
      <c r="I367" s="916">
        <f t="shared" si="35"/>
        <v>0</v>
      </c>
      <c r="J367" s="10"/>
      <c r="K367" s="953">
        <f t="shared" si="36"/>
        <v>0</v>
      </c>
    </row>
    <row r="368" spans="1:11" ht="15.6" hidden="1" x14ac:dyDescent="0.3">
      <c r="A368" s="754" t="str">
        <f t="shared" si="33"/>
        <v/>
      </c>
      <c r="B368" s="574"/>
      <c r="C368" s="574"/>
      <c r="D368" s="571"/>
      <c r="E368" s="574"/>
      <c r="F368" s="574"/>
      <c r="G368" s="955"/>
      <c r="H368" s="955"/>
      <c r="I368" s="955"/>
      <c r="J368" s="574"/>
      <c r="K368" s="955"/>
    </row>
    <row r="369" spans="1:13" ht="15.6" hidden="1" x14ac:dyDescent="0.3">
      <c r="A369" s="754" t="str">
        <f t="shared" si="33"/>
        <v/>
      </c>
      <c r="B369" s="42" t="s">
        <v>506</v>
      </c>
      <c r="C369" s="42"/>
      <c r="D369" s="65" t="s">
        <v>519</v>
      </c>
      <c r="E369" s="42"/>
      <c r="F369" s="42"/>
      <c r="G369" s="956"/>
      <c r="H369" s="956"/>
      <c r="I369" s="956"/>
      <c r="J369" s="42"/>
      <c r="K369" s="956"/>
    </row>
    <row r="370" spans="1:13" ht="15.6" hidden="1" x14ac:dyDescent="0.3">
      <c r="A370" s="754" t="str">
        <f t="shared" si="33"/>
        <v/>
      </c>
      <c r="B370" s="574" t="s">
        <v>507</v>
      </c>
      <c r="C370" s="574"/>
      <c r="D370" s="571" t="s">
        <v>541</v>
      </c>
      <c r="E370" s="574"/>
      <c r="F370" s="574" t="s">
        <v>201</v>
      </c>
      <c r="G370" s="916"/>
      <c r="H370" s="916">
        <f t="shared" si="34"/>
        <v>0</v>
      </c>
      <c r="I370" s="916">
        <f t="shared" ref="I370:I378" si="37">H370*$I$14</f>
        <v>0</v>
      </c>
      <c r="J370" s="10"/>
      <c r="K370" s="953">
        <f t="shared" ref="K370:K378" si="38">SUM(H370:I370)</f>
        <v>0</v>
      </c>
    </row>
    <row r="371" spans="1:13" ht="15.6" hidden="1" x14ac:dyDescent="0.3">
      <c r="A371" s="754" t="str">
        <f t="shared" si="33"/>
        <v/>
      </c>
      <c r="B371" s="574" t="s">
        <v>508</v>
      </c>
      <c r="C371" s="574"/>
      <c r="D371" s="571" t="s">
        <v>542</v>
      </c>
      <c r="E371" s="574"/>
      <c r="F371" s="574" t="s">
        <v>201</v>
      </c>
      <c r="G371" s="916"/>
      <c r="H371" s="916">
        <f t="shared" si="34"/>
        <v>0</v>
      </c>
      <c r="I371" s="916">
        <f t="shared" si="37"/>
        <v>0</v>
      </c>
      <c r="J371" s="10"/>
      <c r="K371" s="953">
        <f t="shared" si="38"/>
        <v>0</v>
      </c>
    </row>
    <row r="372" spans="1:13" ht="15.6" hidden="1" x14ac:dyDescent="0.3">
      <c r="A372" s="754" t="str">
        <f t="shared" si="33"/>
        <v/>
      </c>
      <c r="B372" s="574" t="s">
        <v>509</v>
      </c>
      <c r="C372" s="574"/>
      <c r="D372" s="571" t="s">
        <v>540</v>
      </c>
      <c r="E372" s="574"/>
      <c r="F372" s="574" t="s">
        <v>22</v>
      </c>
      <c r="G372" s="916"/>
      <c r="H372" s="916">
        <f t="shared" si="34"/>
        <v>0</v>
      </c>
      <c r="I372" s="916">
        <f t="shared" si="37"/>
        <v>0</v>
      </c>
      <c r="J372" s="10"/>
      <c r="K372" s="953">
        <f t="shared" si="38"/>
        <v>0</v>
      </c>
    </row>
    <row r="373" spans="1:13" ht="15.6" hidden="1" x14ac:dyDescent="0.3">
      <c r="A373" s="754" t="str">
        <f t="shared" si="33"/>
        <v/>
      </c>
      <c r="B373" s="574" t="s">
        <v>510</v>
      </c>
      <c r="C373" s="574"/>
      <c r="D373" s="571" t="s">
        <v>539</v>
      </c>
      <c r="E373" s="574"/>
      <c r="F373" s="574" t="s">
        <v>22</v>
      </c>
      <c r="G373" s="916"/>
      <c r="H373" s="916">
        <f t="shared" si="34"/>
        <v>0</v>
      </c>
      <c r="I373" s="916">
        <f t="shared" si="37"/>
        <v>0</v>
      </c>
      <c r="J373" s="10"/>
      <c r="K373" s="953">
        <f t="shared" si="38"/>
        <v>0</v>
      </c>
    </row>
    <row r="374" spans="1:13" ht="15.6" hidden="1" x14ac:dyDescent="0.3">
      <c r="A374" s="754" t="str">
        <f t="shared" si="33"/>
        <v/>
      </c>
      <c r="B374" s="574" t="s">
        <v>511</v>
      </c>
      <c r="C374" s="574"/>
      <c r="D374" s="571" t="s">
        <v>538</v>
      </c>
      <c r="E374" s="574"/>
      <c r="F374" s="574" t="s">
        <v>22</v>
      </c>
      <c r="G374" s="916"/>
      <c r="H374" s="916">
        <f t="shared" si="34"/>
        <v>0</v>
      </c>
      <c r="I374" s="916">
        <f t="shared" si="37"/>
        <v>0</v>
      </c>
      <c r="J374" s="10"/>
      <c r="K374" s="953">
        <f t="shared" si="38"/>
        <v>0</v>
      </c>
    </row>
    <row r="375" spans="1:13" ht="15.6" hidden="1" x14ac:dyDescent="0.3">
      <c r="A375" s="754" t="str">
        <f t="shared" si="33"/>
        <v/>
      </c>
      <c r="B375" s="574" t="s">
        <v>512</v>
      </c>
      <c r="C375" s="574"/>
      <c r="D375" s="571" t="s">
        <v>537</v>
      </c>
      <c r="E375" s="574"/>
      <c r="F375" s="574" t="s">
        <v>22</v>
      </c>
      <c r="G375" s="916"/>
      <c r="H375" s="916">
        <f t="shared" si="34"/>
        <v>0</v>
      </c>
      <c r="I375" s="916">
        <f t="shared" si="37"/>
        <v>0</v>
      </c>
      <c r="J375" s="10"/>
      <c r="K375" s="953">
        <f t="shared" si="38"/>
        <v>0</v>
      </c>
    </row>
    <row r="376" spans="1:13" ht="15.6" hidden="1" x14ac:dyDescent="0.3">
      <c r="A376" s="754" t="str">
        <f t="shared" si="33"/>
        <v/>
      </c>
      <c r="B376" s="574" t="s">
        <v>513</v>
      </c>
      <c r="C376" s="574"/>
      <c r="D376" s="571" t="s">
        <v>536</v>
      </c>
      <c r="E376" s="574"/>
      <c r="F376" s="574" t="s">
        <v>22</v>
      </c>
      <c r="G376" s="916"/>
      <c r="H376" s="916">
        <f t="shared" si="34"/>
        <v>0</v>
      </c>
      <c r="I376" s="916">
        <f t="shared" si="37"/>
        <v>0</v>
      </c>
      <c r="J376" s="10"/>
      <c r="K376" s="953">
        <f t="shared" si="38"/>
        <v>0</v>
      </c>
    </row>
    <row r="377" spans="1:13" ht="15.6" hidden="1" x14ac:dyDescent="0.3">
      <c r="A377" s="754" t="str">
        <f t="shared" si="33"/>
        <v/>
      </c>
      <c r="B377" s="574" t="s">
        <v>546</v>
      </c>
      <c r="C377" s="574"/>
      <c r="D377" s="571" t="s">
        <v>535</v>
      </c>
      <c r="E377" s="574"/>
      <c r="F377" s="574" t="s">
        <v>22</v>
      </c>
      <c r="G377" s="916"/>
      <c r="H377" s="916">
        <f t="shared" si="34"/>
        <v>0</v>
      </c>
      <c r="I377" s="916">
        <f t="shared" si="37"/>
        <v>0</v>
      </c>
      <c r="J377" s="10"/>
      <c r="K377" s="953">
        <f t="shared" si="38"/>
        <v>0</v>
      </c>
    </row>
    <row r="378" spans="1:13" ht="15.6" hidden="1" x14ac:dyDescent="0.3">
      <c r="A378" s="754" t="str">
        <f t="shared" si="33"/>
        <v/>
      </c>
      <c r="B378" s="574" t="s">
        <v>547</v>
      </c>
      <c r="C378" s="574"/>
      <c r="D378" s="571" t="s">
        <v>578</v>
      </c>
      <c r="E378" s="574"/>
      <c r="F378" s="574" t="s">
        <v>22</v>
      </c>
      <c r="G378" s="916"/>
      <c r="H378" s="916">
        <f t="shared" si="34"/>
        <v>0</v>
      </c>
      <c r="I378" s="916">
        <f t="shared" si="37"/>
        <v>0</v>
      </c>
      <c r="J378" s="10"/>
      <c r="K378" s="953">
        <f t="shared" si="38"/>
        <v>0</v>
      </c>
    </row>
    <row r="379" spans="1:13" ht="15.6" hidden="1" x14ac:dyDescent="0.3">
      <c r="A379" s="754" t="str">
        <f t="shared" si="33"/>
        <v/>
      </c>
      <c r="B379" s="574"/>
      <c r="C379" s="574"/>
      <c r="D379" s="571"/>
      <c r="E379" s="574"/>
      <c r="F379" s="574"/>
      <c r="G379" s="955"/>
      <c r="H379" s="955"/>
      <c r="I379" s="955"/>
      <c r="J379" s="574"/>
      <c r="K379" s="955"/>
    </row>
    <row r="380" spans="1:13" ht="15.6" hidden="1" x14ac:dyDescent="0.3">
      <c r="A380" s="754" t="str">
        <f t="shared" si="33"/>
        <v/>
      </c>
      <c r="B380" s="42" t="s">
        <v>548</v>
      </c>
      <c r="C380" s="42"/>
      <c r="D380" s="65" t="s">
        <v>569</v>
      </c>
      <c r="E380" s="42"/>
      <c r="F380" s="42"/>
      <c r="G380" s="956"/>
      <c r="H380" s="956"/>
      <c r="I380" s="956"/>
      <c r="J380" s="42"/>
      <c r="K380" s="956"/>
    </row>
    <row r="381" spans="1:13" ht="15.6" hidden="1" x14ac:dyDescent="0.3">
      <c r="A381" s="754" t="str">
        <f t="shared" si="33"/>
        <v/>
      </c>
      <c r="B381" s="574" t="s">
        <v>549</v>
      </c>
      <c r="C381" s="574"/>
      <c r="D381" s="571" t="s">
        <v>579</v>
      </c>
      <c r="E381" s="78"/>
      <c r="F381" s="574" t="s">
        <v>22</v>
      </c>
      <c r="G381" s="916"/>
      <c r="H381" s="916">
        <f>G381*E381</f>
        <v>0</v>
      </c>
      <c r="I381" s="916">
        <f>H381*$I$14</f>
        <v>0</v>
      </c>
      <c r="J381" s="10"/>
      <c r="K381" s="953">
        <f>SUM(H381:I381)</f>
        <v>0</v>
      </c>
    </row>
    <row r="382" spans="1:13" ht="15.6" hidden="1" x14ac:dyDescent="0.3">
      <c r="A382" s="754" t="str">
        <f t="shared" si="33"/>
        <v/>
      </c>
      <c r="B382" s="574" t="s">
        <v>550</v>
      </c>
      <c r="C382" s="574"/>
      <c r="D382" s="571" t="s">
        <v>3054</v>
      </c>
      <c r="E382" s="78"/>
      <c r="F382" s="574" t="s">
        <v>22</v>
      </c>
      <c r="G382" s="916"/>
      <c r="H382" s="916">
        <f>G382*E382</f>
        <v>0</v>
      </c>
      <c r="I382" s="916">
        <f>H382*$I$14</f>
        <v>0</v>
      </c>
      <c r="J382" s="10"/>
      <c r="K382" s="953">
        <f>SUM(H382:I382)</f>
        <v>0</v>
      </c>
    </row>
    <row r="383" spans="1:13" ht="15.6" hidden="1" x14ac:dyDescent="0.3">
      <c r="A383" s="754" t="str">
        <f t="shared" si="33"/>
        <v/>
      </c>
      <c r="B383" s="574"/>
      <c r="C383" s="574"/>
      <c r="D383" s="571"/>
      <c r="E383" s="78"/>
      <c r="F383" s="574"/>
      <c r="G383" s="916"/>
      <c r="H383" s="916"/>
      <c r="I383" s="916"/>
      <c r="J383" s="10"/>
      <c r="K383" s="916"/>
    </row>
    <row r="384" spans="1:13" ht="15.6" x14ac:dyDescent="0.3">
      <c r="A384" s="754" t="s">
        <v>4247</v>
      </c>
      <c r="B384" s="538" t="s">
        <v>3674</v>
      </c>
      <c r="C384" s="538"/>
      <c r="D384" s="539" t="s">
        <v>3675</v>
      </c>
      <c r="E384" s="65"/>
      <c r="F384" s="65"/>
      <c r="G384" s="1013"/>
      <c r="H384" s="1013"/>
      <c r="I384" s="1013"/>
      <c r="J384" s="65"/>
      <c r="K384" s="1013"/>
      <c r="L384" s="1058"/>
      <c r="M384" s="1058"/>
    </row>
    <row r="385" spans="1:13" ht="15.6" x14ac:dyDescent="0.3">
      <c r="A385" s="754" t="str">
        <f t="shared" si="33"/>
        <v>x</v>
      </c>
      <c r="B385" s="569" t="s">
        <v>3698</v>
      </c>
      <c r="C385" s="700" t="s">
        <v>4136</v>
      </c>
      <c r="D385" s="505" t="s">
        <v>4009</v>
      </c>
      <c r="E385" s="484">
        <f>25*10</f>
        <v>250</v>
      </c>
      <c r="F385" s="569" t="s">
        <v>210</v>
      </c>
      <c r="G385" s="916">
        <v>217.81442910055179</v>
      </c>
      <c r="H385" s="916">
        <f>TRUNC(E385*G385,2)</f>
        <v>54453.599999999999</v>
      </c>
      <c r="I385" s="916">
        <f>TRUNC(H385*$I$14,2)</f>
        <v>14678.99</v>
      </c>
      <c r="J385" s="10"/>
      <c r="K385" s="953">
        <f>TRUNC(SUM(H385:I385),2)</f>
        <v>69132.59</v>
      </c>
      <c r="L385" s="1058"/>
      <c r="M385" s="1058"/>
    </row>
    <row r="386" spans="1:13" ht="15.6" x14ac:dyDescent="0.3">
      <c r="A386" s="754" t="s">
        <v>4247</v>
      </c>
      <c r="B386" s="71"/>
      <c r="C386" s="71"/>
      <c r="D386" s="72"/>
      <c r="E386" s="72"/>
      <c r="F386" s="72"/>
      <c r="G386" s="1020"/>
      <c r="H386" s="1020"/>
      <c r="I386" s="1020"/>
      <c r="J386" s="72"/>
      <c r="K386" s="1020"/>
      <c r="L386" s="1058"/>
      <c r="M386" s="1058"/>
    </row>
    <row r="387" spans="1:13" s="37" customFormat="1" ht="15.6" x14ac:dyDescent="0.3">
      <c r="A387" s="754" t="s">
        <v>4247</v>
      </c>
      <c r="B387" s="502" t="s">
        <v>3875</v>
      </c>
      <c r="C387" s="633"/>
      <c r="D387" s="634" t="s">
        <v>3868</v>
      </c>
      <c r="E387" s="633"/>
      <c r="F387" s="633"/>
      <c r="G387" s="997"/>
      <c r="H387" s="997"/>
      <c r="I387" s="997"/>
      <c r="J387" s="633"/>
      <c r="K387" s="997"/>
      <c r="L387" s="1058"/>
      <c r="M387" s="1058"/>
    </row>
    <row r="388" spans="1:13" s="37" customFormat="1" ht="15.6" x14ac:dyDescent="0.3">
      <c r="A388" s="754" t="str">
        <f t="shared" si="33"/>
        <v>x</v>
      </c>
      <c r="B388" s="569" t="s">
        <v>3876</v>
      </c>
      <c r="C388" s="577" t="s">
        <v>3869</v>
      </c>
      <c r="D388" s="482" t="s">
        <v>3870</v>
      </c>
      <c r="E388" s="508">
        <v>10</v>
      </c>
      <c r="F388" s="508" t="s">
        <v>3871</v>
      </c>
      <c r="G388" s="959">
        <v>98.800612277134491</v>
      </c>
      <c r="H388" s="916">
        <f>TRUNC(E388*G388,2)</f>
        <v>988</v>
      </c>
      <c r="I388" s="916">
        <f>TRUNC(H388*$I$14,2)</f>
        <v>266.33</v>
      </c>
      <c r="J388" s="126"/>
      <c r="K388" s="953">
        <f>TRUNC(SUM(H388:I388),2)</f>
        <v>1254.33</v>
      </c>
      <c r="L388" s="1058"/>
      <c r="M388" s="1058"/>
    </row>
    <row r="389" spans="1:13" s="37" customFormat="1" ht="15.6" x14ac:dyDescent="0.3">
      <c r="A389" s="754" t="str">
        <f t="shared" si="33"/>
        <v>x</v>
      </c>
      <c r="B389" s="569" t="s">
        <v>3877</v>
      </c>
      <c r="C389" s="577" t="s">
        <v>3872</v>
      </c>
      <c r="D389" s="482" t="s">
        <v>3873</v>
      </c>
      <c r="E389" s="508">
        <f>10*100</f>
        <v>1000</v>
      </c>
      <c r="F389" s="508" t="s">
        <v>3874</v>
      </c>
      <c r="G389" s="959">
        <v>1.0768676455201969</v>
      </c>
      <c r="H389" s="916">
        <f>TRUNC(E389*G389,2)</f>
        <v>1076.8599999999999</v>
      </c>
      <c r="I389" s="916">
        <f>TRUNC(H389*$I$14,2)</f>
        <v>290.27999999999997</v>
      </c>
      <c r="J389" s="126"/>
      <c r="K389" s="953">
        <f>TRUNC(SUM(H389:I389),2)</f>
        <v>1367.14</v>
      </c>
      <c r="L389" s="1058"/>
      <c r="M389" s="1058"/>
    </row>
    <row r="390" spans="1:13" ht="15.6" x14ac:dyDescent="0.3">
      <c r="A390" s="754" t="s">
        <v>4247</v>
      </c>
      <c r="B390" s="490"/>
      <c r="C390" s="490"/>
      <c r="D390" s="491"/>
      <c r="E390" s="494"/>
      <c r="F390" s="490"/>
      <c r="G390" s="916"/>
      <c r="H390" s="916"/>
      <c r="I390" s="916"/>
      <c r="J390" s="10"/>
      <c r="K390" s="916"/>
      <c r="L390" s="1058"/>
      <c r="M390" s="1058"/>
    </row>
    <row r="391" spans="1:13" s="37" customFormat="1" ht="13.5" customHeight="1" x14ac:dyDescent="0.3">
      <c r="A391" s="754" t="s">
        <v>4247</v>
      </c>
      <c r="B391" s="502" t="s">
        <v>4304</v>
      </c>
      <c r="C391" s="633"/>
      <c r="D391" s="634" t="s">
        <v>4303</v>
      </c>
      <c r="E391" s="633"/>
      <c r="F391" s="633"/>
      <c r="G391" s="997"/>
      <c r="H391" s="997"/>
      <c r="I391" s="997"/>
      <c r="J391" s="633"/>
      <c r="K391" s="997"/>
      <c r="L391" s="1058"/>
      <c r="M391" s="1058"/>
    </row>
    <row r="392" spans="1:13" s="37" customFormat="1" ht="15.6" x14ac:dyDescent="0.3">
      <c r="A392" s="754" t="str">
        <f t="shared" si="33"/>
        <v>x</v>
      </c>
      <c r="B392" s="829" t="s">
        <v>4305</v>
      </c>
      <c r="C392" s="891" t="s">
        <v>4306</v>
      </c>
      <c r="D392" s="505" t="s">
        <v>3052</v>
      </c>
      <c r="E392" s="484">
        <v>56</v>
      </c>
      <c r="F392" s="700" t="s">
        <v>583</v>
      </c>
      <c r="G392" s="916">
        <v>5.2646862669876278</v>
      </c>
      <c r="H392" s="916">
        <f>TRUNC(E392*G392,2)</f>
        <v>294.82</v>
      </c>
      <c r="I392" s="916">
        <f>TRUNC(H392*$I$14,2)</f>
        <v>79.47</v>
      </c>
      <c r="J392" s="126"/>
      <c r="K392" s="953">
        <f>TRUNC(SUM(H392:I392),2)</f>
        <v>374.29</v>
      </c>
      <c r="L392" s="1058"/>
      <c r="M392" s="1058"/>
    </row>
    <row r="393" spans="1:13" ht="15.6" x14ac:dyDescent="0.3">
      <c r="A393" s="754" t="s">
        <v>4247</v>
      </c>
      <c r="B393" s="829"/>
      <c r="C393" s="490"/>
      <c r="D393" s="491"/>
      <c r="E393" s="494"/>
      <c r="F393" s="490"/>
      <c r="G393" s="916"/>
      <c r="H393" s="916"/>
      <c r="I393" s="916"/>
      <c r="J393" s="10"/>
      <c r="K393" s="916"/>
      <c r="L393" s="1058"/>
      <c r="M393" s="1058"/>
    </row>
    <row r="394" spans="1:13" ht="15.6" x14ac:dyDescent="0.3">
      <c r="A394" s="754" t="s">
        <v>4247</v>
      </c>
      <c r="B394" s="7" t="s">
        <v>551</v>
      </c>
      <c r="C394" s="7"/>
      <c r="D394" s="20" t="s">
        <v>570</v>
      </c>
      <c r="E394" s="7"/>
      <c r="F394" s="7"/>
      <c r="G394" s="964"/>
      <c r="H394" s="964"/>
      <c r="I394" s="964"/>
      <c r="J394" s="7"/>
      <c r="K394" s="964"/>
      <c r="L394" s="1058"/>
      <c r="M394" s="1058"/>
    </row>
    <row r="395" spans="1:13" s="610" customFormat="1" ht="15.6" hidden="1" x14ac:dyDescent="0.3">
      <c r="A395" s="754" t="str">
        <f t="shared" si="33"/>
        <v/>
      </c>
      <c r="B395" s="434" t="s">
        <v>552</v>
      </c>
      <c r="C395" s="434"/>
      <c r="D395" s="485" t="s">
        <v>580</v>
      </c>
      <c r="E395" s="486"/>
      <c r="F395" s="434"/>
      <c r="G395" s="1021"/>
      <c r="H395" s="1021"/>
      <c r="I395" s="1021"/>
      <c r="J395" s="487"/>
      <c r="K395" s="1021"/>
    </row>
    <row r="396" spans="1:13" s="610" customFormat="1" ht="15.6" hidden="1" x14ac:dyDescent="0.3">
      <c r="A396" s="754" t="str">
        <f t="shared" si="33"/>
        <v/>
      </c>
      <c r="B396" s="434"/>
      <c r="C396" s="435"/>
      <c r="D396" s="485"/>
      <c r="E396" s="488"/>
      <c r="F396" s="435"/>
      <c r="G396" s="1022"/>
      <c r="H396" s="1022"/>
      <c r="I396" s="1022"/>
      <c r="J396" s="489"/>
      <c r="K396" s="1022"/>
    </row>
    <row r="397" spans="1:13" s="37" customFormat="1" ht="15.6" x14ac:dyDescent="0.3">
      <c r="A397" s="754" t="s">
        <v>4247</v>
      </c>
      <c r="B397" s="502" t="s">
        <v>553</v>
      </c>
      <c r="C397" s="502"/>
      <c r="D397" s="503" t="s">
        <v>581</v>
      </c>
      <c r="E397" s="504"/>
      <c r="F397" s="502"/>
      <c r="G397" s="852"/>
      <c r="H397" s="852"/>
      <c r="I397" s="852"/>
      <c r="J397" s="75"/>
      <c r="K397" s="852"/>
      <c r="L397" s="1058"/>
      <c r="M397" s="1058"/>
    </row>
    <row r="398" spans="1:13" s="37" customFormat="1" ht="26.4" x14ac:dyDescent="0.3">
      <c r="A398" s="754" t="str">
        <f t="shared" si="33"/>
        <v>x</v>
      </c>
      <c r="B398" s="569" t="s">
        <v>2999</v>
      </c>
      <c r="C398" s="891" t="s">
        <v>3652</v>
      </c>
      <c r="D398" s="505" t="s">
        <v>4057</v>
      </c>
      <c r="E398" s="507">
        <v>26.64</v>
      </c>
      <c r="F398" s="569" t="s">
        <v>237</v>
      </c>
      <c r="G398" s="916">
        <v>62.633812982404329</v>
      </c>
      <c r="H398" s="916">
        <f>TRUNC(E398*G398,2)</f>
        <v>1668.56</v>
      </c>
      <c r="I398" s="916">
        <f>TRUNC(H398*$I$14,2)</f>
        <v>449.79</v>
      </c>
      <c r="J398" s="10"/>
      <c r="K398" s="953">
        <f>TRUNC(SUM(H398:I398),2)</f>
        <v>2118.35</v>
      </c>
      <c r="L398" s="1058"/>
      <c r="M398" s="1058"/>
    </row>
    <row r="399" spans="1:13" s="610" customFormat="1" ht="15.6" x14ac:dyDescent="0.3">
      <c r="A399" s="754" t="s">
        <v>4247</v>
      </c>
      <c r="B399" s="434"/>
      <c r="C399" s="434"/>
      <c r="D399" s="485"/>
      <c r="E399" s="486"/>
      <c r="F399" s="434"/>
      <c r="G399" s="1021"/>
      <c r="H399" s="1021"/>
      <c r="I399" s="1021"/>
      <c r="J399" s="487"/>
      <c r="K399" s="1021"/>
      <c r="L399" s="1058"/>
      <c r="M399" s="1058"/>
    </row>
    <row r="400" spans="1:13" s="37" customFormat="1" ht="15.6" x14ac:dyDescent="0.3">
      <c r="A400" s="754" t="s">
        <v>4247</v>
      </c>
      <c r="B400" s="502" t="s">
        <v>554</v>
      </c>
      <c r="C400" s="502"/>
      <c r="D400" s="503" t="s">
        <v>582</v>
      </c>
      <c r="E400" s="504"/>
      <c r="F400" s="502"/>
      <c r="G400" s="852"/>
      <c r="H400" s="852"/>
      <c r="I400" s="852"/>
      <c r="J400" s="75"/>
      <c r="K400" s="852"/>
      <c r="L400" s="1058"/>
      <c r="M400" s="1058"/>
    </row>
    <row r="401" spans="1:13" s="37" customFormat="1" ht="15.6" x14ac:dyDescent="0.3">
      <c r="A401" s="754" t="str">
        <f t="shared" si="33"/>
        <v>x</v>
      </c>
      <c r="B401" s="569" t="s">
        <v>2756</v>
      </c>
      <c r="C401" s="891" t="s">
        <v>3653</v>
      </c>
      <c r="D401" s="505" t="s">
        <v>2989</v>
      </c>
      <c r="E401" s="507">
        <v>59.2</v>
      </c>
      <c r="F401" s="569" t="s">
        <v>583</v>
      </c>
      <c r="G401" s="916">
        <v>8.1841941059534946</v>
      </c>
      <c r="H401" s="916">
        <f>TRUNC(E401*G401,2)</f>
        <v>484.5</v>
      </c>
      <c r="I401" s="916">
        <f>TRUNC(H401*$I$14,2)</f>
        <v>130.6</v>
      </c>
      <c r="J401" s="10"/>
      <c r="K401" s="953">
        <f>TRUNC(SUM(H401:I401),2)</f>
        <v>615.1</v>
      </c>
      <c r="L401" s="1058"/>
      <c r="M401" s="1058"/>
    </row>
    <row r="402" spans="1:13" s="610" customFormat="1" ht="15.6" hidden="1" x14ac:dyDescent="0.3">
      <c r="A402" s="754" t="str">
        <f t="shared" si="33"/>
        <v/>
      </c>
      <c r="B402" s="490" t="s">
        <v>2757</v>
      </c>
      <c r="C402" s="490" t="s">
        <v>3654</v>
      </c>
      <c r="D402" s="491" t="s">
        <v>2990</v>
      </c>
      <c r="E402" s="492"/>
      <c r="F402" s="490" t="s">
        <v>583</v>
      </c>
      <c r="G402" s="1025">
        <v>9.89</v>
      </c>
      <c r="H402" s="1021">
        <f>G402*E402</f>
        <v>0</v>
      </c>
      <c r="I402" s="1021">
        <f>H402*$I$14</f>
        <v>0</v>
      </c>
      <c r="J402" s="487"/>
      <c r="K402" s="953">
        <f>TRUNC(SUM(H402:I402),2)</f>
        <v>0</v>
      </c>
    </row>
    <row r="403" spans="1:13" s="37" customFormat="1" ht="15.6" x14ac:dyDescent="0.3">
      <c r="A403" s="754" t="str">
        <f t="shared" si="33"/>
        <v>x</v>
      </c>
      <c r="B403" s="569" t="s">
        <v>2994</v>
      </c>
      <c r="C403" s="891" t="s">
        <v>3655</v>
      </c>
      <c r="D403" s="505" t="s">
        <v>2991</v>
      </c>
      <c r="E403" s="507">
        <v>56.9</v>
      </c>
      <c r="F403" s="569" t="s">
        <v>583</v>
      </c>
      <c r="G403" s="916">
        <v>6.3973914941273904</v>
      </c>
      <c r="H403" s="916">
        <f>TRUNC(E403*G403,2)</f>
        <v>364.01</v>
      </c>
      <c r="I403" s="916">
        <f>TRUNC(H403*$I$14,2)</f>
        <v>98.12</v>
      </c>
      <c r="J403" s="10"/>
      <c r="K403" s="953">
        <f>TRUNC(SUM(H403:I403),2)</f>
        <v>462.13</v>
      </c>
      <c r="L403" s="1058"/>
      <c r="M403" s="1058"/>
    </row>
    <row r="404" spans="1:13" s="610" customFormat="1" ht="15.6" hidden="1" x14ac:dyDescent="0.3">
      <c r="A404" s="754" t="str">
        <f t="shared" si="33"/>
        <v/>
      </c>
      <c r="B404" s="490" t="s">
        <v>2995</v>
      </c>
      <c r="C404" s="490" t="s">
        <v>3656</v>
      </c>
      <c r="D404" s="491" t="s">
        <v>2992</v>
      </c>
      <c r="E404" s="492"/>
      <c r="F404" s="490" t="s">
        <v>583</v>
      </c>
      <c r="G404" s="1025">
        <v>7.21</v>
      </c>
      <c r="H404" s="1021">
        <f>G404*E404</f>
        <v>0</v>
      </c>
      <c r="I404" s="1021">
        <f>H404*$I$14</f>
        <v>0</v>
      </c>
      <c r="J404" s="487"/>
      <c r="K404" s="1021">
        <f>SUM(H404:I404)</f>
        <v>0</v>
      </c>
    </row>
    <row r="405" spans="1:13" s="610" customFormat="1" ht="15.6" hidden="1" x14ac:dyDescent="0.3">
      <c r="A405" s="754" t="str">
        <f t="shared" si="33"/>
        <v/>
      </c>
      <c r="B405" s="490" t="s">
        <v>2996</v>
      </c>
      <c r="C405" s="490"/>
      <c r="D405" s="491" t="s">
        <v>3052</v>
      </c>
      <c r="E405" s="494"/>
      <c r="F405" s="490" t="s">
        <v>583</v>
      </c>
      <c r="G405" s="1025"/>
      <c r="H405" s="1021"/>
      <c r="I405" s="1021"/>
      <c r="J405" s="487"/>
      <c r="K405" s="1021"/>
    </row>
    <row r="406" spans="1:13" s="610" customFormat="1" ht="15.6" hidden="1" x14ac:dyDescent="0.3">
      <c r="A406" s="754" t="str">
        <f t="shared" ref="A406:A469" si="39">IF(K406&lt;&gt;0,"x","")</f>
        <v/>
      </c>
      <c r="B406" s="490" t="s">
        <v>3058</v>
      </c>
      <c r="C406" s="490" t="s">
        <v>3657</v>
      </c>
      <c r="D406" s="491" t="s">
        <v>2993</v>
      </c>
      <c r="E406" s="492"/>
      <c r="F406" s="490" t="s">
        <v>583</v>
      </c>
      <c r="G406" s="1025">
        <v>11.63</v>
      </c>
      <c r="H406" s="1021">
        <f>G406*E406</f>
        <v>0</v>
      </c>
      <c r="I406" s="1021">
        <f>H406*$I$14</f>
        <v>0</v>
      </c>
      <c r="J406" s="487"/>
      <c r="K406" s="1021">
        <f>SUM(H406:I406)</f>
        <v>0</v>
      </c>
    </row>
    <row r="407" spans="1:13" s="610" customFormat="1" ht="15.6" x14ac:dyDescent="0.3">
      <c r="A407" s="754" t="s">
        <v>4247</v>
      </c>
      <c r="B407" s="490"/>
      <c r="C407" s="490"/>
      <c r="D407" s="491"/>
      <c r="E407" s="492"/>
      <c r="F407" s="490"/>
      <c r="G407" s="1025"/>
      <c r="H407" s="1021"/>
      <c r="I407" s="1021"/>
      <c r="J407" s="487"/>
      <c r="K407" s="1021"/>
      <c r="L407" s="1058"/>
      <c r="M407" s="1058"/>
    </row>
    <row r="408" spans="1:13" s="610" customFormat="1" ht="15.6" hidden="1" x14ac:dyDescent="0.3">
      <c r="A408" s="754" t="str">
        <f t="shared" si="39"/>
        <v/>
      </c>
      <c r="B408" s="434"/>
      <c r="C408" s="434"/>
      <c r="D408" s="485"/>
      <c r="E408" s="486"/>
      <c r="F408" s="434"/>
      <c r="G408" s="1021"/>
      <c r="H408" s="1021"/>
      <c r="I408" s="1021"/>
      <c r="J408" s="487"/>
      <c r="K408" s="1021"/>
    </row>
    <row r="409" spans="1:13" s="37" customFormat="1" ht="15.6" x14ac:dyDescent="0.3">
      <c r="A409" s="754" t="s">
        <v>4247</v>
      </c>
      <c r="B409" s="502" t="s">
        <v>555</v>
      </c>
      <c r="C409" s="502"/>
      <c r="D409" s="503" t="s">
        <v>386</v>
      </c>
      <c r="E409" s="504"/>
      <c r="F409" s="502"/>
      <c r="G409" s="852"/>
      <c r="H409" s="852"/>
      <c r="I409" s="852"/>
      <c r="J409" s="75"/>
      <c r="K409" s="852"/>
      <c r="L409" s="1058"/>
      <c r="M409" s="1058"/>
    </row>
    <row r="410" spans="1:13" s="37" customFormat="1" ht="26.4" x14ac:dyDescent="0.3">
      <c r="A410" s="754" t="str">
        <f t="shared" si="39"/>
        <v>x</v>
      </c>
      <c r="B410" s="569" t="s">
        <v>3001</v>
      </c>
      <c r="C410" s="569" t="s">
        <v>4042</v>
      </c>
      <c r="D410" s="505" t="s">
        <v>4464</v>
      </c>
      <c r="E410" s="507">
        <v>2.78</v>
      </c>
      <c r="F410" s="569" t="s">
        <v>22</v>
      </c>
      <c r="G410" s="959">
        <v>269.84707837261288</v>
      </c>
      <c r="H410" s="916">
        <f>TRUNC(E410*G410,2)</f>
        <v>750.17</v>
      </c>
      <c r="I410" s="916">
        <f>TRUNC(H410*$I$14,2)</f>
        <v>202.22</v>
      </c>
      <c r="J410" s="10"/>
      <c r="K410" s="953">
        <f>TRUNC(SUM(H410:I410),2)</f>
        <v>952.39</v>
      </c>
      <c r="L410" s="1058"/>
      <c r="M410" s="1058"/>
    </row>
    <row r="411" spans="1:13" s="610" customFormat="1" ht="15.6" x14ac:dyDescent="0.3">
      <c r="A411" s="754" t="s">
        <v>4247</v>
      </c>
      <c r="B411" s="434"/>
      <c r="C411" s="434"/>
      <c r="D411" s="485"/>
      <c r="E411" s="434"/>
      <c r="F411" s="434"/>
      <c r="G411" s="1030"/>
      <c r="H411" s="1021"/>
      <c r="I411" s="1021"/>
      <c r="J411" s="487"/>
      <c r="K411" s="1021"/>
      <c r="L411" s="1058"/>
      <c r="M411" s="1058"/>
    </row>
    <row r="412" spans="1:13" s="37" customFormat="1" ht="15.6" x14ac:dyDescent="0.3">
      <c r="A412" s="754" t="str">
        <f t="shared" si="39"/>
        <v>x</v>
      </c>
      <c r="B412" s="502" t="s">
        <v>3658</v>
      </c>
      <c r="C412" s="502" t="s">
        <v>3659</v>
      </c>
      <c r="D412" s="503" t="s">
        <v>4058</v>
      </c>
      <c r="E412" s="504">
        <v>4.62</v>
      </c>
      <c r="F412" s="502" t="s">
        <v>238</v>
      </c>
      <c r="G412" s="852">
        <v>52.949980970096782</v>
      </c>
      <c r="H412" s="852">
        <f>TRUNC(E412*G412,2)</f>
        <v>244.62</v>
      </c>
      <c r="I412" s="852">
        <f>TRUNC(H412*$I$14,2)</f>
        <v>65.94</v>
      </c>
      <c r="J412" s="75"/>
      <c r="K412" s="852">
        <f>TRUNC(SUM(H412:I412),2)</f>
        <v>310.56</v>
      </c>
      <c r="L412" s="1058"/>
      <c r="M412" s="1058"/>
    </row>
    <row r="413" spans="1:13" s="37" customFormat="1" ht="15.6" x14ac:dyDescent="0.3">
      <c r="A413" s="754" t="s">
        <v>4247</v>
      </c>
      <c r="B413" s="567"/>
      <c r="C413" s="567"/>
      <c r="D413" s="506"/>
      <c r="E413" s="421"/>
      <c r="F413" s="567"/>
      <c r="G413" s="916"/>
      <c r="H413" s="916"/>
      <c r="I413" s="916"/>
      <c r="J413" s="10"/>
      <c r="K413" s="916"/>
      <c r="L413" s="1058"/>
      <c r="M413" s="1058"/>
    </row>
    <row r="414" spans="1:13" ht="12.75" customHeight="1" x14ac:dyDescent="0.3">
      <c r="A414" s="754" t="str">
        <f t="shared" si="39"/>
        <v>x</v>
      </c>
      <c r="B414" s="24" t="s">
        <v>4000</v>
      </c>
      <c r="C414" s="884" t="s">
        <v>4474</v>
      </c>
      <c r="D414" s="115" t="s">
        <v>4300</v>
      </c>
      <c r="E414" s="504">
        <v>3.3</v>
      </c>
      <c r="F414" s="24" t="s">
        <v>238</v>
      </c>
      <c r="G414" s="679">
        <v>352.9254230251525</v>
      </c>
      <c r="H414" s="679">
        <f>TRUNC(E414*G414,2)</f>
        <v>1164.6500000000001</v>
      </c>
      <c r="I414" s="679">
        <f>TRUNC(H414*$I$14,2)</f>
        <v>313.95</v>
      </c>
      <c r="J414" s="24"/>
      <c r="K414" s="679">
        <f>TRUNC(SUM(H414,I414),2)</f>
        <v>1478.6</v>
      </c>
      <c r="L414" s="1058"/>
      <c r="M414" s="1058"/>
    </row>
    <row r="415" spans="1:13" ht="12.75" customHeight="1" x14ac:dyDescent="0.3">
      <c r="A415" s="754" t="s">
        <v>4247</v>
      </c>
      <c r="B415" s="574"/>
      <c r="C415" s="574"/>
      <c r="D415" s="571"/>
      <c r="E415" s="574"/>
      <c r="F415" s="574"/>
      <c r="G415" s="955"/>
      <c r="H415" s="955"/>
      <c r="I415" s="955"/>
      <c r="J415" s="574"/>
      <c r="K415" s="1023"/>
      <c r="L415" s="1058"/>
      <c r="M415" s="1058"/>
    </row>
    <row r="416" spans="1:13" s="37" customFormat="1" ht="15.6" x14ac:dyDescent="0.3">
      <c r="A416" s="754" t="s">
        <v>4247</v>
      </c>
      <c r="B416" s="502" t="s">
        <v>4642</v>
      </c>
      <c r="C416" s="502"/>
      <c r="D416" s="503" t="s">
        <v>571</v>
      </c>
      <c r="E416" s="502"/>
      <c r="F416" s="502"/>
      <c r="G416" s="1024"/>
      <c r="H416" s="1024"/>
      <c r="I416" s="1024"/>
      <c r="J416" s="502"/>
      <c r="K416" s="1024"/>
      <c r="L416" s="1058"/>
      <c r="M416" s="1058"/>
    </row>
    <row r="417" spans="1:13" s="37" customFormat="1" ht="26.4" x14ac:dyDescent="0.3">
      <c r="A417" s="754" t="str">
        <f t="shared" si="39"/>
        <v>x</v>
      </c>
      <c r="B417" s="567" t="s">
        <v>4643</v>
      </c>
      <c r="C417" s="891" t="s">
        <v>3998</v>
      </c>
      <c r="D417" s="505" t="s">
        <v>3999</v>
      </c>
      <c r="E417" s="87">
        <v>6.66</v>
      </c>
      <c r="F417" s="569" t="s">
        <v>8</v>
      </c>
      <c r="G417" s="916">
        <v>6.8121849575870215</v>
      </c>
      <c r="H417" s="916">
        <f>TRUNC(E417*G417,2)</f>
        <v>45.36</v>
      </c>
      <c r="I417" s="916">
        <f>TRUNC(H417*$I$14,2)</f>
        <v>12.22</v>
      </c>
      <c r="J417" s="126"/>
      <c r="K417" s="953">
        <f>TRUNC(SUM(H417:I417),2)</f>
        <v>57.58</v>
      </c>
      <c r="L417" s="1058"/>
      <c r="M417" s="1058"/>
    </row>
    <row r="418" spans="1:13" s="610" customFormat="1" ht="15.6" hidden="1" x14ac:dyDescent="0.3">
      <c r="A418" s="754" t="str">
        <f t="shared" si="39"/>
        <v/>
      </c>
      <c r="B418" s="490"/>
      <c r="C418" s="490"/>
      <c r="D418" s="491"/>
      <c r="E418" s="494"/>
      <c r="F418" s="490"/>
      <c r="G418" s="1025"/>
      <c r="H418" s="1021"/>
      <c r="I418" s="1021"/>
      <c r="J418" s="487"/>
      <c r="K418" s="1021"/>
    </row>
    <row r="419" spans="1:13" ht="15.6" x14ac:dyDescent="0.3">
      <c r="A419" s="754" t="s">
        <v>4247</v>
      </c>
      <c r="B419" s="574"/>
      <c r="C419" s="574"/>
      <c r="D419" s="571"/>
      <c r="E419" s="574"/>
      <c r="F419" s="574"/>
      <c r="G419" s="916"/>
      <c r="H419" s="916"/>
      <c r="I419" s="916"/>
      <c r="J419" s="10"/>
      <c r="K419" s="953"/>
      <c r="L419" s="1058"/>
      <c r="M419" s="1058"/>
    </row>
    <row r="420" spans="1:13" ht="15.6" x14ac:dyDescent="0.3">
      <c r="A420" s="754" t="str">
        <f t="shared" si="39"/>
        <v>x</v>
      </c>
      <c r="B420" s="407" t="s">
        <v>556</v>
      </c>
      <c r="C420" s="407"/>
      <c r="D420" s="408" t="s">
        <v>572</v>
      </c>
      <c r="E420" s="408"/>
      <c r="F420" s="408"/>
      <c r="G420" s="1031"/>
      <c r="H420" s="966">
        <f>TRUNC(SUM(H422:H501),2)</f>
        <v>12266.46</v>
      </c>
      <c r="I420" s="966">
        <f>TRUNC(SUM(I422:I501),2)</f>
        <v>3306.57</v>
      </c>
      <c r="J420" s="966">
        <f>TRUNC(SUM(J422:J501),2)</f>
        <v>0</v>
      </c>
      <c r="K420" s="966">
        <f>TRUNC(SUM(K422:K501),2)</f>
        <v>15573.03</v>
      </c>
      <c r="L420" s="1058"/>
      <c r="M420" s="1058"/>
    </row>
    <row r="421" spans="1:13" ht="15.6" hidden="1" x14ac:dyDescent="0.3">
      <c r="A421" s="754" t="str">
        <f t="shared" si="39"/>
        <v/>
      </c>
      <c r="B421" s="7" t="s">
        <v>557</v>
      </c>
      <c r="C421" s="7"/>
      <c r="D421" s="20" t="s">
        <v>573</v>
      </c>
      <c r="E421" s="20"/>
      <c r="F421" s="20"/>
      <c r="G421" s="972"/>
      <c r="H421" s="972"/>
      <c r="I421" s="972"/>
      <c r="J421" s="20"/>
      <c r="K421" s="972"/>
    </row>
    <row r="422" spans="1:13" ht="15.6" x14ac:dyDescent="0.3">
      <c r="A422" s="754" t="s">
        <v>4247</v>
      </c>
      <c r="B422" s="42" t="s">
        <v>558</v>
      </c>
      <c r="C422" s="42"/>
      <c r="D422" s="65" t="s">
        <v>575</v>
      </c>
      <c r="E422" s="42"/>
      <c r="F422" s="42"/>
      <c r="G422" s="956"/>
      <c r="H422" s="956"/>
      <c r="I422" s="956"/>
      <c r="J422" s="42"/>
      <c r="K422" s="956"/>
      <c r="L422" s="1058"/>
      <c r="M422" s="1058"/>
    </row>
    <row r="423" spans="1:13" ht="15.6" x14ac:dyDescent="0.3">
      <c r="A423" s="754" t="s">
        <v>4247</v>
      </c>
      <c r="B423" s="495" t="s">
        <v>559</v>
      </c>
      <c r="C423" s="495"/>
      <c r="D423" s="496" t="s">
        <v>3660</v>
      </c>
      <c r="E423" s="497"/>
      <c r="F423" s="495"/>
      <c r="G423" s="974"/>
      <c r="H423" s="974"/>
      <c r="I423" s="974"/>
      <c r="J423" s="25"/>
      <c r="K423" s="974"/>
      <c r="L423" s="1058"/>
      <c r="M423" s="1058"/>
    </row>
    <row r="424" spans="1:13" ht="15.6" x14ac:dyDescent="0.3">
      <c r="A424" s="754" t="s">
        <v>4247</v>
      </c>
      <c r="B424" s="24" t="s">
        <v>3055</v>
      </c>
      <c r="C424" s="24"/>
      <c r="D424" s="115" t="s">
        <v>475</v>
      </c>
      <c r="E424" s="154"/>
      <c r="F424" s="24"/>
      <c r="G424" s="852"/>
      <c r="H424" s="852"/>
      <c r="I424" s="852"/>
      <c r="J424" s="75"/>
      <c r="K424" s="852"/>
      <c r="L424" s="1058"/>
      <c r="M424" s="1058"/>
    </row>
    <row r="425" spans="1:13" s="37" customFormat="1" ht="26.4" x14ac:dyDescent="0.3">
      <c r="A425" s="754" t="str">
        <f t="shared" si="39"/>
        <v>x</v>
      </c>
      <c r="B425" s="569" t="s">
        <v>3661</v>
      </c>
      <c r="C425" s="891" t="s">
        <v>3662</v>
      </c>
      <c r="D425" s="505" t="s">
        <v>4059</v>
      </c>
      <c r="E425" s="569">
        <v>96.05</v>
      </c>
      <c r="F425" s="569" t="s">
        <v>8</v>
      </c>
      <c r="G425" s="916">
        <v>55.015971490020711</v>
      </c>
      <c r="H425" s="916">
        <f>TRUNC(E425*G425,2)</f>
        <v>5284.28</v>
      </c>
      <c r="I425" s="916">
        <f>TRUNC(H425*$I$14,2)</f>
        <v>1424.47</v>
      </c>
      <c r="J425" s="10"/>
      <c r="K425" s="953">
        <f>TRUNC(SUM(H425:I425),2)</f>
        <v>6708.75</v>
      </c>
      <c r="L425" s="1058"/>
      <c r="M425" s="1058"/>
    </row>
    <row r="426" spans="1:13" s="610" customFormat="1" ht="15.6" x14ac:dyDescent="0.3">
      <c r="A426" s="754" t="s">
        <v>4247</v>
      </c>
      <c r="B426" s="434"/>
      <c r="C426" s="434"/>
      <c r="D426" s="485"/>
      <c r="E426" s="434"/>
      <c r="F426" s="434"/>
      <c r="G426" s="1021"/>
      <c r="H426" s="1021"/>
      <c r="I426" s="1021"/>
      <c r="J426" s="487"/>
      <c r="K426" s="1021"/>
      <c r="L426" s="1058"/>
      <c r="M426" s="1058"/>
    </row>
    <row r="427" spans="1:13" s="37" customFormat="1" ht="15.6" x14ac:dyDescent="0.3">
      <c r="A427" s="754" t="s">
        <v>4247</v>
      </c>
      <c r="B427" s="502" t="s">
        <v>3663</v>
      </c>
      <c r="C427" s="502"/>
      <c r="D427" s="503" t="s">
        <v>385</v>
      </c>
      <c r="E427" s="502"/>
      <c r="F427" s="502"/>
      <c r="G427" s="1024"/>
      <c r="H427" s="1024"/>
      <c r="I427" s="1024"/>
      <c r="J427" s="502"/>
      <c r="K427" s="1024"/>
      <c r="L427" s="1058"/>
      <c r="M427" s="1058"/>
    </row>
    <row r="428" spans="1:13" s="37" customFormat="1" ht="15.6" hidden="1" x14ac:dyDescent="0.3">
      <c r="A428" s="754" t="str">
        <f t="shared" si="39"/>
        <v/>
      </c>
      <c r="B428" s="569" t="s">
        <v>3664</v>
      </c>
      <c r="C428" s="569" t="s">
        <v>3653</v>
      </c>
      <c r="D428" s="505" t="s">
        <v>2989</v>
      </c>
      <c r="E428" s="484"/>
      <c r="F428" s="569" t="s">
        <v>583</v>
      </c>
      <c r="G428" s="959">
        <v>10.19</v>
      </c>
      <c r="H428" s="916">
        <f>G428*E428</f>
        <v>0</v>
      </c>
      <c r="I428" s="916">
        <f>H428*$I$14</f>
        <v>0</v>
      </c>
      <c r="J428" s="10"/>
      <c r="K428" s="916">
        <f>SUM(H428:I428)</f>
        <v>0</v>
      </c>
    </row>
    <row r="429" spans="1:13" s="37" customFormat="1" ht="15.6" x14ac:dyDescent="0.3">
      <c r="A429" s="754" t="str">
        <f t="shared" si="39"/>
        <v>x</v>
      </c>
      <c r="B429" s="569" t="s">
        <v>3665</v>
      </c>
      <c r="C429" s="891" t="s">
        <v>3654</v>
      </c>
      <c r="D429" s="505" t="s">
        <v>2990</v>
      </c>
      <c r="E429" s="484">
        <v>123.8</v>
      </c>
      <c r="F429" s="569" t="s">
        <v>583</v>
      </c>
      <c r="G429" s="916">
        <v>7.8252382241134297</v>
      </c>
      <c r="H429" s="916">
        <f>TRUNC(E429*G429,2)</f>
        <v>968.76</v>
      </c>
      <c r="I429" s="916">
        <f>TRUNC(H429*$I$14,2)</f>
        <v>261.14</v>
      </c>
      <c r="J429" s="10"/>
      <c r="K429" s="953">
        <f>TRUNC(SUM(H429:I429),2)</f>
        <v>1229.9000000000001</v>
      </c>
      <c r="L429" s="1058"/>
      <c r="M429" s="1058"/>
    </row>
    <row r="430" spans="1:13" s="37" customFormat="1" ht="15.6" x14ac:dyDescent="0.3">
      <c r="A430" s="754" t="str">
        <f t="shared" si="39"/>
        <v>x</v>
      </c>
      <c r="B430" s="569" t="s">
        <v>3666</v>
      </c>
      <c r="C430" s="891" t="s">
        <v>3655</v>
      </c>
      <c r="D430" s="505" t="s">
        <v>2991</v>
      </c>
      <c r="E430" s="484">
        <v>59.4</v>
      </c>
      <c r="F430" s="569" t="s">
        <v>583</v>
      </c>
      <c r="G430" s="916">
        <v>6.3973914941273904</v>
      </c>
      <c r="H430" s="916">
        <f>TRUNC(E430*G430,2)</f>
        <v>380</v>
      </c>
      <c r="I430" s="916">
        <f>TRUNC(H430*$I$14,2)</f>
        <v>102.43</v>
      </c>
      <c r="J430" s="10"/>
      <c r="K430" s="953">
        <f>TRUNC(SUM(H430:I430),2)</f>
        <v>482.43</v>
      </c>
      <c r="L430" s="1058"/>
      <c r="M430" s="1058"/>
    </row>
    <row r="431" spans="1:13" s="37" customFormat="1" ht="15.6" x14ac:dyDescent="0.3">
      <c r="A431" s="754" t="str">
        <f t="shared" si="39"/>
        <v>x</v>
      </c>
      <c r="B431" s="569" t="s">
        <v>3667</v>
      </c>
      <c r="C431" s="891" t="s">
        <v>3656</v>
      </c>
      <c r="D431" s="505" t="s">
        <v>2992</v>
      </c>
      <c r="E431" s="484">
        <v>72.3</v>
      </c>
      <c r="F431" s="569" t="s">
        <v>583</v>
      </c>
      <c r="G431" s="916">
        <v>5.6794797304472597</v>
      </c>
      <c r="H431" s="916">
        <f>TRUNC(E431*G431,2)</f>
        <v>410.62</v>
      </c>
      <c r="I431" s="916">
        <f>TRUNC(H431*$I$14,2)</f>
        <v>110.69</v>
      </c>
      <c r="J431" s="10"/>
      <c r="K431" s="953">
        <f>TRUNC(SUM(H431:I431),2)</f>
        <v>521.30999999999995</v>
      </c>
      <c r="L431" s="1058"/>
      <c r="M431" s="1058"/>
    </row>
    <row r="432" spans="1:13" s="37" customFormat="1" ht="15.6" x14ac:dyDescent="0.3">
      <c r="A432" s="754" t="str">
        <f t="shared" si="39"/>
        <v>x</v>
      </c>
      <c r="B432" s="569" t="s">
        <v>3668</v>
      </c>
      <c r="C432" s="891" t="s">
        <v>3657</v>
      </c>
      <c r="D432" s="505" t="s">
        <v>2993</v>
      </c>
      <c r="E432" s="484">
        <v>115.4</v>
      </c>
      <c r="F432" s="569" t="s">
        <v>583</v>
      </c>
      <c r="G432" s="916">
        <v>9.4604816858292846</v>
      </c>
      <c r="H432" s="916">
        <f>TRUNC(E432*G432,2)</f>
        <v>1091.73</v>
      </c>
      <c r="I432" s="916">
        <f>TRUNC(H432*$I$14,2)</f>
        <v>294.29000000000002</v>
      </c>
      <c r="J432" s="10"/>
      <c r="K432" s="953">
        <f>TRUNC(SUM(H432:I432),2)</f>
        <v>1386.02</v>
      </c>
      <c r="L432" s="1058"/>
      <c r="M432" s="1058"/>
    </row>
    <row r="433" spans="1:13" s="610" customFormat="1" ht="15.6" x14ac:dyDescent="0.3">
      <c r="A433" s="754" t="s">
        <v>4247</v>
      </c>
      <c r="B433" s="490"/>
      <c r="C433" s="490"/>
      <c r="D433" s="491"/>
      <c r="E433" s="494"/>
      <c r="F433" s="490"/>
      <c r="G433" s="1025"/>
      <c r="H433" s="1021"/>
      <c r="I433" s="1021"/>
      <c r="J433" s="487"/>
      <c r="K433" s="1021"/>
      <c r="L433" s="1058"/>
      <c r="M433" s="1058"/>
    </row>
    <row r="434" spans="1:13" s="37" customFormat="1" ht="15.6" x14ac:dyDescent="0.3">
      <c r="A434" s="754" t="s">
        <v>4247</v>
      </c>
      <c r="B434" s="502" t="s">
        <v>3669</v>
      </c>
      <c r="C434" s="502"/>
      <c r="D434" s="503" t="s">
        <v>386</v>
      </c>
      <c r="E434" s="502"/>
      <c r="F434" s="502"/>
      <c r="G434" s="1024"/>
      <c r="H434" s="1024"/>
      <c r="I434" s="1024"/>
      <c r="J434" s="502"/>
      <c r="K434" s="1024"/>
      <c r="L434" s="1058"/>
      <c r="M434" s="1058"/>
    </row>
    <row r="435" spans="1:13" s="37" customFormat="1" ht="15.6" x14ac:dyDescent="0.3">
      <c r="A435" s="754" t="str">
        <f t="shared" si="39"/>
        <v>x</v>
      </c>
      <c r="B435" s="569" t="s">
        <v>3670</v>
      </c>
      <c r="C435" s="567" t="s">
        <v>3671</v>
      </c>
      <c r="D435" s="505" t="s">
        <v>3637</v>
      </c>
      <c r="E435" s="569">
        <v>7.36</v>
      </c>
      <c r="F435" s="569" t="s">
        <v>22</v>
      </c>
      <c r="G435" s="959">
        <v>269.93482314372932</v>
      </c>
      <c r="H435" s="916">
        <f>TRUNC(E435*G435,2)</f>
        <v>1986.72</v>
      </c>
      <c r="I435" s="916">
        <f>TRUNC(H435*$I$14,2)</f>
        <v>535.54999999999995</v>
      </c>
      <c r="J435" s="126"/>
      <c r="K435" s="953">
        <f>TRUNC(SUM(H435:I435),2)</f>
        <v>2522.27</v>
      </c>
      <c r="L435" s="1058"/>
      <c r="M435" s="1058"/>
    </row>
    <row r="436" spans="1:13" s="610" customFormat="1" ht="15.6" x14ac:dyDescent="0.3">
      <c r="A436" s="754" t="s">
        <v>4247</v>
      </c>
      <c r="B436" s="490"/>
      <c r="C436" s="434"/>
      <c r="D436" s="491"/>
      <c r="E436" s="490"/>
      <c r="F436" s="490"/>
      <c r="G436" s="1025"/>
      <c r="H436" s="1025"/>
      <c r="I436" s="1025"/>
      <c r="J436" s="493"/>
      <c r="K436" s="1025"/>
      <c r="L436" s="1058"/>
      <c r="M436" s="1058"/>
    </row>
    <row r="437" spans="1:13" s="37" customFormat="1" ht="15.6" x14ac:dyDescent="0.3">
      <c r="A437" s="754" t="s">
        <v>4247</v>
      </c>
      <c r="B437" s="502" t="s">
        <v>3672</v>
      </c>
      <c r="C437" s="502"/>
      <c r="D437" s="503" t="s">
        <v>571</v>
      </c>
      <c r="E437" s="502"/>
      <c r="F437" s="502"/>
      <c r="G437" s="1024"/>
      <c r="H437" s="1024"/>
      <c r="I437" s="1024"/>
      <c r="J437" s="502"/>
      <c r="K437" s="1024"/>
      <c r="L437" s="1058"/>
      <c r="M437" s="1058"/>
    </row>
    <row r="438" spans="1:13" s="37" customFormat="1" ht="26.4" x14ac:dyDescent="0.3">
      <c r="A438" s="754" t="str">
        <f t="shared" si="39"/>
        <v>x</v>
      </c>
      <c r="B438" s="567" t="s">
        <v>3673</v>
      </c>
      <c r="C438" s="891" t="s">
        <v>3998</v>
      </c>
      <c r="D438" s="505" t="s">
        <v>3999</v>
      </c>
      <c r="E438" s="87">
        <v>34</v>
      </c>
      <c r="F438" s="569" t="s">
        <v>8</v>
      </c>
      <c r="G438" s="916">
        <v>6.8121849575870215</v>
      </c>
      <c r="H438" s="916">
        <f>TRUNC(E438*G438,2)</f>
        <v>231.61</v>
      </c>
      <c r="I438" s="916">
        <f>TRUNC(H438*$I$14,2)</f>
        <v>62.43</v>
      </c>
      <c r="J438" s="126"/>
      <c r="K438" s="953">
        <f>TRUNC(SUM(H438:I438),2)</f>
        <v>294.04000000000002</v>
      </c>
      <c r="L438" s="1058"/>
      <c r="M438" s="1058"/>
    </row>
    <row r="439" spans="1:13" s="610" customFormat="1" ht="15.6" x14ac:dyDescent="0.3">
      <c r="A439" s="754" t="s">
        <v>4247</v>
      </c>
      <c r="B439" s="490"/>
      <c r="C439" s="490"/>
      <c r="D439" s="491"/>
      <c r="E439" s="494"/>
      <c r="F439" s="490"/>
      <c r="G439" s="1025"/>
      <c r="H439" s="1021"/>
      <c r="I439" s="1021"/>
      <c r="J439" s="487"/>
      <c r="K439" s="1021"/>
      <c r="L439" s="1058"/>
      <c r="M439" s="1058"/>
    </row>
    <row r="440" spans="1:13" ht="15.6" hidden="1" x14ac:dyDescent="0.3">
      <c r="A440" s="754"/>
      <c r="B440" s="42" t="s">
        <v>560</v>
      </c>
      <c r="C440" s="42"/>
      <c r="D440" s="65" t="s">
        <v>576</v>
      </c>
      <c r="E440" s="42"/>
      <c r="F440" s="42"/>
      <c r="G440" s="956"/>
      <c r="H440" s="956"/>
      <c r="I440" s="956"/>
      <c r="J440" s="42"/>
      <c r="K440" s="956"/>
    </row>
    <row r="441" spans="1:13" ht="14.25" hidden="1" customHeight="1" x14ac:dyDescent="0.3">
      <c r="A441" s="754"/>
      <c r="B441" s="24" t="s">
        <v>561</v>
      </c>
      <c r="C441" s="24"/>
      <c r="D441" s="115" t="s">
        <v>475</v>
      </c>
      <c r="E441" s="24"/>
      <c r="F441" s="24"/>
      <c r="G441" s="679"/>
      <c r="H441" s="679"/>
      <c r="I441" s="679"/>
      <c r="J441" s="24"/>
      <c r="K441" s="679"/>
    </row>
    <row r="442" spans="1:13" ht="15.6" hidden="1" x14ac:dyDescent="0.3">
      <c r="A442" s="754" t="str">
        <f t="shared" si="39"/>
        <v/>
      </c>
      <c r="B442" s="574" t="s">
        <v>3055</v>
      </c>
      <c r="C442" s="574" t="s">
        <v>2997</v>
      </c>
      <c r="D442" s="571" t="s">
        <v>3000</v>
      </c>
      <c r="E442" s="574"/>
      <c r="F442" s="574" t="s">
        <v>8</v>
      </c>
      <c r="G442" s="916"/>
      <c r="H442" s="916">
        <f>G442*E442</f>
        <v>0</v>
      </c>
      <c r="I442" s="916">
        <f>H442*$I$14</f>
        <v>0</v>
      </c>
      <c r="J442" s="10"/>
      <c r="K442" s="953">
        <f>SUM(H442:I442)</f>
        <v>0</v>
      </c>
    </row>
    <row r="443" spans="1:13" ht="15.6" hidden="1" x14ac:dyDescent="0.3">
      <c r="A443" s="754" t="str">
        <f t="shared" si="39"/>
        <v/>
      </c>
      <c r="B443" s="574"/>
      <c r="C443" s="574"/>
      <c r="D443" s="571"/>
      <c r="E443" s="574"/>
      <c r="F443" s="574"/>
      <c r="G443" s="916"/>
      <c r="H443" s="916"/>
      <c r="I443" s="916"/>
      <c r="J443" s="10"/>
      <c r="K443" s="953"/>
    </row>
    <row r="444" spans="1:13" ht="15.6" hidden="1" x14ac:dyDescent="0.3">
      <c r="A444" s="754" t="str">
        <f t="shared" si="39"/>
        <v/>
      </c>
      <c r="B444" s="633" t="s">
        <v>562</v>
      </c>
      <c r="C444" s="633"/>
      <c r="D444" s="634" t="s">
        <v>385</v>
      </c>
      <c r="E444" s="633"/>
      <c r="F444" s="633"/>
      <c r="G444" s="997"/>
      <c r="H444" s="997"/>
      <c r="I444" s="997"/>
      <c r="J444" s="633"/>
      <c r="K444" s="997"/>
    </row>
    <row r="445" spans="1:13" ht="26.4" hidden="1" x14ac:dyDescent="0.3">
      <c r="A445" s="754" t="str">
        <f t="shared" si="39"/>
        <v/>
      </c>
      <c r="B445" s="574" t="s">
        <v>3043</v>
      </c>
      <c r="C445" s="574" t="s">
        <v>3094</v>
      </c>
      <c r="D445" s="571" t="s">
        <v>2989</v>
      </c>
      <c r="E445" s="87"/>
      <c r="F445" s="574" t="s">
        <v>583</v>
      </c>
      <c r="G445" s="916"/>
      <c r="H445" s="916">
        <f>G445*E445</f>
        <v>0</v>
      </c>
      <c r="I445" s="916">
        <f>H445*$I$14</f>
        <v>0</v>
      </c>
      <c r="J445" s="10"/>
      <c r="K445" s="953">
        <f>SUM(H445:I445)</f>
        <v>0</v>
      </c>
    </row>
    <row r="446" spans="1:13" ht="26.4" hidden="1" x14ac:dyDescent="0.3">
      <c r="A446" s="754" t="str">
        <f t="shared" si="39"/>
        <v/>
      </c>
      <c r="B446" s="574" t="s">
        <v>3044</v>
      </c>
      <c r="C446" s="574" t="s">
        <v>3095</v>
      </c>
      <c r="D446" s="571" t="s">
        <v>2990</v>
      </c>
      <c r="E446" s="87"/>
      <c r="F446" s="574" t="s">
        <v>583</v>
      </c>
      <c r="G446" s="916"/>
      <c r="H446" s="916">
        <f>G446*E446</f>
        <v>0</v>
      </c>
      <c r="I446" s="916">
        <f>H446*$I$14</f>
        <v>0</v>
      </c>
      <c r="J446" s="10"/>
      <c r="K446" s="953">
        <f>SUM(H446:I446)</f>
        <v>0</v>
      </c>
    </row>
    <row r="447" spans="1:13" ht="26.4" hidden="1" x14ac:dyDescent="0.3">
      <c r="A447" s="754" t="str">
        <f t="shared" si="39"/>
        <v/>
      </c>
      <c r="B447" s="574" t="s">
        <v>3045</v>
      </c>
      <c r="C447" s="574" t="s">
        <v>3096</v>
      </c>
      <c r="D447" s="571" t="s">
        <v>2991</v>
      </c>
      <c r="E447" s="87"/>
      <c r="F447" s="574" t="s">
        <v>583</v>
      </c>
      <c r="G447" s="916"/>
      <c r="H447" s="916">
        <f>G447*E447</f>
        <v>0</v>
      </c>
      <c r="I447" s="916">
        <f>H447*$I$14</f>
        <v>0</v>
      </c>
      <c r="J447" s="10"/>
      <c r="K447" s="953">
        <f>SUM(H447:I447)</f>
        <v>0</v>
      </c>
    </row>
    <row r="448" spans="1:13" ht="26.4" hidden="1" x14ac:dyDescent="0.3">
      <c r="A448" s="754" t="str">
        <f t="shared" si="39"/>
        <v/>
      </c>
      <c r="B448" s="574" t="s">
        <v>3046</v>
      </c>
      <c r="C448" s="574" t="s">
        <v>3097</v>
      </c>
      <c r="D448" s="571" t="s">
        <v>2993</v>
      </c>
      <c r="E448" s="87"/>
      <c r="F448" s="574" t="s">
        <v>583</v>
      </c>
      <c r="G448" s="916"/>
      <c r="H448" s="916">
        <f>G448*E448</f>
        <v>0</v>
      </c>
      <c r="I448" s="916">
        <f>H448*$I$14</f>
        <v>0</v>
      </c>
      <c r="J448" s="10"/>
      <c r="K448" s="953">
        <f>SUM(H448:I448)</f>
        <v>0</v>
      </c>
    </row>
    <row r="449" spans="1:13" ht="26.4" hidden="1" x14ac:dyDescent="0.3">
      <c r="A449" s="754" t="str">
        <f t="shared" si="39"/>
        <v/>
      </c>
      <c r="B449" s="574" t="s">
        <v>3047</v>
      </c>
      <c r="C449" s="574" t="s">
        <v>3098</v>
      </c>
      <c r="D449" s="571" t="s">
        <v>3238</v>
      </c>
      <c r="E449" s="87"/>
      <c r="F449" s="574" t="s">
        <v>583</v>
      </c>
      <c r="G449" s="916"/>
      <c r="H449" s="916">
        <f>G449*E449</f>
        <v>0</v>
      </c>
      <c r="I449" s="916">
        <f>H449*$I$14</f>
        <v>0</v>
      </c>
      <c r="J449" s="10"/>
      <c r="K449" s="953">
        <f>SUM(H449:I449)</f>
        <v>0</v>
      </c>
    </row>
    <row r="450" spans="1:13" ht="15.6" hidden="1" x14ac:dyDescent="0.3">
      <c r="A450" s="754" t="str">
        <f t="shared" si="39"/>
        <v/>
      </c>
      <c r="B450" s="574"/>
      <c r="C450" s="574"/>
      <c r="D450" s="571"/>
      <c r="E450" s="574"/>
      <c r="F450" s="574"/>
      <c r="G450" s="916"/>
      <c r="H450" s="916"/>
      <c r="I450" s="916"/>
      <c r="J450" s="10"/>
      <c r="K450" s="953"/>
    </row>
    <row r="451" spans="1:13" ht="15.6" hidden="1" x14ac:dyDescent="0.3">
      <c r="A451" s="754" t="str">
        <f t="shared" si="39"/>
        <v/>
      </c>
      <c r="B451" s="633" t="s">
        <v>563</v>
      </c>
      <c r="C451" s="633"/>
      <c r="D451" s="634" t="s">
        <v>386</v>
      </c>
      <c r="E451" s="633"/>
      <c r="F451" s="633"/>
      <c r="G451" s="997"/>
      <c r="H451" s="997"/>
      <c r="I451" s="997"/>
      <c r="J451" s="633"/>
      <c r="K451" s="997"/>
    </row>
    <row r="452" spans="1:13" ht="15.6" hidden="1" x14ac:dyDescent="0.3">
      <c r="A452" s="754" t="str">
        <f t="shared" si="39"/>
        <v/>
      </c>
      <c r="B452" s="574" t="s">
        <v>3048</v>
      </c>
      <c r="C452" s="574" t="s">
        <v>2998</v>
      </c>
      <c r="D452" s="571" t="s">
        <v>3002</v>
      </c>
      <c r="E452" s="574"/>
      <c r="F452" s="574" t="s">
        <v>22</v>
      </c>
      <c r="G452" s="916"/>
      <c r="H452" s="916">
        <f>G452*E452</f>
        <v>0</v>
      </c>
      <c r="I452" s="916">
        <f>H452*$I$14</f>
        <v>0</v>
      </c>
      <c r="J452" s="10"/>
      <c r="K452" s="953">
        <f>SUM(H452:I452)</f>
        <v>0</v>
      </c>
    </row>
    <row r="453" spans="1:13" ht="15.6" hidden="1" x14ac:dyDescent="0.3">
      <c r="A453" s="754" t="str">
        <f t="shared" si="39"/>
        <v/>
      </c>
      <c r="B453" s="574" t="s">
        <v>3049</v>
      </c>
      <c r="C453" s="574" t="s">
        <v>3056</v>
      </c>
      <c r="D453" s="571" t="s">
        <v>3050</v>
      </c>
      <c r="E453" s="78"/>
      <c r="F453" s="574" t="s">
        <v>22</v>
      </c>
      <c r="G453" s="916"/>
      <c r="H453" s="916">
        <f>G453*E453</f>
        <v>0</v>
      </c>
      <c r="I453" s="916">
        <f>H453*$I$14</f>
        <v>0</v>
      </c>
      <c r="J453" s="10"/>
      <c r="K453" s="953">
        <f>SUM(H453:I453)</f>
        <v>0</v>
      </c>
    </row>
    <row r="454" spans="1:13" ht="15.6" hidden="1" x14ac:dyDescent="0.3">
      <c r="A454" s="754" t="s">
        <v>4247</v>
      </c>
      <c r="B454" s="574"/>
      <c r="C454" s="574"/>
      <c r="D454" s="571"/>
      <c r="E454" s="78"/>
      <c r="F454" s="574"/>
      <c r="G454" s="916"/>
      <c r="H454" s="916"/>
      <c r="I454" s="916"/>
      <c r="J454" s="10"/>
      <c r="K454" s="953"/>
    </row>
    <row r="455" spans="1:13" ht="15.6" x14ac:dyDescent="0.3">
      <c r="A455" s="754" t="s">
        <v>4247</v>
      </c>
      <c r="B455" s="502" t="s">
        <v>3719</v>
      </c>
      <c r="C455" s="633"/>
      <c r="D455" s="503" t="s">
        <v>4342</v>
      </c>
      <c r="E455" s="633"/>
      <c r="F455" s="633"/>
      <c r="G455" s="997"/>
      <c r="H455" s="997"/>
      <c r="I455" s="997"/>
      <c r="J455" s="633"/>
      <c r="K455" s="997"/>
      <c r="L455" s="1058"/>
      <c r="M455" s="1058"/>
    </row>
    <row r="456" spans="1:13" ht="15.6" x14ac:dyDescent="0.3">
      <c r="A456" s="754" t="s">
        <v>4247</v>
      </c>
      <c r="B456" s="502" t="s">
        <v>3720</v>
      </c>
      <c r="C456" s="502"/>
      <c r="D456" s="503" t="s">
        <v>385</v>
      </c>
      <c r="E456" s="502"/>
      <c r="F456" s="502"/>
      <c r="G456" s="1024"/>
      <c r="H456" s="997"/>
      <c r="I456" s="997"/>
      <c r="J456" s="633"/>
      <c r="K456" s="997"/>
      <c r="L456" s="1058"/>
      <c r="M456" s="1058"/>
    </row>
    <row r="457" spans="1:13" ht="15.6" x14ac:dyDescent="0.3">
      <c r="A457" s="754" t="str">
        <f t="shared" si="39"/>
        <v>x</v>
      </c>
      <c r="B457" s="567" t="s">
        <v>3835</v>
      </c>
      <c r="C457" s="574" t="s">
        <v>3855</v>
      </c>
      <c r="D457" s="482" t="s">
        <v>3836</v>
      </c>
      <c r="E457" s="78">
        <v>62.55</v>
      </c>
      <c r="F457" s="577" t="s">
        <v>583</v>
      </c>
      <c r="G457" s="916">
        <v>6.5329970494891931</v>
      </c>
      <c r="H457" s="916">
        <f>TRUNC(E457*G457,2)</f>
        <v>408.63</v>
      </c>
      <c r="I457" s="916">
        <f>TRUNC(H457*$I$14,2)</f>
        <v>110.15</v>
      </c>
      <c r="J457" s="10"/>
      <c r="K457" s="953">
        <f>TRUNC(SUM(H457:I457),2)</f>
        <v>518.78</v>
      </c>
      <c r="L457" s="1058"/>
      <c r="M457" s="1058"/>
    </row>
    <row r="458" spans="1:13" ht="12" customHeight="1" x14ac:dyDescent="0.3">
      <c r="A458" s="754" t="s">
        <v>4247</v>
      </c>
      <c r="B458" s="567"/>
      <c r="C458" s="639"/>
      <c r="D458" s="640"/>
      <c r="E458" s="639"/>
      <c r="F458" s="639"/>
      <c r="G458" s="1026"/>
      <c r="H458" s="1026"/>
      <c r="I458" s="1026"/>
      <c r="J458" s="639"/>
      <c r="K458" s="1026"/>
      <c r="L458" s="1058"/>
      <c r="M458" s="1058"/>
    </row>
    <row r="459" spans="1:13" ht="15.6" x14ac:dyDescent="0.3">
      <c r="A459" s="754" t="s">
        <v>4247</v>
      </c>
      <c r="B459" s="502" t="s">
        <v>4644</v>
      </c>
      <c r="C459" s="502"/>
      <c r="D459" s="503" t="s">
        <v>520</v>
      </c>
      <c r="E459" s="502"/>
      <c r="F459" s="502"/>
      <c r="G459" s="1024"/>
      <c r="H459" s="852"/>
      <c r="I459" s="852"/>
      <c r="J459" s="75"/>
      <c r="K459" s="852"/>
      <c r="L459" s="1058"/>
      <c r="M459" s="1058"/>
    </row>
    <row r="460" spans="1:13" ht="15.6" x14ac:dyDescent="0.3">
      <c r="A460" s="754" t="str">
        <f t="shared" si="39"/>
        <v>x</v>
      </c>
      <c r="B460" s="567" t="s">
        <v>4645</v>
      </c>
      <c r="C460" s="574" t="s">
        <v>4042</v>
      </c>
      <c r="D460" s="482" t="s">
        <v>3637</v>
      </c>
      <c r="E460" s="78">
        <f>27.55*0.08</f>
        <v>2.2040000000000002</v>
      </c>
      <c r="F460" s="577" t="s">
        <v>22</v>
      </c>
      <c r="G460" s="959">
        <v>269.93482314372932</v>
      </c>
      <c r="H460" s="916">
        <f>TRUNC(E460*G460,2)</f>
        <v>594.92999999999995</v>
      </c>
      <c r="I460" s="916">
        <f>TRUNC(H460*$I$14,2)</f>
        <v>160.37</v>
      </c>
      <c r="J460" s="10"/>
      <c r="K460" s="953">
        <f>TRUNC(SUM(H460:I460),2)</f>
        <v>755.3</v>
      </c>
      <c r="L460" s="1058"/>
      <c r="M460" s="1058"/>
    </row>
    <row r="461" spans="1:13" ht="26.4" x14ac:dyDescent="0.3">
      <c r="A461" s="754" t="str">
        <f t="shared" si="39"/>
        <v>x</v>
      </c>
      <c r="B461" s="567" t="s">
        <v>4646</v>
      </c>
      <c r="C461" s="1052" t="s">
        <v>3882</v>
      </c>
      <c r="D461" s="642" t="s">
        <v>4060</v>
      </c>
      <c r="E461" s="643">
        <v>1.38</v>
      </c>
      <c r="F461" s="577" t="s">
        <v>22</v>
      </c>
      <c r="G461" s="916">
        <v>289.66144305018446</v>
      </c>
      <c r="H461" s="916">
        <f>TRUNC(E461*G461,2)</f>
        <v>399.73</v>
      </c>
      <c r="I461" s="916">
        <f>TRUNC(H461*$I$14,2)</f>
        <v>107.75</v>
      </c>
      <c r="J461" s="10"/>
      <c r="K461" s="953">
        <f>TRUNC(SUM(H461:I461),2)</f>
        <v>507.48</v>
      </c>
      <c r="L461" s="1058"/>
      <c r="M461" s="1058"/>
    </row>
    <row r="462" spans="1:13" ht="15.6" x14ac:dyDescent="0.3">
      <c r="A462" s="754" t="s">
        <v>4247</v>
      </c>
      <c r="B462" s="574"/>
      <c r="C462" s="574"/>
      <c r="D462" s="571"/>
      <c r="E462" s="78"/>
      <c r="F462" s="574"/>
      <c r="G462" s="916"/>
      <c r="H462" s="916"/>
      <c r="I462" s="916"/>
      <c r="J462" s="10"/>
      <c r="K462" s="953"/>
      <c r="L462" s="1058"/>
      <c r="M462" s="1058"/>
    </row>
    <row r="463" spans="1:13" ht="15.6" hidden="1" x14ac:dyDescent="0.3">
      <c r="A463" s="754" t="str">
        <f t="shared" si="39"/>
        <v/>
      </c>
      <c r="B463" s="42" t="s">
        <v>564</v>
      </c>
      <c r="C463" s="42"/>
      <c r="D463" s="65" t="s">
        <v>577</v>
      </c>
      <c r="E463" s="42"/>
      <c r="F463" s="42"/>
      <c r="G463" s="956"/>
      <c r="H463" s="956"/>
      <c r="I463" s="956"/>
      <c r="J463" s="42"/>
      <c r="K463" s="956"/>
    </row>
    <row r="464" spans="1:13" ht="15.6" hidden="1" x14ac:dyDescent="0.3">
      <c r="A464" s="754" t="str">
        <f t="shared" si="39"/>
        <v/>
      </c>
      <c r="B464" s="574" t="s">
        <v>565</v>
      </c>
      <c r="C464" s="574"/>
      <c r="D464" s="571" t="s">
        <v>475</v>
      </c>
      <c r="E464" s="574"/>
      <c r="F464" s="574" t="s">
        <v>8</v>
      </c>
      <c r="G464" s="916"/>
      <c r="H464" s="916">
        <f>G464*E464</f>
        <v>0</v>
      </c>
      <c r="I464" s="916">
        <f>H464*$I$14</f>
        <v>0</v>
      </c>
      <c r="J464" s="10"/>
      <c r="K464" s="953">
        <f>SUM(H464:I464)</f>
        <v>0</v>
      </c>
    </row>
    <row r="465" spans="1:11" ht="15.6" hidden="1" x14ac:dyDescent="0.3">
      <c r="A465" s="754" t="str">
        <f t="shared" si="39"/>
        <v/>
      </c>
      <c r="B465" s="574" t="s">
        <v>566</v>
      </c>
      <c r="C465" s="574"/>
      <c r="D465" s="571" t="s">
        <v>385</v>
      </c>
      <c r="E465" s="574"/>
      <c r="F465" s="574" t="s">
        <v>201</v>
      </c>
      <c r="G465" s="916"/>
      <c r="H465" s="916">
        <f t="shared" ref="H465:H533" si="40">G465*E465</f>
        <v>0</v>
      </c>
      <c r="I465" s="916">
        <f>H465*$I$14</f>
        <v>0</v>
      </c>
      <c r="J465" s="10"/>
      <c r="K465" s="953">
        <f>SUM(H465:I465)</f>
        <v>0</v>
      </c>
    </row>
    <row r="466" spans="1:11" ht="15.6" hidden="1" x14ac:dyDescent="0.3">
      <c r="A466" s="754" t="str">
        <f t="shared" si="39"/>
        <v/>
      </c>
      <c r="B466" s="574" t="s">
        <v>567</v>
      </c>
      <c r="C466" s="574"/>
      <c r="D466" s="571" t="s">
        <v>386</v>
      </c>
      <c r="E466" s="574"/>
      <c r="F466" s="574" t="s">
        <v>22</v>
      </c>
      <c r="G466" s="916"/>
      <c r="H466" s="916">
        <f t="shared" si="40"/>
        <v>0</v>
      </c>
      <c r="I466" s="916">
        <f>H466*$I$14</f>
        <v>0</v>
      </c>
      <c r="J466" s="10"/>
      <c r="K466" s="953">
        <f>SUM(H466:I466)</f>
        <v>0</v>
      </c>
    </row>
    <row r="467" spans="1:11" ht="15.6" hidden="1" x14ac:dyDescent="0.3">
      <c r="A467" s="754" t="str">
        <f t="shared" si="39"/>
        <v/>
      </c>
      <c r="B467" s="574" t="s">
        <v>568</v>
      </c>
      <c r="C467" s="574"/>
      <c r="D467" s="571" t="s">
        <v>584</v>
      </c>
      <c r="E467" s="574"/>
      <c r="F467" s="574" t="s">
        <v>210</v>
      </c>
      <c r="G467" s="916"/>
      <c r="H467" s="916">
        <f t="shared" si="40"/>
        <v>0</v>
      </c>
      <c r="I467" s="916">
        <f>H467*$I$14</f>
        <v>0</v>
      </c>
      <c r="J467" s="10"/>
      <c r="K467" s="953">
        <f>SUM(H467:I467)</f>
        <v>0</v>
      </c>
    </row>
    <row r="468" spans="1:11" ht="15.6" hidden="1" x14ac:dyDescent="0.3">
      <c r="A468" s="754" t="str">
        <f t="shared" si="39"/>
        <v/>
      </c>
      <c r="B468" s="632"/>
      <c r="C468" s="630"/>
      <c r="D468" s="631"/>
      <c r="E468" s="15"/>
      <c r="F468" s="15"/>
      <c r="G468" s="916"/>
      <c r="H468" s="916"/>
      <c r="I468" s="916"/>
      <c r="J468" s="10"/>
      <c r="K468" s="953"/>
    </row>
    <row r="469" spans="1:11" ht="15.6" hidden="1" x14ac:dyDescent="0.3">
      <c r="A469" s="754" t="str">
        <f t="shared" si="39"/>
        <v/>
      </c>
      <c r="B469" s="42" t="s">
        <v>585</v>
      </c>
      <c r="C469" s="42"/>
      <c r="D469" s="65" t="s">
        <v>624</v>
      </c>
      <c r="E469" s="42"/>
      <c r="F469" s="42"/>
      <c r="G469" s="956"/>
      <c r="H469" s="956"/>
      <c r="I469" s="956"/>
      <c r="J469" s="42"/>
      <c r="K469" s="956"/>
    </row>
    <row r="470" spans="1:11" ht="15.6" hidden="1" x14ac:dyDescent="0.3">
      <c r="A470" s="754" t="str">
        <f t="shared" ref="A470:A533" si="41">IF(K470&lt;&gt;0,"x","")</f>
        <v/>
      </c>
      <c r="B470" s="574" t="s">
        <v>586</v>
      </c>
      <c r="C470" s="574"/>
      <c r="D470" s="571" t="s">
        <v>383</v>
      </c>
      <c r="E470" s="574"/>
      <c r="F470" s="574" t="s">
        <v>8</v>
      </c>
      <c r="G470" s="916"/>
      <c r="H470" s="916">
        <f t="shared" si="40"/>
        <v>0</v>
      </c>
      <c r="I470" s="916">
        <f>H470*$I$14</f>
        <v>0</v>
      </c>
      <c r="J470" s="10"/>
      <c r="K470" s="953">
        <f>SUM(H470:I470)</f>
        <v>0</v>
      </c>
    </row>
    <row r="471" spans="1:11" ht="15.6" hidden="1" x14ac:dyDescent="0.3">
      <c r="A471" s="754" t="str">
        <f t="shared" si="41"/>
        <v/>
      </c>
      <c r="B471" s="574" t="s">
        <v>587</v>
      </c>
      <c r="C471" s="574"/>
      <c r="D471" s="571" t="s">
        <v>384</v>
      </c>
      <c r="E471" s="574"/>
      <c r="F471" s="574" t="s">
        <v>22</v>
      </c>
      <c r="G471" s="916"/>
      <c r="H471" s="916">
        <f t="shared" si="40"/>
        <v>0</v>
      </c>
      <c r="I471" s="916">
        <f>H471*$I$14</f>
        <v>0</v>
      </c>
      <c r="J471" s="10"/>
      <c r="K471" s="953">
        <f>SUM(H471:I471)</f>
        <v>0</v>
      </c>
    </row>
    <row r="472" spans="1:11" ht="15.6" hidden="1" x14ac:dyDescent="0.3">
      <c r="A472" s="754" t="str">
        <f t="shared" si="41"/>
        <v/>
      </c>
      <c r="B472" s="574" t="s">
        <v>588</v>
      </c>
      <c r="C472" s="574"/>
      <c r="D472" s="571" t="s">
        <v>385</v>
      </c>
      <c r="E472" s="574"/>
      <c r="F472" s="574" t="s">
        <v>583</v>
      </c>
      <c r="G472" s="916"/>
      <c r="H472" s="916">
        <f t="shared" si="40"/>
        <v>0</v>
      </c>
      <c r="I472" s="916">
        <f>H472*$I$14</f>
        <v>0</v>
      </c>
      <c r="J472" s="10"/>
      <c r="K472" s="953">
        <f>SUM(H472:I472)</f>
        <v>0</v>
      </c>
    </row>
    <row r="473" spans="1:11" ht="15.6" hidden="1" x14ac:dyDescent="0.3">
      <c r="A473" s="754" t="str">
        <f t="shared" si="41"/>
        <v/>
      </c>
      <c r="B473" s="574" t="s">
        <v>589</v>
      </c>
      <c r="C473" s="574"/>
      <c r="D473" s="571" t="s">
        <v>386</v>
      </c>
      <c r="E473" s="574"/>
      <c r="F473" s="574" t="s">
        <v>22</v>
      </c>
      <c r="G473" s="916"/>
      <c r="H473" s="916">
        <f t="shared" si="40"/>
        <v>0</v>
      </c>
      <c r="I473" s="916">
        <f>H473*$I$14</f>
        <v>0</v>
      </c>
      <c r="J473" s="10"/>
      <c r="K473" s="953">
        <f>SUM(H473:I473)</f>
        <v>0</v>
      </c>
    </row>
    <row r="474" spans="1:11" ht="15.6" hidden="1" x14ac:dyDescent="0.3">
      <c r="A474" s="754" t="str">
        <f t="shared" si="41"/>
        <v/>
      </c>
      <c r="B474" s="574"/>
      <c r="C474" s="574"/>
      <c r="D474" s="571"/>
      <c r="E474" s="574"/>
      <c r="F474" s="574"/>
      <c r="G474" s="916"/>
      <c r="H474" s="916"/>
      <c r="I474" s="916"/>
      <c r="J474" s="10"/>
      <c r="K474" s="953"/>
    </row>
    <row r="475" spans="1:11" ht="15.6" hidden="1" x14ac:dyDescent="0.3">
      <c r="A475" s="754" t="str">
        <f t="shared" si="41"/>
        <v/>
      </c>
      <c r="B475" s="42" t="s">
        <v>590</v>
      </c>
      <c r="C475" s="42"/>
      <c r="D475" s="65" t="s">
        <v>623</v>
      </c>
      <c r="E475" s="42"/>
      <c r="F475" s="42"/>
      <c r="G475" s="956"/>
      <c r="H475" s="956"/>
      <c r="I475" s="956"/>
      <c r="J475" s="42"/>
      <c r="K475" s="956"/>
    </row>
    <row r="476" spans="1:11" ht="15.6" hidden="1" x14ac:dyDescent="0.3">
      <c r="A476" s="754" t="str">
        <f t="shared" si="41"/>
        <v/>
      </c>
      <c r="B476" s="574" t="s">
        <v>591</v>
      </c>
      <c r="C476" s="574"/>
      <c r="D476" s="571" t="s">
        <v>475</v>
      </c>
      <c r="E476" s="574"/>
      <c r="F476" s="574" t="s">
        <v>8</v>
      </c>
      <c r="G476" s="916"/>
      <c r="H476" s="916">
        <f t="shared" si="40"/>
        <v>0</v>
      </c>
      <c r="I476" s="916">
        <f>H476*$I$14</f>
        <v>0</v>
      </c>
      <c r="J476" s="10"/>
      <c r="K476" s="953">
        <f>SUM(H476:I476)</f>
        <v>0</v>
      </c>
    </row>
    <row r="477" spans="1:11" ht="15.6" hidden="1" x14ac:dyDescent="0.3">
      <c r="A477" s="754" t="str">
        <f t="shared" si="41"/>
        <v/>
      </c>
      <c r="B477" s="574" t="s">
        <v>592</v>
      </c>
      <c r="C477" s="574"/>
      <c r="D477" s="571" t="s">
        <v>385</v>
      </c>
      <c r="E477" s="574"/>
      <c r="F477" s="574" t="s">
        <v>583</v>
      </c>
      <c r="G477" s="916"/>
      <c r="H477" s="916">
        <f t="shared" si="40"/>
        <v>0</v>
      </c>
      <c r="I477" s="916">
        <f>H477*$I$14</f>
        <v>0</v>
      </c>
      <c r="J477" s="10"/>
      <c r="K477" s="953">
        <f>SUM(H477:I477)</f>
        <v>0</v>
      </c>
    </row>
    <row r="478" spans="1:11" ht="15.6" hidden="1" x14ac:dyDescent="0.3">
      <c r="A478" s="754" t="str">
        <f t="shared" si="41"/>
        <v/>
      </c>
      <c r="B478" s="574" t="s">
        <v>593</v>
      </c>
      <c r="C478" s="574"/>
      <c r="D478" s="571" t="s">
        <v>386</v>
      </c>
      <c r="E478" s="574"/>
      <c r="F478" s="574" t="s">
        <v>22</v>
      </c>
      <c r="G478" s="916"/>
      <c r="H478" s="916">
        <f t="shared" si="40"/>
        <v>0</v>
      </c>
      <c r="I478" s="916">
        <f>H478*$I$14</f>
        <v>0</v>
      </c>
      <c r="J478" s="10"/>
      <c r="K478" s="953">
        <f>SUM(H478:I478)</f>
        <v>0</v>
      </c>
    </row>
    <row r="479" spans="1:11" ht="15.6" hidden="1" x14ac:dyDescent="0.3">
      <c r="A479" s="754" t="str">
        <f t="shared" si="41"/>
        <v/>
      </c>
      <c r="B479" s="574"/>
      <c r="C479" s="574"/>
      <c r="D479" s="571"/>
      <c r="E479" s="574"/>
      <c r="F479" s="574"/>
      <c r="G479" s="916"/>
      <c r="H479" s="916"/>
      <c r="I479" s="916"/>
      <c r="J479" s="10"/>
      <c r="K479" s="953"/>
    </row>
    <row r="480" spans="1:11" ht="15.6" hidden="1" x14ac:dyDescent="0.3">
      <c r="A480" s="754" t="str">
        <f t="shared" si="41"/>
        <v/>
      </c>
      <c r="B480" s="42" t="s">
        <v>594</v>
      </c>
      <c r="C480" s="42"/>
      <c r="D480" s="65" t="s">
        <v>622</v>
      </c>
      <c r="E480" s="42"/>
      <c r="F480" s="42"/>
      <c r="G480" s="956"/>
      <c r="H480" s="956"/>
      <c r="I480" s="956"/>
      <c r="J480" s="42"/>
      <c r="K480" s="956"/>
    </row>
    <row r="481" spans="1:13" ht="15.6" hidden="1" x14ac:dyDescent="0.3">
      <c r="A481" s="754" t="str">
        <f t="shared" si="41"/>
        <v/>
      </c>
      <c r="B481" s="574" t="s">
        <v>595</v>
      </c>
      <c r="C481" s="574"/>
      <c r="D481" s="571" t="s">
        <v>475</v>
      </c>
      <c r="E481" s="574"/>
      <c r="F481" s="574" t="s">
        <v>8</v>
      </c>
      <c r="G481" s="916"/>
      <c r="H481" s="916">
        <f t="shared" si="40"/>
        <v>0</v>
      </c>
      <c r="I481" s="916">
        <f>H481*$I$14</f>
        <v>0</v>
      </c>
      <c r="J481" s="10"/>
      <c r="K481" s="953">
        <f>SUM(H481:I481)</f>
        <v>0</v>
      </c>
    </row>
    <row r="482" spans="1:13" ht="15.6" hidden="1" x14ac:dyDescent="0.3">
      <c r="A482" s="754" t="str">
        <f t="shared" si="41"/>
        <v/>
      </c>
      <c r="B482" s="574" t="s">
        <v>596</v>
      </c>
      <c r="C482" s="574"/>
      <c r="D482" s="571" t="s">
        <v>582</v>
      </c>
      <c r="E482" s="574"/>
      <c r="F482" s="574" t="s">
        <v>583</v>
      </c>
      <c r="G482" s="916"/>
      <c r="H482" s="916">
        <f t="shared" si="40"/>
        <v>0</v>
      </c>
      <c r="I482" s="916">
        <f>H482*$I$14</f>
        <v>0</v>
      </c>
      <c r="J482" s="10"/>
      <c r="K482" s="953">
        <f>SUM(H482:I482)</f>
        <v>0</v>
      </c>
    </row>
    <row r="483" spans="1:13" ht="15.6" hidden="1" x14ac:dyDescent="0.3">
      <c r="A483" s="754" t="str">
        <f t="shared" si="41"/>
        <v/>
      </c>
      <c r="B483" s="574" t="s">
        <v>597</v>
      </c>
      <c r="C483" s="574"/>
      <c r="D483" s="571" t="s">
        <v>386</v>
      </c>
      <c r="E483" s="574"/>
      <c r="F483" s="574" t="s">
        <v>22</v>
      </c>
      <c r="G483" s="916"/>
      <c r="H483" s="916">
        <f t="shared" si="40"/>
        <v>0</v>
      </c>
      <c r="I483" s="916">
        <f>H483*$I$14</f>
        <v>0</v>
      </c>
      <c r="J483" s="10"/>
      <c r="K483" s="953">
        <f>SUM(H483:I483)</f>
        <v>0</v>
      </c>
    </row>
    <row r="484" spans="1:13" ht="15.6" hidden="1" x14ac:dyDescent="0.3">
      <c r="A484" s="754" t="str">
        <f t="shared" si="41"/>
        <v/>
      </c>
      <c r="B484" s="574"/>
      <c r="C484" s="574"/>
      <c r="D484" s="571"/>
      <c r="E484" s="574"/>
      <c r="F484" s="574"/>
      <c r="G484" s="916"/>
      <c r="H484" s="916"/>
      <c r="I484" s="916"/>
      <c r="J484" s="10"/>
      <c r="K484" s="953"/>
    </row>
    <row r="485" spans="1:13" ht="15.6" hidden="1" x14ac:dyDescent="0.3">
      <c r="A485" s="754" t="str">
        <f t="shared" si="41"/>
        <v/>
      </c>
      <c r="B485" s="42" t="s">
        <v>598</v>
      </c>
      <c r="C485" s="42"/>
      <c r="D485" s="65" t="s">
        <v>621</v>
      </c>
      <c r="E485" s="42"/>
      <c r="F485" s="42"/>
      <c r="G485" s="956"/>
      <c r="H485" s="956"/>
      <c r="I485" s="956"/>
      <c r="J485" s="42"/>
      <c r="K485" s="956"/>
    </row>
    <row r="486" spans="1:13" ht="15.6" hidden="1" x14ac:dyDescent="0.3">
      <c r="A486" s="754" t="str">
        <f t="shared" si="41"/>
        <v/>
      </c>
      <c r="B486" s="574" t="s">
        <v>599</v>
      </c>
      <c r="C486" s="574"/>
      <c r="D486" s="571" t="s">
        <v>475</v>
      </c>
      <c r="E486" s="574"/>
      <c r="F486" s="574" t="s">
        <v>22</v>
      </c>
      <c r="G486" s="916"/>
      <c r="H486" s="916">
        <f t="shared" si="40"/>
        <v>0</v>
      </c>
      <c r="I486" s="916">
        <f>H486*$I$14</f>
        <v>0</v>
      </c>
      <c r="J486" s="10"/>
      <c r="K486" s="953">
        <f>SUM(H486:I486)</f>
        <v>0</v>
      </c>
    </row>
    <row r="487" spans="1:13" ht="15.6" hidden="1" x14ac:dyDescent="0.3">
      <c r="A487" s="754" t="str">
        <f t="shared" si="41"/>
        <v/>
      </c>
      <c r="B487" s="574" t="s">
        <v>600</v>
      </c>
      <c r="C487" s="574"/>
      <c r="D487" s="571" t="s">
        <v>385</v>
      </c>
      <c r="E487" s="574"/>
      <c r="F487" s="574" t="s">
        <v>201</v>
      </c>
      <c r="G487" s="916"/>
      <c r="H487" s="916">
        <f t="shared" si="40"/>
        <v>0</v>
      </c>
      <c r="I487" s="916">
        <f>H487*$I$14</f>
        <v>0</v>
      </c>
      <c r="J487" s="10"/>
      <c r="K487" s="953">
        <f>SUM(H487:I487)</f>
        <v>0</v>
      </c>
    </row>
    <row r="488" spans="1:13" ht="15.6" hidden="1" x14ac:dyDescent="0.3">
      <c r="A488" s="754" t="str">
        <f t="shared" si="41"/>
        <v/>
      </c>
      <c r="B488" s="574" t="s">
        <v>601</v>
      </c>
      <c r="C488" s="574"/>
      <c r="D488" s="571" t="s">
        <v>386</v>
      </c>
      <c r="E488" s="574"/>
      <c r="F488" s="574" t="s">
        <v>238</v>
      </c>
      <c r="G488" s="916"/>
      <c r="H488" s="916">
        <f t="shared" si="40"/>
        <v>0</v>
      </c>
      <c r="I488" s="916">
        <f>H488*$I$14</f>
        <v>0</v>
      </c>
      <c r="J488" s="10"/>
      <c r="K488" s="953">
        <f>SUM(H488:I488)</f>
        <v>0</v>
      </c>
    </row>
    <row r="489" spans="1:13" ht="15.6" hidden="1" x14ac:dyDescent="0.3">
      <c r="A489" s="754" t="str">
        <f t="shared" si="41"/>
        <v/>
      </c>
      <c r="B489" s="574"/>
      <c r="C489" s="574"/>
      <c r="D489" s="571"/>
      <c r="E489" s="574"/>
      <c r="F489" s="574"/>
      <c r="G489" s="916"/>
      <c r="H489" s="916"/>
      <c r="I489" s="916"/>
      <c r="J489" s="10"/>
      <c r="K489" s="953"/>
    </row>
    <row r="490" spans="1:13" ht="15.6" x14ac:dyDescent="0.3">
      <c r="A490" s="754" t="s">
        <v>4247</v>
      </c>
      <c r="B490" s="42" t="s">
        <v>602</v>
      </c>
      <c r="C490" s="42"/>
      <c r="D490" s="65" t="s">
        <v>620</v>
      </c>
      <c r="E490" s="42"/>
      <c r="F490" s="42"/>
      <c r="G490" s="956"/>
      <c r="H490" s="956"/>
      <c r="I490" s="956"/>
      <c r="J490" s="42"/>
      <c r="K490" s="956"/>
      <c r="L490" s="1058"/>
      <c r="M490" s="1058"/>
    </row>
    <row r="491" spans="1:13" ht="15.6" x14ac:dyDescent="0.3">
      <c r="A491" s="754" t="s">
        <v>4247</v>
      </c>
      <c r="B491" s="42" t="s">
        <v>603</v>
      </c>
      <c r="C491" s="42"/>
      <c r="D491" s="65" t="s">
        <v>3700</v>
      </c>
      <c r="E491" s="42"/>
      <c r="F491" s="42"/>
      <c r="G491" s="956"/>
      <c r="H491" s="956"/>
      <c r="I491" s="956"/>
      <c r="J491" s="42"/>
      <c r="K491" s="956"/>
      <c r="L491" s="1058"/>
      <c r="M491" s="1058"/>
    </row>
    <row r="492" spans="1:13" ht="15.6" x14ac:dyDescent="0.3">
      <c r="A492" s="754" t="s">
        <v>4247</v>
      </c>
      <c r="B492" s="502" t="s">
        <v>604</v>
      </c>
      <c r="C492" s="502"/>
      <c r="D492" s="503" t="s">
        <v>475</v>
      </c>
      <c r="E492" s="502"/>
      <c r="F492" s="502"/>
      <c r="G492" s="1024"/>
      <c r="H492" s="852"/>
      <c r="I492" s="852"/>
      <c r="J492" s="75"/>
      <c r="K492" s="852"/>
      <c r="L492" s="1058"/>
      <c r="M492" s="1058"/>
    </row>
    <row r="493" spans="1:13" ht="26.4" x14ac:dyDescent="0.3">
      <c r="A493" s="754" t="str">
        <f t="shared" si="41"/>
        <v>x</v>
      </c>
      <c r="B493" s="569" t="s">
        <v>3701</v>
      </c>
      <c r="C493" s="891" t="s">
        <v>3652</v>
      </c>
      <c r="D493" s="505" t="s">
        <v>4061</v>
      </c>
      <c r="E493" s="507">
        <v>2.5</v>
      </c>
      <c r="F493" s="569" t="s">
        <v>237</v>
      </c>
      <c r="G493" s="916">
        <v>62.633812982404329</v>
      </c>
      <c r="H493" s="916">
        <f>TRUNC(E493*G493,2)</f>
        <v>156.58000000000001</v>
      </c>
      <c r="I493" s="916">
        <f>TRUNC(H493*$I$14,2)</f>
        <v>42.2</v>
      </c>
      <c r="J493" s="10"/>
      <c r="K493" s="953">
        <f>TRUNC(SUM(H493:I493),2)</f>
        <v>198.78</v>
      </c>
      <c r="L493" s="1058"/>
      <c r="M493" s="1058"/>
    </row>
    <row r="494" spans="1:13" ht="15.6" x14ac:dyDescent="0.3">
      <c r="A494" s="754" t="s">
        <v>4247</v>
      </c>
      <c r="B494" s="567"/>
      <c r="C494" s="567"/>
      <c r="D494" s="506"/>
      <c r="E494" s="567"/>
      <c r="F494" s="567"/>
      <c r="G494" s="674"/>
      <c r="H494" s="916"/>
      <c r="I494" s="916"/>
      <c r="J494" s="10"/>
      <c r="K494" s="916"/>
      <c r="L494" s="1058"/>
      <c r="M494" s="1058"/>
    </row>
    <row r="495" spans="1:13" ht="15.6" x14ac:dyDescent="0.3">
      <c r="A495" s="754" t="s">
        <v>4247</v>
      </c>
      <c r="B495" s="502" t="s">
        <v>605</v>
      </c>
      <c r="C495" s="502"/>
      <c r="D495" s="503" t="s">
        <v>385</v>
      </c>
      <c r="E495" s="502"/>
      <c r="F495" s="502"/>
      <c r="G495" s="1024"/>
      <c r="H495" s="852"/>
      <c r="I495" s="852"/>
      <c r="J495" s="75"/>
      <c r="K495" s="852"/>
      <c r="L495" s="1058"/>
      <c r="M495" s="1058"/>
    </row>
    <row r="496" spans="1:13" ht="15.6" x14ac:dyDescent="0.3">
      <c r="A496" s="754" t="str">
        <f t="shared" si="41"/>
        <v>x</v>
      </c>
      <c r="B496" s="577" t="s">
        <v>3702</v>
      </c>
      <c r="C496" s="1052" t="s">
        <v>3653</v>
      </c>
      <c r="D496" s="482" t="s">
        <v>2989</v>
      </c>
      <c r="E496" s="508">
        <v>3.4</v>
      </c>
      <c r="F496" s="577" t="s">
        <v>583</v>
      </c>
      <c r="G496" s="916">
        <v>8.1841941059534946</v>
      </c>
      <c r="H496" s="916">
        <f>TRUNC(E496*G496,2)</f>
        <v>27.82</v>
      </c>
      <c r="I496" s="916">
        <f>TRUNC(H496*$I$14,2)</f>
        <v>7.49</v>
      </c>
      <c r="J496" s="10"/>
      <c r="K496" s="953">
        <f>TRUNC(SUM(H496:I496),2)</f>
        <v>35.31</v>
      </c>
      <c r="L496" s="1058"/>
      <c r="M496" s="1058"/>
    </row>
    <row r="497" spans="1:13" ht="15.6" x14ac:dyDescent="0.3">
      <c r="A497" s="754" t="str">
        <f t="shared" si="41"/>
        <v>x</v>
      </c>
      <c r="B497" s="577" t="s">
        <v>3703</v>
      </c>
      <c r="C497" s="1052" t="s">
        <v>3654</v>
      </c>
      <c r="D497" s="482" t="s">
        <v>2990</v>
      </c>
      <c r="E497" s="508">
        <v>20.399999999999999</v>
      </c>
      <c r="F497" s="577" t="s">
        <v>583</v>
      </c>
      <c r="G497" s="916">
        <v>7.8252382241134297</v>
      </c>
      <c r="H497" s="916">
        <f>TRUNC(E497*G497,2)</f>
        <v>159.63</v>
      </c>
      <c r="I497" s="916">
        <f>TRUNC(H497*$I$14,2)</f>
        <v>43.03</v>
      </c>
      <c r="J497" s="10"/>
      <c r="K497" s="953">
        <f>TRUNC(SUM(H497:I497),2)</f>
        <v>202.66</v>
      </c>
      <c r="L497" s="1058"/>
      <c r="M497" s="1058"/>
    </row>
    <row r="498" spans="1:13" ht="15.6" x14ac:dyDescent="0.3">
      <c r="A498" s="754" t="str">
        <f t="shared" si="41"/>
        <v>x</v>
      </c>
      <c r="B498" s="577" t="s">
        <v>3704</v>
      </c>
      <c r="C498" s="1052" t="s">
        <v>3657</v>
      </c>
      <c r="D498" s="482" t="s">
        <v>2993</v>
      </c>
      <c r="E498" s="508">
        <v>2.9</v>
      </c>
      <c r="F498" s="577" t="s">
        <v>583</v>
      </c>
      <c r="G498" s="916">
        <v>9.4604816858292846</v>
      </c>
      <c r="H498" s="916">
        <f>TRUNC(E498*G498,2)</f>
        <v>27.43</v>
      </c>
      <c r="I498" s="916">
        <f>TRUNC(H498*$I$14,2)</f>
        <v>7.39</v>
      </c>
      <c r="J498" s="10"/>
      <c r="K498" s="953">
        <f>TRUNC(SUM(H498:I498),2)</f>
        <v>34.82</v>
      </c>
      <c r="L498" s="1058"/>
      <c r="M498" s="1058"/>
    </row>
    <row r="499" spans="1:13" ht="15.6" x14ac:dyDescent="0.3">
      <c r="A499" s="754" t="s">
        <v>4247</v>
      </c>
      <c r="B499" s="567"/>
      <c r="C499" s="567"/>
      <c r="D499" s="506"/>
      <c r="E499" s="567"/>
      <c r="F499" s="567"/>
      <c r="G499" s="674"/>
      <c r="H499" s="916"/>
      <c r="I499" s="916"/>
      <c r="J499" s="10"/>
      <c r="K499" s="916"/>
      <c r="L499" s="1058"/>
      <c r="M499" s="1058"/>
    </row>
    <row r="500" spans="1:13" ht="15.6" x14ac:dyDescent="0.3">
      <c r="A500" s="754" t="s">
        <v>4247</v>
      </c>
      <c r="B500" s="502" t="s">
        <v>3705</v>
      </c>
      <c r="C500" s="502"/>
      <c r="D500" s="503" t="s">
        <v>520</v>
      </c>
      <c r="E500" s="502"/>
      <c r="F500" s="502"/>
      <c r="G500" s="1024"/>
      <c r="H500" s="852"/>
      <c r="I500" s="852"/>
      <c r="J500" s="75"/>
      <c r="K500" s="852"/>
      <c r="L500" s="1058"/>
      <c r="M500" s="1058"/>
    </row>
    <row r="501" spans="1:13" ht="39.6" x14ac:dyDescent="0.3">
      <c r="A501" s="754" t="str">
        <f t="shared" si="41"/>
        <v>x</v>
      </c>
      <c r="B501" s="577" t="s">
        <v>3706</v>
      </c>
      <c r="C501" s="1052" t="s">
        <v>4044</v>
      </c>
      <c r="D501" s="482" t="s">
        <v>4043</v>
      </c>
      <c r="E501" s="508">
        <v>0.55000000000000004</v>
      </c>
      <c r="F501" s="577" t="s">
        <v>22</v>
      </c>
      <c r="G501" s="916">
        <v>250.89420781145736</v>
      </c>
      <c r="H501" s="916">
        <f>TRUNC(E501*G501,2)</f>
        <v>137.99</v>
      </c>
      <c r="I501" s="916">
        <f>TRUNC(H501*$I$14,2)</f>
        <v>37.19</v>
      </c>
      <c r="J501" s="10"/>
      <c r="K501" s="953">
        <f>TRUNC(SUM(H501:I501),2)</f>
        <v>175.18</v>
      </c>
      <c r="L501" s="1058"/>
      <c r="M501" s="1058"/>
    </row>
    <row r="502" spans="1:13" ht="15.6" x14ac:dyDescent="0.3">
      <c r="A502" s="754" t="s">
        <v>4247</v>
      </c>
      <c r="B502" s="574"/>
      <c r="C502" s="574"/>
      <c r="D502" s="571"/>
      <c r="E502" s="574"/>
      <c r="F502" s="574"/>
      <c r="G502" s="916"/>
      <c r="H502" s="916"/>
      <c r="I502" s="916"/>
      <c r="J502" s="10"/>
      <c r="K502" s="953"/>
      <c r="L502" s="1058"/>
      <c r="M502" s="1058"/>
    </row>
    <row r="503" spans="1:13" ht="15.6" hidden="1" x14ac:dyDescent="0.3">
      <c r="A503" s="754" t="str">
        <f t="shared" si="41"/>
        <v/>
      </c>
      <c r="B503" s="7" t="s">
        <v>606</v>
      </c>
      <c r="C503" s="7"/>
      <c r="D503" s="20" t="s">
        <v>619</v>
      </c>
      <c r="E503" s="7"/>
      <c r="F503" s="7"/>
      <c r="G503" s="964"/>
      <c r="H503" s="964"/>
      <c r="I503" s="964"/>
      <c r="J503" s="403"/>
      <c r="K503" s="964"/>
    </row>
    <row r="504" spans="1:13" ht="15.6" hidden="1" x14ac:dyDescent="0.3">
      <c r="A504" s="754" t="str">
        <f t="shared" si="41"/>
        <v/>
      </c>
      <c r="B504" s="42" t="s">
        <v>607</v>
      </c>
      <c r="C504" s="42"/>
      <c r="D504" s="65" t="s">
        <v>618</v>
      </c>
      <c r="E504" s="42"/>
      <c r="F504" s="42"/>
      <c r="G504" s="956"/>
      <c r="H504" s="956"/>
      <c r="I504" s="956"/>
      <c r="J504" s="42"/>
      <c r="K504" s="956"/>
    </row>
    <row r="505" spans="1:13" ht="15.6" hidden="1" x14ac:dyDescent="0.3">
      <c r="A505" s="754" t="str">
        <f t="shared" si="41"/>
        <v/>
      </c>
      <c r="B505" s="574" t="s">
        <v>608</v>
      </c>
      <c r="C505" s="574"/>
      <c r="D505" s="571" t="s">
        <v>581</v>
      </c>
      <c r="E505" s="574"/>
      <c r="F505" s="574" t="s">
        <v>8</v>
      </c>
      <c r="G505" s="916"/>
      <c r="H505" s="916">
        <f t="shared" si="40"/>
        <v>0</v>
      </c>
      <c r="I505" s="916">
        <f t="shared" ref="I505:I512" si="42">H505*$I$14</f>
        <v>0</v>
      </c>
      <c r="J505" s="10"/>
      <c r="K505" s="953">
        <f t="shared" ref="K505:K512" si="43">SUM(H505:I505)</f>
        <v>0</v>
      </c>
    </row>
    <row r="506" spans="1:13" ht="15.6" hidden="1" x14ac:dyDescent="0.3">
      <c r="A506" s="754" t="str">
        <f t="shared" si="41"/>
        <v/>
      </c>
      <c r="B506" s="574" t="s">
        <v>609</v>
      </c>
      <c r="C506" s="574"/>
      <c r="D506" s="571" t="s">
        <v>625</v>
      </c>
      <c r="E506" s="574"/>
      <c r="F506" s="574" t="s">
        <v>201</v>
      </c>
      <c r="G506" s="916"/>
      <c r="H506" s="916">
        <f t="shared" si="40"/>
        <v>0</v>
      </c>
      <c r="I506" s="916">
        <f t="shared" si="42"/>
        <v>0</v>
      </c>
      <c r="J506" s="10"/>
      <c r="K506" s="953">
        <f t="shared" si="43"/>
        <v>0</v>
      </c>
    </row>
    <row r="507" spans="1:13" ht="15.6" hidden="1" x14ac:dyDescent="0.3">
      <c r="A507" s="754" t="str">
        <f t="shared" si="41"/>
        <v/>
      </c>
      <c r="B507" s="574" t="s">
        <v>610</v>
      </c>
      <c r="C507" s="574"/>
      <c r="D507" s="571" t="s">
        <v>626</v>
      </c>
      <c r="E507" s="574"/>
      <c r="F507" s="574" t="s">
        <v>201</v>
      </c>
      <c r="G507" s="916"/>
      <c r="H507" s="916">
        <f t="shared" si="40"/>
        <v>0</v>
      </c>
      <c r="I507" s="916">
        <f t="shared" si="42"/>
        <v>0</v>
      </c>
      <c r="J507" s="10"/>
      <c r="K507" s="953">
        <f t="shared" si="43"/>
        <v>0</v>
      </c>
    </row>
    <row r="508" spans="1:13" ht="15.6" hidden="1" x14ac:dyDescent="0.3">
      <c r="A508" s="754" t="str">
        <f t="shared" si="41"/>
        <v/>
      </c>
      <c r="B508" s="574" t="s">
        <v>611</v>
      </c>
      <c r="C508" s="574"/>
      <c r="D508" s="571" t="s">
        <v>627</v>
      </c>
      <c r="E508" s="574"/>
      <c r="F508" s="574" t="s">
        <v>23</v>
      </c>
      <c r="G508" s="916"/>
      <c r="H508" s="916">
        <f t="shared" si="40"/>
        <v>0</v>
      </c>
      <c r="I508" s="916">
        <f t="shared" si="42"/>
        <v>0</v>
      </c>
      <c r="J508" s="10"/>
      <c r="K508" s="953">
        <f t="shared" si="43"/>
        <v>0</v>
      </c>
    </row>
    <row r="509" spans="1:13" ht="15.6" hidden="1" x14ac:dyDescent="0.3">
      <c r="A509" s="754" t="str">
        <f t="shared" si="41"/>
        <v/>
      </c>
      <c r="B509" s="574" t="s">
        <v>612</v>
      </c>
      <c r="C509" s="574"/>
      <c r="D509" s="571" t="s">
        <v>628</v>
      </c>
      <c r="E509" s="574"/>
      <c r="F509" s="574" t="s">
        <v>90</v>
      </c>
      <c r="G509" s="916"/>
      <c r="H509" s="916">
        <f t="shared" si="40"/>
        <v>0</v>
      </c>
      <c r="I509" s="916">
        <f t="shared" si="42"/>
        <v>0</v>
      </c>
      <c r="J509" s="10"/>
      <c r="K509" s="953">
        <f t="shared" si="43"/>
        <v>0</v>
      </c>
    </row>
    <row r="510" spans="1:13" ht="15.6" hidden="1" x14ac:dyDescent="0.3">
      <c r="A510" s="754" t="str">
        <f t="shared" si="41"/>
        <v/>
      </c>
      <c r="B510" s="574" t="s">
        <v>613</v>
      </c>
      <c r="C510" s="574"/>
      <c r="D510" s="571" t="s">
        <v>386</v>
      </c>
      <c r="E510" s="574"/>
      <c r="F510" s="574" t="s">
        <v>22</v>
      </c>
      <c r="G510" s="916"/>
      <c r="H510" s="916">
        <f t="shared" si="40"/>
        <v>0</v>
      </c>
      <c r="I510" s="916">
        <f t="shared" si="42"/>
        <v>0</v>
      </c>
      <c r="J510" s="10"/>
      <c r="K510" s="953">
        <f t="shared" si="43"/>
        <v>0</v>
      </c>
    </row>
    <row r="511" spans="1:13" ht="15.6" hidden="1" x14ac:dyDescent="0.3">
      <c r="A511" s="754" t="str">
        <f t="shared" si="41"/>
        <v/>
      </c>
      <c r="B511" s="574" t="s">
        <v>614</v>
      </c>
      <c r="C511" s="574"/>
      <c r="D511" s="571" t="s">
        <v>629</v>
      </c>
      <c r="E511" s="574"/>
      <c r="F511" s="574" t="s">
        <v>112</v>
      </c>
      <c r="G511" s="916"/>
      <c r="H511" s="916">
        <f t="shared" si="40"/>
        <v>0</v>
      </c>
      <c r="I511" s="916">
        <f t="shared" si="42"/>
        <v>0</v>
      </c>
      <c r="J511" s="10"/>
      <c r="K511" s="953">
        <f t="shared" si="43"/>
        <v>0</v>
      </c>
    </row>
    <row r="512" spans="1:13" ht="15.6" hidden="1" x14ac:dyDescent="0.3">
      <c r="A512" s="754" t="str">
        <f t="shared" si="41"/>
        <v/>
      </c>
      <c r="B512" s="574" t="s">
        <v>615</v>
      </c>
      <c r="C512" s="574"/>
      <c r="D512" s="571" t="s">
        <v>630</v>
      </c>
      <c r="E512" s="574"/>
      <c r="F512" s="574" t="s">
        <v>112</v>
      </c>
      <c r="G512" s="916"/>
      <c r="H512" s="916">
        <f t="shared" si="40"/>
        <v>0</v>
      </c>
      <c r="I512" s="916">
        <f t="shared" si="42"/>
        <v>0</v>
      </c>
      <c r="J512" s="10"/>
      <c r="K512" s="953">
        <f t="shared" si="43"/>
        <v>0</v>
      </c>
    </row>
    <row r="513" spans="1:11" ht="15.6" hidden="1" x14ac:dyDescent="0.3">
      <c r="A513" s="754" t="str">
        <f t="shared" si="41"/>
        <v/>
      </c>
      <c r="B513" s="574"/>
      <c r="C513" s="574"/>
      <c r="D513" s="571"/>
      <c r="E513" s="574"/>
      <c r="F513" s="574"/>
      <c r="G513" s="916"/>
      <c r="H513" s="916"/>
      <c r="I513" s="916"/>
      <c r="J513" s="10"/>
      <c r="K513" s="953"/>
    </row>
    <row r="514" spans="1:11" ht="15.6" hidden="1" x14ac:dyDescent="0.3">
      <c r="A514" s="754" t="str">
        <f t="shared" si="41"/>
        <v/>
      </c>
      <c r="B514" s="7" t="s">
        <v>616</v>
      </c>
      <c r="C514" s="7"/>
      <c r="D514" s="20" t="s">
        <v>617</v>
      </c>
      <c r="E514" s="7"/>
      <c r="F514" s="7"/>
      <c r="G514" s="964"/>
      <c r="H514" s="964"/>
      <c r="I514" s="964"/>
      <c r="J514" s="403"/>
      <c r="K514" s="964"/>
    </row>
    <row r="515" spans="1:11" ht="15.6" hidden="1" x14ac:dyDescent="0.3">
      <c r="A515" s="754" t="str">
        <f t="shared" si="41"/>
        <v/>
      </c>
      <c r="B515" s="42" t="s">
        <v>631</v>
      </c>
      <c r="C515" s="42"/>
      <c r="D515" s="65" t="s">
        <v>655</v>
      </c>
      <c r="E515" s="42"/>
      <c r="F515" s="42"/>
      <c r="G515" s="956"/>
      <c r="H515" s="956"/>
      <c r="I515" s="956"/>
      <c r="J515" s="42"/>
      <c r="K515" s="956"/>
    </row>
    <row r="516" spans="1:11" ht="15.6" hidden="1" x14ac:dyDescent="0.3">
      <c r="A516" s="754" t="str">
        <f t="shared" si="41"/>
        <v/>
      </c>
      <c r="B516" s="574" t="s">
        <v>632</v>
      </c>
      <c r="C516" s="574"/>
      <c r="D516" s="571" t="s">
        <v>475</v>
      </c>
      <c r="E516" s="574"/>
      <c r="F516" s="574" t="s">
        <v>8</v>
      </c>
      <c r="G516" s="955"/>
      <c r="H516" s="916">
        <f t="shared" si="40"/>
        <v>0</v>
      </c>
      <c r="I516" s="916">
        <f>H516*$I$14</f>
        <v>0</v>
      </c>
      <c r="J516" s="10"/>
      <c r="K516" s="953">
        <f>SUM(H516:I516)</f>
        <v>0</v>
      </c>
    </row>
    <row r="517" spans="1:11" ht="15.6" hidden="1" x14ac:dyDescent="0.3">
      <c r="A517" s="754" t="str">
        <f t="shared" si="41"/>
        <v/>
      </c>
      <c r="B517" s="574" t="s">
        <v>633</v>
      </c>
      <c r="C517" s="574"/>
      <c r="D517" s="571" t="s">
        <v>385</v>
      </c>
      <c r="E517" s="574"/>
      <c r="F517" s="574" t="s">
        <v>201</v>
      </c>
      <c r="G517" s="955"/>
      <c r="H517" s="916">
        <f t="shared" si="40"/>
        <v>0</v>
      </c>
      <c r="I517" s="916">
        <f>H517*$I$14</f>
        <v>0</v>
      </c>
      <c r="J517" s="10"/>
      <c r="K517" s="953">
        <f>SUM(H517:I517)</f>
        <v>0</v>
      </c>
    </row>
    <row r="518" spans="1:11" ht="15.6" hidden="1" x14ac:dyDescent="0.3">
      <c r="A518" s="754" t="str">
        <f t="shared" si="41"/>
        <v/>
      </c>
      <c r="B518" s="574" t="s">
        <v>634</v>
      </c>
      <c r="C518" s="574"/>
      <c r="D518" s="571" t="s">
        <v>386</v>
      </c>
      <c r="E518" s="574"/>
      <c r="F518" s="574" t="s">
        <v>22</v>
      </c>
      <c r="G518" s="955"/>
      <c r="H518" s="916">
        <f t="shared" si="40"/>
        <v>0</v>
      </c>
      <c r="I518" s="916">
        <f>H518*$I$14</f>
        <v>0</v>
      </c>
      <c r="J518" s="10"/>
      <c r="K518" s="953">
        <f>SUM(H518:I518)</f>
        <v>0</v>
      </c>
    </row>
    <row r="519" spans="1:11" ht="15.6" hidden="1" x14ac:dyDescent="0.3">
      <c r="A519" s="754" t="str">
        <f t="shared" si="41"/>
        <v/>
      </c>
      <c r="B519" s="574"/>
      <c r="C519" s="574"/>
      <c r="D519" s="571"/>
      <c r="E519" s="574"/>
      <c r="F519" s="574"/>
      <c r="G519" s="955"/>
      <c r="H519" s="955"/>
      <c r="I519" s="916"/>
      <c r="J519" s="10"/>
      <c r="K519" s="953"/>
    </row>
    <row r="520" spans="1:11" ht="15.6" hidden="1" x14ac:dyDescent="0.3">
      <c r="A520" s="754" t="str">
        <f t="shared" si="41"/>
        <v/>
      </c>
      <c r="B520" s="42" t="s">
        <v>635</v>
      </c>
      <c r="C520" s="42"/>
      <c r="D520" s="65" t="s">
        <v>574</v>
      </c>
      <c r="E520" s="42"/>
      <c r="F520" s="42"/>
      <c r="G520" s="956"/>
      <c r="H520" s="956"/>
      <c r="I520" s="956"/>
      <c r="J520" s="42"/>
      <c r="K520" s="956"/>
    </row>
    <row r="521" spans="1:11" ht="15.6" hidden="1" x14ac:dyDescent="0.3">
      <c r="A521" s="754" t="str">
        <f t="shared" si="41"/>
        <v/>
      </c>
      <c r="B521" s="574" t="s">
        <v>636</v>
      </c>
      <c r="C521" s="574"/>
      <c r="D521" s="571" t="s">
        <v>475</v>
      </c>
      <c r="E521" s="574"/>
      <c r="F521" s="574" t="s">
        <v>237</v>
      </c>
      <c r="G521" s="955"/>
      <c r="H521" s="916">
        <f t="shared" si="40"/>
        <v>0</v>
      </c>
      <c r="I521" s="916">
        <f>H521*$I$14</f>
        <v>0</v>
      </c>
      <c r="J521" s="10"/>
      <c r="K521" s="953">
        <f>SUM(H521:I521)</f>
        <v>0</v>
      </c>
    </row>
    <row r="522" spans="1:11" ht="15.6" hidden="1" x14ac:dyDescent="0.3">
      <c r="A522" s="754" t="str">
        <f t="shared" si="41"/>
        <v/>
      </c>
      <c r="B522" s="574" t="s">
        <v>637</v>
      </c>
      <c r="C522" s="574"/>
      <c r="D522" s="571" t="s">
        <v>385</v>
      </c>
      <c r="E522" s="574"/>
      <c r="F522" s="574" t="s">
        <v>201</v>
      </c>
      <c r="G522" s="955"/>
      <c r="H522" s="916">
        <f t="shared" si="40"/>
        <v>0</v>
      </c>
      <c r="I522" s="916">
        <f>H522*$I$14</f>
        <v>0</v>
      </c>
      <c r="J522" s="10"/>
      <c r="K522" s="953">
        <f>SUM(H522:I522)</f>
        <v>0</v>
      </c>
    </row>
    <row r="523" spans="1:11" ht="15.6" hidden="1" x14ac:dyDescent="0.3">
      <c r="A523" s="754" t="str">
        <f t="shared" si="41"/>
        <v/>
      </c>
      <c r="B523" s="574" t="s">
        <v>638</v>
      </c>
      <c r="C523" s="574"/>
      <c r="D523" s="571" t="s">
        <v>386</v>
      </c>
      <c r="E523" s="574"/>
      <c r="F523" s="574" t="s">
        <v>22</v>
      </c>
      <c r="G523" s="955"/>
      <c r="H523" s="916">
        <f t="shared" si="40"/>
        <v>0</v>
      </c>
      <c r="I523" s="916">
        <f>H523*$I$14</f>
        <v>0</v>
      </c>
      <c r="J523" s="10"/>
      <c r="K523" s="953">
        <f>SUM(H523:I523)</f>
        <v>0</v>
      </c>
    </row>
    <row r="524" spans="1:11" ht="15.6" hidden="1" x14ac:dyDescent="0.3">
      <c r="A524" s="754" t="str">
        <f t="shared" si="41"/>
        <v/>
      </c>
      <c r="B524" s="574"/>
      <c r="C524" s="574"/>
      <c r="D524" s="571"/>
      <c r="E524" s="574"/>
      <c r="F524" s="574"/>
      <c r="G524" s="955"/>
      <c r="H524" s="955"/>
      <c r="I524" s="916"/>
      <c r="J524" s="10"/>
      <c r="K524" s="953"/>
    </row>
    <row r="525" spans="1:11" ht="15.6" hidden="1" x14ac:dyDescent="0.3">
      <c r="A525" s="754" t="str">
        <f t="shared" si="41"/>
        <v/>
      </c>
      <c r="B525" s="42" t="s">
        <v>639</v>
      </c>
      <c r="C525" s="42"/>
      <c r="D525" s="65" t="s">
        <v>656</v>
      </c>
      <c r="E525" s="42"/>
      <c r="F525" s="42"/>
      <c r="G525" s="956"/>
      <c r="H525" s="956"/>
      <c r="I525" s="956"/>
      <c r="J525" s="42"/>
      <c r="K525" s="956"/>
    </row>
    <row r="526" spans="1:11" ht="15.6" hidden="1" x14ac:dyDescent="0.3">
      <c r="A526" s="754" t="str">
        <f t="shared" si="41"/>
        <v/>
      </c>
      <c r="B526" s="574" t="s">
        <v>640</v>
      </c>
      <c r="C526" s="574"/>
      <c r="D526" s="571" t="s">
        <v>475</v>
      </c>
      <c r="E526" s="574"/>
      <c r="F526" s="574" t="s">
        <v>237</v>
      </c>
      <c r="G526" s="955"/>
      <c r="H526" s="916">
        <f t="shared" si="40"/>
        <v>0</v>
      </c>
      <c r="I526" s="916">
        <f>H526*$I$14</f>
        <v>0</v>
      </c>
      <c r="J526" s="10"/>
      <c r="K526" s="953">
        <f>SUM(H526:I526)</f>
        <v>0</v>
      </c>
    </row>
    <row r="527" spans="1:11" ht="15.6" hidden="1" x14ac:dyDescent="0.3">
      <c r="A527" s="754" t="str">
        <f t="shared" si="41"/>
        <v/>
      </c>
      <c r="B527" s="574" t="s">
        <v>641</v>
      </c>
      <c r="C527" s="574"/>
      <c r="D527" s="571" t="s">
        <v>582</v>
      </c>
      <c r="E527" s="574"/>
      <c r="F527" s="574" t="s">
        <v>201</v>
      </c>
      <c r="G527" s="955"/>
      <c r="H527" s="916">
        <f t="shared" si="40"/>
        <v>0</v>
      </c>
      <c r="I527" s="916">
        <f>H527*$I$14</f>
        <v>0</v>
      </c>
      <c r="J527" s="10"/>
      <c r="K527" s="953">
        <f>SUM(H527:I527)</f>
        <v>0</v>
      </c>
    </row>
    <row r="528" spans="1:11" ht="15.6" hidden="1" x14ac:dyDescent="0.3">
      <c r="A528" s="754" t="str">
        <f t="shared" si="41"/>
        <v/>
      </c>
      <c r="B528" s="574" t="s">
        <v>642</v>
      </c>
      <c r="C528" s="574"/>
      <c r="D528" s="571" t="s">
        <v>520</v>
      </c>
      <c r="E528" s="574"/>
      <c r="F528" s="574" t="s">
        <v>22</v>
      </c>
      <c r="G528" s="955"/>
      <c r="H528" s="916">
        <f t="shared" si="40"/>
        <v>0</v>
      </c>
      <c r="I528" s="916">
        <f>H528*$I$14</f>
        <v>0</v>
      </c>
      <c r="J528" s="10"/>
      <c r="K528" s="953">
        <f>SUM(H528:I528)</f>
        <v>0</v>
      </c>
    </row>
    <row r="529" spans="1:11" ht="15.6" hidden="1" x14ac:dyDescent="0.3">
      <c r="A529" s="754" t="str">
        <f t="shared" si="41"/>
        <v/>
      </c>
      <c r="B529" s="574"/>
      <c r="C529" s="574"/>
      <c r="D529" s="571"/>
      <c r="E529" s="574"/>
      <c r="F529" s="574"/>
      <c r="G529" s="955"/>
      <c r="H529" s="916"/>
      <c r="I529" s="916"/>
      <c r="J529" s="10"/>
      <c r="K529" s="953"/>
    </row>
    <row r="530" spans="1:11" ht="15.6" hidden="1" x14ac:dyDescent="0.3">
      <c r="A530" s="754" t="str">
        <f t="shared" si="41"/>
        <v/>
      </c>
      <c r="B530" s="42" t="s">
        <v>643</v>
      </c>
      <c r="C530" s="42"/>
      <c r="D530" s="65" t="s">
        <v>576</v>
      </c>
      <c r="E530" s="42"/>
      <c r="F530" s="42"/>
      <c r="G530" s="956"/>
      <c r="H530" s="956"/>
      <c r="I530" s="956"/>
      <c r="J530" s="42"/>
      <c r="K530" s="956"/>
    </row>
    <row r="531" spans="1:11" ht="15.6" hidden="1" x14ac:dyDescent="0.3">
      <c r="A531" s="754" t="str">
        <f t="shared" si="41"/>
        <v/>
      </c>
      <c r="B531" s="574" t="s">
        <v>644</v>
      </c>
      <c r="C531" s="574"/>
      <c r="D531" s="571" t="s">
        <v>581</v>
      </c>
      <c r="E531" s="574"/>
      <c r="F531" s="574" t="s">
        <v>237</v>
      </c>
      <c r="G531" s="955"/>
      <c r="H531" s="916">
        <f t="shared" si="40"/>
        <v>0</v>
      </c>
      <c r="I531" s="916">
        <f>H531*$I$14</f>
        <v>0</v>
      </c>
      <c r="J531" s="10"/>
      <c r="K531" s="953">
        <f>SUM(H531:I531)</f>
        <v>0</v>
      </c>
    </row>
    <row r="532" spans="1:11" ht="15.6" hidden="1" x14ac:dyDescent="0.3">
      <c r="A532" s="754" t="str">
        <f t="shared" si="41"/>
        <v/>
      </c>
      <c r="B532" s="574" t="s">
        <v>645</v>
      </c>
      <c r="C532" s="574"/>
      <c r="D532" s="571" t="s">
        <v>385</v>
      </c>
      <c r="E532" s="574"/>
      <c r="F532" s="574" t="s">
        <v>201</v>
      </c>
      <c r="G532" s="955"/>
      <c r="H532" s="916">
        <f t="shared" si="40"/>
        <v>0</v>
      </c>
      <c r="I532" s="916">
        <f>H532*$I$14</f>
        <v>0</v>
      </c>
      <c r="J532" s="10"/>
      <c r="K532" s="953">
        <f>SUM(H532:I532)</f>
        <v>0</v>
      </c>
    </row>
    <row r="533" spans="1:11" ht="15.6" hidden="1" x14ac:dyDescent="0.3">
      <c r="A533" s="754" t="str">
        <f t="shared" si="41"/>
        <v/>
      </c>
      <c r="B533" s="574" t="s">
        <v>646</v>
      </c>
      <c r="C533" s="574"/>
      <c r="D533" s="571" t="s">
        <v>386</v>
      </c>
      <c r="E533" s="574"/>
      <c r="F533" s="574" t="s">
        <v>22</v>
      </c>
      <c r="G533" s="955"/>
      <c r="H533" s="916">
        <f t="shared" si="40"/>
        <v>0</v>
      </c>
      <c r="I533" s="916">
        <f>H533*$I$14</f>
        <v>0</v>
      </c>
      <c r="J533" s="10"/>
      <c r="K533" s="953">
        <f>SUM(H533:I533)</f>
        <v>0</v>
      </c>
    </row>
    <row r="534" spans="1:11" ht="15.6" hidden="1" x14ac:dyDescent="0.3">
      <c r="A534" s="754" t="str">
        <f t="shared" ref="A534:A601" si="44">IF(K534&lt;&gt;0,"x","")</f>
        <v/>
      </c>
      <c r="B534" s="574"/>
      <c r="C534" s="574"/>
      <c r="D534" s="571"/>
      <c r="E534" s="574"/>
      <c r="F534" s="574"/>
      <c r="G534" s="955"/>
      <c r="H534" s="916"/>
      <c r="I534" s="916"/>
      <c r="J534" s="10"/>
      <c r="K534" s="953"/>
    </row>
    <row r="535" spans="1:11" ht="15.6" hidden="1" x14ac:dyDescent="0.3">
      <c r="A535" s="754" t="str">
        <f t="shared" si="44"/>
        <v/>
      </c>
      <c r="B535" s="574"/>
      <c r="C535" s="574"/>
      <c r="D535" s="571"/>
      <c r="E535" s="574"/>
      <c r="F535" s="574"/>
      <c r="G535" s="955"/>
      <c r="H535" s="916"/>
      <c r="I535" s="916"/>
      <c r="J535" s="10"/>
      <c r="K535" s="953"/>
    </row>
    <row r="536" spans="1:11" ht="15.6" hidden="1" x14ac:dyDescent="0.3">
      <c r="A536" s="754" t="str">
        <f t="shared" si="44"/>
        <v/>
      </c>
      <c r="B536" s="42" t="s">
        <v>647</v>
      </c>
      <c r="C536" s="42"/>
      <c r="D536" s="65" t="s">
        <v>661</v>
      </c>
      <c r="E536" s="42"/>
      <c r="F536" s="42" t="s">
        <v>60</v>
      </c>
      <c r="G536" s="956"/>
      <c r="H536" s="956">
        <f>G536*$I$14</f>
        <v>0</v>
      </c>
      <c r="I536" s="956">
        <f>H536*$I$14</f>
        <v>0</v>
      </c>
      <c r="J536" s="42"/>
      <c r="K536" s="956">
        <f>SUM(H536:I536)</f>
        <v>0</v>
      </c>
    </row>
    <row r="537" spans="1:11" ht="15.6" hidden="1" x14ac:dyDescent="0.3">
      <c r="A537" s="754" t="str">
        <f t="shared" si="44"/>
        <v/>
      </c>
      <c r="B537" s="574"/>
      <c r="C537" s="574"/>
      <c r="D537" s="571"/>
      <c r="E537" s="574"/>
      <c r="F537" s="574"/>
      <c r="G537" s="955"/>
      <c r="H537" s="916"/>
      <c r="I537" s="916"/>
      <c r="J537" s="10"/>
      <c r="K537" s="953"/>
    </row>
    <row r="538" spans="1:11" ht="15.6" hidden="1" x14ac:dyDescent="0.3">
      <c r="A538" s="754" t="str">
        <f t="shared" si="44"/>
        <v/>
      </c>
      <c r="B538" s="42" t="s">
        <v>648</v>
      </c>
      <c r="C538" s="42"/>
      <c r="D538" s="65" t="s">
        <v>662</v>
      </c>
      <c r="E538" s="42"/>
      <c r="F538" s="42" t="s">
        <v>112</v>
      </c>
      <c r="G538" s="956"/>
      <c r="H538" s="956">
        <f>G538*$I$14</f>
        <v>0</v>
      </c>
      <c r="I538" s="956">
        <f>H538*$I$14</f>
        <v>0</v>
      </c>
      <c r="J538" s="42"/>
      <c r="K538" s="956">
        <f>SUM(H538:I538)</f>
        <v>0</v>
      </c>
    </row>
    <row r="539" spans="1:11" ht="15.6" hidden="1" x14ac:dyDescent="0.3">
      <c r="A539" s="754" t="str">
        <f t="shared" si="44"/>
        <v/>
      </c>
      <c r="B539" s="574"/>
      <c r="C539" s="574"/>
      <c r="D539" s="571"/>
      <c r="E539" s="574"/>
      <c r="F539" s="574"/>
      <c r="G539" s="955"/>
      <c r="H539" s="916"/>
      <c r="I539" s="916"/>
      <c r="J539" s="10"/>
      <c r="K539" s="953"/>
    </row>
    <row r="540" spans="1:11" ht="15.6" hidden="1" x14ac:dyDescent="0.3">
      <c r="A540" s="754" t="str">
        <f t="shared" si="44"/>
        <v/>
      </c>
      <c r="B540" s="7" t="s">
        <v>649</v>
      </c>
      <c r="C540" s="7"/>
      <c r="D540" s="20" t="s">
        <v>657</v>
      </c>
      <c r="E540" s="7"/>
      <c r="F540" s="7"/>
      <c r="G540" s="964"/>
      <c r="H540" s="964"/>
      <c r="I540" s="964"/>
      <c r="J540" s="403"/>
      <c r="K540" s="964"/>
    </row>
    <row r="541" spans="1:11" ht="15.6" hidden="1" x14ac:dyDescent="0.3">
      <c r="A541" s="754" t="str">
        <f t="shared" si="44"/>
        <v/>
      </c>
      <c r="B541" s="42" t="s">
        <v>650</v>
      </c>
      <c r="C541" s="42"/>
      <c r="D541" s="65" t="s">
        <v>458</v>
      </c>
      <c r="E541" s="42"/>
      <c r="F541" s="42" t="s">
        <v>22</v>
      </c>
      <c r="G541" s="956"/>
      <c r="H541" s="956">
        <f>G541*$I$14</f>
        <v>0</v>
      </c>
      <c r="I541" s="956">
        <f>H541*$I$14</f>
        <v>0</v>
      </c>
      <c r="J541" s="42"/>
      <c r="K541" s="956">
        <f>SUM(H541:I541)</f>
        <v>0</v>
      </c>
    </row>
    <row r="542" spans="1:11" ht="15.6" hidden="1" x14ac:dyDescent="0.3">
      <c r="A542" s="754" t="str">
        <f t="shared" si="44"/>
        <v/>
      </c>
      <c r="B542" s="574"/>
      <c r="C542" s="574"/>
      <c r="D542" s="571"/>
      <c r="E542" s="574"/>
      <c r="F542" s="574"/>
      <c r="G542" s="955"/>
      <c r="H542" s="916"/>
      <c r="I542" s="916"/>
      <c r="J542" s="10"/>
      <c r="K542" s="953"/>
    </row>
    <row r="543" spans="1:11" ht="15.6" hidden="1" x14ac:dyDescent="0.3">
      <c r="A543" s="754" t="str">
        <f t="shared" si="44"/>
        <v/>
      </c>
      <c r="B543" s="42" t="s">
        <v>651</v>
      </c>
      <c r="C543" s="42"/>
      <c r="D543" s="65" t="s">
        <v>660</v>
      </c>
      <c r="E543" s="42"/>
      <c r="F543" s="42" t="s">
        <v>658</v>
      </c>
      <c r="G543" s="956"/>
      <c r="H543" s="956">
        <f>G543*$I$14</f>
        <v>0</v>
      </c>
      <c r="I543" s="956">
        <f>H543*$I$14</f>
        <v>0</v>
      </c>
      <c r="J543" s="42"/>
      <c r="K543" s="956">
        <f>SUM(H543:I543)</f>
        <v>0</v>
      </c>
    </row>
    <row r="544" spans="1:11" ht="15.6" hidden="1" x14ac:dyDescent="0.3">
      <c r="A544" s="754" t="str">
        <f t="shared" si="44"/>
        <v/>
      </c>
      <c r="B544" s="574"/>
      <c r="C544" s="574"/>
      <c r="D544" s="571"/>
      <c r="E544" s="574"/>
      <c r="F544" s="574"/>
      <c r="G544" s="955"/>
      <c r="H544" s="916"/>
      <c r="I544" s="916"/>
      <c r="J544" s="10"/>
      <c r="K544" s="953"/>
    </row>
    <row r="545" spans="1:13" ht="15.6" hidden="1" x14ac:dyDescent="0.3">
      <c r="A545" s="754" t="str">
        <f t="shared" si="44"/>
        <v/>
      </c>
      <c r="B545" s="42" t="s">
        <v>652</v>
      </c>
      <c r="C545" s="42"/>
      <c r="D545" s="65" t="s">
        <v>659</v>
      </c>
      <c r="E545" s="42"/>
      <c r="F545" s="42" t="s">
        <v>210</v>
      </c>
      <c r="G545" s="956"/>
      <c r="H545" s="956">
        <f>G545*$I$14</f>
        <v>0</v>
      </c>
      <c r="I545" s="956">
        <f>H545*$I$14</f>
        <v>0</v>
      </c>
      <c r="J545" s="42"/>
      <c r="K545" s="956">
        <f>SUM(H545:I545)</f>
        <v>0</v>
      </c>
    </row>
    <row r="546" spans="1:13" ht="15.6" x14ac:dyDescent="0.3">
      <c r="A546" s="754" t="str">
        <f t="shared" si="44"/>
        <v>x</v>
      </c>
      <c r="B546" s="407" t="s">
        <v>653</v>
      </c>
      <c r="C546" s="407"/>
      <c r="D546" s="408" t="s">
        <v>663</v>
      </c>
      <c r="E546" s="407"/>
      <c r="F546" s="407"/>
      <c r="G546" s="966"/>
      <c r="H546" s="966">
        <f>TRUNC(SUM(H547:H645),2)</f>
        <v>104473.64</v>
      </c>
      <c r="I546" s="966">
        <f>TRUNC(SUM(I547:I645),2)</f>
        <v>21170.34</v>
      </c>
      <c r="J546" s="966">
        <f>TRUNC(SUM(J547:J645),2)</f>
        <v>5429.07</v>
      </c>
      <c r="K546" s="966">
        <f>TRUNC(SUM(K547:K645),2)</f>
        <v>131073.04999999999</v>
      </c>
      <c r="L546" s="1058"/>
      <c r="M546" s="1058"/>
    </row>
    <row r="547" spans="1:13" ht="15.6" hidden="1" x14ac:dyDescent="0.3">
      <c r="A547" s="754" t="str">
        <f t="shared" si="44"/>
        <v/>
      </c>
      <c r="B547" s="7" t="s">
        <v>654</v>
      </c>
      <c r="C547" s="7"/>
      <c r="D547" s="20" t="s">
        <v>2453</v>
      </c>
      <c r="E547" s="7"/>
      <c r="F547" s="7" t="s">
        <v>583</v>
      </c>
      <c r="G547" s="964"/>
      <c r="H547" s="964">
        <f>G547*E547</f>
        <v>0</v>
      </c>
      <c r="I547" s="964">
        <f>H547*$I$14</f>
        <v>0</v>
      </c>
      <c r="J547" s="403"/>
      <c r="K547" s="964">
        <f>SUM(H547:I547)</f>
        <v>0</v>
      </c>
    </row>
    <row r="548" spans="1:13" ht="15.6" hidden="1" x14ac:dyDescent="0.3">
      <c r="A548" s="754" t="str">
        <f t="shared" si="44"/>
        <v/>
      </c>
      <c r="B548" s="632"/>
      <c r="C548" s="630"/>
      <c r="D548" s="631"/>
      <c r="E548" s="15"/>
      <c r="F548" s="15"/>
      <c r="G548" s="916"/>
      <c r="H548" s="916"/>
      <c r="I548" s="916"/>
      <c r="J548" s="10"/>
      <c r="K548" s="953"/>
    </row>
    <row r="549" spans="1:13" ht="15.6" x14ac:dyDescent="0.3">
      <c r="A549" s="754" t="s">
        <v>4247</v>
      </c>
      <c r="B549" s="7" t="s">
        <v>664</v>
      </c>
      <c r="C549" s="7"/>
      <c r="D549" s="20" t="s">
        <v>703</v>
      </c>
      <c r="E549" s="7"/>
      <c r="F549" s="7"/>
      <c r="G549" s="964"/>
      <c r="H549" s="964"/>
      <c r="I549" s="964"/>
      <c r="J549" s="403"/>
      <c r="K549" s="964"/>
      <c r="L549" s="1058"/>
      <c r="M549" s="1058"/>
    </row>
    <row r="550" spans="1:13" ht="15.6" x14ac:dyDescent="0.3">
      <c r="A550" s="754" t="s">
        <v>4247</v>
      </c>
      <c r="B550" s="24" t="s">
        <v>665</v>
      </c>
      <c r="C550" s="24"/>
      <c r="D550" s="115" t="s">
        <v>704</v>
      </c>
      <c r="E550" s="24"/>
      <c r="F550" s="24"/>
      <c r="G550" s="679"/>
      <c r="H550" s="679"/>
      <c r="I550" s="852"/>
      <c r="J550" s="75"/>
      <c r="K550" s="954"/>
      <c r="L550" s="1058"/>
      <c r="M550" s="1058"/>
    </row>
    <row r="551" spans="1:13" ht="15.6" x14ac:dyDescent="0.3">
      <c r="A551" s="754" t="str">
        <f t="shared" si="44"/>
        <v>x</v>
      </c>
      <c r="B551" s="574" t="s">
        <v>2758</v>
      </c>
      <c r="C551" s="459" t="s">
        <v>3305</v>
      </c>
      <c r="D551" s="571" t="s">
        <v>2692</v>
      </c>
      <c r="E551" s="78">
        <v>2794.2</v>
      </c>
      <c r="F551" s="574" t="s">
        <v>583</v>
      </c>
      <c r="G551" s="916">
        <v>5.2965934564845227</v>
      </c>
      <c r="H551" s="916">
        <f>TRUNC(E551*G551,2)</f>
        <v>14799.74</v>
      </c>
      <c r="I551" s="916">
        <f>TRUNC(H551*$I$14,2)</f>
        <v>3989.54</v>
      </c>
      <c r="J551" s="10"/>
      <c r="K551" s="953">
        <f>TRUNC(SUM(H551:I551),2)</f>
        <v>18789.28</v>
      </c>
      <c r="L551" s="1058"/>
      <c r="M551" s="1058"/>
    </row>
    <row r="552" spans="1:13" ht="15.6" x14ac:dyDescent="0.3">
      <c r="A552" s="754" t="str">
        <f t="shared" si="44"/>
        <v>x</v>
      </c>
      <c r="B552" s="574" t="s">
        <v>2759</v>
      </c>
      <c r="C552" s="459" t="s">
        <v>3306</v>
      </c>
      <c r="D552" s="571" t="s">
        <v>3030</v>
      </c>
      <c r="E552" s="78">
        <v>1288.8</v>
      </c>
      <c r="F552" s="574" t="s">
        <v>583</v>
      </c>
      <c r="G552" s="916">
        <v>5.5997117567050223</v>
      </c>
      <c r="H552" s="916">
        <f>TRUNC(E552*G552,2)</f>
        <v>7216.9</v>
      </c>
      <c r="I552" s="916">
        <f>TRUNC(H552*$I$14,2)</f>
        <v>1945.45</v>
      </c>
      <c r="J552" s="10"/>
      <c r="K552" s="953">
        <f>TRUNC(SUM(H552:I552),2)</f>
        <v>9162.35</v>
      </c>
      <c r="L552" s="1058"/>
      <c r="M552" s="1058"/>
    </row>
    <row r="553" spans="1:13" ht="15.6" x14ac:dyDescent="0.3">
      <c r="A553" s="915" t="str">
        <f t="shared" si="44"/>
        <v>x</v>
      </c>
      <c r="B553" s="882" t="s">
        <v>4443</v>
      </c>
      <c r="C553" s="904" t="s">
        <v>4441</v>
      </c>
      <c r="D553" s="887" t="s">
        <v>4439</v>
      </c>
      <c r="E553" s="890">
        <v>76.3</v>
      </c>
      <c r="F553" s="882" t="s">
        <v>583</v>
      </c>
      <c r="G553" s="916">
        <v>4.5228441111848259</v>
      </c>
      <c r="H553" s="916">
        <f>TRUNC(E553*G553,2)</f>
        <v>345.09</v>
      </c>
      <c r="I553" s="916">
        <f>TRUNC(H553*$I$14,2)</f>
        <v>93.02</v>
      </c>
      <c r="J553" s="10"/>
      <c r="K553" s="953">
        <f>TRUNC(SUM(H553:I553),2)</f>
        <v>438.11</v>
      </c>
      <c r="L553" s="1058"/>
      <c r="M553" s="1058"/>
    </row>
    <row r="554" spans="1:13" ht="15.6" x14ac:dyDescent="0.3">
      <c r="A554" s="915" t="str">
        <f t="shared" si="44"/>
        <v>x</v>
      </c>
      <c r="B554" s="882" t="s">
        <v>4444</v>
      </c>
      <c r="C554" s="904" t="s">
        <v>4442</v>
      </c>
      <c r="D554" s="887" t="s">
        <v>4440</v>
      </c>
      <c r="E554" s="890">
        <v>10.7</v>
      </c>
      <c r="F554" s="882" t="s">
        <v>583</v>
      </c>
      <c r="G554" s="916">
        <v>4.5228441111848259</v>
      </c>
      <c r="H554" s="916">
        <f>TRUNC(E554*G554,2)</f>
        <v>48.39</v>
      </c>
      <c r="I554" s="916">
        <f>TRUNC(H554*$I$14,2)</f>
        <v>13.04</v>
      </c>
      <c r="J554" s="10"/>
      <c r="K554" s="953">
        <f>TRUNC(SUM(H554:I554),2)</f>
        <v>61.43</v>
      </c>
      <c r="L554" s="1058"/>
      <c r="M554" s="1058"/>
    </row>
    <row r="555" spans="1:13" ht="15.6" x14ac:dyDescent="0.3">
      <c r="A555" s="754" t="s">
        <v>4247</v>
      </c>
      <c r="B555" s="574"/>
      <c r="C555" s="574"/>
      <c r="D555" s="571"/>
      <c r="E555" s="574"/>
      <c r="F555" s="574"/>
      <c r="G555" s="955"/>
      <c r="H555" s="916"/>
      <c r="I555" s="916"/>
      <c r="J555" s="10"/>
      <c r="K555" s="953"/>
      <c r="L555" s="1058"/>
      <c r="M555" s="1058"/>
    </row>
    <row r="556" spans="1:13" ht="15.6" hidden="1" x14ac:dyDescent="0.3">
      <c r="A556" s="754" t="str">
        <f t="shared" si="44"/>
        <v/>
      </c>
      <c r="B556" s="574" t="s">
        <v>666</v>
      </c>
      <c r="C556" s="574"/>
      <c r="D556" s="571" t="s">
        <v>705</v>
      </c>
      <c r="E556" s="574"/>
      <c r="F556" s="574" t="s">
        <v>583</v>
      </c>
      <c r="G556" s="955"/>
      <c r="H556" s="916">
        <f>G556*E556</f>
        <v>0</v>
      </c>
      <c r="I556" s="916">
        <f>H556*$I$14</f>
        <v>0</v>
      </c>
      <c r="J556" s="10"/>
      <c r="K556" s="953">
        <f>SUM(H556:I556)</f>
        <v>0</v>
      </c>
    </row>
    <row r="557" spans="1:13" ht="15.6" x14ac:dyDescent="0.3">
      <c r="A557" s="754" t="s">
        <v>4247</v>
      </c>
      <c r="B557" s="24" t="s">
        <v>667</v>
      </c>
      <c r="C557" s="24"/>
      <c r="D557" s="115" t="s">
        <v>706</v>
      </c>
      <c r="E557" s="24"/>
      <c r="F557" s="24"/>
      <c r="G557" s="679"/>
      <c r="H557" s="679"/>
      <c r="I557" s="852"/>
      <c r="J557" s="75"/>
      <c r="K557" s="954"/>
      <c r="L557" s="1058"/>
      <c r="M557" s="1058"/>
    </row>
    <row r="558" spans="1:13" ht="15.6" x14ac:dyDescent="0.3">
      <c r="A558" s="754" t="str">
        <f t="shared" si="44"/>
        <v>x</v>
      </c>
      <c r="B558" s="574" t="s">
        <v>2760</v>
      </c>
      <c r="C558" s="459" t="s">
        <v>3326</v>
      </c>
      <c r="D558" s="571" t="s">
        <v>2687</v>
      </c>
      <c r="E558" s="78">
        <v>1251.2</v>
      </c>
      <c r="F558" s="574" t="s">
        <v>583</v>
      </c>
      <c r="G558" s="955">
        <v>5.5598277698339036</v>
      </c>
      <c r="H558" s="916">
        <f>TRUNC(E558*G558,2)</f>
        <v>6956.45</v>
      </c>
      <c r="I558" s="916">
        <f>TRUNC(H558*$I$14,2)</f>
        <v>1875.24</v>
      </c>
      <c r="J558" s="10"/>
      <c r="K558" s="953">
        <f>TRUNC(SUM(H558:I558),2)</f>
        <v>8831.69</v>
      </c>
      <c r="L558" s="1058"/>
      <c r="M558" s="1058"/>
    </row>
    <row r="559" spans="1:13" ht="15.6" x14ac:dyDescent="0.3">
      <c r="A559" s="754" t="str">
        <f t="shared" si="44"/>
        <v>x</v>
      </c>
      <c r="B559" s="574" t="s">
        <v>2761</v>
      </c>
      <c r="C559" s="459" t="s">
        <v>3327</v>
      </c>
      <c r="D559" s="571" t="s">
        <v>2688</v>
      </c>
      <c r="E559" s="78">
        <v>2559.9</v>
      </c>
      <c r="F559" s="574" t="s">
        <v>583</v>
      </c>
      <c r="G559" s="955">
        <v>5.6156653514534707</v>
      </c>
      <c r="H559" s="916">
        <f>TRUNC(E559*G559,2)</f>
        <v>14375.54</v>
      </c>
      <c r="I559" s="916">
        <f>TRUNC(H559*$I$14,2)</f>
        <v>3875.19</v>
      </c>
      <c r="J559" s="10"/>
      <c r="K559" s="953">
        <f>TRUNC(SUM(H559:I559),2)</f>
        <v>18250.73</v>
      </c>
      <c r="L559" s="1058"/>
      <c r="M559" s="1058"/>
    </row>
    <row r="560" spans="1:13" ht="15.6" x14ac:dyDescent="0.3">
      <c r="A560" s="754" t="str">
        <f t="shared" si="44"/>
        <v>x</v>
      </c>
      <c r="B560" s="574" t="s">
        <v>2762</v>
      </c>
      <c r="C560" s="459" t="s">
        <v>3328</v>
      </c>
      <c r="D560" s="571" t="s">
        <v>2689</v>
      </c>
      <c r="E560" s="78">
        <v>358.2</v>
      </c>
      <c r="F560" s="574" t="s">
        <v>583</v>
      </c>
      <c r="G560" s="955">
        <v>5.6156653514534707</v>
      </c>
      <c r="H560" s="916">
        <f>TRUNC(E560*G560,2)</f>
        <v>2011.53</v>
      </c>
      <c r="I560" s="916">
        <f>TRUNC(H560*$I$14,2)</f>
        <v>542.24</v>
      </c>
      <c r="J560" s="10"/>
      <c r="K560" s="953">
        <f>TRUNC(SUM(H560:I560),2)</f>
        <v>2553.77</v>
      </c>
      <c r="L560" s="1058"/>
      <c r="M560" s="1058"/>
    </row>
    <row r="561" spans="1:13" ht="15.6" x14ac:dyDescent="0.3">
      <c r="A561" s="754" t="str">
        <f t="shared" si="44"/>
        <v>x</v>
      </c>
      <c r="B561" s="574" t="s">
        <v>2763</v>
      </c>
      <c r="C561" s="459" t="s">
        <v>3329</v>
      </c>
      <c r="D561" s="571" t="s">
        <v>2690</v>
      </c>
      <c r="E561" s="78">
        <v>284.10000000000002</v>
      </c>
      <c r="F561" s="574" t="s">
        <v>583</v>
      </c>
      <c r="G561" s="955">
        <v>5.671502933073036</v>
      </c>
      <c r="H561" s="916">
        <f>TRUNC(E561*G561,2)</f>
        <v>1611.27</v>
      </c>
      <c r="I561" s="916">
        <f>TRUNC(H561*$I$14,2)</f>
        <v>434.34</v>
      </c>
      <c r="J561" s="10"/>
      <c r="K561" s="953">
        <f>TRUNC(SUM(H561:I561),2)</f>
        <v>2045.61</v>
      </c>
      <c r="L561" s="1058"/>
      <c r="M561" s="1058"/>
    </row>
    <row r="562" spans="1:13" ht="15.6" x14ac:dyDescent="0.3">
      <c r="A562" s="754" t="str">
        <f t="shared" si="44"/>
        <v>x</v>
      </c>
      <c r="B562" s="574" t="s">
        <v>2764</v>
      </c>
      <c r="C562" s="459" t="s">
        <v>3330</v>
      </c>
      <c r="D562" s="571" t="s">
        <v>2691</v>
      </c>
      <c r="E562" s="78">
        <v>27.6</v>
      </c>
      <c r="F562" s="574" t="s">
        <v>583</v>
      </c>
      <c r="G562" s="955">
        <v>5.3524310381040889</v>
      </c>
      <c r="H562" s="916">
        <f>TRUNC(E562*G562,2)</f>
        <v>147.72</v>
      </c>
      <c r="I562" s="916">
        <f>TRUNC(H562*$I$14,2)</f>
        <v>39.82</v>
      </c>
      <c r="J562" s="10"/>
      <c r="K562" s="953">
        <f>TRUNC(SUM(H562:I562),2)</f>
        <v>187.54</v>
      </c>
      <c r="L562" s="1058"/>
      <c r="M562" s="1058"/>
    </row>
    <row r="563" spans="1:13" ht="15.6" x14ac:dyDescent="0.3">
      <c r="A563" s="754" t="s">
        <v>4247</v>
      </c>
      <c r="B563" s="574"/>
      <c r="C563" s="574"/>
      <c r="D563" s="571"/>
      <c r="E563" s="574"/>
      <c r="F563" s="574"/>
      <c r="G563" s="955"/>
      <c r="H563" s="916"/>
      <c r="I563" s="916"/>
      <c r="J563" s="10"/>
      <c r="K563" s="953"/>
      <c r="L563" s="1058"/>
      <c r="M563" s="1058"/>
    </row>
    <row r="564" spans="1:13" ht="15.6" hidden="1" x14ac:dyDescent="0.3">
      <c r="A564" s="754" t="str">
        <f t="shared" si="44"/>
        <v/>
      </c>
      <c r="B564" s="574" t="s">
        <v>668</v>
      </c>
      <c r="C564" s="574"/>
      <c r="D564" s="571" t="s">
        <v>707</v>
      </c>
      <c r="E564" s="574"/>
      <c r="F564" s="574" t="s">
        <v>583</v>
      </c>
      <c r="G564" s="955"/>
      <c r="H564" s="916">
        <f>G564*E564</f>
        <v>0</v>
      </c>
      <c r="I564" s="916">
        <f>H564*$I$14</f>
        <v>0</v>
      </c>
      <c r="J564" s="10"/>
      <c r="K564" s="953">
        <f>SUM(H564:I564)</f>
        <v>0</v>
      </c>
    </row>
    <row r="565" spans="1:13" ht="15.6" hidden="1" x14ac:dyDescent="0.3">
      <c r="A565" s="754" t="str">
        <f t="shared" si="44"/>
        <v/>
      </c>
      <c r="B565" s="574" t="s">
        <v>669</v>
      </c>
      <c r="C565" s="574"/>
      <c r="D565" s="571" t="s">
        <v>708</v>
      </c>
      <c r="E565" s="574"/>
      <c r="F565" s="574" t="s">
        <v>583</v>
      </c>
      <c r="G565" s="955"/>
      <c r="H565" s="916">
        <f>G565*E565</f>
        <v>0</v>
      </c>
      <c r="I565" s="916">
        <f>H565*$I$14</f>
        <v>0</v>
      </c>
      <c r="J565" s="10"/>
      <c r="K565" s="953">
        <f>SUM(H565:I565)</f>
        <v>0</v>
      </c>
    </row>
    <row r="566" spans="1:13" ht="15.6" hidden="1" x14ac:dyDescent="0.3">
      <c r="A566" s="754" t="str">
        <f t="shared" si="44"/>
        <v/>
      </c>
      <c r="B566" s="574" t="s">
        <v>670</v>
      </c>
      <c r="C566" s="574"/>
      <c r="D566" s="571" t="s">
        <v>709</v>
      </c>
      <c r="E566" s="574"/>
      <c r="F566" s="574" t="s">
        <v>583</v>
      </c>
      <c r="G566" s="955"/>
      <c r="H566" s="916">
        <f>G566*E566</f>
        <v>0</v>
      </c>
      <c r="I566" s="916">
        <f>H566*$I$14</f>
        <v>0</v>
      </c>
      <c r="J566" s="10"/>
      <c r="K566" s="953">
        <f>SUM(H566:I566)</f>
        <v>0</v>
      </c>
    </row>
    <row r="567" spans="1:13" ht="15.6" x14ac:dyDescent="0.3">
      <c r="A567" s="754" t="s">
        <v>4247</v>
      </c>
      <c r="B567" s="24" t="s">
        <v>671</v>
      </c>
      <c r="C567" s="24"/>
      <c r="D567" s="115" t="s">
        <v>710</v>
      </c>
      <c r="E567" s="24"/>
      <c r="F567" s="609"/>
      <c r="G567" s="679"/>
      <c r="H567" s="679"/>
      <c r="I567" s="852"/>
      <c r="J567" s="75"/>
      <c r="K567" s="954"/>
      <c r="L567" s="1058"/>
      <c r="M567" s="1058"/>
    </row>
    <row r="568" spans="1:13" ht="15.6" x14ac:dyDescent="0.3">
      <c r="A568" s="754" t="str">
        <f t="shared" si="44"/>
        <v>x</v>
      </c>
      <c r="B568" s="574" t="s">
        <v>2765</v>
      </c>
      <c r="C568" s="459" t="s">
        <v>3331</v>
      </c>
      <c r="D568" s="571" t="s">
        <v>2694</v>
      </c>
      <c r="E568" s="78">
        <v>168.1</v>
      </c>
      <c r="F568" s="574" t="s">
        <v>583</v>
      </c>
      <c r="G568" s="955">
        <v>11.74982253223148</v>
      </c>
      <c r="H568" s="916">
        <f>TRUNC(E568*G568,2)</f>
        <v>1975.14</v>
      </c>
      <c r="I568" s="916">
        <f>TRUNC(H568*$I$14,2)</f>
        <v>532.42999999999995</v>
      </c>
      <c r="J568" s="10"/>
      <c r="K568" s="953">
        <f>TRUNC(SUM(H568:I568),2)</f>
        <v>2507.5700000000002</v>
      </c>
      <c r="L568" s="1058"/>
      <c r="M568" s="1058"/>
    </row>
    <row r="569" spans="1:13" ht="15.6" x14ac:dyDescent="0.3">
      <c r="A569" s="754" t="str">
        <f t="shared" si="44"/>
        <v>x</v>
      </c>
      <c r="B569" s="574" t="s">
        <v>2766</v>
      </c>
      <c r="C569" s="459" t="s">
        <v>3332</v>
      </c>
      <c r="D569" s="571" t="s">
        <v>3283</v>
      </c>
      <c r="E569" s="78">
        <v>328.7</v>
      </c>
      <c r="F569" s="574" t="s">
        <v>583</v>
      </c>
      <c r="G569" s="955">
        <v>12.044964035077756</v>
      </c>
      <c r="H569" s="916">
        <f>TRUNC(E569*G569,2)</f>
        <v>3959.17</v>
      </c>
      <c r="I569" s="916">
        <f>TRUNC(H569*$I$14,2)</f>
        <v>1067.26</v>
      </c>
      <c r="J569" s="10"/>
      <c r="K569" s="953">
        <f>TRUNC(SUM(H569:I569),2)</f>
        <v>5026.43</v>
      </c>
      <c r="L569" s="1058"/>
      <c r="M569" s="1058"/>
    </row>
    <row r="570" spans="1:13" ht="15.6" x14ac:dyDescent="0.3">
      <c r="A570" s="754" t="str">
        <f t="shared" si="44"/>
        <v>x</v>
      </c>
      <c r="B570" s="574" t="s">
        <v>2767</v>
      </c>
      <c r="C570" s="459" t="s">
        <v>3333</v>
      </c>
      <c r="D570" s="571" t="s">
        <v>2693</v>
      </c>
      <c r="E570" s="78">
        <v>125.6</v>
      </c>
      <c r="F570" s="574" t="s">
        <v>583</v>
      </c>
      <c r="G570" s="955">
        <v>11.869474492844835</v>
      </c>
      <c r="H570" s="916">
        <f>TRUNC(E570*G570,2)</f>
        <v>1490.8</v>
      </c>
      <c r="I570" s="916">
        <f>TRUNC(H570*$I$14,2)</f>
        <v>401.87</v>
      </c>
      <c r="J570" s="10"/>
      <c r="K570" s="953">
        <f>TRUNC(SUM(H570:I570),2)</f>
        <v>1892.67</v>
      </c>
      <c r="L570" s="1058"/>
      <c r="M570" s="1058"/>
    </row>
    <row r="571" spans="1:13" ht="15.6" x14ac:dyDescent="0.3">
      <c r="A571" s="915" t="str">
        <f t="shared" si="44"/>
        <v>x</v>
      </c>
      <c r="B571" s="882" t="s">
        <v>4455</v>
      </c>
      <c r="C571" s="904" t="s">
        <v>4454</v>
      </c>
      <c r="D571" s="887" t="s">
        <v>4453</v>
      </c>
      <c r="E571" s="890">
        <v>13.1</v>
      </c>
      <c r="F571" s="882" t="s">
        <v>583</v>
      </c>
      <c r="G571" s="955">
        <v>11.725892140108808</v>
      </c>
      <c r="H571" s="916">
        <f>TRUNC(E571*G571,2)</f>
        <v>153.6</v>
      </c>
      <c r="I571" s="916">
        <f>TRUNC(H571*$I$14,2)</f>
        <v>41.4</v>
      </c>
      <c r="J571" s="10"/>
      <c r="K571" s="953">
        <f>TRUNC(SUM(H571:I571),2)</f>
        <v>195</v>
      </c>
      <c r="L571" s="1058"/>
      <c r="M571" s="1058"/>
    </row>
    <row r="572" spans="1:13" ht="15.6" x14ac:dyDescent="0.3">
      <c r="A572" s="754" t="s">
        <v>4247</v>
      </c>
      <c r="B572" s="574"/>
      <c r="C572" s="574"/>
      <c r="D572" s="571"/>
      <c r="E572" s="574"/>
      <c r="F572" s="574"/>
      <c r="G572" s="955"/>
      <c r="H572" s="916"/>
      <c r="I572" s="916"/>
      <c r="J572" s="10"/>
      <c r="K572" s="916"/>
      <c r="L572" s="1058"/>
      <c r="M572" s="1058"/>
    </row>
    <row r="573" spans="1:13" ht="15.6" x14ac:dyDescent="0.3">
      <c r="A573" s="754" t="s">
        <v>4247</v>
      </c>
      <c r="B573" s="24" t="s">
        <v>672</v>
      </c>
      <c r="C573" s="24"/>
      <c r="D573" s="115" t="s">
        <v>711</v>
      </c>
      <c r="E573" s="24"/>
      <c r="F573" s="24"/>
      <c r="G573" s="679"/>
      <c r="H573" s="679"/>
      <c r="I573" s="679"/>
      <c r="J573" s="24"/>
      <c r="K573" s="679"/>
      <c r="L573" s="1058"/>
      <c r="M573" s="1058"/>
    </row>
    <row r="574" spans="1:13" ht="15.6" x14ac:dyDescent="0.3">
      <c r="A574" s="754" t="str">
        <f t="shared" si="44"/>
        <v>x</v>
      </c>
      <c r="B574" s="574" t="s">
        <v>2768</v>
      </c>
      <c r="C574" s="459" t="s">
        <v>3347</v>
      </c>
      <c r="D574" s="571" t="s">
        <v>2686</v>
      </c>
      <c r="E574" s="78">
        <v>332.1</v>
      </c>
      <c r="F574" s="574" t="s">
        <v>583</v>
      </c>
      <c r="G574" s="955">
        <v>11.861497695470611</v>
      </c>
      <c r="H574" s="916">
        <f>TRUNC(E574*G574,2)</f>
        <v>3939.2</v>
      </c>
      <c r="I574" s="916">
        <f>TRUNC(H574*$I$14,2)</f>
        <v>1061.8800000000001</v>
      </c>
      <c r="J574" s="10"/>
      <c r="K574" s="953">
        <f>TRUNC(SUM(H574:I574),2)</f>
        <v>5001.08</v>
      </c>
      <c r="L574" s="1058"/>
      <c r="M574" s="1058"/>
    </row>
    <row r="575" spans="1:13" ht="15.6" hidden="1" x14ac:dyDescent="0.3">
      <c r="A575" s="754" t="str">
        <f t="shared" si="44"/>
        <v/>
      </c>
      <c r="B575" s="574"/>
      <c r="C575" s="735"/>
      <c r="D575" s="571"/>
      <c r="E575" s="78"/>
      <c r="F575" s="574"/>
      <c r="G575" s="955"/>
      <c r="H575" s="916"/>
      <c r="I575" s="916"/>
      <c r="J575" s="10"/>
      <c r="K575" s="953"/>
    </row>
    <row r="576" spans="1:13" ht="15.6" hidden="1" x14ac:dyDescent="0.3">
      <c r="A576" s="754" t="str">
        <f t="shared" si="44"/>
        <v/>
      </c>
      <c r="B576" s="574" t="s">
        <v>673</v>
      </c>
      <c r="C576" s="735"/>
      <c r="D576" s="571" t="s">
        <v>712</v>
      </c>
      <c r="E576" s="78"/>
      <c r="F576" s="574" t="s">
        <v>583</v>
      </c>
      <c r="G576" s="955"/>
      <c r="H576" s="916">
        <f>G576*E576</f>
        <v>0</v>
      </c>
      <c r="I576" s="916">
        <f>H576*$I$14</f>
        <v>0</v>
      </c>
      <c r="J576" s="10"/>
      <c r="K576" s="953">
        <f>SUM(H576:I576)</f>
        <v>0</v>
      </c>
    </row>
    <row r="577" spans="1:13" ht="15.6" hidden="1" x14ac:dyDescent="0.3">
      <c r="A577" s="754" t="str">
        <f t="shared" si="44"/>
        <v/>
      </c>
      <c r="B577" s="574" t="s">
        <v>674</v>
      </c>
      <c r="C577" s="574"/>
      <c r="D577" s="571" t="s">
        <v>713</v>
      </c>
      <c r="E577" s="574"/>
      <c r="F577" s="574" t="s">
        <v>583</v>
      </c>
      <c r="G577" s="955"/>
      <c r="H577" s="916">
        <f>G577*E577</f>
        <v>0</v>
      </c>
      <c r="I577" s="916">
        <f>H577*$I$14</f>
        <v>0</v>
      </c>
      <c r="J577" s="10"/>
      <c r="K577" s="953">
        <f>SUM(H577:I577)</f>
        <v>0</v>
      </c>
    </row>
    <row r="578" spans="1:13" ht="15.6" hidden="1" x14ac:dyDescent="0.3">
      <c r="A578" s="754" t="str">
        <f t="shared" si="44"/>
        <v/>
      </c>
      <c r="B578" s="27"/>
      <c r="C578" s="27"/>
      <c r="D578" s="68"/>
      <c r="E578" s="574"/>
      <c r="F578" s="574"/>
      <c r="G578" s="955"/>
      <c r="H578" s="916"/>
      <c r="I578" s="916"/>
      <c r="J578" s="10"/>
      <c r="K578" s="916"/>
    </row>
    <row r="579" spans="1:13" ht="15.6" hidden="1" x14ac:dyDescent="0.3">
      <c r="A579" s="754" t="str">
        <f t="shared" si="44"/>
        <v/>
      </c>
      <c r="B579" s="24" t="s">
        <v>3910</v>
      </c>
      <c r="C579" s="24"/>
      <c r="D579" s="115"/>
      <c r="E579" s="154"/>
      <c r="F579" s="154"/>
      <c r="G579" s="679"/>
      <c r="H579" s="852">
        <f>G579*E579</f>
        <v>0</v>
      </c>
      <c r="I579" s="852">
        <f>H579*$I$14</f>
        <v>0</v>
      </c>
      <c r="J579" s="75"/>
      <c r="K579" s="954">
        <f>SUM(H579:I579)</f>
        <v>0</v>
      </c>
    </row>
    <row r="580" spans="1:13" ht="15.6" x14ac:dyDescent="0.3">
      <c r="A580" s="754" t="s">
        <v>4247</v>
      </c>
      <c r="B580" s="574"/>
      <c r="C580" s="574"/>
      <c r="D580" s="571"/>
      <c r="E580" s="574"/>
      <c r="F580" s="574"/>
      <c r="G580" s="955"/>
      <c r="H580" s="916"/>
      <c r="I580" s="916"/>
      <c r="J580" s="10"/>
      <c r="K580" s="916"/>
      <c r="L580" s="1058"/>
      <c r="M580" s="1058"/>
    </row>
    <row r="581" spans="1:13" ht="15.6" x14ac:dyDescent="0.3">
      <c r="A581" s="754" t="s">
        <v>4247</v>
      </c>
      <c r="B581" s="7" t="s">
        <v>675</v>
      </c>
      <c r="C581" s="7"/>
      <c r="D581" s="20" t="s">
        <v>715</v>
      </c>
      <c r="E581" s="7"/>
      <c r="F581" s="7"/>
      <c r="G581" s="964"/>
      <c r="H581" s="964"/>
      <c r="I581" s="964"/>
      <c r="J581" s="403"/>
      <c r="K581" s="964"/>
      <c r="L581" s="1058"/>
      <c r="M581" s="1058"/>
    </row>
    <row r="582" spans="1:13" ht="15.6" x14ac:dyDescent="0.3">
      <c r="A582" s="754" t="s">
        <v>4247</v>
      </c>
      <c r="B582" s="24" t="s">
        <v>676</v>
      </c>
      <c r="C582" s="24"/>
      <c r="D582" s="115" t="s">
        <v>716</v>
      </c>
      <c r="E582" s="24"/>
      <c r="F582" s="24"/>
      <c r="G582" s="679"/>
      <c r="H582" s="679"/>
      <c r="I582" s="852"/>
      <c r="J582" s="75"/>
      <c r="K582" s="954"/>
      <c r="L582" s="1058"/>
      <c r="M582" s="1058"/>
    </row>
    <row r="583" spans="1:13" ht="15.6" x14ac:dyDescent="0.3">
      <c r="A583" s="754" t="str">
        <f t="shared" si="44"/>
        <v>x</v>
      </c>
      <c r="B583" s="574" t="s">
        <v>2769</v>
      </c>
      <c r="C583" s="459" t="s">
        <v>3348</v>
      </c>
      <c r="D583" s="571" t="s">
        <v>2695</v>
      </c>
      <c r="E583" s="78">
        <v>352</v>
      </c>
      <c r="F583" s="574" t="s">
        <v>60</v>
      </c>
      <c r="G583" s="955">
        <v>2.1776656831630645</v>
      </c>
      <c r="H583" s="916">
        <f>TRUNC(E583*G583,2)</f>
        <v>766.53</v>
      </c>
      <c r="I583" s="916">
        <f>TRUNC(H583*$I$14,2)</f>
        <v>206.63</v>
      </c>
      <c r="J583" s="10"/>
      <c r="K583" s="953">
        <f>TRUNC(SUM(H583:I583),2)</f>
        <v>973.16</v>
      </c>
      <c r="L583" s="1058"/>
      <c r="M583" s="1058"/>
    </row>
    <row r="584" spans="1:13" ht="15.6" x14ac:dyDescent="0.3">
      <c r="A584" s="754" t="s">
        <v>4247</v>
      </c>
      <c r="B584" s="574"/>
      <c r="C584" s="574"/>
      <c r="D584" s="571"/>
      <c r="E584" s="574"/>
      <c r="F584" s="574"/>
      <c r="G584" s="955"/>
      <c r="H584" s="916"/>
      <c r="I584" s="916"/>
      <c r="J584" s="10"/>
      <c r="K584" s="953"/>
      <c r="L584" s="1058"/>
      <c r="M584" s="1058"/>
    </row>
    <row r="585" spans="1:13" ht="15.6" x14ac:dyDescent="0.3">
      <c r="A585" s="754" t="str">
        <f t="shared" si="44"/>
        <v>x</v>
      </c>
      <c r="B585" s="24" t="s">
        <v>677</v>
      </c>
      <c r="C585" s="24" t="s">
        <v>4141</v>
      </c>
      <c r="D585" s="115" t="s">
        <v>4302</v>
      </c>
      <c r="E585" s="24">
        <v>94.46</v>
      </c>
      <c r="F585" s="24" t="s">
        <v>210</v>
      </c>
      <c r="G585" s="679">
        <v>54.010895020868531</v>
      </c>
      <c r="H585" s="679">
        <f>TRUNC(G585*E585,2)</f>
        <v>5101.8599999999997</v>
      </c>
      <c r="I585" s="852">
        <f>H585*$I$14</f>
        <v>1375.3025260749221</v>
      </c>
      <c r="J585" s="75"/>
      <c r="K585" s="954">
        <f>SUM(H585:I585)</f>
        <v>6477.1625260749215</v>
      </c>
      <c r="L585" s="1058"/>
      <c r="M585" s="1058"/>
    </row>
    <row r="586" spans="1:13" ht="15.6" x14ac:dyDescent="0.3">
      <c r="A586" s="754" t="s">
        <v>4247</v>
      </c>
      <c r="B586" s="825"/>
      <c r="C586" s="735"/>
      <c r="D586" s="827"/>
      <c r="E586" s="825"/>
      <c r="F586" s="825"/>
      <c r="G586" s="955"/>
      <c r="H586" s="916"/>
      <c r="I586" s="916"/>
      <c r="J586" s="10"/>
      <c r="K586" s="953"/>
      <c r="L586" s="1058"/>
      <c r="M586" s="1058"/>
    </row>
    <row r="587" spans="1:13" ht="15.6" x14ac:dyDescent="0.3">
      <c r="A587" s="754" t="s">
        <v>4247</v>
      </c>
      <c r="B587" s="24" t="s">
        <v>678</v>
      </c>
      <c r="C587" s="24"/>
      <c r="D587" s="115" t="s">
        <v>661</v>
      </c>
      <c r="E587" s="24"/>
      <c r="F587" s="24"/>
      <c r="G587" s="679"/>
      <c r="H587" s="679"/>
      <c r="I587" s="852"/>
      <c r="J587" s="75"/>
      <c r="K587" s="954"/>
      <c r="L587" s="1058"/>
      <c r="M587" s="1058"/>
    </row>
    <row r="588" spans="1:13" ht="15.6" x14ac:dyDescent="0.3">
      <c r="A588" s="754" t="str">
        <f t="shared" si="44"/>
        <v>x</v>
      </c>
      <c r="B588" s="574" t="s">
        <v>2770</v>
      </c>
      <c r="C588" s="459" t="s">
        <v>3349</v>
      </c>
      <c r="D588" s="571" t="s">
        <v>2696</v>
      </c>
      <c r="E588" s="78">
        <v>68</v>
      </c>
      <c r="F588" s="574" t="s">
        <v>60</v>
      </c>
      <c r="G588" s="955">
        <v>7.9688205768494562</v>
      </c>
      <c r="H588" s="916">
        <f>TRUNC(E588*G588,2)</f>
        <v>541.87</v>
      </c>
      <c r="I588" s="916">
        <f>TRUNC(H588*$I$14,2)</f>
        <v>146.07</v>
      </c>
      <c r="J588" s="10"/>
      <c r="K588" s="953">
        <f>TRUNC(SUM(H588:I588),2)</f>
        <v>687.94</v>
      </c>
      <c r="L588" s="1058"/>
      <c r="M588" s="1058"/>
    </row>
    <row r="589" spans="1:13" ht="15.6" x14ac:dyDescent="0.3">
      <c r="A589" s="754" t="str">
        <f t="shared" si="44"/>
        <v>x</v>
      </c>
      <c r="B589" s="574" t="s">
        <v>2771</v>
      </c>
      <c r="C589" s="459" t="s">
        <v>3440</v>
      </c>
      <c r="D589" s="571" t="s">
        <v>2697</v>
      </c>
      <c r="E589" s="78">
        <v>16</v>
      </c>
      <c r="F589" s="574" t="s">
        <v>60</v>
      </c>
      <c r="G589" s="955">
        <v>3.9485147002407213</v>
      </c>
      <c r="H589" s="916">
        <f>TRUNC(E589*G589,2)</f>
        <v>63.17</v>
      </c>
      <c r="I589" s="916">
        <f>TRUNC(H589*$I$14,2)</f>
        <v>17.02</v>
      </c>
      <c r="J589" s="10"/>
      <c r="K589" s="953">
        <f>TRUNC(SUM(H589:I589),2)</f>
        <v>80.19</v>
      </c>
      <c r="L589" s="1058"/>
      <c r="M589" s="1058"/>
    </row>
    <row r="590" spans="1:13" ht="15.6" hidden="1" x14ac:dyDescent="0.3">
      <c r="A590" s="754" t="str">
        <f t="shared" si="44"/>
        <v/>
      </c>
      <c r="B590" s="574"/>
      <c r="C590" s="574"/>
      <c r="D590" s="571"/>
      <c r="E590" s="574"/>
      <c r="F590" s="574"/>
      <c r="G590" s="955"/>
      <c r="H590" s="916"/>
      <c r="I590" s="916"/>
      <c r="J590" s="10"/>
      <c r="K590" s="953"/>
    </row>
    <row r="591" spans="1:13" ht="15.6" hidden="1" x14ac:dyDescent="0.3">
      <c r="A591" s="754" t="str">
        <f t="shared" si="44"/>
        <v/>
      </c>
      <c r="B591" s="574" t="s">
        <v>679</v>
      </c>
      <c r="C591" s="574"/>
      <c r="D591" s="571" t="s">
        <v>717</v>
      </c>
      <c r="E591" s="574"/>
      <c r="F591" s="574" t="s">
        <v>60</v>
      </c>
      <c r="G591" s="955"/>
      <c r="H591" s="916">
        <f>G591*E591</f>
        <v>0</v>
      </c>
      <c r="I591" s="916">
        <f>H591*$I$14</f>
        <v>0</v>
      </c>
      <c r="J591" s="10"/>
      <c r="K591" s="953">
        <f>SUM(H591:I591)</f>
        <v>0</v>
      </c>
    </row>
    <row r="592" spans="1:13" ht="15.6" hidden="1" x14ac:dyDescent="0.3">
      <c r="A592" s="754" t="str">
        <f t="shared" si="44"/>
        <v/>
      </c>
      <c r="B592" s="574" t="s">
        <v>680</v>
      </c>
      <c r="C592" s="574"/>
      <c r="D592" s="571" t="s">
        <v>718</v>
      </c>
      <c r="E592" s="574"/>
      <c r="F592" s="574" t="s">
        <v>60</v>
      </c>
      <c r="G592" s="955"/>
      <c r="H592" s="916">
        <f>G592*E592</f>
        <v>0</v>
      </c>
      <c r="I592" s="916">
        <f>H592*$I$14</f>
        <v>0</v>
      </c>
      <c r="J592" s="10"/>
      <c r="K592" s="953">
        <f>SUM(H592:I592)</f>
        <v>0</v>
      </c>
    </row>
    <row r="593" spans="1:13" ht="15.6" hidden="1" x14ac:dyDescent="0.3">
      <c r="A593" s="754" t="str">
        <f t="shared" si="44"/>
        <v/>
      </c>
      <c r="B593" s="574" t="s">
        <v>681</v>
      </c>
      <c r="C593" s="574"/>
      <c r="D593" s="571" t="s">
        <v>719</v>
      </c>
      <c r="E593" s="574"/>
      <c r="F593" s="574" t="s">
        <v>60</v>
      </c>
      <c r="G593" s="955"/>
      <c r="H593" s="916">
        <f>G593*E593</f>
        <v>0</v>
      </c>
      <c r="I593" s="916">
        <f>H593*$I$14</f>
        <v>0</v>
      </c>
      <c r="J593" s="10"/>
      <c r="K593" s="953">
        <f>SUM(H593:I593)</f>
        <v>0</v>
      </c>
    </row>
    <row r="594" spans="1:13" ht="10.5" hidden="1" customHeight="1" x14ac:dyDescent="0.3">
      <c r="A594" s="754" t="str">
        <f t="shared" si="44"/>
        <v/>
      </c>
      <c r="B594" s="632"/>
      <c r="C594" s="630"/>
      <c r="D594" s="631"/>
      <c r="E594" s="15"/>
      <c r="F594" s="15"/>
      <c r="G594" s="963"/>
      <c r="H594" s="963"/>
      <c r="I594" s="963"/>
      <c r="J594" s="15"/>
      <c r="K594" s="963"/>
    </row>
    <row r="595" spans="1:13" ht="15.6" hidden="1" x14ac:dyDescent="0.3">
      <c r="A595" s="754" t="str">
        <f t="shared" si="44"/>
        <v/>
      </c>
      <c r="B595" s="7" t="s">
        <v>682</v>
      </c>
      <c r="C595" s="7"/>
      <c r="D595" s="20" t="s">
        <v>215</v>
      </c>
      <c r="E595" s="7"/>
      <c r="F595" s="7"/>
      <c r="G595" s="964"/>
      <c r="H595" s="964"/>
      <c r="I595" s="964"/>
      <c r="J595" s="403"/>
      <c r="K595" s="964"/>
    </row>
    <row r="596" spans="1:13" ht="15.6" hidden="1" x14ac:dyDescent="0.3">
      <c r="A596" s="754" t="str">
        <f t="shared" si="44"/>
        <v/>
      </c>
      <c r="B596" s="574" t="s">
        <v>683</v>
      </c>
      <c r="C596" s="574"/>
      <c r="D596" s="571" t="s">
        <v>697</v>
      </c>
      <c r="E596" s="574"/>
      <c r="F596" s="574" t="s">
        <v>60</v>
      </c>
      <c r="G596" s="955"/>
      <c r="H596" s="916">
        <f t="shared" ref="H596:H601" si="45">G596*E596</f>
        <v>0</v>
      </c>
      <c r="I596" s="916">
        <f t="shared" ref="I596:I601" si="46">H596*$I$14</f>
        <v>0</v>
      </c>
      <c r="J596" s="10"/>
      <c r="K596" s="953">
        <f t="shared" ref="K596:K601" si="47">SUM(H596:I596)</f>
        <v>0</v>
      </c>
    </row>
    <row r="597" spans="1:13" ht="15.6" hidden="1" x14ac:dyDescent="0.3">
      <c r="A597" s="754" t="str">
        <f t="shared" si="44"/>
        <v/>
      </c>
      <c r="B597" s="574" t="s">
        <v>684</v>
      </c>
      <c r="C597" s="574"/>
      <c r="D597" s="571" t="s">
        <v>698</v>
      </c>
      <c r="E597" s="574"/>
      <c r="F597" s="574" t="s">
        <v>60</v>
      </c>
      <c r="G597" s="955"/>
      <c r="H597" s="916">
        <f t="shared" si="45"/>
        <v>0</v>
      </c>
      <c r="I597" s="916">
        <f t="shared" si="46"/>
        <v>0</v>
      </c>
      <c r="J597" s="10"/>
      <c r="K597" s="953">
        <f t="shared" si="47"/>
        <v>0</v>
      </c>
    </row>
    <row r="598" spans="1:13" ht="15.6" hidden="1" x14ac:dyDescent="0.3">
      <c r="A598" s="754" t="str">
        <f t="shared" si="44"/>
        <v/>
      </c>
      <c r="B598" s="574" t="s">
        <v>685</v>
      </c>
      <c r="C598" s="574"/>
      <c r="D598" s="571" t="s">
        <v>699</v>
      </c>
      <c r="E598" s="574"/>
      <c r="F598" s="574" t="s">
        <v>60</v>
      </c>
      <c r="G598" s="955"/>
      <c r="H598" s="916">
        <f t="shared" si="45"/>
        <v>0</v>
      </c>
      <c r="I598" s="916">
        <f t="shared" si="46"/>
        <v>0</v>
      </c>
      <c r="J598" s="10"/>
      <c r="K598" s="953">
        <f t="shared" si="47"/>
        <v>0</v>
      </c>
    </row>
    <row r="599" spans="1:13" ht="15.6" hidden="1" x14ac:dyDescent="0.3">
      <c r="A599" s="754" t="str">
        <f t="shared" si="44"/>
        <v/>
      </c>
      <c r="B599" s="574" t="s">
        <v>686</v>
      </c>
      <c r="C599" s="574"/>
      <c r="D599" s="571" t="s">
        <v>700</v>
      </c>
      <c r="E599" s="574"/>
      <c r="F599" s="574" t="s">
        <v>583</v>
      </c>
      <c r="G599" s="955"/>
      <c r="H599" s="916">
        <f t="shared" si="45"/>
        <v>0</v>
      </c>
      <c r="I599" s="916">
        <f t="shared" si="46"/>
        <v>0</v>
      </c>
      <c r="J599" s="10"/>
      <c r="K599" s="953">
        <f t="shared" si="47"/>
        <v>0</v>
      </c>
    </row>
    <row r="600" spans="1:13" ht="15.6" hidden="1" x14ac:dyDescent="0.3">
      <c r="A600" s="754" t="str">
        <f t="shared" si="44"/>
        <v/>
      </c>
      <c r="B600" s="574" t="s">
        <v>687</v>
      </c>
      <c r="C600" s="574"/>
      <c r="D600" s="571" t="s">
        <v>701</v>
      </c>
      <c r="E600" s="574"/>
      <c r="F600" s="574" t="s">
        <v>60</v>
      </c>
      <c r="G600" s="955"/>
      <c r="H600" s="916">
        <f t="shared" si="45"/>
        <v>0</v>
      </c>
      <c r="I600" s="916">
        <f t="shared" si="46"/>
        <v>0</v>
      </c>
      <c r="J600" s="10"/>
      <c r="K600" s="953">
        <f t="shared" si="47"/>
        <v>0</v>
      </c>
    </row>
    <row r="601" spans="1:13" ht="15.6" hidden="1" x14ac:dyDescent="0.3">
      <c r="A601" s="754" t="str">
        <f t="shared" si="44"/>
        <v/>
      </c>
      <c r="B601" s="574" t="s">
        <v>688</v>
      </c>
      <c r="C601" s="574"/>
      <c r="D601" s="571" t="s">
        <v>702</v>
      </c>
      <c r="E601" s="574"/>
      <c r="F601" s="574" t="s">
        <v>60</v>
      </c>
      <c r="G601" s="955"/>
      <c r="H601" s="916">
        <f t="shared" si="45"/>
        <v>0</v>
      </c>
      <c r="I601" s="916">
        <f t="shared" si="46"/>
        <v>0</v>
      </c>
      <c r="J601" s="10"/>
      <c r="K601" s="953">
        <f t="shared" si="47"/>
        <v>0</v>
      </c>
    </row>
    <row r="602" spans="1:13" ht="15.6" hidden="1" x14ac:dyDescent="0.3">
      <c r="A602" s="754" t="str">
        <f t="shared" ref="A602:A670" si="48">IF(K602&lt;&gt;0,"x","")</f>
        <v/>
      </c>
      <c r="B602" s="632"/>
      <c r="C602" s="630"/>
      <c r="D602" s="632"/>
      <c r="E602" s="15"/>
      <c r="F602" s="15"/>
      <c r="G602" s="916"/>
      <c r="H602" s="916"/>
      <c r="I602" s="916"/>
      <c r="J602" s="10"/>
      <c r="K602" s="953"/>
    </row>
    <row r="603" spans="1:13" ht="15.6" hidden="1" x14ac:dyDescent="0.3">
      <c r="A603" s="754" t="str">
        <f t="shared" si="48"/>
        <v/>
      </c>
      <c r="B603" s="7" t="s">
        <v>689</v>
      </c>
      <c r="C603" s="7"/>
      <c r="D603" s="20" t="s">
        <v>694</v>
      </c>
      <c r="E603" s="7"/>
      <c r="F603" s="7" t="s">
        <v>112</v>
      </c>
      <c r="G603" s="964"/>
      <c r="H603" s="964">
        <f>G603*$I$14</f>
        <v>0</v>
      </c>
      <c r="I603" s="964">
        <f>H603*$I$14</f>
        <v>0</v>
      </c>
      <c r="J603" s="403"/>
      <c r="K603" s="964">
        <f>SUM(H603:I603)</f>
        <v>0</v>
      </c>
    </row>
    <row r="604" spans="1:13" ht="15.6" hidden="1" x14ac:dyDescent="0.3">
      <c r="A604" s="754" t="str">
        <f t="shared" si="48"/>
        <v/>
      </c>
      <c r="B604" s="632"/>
      <c r="C604" s="630"/>
      <c r="D604" s="631"/>
      <c r="E604" s="15"/>
      <c r="F604" s="15"/>
      <c r="G604" s="916"/>
      <c r="H604" s="916"/>
      <c r="I604" s="916"/>
      <c r="J604" s="10"/>
      <c r="K604" s="953"/>
    </row>
    <row r="605" spans="1:13" ht="15.6" hidden="1" x14ac:dyDescent="0.3">
      <c r="A605" s="754" t="str">
        <f t="shared" si="48"/>
        <v/>
      </c>
      <c r="B605" s="7" t="s">
        <v>690</v>
      </c>
      <c r="C605" s="7"/>
      <c r="D605" s="20" t="s">
        <v>695</v>
      </c>
      <c r="E605" s="7"/>
      <c r="F605" s="7" t="s">
        <v>112</v>
      </c>
      <c r="G605" s="964"/>
      <c r="H605" s="964">
        <f>G605*$I$14</f>
        <v>0</v>
      </c>
      <c r="I605" s="964">
        <f>H605*$I$14</f>
        <v>0</v>
      </c>
      <c r="J605" s="403"/>
      <c r="K605" s="964">
        <f>SUM(H605:I605)</f>
        <v>0</v>
      </c>
    </row>
    <row r="606" spans="1:13" ht="15.6" x14ac:dyDescent="0.3">
      <c r="A606" s="754" t="s">
        <v>4247</v>
      </c>
      <c r="B606" s="632"/>
      <c r="C606" s="630"/>
      <c r="D606" s="631"/>
      <c r="E606" s="15"/>
      <c r="F606" s="15"/>
      <c r="G606" s="916"/>
      <c r="H606" s="916"/>
      <c r="I606" s="916"/>
      <c r="J606" s="10"/>
      <c r="K606" s="953"/>
      <c r="L606" s="1058"/>
      <c r="M606" s="1058"/>
    </row>
    <row r="607" spans="1:13" ht="15.6" hidden="1" x14ac:dyDescent="0.3">
      <c r="A607" s="754" t="str">
        <f t="shared" si="48"/>
        <v/>
      </c>
      <c r="B607" s="7" t="s">
        <v>691</v>
      </c>
      <c r="C607" s="7"/>
      <c r="D607" s="20" t="s">
        <v>696</v>
      </c>
      <c r="E607" s="7"/>
      <c r="F607" s="7" t="s">
        <v>112</v>
      </c>
      <c r="G607" s="964"/>
      <c r="H607" s="964">
        <f>G607*$I$14</f>
        <v>0</v>
      </c>
      <c r="I607" s="964">
        <f>H607*$I$14</f>
        <v>0</v>
      </c>
      <c r="J607" s="403"/>
      <c r="K607" s="964">
        <f>SUM(H607:I607)</f>
        <v>0</v>
      </c>
    </row>
    <row r="608" spans="1:13" ht="15.6" hidden="1" x14ac:dyDescent="0.3">
      <c r="A608" s="754" t="str">
        <f t="shared" si="48"/>
        <v/>
      </c>
      <c r="B608" s="498"/>
      <c r="C608" s="498"/>
      <c r="D608" s="499"/>
      <c r="E608" s="7"/>
      <c r="F608" s="7"/>
      <c r="G608" s="964"/>
      <c r="H608" s="964"/>
      <c r="I608" s="964"/>
      <c r="J608" s="403"/>
      <c r="K608" s="964"/>
    </row>
    <row r="609" spans="1:13" ht="15.6" x14ac:dyDescent="0.3">
      <c r="A609" s="754" t="s">
        <v>4247</v>
      </c>
      <c r="B609" s="7" t="s">
        <v>3677</v>
      </c>
      <c r="C609" s="7"/>
      <c r="D609" s="20" t="s">
        <v>3678</v>
      </c>
      <c r="E609" s="7"/>
      <c r="F609" s="7"/>
      <c r="G609" s="964"/>
      <c r="H609" s="964"/>
      <c r="I609" s="964"/>
      <c r="J609" s="403"/>
      <c r="K609" s="964"/>
      <c r="L609" s="1058"/>
      <c r="M609" s="1058"/>
    </row>
    <row r="610" spans="1:13" s="1058" customFormat="1" ht="26.4" x14ac:dyDescent="0.3">
      <c r="A610" s="1140" t="str">
        <f t="shared" si="48"/>
        <v>x</v>
      </c>
      <c r="B610" s="1052" t="s">
        <v>3679</v>
      </c>
      <c r="C610" s="904" t="s">
        <v>3309</v>
      </c>
      <c r="D610" s="889" t="s">
        <v>4542</v>
      </c>
      <c r="E610" s="890">
        <v>276</v>
      </c>
      <c r="F610" s="892" t="s">
        <v>237</v>
      </c>
      <c r="G610" s="916">
        <v>93.982626663103389</v>
      </c>
      <c r="H610" s="916">
        <f>TRUNC(E610*G610,2)</f>
        <v>25939.200000000001</v>
      </c>
      <c r="I610" s="916"/>
      <c r="J610" s="916">
        <f>TRUNC(H610*$J$109,2)</f>
        <v>5429.07</v>
      </c>
      <c r="K610" s="953">
        <f>TRUNC(SUM(H610:J610),2)</f>
        <v>31368.27</v>
      </c>
    </row>
    <row r="611" spans="1:13" s="1058" customFormat="1" ht="15.6" x14ac:dyDescent="0.3">
      <c r="A611" s="1140" t="str">
        <f t="shared" si="48"/>
        <v>x</v>
      </c>
      <c r="B611" s="1052" t="s">
        <v>4540</v>
      </c>
      <c r="C611" s="904" t="s">
        <v>3823</v>
      </c>
      <c r="D611" s="889" t="s">
        <v>4541</v>
      </c>
      <c r="E611" s="890">
        <v>276</v>
      </c>
      <c r="F611" s="892" t="s">
        <v>237</v>
      </c>
      <c r="G611" s="916">
        <v>23.108781993126001</v>
      </c>
      <c r="H611" s="916">
        <f>TRUNC(E611*G611,2)</f>
        <v>6378.02</v>
      </c>
      <c r="I611" s="916">
        <f>TRUNC(H611*$I$14,2)</f>
        <v>1719.31</v>
      </c>
      <c r="J611" s="10"/>
      <c r="K611" s="953">
        <f>TRUNC(SUM(H611:I611),2)</f>
        <v>8097.33</v>
      </c>
    </row>
    <row r="612" spans="1:13" ht="15.6" hidden="1" x14ac:dyDescent="0.3">
      <c r="A612" s="948"/>
      <c r="B612" s="885"/>
      <c r="C612" s="479"/>
      <c r="D612" s="109"/>
      <c r="E612" s="890"/>
      <c r="F612" s="892"/>
      <c r="G612" s="916"/>
      <c r="H612" s="916"/>
      <c r="I612" s="916"/>
      <c r="J612" s="10"/>
      <c r="K612" s="953"/>
    </row>
    <row r="613" spans="1:13" ht="15.6" x14ac:dyDescent="0.3">
      <c r="A613" s="948" t="s">
        <v>4247</v>
      </c>
      <c r="B613" s="880" t="s">
        <v>4475</v>
      </c>
      <c r="C613" s="880"/>
      <c r="D613" s="20" t="s">
        <v>4476</v>
      </c>
      <c r="E613" s="880"/>
      <c r="F613" s="880"/>
      <c r="G613" s="964"/>
      <c r="H613" s="964"/>
      <c r="I613" s="964"/>
      <c r="J613" s="403"/>
      <c r="K613" s="964"/>
      <c r="L613" s="1058"/>
      <c r="M613" s="1058"/>
    </row>
    <row r="614" spans="1:13" ht="15.6" x14ac:dyDescent="0.3">
      <c r="A614" s="948" t="str">
        <f>IF(K614&lt;&gt;0,"x","")</f>
        <v>x</v>
      </c>
      <c r="B614" s="882" t="s">
        <v>4477</v>
      </c>
      <c r="C614" s="904" t="s">
        <v>4483</v>
      </c>
      <c r="D614" s="889" t="s">
        <v>4478</v>
      </c>
      <c r="E614" s="890">
        <v>243</v>
      </c>
      <c r="F614" s="892" t="s">
        <v>237</v>
      </c>
      <c r="G614" s="916">
        <v>27.376368588335669</v>
      </c>
      <c r="H614" s="916">
        <f>TRUNC(E614*G614,2)</f>
        <v>6652.45</v>
      </c>
      <c r="I614" s="916">
        <f>TRUNC(H614*$I$14,2)</f>
        <v>1793.29</v>
      </c>
      <c r="J614" s="10"/>
      <c r="K614" s="953">
        <f>TRUNC(SUM(H614:I614),2)</f>
        <v>8445.74</v>
      </c>
      <c r="L614" s="1058"/>
      <c r="M614" s="1058"/>
    </row>
    <row r="615" spans="1:13" ht="15.6" hidden="1" x14ac:dyDescent="0.3">
      <c r="A615" s="948"/>
      <c r="B615" s="632"/>
      <c r="C615" s="630"/>
      <c r="D615" s="631"/>
      <c r="E615" s="15"/>
      <c r="F615" s="15"/>
      <c r="G615" s="916"/>
      <c r="H615" s="916"/>
      <c r="I615" s="916"/>
      <c r="J615" s="10"/>
      <c r="K615" s="916"/>
    </row>
    <row r="616" spans="1:13" ht="15.6" hidden="1" x14ac:dyDescent="0.3">
      <c r="A616" s="754" t="str">
        <f t="shared" si="48"/>
        <v/>
      </c>
      <c r="B616" s="407" t="s">
        <v>692</v>
      </c>
      <c r="C616" s="407"/>
      <c r="D616" s="408" t="s">
        <v>693</v>
      </c>
      <c r="E616" s="407"/>
      <c r="F616" s="407"/>
      <c r="G616" s="966"/>
      <c r="H616" s="966">
        <f>SUM(H617:H641)</f>
        <v>0</v>
      </c>
      <c r="I616" s="966">
        <f>SUM(I617:I641)</f>
        <v>0</v>
      </c>
      <c r="J616" s="409"/>
      <c r="K616" s="966">
        <f>SUM(K617:K641)</f>
        <v>0</v>
      </c>
    </row>
    <row r="617" spans="1:13" ht="15.6" hidden="1" x14ac:dyDescent="0.3">
      <c r="A617" s="754" t="str">
        <f t="shared" si="48"/>
        <v/>
      </c>
      <c r="B617" s="7" t="s">
        <v>720</v>
      </c>
      <c r="C617" s="7"/>
      <c r="D617" s="20" t="s">
        <v>742</v>
      </c>
      <c r="E617" s="7"/>
      <c r="F617" s="7" t="s">
        <v>238</v>
      </c>
      <c r="G617" s="964"/>
      <c r="H617" s="964">
        <f>G617*$I$14</f>
        <v>0</v>
      </c>
      <c r="I617" s="964">
        <f>H617*$I$14</f>
        <v>0</v>
      </c>
      <c r="J617" s="403"/>
      <c r="K617" s="964">
        <f>SUM(H617:I617)</f>
        <v>0</v>
      </c>
    </row>
    <row r="618" spans="1:13" ht="15.6" hidden="1" x14ac:dyDescent="0.3">
      <c r="A618" s="754" t="str">
        <f t="shared" si="48"/>
        <v/>
      </c>
      <c r="B618" s="632"/>
      <c r="C618" s="630"/>
      <c r="D618" s="631"/>
      <c r="E618" s="15"/>
      <c r="F618" s="15"/>
      <c r="G618" s="916"/>
      <c r="H618" s="916"/>
      <c r="I618" s="916"/>
      <c r="J618" s="10"/>
      <c r="K618" s="953"/>
    </row>
    <row r="619" spans="1:13" ht="15.6" hidden="1" x14ac:dyDescent="0.3">
      <c r="A619" s="754" t="str">
        <f t="shared" si="48"/>
        <v/>
      </c>
      <c r="B619" s="7" t="s">
        <v>721</v>
      </c>
      <c r="C619" s="7"/>
      <c r="D619" s="20" t="s">
        <v>703</v>
      </c>
      <c r="E619" s="7"/>
      <c r="F619" s="7"/>
      <c r="G619" s="964"/>
      <c r="H619" s="964"/>
      <c r="I619" s="964"/>
      <c r="J619" s="403"/>
      <c r="K619" s="964"/>
    </row>
    <row r="620" spans="1:13" ht="15.6" hidden="1" x14ac:dyDescent="0.3">
      <c r="A620" s="754" t="str">
        <f t="shared" si="48"/>
        <v/>
      </c>
      <c r="B620" s="574" t="s">
        <v>722</v>
      </c>
      <c r="C620" s="574"/>
      <c r="D620" s="571" t="s">
        <v>743</v>
      </c>
      <c r="E620" s="574"/>
      <c r="F620" s="574" t="s">
        <v>238</v>
      </c>
      <c r="G620" s="955"/>
      <c r="H620" s="916">
        <f t="shared" ref="H620:H644" si="49">G620*E620</f>
        <v>0</v>
      </c>
      <c r="I620" s="916">
        <f t="shared" ref="I620:I627" si="50">H620*$I$14</f>
        <v>0</v>
      </c>
      <c r="J620" s="10"/>
      <c r="K620" s="953">
        <f t="shared" ref="K620:K627" si="51">SUM(H620:I620)</f>
        <v>0</v>
      </c>
    </row>
    <row r="621" spans="1:13" ht="15.6" hidden="1" x14ac:dyDescent="0.3">
      <c r="A621" s="754" t="str">
        <f t="shared" si="48"/>
        <v/>
      </c>
      <c r="B621" s="574" t="s">
        <v>723</v>
      </c>
      <c r="C621" s="574"/>
      <c r="D621" s="571" t="s">
        <v>744</v>
      </c>
      <c r="E621" s="574"/>
      <c r="F621" s="574" t="s">
        <v>238</v>
      </c>
      <c r="G621" s="955"/>
      <c r="H621" s="916">
        <f t="shared" si="49"/>
        <v>0</v>
      </c>
      <c r="I621" s="916">
        <f t="shared" si="50"/>
        <v>0</v>
      </c>
      <c r="J621" s="10"/>
      <c r="K621" s="953">
        <f t="shared" si="51"/>
        <v>0</v>
      </c>
    </row>
    <row r="622" spans="1:13" ht="15.6" hidden="1" x14ac:dyDescent="0.3">
      <c r="A622" s="754" t="str">
        <f t="shared" si="48"/>
        <v/>
      </c>
      <c r="B622" s="574" t="s">
        <v>724</v>
      </c>
      <c r="C622" s="574"/>
      <c r="D622" s="571" t="s">
        <v>575</v>
      </c>
      <c r="E622" s="574"/>
      <c r="F622" s="574" t="s">
        <v>238</v>
      </c>
      <c r="G622" s="955"/>
      <c r="H622" s="916">
        <f t="shared" si="49"/>
        <v>0</v>
      </c>
      <c r="I622" s="916">
        <f t="shared" si="50"/>
        <v>0</v>
      </c>
      <c r="J622" s="10"/>
      <c r="K622" s="953">
        <f t="shared" si="51"/>
        <v>0</v>
      </c>
    </row>
    <row r="623" spans="1:13" ht="15.6" hidden="1" x14ac:dyDescent="0.3">
      <c r="A623" s="754" t="str">
        <f t="shared" si="48"/>
        <v/>
      </c>
      <c r="B623" s="574" t="s">
        <v>725</v>
      </c>
      <c r="C623" s="574"/>
      <c r="D623" s="571" t="s">
        <v>745</v>
      </c>
      <c r="E623" s="574"/>
      <c r="F623" s="574" t="s">
        <v>238</v>
      </c>
      <c r="G623" s="955"/>
      <c r="H623" s="916">
        <f t="shared" si="49"/>
        <v>0</v>
      </c>
      <c r="I623" s="916">
        <f t="shared" si="50"/>
        <v>0</v>
      </c>
      <c r="J623" s="10"/>
      <c r="K623" s="953">
        <f t="shared" si="51"/>
        <v>0</v>
      </c>
    </row>
    <row r="624" spans="1:13" ht="15.6" hidden="1" x14ac:dyDescent="0.3">
      <c r="A624" s="754" t="str">
        <f t="shared" si="48"/>
        <v/>
      </c>
      <c r="B624" s="574" t="s">
        <v>726</v>
      </c>
      <c r="C624" s="574"/>
      <c r="D624" s="571" t="s">
        <v>746</v>
      </c>
      <c r="E624" s="574"/>
      <c r="F624" s="574" t="s">
        <v>238</v>
      </c>
      <c r="G624" s="955"/>
      <c r="H624" s="916">
        <f t="shared" si="49"/>
        <v>0</v>
      </c>
      <c r="I624" s="916">
        <f t="shared" si="50"/>
        <v>0</v>
      </c>
      <c r="J624" s="10"/>
      <c r="K624" s="953">
        <f t="shared" si="51"/>
        <v>0</v>
      </c>
    </row>
    <row r="625" spans="1:11" ht="15.6" hidden="1" x14ac:dyDescent="0.3">
      <c r="A625" s="754" t="str">
        <f t="shared" si="48"/>
        <v/>
      </c>
      <c r="B625" s="574" t="s">
        <v>727</v>
      </c>
      <c r="C625" s="574"/>
      <c r="D625" s="571" t="s">
        <v>747</v>
      </c>
      <c r="E625" s="574"/>
      <c r="F625" s="574" t="s">
        <v>238</v>
      </c>
      <c r="G625" s="955"/>
      <c r="H625" s="916">
        <f t="shared" si="49"/>
        <v>0</v>
      </c>
      <c r="I625" s="916">
        <f t="shared" si="50"/>
        <v>0</v>
      </c>
      <c r="J625" s="10"/>
      <c r="K625" s="953">
        <f t="shared" si="51"/>
        <v>0</v>
      </c>
    </row>
    <row r="626" spans="1:11" ht="15.6" hidden="1" x14ac:dyDescent="0.3">
      <c r="A626" s="754" t="str">
        <f t="shared" si="48"/>
        <v/>
      </c>
      <c r="B626" s="574" t="s">
        <v>728</v>
      </c>
      <c r="C626" s="574"/>
      <c r="D626" s="571" t="s">
        <v>748</v>
      </c>
      <c r="E626" s="574"/>
      <c r="F626" s="574" t="s">
        <v>238</v>
      </c>
      <c r="G626" s="955"/>
      <c r="H626" s="916">
        <f t="shared" si="49"/>
        <v>0</v>
      </c>
      <c r="I626" s="916">
        <f t="shared" si="50"/>
        <v>0</v>
      </c>
      <c r="J626" s="10"/>
      <c r="K626" s="953">
        <f t="shared" si="51"/>
        <v>0</v>
      </c>
    </row>
    <row r="627" spans="1:11" ht="15.6" hidden="1" x14ac:dyDescent="0.3">
      <c r="A627" s="754" t="str">
        <f t="shared" si="48"/>
        <v/>
      </c>
      <c r="B627" s="574" t="s">
        <v>729</v>
      </c>
      <c r="C627" s="574"/>
      <c r="D627" s="571" t="s">
        <v>749</v>
      </c>
      <c r="E627" s="574"/>
      <c r="F627" s="574" t="s">
        <v>238</v>
      </c>
      <c r="G627" s="955"/>
      <c r="H627" s="916">
        <f t="shared" si="49"/>
        <v>0</v>
      </c>
      <c r="I627" s="916">
        <f t="shared" si="50"/>
        <v>0</v>
      </c>
      <c r="J627" s="10"/>
      <c r="K627" s="953">
        <f t="shared" si="51"/>
        <v>0</v>
      </c>
    </row>
    <row r="628" spans="1:11" ht="15.6" hidden="1" x14ac:dyDescent="0.3">
      <c r="A628" s="754" t="str">
        <f t="shared" si="48"/>
        <v/>
      </c>
      <c r="B628" s="574"/>
      <c r="C628" s="574"/>
      <c r="D628" s="571"/>
      <c r="E628" s="574"/>
      <c r="F628" s="574"/>
      <c r="G628" s="955"/>
      <c r="H628" s="916"/>
      <c r="I628" s="916"/>
      <c r="J628" s="10"/>
      <c r="K628" s="953"/>
    </row>
    <row r="629" spans="1:11" ht="15.6" hidden="1" x14ac:dyDescent="0.3">
      <c r="A629" s="754" t="str">
        <f t="shared" si="48"/>
        <v/>
      </c>
      <c r="B629" s="7" t="s">
        <v>730</v>
      </c>
      <c r="C629" s="7"/>
      <c r="D629" s="20" t="s">
        <v>741</v>
      </c>
      <c r="E629" s="7"/>
      <c r="F629" s="7"/>
      <c r="G629" s="964"/>
      <c r="H629" s="964"/>
      <c r="I629" s="964"/>
      <c r="J629" s="403"/>
      <c r="K629" s="964"/>
    </row>
    <row r="630" spans="1:11" ht="15.6" hidden="1" x14ac:dyDescent="0.3">
      <c r="A630" s="754" t="str">
        <f t="shared" si="48"/>
        <v/>
      </c>
      <c r="B630" s="574" t="s">
        <v>731</v>
      </c>
      <c r="C630" s="574"/>
      <c r="D630" s="571" t="s">
        <v>751</v>
      </c>
      <c r="E630" s="574"/>
      <c r="F630" s="574" t="s">
        <v>583</v>
      </c>
      <c r="G630" s="955"/>
      <c r="H630" s="916"/>
      <c r="I630" s="916">
        <f t="shared" ref="I630:I637" si="52">H630*$I$14</f>
        <v>0</v>
      </c>
      <c r="J630" s="10"/>
      <c r="K630" s="953">
        <f t="shared" ref="K630:K637" si="53">SUM(H630:I630)</f>
        <v>0</v>
      </c>
    </row>
    <row r="631" spans="1:11" ht="15.6" hidden="1" x14ac:dyDescent="0.3">
      <c r="A631" s="754" t="str">
        <f t="shared" si="48"/>
        <v/>
      </c>
      <c r="B631" s="574" t="s">
        <v>732</v>
      </c>
      <c r="C631" s="574"/>
      <c r="D631" s="571" t="s">
        <v>719</v>
      </c>
      <c r="E631" s="574"/>
      <c r="F631" s="574" t="s">
        <v>60</v>
      </c>
      <c r="G631" s="955"/>
      <c r="H631" s="916">
        <f t="shared" si="49"/>
        <v>0</v>
      </c>
      <c r="I631" s="916">
        <f t="shared" si="52"/>
        <v>0</v>
      </c>
      <c r="J631" s="10"/>
      <c r="K631" s="953">
        <f t="shared" si="53"/>
        <v>0</v>
      </c>
    </row>
    <row r="632" spans="1:11" ht="15.6" hidden="1" x14ac:dyDescent="0.3">
      <c r="A632" s="754" t="str">
        <f t="shared" si="48"/>
        <v/>
      </c>
      <c r="B632" s="574" t="s">
        <v>733</v>
      </c>
      <c r="C632" s="574"/>
      <c r="D632" s="571" t="s">
        <v>752</v>
      </c>
      <c r="E632" s="574"/>
      <c r="F632" s="574" t="s">
        <v>60</v>
      </c>
      <c r="G632" s="955"/>
      <c r="H632" s="916">
        <f t="shared" si="49"/>
        <v>0</v>
      </c>
      <c r="I632" s="916">
        <f t="shared" si="52"/>
        <v>0</v>
      </c>
      <c r="J632" s="10"/>
      <c r="K632" s="953">
        <f t="shared" si="53"/>
        <v>0</v>
      </c>
    </row>
    <row r="633" spans="1:11" ht="15.6" hidden="1" x14ac:dyDescent="0.3">
      <c r="A633" s="754" t="str">
        <f t="shared" si="48"/>
        <v/>
      </c>
      <c r="B633" s="574" t="s">
        <v>734</v>
      </c>
      <c r="C633" s="574"/>
      <c r="D633" s="571" t="s">
        <v>718</v>
      </c>
      <c r="E633" s="574"/>
      <c r="F633" s="574" t="s">
        <v>60</v>
      </c>
      <c r="G633" s="955"/>
      <c r="H633" s="916">
        <f t="shared" si="49"/>
        <v>0</v>
      </c>
      <c r="I633" s="916">
        <f t="shared" si="52"/>
        <v>0</v>
      </c>
      <c r="J633" s="10"/>
      <c r="K633" s="953">
        <f t="shared" si="53"/>
        <v>0</v>
      </c>
    </row>
    <row r="634" spans="1:11" ht="15.6" hidden="1" x14ac:dyDescent="0.3">
      <c r="A634" s="754" t="str">
        <f t="shared" si="48"/>
        <v/>
      </c>
      <c r="B634" s="574" t="s">
        <v>735</v>
      </c>
      <c r="C634" s="574"/>
      <c r="D634" s="571" t="s">
        <v>753</v>
      </c>
      <c r="E634" s="574"/>
      <c r="F634" s="574" t="s">
        <v>60</v>
      </c>
      <c r="G634" s="955"/>
      <c r="H634" s="916">
        <f t="shared" si="49"/>
        <v>0</v>
      </c>
      <c r="I634" s="916">
        <f t="shared" si="52"/>
        <v>0</v>
      </c>
      <c r="J634" s="10"/>
      <c r="K634" s="953">
        <f t="shared" si="53"/>
        <v>0</v>
      </c>
    </row>
    <row r="635" spans="1:11" ht="15.6" hidden="1" x14ac:dyDescent="0.3">
      <c r="A635" s="754" t="str">
        <f t="shared" si="48"/>
        <v/>
      </c>
      <c r="B635" s="574"/>
      <c r="C635" s="574"/>
      <c r="D635" s="571" t="s">
        <v>754</v>
      </c>
      <c r="E635" s="574"/>
      <c r="F635" s="574" t="s">
        <v>750</v>
      </c>
      <c r="G635" s="955"/>
      <c r="H635" s="916">
        <f t="shared" si="49"/>
        <v>0</v>
      </c>
      <c r="I635" s="916">
        <f t="shared" si="52"/>
        <v>0</v>
      </c>
      <c r="J635" s="10"/>
      <c r="K635" s="953">
        <f t="shared" si="53"/>
        <v>0</v>
      </c>
    </row>
    <row r="636" spans="1:11" ht="15.6" hidden="1" x14ac:dyDescent="0.3">
      <c r="A636" s="754" t="str">
        <f t="shared" si="48"/>
        <v/>
      </c>
      <c r="B636" s="574" t="s">
        <v>736</v>
      </c>
      <c r="C636" s="574"/>
      <c r="D636" s="571" t="s">
        <v>755</v>
      </c>
      <c r="E636" s="574"/>
      <c r="F636" s="574" t="s">
        <v>60</v>
      </c>
      <c r="G636" s="955"/>
      <c r="H636" s="916">
        <f t="shared" si="49"/>
        <v>0</v>
      </c>
      <c r="I636" s="916">
        <f t="shared" si="52"/>
        <v>0</v>
      </c>
      <c r="J636" s="10"/>
      <c r="K636" s="953">
        <f t="shared" si="53"/>
        <v>0</v>
      </c>
    </row>
    <row r="637" spans="1:11" ht="15.6" hidden="1" x14ac:dyDescent="0.3">
      <c r="A637" s="754" t="str">
        <f t="shared" si="48"/>
        <v/>
      </c>
      <c r="B637" s="574" t="s">
        <v>737</v>
      </c>
      <c r="C637" s="574"/>
      <c r="D637" s="571" t="s">
        <v>756</v>
      </c>
      <c r="E637" s="574"/>
      <c r="F637" s="574" t="s">
        <v>60</v>
      </c>
      <c r="G637" s="955"/>
      <c r="H637" s="916">
        <f t="shared" si="49"/>
        <v>0</v>
      </c>
      <c r="I637" s="916">
        <f t="shared" si="52"/>
        <v>0</v>
      </c>
      <c r="J637" s="10"/>
      <c r="K637" s="953">
        <f t="shared" si="53"/>
        <v>0</v>
      </c>
    </row>
    <row r="638" spans="1:11" ht="15.6" hidden="1" x14ac:dyDescent="0.3">
      <c r="A638" s="754" t="str">
        <f t="shared" si="48"/>
        <v/>
      </c>
      <c r="B638" s="574"/>
      <c r="C638" s="574"/>
      <c r="D638" s="571"/>
      <c r="E638" s="574"/>
      <c r="F638" s="574"/>
      <c r="G638" s="955"/>
      <c r="H638" s="916"/>
      <c r="I638" s="916"/>
      <c r="J638" s="10"/>
      <c r="K638" s="953"/>
    </row>
    <row r="639" spans="1:11" ht="15.6" hidden="1" x14ac:dyDescent="0.3">
      <c r="A639" s="754" t="str">
        <f t="shared" si="48"/>
        <v/>
      </c>
      <c r="B639" s="7" t="s">
        <v>738</v>
      </c>
      <c r="C639" s="7"/>
      <c r="D639" s="20" t="s">
        <v>694</v>
      </c>
      <c r="E639" s="7"/>
      <c r="F639" s="7" t="s">
        <v>112</v>
      </c>
      <c r="G639" s="964"/>
      <c r="H639" s="964">
        <f>G639*$I$14</f>
        <v>0</v>
      </c>
      <c r="I639" s="964">
        <f>H639*$I$14</f>
        <v>0</v>
      </c>
      <c r="J639" s="403"/>
      <c r="K639" s="964">
        <f>SUM(H639:I639)</f>
        <v>0</v>
      </c>
    </row>
    <row r="640" spans="1:11" ht="15.6" hidden="1" x14ac:dyDescent="0.3">
      <c r="A640" s="754" t="str">
        <f t="shared" si="48"/>
        <v/>
      </c>
      <c r="B640" s="574"/>
      <c r="C640" s="574"/>
      <c r="D640" s="571"/>
      <c r="E640" s="574"/>
      <c r="F640" s="574"/>
      <c r="G640" s="955"/>
      <c r="H640" s="916"/>
      <c r="I640" s="916"/>
      <c r="J640" s="10"/>
      <c r="K640" s="953"/>
    </row>
    <row r="641" spans="1:13" ht="15.6" hidden="1" x14ac:dyDescent="0.3">
      <c r="A641" s="754" t="str">
        <f t="shared" si="48"/>
        <v/>
      </c>
      <c r="B641" s="7" t="s">
        <v>739</v>
      </c>
      <c r="C641" s="7"/>
      <c r="D641" s="20" t="s">
        <v>695</v>
      </c>
      <c r="E641" s="7"/>
      <c r="F641" s="7" t="s">
        <v>112</v>
      </c>
      <c r="G641" s="964"/>
      <c r="H641" s="964">
        <f t="shared" si="49"/>
        <v>0</v>
      </c>
      <c r="I641" s="964">
        <f>H641*$I$14</f>
        <v>0</v>
      </c>
      <c r="J641" s="403"/>
      <c r="K641" s="964">
        <f>SUM(H641:I641)</f>
        <v>0</v>
      </c>
    </row>
    <row r="642" spans="1:13" ht="15.6" hidden="1" x14ac:dyDescent="0.3">
      <c r="A642" s="754" t="str">
        <f t="shared" si="48"/>
        <v/>
      </c>
      <c r="B642" s="574"/>
      <c r="C642" s="574"/>
      <c r="D642" s="571"/>
      <c r="E642" s="574"/>
      <c r="F642" s="574"/>
      <c r="G642" s="955"/>
      <c r="H642" s="916"/>
      <c r="I642" s="916"/>
      <c r="J642" s="10"/>
      <c r="K642" s="953"/>
    </row>
    <row r="643" spans="1:13" ht="15.6" hidden="1" x14ac:dyDescent="0.3">
      <c r="A643" s="754" t="str">
        <f t="shared" si="48"/>
        <v/>
      </c>
      <c r="B643" s="407" t="s">
        <v>740</v>
      </c>
      <c r="C643" s="407"/>
      <c r="D643" s="408" t="s">
        <v>757</v>
      </c>
      <c r="E643" s="407"/>
      <c r="F643" s="407"/>
      <c r="G643" s="966"/>
      <c r="H643" s="966"/>
      <c r="I643" s="966"/>
      <c r="J643" s="409"/>
      <c r="K643" s="966"/>
    </row>
    <row r="644" spans="1:13" ht="15.6" hidden="1" x14ac:dyDescent="0.3">
      <c r="A644" s="754" t="str">
        <f t="shared" si="48"/>
        <v/>
      </c>
      <c r="B644" s="574"/>
      <c r="C644" s="574"/>
      <c r="D644" s="571" t="s">
        <v>216</v>
      </c>
      <c r="E644" s="574"/>
      <c r="F644" s="574"/>
      <c r="G644" s="955"/>
      <c r="H644" s="916">
        <f t="shared" si="49"/>
        <v>0</v>
      </c>
      <c r="I644" s="916">
        <f>H644*$I$14</f>
        <v>0</v>
      </c>
      <c r="J644" s="10"/>
      <c r="K644" s="953">
        <f>SUM(H644:I644)</f>
        <v>0</v>
      </c>
    </row>
    <row r="645" spans="1:13" ht="15.6" hidden="1" x14ac:dyDescent="0.3">
      <c r="A645" s="754" t="str">
        <f t="shared" si="48"/>
        <v/>
      </c>
      <c r="B645" s="573"/>
      <c r="C645" s="36"/>
      <c r="D645" s="41"/>
      <c r="E645" s="15"/>
      <c r="F645" s="16"/>
      <c r="G645" s="916"/>
      <c r="H645" s="916"/>
      <c r="I645" s="916"/>
      <c r="J645" s="10"/>
      <c r="K645" s="916"/>
    </row>
    <row r="646" spans="1:13" ht="15.6" x14ac:dyDescent="0.3">
      <c r="A646" s="754" t="s">
        <v>4247</v>
      </c>
      <c r="B646" s="573"/>
      <c r="C646" s="36"/>
      <c r="D646" s="41"/>
      <c r="E646" s="15"/>
      <c r="F646" s="16"/>
      <c r="G646" s="916"/>
      <c r="H646" s="916"/>
      <c r="I646" s="916"/>
      <c r="J646" s="10"/>
      <c r="K646" s="916"/>
      <c r="L646" s="1058"/>
      <c r="M646" s="1058"/>
    </row>
    <row r="647" spans="1:13" ht="15" customHeight="1" x14ac:dyDescent="0.3">
      <c r="A647" s="754" t="s">
        <v>4247</v>
      </c>
      <c r="B647" s="33" t="s">
        <v>239</v>
      </c>
      <c r="C647" s="758"/>
      <c r="D647" s="758" t="s">
        <v>240</v>
      </c>
      <c r="E647" s="758"/>
      <c r="F647" s="758"/>
      <c r="G647" s="968"/>
      <c r="H647" s="968"/>
      <c r="I647" s="968"/>
      <c r="J647" s="758"/>
      <c r="K647" s="968"/>
      <c r="L647" s="1058"/>
      <c r="M647" s="1058"/>
    </row>
    <row r="648" spans="1:13" ht="15" hidden="1" customHeight="1" x14ac:dyDescent="0.3">
      <c r="A648" s="754"/>
      <c r="B648" s="1308" t="s">
        <v>226</v>
      </c>
      <c r="C648" s="1310" t="s">
        <v>227</v>
      </c>
      <c r="D648" s="1310" t="s">
        <v>228</v>
      </c>
      <c r="E648" s="1310" t="s">
        <v>229</v>
      </c>
      <c r="F648" s="1310" t="s">
        <v>230</v>
      </c>
      <c r="G648" s="1306" t="s">
        <v>3953</v>
      </c>
      <c r="H648" s="1306" t="s">
        <v>3954</v>
      </c>
      <c r="I648" s="981" t="s">
        <v>233</v>
      </c>
      <c r="J648" s="628" t="s">
        <v>3952</v>
      </c>
      <c r="K648" s="1306" t="s">
        <v>3955</v>
      </c>
    </row>
    <row r="649" spans="1:13" ht="15.75" hidden="1" customHeight="1" x14ac:dyDescent="0.3">
      <c r="A649" s="754"/>
      <c r="B649" s="1309"/>
      <c r="C649" s="1311"/>
      <c r="D649" s="1311"/>
      <c r="E649" s="1311"/>
      <c r="F649" s="1311"/>
      <c r="G649" s="1307"/>
      <c r="H649" s="1307"/>
      <c r="I649" s="985">
        <v>0.26960000000000001</v>
      </c>
      <c r="J649" s="629">
        <v>0.20930000000000001</v>
      </c>
      <c r="K649" s="1307"/>
    </row>
    <row r="650" spans="1:13" ht="15.6" x14ac:dyDescent="0.3">
      <c r="A650" s="754" t="str">
        <f t="shared" si="48"/>
        <v>x</v>
      </c>
      <c r="B650" s="407" t="s">
        <v>241</v>
      </c>
      <c r="C650" s="407"/>
      <c r="D650" s="408" t="s">
        <v>242</v>
      </c>
      <c r="E650" s="407"/>
      <c r="F650" s="407"/>
      <c r="G650" s="966"/>
      <c r="H650" s="966">
        <f>TRUNC(SUM(H653:H1019),2)</f>
        <v>308235.99</v>
      </c>
      <c r="I650" s="966">
        <f>TRUNC(SUM(I653:I1019),2)</f>
        <v>73940.87</v>
      </c>
      <c r="J650" s="966">
        <f>TRUNC(SUM(J653:J1019),2)</f>
        <v>7103.99</v>
      </c>
      <c r="K650" s="966">
        <f>TRUNC(SUM(K653:K1019),2)</f>
        <v>389280.85</v>
      </c>
      <c r="L650" s="1058"/>
      <c r="M650" s="1058"/>
    </row>
    <row r="651" spans="1:13" ht="15.6" x14ac:dyDescent="0.3">
      <c r="A651" s="754" t="s">
        <v>4247</v>
      </c>
      <c r="B651" s="7" t="s">
        <v>243</v>
      </c>
      <c r="C651" s="7"/>
      <c r="D651" s="20" t="s">
        <v>891</v>
      </c>
      <c r="E651" s="7"/>
      <c r="F651" s="7"/>
      <c r="G651" s="964"/>
      <c r="H651" s="964" t="s">
        <v>4641</v>
      </c>
      <c r="I651" s="964"/>
      <c r="J651" s="403"/>
      <c r="K651" s="964"/>
      <c r="L651" s="1058"/>
      <c r="M651" s="1058"/>
    </row>
    <row r="652" spans="1:13" ht="15.6" x14ac:dyDescent="0.3">
      <c r="A652" s="754" t="s">
        <v>4247</v>
      </c>
      <c r="B652" s="116" t="s">
        <v>758</v>
      </c>
      <c r="C652" s="116"/>
      <c r="D652" s="117" t="s">
        <v>892</v>
      </c>
      <c r="E652" s="116"/>
      <c r="F652" s="116"/>
      <c r="G652" s="960"/>
      <c r="H652" s="960"/>
      <c r="I652" s="960"/>
      <c r="J652" s="110"/>
      <c r="K652" s="957"/>
      <c r="L652" s="1058"/>
      <c r="M652" s="1058"/>
    </row>
    <row r="653" spans="1:13" ht="26.4" x14ac:dyDescent="0.3">
      <c r="A653" s="754" t="str">
        <f t="shared" si="48"/>
        <v>x</v>
      </c>
      <c r="B653" s="574" t="s">
        <v>2772</v>
      </c>
      <c r="C653" s="1052" t="s">
        <v>3676</v>
      </c>
      <c r="D653" s="571" t="s">
        <v>4062</v>
      </c>
      <c r="E653" s="78">
        <v>33.89</v>
      </c>
      <c r="F653" s="574" t="s">
        <v>8</v>
      </c>
      <c r="G653" s="916">
        <v>90.034111962862681</v>
      </c>
      <c r="H653" s="916">
        <f>TRUNC(E653*G653,2)</f>
        <v>3051.25</v>
      </c>
      <c r="I653" s="916">
        <f>TRUNC(H653*$I$14,2)</f>
        <v>822.52</v>
      </c>
      <c r="J653" s="10"/>
      <c r="K653" s="953">
        <f>TRUNC(SUM(H653:I653),2)</f>
        <v>3873.77</v>
      </c>
      <c r="L653" s="1058"/>
      <c r="M653" s="1058"/>
    </row>
    <row r="654" spans="1:13" ht="15.6" x14ac:dyDescent="0.3">
      <c r="A654" s="754" t="s">
        <v>4247</v>
      </c>
      <c r="B654" s="82"/>
      <c r="C654" s="82"/>
      <c r="D654" s="83"/>
      <c r="E654" s="82"/>
      <c r="F654" s="82"/>
      <c r="G654" s="969"/>
      <c r="H654" s="969"/>
      <c r="I654" s="969"/>
      <c r="J654" s="18"/>
      <c r="K654" s="958"/>
      <c r="L654" s="1058"/>
      <c r="M654" s="1058"/>
    </row>
    <row r="655" spans="1:13" ht="15.6" x14ac:dyDescent="0.3">
      <c r="A655" s="754" t="s">
        <v>4247</v>
      </c>
      <c r="B655" s="116" t="s">
        <v>244</v>
      </c>
      <c r="C655" s="116"/>
      <c r="D655" s="117" t="s">
        <v>894</v>
      </c>
      <c r="E655" s="116"/>
      <c r="F655" s="609"/>
      <c r="G655" s="960"/>
      <c r="H655" s="960"/>
      <c r="I655" s="960"/>
      <c r="J655" s="110"/>
      <c r="K655" s="957"/>
      <c r="L655" s="1058"/>
      <c r="M655" s="1058"/>
    </row>
    <row r="656" spans="1:13" ht="15.6" hidden="1" x14ac:dyDescent="0.3">
      <c r="A656" s="754" t="str">
        <f t="shared" si="48"/>
        <v/>
      </c>
      <c r="B656" s="576" t="s">
        <v>2773</v>
      </c>
      <c r="C656" s="576"/>
      <c r="D656" s="77" t="s">
        <v>3239</v>
      </c>
      <c r="E656" s="78"/>
      <c r="F656" s="567" t="s">
        <v>8</v>
      </c>
      <c r="G656" s="916"/>
      <c r="H656" s="916">
        <f>G656*E656</f>
        <v>0</v>
      </c>
      <c r="I656" s="916">
        <f>H656*$I$14</f>
        <v>0</v>
      </c>
      <c r="J656" s="10"/>
      <c r="K656" s="953">
        <f>SUM(H656:I656)</f>
        <v>0</v>
      </c>
    </row>
    <row r="657" spans="1:13" ht="39.6" x14ac:dyDescent="0.3">
      <c r="A657" s="754" t="str">
        <f t="shared" si="48"/>
        <v>x</v>
      </c>
      <c r="B657" s="576" t="s">
        <v>3242</v>
      </c>
      <c r="C657" s="888" t="s">
        <v>3285</v>
      </c>
      <c r="D657" s="77" t="s">
        <v>4063</v>
      </c>
      <c r="E657" s="78">
        <v>75.599999999999994</v>
      </c>
      <c r="F657" s="567" t="s">
        <v>8</v>
      </c>
      <c r="G657" s="916">
        <v>29.833222179596557</v>
      </c>
      <c r="H657" s="916">
        <f>TRUNC(E657*G657,2)</f>
        <v>2255.39</v>
      </c>
      <c r="I657" s="916">
        <f>TRUNC(H657*$I$14,2)</f>
        <v>607.98</v>
      </c>
      <c r="J657" s="10"/>
      <c r="K657" s="953">
        <f>TRUNC(SUM(H657:I657),2)</f>
        <v>2863.37</v>
      </c>
      <c r="L657" s="1058"/>
      <c r="M657" s="1058"/>
    </row>
    <row r="658" spans="1:13" ht="52.8" x14ac:dyDescent="0.3">
      <c r="A658" s="915" t="str">
        <f t="shared" si="48"/>
        <v>x</v>
      </c>
      <c r="B658" s="888" t="s">
        <v>4394</v>
      </c>
      <c r="C658" s="908" t="s">
        <v>4393</v>
      </c>
      <c r="D658" s="896" t="s">
        <v>4392</v>
      </c>
      <c r="E658" s="909">
        <v>9.43</v>
      </c>
      <c r="F658" s="891" t="s">
        <v>8</v>
      </c>
      <c r="G658" s="969">
        <v>45.595373791062549</v>
      </c>
      <c r="H658" s="916">
        <f>TRUNC(E658*G658,2)</f>
        <v>429.96</v>
      </c>
      <c r="I658" s="916">
        <f>TRUNC(H658*$I$14,2)</f>
        <v>115.9</v>
      </c>
      <c r="J658" s="10"/>
      <c r="K658" s="953">
        <f>TRUNC(SUM(H658:I658),2)</f>
        <v>545.86</v>
      </c>
      <c r="L658" s="1058"/>
      <c r="M658" s="1058"/>
    </row>
    <row r="659" spans="1:13" ht="15.6" x14ac:dyDescent="0.3">
      <c r="A659" s="754" t="s">
        <v>4247</v>
      </c>
      <c r="B659" s="82"/>
      <c r="C659" s="82"/>
      <c r="D659" s="83"/>
      <c r="E659" s="82"/>
      <c r="F659" s="82"/>
      <c r="G659" s="969"/>
      <c r="H659" s="969"/>
      <c r="I659" s="969"/>
      <c r="J659" s="18"/>
      <c r="K659" s="958"/>
      <c r="L659" s="1058"/>
      <c r="M659" s="1058"/>
    </row>
    <row r="660" spans="1:13" ht="15.6" hidden="1" x14ac:dyDescent="0.3">
      <c r="A660" s="754" t="str">
        <f t="shared" si="48"/>
        <v/>
      </c>
      <c r="B660" s="574" t="s">
        <v>759</v>
      </c>
      <c r="C660" s="574"/>
      <c r="D660" s="571" t="s">
        <v>895</v>
      </c>
      <c r="E660" s="574"/>
      <c r="F660" s="574" t="s">
        <v>8</v>
      </c>
      <c r="G660" s="916"/>
      <c r="H660" s="916">
        <f>G660*E660</f>
        <v>0</v>
      </c>
      <c r="I660" s="916">
        <f t="shared" ref="I660:I680" si="54">H660*$I$14</f>
        <v>0</v>
      </c>
      <c r="J660" s="10"/>
      <c r="K660" s="953">
        <f t="shared" ref="K660:K680" si="55">SUM(H660:I660)</f>
        <v>0</v>
      </c>
    </row>
    <row r="661" spans="1:13" ht="15.6" hidden="1" x14ac:dyDescent="0.3">
      <c r="A661" s="754" t="str">
        <f t="shared" si="48"/>
        <v/>
      </c>
      <c r="B661" s="574" t="s">
        <v>760</v>
      </c>
      <c r="C661" s="574"/>
      <c r="D661" s="571" t="s">
        <v>896</v>
      </c>
      <c r="E661" s="574"/>
      <c r="F661" s="574" t="s">
        <v>8</v>
      </c>
      <c r="G661" s="916"/>
      <c r="H661" s="916">
        <f t="shared" ref="H661:H680" si="56">G661*E661</f>
        <v>0</v>
      </c>
      <c r="I661" s="916">
        <f t="shared" si="54"/>
        <v>0</v>
      </c>
      <c r="J661" s="10"/>
      <c r="K661" s="953">
        <f t="shared" si="55"/>
        <v>0</v>
      </c>
    </row>
    <row r="662" spans="1:13" ht="15.6" hidden="1" x14ac:dyDescent="0.3">
      <c r="A662" s="754" t="str">
        <f t="shared" si="48"/>
        <v/>
      </c>
      <c r="B662" s="574" t="s">
        <v>761</v>
      </c>
      <c r="C662" s="574"/>
      <c r="D662" s="571" t="s">
        <v>897</v>
      </c>
      <c r="E662" s="574"/>
      <c r="F662" s="574" t="s">
        <v>8</v>
      </c>
      <c r="G662" s="916"/>
      <c r="H662" s="916">
        <f t="shared" si="56"/>
        <v>0</v>
      </c>
      <c r="I662" s="916">
        <f t="shared" si="54"/>
        <v>0</v>
      </c>
      <c r="J662" s="10"/>
      <c r="K662" s="953">
        <f t="shared" si="55"/>
        <v>0</v>
      </c>
    </row>
    <row r="663" spans="1:13" ht="15.6" hidden="1" x14ac:dyDescent="0.3">
      <c r="A663" s="754" t="str">
        <f t="shared" si="48"/>
        <v/>
      </c>
      <c r="B663" s="574" t="s">
        <v>762</v>
      </c>
      <c r="C663" s="574"/>
      <c r="D663" s="571" t="s">
        <v>898</v>
      </c>
      <c r="E663" s="574"/>
      <c r="F663" s="574" t="s">
        <v>8</v>
      </c>
      <c r="G663" s="916"/>
      <c r="H663" s="916">
        <f t="shared" si="56"/>
        <v>0</v>
      </c>
      <c r="I663" s="916">
        <f t="shared" si="54"/>
        <v>0</v>
      </c>
      <c r="J663" s="10"/>
      <c r="K663" s="953">
        <f t="shared" si="55"/>
        <v>0</v>
      </c>
    </row>
    <row r="664" spans="1:13" ht="15.6" hidden="1" x14ac:dyDescent="0.3">
      <c r="A664" s="754" t="str">
        <f t="shared" si="48"/>
        <v/>
      </c>
      <c r="B664" s="574" t="s">
        <v>763</v>
      </c>
      <c r="C664" s="574"/>
      <c r="D664" s="571" t="s">
        <v>899</v>
      </c>
      <c r="E664" s="574"/>
      <c r="F664" s="574" t="s">
        <v>8</v>
      </c>
      <c r="G664" s="916"/>
      <c r="H664" s="916">
        <f t="shared" si="56"/>
        <v>0</v>
      </c>
      <c r="I664" s="916">
        <f t="shared" si="54"/>
        <v>0</v>
      </c>
      <c r="J664" s="10"/>
      <c r="K664" s="953">
        <f t="shared" si="55"/>
        <v>0</v>
      </c>
    </row>
    <row r="665" spans="1:13" ht="15.6" hidden="1" x14ac:dyDescent="0.3">
      <c r="A665" s="754" t="str">
        <f t="shared" si="48"/>
        <v/>
      </c>
      <c r="B665" s="574" t="s">
        <v>764</v>
      </c>
      <c r="C665" s="574"/>
      <c r="D665" s="571" t="s">
        <v>900</v>
      </c>
      <c r="E665" s="574"/>
      <c r="F665" s="574" t="s">
        <v>8</v>
      </c>
      <c r="G665" s="916"/>
      <c r="H665" s="916">
        <f t="shared" si="56"/>
        <v>0</v>
      </c>
      <c r="I665" s="916">
        <f t="shared" si="54"/>
        <v>0</v>
      </c>
      <c r="J665" s="10"/>
      <c r="K665" s="953">
        <f t="shared" si="55"/>
        <v>0</v>
      </c>
    </row>
    <row r="666" spans="1:13" ht="15.6" hidden="1" x14ac:dyDescent="0.3">
      <c r="A666" s="754" t="str">
        <f t="shared" si="48"/>
        <v/>
      </c>
      <c r="B666" s="574" t="s">
        <v>765</v>
      </c>
      <c r="C666" s="574"/>
      <c r="D666" s="571" t="s">
        <v>901</v>
      </c>
      <c r="E666" s="574"/>
      <c r="F666" s="574" t="s">
        <v>8</v>
      </c>
      <c r="G666" s="916"/>
      <c r="H666" s="916">
        <f t="shared" si="56"/>
        <v>0</v>
      </c>
      <c r="I666" s="916">
        <f t="shared" si="54"/>
        <v>0</v>
      </c>
      <c r="J666" s="10"/>
      <c r="K666" s="953">
        <f t="shared" si="55"/>
        <v>0</v>
      </c>
    </row>
    <row r="667" spans="1:13" ht="15.6" hidden="1" x14ac:dyDescent="0.3">
      <c r="A667" s="754" t="str">
        <f t="shared" si="48"/>
        <v/>
      </c>
      <c r="B667" s="574" t="s">
        <v>766</v>
      </c>
      <c r="C667" s="574"/>
      <c r="D667" s="571" t="s">
        <v>902</v>
      </c>
      <c r="E667" s="574"/>
      <c r="F667" s="574" t="s">
        <v>8</v>
      </c>
      <c r="G667" s="916"/>
      <c r="H667" s="916">
        <f t="shared" si="56"/>
        <v>0</v>
      </c>
      <c r="I667" s="916">
        <f t="shared" si="54"/>
        <v>0</v>
      </c>
      <c r="J667" s="10"/>
      <c r="K667" s="953">
        <f t="shared" si="55"/>
        <v>0</v>
      </c>
    </row>
    <row r="668" spans="1:13" ht="15.6" hidden="1" x14ac:dyDescent="0.3">
      <c r="A668" s="754" t="str">
        <f t="shared" si="48"/>
        <v/>
      </c>
      <c r="B668" s="574" t="s">
        <v>767</v>
      </c>
      <c r="C668" s="574"/>
      <c r="D668" s="571" t="s">
        <v>903</v>
      </c>
      <c r="E668" s="574"/>
      <c r="F668" s="574" t="s">
        <v>8</v>
      </c>
      <c r="G668" s="916"/>
      <c r="H668" s="916">
        <f t="shared" si="56"/>
        <v>0</v>
      </c>
      <c r="I668" s="916">
        <f t="shared" si="54"/>
        <v>0</v>
      </c>
      <c r="J668" s="10"/>
      <c r="K668" s="953">
        <f t="shared" si="55"/>
        <v>0</v>
      </c>
    </row>
    <row r="669" spans="1:13" ht="15.6" hidden="1" x14ac:dyDescent="0.3">
      <c r="A669" s="754" t="str">
        <f t="shared" si="48"/>
        <v/>
      </c>
      <c r="B669" s="574" t="s">
        <v>768</v>
      </c>
      <c r="C669" s="574"/>
      <c r="D669" s="571" t="s">
        <v>904</v>
      </c>
      <c r="E669" s="574"/>
      <c r="F669" s="574" t="s">
        <v>8</v>
      </c>
      <c r="G669" s="916"/>
      <c r="H669" s="916">
        <f t="shared" si="56"/>
        <v>0</v>
      </c>
      <c r="I669" s="916">
        <f t="shared" si="54"/>
        <v>0</v>
      </c>
      <c r="J669" s="10"/>
      <c r="K669" s="953">
        <f t="shared" si="55"/>
        <v>0</v>
      </c>
    </row>
    <row r="670" spans="1:13" ht="15.6" hidden="1" x14ac:dyDescent="0.3">
      <c r="A670" s="754" t="str">
        <f t="shared" si="48"/>
        <v/>
      </c>
      <c r="B670" s="574" t="s">
        <v>769</v>
      </c>
      <c r="C670" s="574"/>
      <c r="D670" s="571" t="s">
        <v>905</v>
      </c>
      <c r="E670" s="574"/>
      <c r="F670" s="574" t="s">
        <v>8</v>
      </c>
      <c r="G670" s="916"/>
      <c r="H670" s="916">
        <f t="shared" si="56"/>
        <v>0</v>
      </c>
      <c r="I670" s="916">
        <f t="shared" si="54"/>
        <v>0</v>
      </c>
      <c r="J670" s="10"/>
      <c r="K670" s="953">
        <f t="shared" si="55"/>
        <v>0</v>
      </c>
    </row>
    <row r="671" spans="1:13" ht="15.6" hidden="1" x14ac:dyDescent="0.3">
      <c r="A671" s="754" t="str">
        <f t="shared" ref="A671:A739" si="57">IF(K671&lt;&gt;0,"x","")</f>
        <v/>
      </c>
      <c r="B671" s="574" t="s">
        <v>770</v>
      </c>
      <c r="C671" s="574"/>
      <c r="D671" s="571" t="s">
        <v>906</v>
      </c>
      <c r="E671" s="574"/>
      <c r="F671" s="574" t="s">
        <v>8</v>
      </c>
      <c r="G671" s="916"/>
      <c r="H671" s="916">
        <f t="shared" si="56"/>
        <v>0</v>
      </c>
      <c r="I671" s="916">
        <f t="shared" si="54"/>
        <v>0</v>
      </c>
      <c r="J671" s="10"/>
      <c r="K671" s="953">
        <f t="shared" si="55"/>
        <v>0</v>
      </c>
    </row>
    <row r="672" spans="1:13" ht="15.6" hidden="1" x14ac:dyDescent="0.3">
      <c r="A672" s="754" t="str">
        <f t="shared" si="57"/>
        <v/>
      </c>
      <c r="B672" s="574" t="s">
        <v>771</v>
      </c>
      <c r="C672" s="574"/>
      <c r="D672" s="571" t="s">
        <v>907</v>
      </c>
      <c r="E672" s="574"/>
      <c r="F672" s="574" t="s">
        <v>8</v>
      </c>
      <c r="G672" s="916"/>
      <c r="H672" s="916">
        <f t="shared" si="56"/>
        <v>0</v>
      </c>
      <c r="I672" s="916">
        <f t="shared" si="54"/>
        <v>0</v>
      </c>
      <c r="J672" s="10"/>
      <c r="K672" s="953">
        <f t="shared" si="55"/>
        <v>0</v>
      </c>
    </row>
    <row r="673" spans="1:13" ht="15.6" hidden="1" x14ac:dyDescent="0.3">
      <c r="A673" s="754" t="str">
        <f t="shared" si="57"/>
        <v/>
      </c>
      <c r="B673" s="574" t="s">
        <v>772</v>
      </c>
      <c r="C673" s="574"/>
      <c r="D673" s="571" t="s">
        <v>908</v>
      </c>
      <c r="E673" s="574"/>
      <c r="F673" s="574" t="s">
        <v>8</v>
      </c>
      <c r="G673" s="916"/>
      <c r="H673" s="916">
        <f t="shared" si="56"/>
        <v>0</v>
      </c>
      <c r="I673" s="916">
        <f t="shared" si="54"/>
        <v>0</v>
      </c>
      <c r="J673" s="10"/>
      <c r="K673" s="953">
        <f t="shared" si="55"/>
        <v>0</v>
      </c>
    </row>
    <row r="674" spans="1:13" ht="15.6" hidden="1" x14ac:dyDescent="0.3">
      <c r="A674" s="754" t="str">
        <f t="shared" si="57"/>
        <v/>
      </c>
      <c r="B674" s="574" t="s">
        <v>773</v>
      </c>
      <c r="C674" s="574"/>
      <c r="D674" s="571" t="s">
        <v>909</v>
      </c>
      <c r="E674" s="574"/>
      <c r="F674" s="574" t="s">
        <v>8</v>
      </c>
      <c r="G674" s="916"/>
      <c r="H674" s="916">
        <f t="shared" si="56"/>
        <v>0</v>
      </c>
      <c r="I674" s="916">
        <f t="shared" si="54"/>
        <v>0</v>
      </c>
      <c r="J674" s="10"/>
      <c r="K674" s="953">
        <f t="shared" si="55"/>
        <v>0</v>
      </c>
    </row>
    <row r="675" spans="1:13" ht="15.6" hidden="1" x14ac:dyDescent="0.3">
      <c r="A675" s="754" t="str">
        <f t="shared" si="57"/>
        <v/>
      </c>
      <c r="B675" s="574" t="s">
        <v>774</v>
      </c>
      <c r="C675" s="574"/>
      <c r="D675" s="571" t="s">
        <v>910</v>
      </c>
      <c r="E675" s="574"/>
      <c r="F675" s="574" t="s">
        <v>8</v>
      </c>
      <c r="G675" s="916"/>
      <c r="H675" s="916">
        <f t="shared" si="56"/>
        <v>0</v>
      </c>
      <c r="I675" s="916">
        <f t="shared" si="54"/>
        <v>0</v>
      </c>
      <c r="J675" s="10"/>
      <c r="K675" s="953">
        <f t="shared" si="55"/>
        <v>0</v>
      </c>
    </row>
    <row r="676" spans="1:13" ht="15.6" hidden="1" x14ac:dyDescent="0.3">
      <c r="A676" s="754" t="str">
        <f t="shared" si="57"/>
        <v/>
      </c>
      <c r="B676" s="574" t="s">
        <v>775</v>
      </c>
      <c r="C676" s="574"/>
      <c r="D676" s="571" t="s">
        <v>911</v>
      </c>
      <c r="E676" s="574"/>
      <c r="F676" s="574" t="s">
        <v>8</v>
      </c>
      <c r="G676" s="916"/>
      <c r="H676" s="916">
        <f t="shared" si="56"/>
        <v>0</v>
      </c>
      <c r="I676" s="916">
        <f t="shared" si="54"/>
        <v>0</v>
      </c>
      <c r="J676" s="10"/>
      <c r="K676" s="953">
        <f t="shared" si="55"/>
        <v>0</v>
      </c>
    </row>
    <row r="677" spans="1:13" ht="15.6" hidden="1" x14ac:dyDescent="0.3">
      <c r="A677" s="754" t="str">
        <f t="shared" si="57"/>
        <v/>
      </c>
      <c r="B677" s="574" t="s">
        <v>245</v>
      </c>
      <c r="C677" s="574"/>
      <c r="D677" s="571" t="s">
        <v>912</v>
      </c>
      <c r="E677" s="574"/>
      <c r="F677" s="574" t="s">
        <v>8</v>
      </c>
      <c r="G677" s="916"/>
      <c r="H677" s="916">
        <f t="shared" si="56"/>
        <v>0</v>
      </c>
      <c r="I677" s="916">
        <f t="shared" si="54"/>
        <v>0</v>
      </c>
      <c r="J677" s="10"/>
      <c r="K677" s="953">
        <f t="shared" si="55"/>
        <v>0</v>
      </c>
    </row>
    <row r="678" spans="1:13" ht="15.6" hidden="1" x14ac:dyDescent="0.3">
      <c r="A678" s="754" t="str">
        <f t="shared" si="57"/>
        <v/>
      </c>
      <c r="B678" s="574" t="s">
        <v>776</v>
      </c>
      <c r="C678" s="574"/>
      <c r="D678" s="571" t="s">
        <v>913</v>
      </c>
      <c r="E678" s="574"/>
      <c r="F678" s="574" t="s">
        <v>8</v>
      </c>
      <c r="G678" s="916"/>
      <c r="H678" s="916">
        <f t="shared" si="56"/>
        <v>0</v>
      </c>
      <c r="I678" s="916">
        <f t="shared" si="54"/>
        <v>0</v>
      </c>
      <c r="J678" s="10"/>
      <c r="K678" s="953">
        <f t="shared" si="55"/>
        <v>0</v>
      </c>
    </row>
    <row r="679" spans="1:13" ht="15.6" hidden="1" x14ac:dyDescent="0.3">
      <c r="A679" s="754" t="str">
        <f t="shared" si="57"/>
        <v/>
      </c>
      <c r="B679" s="574" t="s">
        <v>777</v>
      </c>
      <c r="C679" s="574"/>
      <c r="D679" s="571" t="s">
        <v>914</v>
      </c>
      <c r="E679" s="574"/>
      <c r="F679" s="574" t="s">
        <v>8</v>
      </c>
      <c r="G679" s="916"/>
      <c r="H679" s="916">
        <f t="shared" si="56"/>
        <v>0</v>
      </c>
      <c r="I679" s="916">
        <f t="shared" si="54"/>
        <v>0</v>
      </c>
      <c r="J679" s="10"/>
      <c r="K679" s="953">
        <f t="shared" si="55"/>
        <v>0</v>
      </c>
    </row>
    <row r="680" spans="1:13" ht="15.6" hidden="1" x14ac:dyDescent="0.3">
      <c r="A680" s="754" t="str">
        <f t="shared" si="57"/>
        <v/>
      </c>
      <c r="B680" s="574" t="s">
        <v>778</v>
      </c>
      <c r="C680" s="574"/>
      <c r="D680" s="571" t="s">
        <v>915</v>
      </c>
      <c r="E680" s="574"/>
      <c r="F680" s="574" t="s">
        <v>8</v>
      </c>
      <c r="G680" s="916"/>
      <c r="H680" s="916">
        <f t="shared" si="56"/>
        <v>0</v>
      </c>
      <c r="I680" s="916">
        <f t="shared" si="54"/>
        <v>0</v>
      </c>
      <c r="J680" s="10"/>
      <c r="K680" s="953">
        <f t="shared" si="55"/>
        <v>0</v>
      </c>
    </row>
    <row r="681" spans="1:13" ht="15.6" x14ac:dyDescent="0.3">
      <c r="A681" s="754" t="s">
        <v>4247</v>
      </c>
      <c r="B681" s="116" t="s">
        <v>2708</v>
      </c>
      <c r="C681" s="116"/>
      <c r="D681" s="118" t="s">
        <v>2709</v>
      </c>
      <c r="E681" s="116"/>
      <c r="F681" s="116"/>
      <c r="G681" s="960"/>
      <c r="H681" s="960"/>
      <c r="I681" s="960"/>
      <c r="J681" s="110"/>
      <c r="K681" s="960"/>
      <c r="L681" s="1058"/>
      <c r="M681" s="1058"/>
    </row>
    <row r="682" spans="1:13" ht="39.6" x14ac:dyDescent="0.3">
      <c r="A682" s="754" t="str">
        <f t="shared" si="57"/>
        <v>x</v>
      </c>
      <c r="B682" s="574" t="s">
        <v>2774</v>
      </c>
      <c r="C682" s="882" t="s">
        <v>4450</v>
      </c>
      <c r="D682" s="77" t="s">
        <v>4429</v>
      </c>
      <c r="E682" s="890">
        <v>116.29</v>
      </c>
      <c r="F682" s="79" t="s">
        <v>237</v>
      </c>
      <c r="G682" s="916">
        <v>101.77595769771993</v>
      </c>
      <c r="H682" s="916">
        <f t="shared" ref="H682:H687" si="58">TRUNC(E682*G682,2)</f>
        <v>11835.52</v>
      </c>
      <c r="I682" s="916">
        <f t="shared" ref="I682:I687" si="59">TRUNC(H682*$I$14,2)</f>
        <v>3190.48</v>
      </c>
      <c r="J682" s="10"/>
      <c r="K682" s="953">
        <f t="shared" ref="K682:K687" si="60">TRUNC(SUM(H682:I682),2)</f>
        <v>15026</v>
      </c>
      <c r="L682" s="1058"/>
      <c r="M682" s="1058"/>
    </row>
    <row r="683" spans="1:13" ht="39.6" x14ac:dyDescent="0.3">
      <c r="A683" s="915" t="str">
        <f t="shared" si="57"/>
        <v>x</v>
      </c>
      <c r="B683" s="574" t="s">
        <v>3715</v>
      </c>
      <c r="C683" s="882" t="s">
        <v>4451</v>
      </c>
      <c r="D683" s="889" t="s">
        <v>4403</v>
      </c>
      <c r="E683" s="890">
        <v>8.8699999999999992</v>
      </c>
      <c r="F683" s="830" t="s">
        <v>237</v>
      </c>
      <c r="G683" s="916">
        <v>112.95145081900729</v>
      </c>
      <c r="H683" s="916">
        <f t="shared" si="58"/>
        <v>1001.87</v>
      </c>
      <c r="I683" s="916">
        <f t="shared" si="59"/>
        <v>270.07</v>
      </c>
      <c r="J683" s="10"/>
      <c r="K683" s="953">
        <f t="shared" si="60"/>
        <v>1271.94</v>
      </c>
      <c r="L683" s="1058"/>
      <c r="M683" s="1058"/>
    </row>
    <row r="684" spans="1:13" ht="39.6" x14ac:dyDescent="0.3">
      <c r="A684" s="754" t="str">
        <f t="shared" si="57"/>
        <v>x</v>
      </c>
      <c r="B684" s="574" t="s">
        <v>3717</v>
      </c>
      <c r="C684" s="1052" t="s">
        <v>4572</v>
      </c>
      <c r="D684" s="77" t="s">
        <v>4432</v>
      </c>
      <c r="E684" s="890">
        <v>241.79</v>
      </c>
      <c r="F684" s="79" t="s">
        <v>237</v>
      </c>
      <c r="G684" s="916">
        <v>61.700527689620152</v>
      </c>
      <c r="H684" s="916">
        <f t="shared" si="58"/>
        <v>14918.57</v>
      </c>
      <c r="I684" s="916">
        <f t="shared" si="59"/>
        <v>4021.58</v>
      </c>
      <c r="J684" s="10"/>
      <c r="K684" s="953">
        <f t="shared" si="60"/>
        <v>18940.150000000001</v>
      </c>
      <c r="L684" s="1058"/>
      <c r="M684" s="1058"/>
    </row>
    <row r="685" spans="1:13" ht="39.6" x14ac:dyDescent="0.3">
      <c r="A685" s="915" t="str">
        <f t="shared" si="57"/>
        <v>x</v>
      </c>
      <c r="B685" s="574" t="s">
        <v>4007</v>
      </c>
      <c r="C685" s="1052" t="s">
        <v>4573</v>
      </c>
      <c r="D685" s="510" t="s">
        <v>4006</v>
      </c>
      <c r="E685" s="890">
        <v>87.7</v>
      </c>
      <c r="F685" s="830" t="s">
        <v>237</v>
      </c>
      <c r="G685" s="969">
        <v>67.252378662079849</v>
      </c>
      <c r="H685" s="916">
        <f t="shared" si="58"/>
        <v>5898.03</v>
      </c>
      <c r="I685" s="916">
        <f t="shared" si="59"/>
        <v>1589.92</v>
      </c>
      <c r="J685" s="10"/>
      <c r="K685" s="953">
        <f t="shared" si="60"/>
        <v>7487.95</v>
      </c>
      <c r="L685" s="1058"/>
      <c r="M685" s="1058"/>
    </row>
    <row r="686" spans="1:13" ht="39.6" x14ac:dyDescent="0.3">
      <c r="A686" s="754" t="str">
        <f t="shared" si="57"/>
        <v>x</v>
      </c>
      <c r="B686" s="574" t="s">
        <v>4008</v>
      </c>
      <c r="C686" s="574" t="s">
        <v>3823</v>
      </c>
      <c r="D686" s="77" t="s">
        <v>4404</v>
      </c>
      <c r="E686" s="78">
        <v>37.700000000000003</v>
      </c>
      <c r="F686" s="79" t="s">
        <v>237</v>
      </c>
      <c r="G686" s="969">
        <v>105.20598056863611</v>
      </c>
      <c r="H686" s="916">
        <f t="shared" si="58"/>
        <v>3966.26</v>
      </c>
      <c r="I686" s="916">
        <f t="shared" si="59"/>
        <v>1069.18</v>
      </c>
      <c r="J686" s="10"/>
      <c r="K686" s="953">
        <f t="shared" si="60"/>
        <v>5035.4399999999996</v>
      </c>
      <c r="L686" s="1058"/>
      <c r="M686" s="1058"/>
    </row>
    <row r="687" spans="1:13" ht="39.6" x14ac:dyDescent="0.3">
      <c r="A687" s="915" t="str">
        <f t="shared" si="57"/>
        <v>x</v>
      </c>
      <c r="B687" s="882" t="s">
        <v>4406</v>
      </c>
      <c r="C687" s="882" t="s">
        <v>4452</v>
      </c>
      <c r="D687" s="889" t="s">
        <v>4405</v>
      </c>
      <c r="E687" s="890">
        <v>17.36</v>
      </c>
      <c r="F687" s="892" t="s">
        <v>237</v>
      </c>
      <c r="G687" s="916">
        <v>106.72954886711284</v>
      </c>
      <c r="H687" s="916">
        <f t="shared" si="58"/>
        <v>1852.82</v>
      </c>
      <c r="I687" s="916">
        <f t="shared" si="59"/>
        <v>499.46</v>
      </c>
      <c r="J687" s="10"/>
      <c r="K687" s="953">
        <f t="shared" si="60"/>
        <v>2352.2800000000002</v>
      </c>
      <c r="L687" s="1058"/>
      <c r="M687" s="1058"/>
    </row>
    <row r="688" spans="1:13" ht="15.6" x14ac:dyDescent="0.3">
      <c r="A688" s="754" t="s">
        <v>4247</v>
      </c>
      <c r="B688" s="27"/>
      <c r="C688" s="27"/>
      <c r="D688" s="27"/>
      <c r="E688" s="27"/>
      <c r="F688" s="27"/>
      <c r="G688" s="1000"/>
      <c r="H688" s="1000"/>
      <c r="I688" s="970"/>
      <c r="J688" s="30"/>
      <c r="K688" s="970"/>
      <c r="L688" s="1058"/>
      <c r="M688" s="1058"/>
    </row>
    <row r="689" spans="1:13" ht="15.6" x14ac:dyDescent="0.3">
      <c r="A689" s="754" t="s">
        <v>4247</v>
      </c>
      <c r="B689" s="116" t="s">
        <v>3284</v>
      </c>
      <c r="C689" s="24"/>
      <c r="D689" s="115" t="s">
        <v>3721</v>
      </c>
      <c r="E689" s="24"/>
      <c r="F689" s="24"/>
      <c r="G689" s="852"/>
      <c r="H689" s="852"/>
      <c r="I689" s="852"/>
      <c r="J689" s="75"/>
      <c r="K689" s="852"/>
      <c r="L689" s="1058"/>
      <c r="M689" s="1058"/>
    </row>
    <row r="690" spans="1:13" ht="26.4" x14ac:dyDescent="0.3">
      <c r="A690" s="754" t="str">
        <f t="shared" si="57"/>
        <v>x</v>
      </c>
      <c r="B690" s="574" t="s">
        <v>3723</v>
      </c>
      <c r="C690" s="574" t="s">
        <v>3824</v>
      </c>
      <c r="D690" s="77" t="s">
        <v>3722</v>
      </c>
      <c r="E690" s="78">
        <v>29.15</v>
      </c>
      <c r="F690" s="79" t="s">
        <v>237</v>
      </c>
      <c r="G690" s="916">
        <v>121.61425276741423</v>
      </c>
      <c r="H690" s="916">
        <f>TRUNC(E690*G690,2)</f>
        <v>3545.05</v>
      </c>
      <c r="I690" s="916">
        <f>TRUNC(H690*$I$14,2)</f>
        <v>955.63</v>
      </c>
      <c r="J690" s="10"/>
      <c r="K690" s="953">
        <f>TRUNC(SUM(H690:I690),2)</f>
        <v>4500.68</v>
      </c>
      <c r="L690" s="1058"/>
      <c r="M690" s="1058"/>
    </row>
    <row r="691" spans="1:13" ht="15.6" x14ac:dyDescent="0.3">
      <c r="A691" s="754" t="s">
        <v>4247</v>
      </c>
      <c r="B691" s="27"/>
      <c r="C691" s="27"/>
      <c r="D691" s="644"/>
      <c r="E691" s="78"/>
      <c r="F691" s="645"/>
      <c r="G691" s="1032"/>
      <c r="H691" s="916"/>
      <c r="I691" s="916"/>
      <c r="J691" s="10"/>
      <c r="K691" s="916"/>
      <c r="L691" s="1058"/>
      <c r="M691" s="1058"/>
    </row>
    <row r="692" spans="1:13" ht="15.6" x14ac:dyDescent="0.3">
      <c r="A692" s="915" t="s">
        <v>4247</v>
      </c>
      <c r="B692" s="895" t="s">
        <v>4395</v>
      </c>
      <c r="C692" s="884"/>
      <c r="D692" s="894" t="s">
        <v>4396</v>
      </c>
      <c r="E692" s="884"/>
      <c r="F692" s="884"/>
      <c r="G692" s="852"/>
      <c r="H692" s="852"/>
      <c r="I692" s="852"/>
      <c r="J692" s="75"/>
      <c r="K692" s="852"/>
      <c r="L692" s="1058"/>
      <c r="M692" s="1058"/>
    </row>
    <row r="693" spans="1:13" ht="15.6" x14ac:dyDescent="0.3">
      <c r="A693" s="915" t="str">
        <f>IF(K693&lt;&gt;0,"x","")</f>
        <v>x</v>
      </c>
      <c r="B693" s="882" t="s">
        <v>4399</v>
      </c>
      <c r="C693" s="1052" t="s">
        <v>4398</v>
      </c>
      <c r="D693" s="889" t="s">
        <v>4397</v>
      </c>
      <c r="E693" s="890">
        <v>3.06</v>
      </c>
      <c r="F693" s="892" t="s">
        <v>210</v>
      </c>
      <c r="G693" s="916">
        <v>33.981156814192879</v>
      </c>
      <c r="H693" s="916">
        <f>TRUNC(E693*G693,2)</f>
        <v>103.98</v>
      </c>
      <c r="I693" s="916">
        <f>TRUNC(H693*$I$14,2)</f>
        <v>28.02</v>
      </c>
      <c r="J693" s="10"/>
      <c r="K693" s="953">
        <f>TRUNC(SUM(H693:I693),2)</f>
        <v>132</v>
      </c>
      <c r="L693" s="1058"/>
      <c r="M693" s="1058"/>
    </row>
    <row r="694" spans="1:13" ht="15.6" x14ac:dyDescent="0.3">
      <c r="A694" s="915" t="str">
        <f>IF(K694&lt;&gt;0,"x","")</f>
        <v>x</v>
      </c>
      <c r="B694" s="882" t="s">
        <v>4402</v>
      </c>
      <c r="C694" s="1052" t="s">
        <v>4400</v>
      </c>
      <c r="D694" s="889" t="s">
        <v>4401</v>
      </c>
      <c r="E694" s="890">
        <v>28</v>
      </c>
      <c r="F694" s="892" t="s">
        <v>210</v>
      </c>
      <c r="G694" s="916">
        <v>3.6453964000202217</v>
      </c>
      <c r="H694" s="916">
        <f>TRUNC(E694*G694,2)</f>
        <v>102.07</v>
      </c>
      <c r="I694" s="916">
        <f>TRUNC(H694*$I$14,2)</f>
        <v>27.51</v>
      </c>
      <c r="J694" s="10"/>
      <c r="K694" s="953">
        <f>TRUNC(SUM(H694:I694),2)</f>
        <v>129.58000000000001</v>
      </c>
      <c r="L694" s="1058"/>
      <c r="M694" s="1058"/>
    </row>
    <row r="695" spans="1:13" ht="15.6" x14ac:dyDescent="0.3">
      <c r="A695" s="915" t="s">
        <v>4247</v>
      </c>
      <c r="B695" s="885"/>
      <c r="C695" s="885"/>
      <c r="D695" s="644"/>
      <c r="E695" s="909"/>
      <c r="F695" s="645"/>
      <c r="G695" s="1032"/>
      <c r="H695" s="969"/>
      <c r="I695" s="969"/>
      <c r="J695" s="18"/>
      <c r="K695" s="969"/>
      <c r="L695" s="1058"/>
      <c r="M695" s="1058"/>
    </row>
    <row r="696" spans="1:13" ht="15.6" x14ac:dyDescent="0.3">
      <c r="A696" s="754" t="s">
        <v>4247</v>
      </c>
      <c r="B696" s="7" t="s">
        <v>246</v>
      </c>
      <c r="C696" s="7"/>
      <c r="D696" s="20" t="s">
        <v>916</v>
      </c>
      <c r="E696" s="7"/>
      <c r="F696" s="7"/>
      <c r="G696" s="964"/>
      <c r="H696" s="964"/>
      <c r="I696" s="964"/>
      <c r="J696" s="403"/>
      <c r="K696" s="964"/>
      <c r="L696" s="1058"/>
      <c r="M696" s="1058"/>
    </row>
    <row r="697" spans="1:13" ht="15.6" x14ac:dyDescent="0.3">
      <c r="A697" s="754" t="s">
        <v>4247</v>
      </c>
      <c r="B697" s="116" t="s">
        <v>964</v>
      </c>
      <c r="C697" s="116"/>
      <c r="D697" s="117" t="s">
        <v>3777</v>
      </c>
      <c r="E697" s="116"/>
      <c r="F697" s="116"/>
      <c r="G697" s="999"/>
      <c r="H697" s="960"/>
      <c r="I697" s="960"/>
      <c r="J697" s="110"/>
      <c r="K697" s="957"/>
      <c r="L697" s="1058"/>
      <c r="M697" s="1058"/>
    </row>
    <row r="698" spans="1:13" ht="26.4" x14ac:dyDescent="0.3">
      <c r="A698" s="754" t="str">
        <f t="shared" si="57"/>
        <v>x</v>
      </c>
      <c r="B698" s="574" t="s">
        <v>2775</v>
      </c>
      <c r="C698" s="574" t="s">
        <v>3805</v>
      </c>
      <c r="D698" s="77" t="s">
        <v>3850</v>
      </c>
      <c r="E698" s="78">
        <v>21</v>
      </c>
      <c r="F698" s="79" t="s">
        <v>60</v>
      </c>
      <c r="G698" s="916">
        <v>120.68096747463004</v>
      </c>
      <c r="H698" s="916">
        <f t="shared" ref="H698:H713" si="61">TRUNC(E698*G698,2)</f>
        <v>2534.3000000000002</v>
      </c>
      <c r="I698" s="916">
        <f t="shared" ref="I698:I713" si="62">TRUNC(H698*$I$14,2)</f>
        <v>683.16</v>
      </c>
      <c r="J698" s="10"/>
      <c r="K698" s="953">
        <f t="shared" ref="K698:K713" si="63">TRUNC(SUM(H698:I698),2)</f>
        <v>3217.46</v>
      </c>
      <c r="L698" s="1058"/>
      <c r="M698" s="1058"/>
    </row>
    <row r="699" spans="1:13" ht="26.4" x14ac:dyDescent="0.3">
      <c r="A699" s="754" t="str">
        <f t="shared" si="57"/>
        <v>x</v>
      </c>
      <c r="B699" s="574" t="s">
        <v>2776</v>
      </c>
      <c r="C699" s="574" t="s">
        <v>3806</v>
      </c>
      <c r="D699" s="77" t="s">
        <v>3867</v>
      </c>
      <c r="E699" s="78">
        <v>2</v>
      </c>
      <c r="F699" s="79" t="s">
        <v>60</v>
      </c>
      <c r="G699" s="916">
        <v>175.12260955370667</v>
      </c>
      <c r="H699" s="916">
        <f t="shared" si="61"/>
        <v>350.24</v>
      </c>
      <c r="I699" s="916">
        <f t="shared" si="62"/>
        <v>94.41</v>
      </c>
      <c r="J699" s="10"/>
      <c r="K699" s="953">
        <f t="shared" si="63"/>
        <v>444.65</v>
      </c>
      <c r="L699" s="1058"/>
      <c r="M699" s="1058"/>
    </row>
    <row r="700" spans="1:13" ht="39.6" x14ac:dyDescent="0.3">
      <c r="A700" s="754" t="str">
        <f t="shared" si="57"/>
        <v>x</v>
      </c>
      <c r="B700" s="574" t="s">
        <v>3769</v>
      </c>
      <c r="C700" s="574" t="s">
        <v>3807</v>
      </c>
      <c r="D700" s="77" t="s">
        <v>3853</v>
      </c>
      <c r="E700" s="78">
        <v>1</v>
      </c>
      <c r="F700" s="79" t="s">
        <v>60</v>
      </c>
      <c r="G700" s="916">
        <v>895.6188555830862</v>
      </c>
      <c r="H700" s="916">
        <f t="shared" si="61"/>
        <v>895.61</v>
      </c>
      <c r="I700" s="916">
        <f t="shared" si="62"/>
        <v>241.42</v>
      </c>
      <c r="J700" s="10"/>
      <c r="K700" s="953">
        <f t="shared" si="63"/>
        <v>1137.03</v>
      </c>
      <c r="L700" s="1058"/>
      <c r="M700" s="1058"/>
    </row>
    <row r="701" spans="1:13" ht="52.8" x14ac:dyDescent="0.3">
      <c r="A701" s="754" t="str">
        <f t="shared" si="57"/>
        <v>x</v>
      </c>
      <c r="B701" s="574" t="s">
        <v>3770</v>
      </c>
      <c r="C701" s="574" t="s">
        <v>3808</v>
      </c>
      <c r="D701" s="77" t="s">
        <v>3883</v>
      </c>
      <c r="E701" s="78">
        <v>1</v>
      </c>
      <c r="F701" s="79" t="s">
        <v>60</v>
      </c>
      <c r="G701" s="916">
        <v>553.12708352341838</v>
      </c>
      <c r="H701" s="916">
        <f t="shared" si="61"/>
        <v>553.12</v>
      </c>
      <c r="I701" s="916">
        <f t="shared" si="62"/>
        <v>149.1</v>
      </c>
      <c r="J701" s="10"/>
      <c r="K701" s="953">
        <f t="shared" si="63"/>
        <v>702.22</v>
      </c>
      <c r="L701" s="1058"/>
      <c r="M701" s="1058"/>
    </row>
    <row r="702" spans="1:13" ht="26.4" x14ac:dyDescent="0.3">
      <c r="A702" s="754" t="str">
        <f t="shared" si="57"/>
        <v>x</v>
      </c>
      <c r="B702" s="574" t="s">
        <v>3771</v>
      </c>
      <c r="C702" s="574" t="s">
        <v>3809</v>
      </c>
      <c r="D702" s="77" t="s">
        <v>3866</v>
      </c>
      <c r="E702" s="78">
        <v>12</v>
      </c>
      <c r="F702" s="79" t="s">
        <v>60</v>
      </c>
      <c r="G702" s="916">
        <v>124.51780701163163</v>
      </c>
      <c r="H702" s="916">
        <f t="shared" si="61"/>
        <v>1494.21</v>
      </c>
      <c r="I702" s="916">
        <f t="shared" si="62"/>
        <v>402.79</v>
      </c>
      <c r="J702" s="10"/>
      <c r="K702" s="953">
        <f t="shared" si="63"/>
        <v>1897</v>
      </c>
      <c r="L702" s="1058"/>
      <c r="M702" s="1058"/>
    </row>
    <row r="703" spans="1:13" ht="39.6" x14ac:dyDescent="0.3">
      <c r="A703" s="754" t="str">
        <f t="shared" si="57"/>
        <v>x</v>
      </c>
      <c r="B703" s="574" t="s">
        <v>3772</v>
      </c>
      <c r="C703" s="574" t="s">
        <v>3810</v>
      </c>
      <c r="D703" s="77" t="s">
        <v>3884</v>
      </c>
      <c r="E703" s="78">
        <v>1</v>
      </c>
      <c r="F703" s="79" t="s">
        <v>60</v>
      </c>
      <c r="G703" s="916">
        <v>745.49552900019671</v>
      </c>
      <c r="H703" s="916">
        <f t="shared" si="61"/>
        <v>745.49</v>
      </c>
      <c r="I703" s="916">
        <f t="shared" si="62"/>
        <v>200.96</v>
      </c>
      <c r="J703" s="10"/>
      <c r="K703" s="953">
        <f t="shared" si="63"/>
        <v>946.45</v>
      </c>
      <c r="L703" s="1058"/>
      <c r="M703" s="1058"/>
    </row>
    <row r="704" spans="1:13" ht="39.6" x14ac:dyDescent="0.3">
      <c r="A704" s="754" t="str">
        <f t="shared" si="57"/>
        <v>x</v>
      </c>
      <c r="B704" s="574" t="s">
        <v>3773</v>
      </c>
      <c r="C704" s="574" t="s">
        <v>3811</v>
      </c>
      <c r="D704" s="77" t="s">
        <v>3885</v>
      </c>
      <c r="E704" s="78">
        <v>2</v>
      </c>
      <c r="F704" s="79" t="s">
        <v>60</v>
      </c>
      <c r="G704" s="916">
        <v>1835.7322869195923</v>
      </c>
      <c r="H704" s="916">
        <f t="shared" si="61"/>
        <v>3671.46</v>
      </c>
      <c r="I704" s="916">
        <f t="shared" si="62"/>
        <v>989.71</v>
      </c>
      <c r="J704" s="10"/>
      <c r="K704" s="953">
        <f t="shared" si="63"/>
        <v>4661.17</v>
      </c>
      <c r="L704" s="1058"/>
      <c r="M704" s="1058"/>
    </row>
    <row r="705" spans="1:13" ht="39.6" x14ac:dyDescent="0.3">
      <c r="A705" s="754" t="str">
        <f t="shared" si="57"/>
        <v>x</v>
      </c>
      <c r="B705" s="574" t="s">
        <v>3774</v>
      </c>
      <c r="C705" s="574" t="s">
        <v>3812</v>
      </c>
      <c r="D705" s="77" t="s">
        <v>3886</v>
      </c>
      <c r="E705" s="78">
        <v>2</v>
      </c>
      <c r="F705" s="79" t="s">
        <v>60</v>
      </c>
      <c r="G705" s="916">
        <v>1038.5311573396777</v>
      </c>
      <c r="H705" s="916">
        <f t="shared" si="61"/>
        <v>2077.06</v>
      </c>
      <c r="I705" s="916">
        <f t="shared" si="62"/>
        <v>559.91</v>
      </c>
      <c r="J705" s="10"/>
      <c r="K705" s="953">
        <f t="shared" si="63"/>
        <v>2636.97</v>
      </c>
      <c r="L705" s="1058"/>
      <c r="M705" s="1058"/>
    </row>
    <row r="706" spans="1:13" ht="26.4" x14ac:dyDescent="0.3">
      <c r="A706" s="754" t="str">
        <f t="shared" si="57"/>
        <v>x</v>
      </c>
      <c r="B706" s="574" t="s">
        <v>3775</v>
      </c>
      <c r="C706" s="574" t="s">
        <v>3813</v>
      </c>
      <c r="D706" s="77" t="s">
        <v>3851</v>
      </c>
      <c r="E706" s="78">
        <v>19</v>
      </c>
      <c r="F706" s="79" t="s">
        <v>60</v>
      </c>
      <c r="G706" s="916">
        <v>21.992030360734685</v>
      </c>
      <c r="H706" s="916">
        <f t="shared" si="61"/>
        <v>417.84</v>
      </c>
      <c r="I706" s="916">
        <f t="shared" si="62"/>
        <v>112.63</v>
      </c>
      <c r="J706" s="10"/>
      <c r="K706" s="953">
        <f t="shared" si="63"/>
        <v>530.47</v>
      </c>
      <c r="L706" s="1058"/>
      <c r="M706" s="1058"/>
    </row>
    <row r="707" spans="1:13" ht="26.4" x14ac:dyDescent="0.3">
      <c r="A707" s="754" t="str">
        <f t="shared" si="57"/>
        <v>x</v>
      </c>
      <c r="B707" s="574" t="s">
        <v>3776</v>
      </c>
      <c r="C707" s="574" t="s">
        <v>3814</v>
      </c>
      <c r="D707" s="77" t="s">
        <v>4562</v>
      </c>
      <c r="E707" s="78">
        <v>16</v>
      </c>
      <c r="F707" s="79" t="s">
        <v>60</v>
      </c>
      <c r="G707" s="916">
        <v>239.75859867704114</v>
      </c>
      <c r="H707" s="916">
        <f t="shared" si="61"/>
        <v>3836.13</v>
      </c>
      <c r="I707" s="916">
        <f t="shared" si="62"/>
        <v>1034.0999999999999</v>
      </c>
      <c r="J707" s="10"/>
      <c r="K707" s="953">
        <f t="shared" si="63"/>
        <v>4870.2299999999996</v>
      </c>
      <c r="L707" s="1058"/>
      <c r="M707" s="1058"/>
    </row>
    <row r="708" spans="1:13" ht="26.4" x14ac:dyDescent="0.3">
      <c r="A708" s="754" t="str">
        <f t="shared" si="57"/>
        <v>x</v>
      </c>
      <c r="B708" s="574" t="s">
        <v>3784</v>
      </c>
      <c r="C708" s="574" t="s">
        <v>3815</v>
      </c>
      <c r="D708" s="77" t="s">
        <v>3852</v>
      </c>
      <c r="E708" s="78">
        <v>7</v>
      </c>
      <c r="F708" s="79" t="s">
        <v>60</v>
      </c>
      <c r="G708" s="916">
        <v>63.104444027483524</v>
      </c>
      <c r="H708" s="916">
        <f t="shared" si="61"/>
        <v>441.73</v>
      </c>
      <c r="I708" s="916">
        <f t="shared" si="62"/>
        <v>119.07</v>
      </c>
      <c r="J708" s="10"/>
      <c r="K708" s="953">
        <f t="shared" si="63"/>
        <v>560.79999999999995</v>
      </c>
      <c r="L708" s="1058"/>
      <c r="M708" s="1058"/>
    </row>
    <row r="709" spans="1:13" ht="26.4" x14ac:dyDescent="0.3">
      <c r="A709" s="754" t="str">
        <f t="shared" si="57"/>
        <v>x</v>
      </c>
      <c r="B709" s="574" t="s">
        <v>3785</v>
      </c>
      <c r="C709" s="574" t="s">
        <v>3816</v>
      </c>
      <c r="D709" s="77" t="s">
        <v>3887</v>
      </c>
      <c r="E709" s="78">
        <v>27</v>
      </c>
      <c r="F709" s="79" t="s">
        <v>60</v>
      </c>
      <c r="G709" s="916">
        <v>595.9864158151222</v>
      </c>
      <c r="H709" s="916">
        <f t="shared" si="61"/>
        <v>16091.63</v>
      </c>
      <c r="I709" s="916">
        <f t="shared" si="62"/>
        <v>4337.8</v>
      </c>
      <c r="J709" s="10"/>
      <c r="K709" s="953">
        <f t="shared" si="63"/>
        <v>20429.43</v>
      </c>
      <c r="L709" s="1058"/>
      <c r="M709" s="1058"/>
    </row>
    <row r="710" spans="1:13" ht="39.6" x14ac:dyDescent="0.3">
      <c r="A710" s="754" t="str">
        <f t="shared" si="57"/>
        <v>x</v>
      </c>
      <c r="B710" s="574" t="s">
        <v>3786</v>
      </c>
      <c r="C710" s="574" t="s">
        <v>3817</v>
      </c>
      <c r="D710" s="77" t="s">
        <v>3888</v>
      </c>
      <c r="E710" s="78">
        <v>48</v>
      </c>
      <c r="F710" s="79" t="s">
        <v>60</v>
      </c>
      <c r="G710" s="916">
        <v>461.46570489621411</v>
      </c>
      <c r="H710" s="916">
        <f t="shared" si="61"/>
        <v>22150.35</v>
      </c>
      <c r="I710" s="916">
        <f t="shared" si="62"/>
        <v>5971.04</v>
      </c>
      <c r="J710" s="10"/>
      <c r="K710" s="953">
        <f t="shared" si="63"/>
        <v>28121.39</v>
      </c>
      <c r="L710" s="1058"/>
      <c r="M710" s="1058"/>
    </row>
    <row r="711" spans="1:13" ht="26.4" x14ac:dyDescent="0.3">
      <c r="A711" s="754" t="str">
        <f t="shared" si="57"/>
        <v>x</v>
      </c>
      <c r="B711" s="574" t="s">
        <v>3789</v>
      </c>
      <c r="C711" s="574" t="s">
        <v>3818</v>
      </c>
      <c r="D711" s="77" t="s">
        <v>3889</v>
      </c>
      <c r="E711" s="78">
        <v>21</v>
      </c>
      <c r="F711" s="79" t="s">
        <v>60</v>
      </c>
      <c r="G711" s="916">
        <v>407.75792817556606</v>
      </c>
      <c r="H711" s="916">
        <f t="shared" si="61"/>
        <v>8562.91</v>
      </c>
      <c r="I711" s="916">
        <f t="shared" si="62"/>
        <v>2308.29</v>
      </c>
      <c r="J711" s="10"/>
      <c r="K711" s="953">
        <f t="shared" si="63"/>
        <v>10871.2</v>
      </c>
      <c r="L711" s="1058"/>
      <c r="M711" s="1058"/>
    </row>
    <row r="712" spans="1:13" ht="26.4" x14ac:dyDescent="0.3">
      <c r="A712" s="754" t="str">
        <f t="shared" si="57"/>
        <v>x</v>
      </c>
      <c r="B712" s="574" t="s">
        <v>3790</v>
      </c>
      <c r="C712" s="574" t="s">
        <v>3819</v>
      </c>
      <c r="D712" s="77" t="s">
        <v>3890</v>
      </c>
      <c r="E712" s="78">
        <v>1</v>
      </c>
      <c r="F712" s="79" t="s">
        <v>60</v>
      </c>
      <c r="G712" s="916">
        <v>1090.2367579193956</v>
      </c>
      <c r="H712" s="916">
        <f t="shared" si="61"/>
        <v>1090.23</v>
      </c>
      <c r="I712" s="916">
        <f t="shared" si="62"/>
        <v>293.89</v>
      </c>
      <c r="J712" s="10"/>
      <c r="K712" s="953">
        <f t="shared" si="63"/>
        <v>1384.12</v>
      </c>
      <c r="L712" s="1058"/>
      <c r="M712" s="1058"/>
    </row>
    <row r="713" spans="1:13" ht="15.6" x14ac:dyDescent="0.3">
      <c r="A713" s="754" t="str">
        <f t="shared" si="57"/>
        <v>x</v>
      </c>
      <c r="B713" s="574" t="s">
        <v>3913</v>
      </c>
      <c r="C713" s="574" t="s">
        <v>3914</v>
      </c>
      <c r="D713" s="510" t="s">
        <v>3915</v>
      </c>
      <c r="E713" s="532">
        <v>6</v>
      </c>
      <c r="F713" s="635" t="s">
        <v>60</v>
      </c>
      <c r="G713" s="970">
        <v>178.56060922199708</v>
      </c>
      <c r="H713" s="916">
        <f t="shared" si="61"/>
        <v>1071.3599999999999</v>
      </c>
      <c r="I713" s="916">
        <f t="shared" si="62"/>
        <v>288.8</v>
      </c>
      <c r="J713" s="10"/>
      <c r="K713" s="953">
        <f t="shared" si="63"/>
        <v>1360.16</v>
      </c>
      <c r="L713" s="1058"/>
      <c r="M713" s="1058"/>
    </row>
    <row r="714" spans="1:13" ht="15.6" x14ac:dyDescent="0.3">
      <c r="A714" s="754" t="s">
        <v>4247</v>
      </c>
      <c r="B714" s="69"/>
      <c r="C714" s="69"/>
      <c r="D714" s="80"/>
      <c r="E714" s="69"/>
      <c r="F714" s="69"/>
      <c r="G714" s="998"/>
      <c r="H714" s="970"/>
      <c r="I714" s="970"/>
      <c r="J714" s="30"/>
      <c r="K714" s="970"/>
      <c r="L714" s="1058"/>
      <c r="M714" s="1058"/>
    </row>
    <row r="715" spans="1:13" ht="15.6" hidden="1" x14ac:dyDescent="0.3">
      <c r="A715" s="754" t="str">
        <f t="shared" si="57"/>
        <v/>
      </c>
      <c r="B715" s="116"/>
      <c r="C715" s="116"/>
      <c r="D715" s="117"/>
      <c r="E715" s="116"/>
      <c r="F715" s="116"/>
      <c r="G715" s="999"/>
      <c r="H715" s="960"/>
      <c r="I715" s="960"/>
      <c r="J715" s="110"/>
      <c r="K715" s="960"/>
    </row>
    <row r="716" spans="1:13" ht="15.6" hidden="1" x14ac:dyDescent="0.3">
      <c r="A716" s="754" t="str">
        <f t="shared" si="57"/>
        <v/>
      </c>
      <c r="B716" s="116"/>
      <c r="C716" s="116"/>
      <c r="D716" s="117"/>
      <c r="E716" s="116"/>
      <c r="F716" s="116"/>
      <c r="G716" s="999"/>
      <c r="H716" s="960"/>
      <c r="I716" s="960"/>
      <c r="J716" s="110"/>
      <c r="K716" s="960"/>
    </row>
    <row r="717" spans="1:13" ht="52.8" hidden="1" x14ac:dyDescent="0.3">
      <c r="A717" s="754" t="str">
        <f t="shared" si="57"/>
        <v/>
      </c>
      <c r="B717" s="567" t="s">
        <v>2775</v>
      </c>
      <c r="C717" s="567" t="s">
        <v>3363</v>
      </c>
      <c r="D717" s="638" t="s">
        <v>2716</v>
      </c>
      <c r="E717" s="78"/>
      <c r="F717" s="574" t="s">
        <v>60</v>
      </c>
      <c r="G717" s="916"/>
      <c r="H717" s="916">
        <f>G717*E717</f>
        <v>0</v>
      </c>
      <c r="I717" s="916">
        <f>H717*$I$14</f>
        <v>0</v>
      </c>
      <c r="J717" s="10"/>
      <c r="K717" s="916">
        <f>SUM(H717:I717)</f>
        <v>0</v>
      </c>
    </row>
    <row r="718" spans="1:13" ht="52.8" hidden="1" x14ac:dyDescent="0.3">
      <c r="A718" s="754" t="str">
        <f t="shared" si="57"/>
        <v/>
      </c>
      <c r="B718" s="567" t="s">
        <v>2776</v>
      </c>
      <c r="C718" s="567" t="s">
        <v>3364</v>
      </c>
      <c r="D718" s="638" t="s">
        <v>2717</v>
      </c>
      <c r="E718" s="78"/>
      <c r="F718" s="574" t="s">
        <v>60</v>
      </c>
      <c r="G718" s="916"/>
      <c r="H718" s="916">
        <f>G718*E718</f>
        <v>0</v>
      </c>
      <c r="I718" s="916">
        <f>H718*$I$14</f>
        <v>0</v>
      </c>
      <c r="J718" s="10"/>
      <c r="K718" s="916">
        <f>SUM(H718:I718)</f>
        <v>0</v>
      </c>
    </row>
    <row r="719" spans="1:13" ht="15.6" hidden="1" x14ac:dyDescent="0.3">
      <c r="A719" s="754" t="str">
        <f t="shared" si="57"/>
        <v/>
      </c>
      <c r="B719" s="82"/>
      <c r="C719" s="82"/>
      <c r="D719" s="83"/>
      <c r="E719" s="82"/>
      <c r="F719" s="82"/>
      <c r="G719" s="995"/>
      <c r="H719" s="969"/>
      <c r="I719" s="969"/>
      <c r="J719" s="18"/>
      <c r="K719" s="958"/>
    </row>
    <row r="720" spans="1:13" ht="15.6" hidden="1" x14ac:dyDescent="0.3">
      <c r="A720" s="754" t="str">
        <f t="shared" si="57"/>
        <v/>
      </c>
      <c r="B720" s="574" t="s">
        <v>965</v>
      </c>
      <c r="C720" s="574"/>
      <c r="D720" s="571" t="s">
        <v>919</v>
      </c>
      <c r="E720" s="574"/>
      <c r="F720" s="574" t="s">
        <v>60</v>
      </c>
      <c r="G720" s="955"/>
      <c r="H720" s="916">
        <f>G720*E720</f>
        <v>0</v>
      </c>
      <c r="I720" s="916">
        <f>H720*$I$14</f>
        <v>0</v>
      </c>
      <c r="J720" s="10"/>
      <c r="K720" s="953">
        <f>SUM(H720:I720)</f>
        <v>0</v>
      </c>
    </row>
    <row r="721" spans="1:11" ht="15.6" hidden="1" x14ac:dyDescent="0.3">
      <c r="A721" s="754" t="str">
        <f t="shared" si="57"/>
        <v/>
      </c>
      <c r="B721" s="116" t="s">
        <v>966</v>
      </c>
      <c r="C721" s="116"/>
      <c r="D721" s="117" t="s">
        <v>920</v>
      </c>
      <c r="E721" s="116"/>
      <c r="F721" s="116" t="s">
        <v>60</v>
      </c>
      <c r="G721" s="999"/>
      <c r="H721" s="999"/>
      <c r="I721" s="960"/>
      <c r="J721" s="110"/>
      <c r="K721" s="957"/>
    </row>
    <row r="722" spans="1:11" ht="26.4" hidden="1" x14ac:dyDescent="0.3">
      <c r="A722" s="754" t="str">
        <f t="shared" si="57"/>
        <v/>
      </c>
      <c r="B722" s="567" t="s">
        <v>2777</v>
      </c>
      <c r="C722" s="574" t="s">
        <v>3552</v>
      </c>
      <c r="D722" s="638" t="s">
        <v>2718</v>
      </c>
      <c r="E722" s="78"/>
      <c r="F722" s="79" t="s">
        <v>2701</v>
      </c>
      <c r="G722" s="916">
        <f>(278.24*(1.25*0.3))+57.09+0.99</f>
        <v>162.42000000000002</v>
      </c>
      <c r="H722" s="916">
        <f t="shared" ref="H722:H737" si="64">G722*E722</f>
        <v>0</v>
      </c>
      <c r="I722" s="916">
        <f>H722*$I$14</f>
        <v>0</v>
      </c>
      <c r="J722" s="10"/>
      <c r="K722" s="916">
        <f>SUM(H722:I722)</f>
        <v>0</v>
      </c>
    </row>
    <row r="723" spans="1:11" ht="15.6" hidden="1" x14ac:dyDescent="0.3">
      <c r="A723" s="754" t="str">
        <f t="shared" si="57"/>
        <v/>
      </c>
      <c r="B723" s="82"/>
      <c r="C723" s="82"/>
      <c r="D723" s="83"/>
      <c r="E723" s="78"/>
      <c r="F723" s="82"/>
      <c r="G723" s="995"/>
      <c r="H723" s="995"/>
      <c r="I723" s="969"/>
      <c r="J723" s="18"/>
      <c r="K723" s="958"/>
    </row>
    <row r="724" spans="1:11" ht="15.6" hidden="1" x14ac:dyDescent="0.3">
      <c r="A724" s="754" t="str">
        <f t="shared" si="57"/>
        <v/>
      </c>
      <c r="B724" s="574" t="s">
        <v>967</v>
      </c>
      <c r="C724" s="574"/>
      <c r="D724" s="571" t="s">
        <v>921</v>
      </c>
      <c r="E724" s="574"/>
      <c r="F724" s="574" t="s">
        <v>60</v>
      </c>
      <c r="G724" s="955"/>
      <c r="H724" s="916">
        <f t="shared" si="64"/>
        <v>0</v>
      </c>
      <c r="I724" s="916">
        <f t="shared" ref="I724:I737" si="65">H724*$I$14</f>
        <v>0</v>
      </c>
      <c r="J724" s="10"/>
      <c r="K724" s="953">
        <f t="shared" ref="K724:K737" si="66">SUM(H724:I724)</f>
        <v>0</v>
      </c>
    </row>
    <row r="725" spans="1:11" ht="15.6" hidden="1" x14ac:dyDescent="0.3">
      <c r="A725" s="754" t="str">
        <f t="shared" si="57"/>
        <v/>
      </c>
      <c r="B725" s="574" t="s">
        <v>968</v>
      </c>
      <c r="C725" s="574"/>
      <c r="D725" s="571" t="s">
        <v>922</v>
      </c>
      <c r="E725" s="574"/>
      <c r="F725" s="574" t="s">
        <v>60</v>
      </c>
      <c r="G725" s="955"/>
      <c r="H725" s="916">
        <f t="shared" si="64"/>
        <v>0</v>
      </c>
      <c r="I725" s="916">
        <f t="shared" si="65"/>
        <v>0</v>
      </c>
      <c r="J725" s="10"/>
      <c r="K725" s="953">
        <f t="shared" si="66"/>
        <v>0</v>
      </c>
    </row>
    <row r="726" spans="1:11" ht="15.6" hidden="1" x14ac:dyDescent="0.3">
      <c r="A726" s="754" t="str">
        <f t="shared" si="57"/>
        <v/>
      </c>
      <c r="B726" s="574" t="s">
        <v>969</v>
      </c>
      <c r="C726" s="574"/>
      <c r="D726" s="571" t="s">
        <v>923</v>
      </c>
      <c r="E726" s="574"/>
      <c r="F726" s="574" t="s">
        <v>60</v>
      </c>
      <c r="G726" s="955"/>
      <c r="H726" s="916">
        <f t="shared" si="64"/>
        <v>0</v>
      </c>
      <c r="I726" s="916">
        <f t="shared" si="65"/>
        <v>0</v>
      </c>
      <c r="J726" s="10"/>
      <c r="K726" s="953">
        <f t="shared" si="66"/>
        <v>0</v>
      </c>
    </row>
    <row r="727" spans="1:11" ht="15.6" hidden="1" x14ac:dyDescent="0.3">
      <c r="A727" s="754" t="str">
        <f t="shared" si="57"/>
        <v/>
      </c>
      <c r="B727" s="574" t="s">
        <v>970</v>
      </c>
      <c r="C727" s="574"/>
      <c r="D727" s="571" t="s">
        <v>917</v>
      </c>
      <c r="E727" s="574"/>
      <c r="F727" s="574" t="s">
        <v>60</v>
      </c>
      <c r="G727" s="955"/>
      <c r="H727" s="916">
        <f t="shared" si="64"/>
        <v>0</v>
      </c>
      <c r="I727" s="916">
        <f t="shared" si="65"/>
        <v>0</v>
      </c>
      <c r="J727" s="10"/>
      <c r="K727" s="953">
        <f t="shared" si="66"/>
        <v>0</v>
      </c>
    </row>
    <row r="728" spans="1:11" ht="15.6" hidden="1" x14ac:dyDescent="0.3">
      <c r="A728" s="754" t="str">
        <f t="shared" si="57"/>
        <v/>
      </c>
      <c r="B728" s="574" t="s">
        <v>971</v>
      </c>
      <c r="C728" s="574"/>
      <c r="D728" s="571" t="s">
        <v>924</v>
      </c>
      <c r="E728" s="574"/>
      <c r="F728" s="574" t="s">
        <v>60</v>
      </c>
      <c r="G728" s="955"/>
      <c r="H728" s="916">
        <f t="shared" si="64"/>
        <v>0</v>
      </c>
      <c r="I728" s="916">
        <f t="shared" si="65"/>
        <v>0</v>
      </c>
      <c r="J728" s="10"/>
      <c r="K728" s="953">
        <f t="shared" si="66"/>
        <v>0</v>
      </c>
    </row>
    <row r="729" spans="1:11" ht="15.6" hidden="1" x14ac:dyDescent="0.3">
      <c r="A729" s="754" t="str">
        <f t="shared" si="57"/>
        <v/>
      </c>
      <c r="B729" s="574" t="s">
        <v>972</v>
      </c>
      <c r="C729" s="574"/>
      <c r="D729" s="571" t="s">
        <v>925</v>
      </c>
      <c r="E729" s="574"/>
      <c r="F729" s="574" t="s">
        <v>210</v>
      </c>
      <c r="G729" s="955"/>
      <c r="H729" s="916">
        <f t="shared" si="64"/>
        <v>0</v>
      </c>
      <c r="I729" s="916">
        <f t="shared" si="65"/>
        <v>0</v>
      </c>
      <c r="J729" s="10"/>
      <c r="K729" s="953">
        <f t="shared" si="66"/>
        <v>0</v>
      </c>
    </row>
    <row r="730" spans="1:11" ht="15.6" hidden="1" x14ac:dyDescent="0.3">
      <c r="A730" s="754" t="str">
        <f t="shared" si="57"/>
        <v/>
      </c>
      <c r="B730" s="574" t="s">
        <v>973</v>
      </c>
      <c r="C730" s="574"/>
      <c r="D730" s="571" t="s">
        <v>918</v>
      </c>
      <c r="E730" s="574"/>
      <c r="F730" s="574" t="s">
        <v>8</v>
      </c>
      <c r="G730" s="955"/>
      <c r="H730" s="916">
        <f t="shared" si="64"/>
        <v>0</v>
      </c>
      <c r="I730" s="916">
        <f t="shared" si="65"/>
        <v>0</v>
      </c>
      <c r="J730" s="10"/>
      <c r="K730" s="953">
        <f t="shared" si="66"/>
        <v>0</v>
      </c>
    </row>
    <row r="731" spans="1:11" ht="15.6" hidden="1" x14ac:dyDescent="0.3">
      <c r="A731" s="754" t="str">
        <f t="shared" si="57"/>
        <v/>
      </c>
      <c r="B731" s="574" t="s">
        <v>974</v>
      </c>
      <c r="C731" s="574"/>
      <c r="D731" s="571" t="s">
        <v>926</v>
      </c>
      <c r="E731" s="574"/>
      <c r="F731" s="574" t="s">
        <v>8</v>
      </c>
      <c r="G731" s="955"/>
      <c r="H731" s="916">
        <f t="shared" si="64"/>
        <v>0</v>
      </c>
      <c r="I731" s="916">
        <f t="shared" si="65"/>
        <v>0</v>
      </c>
      <c r="J731" s="10"/>
      <c r="K731" s="953">
        <f t="shared" si="66"/>
        <v>0</v>
      </c>
    </row>
    <row r="732" spans="1:11" ht="15.6" hidden="1" x14ac:dyDescent="0.3">
      <c r="A732" s="754" t="str">
        <f t="shared" si="57"/>
        <v/>
      </c>
      <c r="B732" s="574" t="s">
        <v>975</v>
      </c>
      <c r="C732" s="574"/>
      <c r="D732" s="571" t="s">
        <v>927</v>
      </c>
      <c r="E732" s="574"/>
      <c r="F732" s="574" t="s">
        <v>8</v>
      </c>
      <c r="G732" s="955"/>
      <c r="H732" s="916">
        <f t="shared" si="64"/>
        <v>0</v>
      </c>
      <c r="I732" s="916">
        <f t="shared" si="65"/>
        <v>0</v>
      </c>
      <c r="J732" s="10"/>
      <c r="K732" s="953">
        <f t="shared" si="66"/>
        <v>0</v>
      </c>
    </row>
    <row r="733" spans="1:11" ht="15.6" hidden="1" x14ac:dyDescent="0.3">
      <c r="A733" s="754" t="str">
        <f t="shared" si="57"/>
        <v/>
      </c>
      <c r="B733" s="574" t="s">
        <v>976</v>
      </c>
      <c r="C733" s="574"/>
      <c r="D733" s="571" t="s">
        <v>928</v>
      </c>
      <c r="E733" s="574"/>
      <c r="F733" s="574" t="s">
        <v>8</v>
      </c>
      <c r="G733" s="955"/>
      <c r="H733" s="916">
        <f t="shared" si="64"/>
        <v>0</v>
      </c>
      <c r="I733" s="916">
        <f t="shared" si="65"/>
        <v>0</v>
      </c>
      <c r="J733" s="10"/>
      <c r="K733" s="953">
        <f t="shared" si="66"/>
        <v>0</v>
      </c>
    </row>
    <row r="734" spans="1:11" ht="15.6" hidden="1" x14ac:dyDescent="0.3">
      <c r="A734" s="754" t="str">
        <f t="shared" si="57"/>
        <v/>
      </c>
      <c r="B734" s="574" t="s">
        <v>977</v>
      </c>
      <c r="C734" s="574"/>
      <c r="D734" s="571" t="s">
        <v>929</v>
      </c>
      <c r="E734" s="574"/>
      <c r="F734" s="574" t="s">
        <v>8</v>
      </c>
      <c r="G734" s="955"/>
      <c r="H734" s="916">
        <f t="shared" si="64"/>
        <v>0</v>
      </c>
      <c r="I734" s="916">
        <f t="shared" si="65"/>
        <v>0</v>
      </c>
      <c r="J734" s="10"/>
      <c r="K734" s="953">
        <f t="shared" si="66"/>
        <v>0</v>
      </c>
    </row>
    <row r="735" spans="1:11" ht="15.6" hidden="1" x14ac:dyDescent="0.3">
      <c r="A735" s="754" t="str">
        <f t="shared" si="57"/>
        <v/>
      </c>
      <c r="B735" s="574" t="s">
        <v>978</v>
      </c>
      <c r="C735" s="574"/>
      <c r="D735" s="571" t="s">
        <v>930</v>
      </c>
      <c r="E735" s="574"/>
      <c r="F735" s="574" t="s">
        <v>8</v>
      </c>
      <c r="G735" s="955"/>
      <c r="H735" s="916">
        <f t="shared" si="64"/>
        <v>0</v>
      </c>
      <c r="I735" s="916">
        <f t="shared" si="65"/>
        <v>0</v>
      </c>
      <c r="J735" s="10"/>
      <c r="K735" s="953">
        <f t="shared" si="66"/>
        <v>0</v>
      </c>
    </row>
    <row r="736" spans="1:11" ht="15.6" hidden="1" x14ac:dyDescent="0.3">
      <c r="A736" s="754" t="str">
        <f t="shared" si="57"/>
        <v/>
      </c>
      <c r="B736" s="574" t="s">
        <v>979</v>
      </c>
      <c r="C736" s="574"/>
      <c r="D736" s="571" t="s">
        <v>931</v>
      </c>
      <c r="E736" s="574"/>
      <c r="F736" s="574" t="s">
        <v>8</v>
      </c>
      <c r="G736" s="955"/>
      <c r="H736" s="916">
        <f t="shared" si="64"/>
        <v>0</v>
      </c>
      <c r="I736" s="916">
        <f t="shared" si="65"/>
        <v>0</v>
      </c>
      <c r="J736" s="10"/>
      <c r="K736" s="953">
        <f t="shared" si="66"/>
        <v>0</v>
      </c>
    </row>
    <row r="737" spans="1:11" ht="15.6" hidden="1" x14ac:dyDescent="0.3">
      <c r="A737" s="754" t="str">
        <f t="shared" si="57"/>
        <v/>
      </c>
      <c r="B737" s="574" t="s">
        <v>980</v>
      </c>
      <c r="C737" s="574"/>
      <c r="D737" s="571" t="s">
        <v>932</v>
      </c>
      <c r="E737" s="574"/>
      <c r="F737" s="574" t="s">
        <v>8</v>
      </c>
      <c r="G737" s="955"/>
      <c r="H737" s="916">
        <f t="shared" si="64"/>
        <v>0</v>
      </c>
      <c r="I737" s="916">
        <f t="shared" si="65"/>
        <v>0</v>
      </c>
      <c r="J737" s="10"/>
      <c r="K737" s="953">
        <f t="shared" si="66"/>
        <v>0</v>
      </c>
    </row>
    <row r="738" spans="1:11" ht="15.6" hidden="1" x14ac:dyDescent="0.3">
      <c r="A738" s="754" t="str">
        <f t="shared" si="57"/>
        <v/>
      </c>
      <c r="B738" s="116" t="s">
        <v>981</v>
      </c>
      <c r="C738" s="116"/>
      <c r="D738" s="117" t="s">
        <v>933</v>
      </c>
      <c r="E738" s="116"/>
      <c r="F738" s="116" t="s">
        <v>60</v>
      </c>
      <c r="G738" s="999"/>
      <c r="H738" s="960"/>
      <c r="I738" s="960"/>
      <c r="J738" s="110"/>
      <c r="K738" s="957"/>
    </row>
    <row r="739" spans="1:11" ht="39.6" hidden="1" x14ac:dyDescent="0.3">
      <c r="A739" s="754" t="str">
        <f t="shared" si="57"/>
        <v/>
      </c>
      <c r="B739" s="574" t="s">
        <v>3061</v>
      </c>
      <c r="C739" s="574" t="s">
        <v>3206</v>
      </c>
      <c r="D739" s="638" t="s">
        <v>3059</v>
      </c>
      <c r="E739" s="78"/>
      <c r="F739" s="574" t="s">
        <v>60</v>
      </c>
      <c r="G739" s="916"/>
      <c r="H739" s="916">
        <f>G739*E739</f>
        <v>0</v>
      </c>
      <c r="I739" s="916">
        <f>H739*$I$14</f>
        <v>0</v>
      </c>
      <c r="J739" s="10"/>
      <c r="K739" s="953">
        <f>SUM(H739:I739)</f>
        <v>0</v>
      </c>
    </row>
    <row r="740" spans="1:11" ht="39.6" hidden="1" x14ac:dyDescent="0.3">
      <c r="A740" s="754" t="str">
        <f t="shared" ref="A740:A803" si="67">IF(K740&lt;&gt;0,"x","")</f>
        <v/>
      </c>
      <c r="B740" s="574" t="s">
        <v>3062</v>
      </c>
      <c r="C740" s="574" t="s">
        <v>3206</v>
      </c>
      <c r="D740" s="638" t="s">
        <v>3060</v>
      </c>
      <c r="E740" s="78"/>
      <c r="F740" s="574" t="s">
        <v>60</v>
      </c>
      <c r="G740" s="916"/>
      <c r="H740" s="916">
        <f>G740*E740</f>
        <v>0</v>
      </c>
      <c r="I740" s="916">
        <f>H740*$I$14</f>
        <v>0</v>
      </c>
      <c r="J740" s="10"/>
      <c r="K740" s="953">
        <f>SUM(H740:I740)</f>
        <v>0</v>
      </c>
    </row>
    <row r="741" spans="1:11" ht="15.6" hidden="1" x14ac:dyDescent="0.3">
      <c r="A741" s="754" t="str">
        <f t="shared" si="67"/>
        <v/>
      </c>
      <c r="B741" s="574"/>
      <c r="C741" s="574"/>
      <c r="D741" s="571"/>
      <c r="E741" s="574"/>
      <c r="F741" s="574"/>
      <c r="G741" s="955"/>
      <c r="H741" s="916"/>
      <c r="I741" s="916"/>
      <c r="J741" s="10"/>
      <c r="K741" s="953"/>
    </row>
    <row r="742" spans="1:11" ht="15.6" hidden="1" x14ac:dyDescent="0.3">
      <c r="A742" s="754" t="str">
        <f t="shared" si="67"/>
        <v/>
      </c>
      <c r="B742" s="574" t="s">
        <v>982</v>
      </c>
      <c r="C742" s="574"/>
      <c r="D742" s="571" t="s">
        <v>934</v>
      </c>
      <c r="E742" s="574"/>
      <c r="F742" s="574" t="s">
        <v>60</v>
      </c>
      <c r="G742" s="955"/>
      <c r="H742" s="916">
        <f>G742*E742</f>
        <v>0</v>
      </c>
      <c r="I742" s="916">
        <f t="shared" ref="I742:I752" si="68">H742*$I$14</f>
        <v>0</v>
      </c>
      <c r="J742" s="10"/>
      <c r="K742" s="953">
        <f t="shared" ref="K742:K752" si="69">SUM(H742:I742)</f>
        <v>0</v>
      </c>
    </row>
    <row r="743" spans="1:11" ht="15.6" hidden="1" x14ac:dyDescent="0.3">
      <c r="A743" s="754" t="str">
        <f t="shared" si="67"/>
        <v/>
      </c>
      <c r="B743" s="574" t="s">
        <v>983</v>
      </c>
      <c r="C743" s="574"/>
      <c r="D743" s="571" t="s">
        <v>935</v>
      </c>
      <c r="E743" s="574"/>
      <c r="F743" s="574" t="s">
        <v>60</v>
      </c>
      <c r="G743" s="955"/>
      <c r="H743" s="916">
        <f t="shared" ref="H743:H752" si="70">G743*E743</f>
        <v>0</v>
      </c>
      <c r="I743" s="916">
        <f t="shared" si="68"/>
        <v>0</v>
      </c>
      <c r="J743" s="10"/>
      <c r="K743" s="953">
        <f t="shared" si="69"/>
        <v>0</v>
      </c>
    </row>
    <row r="744" spans="1:11" ht="15.6" hidden="1" x14ac:dyDescent="0.3">
      <c r="A744" s="754" t="str">
        <f t="shared" si="67"/>
        <v/>
      </c>
      <c r="B744" s="574" t="s">
        <v>984</v>
      </c>
      <c r="C744" s="574"/>
      <c r="D744" s="571" t="s">
        <v>936</v>
      </c>
      <c r="E744" s="574"/>
      <c r="F744" s="574" t="s">
        <v>60</v>
      </c>
      <c r="G744" s="955"/>
      <c r="H744" s="916">
        <f t="shared" si="70"/>
        <v>0</v>
      </c>
      <c r="I744" s="916">
        <f t="shared" si="68"/>
        <v>0</v>
      </c>
      <c r="J744" s="10"/>
      <c r="K744" s="953">
        <f t="shared" si="69"/>
        <v>0</v>
      </c>
    </row>
    <row r="745" spans="1:11" ht="15.6" hidden="1" x14ac:dyDescent="0.3">
      <c r="A745" s="754" t="str">
        <f t="shared" si="67"/>
        <v/>
      </c>
      <c r="B745" s="574" t="s">
        <v>985</v>
      </c>
      <c r="C745" s="574"/>
      <c r="D745" s="571" t="s">
        <v>937</v>
      </c>
      <c r="E745" s="574"/>
      <c r="F745" s="574" t="s">
        <v>210</v>
      </c>
      <c r="G745" s="955"/>
      <c r="H745" s="916">
        <f t="shared" si="70"/>
        <v>0</v>
      </c>
      <c r="I745" s="916">
        <f t="shared" si="68"/>
        <v>0</v>
      </c>
      <c r="J745" s="10"/>
      <c r="K745" s="953">
        <f t="shared" si="69"/>
        <v>0</v>
      </c>
    </row>
    <row r="746" spans="1:11" ht="15.6" hidden="1" x14ac:dyDescent="0.3">
      <c r="A746" s="754" t="str">
        <f t="shared" si="67"/>
        <v/>
      </c>
      <c r="B746" s="574" t="s">
        <v>986</v>
      </c>
      <c r="C746" s="574"/>
      <c r="D746" s="571" t="s">
        <v>938</v>
      </c>
      <c r="E746" s="574"/>
      <c r="F746" s="574" t="s">
        <v>8</v>
      </c>
      <c r="G746" s="955"/>
      <c r="H746" s="916">
        <f t="shared" si="70"/>
        <v>0</v>
      </c>
      <c r="I746" s="916">
        <f t="shared" si="68"/>
        <v>0</v>
      </c>
      <c r="J746" s="10"/>
      <c r="K746" s="953">
        <f t="shared" si="69"/>
        <v>0</v>
      </c>
    </row>
    <row r="747" spans="1:11" ht="15.6" hidden="1" x14ac:dyDescent="0.3">
      <c r="A747" s="754" t="str">
        <f t="shared" si="67"/>
        <v/>
      </c>
      <c r="B747" s="574" t="s">
        <v>987</v>
      </c>
      <c r="C747" s="574"/>
      <c r="D747" s="571" t="s">
        <v>939</v>
      </c>
      <c r="E747" s="574"/>
      <c r="F747" s="574" t="s">
        <v>8</v>
      </c>
      <c r="G747" s="955"/>
      <c r="H747" s="916">
        <f t="shared" si="70"/>
        <v>0</v>
      </c>
      <c r="I747" s="916">
        <f t="shared" si="68"/>
        <v>0</v>
      </c>
      <c r="J747" s="10"/>
      <c r="K747" s="953">
        <f t="shared" si="69"/>
        <v>0</v>
      </c>
    </row>
    <row r="748" spans="1:11" ht="15.6" hidden="1" x14ac:dyDescent="0.3">
      <c r="A748" s="754" t="str">
        <f t="shared" si="67"/>
        <v/>
      </c>
      <c r="B748" s="574" t="s">
        <v>988</v>
      </c>
      <c r="C748" s="574"/>
      <c r="D748" s="571" t="s">
        <v>940</v>
      </c>
      <c r="E748" s="574"/>
      <c r="F748" s="574" t="s">
        <v>8</v>
      </c>
      <c r="G748" s="955"/>
      <c r="H748" s="916">
        <f t="shared" si="70"/>
        <v>0</v>
      </c>
      <c r="I748" s="916">
        <f t="shared" si="68"/>
        <v>0</v>
      </c>
      <c r="J748" s="10"/>
      <c r="K748" s="953">
        <f t="shared" si="69"/>
        <v>0</v>
      </c>
    </row>
    <row r="749" spans="1:11" ht="15.6" hidden="1" x14ac:dyDescent="0.3">
      <c r="A749" s="754" t="str">
        <f t="shared" si="67"/>
        <v/>
      </c>
      <c r="B749" s="574" t="s">
        <v>989</v>
      </c>
      <c r="C749" s="574"/>
      <c r="D749" s="571" t="s">
        <v>941</v>
      </c>
      <c r="E749" s="574"/>
      <c r="F749" s="574" t="s">
        <v>8</v>
      </c>
      <c r="G749" s="955"/>
      <c r="H749" s="916">
        <f t="shared" si="70"/>
        <v>0</v>
      </c>
      <c r="I749" s="916">
        <f t="shared" si="68"/>
        <v>0</v>
      </c>
      <c r="J749" s="10"/>
      <c r="K749" s="953">
        <f t="shared" si="69"/>
        <v>0</v>
      </c>
    </row>
    <row r="750" spans="1:11" ht="15.6" hidden="1" x14ac:dyDescent="0.3">
      <c r="A750" s="754" t="str">
        <f t="shared" si="67"/>
        <v/>
      </c>
      <c r="B750" s="574" t="s">
        <v>990</v>
      </c>
      <c r="C750" s="574"/>
      <c r="D750" s="571" t="s">
        <v>942</v>
      </c>
      <c r="E750" s="574"/>
      <c r="F750" s="574" t="s">
        <v>8</v>
      </c>
      <c r="G750" s="955"/>
      <c r="H750" s="916">
        <f t="shared" si="70"/>
        <v>0</v>
      </c>
      <c r="I750" s="916">
        <f t="shared" si="68"/>
        <v>0</v>
      </c>
      <c r="J750" s="10"/>
      <c r="K750" s="953">
        <f t="shared" si="69"/>
        <v>0</v>
      </c>
    </row>
    <row r="751" spans="1:11" ht="15.6" hidden="1" x14ac:dyDescent="0.3">
      <c r="A751" s="754" t="str">
        <f t="shared" si="67"/>
        <v/>
      </c>
      <c r="B751" s="574" t="s">
        <v>991</v>
      </c>
      <c r="C751" s="574"/>
      <c r="D751" s="571" t="s">
        <v>943</v>
      </c>
      <c r="E751" s="574"/>
      <c r="F751" s="574" t="s">
        <v>8</v>
      </c>
      <c r="G751" s="955"/>
      <c r="H751" s="916">
        <f t="shared" si="70"/>
        <v>0</v>
      </c>
      <c r="I751" s="916">
        <f t="shared" si="68"/>
        <v>0</v>
      </c>
      <c r="J751" s="10"/>
      <c r="K751" s="953">
        <f t="shared" si="69"/>
        <v>0</v>
      </c>
    </row>
    <row r="752" spans="1:11" ht="15.6" hidden="1" x14ac:dyDescent="0.3">
      <c r="A752" s="754" t="str">
        <f t="shared" si="67"/>
        <v/>
      </c>
      <c r="B752" s="574" t="s">
        <v>992</v>
      </c>
      <c r="C752" s="574"/>
      <c r="D752" s="571" t="s">
        <v>944</v>
      </c>
      <c r="E752" s="574"/>
      <c r="F752" s="574" t="s">
        <v>60</v>
      </c>
      <c r="G752" s="955"/>
      <c r="H752" s="916">
        <f t="shared" si="70"/>
        <v>0</v>
      </c>
      <c r="I752" s="916">
        <f t="shared" si="68"/>
        <v>0</v>
      </c>
      <c r="J752" s="10"/>
      <c r="K752" s="953">
        <f t="shared" si="69"/>
        <v>0</v>
      </c>
    </row>
    <row r="753" spans="1:13" ht="15.6" x14ac:dyDescent="0.3">
      <c r="A753" s="754" t="s">
        <v>4247</v>
      </c>
      <c r="B753" s="116" t="s">
        <v>247</v>
      </c>
      <c r="C753" s="116"/>
      <c r="D753" s="117" t="s">
        <v>3778</v>
      </c>
      <c r="E753" s="116"/>
      <c r="F753" s="116"/>
      <c r="G753" s="999"/>
      <c r="H753" s="960"/>
      <c r="I753" s="960"/>
      <c r="J753" s="110"/>
      <c r="K753" s="957"/>
      <c r="L753" s="1058"/>
      <c r="M753" s="1058"/>
    </row>
    <row r="754" spans="1:13" ht="39.6" x14ac:dyDescent="0.3">
      <c r="A754" s="754" t="str">
        <f t="shared" si="67"/>
        <v>x</v>
      </c>
      <c r="B754" s="567" t="s">
        <v>2778</v>
      </c>
      <c r="C754" s="891" t="s">
        <v>3766</v>
      </c>
      <c r="D754" s="571" t="s">
        <v>3767</v>
      </c>
      <c r="E754" s="78">
        <v>1</v>
      </c>
      <c r="F754" s="635" t="s">
        <v>60</v>
      </c>
      <c r="G754" s="916">
        <v>599.29678672542502</v>
      </c>
      <c r="H754" s="916">
        <f>TRUNC(E754*G754,2)</f>
        <v>599.29</v>
      </c>
      <c r="I754" s="916">
        <f>TRUNC(H754*$I$14,2)</f>
        <v>161.54</v>
      </c>
      <c r="J754" s="10"/>
      <c r="K754" s="953">
        <f>TRUNC(SUM(H754:I754),2)</f>
        <v>760.83</v>
      </c>
      <c r="L754" s="1058"/>
      <c r="M754" s="1058"/>
    </row>
    <row r="755" spans="1:13" ht="39.6" x14ac:dyDescent="0.3">
      <c r="A755" s="754" t="str">
        <f t="shared" si="67"/>
        <v>x</v>
      </c>
      <c r="B755" s="106" t="s">
        <v>2779</v>
      </c>
      <c r="C755" s="891" t="s">
        <v>3514</v>
      </c>
      <c r="D755" s="571" t="s">
        <v>3768</v>
      </c>
      <c r="E755" s="78">
        <v>20</v>
      </c>
      <c r="F755" s="635" t="s">
        <v>60</v>
      </c>
      <c r="G755" s="916">
        <v>643.56801215236646</v>
      </c>
      <c r="H755" s="916">
        <f>TRUNC(E755*G755,2)</f>
        <v>12871.36</v>
      </c>
      <c r="I755" s="916">
        <f>TRUNC(H755*$I$14,2)</f>
        <v>3469.71</v>
      </c>
      <c r="J755" s="10"/>
      <c r="K755" s="953">
        <f>TRUNC(SUM(H755:I755),2)</f>
        <v>16341.07</v>
      </c>
      <c r="L755" s="1058"/>
      <c r="M755" s="1058"/>
    </row>
    <row r="756" spans="1:13" ht="48" customHeight="1" x14ac:dyDescent="0.3">
      <c r="A756" s="754" t="str">
        <f t="shared" si="67"/>
        <v>x</v>
      </c>
      <c r="B756" s="567" t="s">
        <v>2780</v>
      </c>
      <c r="C756" s="735" t="s">
        <v>4151</v>
      </c>
      <c r="D756" s="571" t="s">
        <v>3854</v>
      </c>
      <c r="E756" s="78">
        <v>4</v>
      </c>
      <c r="F756" s="635" t="s">
        <v>60</v>
      </c>
      <c r="G756" s="916">
        <v>812.99518838087749</v>
      </c>
      <c r="H756" s="916">
        <f>TRUNC(E756*G756,2)</f>
        <v>3251.98</v>
      </c>
      <c r="I756" s="916">
        <f>TRUNC(H756*$I$14,2)</f>
        <v>876.63</v>
      </c>
      <c r="J756" s="10"/>
      <c r="K756" s="953">
        <f>TRUNC(SUM(H756:I756),2)</f>
        <v>4128.6099999999997</v>
      </c>
      <c r="L756" s="1058"/>
      <c r="M756" s="1058"/>
    </row>
    <row r="757" spans="1:13" ht="52.8" x14ac:dyDescent="0.3">
      <c r="A757" s="754" t="str">
        <f t="shared" si="67"/>
        <v>x</v>
      </c>
      <c r="B757" s="567" t="s">
        <v>2781</v>
      </c>
      <c r="C757" s="459" t="s">
        <v>3365</v>
      </c>
      <c r="D757" s="571" t="s">
        <v>4619</v>
      </c>
      <c r="E757" s="78">
        <v>2</v>
      </c>
      <c r="F757" s="892" t="s">
        <v>60</v>
      </c>
      <c r="G757" s="916">
        <v>1102.0424180332468</v>
      </c>
      <c r="H757" s="916">
        <f>TRUNC(E757*G757,2)</f>
        <v>2204.08</v>
      </c>
      <c r="I757" s="916">
        <f>TRUNC(H757*$I$14,2)</f>
        <v>594.15</v>
      </c>
      <c r="J757" s="10"/>
      <c r="K757" s="953">
        <f>TRUNC(SUM(H757:I757),2)</f>
        <v>2798.23</v>
      </c>
      <c r="L757" s="1058"/>
      <c r="M757" s="1058"/>
    </row>
    <row r="758" spans="1:13" ht="15.6" x14ac:dyDescent="0.3">
      <c r="A758" s="754" t="s">
        <v>4247</v>
      </c>
      <c r="B758" s="82"/>
      <c r="C758" s="82"/>
      <c r="D758" s="83"/>
      <c r="E758" s="82"/>
      <c r="F758" s="82"/>
      <c r="G758" s="995"/>
      <c r="H758" s="969"/>
      <c r="I758" s="969"/>
      <c r="J758" s="18"/>
      <c r="K758" s="958"/>
      <c r="L758" s="1058"/>
      <c r="M758" s="1058"/>
    </row>
    <row r="759" spans="1:13" ht="15.6" hidden="1" x14ac:dyDescent="0.3">
      <c r="A759" s="754" t="str">
        <f t="shared" si="67"/>
        <v/>
      </c>
      <c r="B759" s="574" t="s">
        <v>993</v>
      </c>
      <c r="C759" s="574"/>
      <c r="D759" s="571" t="s">
        <v>946</v>
      </c>
      <c r="E759" s="574"/>
      <c r="F759" s="574" t="s">
        <v>60</v>
      </c>
      <c r="G759" s="955"/>
      <c r="H759" s="916">
        <f>G759*E759</f>
        <v>0</v>
      </c>
      <c r="I759" s="916">
        <f t="shared" ref="I759:I776" si="71">H759*$I$14</f>
        <v>0</v>
      </c>
      <c r="J759" s="10"/>
      <c r="K759" s="953">
        <f t="shared" ref="K759:K776" si="72">SUM(H759:I759)</f>
        <v>0</v>
      </c>
    </row>
    <row r="760" spans="1:13" ht="15.6" hidden="1" x14ac:dyDescent="0.3">
      <c r="A760" s="754" t="str">
        <f t="shared" si="67"/>
        <v/>
      </c>
      <c r="B760" s="574" t="s">
        <v>994</v>
      </c>
      <c r="C760" s="574"/>
      <c r="D760" s="571" t="s">
        <v>947</v>
      </c>
      <c r="E760" s="574"/>
      <c r="F760" s="574" t="s">
        <v>60</v>
      </c>
      <c r="G760" s="955"/>
      <c r="H760" s="916">
        <f t="shared" ref="H760:H776" si="73">G760*E760</f>
        <v>0</v>
      </c>
      <c r="I760" s="916">
        <f t="shared" si="71"/>
        <v>0</v>
      </c>
      <c r="J760" s="10"/>
      <c r="K760" s="953">
        <f t="shared" si="72"/>
        <v>0</v>
      </c>
    </row>
    <row r="761" spans="1:13" ht="15.6" hidden="1" x14ac:dyDescent="0.3">
      <c r="A761" s="754" t="str">
        <f t="shared" si="67"/>
        <v/>
      </c>
      <c r="B761" s="574" t="s">
        <v>995</v>
      </c>
      <c r="C761" s="574"/>
      <c r="D761" s="571" t="s">
        <v>948</v>
      </c>
      <c r="E761" s="574"/>
      <c r="F761" s="574" t="s">
        <v>210</v>
      </c>
      <c r="G761" s="955"/>
      <c r="H761" s="916">
        <f t="shared" si="73"/>
        <v>0</v>
      </c>
      <c r="I761" s="916">
        <f t="shared" si="71"/>
        <v>0</v>
      </c>
      <c r="J761" s="10"/>
      <c r="K761" s="953">
        <f t="shared" si="72"/>
        <v>0</v>
      </c>
    </row>
    <row r="762" spans="1:13" ht="15.6" hidden="1" x14ac:dyDescent="0.3">
      <c r="A762" s="754" t="str">
        <f t="shared" si="67"/>
        <v/>
      </c>
      <c r="B762" s="574" t="s">
        <v>996</v>
      </c>
      <c r="C762" s="574"/>
      <c r="D762" s="571" t="s">
        <v>949</v>
      </c>
      <c r="E762" s="574"/>
      <c r="F762" s="574" t="s">
        <v>8</v>
      </c>
      <c r="G762" s="955"/>
      <c r="H762" s="916">
        <f t="shared" si="73"/>
        <v>0</v>
      </c>
      <c r="I762" s="916">
        <f t="shared" si="71"/>
        <v>0</v>
      </c>
      <c r="J762" s="10"/>
      <c r="K762" s="953">
        <f t="shared" si="72"/>
        <v>0</v>
      </c>
    </row>
    <row r="763" spans="1:13" ht="15.6" hidden="1" x14ac:dyDescent="0.3">
      <c r="A763" s="754" t="str">
        <f t="shared" si="67"/>
        <v/>
      </c>
      <c r="B763" s="574" t="s">
        <v>997</v>
      </c>
      <c r="C763" s="574"/>
      <c r="D763" s="571" t="s">
        <v>950</v>
      </c>
      <c r="E763" s="574"/>
      <c r="F763" s="574" t="s">
        <v>8</v>
      </c>
      <c r="G763" s="955"/>
      <c r="H763" s="916">
        <f t="shared" si="73"/>
        <v>0</v>
      </c>
      <c r="I763" s="916">
        <f t="shared" si="71"/>
        <v>0</v>
      </c>
      <c r="J763" s="10"/>
      <c r="K763" s="953">
        <f t="shared" si="72"/>
        <v>0</v>
      </c>
    </row>
    <row r="764" spans="1:13" ht="15.6" hidden="1" x14ac:dyDescent="0.3">
      <c r="A764" s="754" t="str">
        <f t="shared" si="67"/>
        <v/>
      </c>
      <c r="B764" s="574" t="s">
        <v>998</v>
      </c>
      <c r="C764" s="574"/>
      <c r="D764" s="571" t="s">
        <v>951</v>
      </c>
      <c r="E764" s="574"/>
      <c r="F764" s="574" t="s">
        <v>8</v>
      </c>
      <c r="G764" s="955"/>
      <c r="H764" s="916">
        <f t="shared" si="73"/>
        <v>0</v>
      </c>
      <c r="I764" s="916">
        <f t="shared" si="71"/>
        <v>0</v>
      </c>
      <c r="J764" s="10"/>
      <c r="K764" s="953">
        <f t="shared" si="72"/>
        <v>0</v>
      </c>
    </row>
    <row r="765" spans="1:13" ht="15.6" hidden="1" x14ac:dyDescent="0.3">
      <c r="A765" s="754" t="str">
        <f t="shared" si="67"/>
        <v/>
      </c>
      <c r="B765" s="574" t="s">
        <v>999</v>
      </c>
      <c r="C765" s="574"/>
      <c r="D765" s="571" t="s">
        <v>952</v>
      </c>
      <c r="E765" s="574"/>
      <c r="F765" s="574" t="s">
        <v>8</v>
      </c>
      <c r="G765" s="955"/>
      <c r="H765" s="916">
        <f t="shared" si="73"/>
        <v>0</v>
      </c>
      <c r="I765" s="916">
        <f t="shared" si="71"/>
        <v>0</v>
      </c>
      <c r="J765" s="10"/>
      <c r="K765" s="953">
        <f t="shared" si="72"/>
        <v>0</v>
      </c>
    </row>
    <row r="766" spans="1:13" ht="15.6" hidden="1" x14ac:dyDescent="0.3">
      <c r="A766" s="754" t="str">
        <f t="shared" si="67"/>
        <v/>
      </c>
      <c r="B766" s="574" t="s">
        <v>1000</v>
      </c>
      <c r="C766" s="574"/>
      <c r="D766" s="571" t="s">
        <v>953</v>
      </c>
      <c r="E766" s="574"/>
      <c r="F766" s="574" t="s">
        <v>8</v>
      </c>
      <c r="G766" s="955"/>
      <c r="H766" s="916">
        <f t="shared" si="73"/>
        <v>0</v>
      </c>
      <c r="I766" s="916">
        <f t="shared" si="71"/>
        <v>0</v>
      </c>
      <c r="J766" s="10"/>
      <c r="K766" s="953">
        <f t="shared" si="72"/>
        <v>0</v>
      </c>
    </row>
    <row r="767" spans="1:13" ht="15.6" hidden="1" x14ac:dyDescent="0.3">
      <c r="A767" s="754" t="str">
        <f t="shared" si="67"/>
        <v/>
      </c>
      <c r="B767" s="574" t="s">
        <v>1001</v>
      </c>
      <c r="C767" s="574"/>
      <c r="D767" s="571" t="s">
        <v>954</v>
      </c>
      <c r="E767" s="574"/>
      <c r="F767" s="574" t="s">
        <v>8</v>
      </c>
      <c r="G767" s="955"/>
      <c r="H767" s="916">
        <f t="shared" si="73"/>
        <v>0</v>
      </c>
      <c r="I767" s="916">
        <f t="shared" si="71"/>
        <v>0</v>
      </c>
      <c r="J767" s="10"/>
      <c r="K767" s="953">
        <f t="shared" si="72"/>
        <v>0</v>
      </c>
    </row>
    <row r="768" spans="1:13" ht="15.6" hidden="1" x14ac:dyDescent="0.3">
      <c r="A768" s="754" t="str">
        <f t="shared" si="67"/>
        <v/>
      </c>
      <c r="B768" s="574" t="s">
        <v>1002</v>
      </c>
      <c r="C768" s="574"/>
      <c r="D768" s="571" t="s">
        <v>955</v>
      </c>
      <c r="E768" s="574"/>
      <c r="F768" s="574" t="s">
        <v>60</v>
      </c>
      <c r="G768" s="955"/>
      <c r="H768" s="916">
        <f t="shared" si="73"/>
        <v>0</v>
      </c>
      <c r="I768" s="916">
        <f t="shared" si="71"/>
        <v>0</v>
      </c>
      <c r="J768" s="10"/>
      <c r="K768" s="953">
        <f t="shared" si="72"/>
        <v>0</v>
      </c>
    </row>
    <row r="769" spans="1:11" ht="15.6" hidden="1" x14ac:dyDescent="0.3">
      <c r="A769" s="754" t="str">
        <f t="shared" si="67"/>
        <v/>
      </c>
      <c r="B769" s="574" t="s">
        <v>1003</v>
      </c>
      <c r="C769" s="574"/>
      <c r="D769" s="571" t="s">
        <v>956</v>
      </c>
      <c r="E769" s="574"/>
      <c r="F769" s="574" t="s">
        <v>8</v>
      </c>
      <c r="G769" s="955"/>
      <c r="H769" s="916">
        <f t="shared" si="73"/>
        <v>0</v>
      </c>
      <c r="I769" s="916">
        <f t="shared" si="71"/>
        <v>0</v>
      </c>
      <c r="J769" s="10"/>
      <c r="K769" s="953">
        <f t="shared" si="72"/>
        <v>0</v>
      </c>
    </row>
    <row r="770" spans="1:11" ht="15.6" hidden="1" x14ac:dyDescent="0.3">
      <c r="A770" s="754" t="str">
        <f t="shared" si="67"/>
        <v/>
      </c>
      <c r="B770" s="574" t="s">
        <v>1004</v>
      </c>
      <c r="C770" s="574"/>
      <c r="D770" s="571" t="s">
        <v>957</v>
      </c>
      <c r="E770" s="574"/>
      <c r="F770" s="574" t="s">
        <v>60</v>
      </c>
      <c r="G770" s="955"/>
      <c r="H770" s="916">
        <f t="shared" si="73"/>
        <v>0</v>
      </c>
      <c r="I770" s="916">
        <f t="shared" si="71"/>
        <v>0</v>
      </c>
      <c r="J770" s="10"/>
      <c r="K770" s="953">
        <f t="shared" si="72"/>
        <v>0</v>
      </c>
    </row>
    <row r="771" spans="1:11" ht="15.6" hidden="1" x14ac:dyDescent="0.3">
      <c r="A771" s="754" t="str">
        <f t="shared" si="67"/>
        <v/>
      </c>
      <c r="B771" s="574" t="s">
        <v>1005</v>
      </c>
      <c r="C771" s="574"/>
      <c r="D771" s="571" t="s">
        <v>958</v>
      </c>
      <c r="E771" s="574"/>
      <c r="F771" s="574" t="s">
        <v>60</v>
      </c>
      <c r="G771" s="955"/>
      <c r="H771" s="916">
        <f t="shared" si="73"/>
        <v>0</v>
      </c>
      <c r="I771" s="916">
        <f t="shared" si="71"/>
        <v>0</v>
      </c>
      <c r="J771" s="10"/>
      <c r="K771" s="953">
        <f t="shared" si="72"/>
        <v>0</v>
      </c>
    </row>
    <row r="772" spans="1:11" ht="15.6" hidden="1" x14ac:dyDescent="0.3">
      <c r="A772" s="754" t="str">
        <f t="shared" si="67"/>
        <v/>
      </c>
      <c r="B772" s="574" t="s">
        <v>1006</v>
      </c>
      <c r="C772" s="574"/>
      <c r="D772" s="571" t="s">
        <v>959</v>
      </c>
      <c r="E772" s="574"/>
      <c r="F772" s="574" t="s">
        <v>60</v>
      </c>
      <c r="G772" s="955"/>
      <c r="H772" s="916">
        <f t="shared" si="73"/>
        <v>0</v>
      </c>
      <c r="I772" s="916">
        <f t="shared" si="71"/>
        <v>0</v>
      </c>
      <c r="J772" s="10"/>
      <c r="K772" s="953">
        <f t="shared" si="72"/>
        <v>0</v>
      </c>
    </row>
    <row r="773" spans="1:11" ht="15.6" hidden="1" x14ac:dyDescent="0.3">
      <c r="A773" s="754" t="str">
        <f t="shared" si="67"/>
        <v/>
      </c>
      <c r="B773" s="574" t="s">
        <v>1007</v>
      </c>
      <c r="C773" s="574"/>
      <c r="D773" s="571" t="s">
        <v>960</v>
      </c>
      <c r="E773" s="574"/>
      <c r="F773" s="574" t="s">
        <v>60</v>
      </c>
      <c r="G773" s="955"/>
      <c r="H773" s="916">
        <f t="shared" si="73"/>
        <v>0</v>
      </c>
      <c r="I773" s="916">
        <f t="shared" si="71"/>
        <v>0</v>
      </c>
      <c r="J773" s="10"/>
      <c r="K773" s="953">
        <f t="shared" si="72"/>
        <v>0</v>
      </c>
    </row>
    <row r="774" spans="1:11" ht="15.6" hidden="1" x14ac:dyDescent="0.3">
      <c r="A774" s="754" t="str">
        <f t="shared" si="67"/>
        <v/>
      </c>
      <c r="B774" s="574" t="s">
        <v>1008</v>
      </c>
      <c r="C774" s="574"/>
      <c r="D774" s="571" t="s">
        <v>961</v>
      </c>
      <c r="E774" s="574"/>
      <c r="F774" s="574" t="s">
        <v>60</v>
      </c>
      <c r="G774" s="955"/>
      <c r="H774" s="916">
        <f t="shared" si="73"/>
        <v>0</v>
      </c>
      <c r="I774" s="916">
        <f t="shared" si="71"/>
        <v>0</v>
      </c>
      <c r="J774" s="10"/>
      <c r="K774" s="953">
        <f t="shared" si="72"/>
        <v>0</v>
      </c>
    </row>
    <row r="775" spans="1:11" ht="15.6" hidden="1" x14ac:dyDescent="0.3">
      <c r="A775" s="754" t="str">
        <f t="shared" si="67"/>
        <v/>
      </c>
      <c r="B775" s="574" t="s">
        <v>1009</v>
      </c>
      <c r="C775" s="574"/>
      <c r="D775" s="571" t="s">
        <v>962</v>
      </c>
      <c r="E775" s="574"/>
      <c r="F775" s="574" t="s">
        <v>60</v>
      </c>
      <c r="G775" s="955"/>
      <c r="H775" s="916">
        <f t="shared" si="73"/>
        <v>0</v>
      </c>
      <c r="I775" s="916">
        <f t="shared" si="71"/>
        <v>0</v>
      </c>
      <c r="J775" s="10"/>
      <c r="K775" s="953">
        <f t="shared" si="72"/>
        <v>0</v>
      </c>
    </row>
    <row r="776" spans="1:11" ht="15.6" hidden="1" x14ac:dyDescent="0.3">
      <c r="A776" s="754" t="str">
        <f t="shared" si="67"/>
        <v/>
      </c>
      <c r="B776" s="574" t="s">
        <v>1010</v>
      </c>
      <c r="C776" s="574"/>
      <c r="D776" s="571" t="s">
        <v>963</v>
      </c>
      <c r="E776" s="574"/>
      <c r="F776" s="574" t="s">
        <v>60</v>
      </c>
      <c r="G776" s="955"/>
      <c r="H776" s="916">
        <f t="shared" si="73"/>
        <v>0</v>
      </c>
      <c r="I776" s="916">
        <f t="shared" si="71"/>
        <v>0</v>
      </c>
      <c r="J776" s="10"/>
      <c r="K776" s="953">
        <f t="shared" si="72"/>
        <v>0</v>
      </c>
    </row>
    <row r="777" spans="1:11" ht="15.6" hidden="1" x14ac:dyDescent="0.3">
      <c r="A777" s="754" t="str">
        <f t="shared" si="67"/>
        <v/>
      </c>
      <c r="B777" s="574"/>
      <c r="C777" s="574"/>
      <c r="D777" s="571"/>
      <c r="E777" s="574"/>
      <c r="F777" s="574"/>
      <c r="G777" s="955"/>
      <c r="H777" s="916"/>
      <c r="I777" s="916"/>
      <c r="J777" s="10"/>
      <c r="K777" s="916"/>
    </row>
    <row r="778" spans="1:11" ht="15.6" hidden="1" x14ac:dyDescent="0.3">
      <c r="A778" s="754" t="str">
        <f t="shared" si="67"/>
        <v/>
      </c>
      <c r="B778" s="24" t="s">
        <v>2782</v>
      </c>
      <c r="C778" s="24"/>
      <c r="D778" s="115" t="s">
        <v>2783</v>
      </c>
      <c r="E778" s="611"/>
      <c r="F778" s="611"/>
      <c r="G778" s="679"/>
      <c r="H778" s="852"/>
      <c r="I778" s="852"/>
      <c r="J778" s="75"/>
      <c r="K778" s="852"/>
    </row>
    <row r="779" spans="1:11" s="612" customFormat="1" ht="39.6" hidden="1" x14ac:dyDescent="0.3">
      <c r="A779" s="754" t="str">
        <f t="shared" si="67"/>
        <v/>
      </c>
      <c r="B779" s="829" t="s">
        <v>3601</v>
      </c>
      <c r="C779" s="829" t="s">
        <v>3531</v>
      </c>
      <c r="D779" s="841" t="s">
        <v>2710</v>
      </c>
      <c r="E779" s="828"/>
      <c r="F779" s="832" t="s">
        <v>60</v>
      </c>
      <c r="G779" s="916">
        <f>(1.2*1.4)*677.26</f>
        <v>1137.7967999999998</v>
      </c>
      <c r="H779" s="969">
        <f t="shared" ref="H779:H785" si="74">G779*E779</f>
        <v>0</v>
      </c>
      <c r="I779" s="969">
        <f t="shared" ref="I779:I785" si="75">H779*$I$14</f>
        <v>0</v>
      </c>
      <c r="J779" s="18"/>
      <c r="K779" s="969">
        <f t="shared" ref="K779:K785" si="76">SUM(H779:I779)</f>
        <v>0</v>
      </c>
    </row>
    <row r="780" spans="1:11" s="612" customFormat="1" ht="39.6" hidden="1" x14ac:dyDescent="0.3">
      <c r="A780" s="754" t="str">
        <f t="shared" si="67"/>
        <v/>
      </c>
      <c r="B780" s="829" t="s">
        <v>3602</v>
      </c>
      <c r="C780" s="829" t="s">
        <v>3532</v>
      </c>
      <c r="D780" s="842" t="s">
        <v>2711</v>
      </c>
      <c r="E780" s="828"/>
      <c r="F780" s="829" t="s">
        <v>60</v>
      </c>
      <c r="G780" s="916">
        <f>(1.2*1.3)*425.64</f>
        <v>663.99839999999995</v>
      </c>
      <c r="H780" s="916">
        <f t="shared" si="74"/>
        <v>0</v>
      </c>
      <c r="I780" s="916">
        <f t="shared" si="75"/>
        <v>0</v>
      </c>
      <c r="J780" s="10"/>
      <c r="K780" s="916">
        <f t="shared" si="76"/>
        <v>0</v>
      </c>
    </row>
    <row r="781" spans="1:11" s="612" customFormat="1" ht="39.6" hidden="1" x14ac:dyDescent="0.3">
      <c r="A781" s="754" t="str">
        <f t="shared" si="67"/>
        <v/>
      </c>
      <c r="B781" s="829" t="s">
        <v>3603</v>
      </c>
      <c r="C781" s="829" t="s">
        <v>3532</v>
      </c>
      <c r="D781" s="842" t="s">
        <v>2712</v>
      </c>
      <c r="E781" s="828"/>
      <c r="F781" s="829" t="s">
        <v>60</v>
      </c>
      <c r="G781" s="916">
        <f>(1.2*1.4)*425.64</f>
        <v>715.0752</v>
      </c>
      <c r="H781" s="916">
        <f t="shared" si="74"/>
        <v>0</v>
      </c>
      <c r="I781" s="916">
        <f t="shared" si="75"/>
        <v>0</v>
      </c>
      <c r="J781" s="10"/>
      <c r="K781" s="916">
        <f t="shared" si="76"/>
        <v>0</v>
      </c>
    </row>
    <row r="782" spans="1:11" ht="39.6" hidden="1" x14ac:dyDescent="0.3">
      <c r="A782" s="754" t="str">
        <f t="shared" si="67"/>
        <v/>
      </c>
      <c r="B782" s="567" t="s">
        <v>3065</v>
      </c>
      <c r="C782" s="567" t="s">
        <v>3228</v>
      </c>
      <c r="D782" s="638" t="s">
        <v>3063</v>
      </c>
      <c r="E782" s="646"/>
      <c r="F782" s="567" t="s">
        <v>60</v>
      </c>
      <c r="G782" s="674"/>
      <c r="H782" s="916">
        <f t="shared" si="74"/>
        <v>0</v>
      </c>
      <c r="I782" s="916">
        <f t="shared" si="75"/>
        <v>0</v>
      </c>
      <c r="J782" s="10"/>
      <c r="K782" s="916">
        <f t="shared" si="76"/>
        <v>0</v>
      </c>
    </row>
    <row r="783" spans="1:11" ht="39.6" hidden="1" x14ac:dyDescent="0.3">
      <c r="A783" s="754" t="str">
        <f t="shared" si="67"/>
        <v/>
      </c>
      <c r="B783" s="567" t="s">
        <v>3066</v>
      </c>
      <c r="C783" s="567" t="s">
        <v>3229</v>
      </c>
      <c r="D783" s="638" t="s">
        <v>3064</v>
      </c>
      <c r="E783" s="646"/>
      <c r="F783" s="567" t="s">
        <v>60</v>
      </c>
      <c r="G783" s="674"/>
      <c r="H783" s="916">
        <f t="shared" si="74"/>
        <v>0</v>
      </c>
      <c r="I783" s="916">
        <f t="shared" si="75"/>
        <v>0</v>
      </c>
      <c r="J783" s="10"/>
      <c r="K783" s="916">
        <f t="shared" si="76"/>
        <v>0</v>
      </c>
    </row>
    <row r="784" spans="1:11" ht="66" hidden="1" x14ac:dyDescent="0.3">
      <c r="A784" s="754" t="str">
        <f t="shared" si="67"/>
        <v/>
      </c>
      <c r="B784" s="567" t="s">
        <v>3069</v>
      </c>
      <c r="C784" s="567" t="s">
        <v>3207</v>
      </c>
      <c r="D784" s="638" t="s">
        <v>3067</v>
      </c>
      <c r="E784" s="646"/>
      <c r="F784" s="567" t="s">
        <v>60</v>
      </c>
      <c r="G784" s="916"/>
      <c r="H784" s="916">
        <f t="shared" si="74"/>
        <v>0</v>
      </c>
      <c r="I784" s="916">
        <f t="shared" si="75"/>
        <v>0</v>
      </c>
      <c r="J784" s="10"/>
      <c r="K784" s="916">
        <f t="shared" si="76"/>
        <v>0</v>
      </c>
    </row>
    <row r="785" spans="1:13" ht="66" hidden="1" x14ac:dyDescent="0.3">
      <c r="A785" s="754" t="str">
        <f t="shared" si="67"/>
        <v/>
      </c>
      <c r="B785" s="567" t="s">
        <v>3070</v>
      </c>
      <c r="C785" s="567" t="s">
        <v>3207</v>
      </c>
      <c r="D785" s="638" t="s">
        <v>3068</v>
      </c>
      <c r="E785" s="646"/>
      <c r="F785" s="567" t="s">
        <v>60</v>
      </c>
      <c r="G785" s="916"/>
      <c r="H785" s="916">
        <f t="shared" si="74"/>
        <v>0</v>
      </c>
      <c r="I785" s="916">
        <f t="shared" si="75"/>
        <v>0</v>
      </c>
      <c r="J785" s="10"/>
      <c r="K785" s="916">
        <f t="shared" si="76"/>
        <v>0</v>
      </c>
    </row>
    <row r="786" spans="1:13" ht="15.6" hidden="1" x14ac:dyDescent="0.3">
      <c r="A786" s="754" t="str">
        <f t="shared" si="67"/>
        <v/>
      </c>
      <c r="B786" s="27"/>
      <c r="C786" s="82"/>
      <c r="D786" s="82"/>
      <c r="E786" s="82"/>
      <c r="F786" s="82"/>
      <c r="G786" s="995"/>
      <c r="H786" s="969"/>
      <c r="I786" s="969"/>
      <c r="J786" s="18"/>
      <c r="K786" s="969"/>
    </row>
    <row r="787" spans="1:13" ht="15.6" x14ac:dyDescent="0.3">
      <c r="A787" s="754" t="s">
        <v>4247</v>
      </c>
      <c r="B787" s="7" t="s">
        <v>779</v>
      </c>
      <c r="C787" s="7"/>
      <c r="D787" s="20" t="s">
        <v>1011</v>
      </c>
      <c r="E787" s="7"/>
      <c r="F787" s="7"/>
      <c r="G787" s="964"/>
      <c r="H787" s="964"/>
      <c r="I787" s="964"/>
      <c r="J787" s="403"/>
      <c r="K787" s="964"/>
      <c r="L787" s="1058"/>
      <c r="M787" s="1058"/>
    </row>
    <row r="788" spans="1:13" ht="15.6" hidden="1" x14ac:dyDescent="0.3">
      <c r="A788" s="754" t="str">
        <f t="shared" si="67"/>
        <v/>
      </c>
      <c r="B788" s="574" t="s">
        <v>780</v>
      </c>
      <c r="C788" s="574"/>
      <c r="D788" s="571" t="s">
        <v>1027</v>
      </c>
      <c r="E788" s="574"/>
      <c r="F788" s="574" t="s">
        <v>8</v>
      </c>
      <c r="G788" s="916"/>
      <c r="H788" s="916">
        <f>G788*E788</f>
        <v>0</v>
      </c>
      <c r="I788" s="916">
        <f>H788*$I$14</f>
        <v>0</v>
      </c>
      <c r="J788" s="10"/>
      <c r="K788" s="953">
        <f>SUM(H788:I788)</f>
        <v>0</v>
      </c>
    </row>
    <row r="789" spans="1:13" ht="15.6" hidden="1" x14ac:dyDescent="0.3">
      <c r="A789" s="754" t="str">
        <f t="shared" si="67"/>
        <v/>
      </c>
      <c r="B789" s="574" t="s">
        <v>781</v>
      </c>
      <c r="C789" s="574"/>
      <c r="D789" s="571" t="s">
        <v>1026</v>
      </c>
      <c r="E789" s="574"/>
      <c r="F789" s="574" t="s">
        <v>8</v>
      </c>
      <c r="G789" s="916"/>
      <c r="H789" s="916">
        <f>G789*E789</f>
        <v>0</v>
      </c>
      <c r="I789" s="916">
        <f>H789*$I$14</f>
        <v>0</v>
      </c>
      <c r="J789" s="10"/>
      <c r="K789" s="953">
        <f>SUM(H789:I789)</f>
        <v>0</v>
      </c>
    </row>
    <row r="790" spans="1:13" ht="15.6" x14ac:dyDescent="0.3">
      <c r="A790" s="754" t="s">
        <v>4247</v>
      </c>
      <c r="B790" s="116" t="s">
        <v>782</v>
      </c>
      <c r="C790" s="116"/>
      <c r="D790" s="117" t="s">
        <v>1025</v>
      </c>
      <c r="E790" s="116"/>
      <c r="F790" s="116"/>
      <c r="G790" s="960"/>
      <c r="H790" s="960"/>
      <c r="I790" s="960"/>
      <c r="J790" s="110"/>
      <c r="K790" s="957"/>
      <c r="L790" s="1058"/>
      <c r="M790" s="1058"/>
    </row>
    <row r="791" spans="1:13" ht="52.8" x14ac:dyDescent="0.3">
      <c r="A791" s="754" t="str">
        <f t="shared" si="67"/>
        <v>x</v>
      </c>
      <c r="B791" s="567" t="s">
        <v>2792</v>
      </c>
      <c r="C791" s="459" t="s">
        <v>3366</v>
      </c>
      <c r="D791" s="638" t="s">
        <v>2719</v>
      </c>
      <c r="E791" s="78">
        <v>1</v>
      </c>
      <c r="F791" s="567" t="s">
        <v>60</v>
      </c>
      <c r="G791" s="916">
        <v>2122.2907557912035</v>
      </c>
      <c r="H791" s="916">
        <f>TRUNC(E791*G791,2)</f>
        <v>2122.29</v>
      </c>
      <c r="I791" s="916">
        <f>TRUNC(H791*$I$14,2)</f>
        <v>572.1</v>
      </c>
      <c r="J791" s="10"/>
      <c r="K791" s="953">
        <f>TRUNC(SUM(H791:I791),2)</f>
        <v>2694.39</v>
      </c>
      <c r="L791" s="1058"/>
      <c r="M791" s="1058"/>
    </row>
    <row r="792" spans="1:13" ht="15.6" x14ac:dyDescent="0.3">
      <c r="A792" s="754" t="s">
        <v>4247</v>
      </c>
      <c r="B792" s="82"/>
      <c r="C792" s="82"/>
      <c r="D792" s="83"/>
      <c r="E792" s="78"/>
      <c r="F792" s="82"/>
      <c r="G792" s="969"/>
      <c r="H792" s="916"/>
      <c r="I792" s="969"/>
      <c r="J792" s="18"/>
      <c r="K792" s="958"/>
      <c r="L792" s="1058"/>
      <c r="M792" s="1058"/>
    </row>
    <row r="793" spans="1:13" ht="15.6" hidden="1" x14ac:dyDescent="0.3">
      <c r="A793" s="754" t="str">
        <f t="shared" si="67"/>
        <v/>
      </c>
      <c r="B793" s="574" t="s">
        <v>783</v>
      </c>
      <c r="C793" s="574"/>
      <c r="D793" s="571" t="s">
        <v>1024</v>
      </c>
      <c r="E793" s="78"/>
      <c r="F793" s="574" t="s">
        <v>8</v>
      </c>
      <c r="G793" s="916"/>
      <c r="H793" s="916">
        <f t="shared" ref="H793:H825" si="77">G793*E793</f>
        <v>0</v>
      </c>
      <c r="I793" s="916">
        <f t="shared" ref="I793:I805" si="78">H793*$I$14</f>
        <v>0</v>
      </c>
      <c r="J793" s="10"/>
      <c r="K793" s="953">
        <f t="shared" ref="K793:K805" si="79">SUM(H793:I793)</f>
        <v>0</v>
      </c>
    </row>
    <row r="794" spans="1:13" ht="15.6" hidden="1" x14ac:dyDescent="0.3">
      <c r="A794" s="754" t="str">
        <f t="shared" si="67"/>
        <v/>
      </c>
      <c r="B794" s="574" t="s">
        <v>784</v>
      </c>
      <c r="C794" s="574"/>
      <c r="D794" s="571" t="s">
        <v>1023</v>
      </c>
      <c r="E794" s="78"/>
      <c r="F794" s="574" t="s">
        <v>8</v>
      </c>
      <c r="G794" s="916"/>
      <c r="H794" s="916">
        <f t="shared" si="77"/>
        <v>0</v>
      </c>
      <c r="I794" s="916">
        <f t="shared" si="78"/>
        <v>0</v>
      </c>
      <c r="J794" s="10"/>
      <c r="K794" s="953">
        <f t="shared" si="79"/>
        <v>0</v>
      </c>
    </row>
    <row r="795" spans="1:13" ht="15.6" hidden="1" x14ac:dyDescent="0.3">
      <c r="A795" s="754" t="str">
        <f t="shared" si="67"/>
        <v/>
      </c>
      <c r="B795" s="574" t="s">
        <v>785</v>
      </c>
      <c r="C795" s="574"/>
      <c r="D795" s="571" t="s">
        <v>1022</v>
      </c>
      <c r="E795" s="78"/>
      <c r="F795" s="574" t="s">
        <v>8</v>
      </c>
      <c r="G795" s="916"/>
      <c r="H795" s="916">
        <f t="shared" si="77"/>
        <v>0</v>
      </c>
      <c r="I795" s="916">
        <f t="shared" si="78"/>
        <v>0</v>
      </c>
      <c r="J795" s="10"/>
      <c r="K795" s="953">
        <f t="shared" si="79"/>
        <v>0</v>
      </c>
    </row>
    <row r="796" spans="1:13" ht="15.6" hidden="1" x14ac:dyDescent="0.3">
      <c r="A796" s="754" t="str">
        <f t="shared" si="67"/>
        <v/>
      </c>
      <c r="B796" s="574" t="s">
        <v>786</v>
      </c>
      <c r="C796" s="574"/>
      <c r="D796" s="571" t="s">
        <v>1021</v>
      </c>
      <c r="E796" s="78"/>
      <c r="F796" s="574" t="s">
        <v>8</v>
      </c>
      <c r="G796" s="916"/>
      <c r="H796" s="916">
        <f t="shared" si="77"/>
        <v>0</v>
      </c>
      <c r="I796" s="916">
        <f t="shared" si="78"/>
        <v>0</v>
      </c>
      <c r="J796" s="10"/>
      <c r="K796" s="953">
        <f t="shared" si="79"/>
        <v>0</v>
      </c>
    </row>
    <row r="797" spans="1:13" ht="15.6" hidden="1" x14ac:dyDescent="0.3">
      <c r="A797" s="754" t="str">
        <f t="shared" si="67"/>
        <v/>
      </c>
      <c r="B797" s="574" t="s">
        <v>787</v>
      </c>
      <c r="C797" s="574"/>
      <c r="D797" s="571" t="s">
        <v>1020</v>
      </c>
      <c r="E797" s="78"/>
      <c r="F797" s="574" t="s">
        <v>8</v>
      </c>
      <c r="G797" s="916"/>
      <c r="H797" s="916">
        <f t="shared" si="77"/>
        <v>0</v>
      </c>
      <c r="I797" s="916">
        <f t="shared" si="78"/>
        <v>0</v>
      </c>
      <c r="J797" s="10"/>
      <c r="K797" s="953">
        <f t="shared" si="79"/>
        <v>0</v>
      </c>
    </row>
    <row r="798" spans="1:13" ht="15.6" hidden="1" x14ac:dyDescent="0.3">
      <c r="A798" s="754" t="str">
        <f t="shared" si="67"/>
        <v/>
      </c>
      <c r="B798" s="574" t="s">
        <v>788</v>
      </c>
      <c r="C798" s="574"/>
      <c r="D798" s="571" t="s">
        <v>1019</v>
      </c>
      <c r="E798" s="78"/>
      <c r="F798" s="574" t="s">
        <v>8</v>
      </c>
      <c r="G798" s="916"/>
      <c r="H798" s="916">
        <f t="shared" si="77"/>
        <v>0</v>
      </c>
      <c r="I798" s="916">
        <f t="shared" si="78"/>
        <v>0</v>
      </c>
      <c r="J798" s="10"/>
      <c r="K798" s="953">
        <f t="shared" si="79"/>
        <v>0</v>
      </c>
    </row>
    <row r="799" spans="1:13" ht="15.6" hidden="1" x14ac:dyDescent="0.3">
      <c r="A799" s="754" t="str">
        <f t="shared" si="67"/>
        <v/>
      </c>
      <c r="B799" s="574" t="s">
        <v>789</v>
      </c>
      <c r="C799" s="574"/>
      <c r="D799" s="571" t="s">
        <v>1018</v>
      </c>
      <c r="E799" s="78"/>
      <c r="F799" s="574" t="s">
        <v>8</v>
      </c>
      <c r="G799" s="916"/>
      <c r="H799" s="916">
        <f t="shared" si="77"/>
        <v>0</v>
      </c>
      <c r="I799" s="916">
        <f t="shared" si="78"/>
        <v>0</v>
      </c>
      <c r="J799" s="10"/>
      <c r="K799" s="953">
        <f t="shared" si="79"/>
        <v>0</v>
      </c>
    </row>
    <row r="800" spans="1:13" ht="15.6" hidden="1" x14ac:dyDescent="0.3">
      <c r="A800" s="754" t="str">
        <f t="shared" si="67"/>
        <v/>
      </c>
      <c r="B800" s="574" t="s">
        <v>790</v>
      </c>
      <c r="C800" s="574"/>
      <c r="D800" s="571" t="s">
        <v>1017</v>
      </c>
      <c r="E800" s="78"/>
      <c r="F800" s="574" t="s">
        <v>8</v>
      </c>
      <c r="G800" s="916"/>
      <c r="H800" s="916">
        <f t="shared" si="77"/>
        <v>0</v>
      </c>
      <c r="I800" s="916">
        <f t="shared" si="78"/>
        <v>0</v>
      </c>
      <c r="J800" s="10"/>
      <c r="K800" s="953">
        <f t="shared" si="79"/>
        <v>0</v>
      </c>
    </row>
    <row r="801" spans="1:11" ht="15.6" hidden="1" x14ac:dyDescent="0.3">
      <c r="A801" s="754" t="str">
        <f t="shared" si="67"/>
        <v/>
      </c>
      <c r="B801" s="574" t="s">
        <v>791</v>
      </c>
      <c r="C801" s="574"/>
      <c r="D801" s="571" t="s">
        <v>1016</v>
      </c>
      <c r="E801" s="78"/>
      <c r="F801" s="574" t="s">
        <v>8</v>
      </c>
      <c r="G801" s="916"/>
      <c r="H801" s="916">
        <f t="shared" si="77"/>
        <v>0</v>
      </c>
      <c r="I801" s="916">
        <f t="shared" si="78"/>
        <v>0</v>
      </c>
      <c r="J801" s="10"/>
      <c r="K801" s="953">
        <f t="shared" si="79"/>
        <v>0</v>
      </c>
    </row>
    <row r="802" spans="1:11" ht="15.6" hidden="1" x14ac:dyDescent="0.3">
      <c r="A802" s="754" t="str">
        <f t="shared" si="67"/>
        <v/>
      </c>
      <c r="B802" s="574" t="s">
        <v>792</v>
      </c>
      <c r="C802" s="574"/>
      <c r="D802" s="571" t="s">
        <v>1015</v>
      </c>
      <c r="E802" s="78"/>
      <c r="F802" s="574" t="s">
        <v>8</v>
      </c>
      <c r="G802" s="916"/>
      <c r="H802" s="916">
        <f t="shared" si="77"/>
        <v>0</v>
      </c>
      <c r="I802" s="916">
        <f t="shared" si="78"/>
        <v>0</v>
      </c>
      <c r="J802" s="10"/>
      <c r="K802" s="953">
        <f t="shared" si="79"/>
        <v>0</v>
      </c>
    </row>
    <row r="803" spans="1:11" ht="15.6" hidden="1" x14ac:dyDescent="0.3">
      <c r="A803" s="754" t="str">
        <f t="shared" si="67"/>
        <v/>
      </c>
      <c r="B803" s="574" t="s">
        <v>793</v>
      </c>
      <c r="C803" s="574"/>
      <c r="D803" s="571" t="s">
        <v>1014</v>
      </c>
      <c r="E803" s="78"/>
      <c r="F803" s="574" t="s">
        <v>8</v>
      </c>
      <c r="G803" s="916"/>
      <c r="H803" s="916">
        <f t="shared" si="77"/>
        <v>0</v>
      </c>
      <c r="I803" s="916">
        <f t="shared" si="78"/>
        <v>0</v>
      </c>
      <c r="J803" s="10"/>
      <c r="K803" s="953">
        <f t="shared" si="79"/>
        <v>0</v>
      </c>
    </row>
    <row r="804" spans="1:11" ht="15.6" hidden="1" x14ac:dyDescent="0.3">
      <c r="A804" s="754" t="str">
        <f t="shared" ref="A804:A872" si="80">IF(K804&lt;&gt;0,"x","")</f>
        <v/>
      </c>
      <c r="B804" s="574" t="s">
        <v>794</v>
      </c>
      <c r="C804" s="574"/>
      <c r="D804" s="571" t="s">
        <v>1013</v>
      </c>
      <c r="E804" s="78"/>
      <c r="F804" s="574" t="s">
        <v>8</v>
      </c>
      <c r="G804" s="916"/>
      <c r="H804" s="916">
        <f t="shared" si="77"/>
        <v>0</v>
      </c>
      <c r="I804" s="916">
        <f t="shared" si="78"/>
        <v>0</v>
      </c>
      <c r="J804" s="10"/>
      <c r="K804" s="953">
        <f t="shared" si="79"/>
        <v>0</v>
      </c>
    </row>
    <row r="805" spans="1:11" ht="15.6" hidden="1" x14ac:dyDescent="0.3">
      <c r="A805" s="754" t="str">
        <f t="shared" si="80"/>
        <v/>
      </c>
      <c r="B805" s="574" t="s">
        <v>795</v>
      </c>
      <c r="C805" s="574"/>
      <c r="D805" s="571" t="s">
        <v>1012</v>
      </c>
      <c r="E805" s="78"/>
      <c r="F805" s="574" t="s">
        <v>8</v>
      </c>
      <c r="G805" s="916"/>
      <c r="H805" s="916">
        <f t="shared" si="77"/>
        <v>0</v>
      </c>
      <c r="I805" s="916">
        <f t="shared" si="78"/>
        <v>0</v>
      </c>
      <c r="J805" s="10"/>
      <c r="K805" s="953">
        <f t="shared" si="79"/>
        <v>0</v>
      </c>
    </row>
    <row r="806" spans="1:11" ht="15.6" hidden="1" x14ac:dyDescent="0.3">
      <c r="A806" s="754" t="str">
        <f t="shared" si="80"/>
        <v/>
      </c>
      <c r="B806" s="27" t="s">
        <v>2793</v>
      </c>
      <c r="C806" s="69"/>
      <c r="D806" s="68" t="s">
        <v>2794</v>
      </c>
      <c r="E806" s="69"/>
      <c r="F806" s="69"/>
      <c r="G806" s="970"/>
      <c r="H806" s="970"/>
      <c r="I806" s="970"/>
      <c r="J806" s="30"/>
      <c r="K806" s="970"/>
    </row>
    <row r="807" spans="1:11" ht="15.6" hidden="1" x14ac:dyDescent="0.3">
      <c r="A807" s="754" t="str">
        <f t="shared" si="80"/>
        <v/>
      </c>
      <c r="B807" s="574" t="s">
        <v>2795</v>
      </c>
      <c r="C807" s="459" t="s">
        <v>3367</v>
      </c>
      <c r="D807" s="571" t="s">
        <v>2720</v>
      </c>
      <c r="E807" s="78"/>
      <c r="F807" s="79" t="s">
        <v>237</v>
      </c>
      <c r="G807" s="916"/>
      <c r="H807" s="916">
        <f t="shared" si="77"/>
        <v>0</v>
      </c>
      <c r="I807" s="916">
        <f>H807*$I$14</f>
        <v>0</v>
      </c>
      <c r="J807" s="10"/>
      <c r="K807" s="916">
        <f>SUM(H807:I807)</f>
        <v>0</v>
      </c>
    </row>
    <row r="808" spans="1:11" ht="15.6" hidden="1" x14ac:dyDescent="0.3">
      <c r="A808" s="754" t="str">
        <f t="shared" si="80"/>
        <v/>
      </c>
      <c r="B808" s="574"/>
      <c r="C808" s="567"/>
      <c r="D808" s="571"/>
      <c r="E808" s="637"/>
      <c r="F808" s="79"/>
      <c r="G808" s="1033"/>
      <c r="H808" s="916"/>
      <c r="I808" s="916"/>
      <c r="J808" s="10"/>
      <c r="K808" s="916"/>
    </row>
    <row r="809" spans="1:11" ht="15.6" hidden="1" x14ac:dyDescent="0.3">
      <c r="A809" s="754" t="str">
        <f t="shared" si="80"/>
        <v/>
      </c>
      <c r="B809" s="7" t="s">
        <v>796</v>
      </c>
      <c r="C809" s="7"/>
      <c r="D809" s="20" t="s">
        <v>1044</v>
      </c>
      <c r="E809" s="7"/>
      <c r="F809" s="7"/>
      <c r="G809" s="964"/>
      <c r="H809" s="964"/>
      <c r="I809" s="964"/>
      <c r="J809" s="403"/>
      <c r="K809" s="964"/>
    </row>
    <row r="810" spans="1:11" ht="15.6" hidden="1" x14ac:dyDescent="0.3">
      <c r="A810" s="754" t="str">
        <f t="shared" si="80"/>
        <v/>
      </c>
      <c r="B810" s="574" t="s">
        <v>797</v>
      </c>
      <c r="C810" s="574"/>
      <c r="D810" s="571" t="s">
        <v>1028</v>
      </c>
      <c r="E810" s="574"/>
      <c r="F810" s="574" t="s">
        <v>8</v>
      </c>
      <c r="G810" s="916"/>
      <c r="H810" s="916">
        <f t="shared" si="77"/>
        <v>0</v>
      </c>
      <c r="I810" s="916">
        <f t="shared" ref="I810:I825" si="81">H810*$I$14</f>
        <v>0</v>
      </c>
      <c r="J810" s="10"/>
      <c r="K810" s="953">
        <f t="shared" ref="K810:K825" si="82">SUM(H810:I810)</f>
        <v>0</v>
      </c>
    </row>
    <row r="811" spans="1:11" ht="15.6" hidden="1" x14ac:dyDescent="0.3">
      <c r="A811" s="754" t="str">
        <f t="shared" si="80"/>
        <v/>
      </c>
      <c r="B811" s="574" t="s">
        <v>798</v>
      </c>
      <c r="C811" s="574"/>
      <c r="D811" s="571" t="s">
        <v>1029</v>
      </c>
      <c r="E811" s="574"/>
      <c r="F811" s="574" t="s">
        <v>8</v>
      </c>
      <c r="G811" s="916"/>
      <c r="H811" s="916">
        <f t="shared" si="77"/>
        <v>0</v>
      </c>
      <c r="I811" s="916">
        <f t="shared" si="81"/>
        <v>0</v>
      </c>
      <c r="J811" s="10"/>
      <c r="K811" s="953">
        <f t="shared" si="82"/>
        <v>0</v>
      </c>
    </row>
    <row r="812" spans="1:11" ht="15.6" hidden="1" x14ac:dyDescent="0.3">
      <c r="A812" s="754" t="str">
        <f t="shared" si="80"/>
        <v/>
      </c>
      <c r="B812" s="574" t="s">
        <v>799</v>
      </c>
      <c r="C812" s="574"/>
      <c r="D812" s="571" t="s">
        <v>1030</v>
      </c>
      <c r="E812" s="574"/>
      <c r="F812" s="574" t="s">
        <v>8</v>
      </c>
      <c r="G812" s="916"/>
      <c r="H812" s="916">
        <f t="shared" si="77"/>
        <v>0</v>
      </c>
      <c r="I812" s="916">
        <f t="shared" si="81"/>
        <v>0</v>
      </c>
      <c r="J812" s="10"/>
      <c r="K812" s="953">
        <f t="shared" si="82"/>
        <v>0</v>
      </c>
    </row>
    <row r="813" spans="1:11" ht="15.6" hidden="1" x14ac:dyDescent="0.3">
      <c r="A813" s="754" t="str">
        <f t="shared" si="80"/>
        <v/>
      </c>
      <c r="B813" s="574" t="s">
        <v>800</v>
      </c>
      <c r="C813" s="574"/>
      <c r="D813" s="571" t="s">
        <v>1031</v>
      </c>
      <c r="E813" s="574"/>
      <c r="F813" s="574" t="s">
        <v>8</v>
      </c>
      <c r="G813" s="916"/>
      <c r="H813" s="916">
        <f t="shared" si="77"/>
        <v>0</v>
      </c>
      <c r="I813" s="916">
        <f t="shared" si="81"/>
        <v>0</v>
      </c>
      <c r="J813" s="10"/>
      <c r="K813" s="953">
        <f t="shared" si="82"/>
        <v>0</v>
      </c>
    </row>
    <row r="814" spans="1:11" ht="15.6" hidden="1" x14ac:dyDescent="0.3">
      <c r="A814" s="754" t="str">
        <f t="shared" si="80"/>
        <v/>
      </c>
      <c r="B814" s="574" t="s">
        <v>801</v>
      </c>
      <c r="C814" s="574"/>
      <c r="D814" s="571" t="s">
        <v>1032</v>
      </c>
      <c r="E814" s="574"/>
      <c r="F814" s="574" t="s">
        <v>8</v>
      </c>
      <c r="G814" s="916"/>
      <c r="H814" s="916">
        <f t="shared" si="77"/>
        <v>0</v>
      </c>
      <c r="I814" s="916">
        <f t="shared" si="81"/>
        <v>0</v>
      </c>
      <c r="J814" s="10"/>
      <c r="K814" s="953">
        <f t="shared" si="82"/>
        <v>0</v>
      </c>
    </row>
    <row r="815" spans="1:11" ht="15.6" hidden="1" x14ac:dyDescent="0.3">
      <c r="A815" s="754" t="str">
        <f t="shared" si="80"/>
        <v/>
      </c>
      <c r="B815" s="574" t="s">
        <v>802</v>
      </c>
      <c r="C815" s="574"/>
      <c r="D815" s="571" t="s">
        <v>1033</v>
      </c>
      <c r="E815" s="574"/>
      <c r="F815" s="574" t="s">
        <v>8</v>
      </c>
      <c r="G815" s="916"/>
      <c r="H815" s="916">
        <f t="shared" si="77"/>
        <v>0</v>
      </c>
      <c r="I815" s="916">
        <f t="shared" si="81"/>
        <v>0</v>
      </c>
      <c r="J815" s="10"/>
      <c r="K815" s="953">
        <f t="shared" si="82"/>
        <v>0</v>
      </c>
    </row>
    <row r="816" spans="1:11" ht="15.6" hidden="1" x14ac:dyDescent="0.3">
      <c r="A816" s="754" t="str">
        <f t="shared" si="80"/>
        <v/>
      </c>
      <c r="B816" s="574" t="s">
        <v>803</v>
      </c>
      <c r="C816" s="574"/>
      <c r="D816" s="571" t="s">
        <v>1034</v>
      </c>
      <c r="E816" s="574"/>
      <c r="F816" s="574" t="s">
        <v>8</v>
      </c>
      <c r="G816" s="916"/>
      <c r="H816" s="916">
        <f t="shared" si="77"/>
        <v>0</v>
      </c>
      <c r="I816" s="916">
        <f t="shared" si="81"/>
        <v>0</v>
      </c>
      <c r="J816" s="10"/>
      <c r="K816" s="953">
        <f t="shared" si="82"/>
        <v>0</v>
      </c>
    </row>
    <row r="817" spans="1:13" ht="15.6" hidden="1" x14ac:dyDescent="0.3">
      <c r="A817" s="754" t="str">
        <f t="shared" si="80"/>
        <v/>
      </c>
      <c r="B817" s="574" t="s">
        <v>804</v>
      </c>
      <c r="C817" s="574"/>
      <c r="D817" s="571" t="s">
        <v>1035</v>
      </c>
      <c r="E817" s="574"/>
      <c r="F817" s="574" t="s">
        <v>8</v>
      </c>
      <c r="G817" s="916"/>
      <c r="H817" s="916">
        <f t="shared" si="77"/>
        <v>0</v>
      </c>
      <c r="I817" s="916">
        <f t="shared" si="81"/>
        <v>0</v>
      </c>
      <c r="J817" s="10"/>
      <c r="K817" s="953">
        <f t="shared" si="82"/>
        <v>0</v>
      </c>
    </row>
    <row r="818" spans="1:13" ht="15.6" hidden="1" x14ac:dyDescent="0.3">
      <c r="A818" s="754" t="str">
        <f t="shared" si="80"/>
        <v/>
      </c>
      <c r="B818" s="574" t="s">
        <v>805</v>
      </c>
      <c r="C818" s="574"/>
      <c r="D818" s="571" t="s">
        <v>1036</v>
      </c>
      <c r="E818" s="574"/>
      <c r="F818" s="574" t="s">
        <v>8</v>
      </c>
      <c r="G818" s="916"/>
      <c r="H818" s="916">
        <f t="shared" si="77"/>
        <v>0</v>
      </c>
      <c r="I818" s="916">
        <f t="shared" si="81"/>
        <v>0</v>
      </c>
      <c r="J818" s="10"/>
      <c r="K818" s="953">
        <f t="shared" si="82"/>
        <v>0</v>
      </c>
    </row>
    <row r="819" spans="1:13" ht="15.6" hidden="1" x14ac:dyDescent="0.3">
      <c r="A819" s="754" t="str">
        <f t="shared" si="80"/>
        <v/>
      </c>
      <c r="B819" s="574" t="s">
        <v>806</v>
      </c>
      <c r="C819" s="574"/>
      <c r="D819" s="571" t="s">
        <v>1037</v>
      </c>
      <c r="E819" s="574"/>
      <c r="F819" s="574" t="s">
        <v>8</v>
      </c>
      <c r="G819" s="916"/>
      <c r="H819" s="916">
        <f t="shared" si="77"/>
        <v>0</v>
      </c>
      <c r="I819" s="916">
        <f t="shared" si="81"/>
        <v>0</v>
      </c>
      <c r="J819" s="10"/>
      <c r="K819" s="953">
        <f t="shared" si="82"/>
        <v>0</v>
      </c>
    </row>
    <row r="820" spans="1:13" ht="15.6" hidden="1" x14ac:dyDescent="0.3">
      <c r="A820" s="754" t="str">
        <f t="shared" si="80"/>
        <v/>
      </c>
      <c r="B820" s="574" t="s">
        <v>807</v>
      </c>
      <c r="C820" s="574"/>
      <c r="D820" s="571" t="s">
        <v>1038</v>
      </c>
      <c r="E820" s="574"/>
      <c r="F820" s="574" t="s">
        <v>8</v>
      </c>
      <c r="G820" s="916"/>
      <c r="H820" s="916">
        <f t="shared" si="77"/>
        <v>0</v>
      </c>
      <c r="I820" s="916">
        <f t="shared" si="81"/>
        <v>0</v>
      </c>
      <c r="J820" s="10"/>
      <c r="K820" s="953">
        <f t="shared" si="82"/>
        <v>0</v>
      </c>
    </row>
    <row r="821" spans="1:13" ht="15.6" hidden="1" x14ac:dyDescent="0.3">
      <c r="A821" s="754" t="str">
        <f t="shared" si="80"/>
        <v/>
      </c>
      <c r="B821" s="574" t="s">
        <v>808</v>
      </c>
      <c r="C821" s="574"/>
      <c r="D821" s="571" t="s">
        <v>1039</v>
      </c>
      <c r="E821" s="574"/>
      <c r="F821" s="574" t="s">
        <v>8</v>
      </c>
      <c r="G821" s="916"/>
      <c r="H821" s="916">
        <f t="shared" si="77"/>
        <v>0</v>
      </c>
      <c r="I821" s="916">
        <f t="shared" si="81"/>
        <v>0</v>
      </c>
      <c r="J821" s="10"/>
      <c r="K821" s="953">
        <f t="shared" si="82"/>
        <v>0</v>
      </c>
    </row>
    <row r="822" spans="1:13" ht="15.6" hidden="1" x14ac:dyDescent="0.3">
      <c r="A822" s="754" t="str">
        <f t="shared" si="80"/>
        <v/>
      </c>
      <c r="B822" s="574" t="s">
        <v>809</v>
      </c>
      <c r="C822" s="574"/>
      <c r="D822" s="571" t="s">
        <v>1040</v>
      </c>
      <c r="E822" s="574"/>
      <c r="F822" s="574" t="s">
        <v>8</v>
      </c>
      <c r="G822" s="916"/>
      <c r="H822" s="916">
        <f t="shared" si="77"/>
        <v>0</v>
      </c>
      <c r="I822" s="916">
        <f t="shared" si="81"/>
        <v>0</v>
      </c>
      <c r="J822" s="10"/>
      <c r="K822" s="953">
        <f t="shared" si="82"/>
        <v>0</v>
      </c>
    </row>
    <row r="823" spans="1:13" ht="15.6" hidden="1" x14ac:dyDescent="0.3">
      <c r="A823" s="754" t="str">
        <f t="shared" si="80"/>
        <v/>
      </c>
      <c r="B823" s="574" t="s">
        <v>810</v>
      </c>
      <c r="C823" s="574"/>
      <c r="D823" s="571" t="s">
        <v>1041</v>
      </c>
      <c r="E823" s="574"/>
      <c r="F823" s="574" t="s">
        <v>8</v>
      </c>
      <c r="G823" s="916"/>
      <c r="H823" s="916">
        <f t="shared" si="77"/>
        <v>0</v>
      </c>
      <c r="I823" s="916">
        <f t="shared" si="81"/>
        <v>0</v>
      </c>
      <c r="J823" s="10"/>
      <c r="K823" s="953">
        <f t="shared" si="82"/>
        <v>0</v>
      </c>
    </row>
    <row r="824" spans="1:13" ht="15.6" hidden="1" x14ac:dyDescent="0.3">
      <c r="A824" s="754" t="str">
        <f t="shared" si="80"/>
        <v/>
      </c>
      <c r="B824" s="574" t="s">
        <v>811</v>
      </c>
      <c r="C824" s="574"/>
      <c r="D824" s="571" t="s">
        <v>1042</v>
      </c>
      <c r="E824" s="574"/>
      <c r="F824" s="574" t="s">
        <v>8</v>
      </c>
      <c r="G824" s="916"/>
      <c r="H824" s="916">
        <f t="shared" si="77"/>
        <v>0</v>
      </c>
      <c r="I824" s="916">
        <f t="shared" si="81"/>
        <v>0</v>
      </c>
      <c r="J824" s="10"/>
      <c r="K824" s="953">
        <f t="shared" si="82"/>
        <v>0</v>
      </c>
    </row>
    <row r="825" spans="1:13" ht="15.6" hidden="1" x14ac:dyDescent="0.3">
      <c r="A825" s="754" t="str">
        <f t="shared" si="80"/>
        <v/>
      </c>
      <c r="B825" s="574" t="s">
        <v>812</v>
      </c>
      <c r="C825" s="574"/>
      <c r="D825" s="571" t="s">
        <v>1043</v>
      </c>
      <c r="E825" s="574"/>
      <c r="F825" s="574" t="s">
        <v>8</v>
      </c>
      <c r="G825" s="916"/>
      <c r="H825" s="916">
        <f t="shared" si="77"/>
        <v>0</v>
      </c>
      <c r="I825" s="916">
        <f t="shared" si="81"/>
        <v>0</v>
      </c>
      <c r="J825" s="10"/>
      <c r="K825" s="953">
        <f t="shared" si="82"/>
        <v>0</v>
      </c>
    </row>
    <row r="826" spans="1:13" ht="15.6" hidden="1" x14ac:dyDescent="0.3">
      <c r="A826" s="754" t="s">
        <v>4247</v>
      </c>
      <c r="B826" s="632"/>
      <c r="C826" s="36"/>
      <c r="D826" s="632"/>
      <c r="E826" s="15"/>
      <c r="F826" s="15"/>
      <c r="G826" s="963"/>
      <c r="H826" s="963"/>
      <c r="I826" s="963"/>
      <c r="J826" s="15"/>
      <c r="K826" s="963"/>
    </row>
    <row r="827" spans="1:13" ht="15.6" x14ac:dyDescent="0.3">
      <c r="A827" s="754" t="s">
        <v>4247</v>
      </c>
      <c r="B827" s="7" t="s">
        <v>813</v>
      </c>
      <c r="C827" s="7"/>
      <c r="D827" s="20" t="s">
        <v>1107</v>
      </c>
      <c r="E827" s="7"/>
      <c r="F827" s="7"/>
      <c r="G827" s="964"/>
      <c r="H827" s="964"/>
      <c r="I827" s="964"/>
      <c r="J827" s="403"/>
      <c r="K827" s="964"/>
      <c r="L827" s="1058"/>
      <c r="M827" s="1058"/>
    </row>
    <row r="828" spans="1:13" ht="15.6" x14ac:dyDescent="0.3">
      <c r="A828" s="754" t="s">
        <v>4247</v>
      </c>
      <c r="B828" s="42" t="s">
        <v>248</v>
      </c>
      <c r="C828" s="42"/>
      <c r="D828" s="65" t="s">
        <v>1045</v>
      </c>
      <c r="E828" s="42"/>
      <c r="F828" s="42"/>
      <c r="G828" s="956"/>
      <c r="H828" s="956"/>
      <c r="I828" s="956"/>
      <c r="J828" s="42"/>
      <c r="K828" s="956"/>
      <c r="L828" s="1058"/>
      <c r="M828" s="1058"/>
    </row>
    <row r="829" spans="1:13" ht="15.6" x14ac:dyDescent="0.3">
      <c r="A829" s="754" t="s">
        <v>4247</v>
      </c>
      <c r="B829" s="116" t="s">
        <v>814</v>
      </c>
      <c r="C829" s="24"/>
      <c r="D829" s="117" t="s">
        <v>1106</v>
      </c>
      <c r="E829" s="116"/>
      <c r="F829" s="116"/>
      <c r="G829" s="960"/>
      <c r="H829" s="960"/>
      <c r="I829" s="960"/>
      <c r="J829" s="110"/>
      <c r="K829" s="957"/>
      <c r="L829" s="1058"/>
      <c r="M829" s="1058"/>
    </row>
    <row r="830" spans="1:13" ht="15.6" hidden="1" x14ac:dyDescent="0.3">
      <c r="A830" s="754" t="str">
        <f t="shared" si="80"/>
        <v/>
      </c>
      <c r="B830" s="576" t="s">
        <v>2824</v>
      </c>
      <c r="C830" s="576" t="s">
        <v>3003</v>
      </c>
      <c r="D830" s="77" t="s">
        <v>3078</v>
      </c>
      <c r="E830" s="78"/>
      <c r="F830" s="567" t="s">
        <v>237</v>
      </c>
      <c r="G830" s="916"/>
      <c r="H830" s="916">
        <f>G830*E830</f>
        <v>0</v>
      </c>
      <c r="I830" s="916">
        <f>H830*$I$14</f>
        <v>0</v>
      </c>
      <c r="J830" s="10"/>
      <c r="K830" s="953">
        <f>SUM(H830:I830)</f>
        <v>0</v>
      </c>
    </row>
    <row r="831" spans="1:13" ht="15.6" hidden="1" x14ac:dyDescent="0.3">
      <c r="A831" s="754" t="str">
        <f t="shared" si="80"/>
        <v/>
      </c>
      <c r="B831" s="574" t="s">
        <v>2976</v>
      </c>
      <c r="C831" s="567" t="s">
        <v>2975</v>
      </c>
      <c r="D831" s="571" t="s">
        <v>3286</v>
      </c>
      <c r="E831" s="78"/>
      <c r="F831" s="646" t="s">
        <v>238</v>
      </c>
      <c r="G831" s="916">
        <v>291.14</v>
      </c>
      <c r="H831" s="916">
        <f>G831*E831</f>
        <v>0</v>
      </c>
      <c r="I831" s="916">
        <f>H831*$I$14</f>
        <v>0</v>
      </c>
      <c r="J831" s="10"/>
      <c r="K831" s="916">
        <f>SUM(H831:I831)</f>
        <v>0</v>
      </c>
    </row>
    <row r="832" spans="1:13" ht="26.4" x14ac:dyDescent="0.3">
      <c r="A832" s="754" t="str">
        <f t="shared" si="80"/>
        <v>x</v>
      </c>
      <c r="B832" s="574" t="s">
        <v>3024</v>
      </c>
      <c r="C832" s="698" t="s">
        <v>4153</v>
      </c>
      <c r="D832" s="571" t="s">
        <v>4407</v>
      </c>
      <c r="E832" s="78">
        <v>1.44</v>
      </c>
      <c r="F832" s="567" t="s">
        <v>237</v>
      </c>
      <c r="G832" s="916">
        <v>20.037715004049883</v>
      </c>
      <c r="H832" s="916">
        <f>TRUNC(E832*G832,2)</f>
        <v>28.85</v>
      </c>
      <c r="I832" s="916">
        <f>TRUNC(H832*$I$14,2)</f>
        <v>7.77</v>
      </c>
      <c r="J832" s="10"/>
      <c r="K832" s="953">
        <f>TRUNC(SUM(H832:I832),2)</f>
        <v>36.619999999999997</v>
      </c>
      <c r="L832" s="1058"/>
      <c r="M832" s="1058"/>
    </row>
    <row r="833" spans="1:13" ht="15.6" x14ac:dyDescent="0.3">
      <c r="A833" s="754" t="str">
        <f t="shared" si="80"/>
        <v>x</v>
      </c>
      <c r="B833" s="574" t="s">
        <v>3245</v>
      </c>
      <c r="C833" s="832" t="s">
        <v>3718</v>
      </c>
      <c r="D833" s="571" t="s">
        <v>4064</v>
      </c>
      <c r="E833" s="78">
        <v>9.6199999999999992</v>
      </c>
      <c r="F833" s="567" t="s">
        <v>237</v>
      </c>
      <c r="G833" s="916">
        <v>15.762151611465992</v>
      </c>
      <c r="H833" s="916">
        <f>TRUNC(E833*G833,2)</f>
        <v>151.63</v>
      </c>
      <c r="I833" s="916">
        <f>TRUNC(H833*$I$14,2)</f>
        <v>40.869999999999997</v>
      </c>
      <c r="J833" s="10"/>
      <c r="K833" s="953">
        <f>TRUNC(SUM(H833:I833),2)</f>
        <v>192.5</v>
      </c>
      <c r="L833" s="1058"/>
      <c r="M833" s="1058"/>
    </row>
    <row r="834" spans="1:13" ht="15.6" x14ac:dyDescent="0.3">
      <c r="A834" s="754" t="s">
        <v>4247</v>
      </c>
      <c r="B834" s="82"/>
      <c r="C834" s="107"/>
      <c r="D834" s="647"/>
      <c r="E834" s="648"/>
      <c r="F834" s="649"/>
      <c r="G834" s="1034"/>
      <c r="H834" s="916"/>
      <c r="I834" s="969"/>
      <c r="J834" s="18"/>
      <c r="K834" s="969"/>
      <c r="L834" s="1058"/>
      <c r="M834" s="1058"/>
    </row>
    <row r="835" spans="1:13" ht="15.6" hidden="1" x14ac:dyDescent="0.3">
      <c r="A835" s="754" t="str">
        <f t="shared" si="80"/>
        <v/>
      </c>
      <c r="B835" s="574" t="s">
        <v>815</v>
      </c>
      <c r="C835" s="574"/>
      <c r="D835" s="571" t="s">
        <v>1105</v>
      </c>
      <c r="E835" s="574"/>
      <c r="F835" s="574" t="s">
        <v>8</v>
      </c>
      <c r="G835" s="916"/>
      <c r="H835" s="916">
        <f>G835*E835</f>
        <v>0</v>
      </c>
      <c r="I835" s="916">
        <f>H835*$I$14</f>
        <v>0</v>
      </c>
      <c r="J835" s="10"/>
      <c r="K835" s="953">
        <f>SUM(H835:I835)</f>
        <v>0</v>
      </c>
    </row>
    <row r="836" spans="1:13" ht="15.6" hidden="1" x14ac:dyDescent="0.3">
      <c r="A836" s="754" t="str">
        <f t="shared" si="80"/>
        <v/>
      </c>
      <c r="B836" s="574" t="s">
        <v>816</v>
      </c>
      <c r="C836" s="574"/>
      <c r="D836" s="571" t="s">
        <v>1104</v>
      </c>
      <c r="E836" s="574"/>
      <c r="F836" s="574" t="s">
        <v>8</v>
      </c>
      <c r="G836" s="916"/>
      <c r="H836" s="916">
        <f>G836*E836</f>
        <v>0</v>
      </c>
      <c r="I836" s="916">
        <f>H836*$I$14</f>
        <v>0</v>
      </c>
      <c r="J836" s="10"/>
      <c r="K836" s="953">
        <f>SUM(H836:I836)</f>
        <v>0</v>
      </c>
    </row>
    <row r="837" spans="1:13" ht="15.6" hidden="1" x14ac:dyDescent="0.3">
      <c r="A837" s="754" t="str">
        <f t="shared" si="80"/>
        <v/>
      </c>
      <c r="B837" s="574" t="s">
        <v>817</v>
      </c>
      <c r="C837" s="574"/>
      <c r="D837" s="571" t="s">
        <v>1103</v>
      </c>
      <c r="E837" s="574"/>
      <c r="F837" s="574" t="s">
        <v>8</v>
      </c>
      <c r="G837" s="916"/>
      <c r="H837" s="916">
        <f>G837*E837</f>
        <v>0</v>
      </c>
      <c r="I837" s="916">
        <f>H837*$I$14</f>
        <v>0</v>
      </c>
      <c r="J837" s="10"/>
      <c r="K837" s="953">
        <f>SUM(H837:I837)</f>
        <v>0</v>
      </c>
    </row>
    <row r="838" spans="1:13" ht="15.6" x14ac:dyDescent="0.3">
      <c r="A838" s="754" t="s">
        <v>4247</v>
      </c>
      <c r="B838" s="116" t="s">
        <v>249</v>
      </c>
      <c r="C838" s="116"/>
      <c r="D838" s="117" t="s">
        <v>1102</v>
      </c>
      <c r="E838" s="116"/>
      <c r="F838" s="116"/>
      <c r="G838" s="960"/>
      <c r="H838" s="960"/>
      <c r="I838" s="960"/>
      <c r="J838" s="110"/>
      <c r="K838" s="957"/>
      <c r="L838" s="1058"/>
      <c r="M838" s="1058"/>
    </row>
    <row r="839" spans="1:13" ht="15.6" x14ac:dyDescent="0.3">
      <c r="A839" s="754" t="str">
        <f t="shared" si="80"/>
        <v>x</v>
      </c>
      <c r="B839" s="122" t="s">
        <v>2796</v>
      </c>
      <c r="C839" s="1052" t="s">
        <v>2977</v>
      </c>
      <c r="D839" s="571" t="s">
        <v>2726</v>
      </c>
      <c r="E839" s="78">
        <v>16.27</v>
      </c>
      <c r="F839" s="650" t="s">
        <v>237</v>
      </c>
      <c r="G839" s="916">
        <v>168.77307884382461</v>
      </c>
      <c r="H839" s="916">
        <f>TRUNC(E839*G839,2)</f>
        <v>2745.93</v>
      </c>
      <c r="I839" s="916">
        <f>TRUNC(H839*$I$14,2)</f>
        <v>740.21</v>
      </c>
      <c r="J839" s="10"/>
      <c r="K839" s="953">
        <f>TRUNC(SUM(H839:I839),2)</f>
        <v>3486.14</v>
      </c>
      <c r="L839" s="1058"/>
      <c r="M839" s="1058"/>
    </row>
    <row r="840" spans="1:13" ht="26.4" x14ac:dyDescent="0.3">
      <c r="A840" s="754" t="str">
        <f t="shared" si="80"/>
        <v>x</v>
      </c>
      <c r="B840" s="122" t="s">
        <v>2797</v>
      </c>
      <c r="C840" s="1052" t="s">
        <v>2977</v>
      </c>
      <c r="D840" s="571" t="s">
        <v>2727</v>
      </c>
      <c r="E840" s="78">
        <v>2.52</v>
      </c>
      <c r="F840" s="651" t="s">
        <v>237</v>
      </c>
      <c r="G840" s="916">
        <v>168.77307884382461</v>
      </c>
      <c r="H840" s="916">
        <f>TRUNC(E840*G840,2)</f>
        <v>425.3</v>
      </c>
      <c r="I840" s="916">
        <f>TRUNC(H840*$I$14,2)</f>
        <v>114.64</v>
      </c>
      <c r="J840" s="10"/>
      <c r="K840" s="953">
        <f>TRUNC(SUM(H840:I840),2)</f>
        <v>539.94000000000005</v>
      </c>
      <c r="L840" s="1058"/>
      <c r="M840" s="1058"/>
    </row>
    <row r="841" spans="1:13" ht="26.4" x14ac:dyDescent="0.3">
      <c r="A841" s="754" t="str">
        <f t="shared" si="80"/>
        <v>x</v>
      </c>
      <c r="B841" s="577" t="s">
        <v>2798</v>
      </c>
      <c r="C841" s="1052" t="s">
        <v>3004</v>
      </c>
      <c r="D841" s="571" t="s">
        <v>4578</v>
      </c>
      <c r="E841" s="78">
        <v>3.02</v>
      </c>
      <c r="F841" s="651" t="s">
        <v>210</v>
      </c>
      <c r="G841" s="916">
        <v>44.646134903529934</v>
      </c>
      <c r="H841" s="916">
        <f>TRUNC(E841*G841,2)</f>
        <v>134.83000000000001</v>
      </c>
      <c r="I841" s="916">
        <f>TRUNC(H841*$I$14,2)</f>
        <v>36.340000000000003</v>
      </c>
      <c r="J841" s="10"/>
      <c r="K841" s="953">
        <f>TRUNC(SUM(H841:I841),2)</f>
        <v>171.17</v>
      </c>
      <c r="L841" s="1058"/>
      <c r="M841" s="1058"/>
    </row>
    <row r="842" spans="1:13" s="1058" customFormat="1" ht="26.4" x14ac:dyDescent="0.3">
      <c r="A842" s="1061" t="str">
        <f>IF(K842&lt;&gt;0,"x","")</f>
        <v>x</v>
      </c>
      <c r="B842" s="577" t="s">
        <v>4581</v>
      </c>
      <c r="C842" s="1052" t="s">
        <v>3004</v>
      </c>
      <c r="D842" s="1056" t="s">
        <v>4556</v>
      </c>
      <c r="E842" s="890">
        <v>4.16</v>
      </c>
      <c r="F842" s="651" t="s">
        <v>210</v>
      </c>
      <c r="G842" s="916">
        <v>44.646134903529934</v>
      </c>
      <c r="H842" s="916">
        <f>TRUNC(E842*G842,2)</f>
        <v>185.72</v>
      </c>
      <c r="I842" s="916">
        <f>TRUNC(H842*$I$14,2)</f>
        <v>50.06</v>
      </c>
      <c r="J842" s="10"/>
      <c r="K842" s="953">
        <f>TRUNC(SUM(H842:I842),2)</f>
        <v>235.78</v>
      </c>
    </row>
    <row r="843" spans="1:13" ht="15.6" x14ac:dyDescent="0.3">
      <c r="A843" s="754" t="s">
        <v>4247</v>
      </c>
      <c r="B843" s="82"/>
      <c r="C843" s="82"/>
      <c r="D843" s="83"/>
      <c r="E843" s="82"/>
      <c r="F843" s="82"/>
      <c r="G843" s="969"/>
      <c r="H843" s="969"/>
      <c r="I843" s="969"/>
      <c r="J843" s="18"/>
      <c r="K843" s="958"/>
      <c r="L843" s="1058"/>
      <c r="M843" s="1058"/>
    </row>
    <row r="844" spans="1:13" ht="15.6" x14ac:dyDescent="0.3">
      <c r="A844" s="1046" t="s">
        <v>4247</v>
      </c>
      <c r="B844" s="895" t="s">
        <v>250</v>
      </c>
      <c r="C844" s="895"/>
      <c r="D844" s="117" t="s">
        <v>1101</v>
      </c>
      <c r="E844" s="895"/>
      <c r="F844" s="895"/>
      <c r="G844" s="960"/>
      <c r="H844" s="960"/>
      <c r="I844" s="960"/>
      <c r="J844" s="110"/>
      <c r="K844" s="957"/>
      <c r="L844" s="1058"/>
      <c r="M844" s="1058"/>
    </row>
    <row r="845" spans="1:13" ht="39.6" x14ac:dyDescent="0.3">
      <c r="A845" s="1046" t="str">
        <f t="shared" si="80"/>
        <v>x</v>
      </c>
      <c r="B845" s="882" t="s">
        <v>4558</v>
      </c>
      <c r="C845" s="1052" t="s">
        <v>4559</v>
      </c>
      <c r="D845" s="887" t="s">
        <v>4557</v>
      </c>
      <c r="E845" s="890">
        <v>2</v>
      </c>
      <c r="F845" s="882" t="s">
        <v>237</v>
      </c>
      <c r="G845" s="916">
        <v>76.537370805676204</v>
      </c>
      <c r="H845" s="916">
        <f>TRUNC(E845*G845,2)</f>
        <v>153.07</v>
      </c>
      <c r="I845" s="916">
        <f>TRUNC(H845*$I$14,2)</f>
        <v>41.26</v>
      </c>
      <c r="J845" s="10"/>
      <c r="K845" s="953">
        <f>TRUNC(SUM(H845:I845),2)</f>
        <v>194.33</v>
      </c>
      <c r="L845" s="1058"/>
      <c r="M845" s="1058"/>
    </row>
    <row r="846" spans="1:13" ht="15.6" x14ac:dyDescent="0.3">
      <c r="A846" s="1046" t="s">
        <v>4247</v>
      </c>
      <c r="B846" s="882"/>
      <c r="C846" s="882"/>
      <c r="D846" s="887"/>
      <c r="E846" s="882"/>
      <c r="F846" s="882"/>
      <c r="G846" s="916"/>
      <c r="H846" s="916"/>
      <c r="I846" s="916"/>
      <c r="J846" s="10"/>
      <c r="K846" s="953"/>
      <c r="L846" s="1058"/>
      <c r="M846" s="1058"/>
    </row>
    <row r="847" spans="1:13" ht="15.6" hidden="1" x14ac:dyDescent="0.3">
      <c r="A847" s="754" t="str">
        <f t="shared" si="80"/>
        <v/>
      </c>
      <c r="B847" s="574" t="s">
        <v>818</v>
      </c>
      <c r="C847" s="574"/>
      <c r="D847" s="571" t="s">
        <v>1100</v>
      </c>
      <c r="E847" s="574"/>
      <c r="F847" s="574" t="s">
        <v>8</v>
      </c>
      <c r="G847" s="916"/>
      <c r="H847" s="916">
        <f t="shared" ref="H847:H861" si="83">G847*E847</f>
        <v>0</v>
      </c>
      <c r="I847" s="916">
        <f>H847*$I$14</f>
        <v>0</v>
      </c>
      <c r="J847" s="10"/>
      <c r="K847" s="953">
        <f>SUM(H847:I847)</f>
        <v>0</v>
      </c>
    </row>
    <row r="848" spans="1:13" ht="15.6" hidden="1" x14ac:dyDescent="0.3">
      <c r="A848" s="754" t="str">
        <f t="shared" si="80"/>
        <v/>
      </c>
      <c r="B848" s="574" t="s">
        <v>819</v>
      </c>
      <c r="C848" s="574"/>
      <c r="D848" s="571" t="s">
        <v>1099</v>
      </c>
      <c r="E848" s="574"/>
      <c r="F848" s="574" t="s">
        <v>8</v>
      </c>
      <c r="G848" s="916"/>
      <c r="H848" s="916">
        <f t="shared" si="83"/>
        <v>0</v>
      </c>
      <c r="I848" s="916">
        <f>H848*$I$14</f>
        <v>0</v>
      </c>
      <c r="J848" s="10"/>
      <c r="K848" s="953">
        <f>SUM(H848:I848)</f>
        <v>0</v>
      </c>
    </row>
    <row r="849" spans="1:13" ht="15.6" hidden="1" x14ac:dyDescent="0.3">
      <c r="A849" s="754" t="str">
        <f t="shared" si="80"/>
        <v/>
      </c>
      <c r="B849" s="574" t="s">
        <v>820</v>
      </c>
      <c r="C849" s="574"/>
      <c r="D849" s="571" t="s">
        <v>1098</v>
      </c>
      <c r="E849" s="574"/>
      <c r="F849" s="574" t="s">
        <v>8</v>
      </c>
      <c r="G849" s="916"/>
      <c r="H849" s="916">
        <f t="shared" si="83"/>
        <v>0</v>
      </c>
      <c r="I849" s="916">
        <f>H849*$I$14</f>
        <v>0</v>
      </c>
      <c r="J849" s="10"/>
      <c r="K849" s="953">
        <f>SUM(H849:I849)</f>
        <v>0</v>
      </c>
    </row>
    <row r="850" spans="1:13" ht="15.6" hidden="1" x14ac:dyDescent="0.3">
      <c r="A850" s="754" t="str">
        <f t="shared" si="80"/>
        <v/>
      </c>
      <c r="B850" s="574" t="s">
        <v>821</v>
      </c>
      <c r="C850" s="574"/>
      <c r="D850" s="571" t="s">
        <v>1097</v>
      </c>
      <c r="E850" s="574"/>
      <c r="F850" s="574" t="s">
        <v>8</v>
      </c>
      <c r="G850" s="916"/>
      <c r="H850" s="916">
        <f t="shared" si="83"/>
        <v>0</v>
      </c>
      <c r="I850" s="916">
        <f>H850*$I$14</f>
        <v>0</v>
      </c>
      <c r="J850" s="10"/>
      <c r="K850" s="953">
        <f>SUM(H850:I850)</f>
        <v>0</v>
      </c>
    </row>
    <row r="851" spans="1:13" ht="15.6" x14ac:dyDescent="0.3">
      <c r="A851" s="754" t="s">
        <v>4247</v>
      </c>
      <c r="B851" s="116" t="s">
        <v>822</v>
      </c>
      <c r="C851" s="116"/>
      <c r="D851" s="117" t="s">
        <v>1096</v>
      </c>
      <c r="E851" s="116"/>
      <c r="F851" s="116"/>
      <c r="G851" s="960"/>
      <c r="H851" s="960"/>
      <c r="I851" s="960"/>
      <c r="J851" s="110"/>
      <c r="K851" s="957"/>
      <c r="L851" s="1058"/>
      <c r="M851" s="1058"/>
    </row>
    <row r="852" spans="1:13" ht="26.4" x14ac:dyDescent="0.3">
      <c r="A852" s="754" t="str">
        <f t="shared" si="80"/>
        <v>x</v>
      </c>
      <c r="B852" s="577" t="s">
        <v>2799</v>
      </c>
      <c r="C852" s="1052" t="s">
        <v>2978</v>
      </c>
      <c r="D852" s="571" t="s">
        <v>4065</v>
      </c>
      <c r="E852" s="78">
        <v>496.91999999999996</v>
      </c>
      <c r="F852" s="651" t="s">
        <v>237</v>
      </c>
      <c r="G852" s="916">
        <v>99.382918485452834</v>
      </c>
      <c r="H852" s="916">
        <f>TRUNC(E852*G852,2)</f>
        <v>49385.35</v>
      </c>
      <c r="I852" s="916">
        <f>TRUNC(H852*$I$14,2)</f>
        <v>13312.75</v>
      </c>
      <c r="J852" s="126"/>
      <c r="K852" s="953">
        <f>TRUNC(SUM(H852:I852),2)</f>
        <v>62698.1</v>
      </c>
      <c r="L852" s="1058"/>
      <c r="M852" s="1058"/>
    </row>
    <row r="853" spans="1:13" ht="26.4" x14ac:dyDescent="0.3">
      <c r="A853" s="1046" t="str">
        <f t="shared" si="80"/>
        <v>x</v>
      </c>
      <c r="B853" s="577" t="s">
        <v>4561</v>
      </c>
      <c r="C853" s="1052" t="s">
        <v>2978</v>
      </c>
      <c r="D853" s="887" t="s">
        <v>4560</v>
      </c>
      <c r="E853" s="909">
        <f>5.5*0.15</f>
        <v>0.82499999999999996</v>
      </c>
      <c r="F853" s="1048" t="s">
        <v>237</v>
      </c>
      <c r="G853" s="916">
        <v>99.382918485452834</v>
      </c>
      <c r="H853" s="916">
        <f>TRUNC(E853*G853,2)</f>
        <v>81.99</v>
      </c>
      <c r="I853" s="916">
        <f>TRUNC(H853*$I$14,2)</f>
        <v>22.1</v>
      </c>
      <c r="J853" s="126"/>
      <c r="K853" s="953">
        <f>TRUNC(SUM(H853:I853),2)</f>
        <v>104.09</v>
      </c>
      <c r="L853" s="1058"/>
      <c r="M853" s="1058"/>
    </row>
    <row r="854" spans="1:13" ht="15.6" hidden="1" x14ac:dyDescent="0.3">
      <c r="A854" s="754"/>
      <c r="B854" s="82"/>
      <c r="C854" s="82"/>
      <c r="D854" s="571"/>
      <c r="E854" s="82"/>
      <c r="F854" s="82"/>
      <c r="G854" s="969"/>
      <c r="H854" s="916"/>
      <c r="I854" s="969"/>
      <c r="J854" s="18"/>
      <c r="K854" s="958"/>
    </row>
    <row r="855" spans="1:13" ht="15.6" hidden="1" x14ac:dyDescent="0.3">
      <c r="A855" s="754"/>
      <c r="B855" s="574" t="s">
        <v>823</v>
      </c>
      <c r="C855" s="574"/>
      <c r="D855" s="571" t="s">
        <v>1095</v>
      </c>
      <c r="E855" s="574"/>
      <c r="F855" s="574" t="s">
        <v>8</v>
      </c>
      <c r="G855" s="916"/>
      <c r="H855" s="916">
        <f t="shared" si="83"/>
        <v>0</v>
      </c>
      <c r="I855" s="916">
        <f t="shared" ref="I855:I861" si="84">H855*$I$14</f>
        <v>0</v>
      </c>
      <c r="J855" s="10"/>
      <c r="K855" s="953">
        <f t="shared" ref="K855:K861" si="85">SUM(H855:I855)</f>
        <v>0</v>
      </c>
    </row>
    <row r="856" spans="1:13" ht="15.6" hidden="1" x14ac:dyDescent="0.3">
      <c r="A856" s="754"/>
      <c r="B856" s="574" t="s">
        <v>824</v>
      </c>
      <c r="C856" s="574"/>
      <c r="D856" s="571" t="s">
        <v>1094</v>
      </c>
      <c r="E856" s="574"/>
      <c r="F856" s="574" t="s">
        <v>8</v>
      </c>
      <c r="G856" s="916"/>
      <c r="H856" s="916">
        <f t="shared" si="83"/>
        <v>0</v>
      </c>
      <c r="I856" s="916">
        <f t="shared" si="84"/>
        <v>0</v>
      </c>
      <c r="J856" s="10"/>
      <c r="K856" s="953">
        <f t="shared" si="85"/>
        <v>0</v>
      </c>
    </row>
    <row r="857" spans="1:13" ht="15.6" hidden="1" x14ac:dyDescent="0.3">
      <c r="A857" s="754"/>
      <c r="B857" s="574" t="s">
        <v>825</v>
      </c>
      <c r="C857" s="574"/>
      <c r="D857" s="571" t="s">
        <v>1093</v>
      </c>
      <c r="E857" s="574"/>
      <c r="F857" s="574" t="s">
        <v>8</v>
      </c>
      <c r="G857" s="916"/>
      <c r="H857" s="916">
        <f t="shared" si="83"/>
        <v>0</v>
      </c>
      <c r="I857" s="916">
        <f t="shared" si="84"/>
        <v>0</v>
      </c>
      <c r="J857" s="10"/>
      <c r="K857" s="953">
        <f t="shared" si="85"/>
        <v>0</v>
      </c>
    </row>
    <row r="858" spans="1:13" ht="15.6" hidden="1" x14ac:dyDescent="0.3">
      <c r="A858" s="754"/>
      <c r="B858" s="574" t="s">
        <v>826</v>
      </c>
      <c r="C858" s="574"/>
      <c r="D858" s="571" t="s">
        <v>1092</v>
      </c>
      <c r="E858" s="574"/>
      <c r="F858" s="574" t="s">
        <v>8</v>
      </c>
      <c r="G858" s="916"/>
      <c r="H858" s="916">
        <f t="shared" si="83"/>
        <v>0</v>
      </c>
      <c r="I858" s="916">
        <f t="shared" si="84"/>
        <v>0</v>
      </c>
      <c r="J858" s="10"/>
      <c r="K858" s="953">
        <f t="shared" si="85"/>
        <v>0</v>
      </c>
    </row>
    <row r="859" spans="1:13" ht="15.6" hidden="1" x14ac:dyDescent="0.3">
      <c r="A859" s="754"/>
      <c r="B859" s="574" t="s">
        <v>827</v>
      </c>
      <c r="C859" s="574"/>
      <c r="D859" s="571" t="s">
        <v>1091</v>
      </c>
      <c r="E859" s="574"/>
      <c r="F859" s="574" t="s">
        <v>8</v>
      </c>
      <c r="G859" s="916"/>
      <c r="H859" s="916">
        <f t="shared" si="83"/>
        <v>0</v>
      </c>
      <c r="I859" s="916">
        <f t="shared" si="84"/>
        <v>0</v>
      </c>
      <c r="J859" s="10"/>
      <c r="K859" s="953">
        <f t="shared" si="85"/>
        <v>0</v>
      </c>
    </row>
    <row r="860" spans="1:13" ht="15.6" hidden="1" x14ac:dyDescent="0.3">
      <c r="A860" s="754"/>
      <c r="B860" s="574" t="s">
        <v>828</v>
      </c>
      <c r="C860" s="574"/>
      <c r="D860" s="571" t="s">
        <v>1090</v>
      </c>
      <c r="E860" s="574"/>
      <c r="F860" s="574" t="s">
        <v>8</v>
      </c>
      <c r="G860" s="916"/>
      <c r="H860" s="916">
        <f t="shared" si="83"/>
        <v>0</v>
      </c>
      <c r="I860" s="916">
        <f t="shared" si="84"/>
        <v>0</v>
      </c>
      <c r="J860" s="10"/>
      <c r="K860" s="953">
        <f t="shared" si="85"/>
        <v>0</v>
      </c>
    </row>
    <row r="861" spans="1:13" ht="15.6" hidden="1" x14ac:dyDescent="0.3">
      <c r="A861" s="754"/>
      <c r="B861" s="574" t="s">
        <v>251</v>
      </c>
      <c r="C861" s="574"/>
      <c r="D861" s="571" t="s">
        <v>1089</v>
      </c>
      <c r="E861" s="574"/>
      <c r="F861" s="574" t="s">
        <v>8</v>
      </c>
      <c r="G861" s="916"/>
      <c r="H861" s="916">
        <f t="shared" si="83"/>
        <v>0</v>
      </c>
      <c r="I861" s="916">
        <f t="shared" si="84"/>
        <v>0</v>
      </c>
      <c r="J861" s="10"/>
      <c r="K861" s="953">
        <f t="shared" si="85"/>
        <v>0</v>
      </c>
    </row>
    <row r="862" spans="1:13" ht="15.6" hidden="1" x14ac:dyDescent="0.3">
      <c r="A862" s="754"/>
      <c r="B862" s="69"/>
      <c r="C862" s="69"/>
      <c r="D862" s="80"/>
      <c r="E862" s="69"/>
      <c r="F862" s="69"/>
      <c r="G862" s="970"/>
      <c r="H862" s="970"/>
      <c r="I862" s="970"/>
      <c r="J862" s="30"/>
      <c r="K862" s="970"/>
    </row>
    <row r="863" spans="1:13" ht="15.6" x14ac:dyDescent="0.3">
      <c r="A863" s="754"/>
      <c r="B863" s="69"/>
      <c r="C863" s="69"/>
      <c r="D863" s="80"/>
      <c r="E863" s="69"/>
      <c r="F863" s="69"/>
      <c r="G863" s="970"/>
      <c r="H863" s="970"/>
      <c r="I863" s="970"/>
      <c r="J863" s="30"/>
      <c r="K863" s="970"/>
      <c r="L863" s="1058"/>
      <c r="M863" s="1058"/>
    </row>
    <row r="864" spans="1:13" ht="15.6" x14ac:dyDescent="0.3">
      <c r="A864" s="754" t="s">
        <v>4247</v>
      </c>
      <c r="B864" s="116" t="s">
        <v>2800</v>
      </c>
      <c r="C864" s="116"/>
      <c r="D864" s="117" t="s">
        <v>2801</v>
      </c>
      <c r="E864" s="116"/>
      <c r="F864" s="116"/>
      <c r="G864" s="960"/>
      <c r="H864" s="960"/>
      <c r="I864" s="960"/>
      <c r="J864" s="110"/>
      <c r="K864" s="960"/>
      <c r="L864" s="1058"/>
      <c r="M864" s="1058"/>
    </row>
    <row r="865" spans="1:13" ht="26.4" hidden="1" x14ac:dyDescent="0.3">
      <c r="A865" s="754"/>
      <c r="B865" s="567" t="s">
        <v>2802</v>
      </c>
      <c r="C865" s="567" t="s">
        <v>3368</v>
      </c>
      <c r="D865" s="638" t="s">
        <v>2807</v>
      </c>
      <c r="E865" s="78"/>
      <c r="F865" s="79" t="s">
        <v>210</v>
      </c>
      <c r="G865" s="916"/>
      <c r="H865" s="916">
        <f>G865*E865</f>
        <v>0</v>
      </c>
      <c r="I865" s="916">
        <f>H865*$I$14</f>
        <v>0</v>
      </c>
      <c r="J865" s="10"/>
      <c r="K865" s="916">
        <f>SUM(H865:I865)</f>
        <v>0</v>
      </c>
    </row>
    <row r="866" spans="1:13" s="1058" customFormat="1" ht="15.6" x14ac:dyDescent="0.3">
      <c r="A866" s="1070" t="s">
        <v>4247</v>
      </c>
      <c r="B866" s="891" t="s">
        <v>2802</v>
      </c>
      <c r="C866" s="891" t="s">
        <v>4597</v>
      </c>
      <c r="D866" s="842" t="s">
        <v>4587</v>
      </c>
      <c r="E866" s="890">
        <v>2.13</v>
      </c>
      <c r="F866" s="892" t="s">
        <v>237</v>
      </c>
      <c r="G866" s="916">
        <v>150.35465370674214</v>
      </c>
      <c r="H866" s="916">
        <f>TRUNC(E866*G866,2)</f>
        <v>320.25</v>
      </c>
      <c r="I866" s="916">
        <f>TRUNC(H866*$I$14,2)</f>
        <v>86.32</v>
      </c>
      <c r="J866" s="10"/>
      <c r="K866" s="953">
        <f>TRUNC(SUM(H866:I866),2)</f>
        <v>406.57</v>
      </c>
    </row>
    <row r="867" spans="1:13" s="1058" customFormat="1" ht="15.6" x14ac:dyDescent="0.3">
      <c r="A867" s="1070" t="s">
        <v>4247</v>
      </c>
      <c r="B867" s="891" t="s">
        <v>4605</v>
      </c>
      <c r="C867" s="891" t="s">
        <v>4598</v>
      </c>
      <c r="D867" s="842" t="s">
        <v>4588</v>
      </c>
      <c r="E867" s="890">
        <v>0.38</v>
      </c>
      <c r="F867" s="645" t="s">
        <v>237</v>
      </c>
      <c r="G867" s="916">
        <v>60.894871154823569</v>
      </c>
      <c r="H867" s="916">
        <f>TRUNC(E867*G867,2)</f>
        <v>23.14</v>
      </c>
      <c r="I867" s="916">
        <f>TRUNC(H867*$I$14,2)</f>
        <v>6.23</v>
      </c>
      <c r="J867" s="10"/>
      <c r="K867" s="953">
        <f>TRUNC(SUM(H867:I867),2)</f>
        <v>29.37</v>
      </c>
    </row>
    <row r="868" spans="1:13" ht="15.6" x14ac:dyDescent="0.3">
      <c r="A868" s="754" t="s">
        <v>4247</v>
      </c>
      <c r="B868" s="574"/>
      <c r="C868" s="574"/>
      <c r="D868" s="574"/>
      <c r="E868" s="574"/>
      <c r="F868" s="574"/>
      <c r="G868" s="955"/>
      <c r="H868" s="955"/>
      <c r="I868" s="955"/>
      <c r="J868" s="574"/>
      <c r="K868" s="955"/>
      <c r="L868" s="1058"/>
      <c r="M868" s="1058"/>
    </row>
    <row r="869" spans="1:13" ht="15.6" x14ac:dyDescent="0.3">
      <c r="A869" s="754" t="s">
        <v>4247</v>
      </c>
      <c r="B869" s="42" t="s">
        <v>252</v>
      </c>
      <c r="C869" s="42"/>
      <c r="D869" s="65" t="s">
        <v>1088</v>
      </c>
      <c r="E869" s="42"/>
      <c r="F869" s="42"/>
      <c r="G869" s="956"/>
      <c r="H869" s="956"/>
      <c r="I869" s="956"/>
      <c r="J869" s="42"/>
      <c r="K869" s="956"/>
      <c r="L869" s="1058"/>
      <c r="M869" s="1058"/>
    </row>
    <row r="870" spans="1:13" ht="15.6" x14ac:dyDescent="0.3">
      <c r="A870" s="754" t="s">
        <v>4247</v>
      </c>
      <c r="B870" s="116" t="s">
        <v>253</v>
      </c>
      <c r="C870" s="24"/>
      <c r="D870" s="117" t="s">
        <v>1087</v>
      </c>
      <c r="E870" s="116"/>
      <c r="F870" s="116"/>
      <c r="G870" s="852"/>
      <c r="H870" s="960"/>
      <c r="I870" s="960"/>
      <c r="J870" s="110"/>
      <c r="K870" s="957"/>
      <c r="L870" s="1058"/>
      <c r="M870" s="1058"/>
    </row>
    <row r="871" spans="1:13" ht="39.6" hidden="1" x14ac:dyDescent="0.3">
      <c r="A871" s="754"/>
      <c r="B871" s="576" t="s">
        <v>2803</v>
      </c>
      <c r="C871" s="576" t="s">
        <v>3680</v>
      </c>
      <c r="D871" s="77" t="s">
        <v>4066</v>
      </c>
      <c r="E871" s="78"/>
      <c r="F871" s="567" t="s">
        <v>237</v>
      </c>
      <c r="G871" s="916">
        <v>6.13</v>
      </c>
      <c r="H871" s="916">
        <f>G871*E871</f>
        <v>0</v>
      </c>
      <c r="I871" s="916">
        <f>H871*$I$14</f>
        <v>0</v>
      </c>
      <c r="J871" s="10"/>
      <c r="K871" s="953">
        <f>SUM(H871:I871)</f>
        <v>0</v>
      </c>
    </row>
    <row r="872" spans="1:13" ht="39.6" x14ac:dyDescent="0.3">
      <c r="A872" s="754" t="str">
        <f t="shared" si="80"/>
        <v>x</v>
      </c>
      <c r="B872" s="576" t="s">
        <v>3681</v>
      </c>
      <c r="C872" s="908" t="s">
        <v>2979</v>
      </c>
      <c r="D872" s="77" t="s">
        <v>4067</v>
      </c>
      <c r="E872" s="78">
        <v>122.15</v>
      </c>
      <c r="F872" s="567" t="s">
        <v>237</v>
      </c>
      <c r="G872" s="969">
        <v>3.9963754844860633</v>
      </c>
      <c r="H872" s="916">
        <f>TRUNC(E872*G872,2)</f>
        <v>488.15</v>
      </c>
      <c r="I872" s="916">
        <f>TRUNC(H872*$I$14,2)</f>
        <v>131.59</v>
      </c>
      <c r="J872" s="10"/>
      <c r="K872" s="953">
        <f>SUM(H872:I872)</f>
        <v>619.74</v>
      </c>
      <c r="L872" s="1058"/>
      <c r="M872" s="1058"/>
    </row>
    <row r="873" spans="1:13" ht="39.6" hidden="1" x14ac:dyDescent="0.3">
      <c r="A873" s="754"/>
      <c r="B873" s="576" t="s">
        <v>3682</v>
      </c>
      <c r="C873" s="469" t="s">
        <v>3683</v>
      </c>
      <c r="D873" s="77" t="s">
        <v>4068</v>
      </c>
      <c r="E873" s="78"/>
      <c r="F873" s="567" t="s">
        <v>237</v>
      </c>
      <c r="G873" s="969">
        <v>2.99</v>
      </c>
      <c r="H873" s="916">
        <f>G873*E873</f>
        <v>0</v>
      </c>
      <c r="I873" s="916">
        <f>H873*$I$14</f>
        <v>0</v>
      </c>
      <c r="J873" s="10"/>
      <c r="K873" s="953">
        <f>SUM(H873:I873)</f>
        <v>0</v>
      </c>
    </row>
    <row r="874" spans="1:13" ht="39.6" x14ac:dyDescent="0.3">
      <c r="A874" s="754" t="str">
        <f>IF(K874&lt;&gt;0,"x","")</f>
        <v>x</v>
      </c>
      <c r="B874" s="576" t="s">
        <v>3684</v>
      </c>
      <c r="C874" s="908" t="s">
        <v>3683</v>
      </c>
      <c r="D874" s="77" t="s">
        <v>4069</v>
      </c>
      <c r="E874" s="78">
        <v>26.41</v>
      </c>
      <c r="F874" s="567" t="s">
        <v>237</v>
      </c>
      <c r="G874" s="969">
        <v>2.5445983623773536</v>
      </c>
      <c r="H874" s="916">
        <f>TRUNC(E874*G874,2)</f>
        <v>67.2</v>
      </c>
      <c r="I874" s="916">
        <f>TRUNC(H874*$I$14,2)</f>
        <v>18.11</v>
      </c>
      <c r="J874" s="10"/>
      <c r="K874" s="953">
        <f>TRUNC(SUM(H874:I874),2)</f>
        <v>85.31</v>
      </c>
      <c r="L874" s="1058"/>
      <c r="M874" s="1058"/>
    </row>
    <row r="875" spans="1:13" ht="15.6" x14ac:dyDescent="0.3">
      <c r="A875" s="754" t="s">
        <v>4247</v>
      </c>
      <c r="B875" s="82"/>
      <c r="C875" s="82"/>
      <c r="E875" s="608"/>
      <c r="G875" s="969"/>
      <c r="H875" s="969"/>
      <c r="I875" s="969"/>
      <c r="J875" s="18"/>
      <c r="K875" s="958"/>
      <c r="L875" s="1058"/>
      <c r="M875" s="1058"/>
    </row>
    <row r="876" spans="1:13" ht="15.6" x14ac:dyDescent="0.3">
      <c r="A876" s="754" t="s">
        <v>4247</v>
      </c>
      <c r="B876" s="116" t="s">
        <v>254</v>
      </c>
      <c r="C876" s="24"/>
      <c r="D876" s="894" t="s">
        <v>1086</v>
      </c>
      <c r="E876" s="116"/>
      <c r="F876" s="116"/>
      <c r="G876" s="852"/>
      <c r="H876" s="960"/>
      <c r="I876" s="960"/>
      <c r="J876" s="110"/>
      <c r="K876" s="957"/>
      <c r="L876" s="1058"/>
      <c r="M876" s="1058"/>
    </row>
    <row r="877" spans="1:13" ht="39.6" hidden="1" x14ac:dyDescent="0.3">
      <c r="A877" s="754"/>
      <c r="B877" s="576" t="s">
        <v>2804</v>
      </c>
      <c r="C877" s="576" t="s">
        <v>3685</v>
      </c>
      <c r="D877" s="77" t="s">
        <v>4070</v>
      </c>
      <c r="E877" s="78"/>
      <c r="F877" s="567" t="s">
        <v>237</v>
      </c>
      <c r="G877" s="916">
        <v>40.700000000000003</v>
      </c>
      <c r="H877" s="916">
        <f>G877*E877</f>
        <v>0</v>
      </c>
      <c r="I877" s="916">
        <f>H877*$I$14</f>
        <v>0</v>
      </c>
      <c r="J877" s="10"/>
      <c r="K877" s="953">
        <f>SUM(H877:I877)</f>
        <v>0</v>
      </c>
    </row>
    <row r="878" spans="1:13" ht="39.6" hidden="1" x14ac:dyDescent="0.3">
      <c r="A878" s="754"/>
      <c r="B878" s="576" t="s">
        <v>3686</v>
      </c>
      <c r="C878" s="469" t="s">
        <v>3687</v>
      </c>
      <c r="D878" s="77" t="s">
        <v>4071</v>
      </c>
      <c r="E878" s="78"/>
      <c r="F878" s="567" t="s">
        <v>237</v>
      </c>
      <c r="G878" s="969">
        <v>28.08</v>
      </c>
      <c r="H878" s="916">
        <f>G878*E878</f>
        <v>0</v>
      </c>
      <c r="I878" s="916">
        <f>H878*$I$14</f>
        <v>0</v>
      </c>
      <c r="J878" s="10"/>
      <c r="K878" s="953">
        <f>SUM(H878:I878)</f>
        <v>0</v>
      </c>
    </row>
    <row r="879" spans="1:13" ht="66" x14ac:dyDescent="0.3">
      <c r="A879" s="754" t="str">
        <f>IF(K879&lt;&gt;0,"x","")</f>
        <v>x</v>
      </c>
      <c r="B879" s="576" t="s">
        <v>3688</v>
      </c>
      <c r="C879" s="908" t="s">
        <v>3689</v>
      </c>
      <c r="D879" s="896" t="s">
        <v>4408</v>
      </c>
      <c r="E879" s="78">
        <v>26.41</v>
      </c>
      <c r="F879" s="567" t="s">
        <v>237</v>
      </c>
      <c r="G879" s="969">
        <v>22.382893432071644</v>
      </c>
      <c r="H879" s="916">
        <f>TRUNC(E879*G879,2)</f>
        <v>591.13</v>
      </c>
      <c r="I879" s="916">
        <f>TRUNC(H879*$I$14,2)</f>
        <v>159.35</v>
      </c>
      <c r="J879" s="10"/>
      <c r="K879" s="953">
        <f>TRUNC(SUM(H879:I879),2)</f>
        <v>750.48</v>
      </c>
      <c r="L879" s="1058"/>
      <c r="M879" s="1058"/>
    </row>
    <row r="880" spans="1:13" ht="66" x14ac:dyDescent="0.3">
      <c r="A880" s="754" t="str">
        <f>IF(K880&lt;&gt;0,"x","")</f>
        <v>x</v>
      </c>
      <c r="B880" s="576" t="s">
        <v>3690</v>
      </c>
      <c r="C880" s="908" t="s">
        <v>3689</v>
      </c>
      <c r="D880" s="500" t="s">
        <v>4409</v>
      </c>
      <c r="E880" s="78">
        <v>122.15</v>
      </c>
      <c r="F880" s="567" t="s">
        <v>237</v>
      </c>
      <c r="G880" s="969">
        <v>22.382893432071644</v>
      </c>
      <c r="H880" s="916">
        <f>TRUNC(E880*G880,2)</f>
        <v>2734.07</v>
      </c>
      <c r="I880" s="916">
        <f>TRUNC(H880*$I$14,2)</f>
        <v>737.02</v>
      </c>
      <c r="J880" s="10"/>
      <c r="K880" s="953">
        <f>TRUNC(SUM(H880:I880),2)</f>
        <v>3471.09</v>
      </c>
      <c r="L880" s="1058"/>
      <c r="M880" s="1058"/>
    </row>
    <row r="881" spans="1:13" ht="15.6" x14ac:dyDescent="0.3">
      <c r="A881" s="754" t="s">
        <v>4247</v>
      </c>
      <c r="B881" s="469"/>
      <c r="C881" s="469"/>
      <c r="D881" s="500"/>
      <c r="E881" s="501"/>
      <c r="F881" s="107"/>
      <c r="G881" s="969"/>
      <c r="H881" s="969"/>
      <c r="I881" s="969"/>
      <c r="J881" s="18"/>
      <c r="K881" s="958"/>
      <c r="L881" s="1058"/>
      <c r="M881" s="1058"/>
    </row>
    <row r="882" spans="1:13" ht="15.6" hidden="1" x14ac:dyDescent="0.3">
      <c r="A882" s="754" t="str">
        <f>IF(K882&lt;&gt;0,"x","")</f>
        <v/>
      </c>
      <c r="B882" s="574" t="s">
        <v>255</v>
      </c>
      <c r="C882" s="574"/>
      <c r="D882" s="571" t="s">
        <v>1085</v>
      </c>
      <c r="E882" s="574"/>
      <c r="F882" s="574" t="s">
        <v>8</v>
      </c>
      <c r="G882" s="916"/>
      <c r="H882" s="916">
        <f>G882*E882</f>
        <v>0</v>
      </c>
      <c r="I882" s="916">
        <f>H882*$I$14</f>
        <v>0</v>
      </c>
      <c r="J882" s="10"/>
      <c r="K882" s="953">
        <f>SUM(H882:I882)</f>
        <v>0</v>
      </c>
    </row>
    <row r="883" spans="1:13" ht="15.6" x14ac:dyDescent="0.3">
      <c r="A883" s="754" t="s">
        <v>4247</v>
      </c>
      <c r="B883" s="116" t="s">
        <v>256</v>
      </c>
      <c r="C883" s="116"/>
      <c r="D883" s="117" t="s">
        <v>1084</v>
      </c>
      <c r="E883" s="116"/>
      <c r="F883" s="116"/>
      <c r="G883" s="960"/>
      <c r="H883" s="960"/>
      <c r="I883" s="960"/>
      <c r="J883" s="110"/>
      <c r="K883" s="957"/>
      <c r="L883" s="1058"/>
      <c r="M883" s="1058"/>
    </row>
    <row r="884" spans="1:13" ht="39.6" x14ac:dyDescent="0.3">
      <c r="A884" s="754" t="str">
        <f>IF(K884&lt;&gt;0,"x","")</f>
        <v>x</v>
      </c>
      <c r="B884" s="574" t="s">
        <v>2805</v>
      </c>
      <c r="C884" s="1052" t="s">
        <v>4579</v>
      </c>
      <c r="D884" s="77" t="s">
        <v>4580</v>
      </c>
      <c r="E884" s="78">
        <v>105.55</v>
      </c>
      <c r="F884" s="79" t="s">
        <v>237</v>
      </c>
      <c r="G884" s="916">
        <v>43.680942421248865</v>
      </c>
      <c r="H884" s="916">
        <f>TRUNC(E884*G884,2)</f>
        <v>4610.5200000000004</v>
      </c>
      <c r="I884" s="916">
        <f>TRUNC(H884*$I$14,2)</f>
        <v>1242.8499999999999</v>
      </c>
      <c r="J884" s="126"/>
      <c r="K884" s="959">
        <f>SUM(H884:I884)</f>
        <v>5853.3700000000008</v>
      </c>
      <c r="L884" s="1058"/>
      <c r="M884" s="1058"/>
    </row>
    <row r="885" spans="1:13" ht="15.6" x14ac:dyDescent="0.3">
      <c r="A885" s="754" t="s">
        <v>4247</v>
      </c>
      <c r="B885" s="82"/>
      <c r="C885" s="82"/>
      <c r="D885" s="83"/>
      <c r="E885" s="82"/>
      <c r="F885" s="82"/>
      <c r="G885" s="969"/>
      <c r="H885" s="916"/>
      <c r="I885" s="969"/>
      <c r="J885" s="18"/>
      <c r="K885" s="958"/>
      <c r="L885" s="1058"/>
      <c r="M885" s="1058"/>
    </row>
    <row r="886" spans="1:13" ht="15.6" hidden="1" x14ac:dyDescent="0.3">
      <c r="A886" s="754"/>
      <c r="B886" s="574" t="s">
        <v>829</v>
      </c>
      <c r="C886" s="574"/>
      <c r="D886" s="571" t="s">
        <v>1083</v>
      </c>
      <c r="E886" s="574"/>
      <c r="F886" s="574" t="s">
        <v>8</v>
      </c>
      <c r="G886" s="916"/>
      <c r="H886" s="916">
        <f t="shared" ref="H886:H908" si="86">G886*E886</f>
        <v>0</v>
      </c>
      <c r="I886" s="916">
        <f>H886*$I$14</f>
        <v>0</v>
      </c>
      <c r="J886" s="10"/>
      <c r="K886" s="953">
        <f>SUM(H886:I886)</f>
        <v>0</v>
      </c>
    </row>
    <row r="887" spans="1:13" ht="15.6" hidden="1" x14ac:dyDescent="0.3">
      <c r="A887" s="754"/>
      <c r="B887" s="574" t="s">
        <v>830</v>
      </c>
      <c r="C887" s="574"/>
      <c r="D887" s="571" t="s">
        <v>1082</v>
      </c>
      <c r="E887" s="574"/>
      <c r="F887" s="574" t="s">
        <v>8</v>
      </c>
      <c r="G887" s="916"/>
      <c r="H887" s="916">
        <f t="shared" si="86"/>
        <v>0</v>
      </c>
      <c r="I887" s="916">
        <f>H887*$I$14</f>
        <v>0</v>
      </c>
      <c r="J887" s="10"/>
      <c r="K887" s="953">
        <f>SUM(H887:I887)</f>
        <v>0</v>
      </c>
    </row>
    <row r="888" spans="1:13" ht="15.6" hidden="1" x14ac:dyDescent="0.3">
      <c r="A888" s="754"/>
      <c r="B888" s="574" t="s">
        <v>831</v>
      </c>
      <c r="C888" s="574"/>
      <c r="D888" s="571" t="s">
        <v>1081</v>
      </c>
      <c r="E888" s="574"/>
      <c r="F888" s="574" t="s">
        <v>8</v>
      </c>
      <c r="G888" s="916"/>
      <c r="H888" s="916">
        <f t="shared" si="86"/>
        <v>0</v>
      </c>
      <c r="I888" s="916">
        <f>H888*$I$14</f>
        <v>0</v>
      </c>
      <c r="J888" s="10"/>
      <c r="K888" s="953">
        <f>SUM(H888:I888)</f>
        <v>0</v>
      </c>
    </row>
    <row r="889" spans="1:13" ht="15.6" hidden="1" x14ac:dyDescent="0.3">
      <c r="A889" s="754"/>
      <c r="B889" s="574" t="s">
        <v>832</v>
      </c>
      <c r="C889" s="574"/>
      <c r="D889" s="571" t="s">
        <v>1080</v>
      </c>
      <c r="E889" s="574"/>
      <c r="F889" s="574" t="s">
        <v>8</v>
      </c>
      <c r="G889" s="916"/>
      <c r="H889" s="916">
        <f t="shared" si="86"/>
        <v>0</v>
      </c>
      <c r="I889" s="916">
        <f>H889*$I$14</f>
        <v>0</v>
      </c>
      <c r="J889" s="10"/>
      <c r="K889" s="953">
        <f>SUM(H889:I889)</f>
        <v>0</v>
      </c>
    </row>
    <row r="890" spans="1:13" ht="15.6" x14ac:dyDescent="0.3">
      <c r="A890" s="754" t="s">
        <v>4247</v>
      </c>
      <c r="B890" s="116" t="s">
        <v>833</v>
      </c>
      <c r="C890" s="116"/>
      <c r="D890" s="117" t="s">
        <v>1079</v>
      </c>
      <c r="E890" s="116"/>
      <c r="F890" s="116"/>
      <c r="G890" s="960"/>
      <c r="H890" s="960"/>
      <c r="I890" s="960"/>
      <c r="J890" s="110"/>
      <c r="K890" s="957"/>
      <c r="L890" s="1058"/>
      <c r="M890" s="1058"/>
    </row>
    <row r="891" spans="1:13" ht="15.6" x14ac:dyDescent="0.3">
      <c r="A891" s="754" t="str">
        <f>IF(K891&lt;&gt;0,"x","")</f>
        <v>x</v>
      </c>
      <c r="B891" s="574" t="s">
        <v>2806</v>
      </c>
      <c r="C891" s="1052" t="s">
        <v>4045</v>
      </c>
      <c r="D891" s="77" t="s">
        <v>4046</v>
      </c>
      <c r="E891" s="78">
        <v>35.96</v>
      </c>
      <c r="F891" s="651" t="s">
        <v>210</v>
      </c>
      <c r="G891" s="916">
        <v>31.021764988355891</v>
      </c>
      <c r="H891" s="916">
        <f>TRUNC(E891*G891,2)</f>
        <v>1115.54</v>
      </c>
      <c r="I891" s="916">
        <f>TRUNC(H891*$I$14,2)</f>
        <v>300.70999999999998</v>
      </c>
      <c r="J891" s="126"/>
      <c r="K891" s="953">
        <f>TRUNC(SUM(H891:I891),2)</f>
        <v>1416.25</v>
      </c>
      <c r="L891" s="1058"/>
      <c r="M891" s="1058"/>
    </row>
    <row r="892" spans="1:13" ht="15.6" x14ac:dyDescent="0.3">
      <c r="A892" s="754" t="s">
        <v>4247</v>
      </c>
      <c r="B892" s="82"/>
      <c r="C892" s="82"/>
      <c r="D892" s="83"/>
      <c r="E892" s="82"/>
      <c r="F892" s="82"/>
      <c r="G892" s="969"/>
      <c r="H892" s="916"/>
      <c r="I892" s="969"/>
      <c r="J892" s="18"/>
      <c r="K892" s="958"/>
      <c r="L892" s="1058"/>
      <c r="M892" s="1058"/>
    </row>
    <row r="893" spans="1:13" ht="15.6" hidden="1" x14ac:dyDescent="0.3">
      <c r="A893" s="754"/>
      <c r="B893" s="574" t="s">
        <v>834</v>
      </c>
      <c r="C893" s="574"/>
      <c r="D893" s="571" t="s">
        <v>1068</v>
      </c>
      <c r="E893" s="574"/>
      <c r="F893" s="574" t="s">
        <v>8</v>
      </c>
      <c r="G893" s="916"/>
      <c r="H893" s="916">
        <f t="shared" si="86"/>
        <v>0</v>
      </c>
      <c r="I893" s="916">
        <f t="shared" ref="I893:I901" si="87">H893*$I$14</f>
        <v>0</v>
      </c>
      <c r="J893" s="10"/>
      <c r="K893" s="953">
        <f t="shared" ref="K893:K901" si="88">SUM(H893:I893)</f>
        <v>0</v>
      </c>
    </row>
    <row r="894" spans="1:13" ht="15.6" hidden="1" x14ac:dyDescent="0.3">
      <c r="A894" s="754"/>
      <c r="B894" s="574" t="s">
        <v>835</v>
      </c>
      <c r="C894" s="574"/>
      <c r="D894" s="571" t="s">
        <v>1078</v>
      </c>
      <c r="E894" s="574"/>
      <c r="F894" s="574" t="s">
        <v>8</v>
      </c>
      <c r="G894" s="916"/>
      <c r="H894" s="916">
        <f t="shared" si="86"/>
        <v>0</v>
      </c>
      <c r="I894" s="916">
        <f t="shared" si="87"/>
        <v>0</v>
      </c>
      <c r="J894" s="10"/>
      <c r="K894" s="953">
        <f t="shared" si="88"/>
        <v>0</v>
      </c>
    </row>
    <row r="895" spans="1:13" ht="15.6" hidden="1" x14ac:dyDescent="0.3">
      <c r="A895" s="754"/>
      <c r="B895" s="574" t="s">
        <v>836</v>
      </c>
      <c r="C895" s="574"/>
      <c r="D895" s="571" t="s">
        <v>1077</v>
      </c>
      <c r="E895" s="574"/>
      <c r="F895" s="574" t="s">
        <v>8</v>
      </c>
      <c r="G895" s="916"/>
      <c r="H895" s="916">
        <f t="shared" si="86"/>
        <v>0</v>
      </c>
      <c r="I895" s="916">
        <f t="shared" si="87"/>
        <v>0</v>
      </c>
      <c r="J895" s="10"/>
      <c r="K895" s="953">
        <f t="shared" si="88"/>
        <v>0</v>
      </c>
    </row>
    <row r="896" spans="1:13" ht="15.6" hidden="1" x14ac:dyDescent="0.3">
      <c r="A896" s="754"/>
      <c r="B896" s="574" t="s">
        <v>837</v>
      </c>
      <c r="C896" s="574"/>
      <c r="D896" s="571" t="s">
        <v>1076</v>
      </c>
      <c r="E896" s="574"/>
      <c r="F896" s="574" t="s">
        <v>8</v>
      </c>
      <c r="G896" s="916"/>
      <c r="H896" s="916">
        <f t="shared" si="86"/>
        <v>0</v>
      </c>
      <c r="I896" s="916">
        <f t="shared" si="87"/>
        <v>0</v>
      </c>
      <c r="J896" s="10"/>
      <c r="K896" s="953">
        <f t="shared" si="88"/>
        <v>0</v>
      </c>
    </row>
    <row r="897" spans="1:13" ht="15.6" hidden="1" x14ac:dyDescent="0.3">
      <c r="A897" s="754"/>
      <c r="B897" s="574" t="s">
        <v>838</v>
      </c>
      <c r="C897" s="574"/>
      <c r="D897" s="571" t="s">
        <v>1075</v>
      </c>
      <c r="E897" s="574"/>
      <c r="F897" s="574" t="s">
        <v>8</v>
      </c>
      <c r="G897" s="916"/>
      <c r="H897" s="916">
        <f t="shared" si="86"/>
        <v>0</v>
      </c>
      <c r="I897" s="916">
        <f t="shared" si="87"/>
        <v>0</v>
      </c>
      <c r="J897" s="10"/>
      <c r="K897" s="953">
        <f t="shared" si="88"/>
        <v>0</v>
      </c>
    </row>
    <row r="898" spans="1:13" ht="15.6" hidden="1" x14ac:dyDescent="0.3">
      <c r="A898" s="754"/>
      <c r="B898" s="574" t="s">
        <v>839</v>
      </c>
      <c r="C898" s="574"/>
      <c r="D898" s="571" t="s">
        <v>1074</v>
      </c>
      <c r="E898" s="574"/>
      <c r="F898" s="574" t="s">
        <v>8</v>
      </c>
      <c r="G898" s="916"/>
      <c r="H898" s="916">
        <f t="shared" si="86"/>
        <v>0</v>
      </c>
      <c r="I898" s="916">
        <f t="shared" si="87"/>
        <v>0</v>
      </c>
      <c r="J898" s="10"/>
      <c r="K898" s="953">
        <f t="shared" si="88"/>
        <v>0</v>
      </c>
    </row>
    <row r="899" spans="1:13" ht="15.6" hidden="1" x14ac:dyDescent="0.3">
      <c r="A899" s="754"/>
      <c r="B899" s="574" t="s">
        <v>840</v>
      </c>
      <c r="C899" s="574"/>
      <c r="D899" s="571" t="s">
        <v>1073</v>
      </c>
      <c r="E899" s="574"/>
      <c r="F899" s="574" t="s">
        <v>8</v>
      </c>
      <c r="G899" s="916"/>
      <c r="H899" s="916">
        <f t="shared" si="86"/>
        <v>0</v>
      </c>
      <c r="I899" s="916">
        <f t="shared" si="87"/>
        <v>0</v>
      </c>
      <c r="J899" s="10"/>
      <c r="K899" s="953">
        <f t="shared" si="88"/>
        <v>0</v>
      </c>
    </row>
    <row r="900" spans="1:13" ht="15.6" hidden="1" x14ac:dyDescent="0.3">
      <c r="A900" s="754"/>
      <c r="B900" s="574" t="s">
        <v>841</v>
      </c>
      <c r="C900" s="574"/>
      <c r="D900" s="571" t="s">
        <v>1072</v>
      </c>
      <c r="E900" s="574"/>
      <c r="F900" s="574" t="s">
        <v>8</v>
      </c>
      <c r="G900" s="916"/>
      <c r="H900" s="916">
        <f t="shared" si="86"/>
        <v>0</v>
      </c>
      <c r="I900" s="916">
        <f t="shared" si="87"/>
        <v>0</v>
      </c>
      <c r="J900" s="10"/>
      <c r="K900" s="953">
        <f t="shared" si="88"/>
        <v>0</v>
      </c>
    </row>
    <row r="901" spans="1:13" ht="15.6" hidden="1" x14ac:dyDescent="0.3">
      <c r="A901" s="754"/>
      <c r="B901" s="574" t="s">
        <v>842</v>
      </c>
      <c r="C901" s="574"/>
      <c r="D901" s="571" t="s">
        <v>1071</v>
      </c>
      <c r="E901" s="574"/>
      <c r="F901" s="574" t="s">
        <v>8</v>
      </c>
      <c r="G901" s="916"/>
      <c r="H901" s="916">
        <f t="shared" si="86"/>
        <v>0</v>
      </c>
      <c r="I901" s="916">
        <f t="shared" si="87"/>
        <v>0</v>
      </c>
      <c r="J901" s="10"/>
      <c r="K901" s="953">
        <f t="shared" si="88"/>
        <v>0</v>
      </c>
    </row>
    <row r="902" spans="1:13" ht="15.6" hidden="1" x14ac:dyDescent="0.3">
      <c r="A902" s="754"/>
      <c r="B902" s="116" t="s">
        <v>2808</v>
      </c>
      <c r="C902" s="116"/>
      <c r="D902" s="117" t="s">
        <v>2809</v>
      </c>
      <c r="E902" s="116"/>
      <c r="F902" s="116"/>
      <c r="G902" s="999"/>
      <c r="H902" s="960"/>
      <c r="I902" s="960"/>
      <c r="J902" s="110"/>
      <c r="K902" s="960"/>
    </row>
    <row r="903" spans="1:13" ht="15.6" hidden="1" x14ac:dyDescent="0.3">
      <c r="A903" s="754"/>
      <c r="B903" s="122" t="s">
        <v>2822</v>
      </c>
      <c r="C903" s="459" t="s">
        <v>3369</v>
      </c>
      <c r="D903" s="77" t="s">
        <v>2723</v>
      </c>
      <c r="E903" s="78"/>
      <c r="F903" s="635" t="s">
        <v>237</v>
      </c>
      <c r="G903" s="916"/>
      <c r="H903" s="916">
        <f t="shared" si="86"/>
        <v>0</v>
      </c>
      <c r="I903" s="986">
        <f>H903*$I$14</f>
        <v>0</v>
      </c>
      <c r="J903" s="123"/>
      <c r="K903" s="986">
        <f>SUM(H903:I903)</f>
        <v>0</v>
      </c>
    </row>
    <row r="904" spans="1:13" ht="15.6" hidden="1" x14ac:dyDescent="0.3">
      <c r="A904" s="754"/>
      <c r="B904" s="122" t="s">
        <v>2823</v>
      </c>
      <c r="C904" s="69" t="s">
        <v>3005</v>
      </c>
      <c r="D904" s="77" t="s">
        <v>2725</v>
      </c>
      <c r="E904" s="78"/>
      <c r="F904" s="79" t="s">
        <v>237</v>
      </c>
      <c r="G904" s="916">
        <v>7.06</v>
      </c>
      <c r="H904" s="916">
        <f t="shared" si="86"/>
        <v>0</v>
      </c>
      <c r="I904" s="986">
        <f>H904*$I$14</f>
        <v>0</v>
      </c>
      <c r="J904" s="123"/>
      <c r="K904" s="986">
        <f>SUM(H904:I904)</f>
        <v>0</v>
      </c>
    </row>
    <row r="905" spans="1:13" ht="15.6" hidden="1" x14ac:dyDescent="0.3">
      <c r="A905" s="754"/>
      <c r="B905" s="574"/>
      <c r="C905" s="574"/>
      <c r="D905" s="574"/>
      <c r="E905" s="574"/>
      <c r="F905" s="574"/>
      <c r="G905" s="955"/>
      <c r="H905" s="916"/>
      <c r="I905" s="955"/>
      <c r="J905" s="574"/>
      <c r="K905" s="955"/>
    </row>
    <row r="906" spans="1:13" ht="15.6" hidden="1" x14ac:dyDescent="0.3">
      <c r="A906" s="754"/>
      <c r="B906" s="42" t="s">
        <v>257</v>
      </c>
      <c r="C906" s="42"/>
      <c r="D906" s="65" t="s">
        <v>1070</v>
      </c>
      <c r="E906" s="42"/>
      <c r="F906" s="42"/>
      <c r="G906" s="956"/>
      <c r="H906" s="956"/>
      <c r="I906" s="956"/>
      <c r="J906" s="42"/>
      <c r="K906" s="956"/>
    </row>
    <row r="907" spans="1:13" ht="15.6" hidden="1" x14ac:dyDescent="0.3">
      <c r="A907" s="754"/>
      <c r="B907" s="574" t="s">
        <v>843</v>
      </c>
      <c r="C907" s="574"/>
      <c r="D907" s="571" t="s">
        <v>1069</v>
      </c>
      <c r="E907" s="574"/>
      <c r="F907" s="574" t="s">
        <v>8</v>
      </c>
      <c r="G907" s="916"/>
      <c r="H907" s="916">
        <f t="shared" si="86"/>
        <v>0</v>
      </c>
      <c r="I907" s="916">
        <f>H907*$I$14</f>
        <v>0</v>
      </c>
      <c r="J907" s="10"/>
      <c r="K907" s="953">
        <f>SUM(H907:I907)</f>
        <v>0</v>
      </c>
    </row>
    <row r="908" spans="1:13" ht="15.6" hidden="1" x14ac:dyDescent="0.3">
      <c r="A908" s="754"/>
      <c r="B908" s="574" t="s">
        <v>844</v>
      </c>
      <c r="C908" s="574"/>
      <c r="D908" s="571" t="s">
        <v>1068</v>
      </c>
      <c r="E908" s="574"/>
      <c r="F908" s="574" t="s">
        <v>8</v>
      </c>
      <c r="G908" s="916"/>
      <c r="H908" s="916">
        <f t="shared" si="86"/>
        <v>0</v>
      </c>
      <c r="I908" s="916">
        <f>H908*$I$14</f>
        <v>0</v>
      </c>
      <c r="J908" s="10"/>
      <c r="K908" s="953">
        <f>SUM(H908:I908)</f>
        <v>0</v>
      </c>
    </row>
    <row r="909" spans="1:13" ht="15.6" x14ac:dyDescent="0.3">
      <c r="A909" s="754" t="s">
        <v>4247</v>
      </c>
      <c r="B909" s="116" t="s">
        <v>845</v>
      </c>
      <c r="C909" s="116"/>
      <c r="D909" s="117" t="s">
        <v>1067</v>
      </c>
      <c r="E909" s="116"/>
      <c r="F909" s="116"/>
      <c r="G909" s="960"/>
      <c r="H909" s="960"/>
      <c r="I909" s="960"/>
      <c r="J909" s="110"/>
      <c r="K909" s="960"/>
      <c r="L909" s="1058"/>
      <c r="M909" s="1058"/>
    </row>
    <row r="910" spans="1:13" s="1058" customFormat="1" ht="52.8" x14ac:dyDescent="0.3">
      <c r="A910" s="1140" t="str">
        <f>IF(K910&lt;&gt;0,"x","")</f>
        <v>x</v>
      </c>
      <c r="B910" s="891" t="s">
        <v>2810</v>
      </c>
      <c r="C910" s="904" t="s">
        <v>3370</v>
      </c>
      <c r="D910" s="842" t="s">
        <v>4547</v>
      </c>
      <c r="E910" s="890">
        <v>238.61000000000004</v>
      </c>
      <c r="F910" s="892" t="s">
        <v>237</v>
      </c>
      <c r="G910" s="916">
        <v>63.55912147781428</v>
      </c>
      <c r="H910" s="916">
        <f>TRUNC(E910*G910,2)</f>
        <v>15165.84</v>
      </c>
      <c r="I910" s="916"/>
      <c r="J910" s="916">
        <f>TRUNC(H910*$J$109,2)</f>
        <v>3174.21</v>
      </c>
      <c r="K910" s="953">
        <f>TRUNC(SUM(H910:J910),2)</f>
        <v>18340.05</v>
      </c>
    </row>
    <row r="911" spans="1:13" s="1058" customFormat="1" ht="52.8" x14ac:dyDescent="0.3">
      <c r="A911" s="1140" t="str">
        <f>IF(K911&lt;&gt;0,"x","")</f>
        <v>x</v>
      </c>
      <c r="B911" s="891" t="s">
        <v>4545</v>
      </c>
      <c r="C911" s="904" t="s">
        <v>3370</v>
      </c>
      <c r="D911" s="842" t="s">
        <v>4546</v>
      </c>
      <c r="E911" s="890">
        <v>238.61000000000004</v>
      </c>
      <c r="F911" s="892" t="s">
        <v>237</v>
      </c>
      <c r="G911" s="916">
        <v>31.883259104772048</v>
      </c>
      <c r="H911" s="916">
        <f>TRUNC(E911*G911,2)</f>
        <v>7607.66</v>
      </c>
      <c r="I911" s="916">
        <f>TRUNC(H911*$I$14,2)</f>
        <v>2050.7800000000002</v>
      </c>
      <c r="J911" s="10"/>
      <c r="K911" s="953">
        <f>TRUNC(SUM(H911:I911),2)</f>
        <v>9658.44</v>
      </c>
    </row>
    <row r="912" spans="1:13" ht="15.6" x14ac:dyDescent="0.3">
      <c r="A912" s="754" t="s">
        <v>4247</v>
      </c>
      <c r="B912" s="82"/>
      <c r="C912" s="82"/>
      <c r="D912" s="83"/>
      <c r="E912" s="82"/>
      <c r="F912" s="82"/>
      <c r="G912" s="969"/>
      <c r="H912" s="969"/>
      <c r="I912" s="969"/>
      <c r="J912" s="18"/>
      <c r="K912" s="958"/>
      <c r="L912" s="1058"/>
      <c r="M912" s="1058"/>
    </row>
    <row r="913" spans="1:13" ht="15.6" x14ac:dyDescent="0.3">
      <c r="A913" s="754" t="s">
        <v>4247</v>
      </c>
      <c r="B913" s="116" t="s">
        <v>258</v>
      </c>
      <c r="C913" s="116"/>
      <c r="D913" s="117" t="s">
        <v>1066</v>
      </c>
      <c r="E913" s="116"/>
      <c r="F913" s="116"/>
      <c r="G913" s="960"/>
      <c r="H913" s="960"/>
      <c r="I913" s="960"/>
      <c r="J913" s="110"/>
      <c r="K913" s="960"/>
      <c r="L913" s="1058"/>
      <c r="M913" s="1058"/>
    </row>
    <row r="914" spans="1:13" ht="15.6" x14ac:dyDescent="0.3">
      <c r="A914" s="754" t="str">
        <f>IF(K914&lt;&gt;0,"x","")</f>
        <v>x</v>
      </c>
      <c r="B914" s="574" t="s">
        <v>2811</v>
      </c>
      <c r="C914" s="1052" t="s">
        <v>3006</v>
      </c>
      <c r="D914" s="77" t="s">
        <v>2721</v>
      </c>
      <c r="E914" s="78">
        <v>247.64000000000001</v>
      </c>
      <c r="F914" s="79" t="s">
        <v>237</v>
      </c>
      <c r="G914" s="916">
        <v>44.678042093026825</v>
      </c>
      <c r="H914" s="916">
        <f>TRUNC(E914*G914,2)</f>
        <v>11064.07</v>
      </c>
      <c r="I914" s="916">
        <f>TRUNC(H914*$I$14,2)</f>
        <v>2982.52</v>
      </c>
      <c r="J914" s="126"/>
      <c r="K914" s="953">
        <f>TRUNC(SUM(H914:I914),2)</f>
        <v>14046.59</v>
      </c>
      <c r="L914" s="1058"/>
      <c r="M914" s="1058"/>
    </row>
    <row r="915" spans="1:13" ht="15.6" hidden="1" x14ac:dyDescent="0.3">
      <c r="A915" s="754" t="str">
        <f>IF(K915&lt;&gt;0,"x","")</f>
        <v/>
      </c>
      <c r="B915" s="574" t="s">
        <v>2812</v>
      </c>
      <c r="C915" s="459" t="s">
        <v>3010</v>
      </c>
      <c r="D915" s="77" t="s">
        <v>2722</v>
      </c>
      <c r="E915" s="78"/>
      <c r="F915" s="79" t="s">
        <v>237</v>
      </c>
      <c r="G915" s="916">
        <f>'Composições Unitárias'!G1057</f>
        <v>126.46</v>
      </c>
      <c r="H915" s="959">
        <f>G915*E915</f>
        <v>0</v>
      </c>
      <c r="I915" s="959">
        <f>H915*$I$14</f>
        <v>0</v>
      </c>
      <c r="J915" s="126"/>
      <c r="K915" s="953">
        <f>TRUNC(SUM(H915:I915),2)</f>
        <v>0</v>
      </c>
    </row>
    <row r="916" spans="1:13" ht="15.6" x14ac:dyDescent="0.3">
      <c r="A916" s="915" t="str">
        <f>IF(K916&lt;&gt;0,"x","")</f>
        <v>x</v>
      </c>
      <c r="B916" s="882" t="s">
        <v>4411</v>
      </c>
      <c r="C916" s="905" t="s">
        <v>4412</v>
      </c>
      <c r="D916" s="896" t="s">
        <v>4410</v>
      </c>
      <c r="E916" s="909">
        <v>51.42</v>
      </c>
      <c r="F916" s="892" t="s">
        <v>237</v>
      </c>
      <c r="G916" s="969">
        <v>126.456168773568</v>
      </c>
      <c r="H916" s="916">
        <f>TRUNC(E916*G916,2)</f>
        <v>6502.37</v>
      </c>
      <c r="I916" s="916">
        <f>TRUNC(H916*$I$14,2)</f>
        <v>1752.83</v>
      </c>
      <c r="J916" s="126"/>
      <c r="K916" s="953">
        <f>TRUNC(SUM(H916:I916),2)</f>
        <v>8255.2000000000007</v>
      </c>
      <c r="L916" s="1058"/>
      <c r="M916" s="1058"/>
    </row>
    <row r="917" spans="1:13" ht="15.6" x14ac:dyDescent="0.3">
      <c r="A917" s="754" t="s">
        <v>4247</v>
      </c>
      <c r="B917" s="82"/>
      <c r="C917" s="82"/>
      <c r="D917" s="83"/>
      <c r="E917" s="82"/>
      <c r="F917" s="82"/>
      <c r="G917" s="969"/>
      <c r="H917" s="969"/>
      <c r="I917" s="969"/>
      <c r="J917" s="18"/>
      <c r="K917" s="958"/>
      <c r="L917" s="1058"/>
      <c r="M917" s="1058"/>
    </row>
    <row r="918" spans="1:13" ht="15.6" hidden="1" x14ac:dyDescent="0.3">
      <c r="A918" s="754"/>
      <c r="B918" s="574" t="s">
        <v>846</v>
      </c>
      <c r="C918" s="574"/>
      <c r="D918" s="571" t="s">
        <v>1065</v>
      </c>
      <c r="E918" s="574"/>
      <c r="F918" s="574" t="s">
        <v>8</v>
      </c>
      <c r="G918" s="916"/>
      <c r="H918" s="916">
        <f>G918*E918</f>
        <v>0</v>
      </c>
      <c r="I918" s="916">
        <f>H918*$I$14</f>
        <v>0</v>
      </c>
      <c r="J918" s="10"/>
      <c r="K918" s="953">
        <f>SUM(H918:I918)</f>
        <v>0</v>
      </c>
    </row>
    <row r="919" spans="1:13" ht="15.6" hidden="1" x14ac:dyDescent="0.3">
      <c r="A919" s="754"/>
      <c r="B919" s="574" t="s">
        <v>847</v>
      </c>
      <c r="C919" s="574"/>
      <c r="D919" s="571" t="s">
        <v>1064</v>
      </c>
      <c r="E919" s="574"/>
      <c r="F919" s="574" t="s">
        <v>8</v>
      </c>
      <c r="G919" s="916"/>
      <c r="H919" s="916">
        <f>G919*E919</f>
        <v>0</v>
      </c>
      <c r="I919" s="916">
        <f>H919*$I$14</f>
        <v>0</v>
      </c>
      <c r="J919" s="10"/>
      <c r="K919" s="953">
        <f>SUM(H919:I919)</f>
        <v>0</v>
      </c>
    </row>
    <row r="920" spans="1:13" ht="15.6" hidden="1" x14ac:dyDescent="0.3">
      <c r="A920" s="754"/>
      <c r="B920" s="574" t="s">
        <v>848</v>
      </c>
      <c r="C920" s="574"/>
      <c r="D920" s="571" t="s">
        <v>1063</v>
      </c>
      <c r="E920" s="574"/>
      <c r="F920" s="574" t="s">
        <v>8</v>
      </c>
      <c r="G920" s="916"/>
      <c r="H920" s="916">
        <f>G920*E920</f>
        <v>0</v>
      </c>
      <c r="I920" s="916">
        <f>H920*$I$14</f>
        <v>0</v>
      </c>
      <c r="J920" s="10"/>
      <c r="K920" s="953">
        <f>SUM(H920:I920)</f>
        <v>0</v>
      </c>
    </row>
    <row r="921" spans="1:13" ht="15.6" hidden="1" x14ac:dyDescent="0.3">
      <c r="A921" s="754"/>
      <c r="B921" s="574"/>
      <c r="C921" s="574"/>
      <c r="D921" s="574"/>
      <c r="E921" s="574"/>
      <c r="F921" s="574"/>
      <c r="G921" s="955"/>
      <c r="H921" s="955"/>
      <c r="I921" s="955"/>
      <c r="J921" s="574"/>
      <c r="K921" s="955"/>
    </row>
    <row r="922" spans="1:13" ht="15.6" x14ac:dyDescent="0.3">
      <c r="A922" s="754" t="s">
        <v>4247</v>
      </c>
      <c r="B922" s="42" t="s">
        <v>259</v>
      </c>
      <c r="C922" s="42"/>
      <c r="D922" s="65" t="s">
        <v>1062</v>
      </c>
      <c r="E922" s="42"/>
      <c r="F922" s="42"/>
      <c r="G922" s="956"/>
      <c r="H922" s="956"/>
      <c r="I922" s="956"/>
      <c r="J922" s="42"/>
      <c r="K922" s="956"/>
      <c r="L922" s="1058"/>
      <c r="M922" s="1058"/>
    </row>
    <row r="923" spans="1:13" ht="15.6" x14ac:dyDescent="0.3">
      <c r="A923" s="754" t="s">
        <v>4247</v>
      </c>
      <c r="B923" s="116" t="s">
        <v>260</v>
      </c>
      <c r="C923" s="116"/>
      <c r="D923" s="117" t="s">
        <v>1046</v>
      </c>
      <c r="E923" s="116"/>
      <c r="F923" s="116"/>
      <c r="G923" s="960"/>
      <c r="H923" s="960"/>
      <c r="I923" s="960"/>
      <c r="J923" s="110"/>
      <c r="K923" s="957"/>
      <c r="L923" s="1058"/>
      <c r="M923" s="1058"/>
    </row>
    <row r="924" spans="1:13" ht="26.4" x14ac:dyDescent="0.3">
      <c r="A924" s="754" t="str">
        <f>IF(K924&lt;&gt;0,"x","")</f>
        <v>x</v>
      </c>
      <c r="B924" s="576" t="s">
        <v>3071</v>
      </c>
      <c r="C924" s="888" t="s">
        <v>2980</v>
      </c>
      <c r="D924" s="77" t="s">
        <v>4072</v>
      </c>
      <c r="E924" s="78">
        <v>107.5</v>
      </c>
      <c r="F924" s="567" t="s">
        <v>8</v>
      </c>
      <c r="G924" s="916">
        <v>16.336481022410098</v>
      </c>
      <c r="H924" s="916">
        <f>TRUNC(E924*G924,2)</f>
        <v>1756.17</v>
      </c>
      <c r="I924" s="916">
        <f>TRUNC(H924*$I$14,2)</f>
        <v>473.4</v>
      </c>
      <c r="J924" s="10"/>
      <c r="K924" s="953">
        <f>TRUNC(SUM(H924:I924),2)</f>
        <v>2229.5700000000002</v>
      </c>
      <c r="L924" s="1058"/>
      <c r="M924" s="1058"/>
    </row>
    <row r="925" spans="1:13" ht="15.6" x14ac:dyDescent="0.3">
      <c r="A925" s="754" t="str">
        <f>IF(K925&lt;&gt;0,"x","")</f>
        <v>x</v>
      </c>
      <c r="B925" s="576" t="s">
        <v>3072</v>
      </c>
      <c r="C925" s="888" t="s">
        <v>4536</v>
      </c>
      <c r="D925" s="889" t="s">
        <v>4537</v>
      </c>
      <c r="E925" s="890">
        <v>1169.27</v>
      </c>
      <c r="F925" s="567" t="s">
        <v>8</v>
      </c>
      <c r="G925" s="916">
        <v>9.0855722092407714</v>
      </c>
      <c r="H925" s="916">
        <f>TRUNC(E925*G925,2)</f>
        <v>10623.48</v>
      </c>
      <c r="I925" s="916">
        <f>TRUNC(H925*$I$14,2)</f>
        <v>2863.75</v>
      </c>
      <c r="J925" s="10"/>
      <c r="K925" s="953">
        <f>TRUNC(SUM(H925:I925),2)</f>
        <v>13487.23</v>
      </c>
      <c r="L925" s="1058"/>
      <c r="M925" s="1058"/>
    </row>
    <row r="926" spans="1:13" ht="14.25" customHeight="1" x14ac:dyDescent="0.3">
      <c r="A926" s="754" t="str">
        <f>IF(K926&lt;&gt;0,"x","")</f>
        <v>x</v>
      </c>
      <c r="B926" s="576" t="s">
        <v>3724</v>
      </c>
      <c r="C926" s="888" t="s">
        <v>4538</v>
      </c>
      <c r="D926" s="889" t="s">
        <v>4539</v>
      </c>
      <c r="E926" s="78">
        <v>299.06</v>
      </c>
      <c r="F926" s="567" t="s">
        <v>8</v>
      </c>
      <c r="G926" s="916">
        <v>16.073246709060715</v>
      </c>
      <c r="H926" s="916">
        <f>TRUNC(E926*G926,2)</f>
        <v>4806.8599999999997</v>
      </c>
      <c r="I926" s="916">
        <f>TRUNC(H926*$I$14,2)</f>
        <v>1295.77</v>
      </c>
      <c r="J926" s="10"/>
      <c r="K926" s="953">
        <f>TRUNC(SUM(H926:I926),2)</f>
        <v>6102.63</v>
      </c>
      <c r="L926" s="1058"/>
      <c r="M926" s="1058"/>
    </row>
    <row r="927" spans="1:13" ht="15.6" x14ac:dyDescent="0.3">
      <c r="A927" s="754" t="s">
        <v>4247</v>
      </c>
      <c r="B927" s="574"/>
      <c r="C927" s="574"/>
      <c r="D927" s="571"/>
      <c r="E927" s="574"/>
      <c r="F927" s="574"/>
      <c r="G927" s="916"/>
      <c r="H927" s="916"/>
      <c r="I927" s="916"/>
      <c r="J927" s="10"/>
      <c r="K927" s="953"/>
      <c r="L927" s="1058"/>
      <c r="M927" s="1058"/>
    </row>
    <row r="928" spans="1:13" ht="15.6" hidden="1" x14ac:dyDescent="0.3">
      <c r="A928" s="754"/>
      <c r="B928" s="574" t="s">
        <v>849</v>
      </c>
      <c r="C928" s="574"/>
      <c r="D928" s="571" t="s">
        <v>1047</v>
      </c>
      <c r="E928" s="574"/>
      <c r="F928" s="574" t="s">
        <v>8</v>
      </c>
      <c r="G928" s="916"/>
      <c r="H928" s="916">
        <f>G928*E928</f>
        <v>0</v>
      </c>
      <c r="I928" s="916">
        <f>H928*$I$14</f>
        <v>0</v>
      </c>
      <c r="J928" s="10"/>
      <c r="K928" s="953">
        <f>SUM(H928:I928)</f>
        <v>0</v>
      </c>
    </row>
    <row r="929" spans="1:13" ht="15.6" hidden="1" x14ac:dyDescent="0.3">
      <c r="A929" s="754"/>
      <c r="B929" s="574" t="s">
        <v>850</v>
      </c>
      <c r="C929" s="574"/>
      <c r="D929" s="571" t="s">
        <v>1048</v>
      </c>
      <c r="E929" s="574"/>
      <c r="F929" s="574" t="s">
        <v>8</v>
      </c>
      <c r="G929" s="916"/>
      <c r="H929" s="916">
        <f>G929*E929</f>
        <v>0</v>
      </c>
      <c r="I929" s="916">
        <f>H929*$I$14</f>
        <v>0</v>
      </c>
      <c r="J929" s="10"/>
      <c r="K929" s="953">
        <f>SUM(H929:I929)</f>
        <v>0</v>
      </c>
    </row>
    <row r="930" spans="1:13" ht="15.6" hidden="1" x14ac:dyDescent="0.3">
      <c r="A930" s="754"/>
      <c r="B930" s="574" t="s">
        <v>261</v>
      </c>
      <c r="C930" s="574"/>
      <c r="D930" s="571" t="s">
        <v>1049</v>
      </c>
      <c r="E930" s="574"/>
      <c r="F930" s="574" t="s">
        <v>8</v>
      </c>
      <c r="G930" s="916"/>
      <c r="H930" s="916">
        <f>G930*E930</f>
        <v>0</v>
      </c>
      <c r="I930" s="916">
        <f>H930*$I$14</f>
        <v>0</v>
      </c>
      <c r="J930" s="10"/>
      <c r="K930" s="953">
        <f>SUM(H930:I930)</f>
        <v>0</v>
      </c>
    </row>
    <row r="931" spans="1:13" ht="15.6" hidden="1" x14ac:dyDescent="0.3">
      <c r="A931" s="754"/>
      <c r="B931" s="574" t="s">
        <v>851</v>
      </c>
      <c r="C931" s="574"/>
      <c r="D931" s="571" t="s">
        <v>1050</v>
      </c>
      <c r="E931" s="574"/>
      <c r="F931" s="574" t="s">
        <v>8</v>
      </c>
      <c r="G931" s="916"/>
      <c r="H931" s="916">
        <f>G931*E931</f>
        <v>0</v>
      </c>
      <c r="I931" s="916">
        <f>H931*$I$14</f>
        <v>0</v>
      </c>
      <c r="J931" s="10"/>
      <c r="K931" s="953">
        <f>SUM(H931:I931)</f>
        <v>0</v>
      </c>
    </row>
    <row r="932" spans="1:13" ht="15.6" x14ac:dyDescent="0.3">
      <c r="A932" s="754" t="s">
        <v>4247</v>
      </c>
      <c r="B932" s="116" t="s">
        <v>262</v>
      </c>
      <c r="C932" s="116"/>
      <c r="D932" s="117" t="s">
        <v>1051</v>
      </c>
      <c r="E932" s="116"/>
      <c r="F932" s="116"/>
      <c r="G932" s="960"/>
      <c r="H932" s="960"/>
      <c r="I932" s="960"/>
      <c r="J932" s="110"/>
      <c r="K932" s="957"/>
      <c r="L932" s="1058"/>
      <c r="M932" s="1058"/>
    </row>
    <row r="933" spans="1:13" ht="26.4" x14ac:dyDescent="0.3">
      <c r="A933" s="754" t="str">
        <f>IF(K933&lt;&gt;0,"x","")</f>
        <v>x</v>
      </c>
      <c r="B933" s="576" t="s">
        <v>3074</v>
      </c>
      <c r="C933" s="888" t="s">
        <v>3725</v>
      </c>
      <c r="D933" s="77" t="s">
        <v>4413</v>
      </c>
      <c r="E933" s="78">
        <v>299.06</v>
      </c>
      <c r="F933" s="567" t="s">
        <v>237</v>
      </c>
      <c r="G933" s="916">
        <v>20.963023499459833</v>
      </c>
      <c r="H933" s="916">
        <f>TRUNC(E933*G933,2)</f>
        <v>6269.2</v>
      </c>
      <c r="I933" s="916">
        <f>TRUNC(H933*$I$14,2)</f>
        <v>1689.98</v>
      </c>
      <c r="J933" s="10"/>
      <c r="K933" s="953">
        <f>TRUNC(SUM(H933:I933),2)</f>
        <v>7959.18</v>
      </c>
      <c r="L933" s="1058"/>
      <c r="M933" s="1058"/>
    </row>
    <row r="934" spans="1:13" ht="15.6" x14ac:dyDescent="0.3">
      <c r="A934" s="754" t="s">
        <v>4247</v>
      </c>
      <c r="B934" s="574"/>
      <c r="C934" s="574"/>
      <c r="D934" s="571"/>
      <c r="E934" s="574"/>
      <c r="F934" s="574"/>
      <c r="G934" s="916"/>
      <c r="H934" s="916"/>
      <c r="I934" s="916"/>
      <c r="J934" s="10"/>
      <c r="K934" s="953"/>
      <c r="L934" s="1058"/>
      <c r="M934" s="1058"/>
    </row>
    <row r="935" spans="1:13" ht="15.6" hidden="1" x14ac:dyDescent="0.3">
      <c r="A935" s="754"/>
      <c r="B935" s="574" t="s">
        <v>852</v>
      </c>
      <c r="C935" s="574"/>
      <c r="D935" s="571" t="s">
        <v>1052</v>
      </c>
      <c r="E935" s="574"/>
      <c r="F935" s="574" t="s">
        <v>8</v>
      </c>
      <c r="G935" s="916"/>
      <c r="H935" s="916">
        <f>G935*E935</f>
        <v>0</v>
      </c>
      <c r="I935" s="916">
        <f>H935*$I$14</f>
        <v>0</v>
      </c>
      <c r="J935" s="10"/>
      <c r="K935" s="953">
        <f>SUM(H935:I935)</f>
        <v>0</v>
      </c>
    </row>
    <row r="936" spans="1:13" ht="15.6" hidden="1" x14ac:dyDescent="0.3">
      <c r="A936" s="754"/>
      <c r="B936" s="574" t="s">
        <v>853</v>
      </c>
      <c r="C936" s="574"/>
      <c r="D936" s="571" t="s">
        <v>1053</v>
      </c>
      <c r="E936" s="574"/>
      <c r="F936" s="574" t="s">
        <v>8</v>
      </c>
      <c r="G936" s="916"/>
      <c r="H936" s="916">
        <f>G936*E936</f>
        <v>0</v>
      </c>
      <c r="I936" s="916">
        <f>H936*$I$14</f>
        <v>0</v>
      </c>
      <c r="J936" s="10"/>
      <c r="K936" s="953">
        <f>SUM(H936:I936)</f>
        <v>0</v>
      </c>
    </row>
    <row r="937" spans="1:13" ht="15.6" x14ac:dyDescent="0.3">
      <c r="A937" s="754" t="s">
        <v>4247</v>
      </c>
      <c r="B937" s="116" t="s">
        <v>263</v>
      </c>
      <c r="C937" s="116"/>
      <c r="D937" s="117" t="s">
        <v>1054</v>
      </c>
      <c r="E937" s="116"/>
      <c r="F937" s="116"/>
      <c r="G937" s="960"/>
      <c r="H937" s="960"/>
      <c r="I937" s="960"/>
      <c r="J937" s="110"/>
      <c r="K937" s="957"/>
      <c r="L937" s="1058"/>
      <c r="M937" s="1058"/>
    </row>
    <row r="938" spans="1:13" ht="26.4" x14ac:dyDescent="0.3">
      <c r="A938" s="754" t="str">
        <f>IF(K938&lt;&gt;0,"x","")</f>
        <v>x</v>
      </c>
      <c r="B938" s="69" t="s">
        <v>2813</v>
      </c>
      <c r="C938" s="1052" t="s">
        <v>2981</v>
      </c>
      <c r="D938" s="696" t="s">
        <v>4577</v>
      </c>
      <c r="E938" s="78">
        <v>47.822300000000006</v>
      </c>
      <c r="F938" s="635" t="s">
        <v>237</v>
      </c>
      <c r="G938" s="916">
        <v>8.8622218827625066</v>
      </c>
      <c r="H938" s="916">
        <f>TRUNC(E938*G938,2)</f>
        <v>423.81</v>
      </c>
      <c r="I938" s="916">
        <f>TRUNC(H938*$I$14,2)</f>
        <v>114.24</v>
      </c>
      <c r="J938" s="126"/>
      <c r="K938" s="953">
        <f>TRUNC(SUM(H938:I938),2)</f>
        <v>538.04999999999995</v>
      </c>
      <c r="L938" s="1058"/>
      <c r="M938" s="1058"/>
    </row>
    <row r="939" spans="1:13" ht="26.4" x14ac:dyDescent="0.3">
      <c r="A939" s="754" t="str">
        <f>IF(K939&lt;&gt;0,"x","")</f>
        <v>x</v>
      </c>
      <c r="B939" s="574" t="s">
        <v>2814</v>
      </c>
      <c r="C939" s="1052" t="s">
        <v>2981</v>
      </c>
      <c r="D939" s="696" t="s">
        <v>4094</v>
      </c>
      <c r="E939" s="78">
        <v>1343.1923000000002</v>
      </c>
      <c r="F939" s="79" t="s">
        <v>237</v>
      </c>
      <c r="G939" s="916">
        <v>8.8622218827625066</v>
      </c>
      <c r="H939" s="916">
        <f>TRUNC(E939*G939,2)</f>
        <v>11903.66</v>
      </c>
      <c r="I939" s="916">
        <f>TRUNC(H939*$I$14,2)</f>
        <v>3208.85</v>
      </c>
      <c r="J939" s="126"/>
      <c r="K939" s="953">
        <f>TRUNC(SUM(H939:I939),2)</f>
        <v>15112.51</v>
      </c>
      <c r="L939" s="1058"/>
      <c r="M939" s="1058"/>
    </row>
    <row r="940" spans="1:13" ht="15.6" x14ac:dyDescent="0.3">
      <c r="A940" s="754" t="s">
        <v>4247</v>
      </c>
      <c r="B940" s="574"/>
      <c r="C940" s="574"/>
      <c r="D940" s="638"/>
      <c r="E940" s="574"/>
      <c r="F940" s="574"/>
      <c r="G940" s="916"/>
      <c r="H940" s="959"/>
      <c r="I940" s="916"/>
      <c r="J940" s="10"/>
      <c r="K940" s="953"/>
      <c r="L940" s="1058"/>
      <c r="M940" s="1058"/>
    </row>
    <row r="941" spans="1:13" ht="15.6" hidden="1" x14ac:dyDescent="0.3">
      <c r="A941" s="754"/>
      <c r="B941" s="574" t="s">
        <v>854</v>
      </c>
      <c r="C941" s="574"/>
      <c r="D941" s="571" t="s">
        <v>1055</v>
      </c>
      <c r="E941" s="574"/>
      <c r="F941" s="574" t="s">
        <v>8</v>
      </c>
      <c r="G941" s="916"/>
      <c r="H941" s="959">
        <f t="shared" ref="H941:H946" si="89">G941*E941</f>
        <v>0</v>
      </c>
      <c r="I941" s="916">
        <f t="shared" ref="I941:I946" si="90">H941*$I$14</f>
        <v>0</v>
      </c>
      <c r="J941" s="10"/>
      <c r="K941" s="953">
        <f t="shared" ref="K941:K946" si="91">SUM(H941:I941)</f>
        <v>0</v>
      </c>
    </row>
    <row r="942" spans="1:13" ht="15.6" hidden="1" x14ac:dyDescent="0.3">
      <c r="A942" s="754"/>
      <c r="B942" s="574" t="s">
        <v>855</v>
      </c>
      <c r="C942" s="574"/>
      <c r="D942" s="571" t="s">
        <v>1056</v>
      </c>
      <c r="E942" s="574"/>
      <c r="F942" s="574" t="s">
        <v>8</v>
      </c>
      <c r="G942" s="916"/>
      <c r="H942" s="959">
        <f t="shared" si="89"/>
        <v>0</v>
      </c>
      <c r="I942" s="916">
        <f t="shared" si="90"/>
        <v>0</v>
      </c>
      <c r="J942" s="10"/>
      <c r="K942" s="953">
        <f t="shared" si="91"/>
        <v>0</v>
      </c>
    </row>
    <row r="943" spans="1:13" ht="15.6" hidden="1" x14ac:dyDescent="0.3">
      <c r="A943" s="754"/>
      <c r="B943" s="574" t="s">
        <v>856</v>
      </c>
      <c r="C943" s="574"/>
      <c r="D943" s="571" t="s">
        <v>1057</v>
      </c>
      <c r="E943" s="574"/>
      <c r="F943" s="574" t="s">
        <v>8</v>
      </c>
      <c r="G943" s="916"/>
      <c r="H943" s="959">
        <f t="shared" si="89"/>
        <v>0</v>
      </c>
      <c r="I943" s="916">
        <f t="shared" si="90"/>
        <v>0</v>
      </c>
      <c r="J943" s="10"/>
      <c r="K943" s="953">
        <f t="shared" si="91"/>
        <v>0</v>
      </c>
    </row>
    <row r="944" spans="1:13" ht="15.6" hidden="1" x14ac:dyDescent="0.3">
      <c r="A944" s="754"/>
      <c r="B944" s="574" t="s">
        <v>857</v>
      </c>
      <c r="C944" s="574"/>
      <c r="D944" s="571" t="s">
        <v>1058</v>
      </c>
      <c r="E944" s="574"/>
      <c r="F944" s="574" t="s">
        <v>8</v>
      </c>
      <c r="G944" s="916"/>
      <c r="H944" s="959">
        <f t="shared" si="89"/>
        <v>0</v>
      </c>
      <c r="I944" s="916">
        <f t="shared" si="90"/>
        <v>0</v>
      </c>
      <c r="J944" s="10"/>
      <c r="K944" s="953">
        <f t="shared" si="91"/>
        <v>0</v>
      </c>
    </row>
    <row r="945" spans="1:13" ht="15.6" hidden="1" x14ac:dyDescent="0.3">
      <c r="A945" s="754"/>
      <c r="B945" s="574" t="s">
        <v>858</v>
      </c>
      <c r="C945" s="574"/>
      <c r="D945" s="571" t="s">
        <v>1059</v>
      </c>
      <c r="E945" s="574"/>
      <c r="F945" s="574" t="s">
        <v>8</v>
      </c>
      <c r="G945" s="916"/>
      <c r="H945" s="959">
        <f t="shared" si="89"/>
        <v>0</v>
      </c>
      <c r="I945" s="916">
        <f t="shared" si="90"/>
        <v>0</v>
      </c>
      <c r="J945" s="10"/>
      <c r="K945" s="953">
        <f t="shared" si="91"/>
        <v>0</v>
      </c>
    </row>
    <row r="946" spans="1:13" ht="15.6" hidden="1" x14ac:dyDescent="0.3">
      <c r="A946" s="754"/>
      <c r="B946" s="574" t="s">
        <v>859</v>
      </c>
      <c r="C946" s="574"/>
      <c r="D946" s="571" t="s">
        <v>1060</v>
      </c>
      <c r="E946" s="574"/>
      <c r="F946" s="574" t="s">
        <v>8</v>
      </c>
      <c r="G946" s="916"/>
      <c r="H946" s="959">
        <f t="shared" si="89"/>
        <v>0</v>
      </c>
      <c r="I946" s="916">
        <f t="shared" si="90"/>
        <v>0</v>
      </c>
      <c r="J946" s="10"/>
      <c r="K946" s="953">
        <f t="shared" si="91"/>
        <v>0</v>
      </c>
    </row>
    <row r="947" spans="1:13" ht="15.6" hidden="1" x14ac:dyDescent="0.3">
      <c r="A947" s="754"/>
      <c r="B947" s="24" t="s">
        <v>860</v>
      </c>
      <c r="C947" s="24"/>
      <c r="D947" s="115" t="s">
        <v>1061</v>
      </c>
      <c r="E947" s="24"/>
      <c r="F947" s="24"/>
      <c r="G947" s="852"/>
      <c r="H947" s="852"/>
      <c r="I947" s="852"/>
      <c r="J947" s="75"/>
      <c r="K947" s="954"/>
    </row>
    <row r="948" spans="1:13" ht="26.4" hidden="1" x14ac:dyDescent="0.3">
      <c r="A948" s="754"/>
      <c r="B948" s="576" t="s">
        <v>3076</v>
      </c>
      <c r="C948" s="576" t="s">
        <v>3077</v>
      </c>
      <c r="D948" s="77" t="s">
        <v>3075</v>
      </c>
      <c r="E948" s="78"/>
      <c r="F948" s="567" t="s">
        <v>237</v>
      </c>
      <c r="G948" s="916"/>
      <c r="H948" s="916">
        <f>G948*E948</f>
        <v>0</v>
      </c>
      <c r="I948" s="916">
        <f>H948*$I$14</f>
        <v>0</v>
      </c>
      <c r="J948" s="10"/>
      <c r="K948" s="953">
        <f>SUM(H948:I948)</f>
        <v>0</v>
      </c>
    </row>
    <row r="949" spans="1:13" ht="15.6" hidden="1" x14ac:dyDescent="0.3">
      <c r="A949" s="754"/>
      <c r="B949" s="574"/>
      <c r="C949" s="574"/>
      <c r="D949" s="571"/>
      <c r="E949" s="574"/>
      <c r="F949" s="574"/>
      <c r="G949" s="916"/>
      <c r="H949" s="916"/>
      <c r="I949" s="916"/>
      <c r="J949" s="10"/>
      <c r="K949" s="953"/>
    </row>
    <row r="950" spans="1:13" ht="15.6" x14ac:dyDescent="0.3">
      <c r="A950" s="754" t="s">
        <v>4247</v>
      </c>
      <c r="B950" s="121" t="s">
        <v>2817</v>
      </c>
      <c r="C950" s="121"/>
      <c r="D950" s="118" t="s">
        <v>2816</v>
      </c>
      <c r="E950" s="121"/>
      <c r="F950" s="121"/>
      <c r="G950" s="982"/>
      <c r="H950" s="982"/>
      <c r="I950" s="982"/>
      <c r="J950" s="119"/>
      <c r="K950" s="961"/>
      <c r="L950" s="1058"/>
      <c r="M950" s="1058"/>
    </row>
    <row r="951" spans="1:13" ht="15.6" x14ac:dyDescent="0.3">
      <c r="A951" s="754" t="str">
        <f>IF(K951&lt;&gt;0,"x","")</f>
        <v>x</v>
      </c>
      <c r="B951" s="576" t="s">
        <v>2815</v>
      </c>
      <c r="C951" s="888" t="s">
        <v>3743</v>
      </c>
      <c r="D951" s="77" t="s">
        <v>3742</v>
      </c>
      <c r="E951" s="78">
        <v>299.06</v>
      </c>
      <c r="F951" s="567" t="s">
        <v>237</v>
      </c>
      <c r="G951" s="916">
        <v>2.4329231991382221</v>
      </c>
      <c r="H951" s="916">
        <f>TRUNC(E951*G951,2)</f>
        <v>727.59</v>
      </c>
      <c r="I951" s="916">
        <f>TRUNC(H951*$I$14,2)</f>
        <v>196.13</v>
      </c>
      <c r="J951" s="10"/>
      <c r="K951" s="953">
        <f>TRUNC(SUM(H951:I951),2)</f>
        <v>923.72</v>
      </c>
      <c r="L951" s="1058"/>
      <c r="M951" s="1058"/>
    </row>
    <row r="952" spans="1:13" ht="15.6" x14ac:dyDescent="0.3">
      <c r="A952" s="754" t="str">
        <f>IF(K952&lt;&gt;0,"x","")</f>
        <v>x</v>
      </c>
      <c r="B952" s="576" t="s">
        <v>3243</v>
      </c>
      <c r="C952" s="888" t="s">
        <v>3740</v>
      </c>
      <c r="D952" s="77" t="s">
        <v>3741</v>
      </c>
      <c r="E952" s="78">
        <v>1276.6199999999999</v>
      </c>
      <c r="F952" s="567" t="s">
        <v>237</v>
      </c>
      <c r="G952" s="916">
        <v>1.6671506512127487</v>
      </c>
      <c r="H952" s="916">
        <f>TRUNC(E952*G952,2)</f>
        <v>2128.31</v>
      </c>
      <c r="I952" s="916">
        <f>TRUNC(H952*$I$14,2)</f>
        <v>573.72</v>
      </c>
      <c r="J952" s="10"/>
      <c r="K952" s="953">
        <f>TRUNC(SUM(H952:I952),2)</f>
        <v>2702.03</v>
      </c>
      <c r="L952" s="1058"/>
      <c r="M952" s="1058"/>
    </row>
    <row r="953" spans="1:13" ht="15.6" x14ac:dyDescent="0.3">
      <c r="A953" s="754" t="s">
        <v>4247</v>
      </c>
      <c r="B953" s="27"/>
      <c r="C953" s="27"/>
      <c r="D953" s="644"/>
      <c r="E953" s="652"/>
      <c r="F953" s="636"/>
      <c r="H953" s="962"/>
      <c r="I953" s="962"/>
      <c r="J953" s="14"/>
      <c r="K953" s="962"/>
      <c r="L953" s="1058"/>
      <c r="M953" s="1058"/>
    </row>
    <row r="954" spans="1:13" ht="15.6" x14ac:dyDescent="0.3">
      <c r="A954" s="754" t="s">
        <v>4247</v>
      </c>
      <c r="B954" s="128" t="s">
        <v>2818</v>
      </c>
      <c r="C954" s="128"/>
      <c r="D954" s="653" t="s">
        <v>2820</v>
      </c>
      <c r="E954" s="654"/>
      <c r="F954" s="655"/>
      <c r="G954" s="996"/>
      <c r="H954" s="960"/>
      <c r="I954" s="960"/>
      <c r="J954" s="110"/>
      <c r="K954" s="960"/>
      <c r="L954" s="1058"/>
      <c r="M954" s="1058"/>
    </row>
    <row r="955" spans="1:13" ht="26.4" x14ac:dyDescent="0.3">
      <c r="A955" s="754" t="str">
        <f>IF(K955&lt;&gt;0,"x","")</f>
        <v>x</v>
      </c>
      <c r="B955" s="567" t="s">
        <v>2819</v>
      </c>
      <c r="C955" s="697" t="s">
        <v>4156</v>
      </c>
      <c r="D955" s="638" t="s">
        <v>2724</v>
      </c>
      <c r="E955" s="78">
        <v>89.351000000000013</v>
      </c>
      <c r="F955" s="79" t="s">
        <v>237</v>
      </c>
      <c r="G955" s="916">
        <v>8.9818738433758636</v>
      </c>
      <c r="H955" s="916">
        <f>TRUNC(E955*G955,2)</f>
        <v>802.53</v>
      </c>
      <c r="I955" s="916">
        <f>TRUNC(H955*$I$14,2)</f>
        <v>216.33</v>
      </c>
      <c r="J955" s="126"/>
      <c r="K955" s="953">
        <f>TRUNC(SUM(H955:I955),2)</f>
        <v>1018.86</v>
      </c>
      <c r="L955" s="1058"/>
      <c r="M955" s="1058"/>
    </row>
    <row r="956" spans="1:13" ht="15.6" x14ac:dyDescent="0.3">
      <c r="A956" s="754" t="s">
        <v>4247</v>
      </c>
      <c r="B956" s="632"/>
      <c r="C956" s="36"/>
      <c r="E956" s="608"/>
      <c r="H956" s="916"/>
      <c r="I956" s="916"/>
      <c r="J956" s="10"/>
      <c r="K956" s="953"/>
      <c r="L956" s="1058"/>
      <c r="M956" s="1058"/>
    </row>
    <row r="957" spans="1:13" ht="15.6" hidden="1" x14ac:dyDescent="0.3">
      <c r="A957" s="754" t="str">
        <f>IF(K957&lt;&gt;0,"x","")</f>
        <v/>
      </c>
      <c r="B957" s="633" t="s">
        <v>861</v>
      </c>
      <c r="C957" s="633"/>
      <c r="D957" s="634" t="s">
        <v>1108</v>
      </c>
      <c r="E957" s="633"/>
      <c r="F957" s="633" t="s">
        <v>893</v>
      </c>
      <c r="G957" s="997"/>
      <c r="H957" s="852">
        <f>G957*E957</f>
        <v>0</v>
      </c>
      <c r="I957" s="852">
        <f>H957*$I$14</f>
        <v>0</v>
      </c>
      <c r="J957" s="75"/>
      <c r="K957" s="954">
        <f>SUM(H957:I957)</f>
        <v>0</v>
      </c>
    </row>
    <row r="958" spans="1:13" ht="15.6" x14ac:dyDescent="0.3">
      <c r="A958" s="754" t="s">
        <v>4247</v>
      </c>
      <c r="B958" s="633" t="s">
        <v>3734</v>
      </c>
      <c r="C958" s="633"/>
      <c r="D958" s="634" t="s">
        <v>1635</v>
      </c>
      <c r="E958" s="633"/>
      <c r="F958" s="633"/>
      <c r="G958" s="997"/>
      <c r="H958" s="852"/>
      <c r="I958" s="852"/>
      <c r="J958" s="75"/>
      <c r="K958" s="954"/>
      <c r="L958" s="1058"/>
      <c r="M958" s="1058"/>
    </row>
    <row r="959" spans="1:13" ht="15.6" x14ac:dyDescent="0.3">
      <c r="A959" s="754" t="str">
        <f>IF(K959&lt;&gt;0,"x","")</f>
        <v>x</v>
      </c>
      <c r="B959" s="567" t="s">
        <v>3735</v>
      </c>
      <c r="C959" s="574" t="s">
        <v>3899</v>
      </c>
      <c r="D959" s="638" t="s">
        <v>3898</v>
      </c>
      <c r="E959" s="78">
        <v>4</v>
      </c>
      <c r="F959" s="79" t="s">
        <v>60</v>
      </c>
      <c r="G959" s="916">
        <v>148.27270959206973</v>
      </c>
      <c r="H959" s="916">
        <f>TRUNC(E959*G959,2)</f>
        <v>593.09</v>
      </c>
      <c r="I959" s="916">
        <f>TRUNC(H959*$I$14,2)</f>
        <v>159.87</v>
      </c>
      <c r="J959" s="126"/>
      <c r="K959" s="953">
        <f>TRUNC(SUM(H959:I959),2)</f>
        <v>752.96</v>
      </c>
      <c r="L959" s="1058"/>
      <c r="M959" s="1058"/>
    </row>
    <row r="960" spans="1:13" ht="15.6" x14ac:dyDescent="0.3">
      <c r="A960" s="754" t="s">
        <v>4247</v>
      </c>
      <c r="B960" s="632"/>
      <c r="C960" s="36"/>
      <c r="D960" s="631"/>
      <c r="E960" s="15"/>
      <c r="F960" s="15"/>
      <c r="G960" s="963"/>
      <c r="H960" s="963"/>
      <c r="I960" s="963"/>
      <c r="J960" s="15"/>
      <c r="K960" s="963"/>
      <c r="L960" s="1058"/>
      <c r="M960" s="1058"/>
    </row>
    <row r="961" spans="1:13" ht="15.6" x14ac:dyDescent="0.3">
      <c r="A961" s="754" t="s">
        <v>4247</v>
      </c>
      <c r="B961" s="7" t="s">
        <v>264</v>
      </c>
      <c r="C961" s="7"/>
      <c r="D961" s="20" t="s">
        <v>1109</v>
      </c>
      <c r="E961" s="7"/>
      <c r="F961" s="7"/>
      <c r="G961" s="964"/>
      <c r="H961" s="964"/>
      <c r="I961" s="964"/>
      <c r="J961" s="403"/>
      <c r="K961" s="964"/>
      <c r="L961" s="1058"/>
      <c r="M961" s="1058"/>
    </row>
    <row r="962" spans="1:13" ht="15.6" hidden="1" x14ac:dyDescent="0.3">
      <c r="A962" s="754"/>
      <c r="B962" s="574" t="s">
        <v>862</v>
      </c>
      <c r="C962" s="574"/>
      <c r="D962" s="571" t="s">
        <v>1110</v>
      </c>
      <c r="E962" s="574"/>
      <c r="F962" s="574" t="s">
        <v>8</v>
      </c>
      <c r="G962" s="955"/>
      <c r="H962" s="916">
        <f>G962*E962</f>
        <v>0</v>
      </c>
      <c r="I962" s="916">
        <f>H962*$I$14</f>
        <v>0</v>
      </c>
      <c r="J962" s="10"/>
      <c r="K962" s="953">
        <f>SUM(H962:I962)</f>
        <v>0</v>
      </c>
    </row>
    <row r="963" spans="1:13" ht="15.6" hidden="1" x14ac:dyDescent="0.3">
      <c r="A963" s="754"/>
      <c r="B963" s="574" t="s">
        <v>863</v>
      </c>
      <c r="C963" s="574"/>
      <c r="D963" s="571" t="s">
        <v>1111</v>
      </c>
      <c r="E963" s="574"/>
      <c r="F963" s="574" t="s">
        <v>8</v>
      </c>
      <c r="G963" s="955"/>
      <c r="H963" s="916">
        <f>G963*E963</f>
        <v>0</v>
      </c>
      <c r="I963" s="916">
        <f>H963*$I$14</f>
        <v>0</v>
      </c>
      <c r="J963" s="10"/>
      <c r="K963" s="953">
        <f>SUM(H963:I963)</f>
        <v>0</v>
      </c>
    </row>
    <row r="964" spans="1:13" ht="15.6" hidden="1" x14ac:dyDescent="0.3">
      <c r="A964" s="754"/>
      <c r="B964" s="574" t="s">
        <v>864</v>
      </c>
      <c r="C964" s="574"/>
      <c r="D964" s="571" t="s">
        <v>1112</v>
      </c>
      <c r="E964" s="574"/>
      <c r="F964" s="574" t="s">
        <v>8</v>
      </c>
      <c r="G964" s="955"/>
      <c r="H964" s="916">
        <f>G964*E964</f>
        <v>0</v>
      </c>
      <c r="I964" s="916">
        <f>H964*$I$14</f>
        <v>0</v>
      </c>
      <c r="J964" s="10"/>
      <c r="K964" s="953">
        <f>SUM(H964:I964)</f>
        <v>0</v>
      </c>
    </row>
    <row r="965" spans="1:13" ht="15.6" hidden="1" x14ac:dyDescent="0.3">
      <c r="A965" s="754"/>
      <c r="B965" s="574" t="s">
        <v>865</v>
      </c>
      <c r="C965" s="574"/>
      <c r="D965" s="571" t="s">
        <v>1113</v>
      </c>
      <c r="E965" s="574"/>
      <c r="F965" s="574" t="s">
        <v>8</v>
      </c>
      <c r="G965" s="955"/>
      <c r="H965" s="916">
        <f>G965*E965</f>
        <v>0</v>
      </c>
      <c r="I965" s="916">
        <f>H965*$I$14</f>
        <v>0</v>
      </c>
      <c r="J965" s="10"/>
      <c r="K965" s="953">
        <f>SUM(H965:I965)</f>
        <v>0</v>
      </c>
    </row>
    <row r="966" spans="1:13" ht="15.6" x14ac:dyDescent="0.3">
      <c r="A966" s="754" t="s">
        <v>4247</v>
      </c>
      <c r="B966" s="633" t="s">
        <v>265</v>
      </c>
      <c r="C966" s="633"/>
      <c r="D966" s="634" t="s">
        <v>3082</v>
      </c>
      <c r="E966" s="633"/>
      <c r="F966" s="633"/>
      <c r="G966" s="997"/>
      <c r="H966" s="852"/>
      <c r="I966" s="852"/>
      <c r="J966" s="75"/>
      <c r="K966" s="954"/>
      <c r="L966" s="1058"/>
      <c r="M966" s="1058"/>
    </row>
    <row r="967" spans="1:13" ht="15.6" x14ac:dyDescent="0.3">
      <c r="A967" s="754" t="str">
        <f>IF(K967&lt;&gt;0,"x","")</f>
        <v>x</v>
      </c>
      <c r="B967" s="576" t="s">
        <v>2825</v>
      </c>
      <c r="C967" s="888" t="s">
        <v>2982</v>
      </c>
      <c r="D967" s="77" t="s">
        <v>4073</v>
      </c>
      <c r="E967" s="78">
        <v>29.21</v>
      </c>
      <c r="F967" s="567" t="s">
        <v>237</v>
      </c>
      <c r="G967" s="916">
        <v>20.83539474147225</v>
      </c>
      <c r="H967" s="916">
        <f>TRUNC(E967*G967,2)</f>
        <v>608.6</v>
      </c>
      <c r="I967" s="916">
        <f>TRUNC(H967*$I$14,2)</f>
        <v>164.05</v>
      </c>
      <c r="J967" s="10"/>
      <c r="K967" s="953">
        <f>TRUNC(SUM(H967:I967),2)</f>
        <v>772.65</v>
      </c>
      <c r="L967" s="1058"/>
      <c r="M967" s="1058"/>
    </row>
    <row r="968" spans="1:13" ht="26.4" x14ac:dyDescent="0.3">
      <c r="A968" s="754" t="str">
        <f>IF(K968&lt;&gt;0,"x","")</f>
        <v>x</v>
      </c>
      <c r="B968" s="574" t="s">
        <v>2826</v>
      </c>
      <c r="C968" s="1052" t="s">
        <v>2983</v>
      </c>
      <c r="D968" s="77" t="s">
        <v>4074</v>
      </c>
      <c r="E968" s="78">
        <v>16.27</v>
      </c>
      <c r="F968" s="79" t="s">
        <v>237</v>
      </c>
      <c r="G968" s="916">
        <v>34.842650930609032</v>
      </c>
      <c r="H968" s="916">
        <f>TRUNC(E968*G968,2)</f>
        <v>566.88</v>
      </c>
      <c r="I968" s="916">
        <f>TRUNC(H968*$I$14,2)</f>
        <v>152.81</v>
      </c>
      <c r="J968" s="126"/>
      <c r="K968" s="953">
        <f>TRUNC(SUM(H968:I968),2)</f>
        <v>719.69</v>
      </c>
      <c r="L968" s="1058"/>
      <c r="M968" s="1058"/>
    </row>
    <row r="969" spans="1:13" ht="15.6" x14ac:dyDescent="0.3">
      <c r="A969" s="754" t="s">
        <v>4247</v>
      </c>
      <c r="B969" s="82"/>
      <c r="C969" s="82"/>
      <c r="D969" s="83"/>
      <c r="E969" s="82"/>
      <c r="F969" s="82"/>
      <c r="G969" s="995"/>
      <c r="H969" s="959"/>
      <c r="I969" s="969"/>
      <c r="J969" s="18"/>
      <c r="K969" s="958"/>
      <c r="L969" s="1058"/>
      <c r="M969" s="1058"/>
    </row>
    <row r="970" spans="1:13" ht="15.6" hidden="1" x14ac:dyDescent="0.3">
      <c r="A970" s="754"/>
      <c r="B970" s="574" t="s">
        <v>866</v>
      </c>
      <c r="C970" s="574"/>
      <c r="D970" s="571" t="s">
        <v>1114</v>
      </c>
      <c r="E970" s="574"/>
      <c r="F970" s="574" t="s">
        <v>8</v>
      </c>
      <c r="G970" s="955"/>
      <c r="H970" s="959">
        <f>G970*E970</f>
        <v>0</v>
      </c>
      <c r="I970" s="916">
        <f>H970*$I$14</f>
        <v>0</v>
      </c>
      <c r="J970" s="10"/>
      <c r="K970" s="953">
        <f>SUM(H970:I970)</f>
        <v>0</v>
      </c>
    </row>
    <row r="971" spans="1:13" ht="15.6" hidden="1" x14ac:dyDescent="0.3">
      <c r="A971" s="754"/>
      <c r="B971" s="574" t="s">
        <v>867</v>
      </c>
      <c r="C971" s="574"/>
      <c r="D971" s="571" t="s">
        <v>1115</v>
      </c>
      <c r="E971" s="574"/>
      <c r="F971" s="574" t="s">
        <v>8</v>
      </c>
      <c r="G971" s="955"/>
      <c r="H971" s="959">
        <f>G971*E971</f>
        <v>0</v>
      </c>
      <c r="I971" s="916">
        <f>H971*$I$14</f>
        <v>0</v>
      </c>
      <c r="J971" s="10"/>
      <c r="K971" s="953">
        <f>SUM(H971:I971)</f>
        <v>0</v>
      </c>
    </row>
    <row r="972" spans="1:13" ht="15.6" hidden="1" x14ac:dyDescent="0.3">
      <c r="A972" s="754"/>
      <c r="B972" s="574" t="s">
        <v>868</v>
      </c>
      <c r="C972" s="574"/>
      <c r="D972" s="571" t="s">
        <v>1116</v>
      </c>
      <c r="E972" s="574"/>
      <c r="F972" s="574" t="s">
        <v>658</v>
      </c>
      <c r="G972" s="955"/>
      <c r="H972" s="959">
        <f>G972*E972</f>
        <v>0</v>
      </c>
      <c r="I972" s="916">
        <f>H972*$I$14</f>
        <v>0</v>
      </c>
      <c r="J972" s="10"/>
      <c r="K972" s="953">
        <f>SUM(H972:I972)</f>
        <v>0</v>
      </c>
    </row>
    <row r="973" spans="1:13" ht="15.75" hidden="1" customHeight="1" x14ac:dyDescent="0.3">
      <c r="A973" s="754"/>
      <c r="B973" s="632"/>
      <c r="C973" s="36"/>
      <c r="D973" s="632"/>
      <c r="E973" s="15"/>
      <c r="F973" s="15"/>
      <c r="G973" s="963"/>
      <c r="H973" s="963"/>
      <c r="I973" s="963"/>
      <c r="J973" s="15"/>
      <c r="K973" s="963"/>
    </row>
    <row r="974" spans="1:13" ht="15.6" x14ac:dyDescent="0.3">
      <c r="A974" s="754" t="s">
        <v>4247</v>
      </c>
      <c r="B974" s="7" t="s">
        <v>266</v>
      </c>
      <c r="C974" s="7"/>
      <c r="D974" s="20" t="s">
        <v>1125</v>
      </c>
      <c r="E974" s="7"/>
      <c r="F974" s="7"/>
      <c r="G974" s="964"/>
      <c r="H974" s="964"/>
      <c r="I974" s="964"/>
      <c r="J974" s="403"/>
      <c r="K974" s="964"/>
      <c r="L974" s="1058"/>
      <c r="M974" s="1058"/>
    </row>
    <row r="975" spans="1:13" ht="15.6" hidden="1" x14ac:dyDescent="0.3">
      <c r="A975" s="754"/>
      <c r="B975" s="69" t="s">
        <v>267</v>
      </c>
      <c r="C975" s="69"/>
      <c r="D975" s="80" t="s">
        <v>1117</v>
      </c>
      <c r="E975" s="69"/>
      <c r="F975" s="69"/>
      <c r="G975" s="998"/>
      <c r="H975" s="970"/>
      <c r="I975" s="970"/>
      <c r="J975" s="30"/>
      <c r="K975" s="965"/>
    </row>
    <row r="976" spans="1:13" ht="39.6" x14ac:dyDescent="0.3">
      <c r="A976" s="754" t="str">
        <f>IF(K976&lt;&gt;0,"x","")</f>
        <v>x</v>
      </c>
      <c r="B976" s="574" t="s">
        <v>2827</v>
      </c>
      <c r="C976" s="574" t="s">
        <v>3371</v>
      </c>
      <c r="D976" s="571" t="s">
        <v>4449</v>
      </c>
      <c r="E976" s="78">
        <v>425.79</v>
      </c>
      <c r="F976" s="79" t="s">
        <v>210</v>
      </c>
      <c r="G976" s="916">
        <v>17.381441478433398</v>
      </c>
      <c r="H976" s="916">
        <f>TRUNC(E976*G976,2)</f>
        <v>7400.84</v>
      </c>
      <c r="I976" s="916">
        <f>TRUNC(H976*$I$14,2)</f>
        <v>1995.03</v>
      </c>
      <c r="J976" s="126"/>
      <c r="K976" s="953">
        <f>TRUNC(SUM(H976:I976),2)</f>
        <v>9395.8700000000008</v>
      </c>
      <c r="L976" s="1058"/>
      <c r="M976" s="1058"/>
    </row>
    <row r="977" spans="1:13" ht="15.6" x14ac:dyDescent="0.3">
      <c r="A977" s="754" t="s">
        <v>4247</v>
      </c>
      <c r="B977" s="82"/>
      <c r="C977" s="82"/>
      <c r="D977" s="83"/>
      <c r="E977" s="82"/>
      <c r="F977" s="82"/>
      <c r="G977" s="995"/>
      <c r="H977" s="959"/>
      <c r="I977" s="969"/>
      <c r="J977" s="18"/>
      <c r="K977" s="958"/>
      <c r="L977" s="1058"/>
      <c r="M977" s="1058"/>
    </row>
    <row r="978" spans="1:13" ht="15.6" hidden="1" x14ac:dyDescent="0.3">
      <c r="A978" s="754"/>
      <c r="B978" s="574" t="s">
        <v>268</v>
      </c>
      <c r="C978" s="574"/>
      <c r="D978" s="571" t="s">
        <v>1118</v>
      </c>
      <c r="E978" s="574"/>
      <c r="F978" s="574" t="s">
        <v>210</v>
      </c>
      <c r="G978" s="955"/>
      <c r="H978" s="959">
        <f t="shared" ref="H978:H985" si="92">G978*E978</f>
        <v>0</v>
      </c>
      <c r="I978" s="916">
        <f t="shared" ref="I978:I985" si="93">H978*$I$14</f>
        <v>0</v>
      </c>
      <c r="J978" s="10"/>
      <c r="K978" s="953">
        <f t="shared" ref="K978:K985" si="94">SUM(H978:I978)</f>
        <v>0</v>
      </c>
    </row>
    <row r="979" spans="1:13" ht="15.6" hidden="1" x14ac:dyDescent="0.3">
      <c r="A979" s="754"/>
      <c r="B979" s="574" t="s">
        <v>869</v>
      </c>
      <c r="C979" s="574"/>
      <c r="D979" s="571" t="s">
        <v>1119</v>
      </c>
      <c r="E979" s="574"/>
      <c r="F979" s="574" t="s">
        <v>210</v>
      </c>
      <c r="G979" s="955"/>
      <c r="H979" s="959">
        <f t="shared" si="92"/>
        <v>0</v>
      </c>
      <c r="I979" s="916">
        <f t="shared" si="93"/>
        <v>0</v>
      </c>
      <c r="J979" s="10"/>
      <c r="K979" s="953">
        <f t="shared" si="94"/>
        <v>0</v>
      </c>
    </row>
    <row r="980" spans="1:13" ht="15.6" hidden="1" x14ac:dyDescent="0.3">
      <c r="A980" s="754"/>
      <c r="B980" s="574" t="s">
        <v>870</v>
      </c>
      <c r="C980" s="574"/>
      <c r="D980" s="571" t="s">
        <v>1120</v>
      </c>
      <c r="E980" s="574"/>
      <c r="F980" s="574" t="s">
        <v>210</v>
      </c>
      <c r="G980" s="955"/>
      <c r="H980" s="959">
        <f t="shared" si="92"/>
        <v>0</v>
      </c>
      <c r="I980" s="916">
        <f t="shared" si="93"/>
        <v>0</v>
      </c>
      <c r="J980" s="10"/>
      <c r="K980" s="953">
        <f t="shared" si="94"/>
        <v>0</v>
      </c>
    </row>
    <row r="981" spans="1:13" ht="15.6" hidden="1" x14ac:dyDescent="0.3">
      <c r="A981" s="754"/>
      <c r="B981" s="574" t="s">
        <v>871</v>
      </c>
      <c r="C981" s="574"/>
      <c r="D981" s="571" t="s">
        <v>1121</v>
      </c>
      <c r="E981" s="574"/>
      <c r="F981" s="574" t="s">
        <v>210</v>
      </c>
      <c r="G981" s="955"/>
      <c r="H981" s="959">
        <f t="shared" si="92"/>
        <v>0</v>
      </c>
      <c r="I981" s="916">
        <f t="shared" si="93"/>
        <v>0</v>
      </c>
      <c r="J981" s="10"/>
      <c r="K981" s="953">
        <f t="shared" si="94"/>
        <v>0</v>
      </c>
    </row>
    <row r="982" spans="1:13" ht="15.6" hidden="1" x14ac:dyDescent="0.3">
      <c r="A982" s="754"/>
      <c r="B982" s="574" t="s">
        <v>872</v>
      </c>
      <c r="C982" s="574"/>
      <c r="D982" s="571" t="s">
        <v>1122</v>
      </c>
      <c r="E982" s="574"/>
      <c r="F982" s="574" t="s">
        <v>210</v>
      </c>
      <c r="G982" s="955"/>
      <c r="H982" s="959">
        <f t="shared" si="92"/>
        <v>0</v>
      </c>
      <c r="I982" s="916">
        <f t="shared" si="93"/>
        <v>0</v>
      </c>
      <c r="J982" s="10"/>
      <c r="K982" s="953">
        <f t="shared" si="94"/>
        <v>0</v>
      </c>
    </row>
    <row r="983" spans="1:13" ht="15.6" hidden="1" x14ac:dyDescent="0.3">
      <c r="A983" s="754"/>
      <c r="B983" s="574" t="s">
        <v>873</v>
      </c>
      <c r="C983" s="574"/>
      <c r="D983" s="571" t="s">
        <v>1123</v>
      </c>
      <c r="E983" s="574"/>
      <c r="F983" s="574" t="s">
        <v>210</v>
      </c>
      <c r="G983" s="955"/>
      <c r="H983" s="959">
        <f t="shared" si="92"/>
        <v>0</v>
      </c>
      <c r="I983" s="916">
        <f t="shared" si="93"/>
        <v>0</v>
      </c>
      <c r="J983" s="10"/>
      <c r="K983" s="953">
        <f t="shared" si="94"/>
        <v>0</v>
      </c>
    </row>
    <row r="984" spans="1:13" ht="15.6" hidden="1" x14ac:dyDescent="0.3">
      <c r="A984" s="754"/>
      <c r="B984" s="574" t="s">
        <v>874</v>
      </c>
      <c r="C984" s="574"/>
      <c r="D984" s="571" t="s">
        <v>623</v>
      </c>
      <c r="E984" s="574"/>
      <c r="F984" s="574" t="s">
        <v>210</v>
      </c>
      <c r="G984" s="955"/>
      <c r="H984" s="959">
        <f t="shared" si="92"/>
        <v>0</v>
      </c>
      <c r="I984" s="916">
        <f t="shared" si="93"/>
        <v>0</v>
      </c>
      <c r="J984" s="10"/>
      <c r="K984" s="953">
        <f t="shared" si="94"/>
        <v>0</v>
      </c>
    </row>
    <row r="985" spans="1:13" ht="15.6" hidden="1" x14ac:dyDescent="0.3">
      <c r="A985" s="754"/>
      <c r="B985" s="574" t="s">
        <v>875</v>
      </c>
      <c r="C985" s="574"/>
      <c r="D985" s="571" t="s">
        <v>1124</v>
      </c>
      <c r="E985" s="574"/>
      <c r="F985" s="574" t="s">
        <v>210</v>
      </c>
      <c r="G985" s="955"/>
      <c r="H985" s="959">
        <f t="shared" si="92"/>
        <v>0</v>
      </c>
      <c r="I985" s="916">
        <f t="shared" si="93"/>
        <v>0</v>
      </c>
      <c r="J985" s="10"/>
      <c r="K985" s="953">
        <f t="shared" si="94"/>
        <v>0</v>
      </c>
    </row>
    <row r="986" spans="1:13" ht="15.6" hidden="1" x14ac:dyDescent="0.3">
      <c r="A986" s="754"/>
      <c r="B986" s="632"/>
      <c r="C986" s="36"/>
      <c r="D986" s="632"/>
      <c r="E986" s="15"/>
      <c r="F986" s="15"/>
      <c r="G986" s="963"/>
      <c r="H986" s="963"/>
      <c r="I986" s="963"/>
      <c r="J986" s="15"/>
      <c r="K986" s="963"/>
    </row>
    <row r="987" spans="1:13" ht="15.6" x14ac:dyDescent="0.3">
      <c r="A987" s="754" t="s">
        <v>4247</v>
      </c>
      <c r="B987" s="7" t="s">
        <v>876</v>
      </c>
      <c r="C987" s="7"/>
      <c r="D987" s="20" t="s">
        <v>3730</v>
      </c>
      <c r="E987" s="7"/>
      <c r="F987" s="7"/>
      <c r="G987" s="964"/>
      <c r="H987" s="964"/>
      <c r="I987" s="964"/>
      <c r="J987" s="403"/>
      <c r="K987" s="964"/>
      <c r="L987" s="1058"/>
      <c r="M987" s="1058"/>
    </row>
    <row r="988" spans="1:13" ht="15.6" x14ac:dyDescent="0.3">
      <c r="A988" s="754" t="s">
        <v>4247</v>
      </c>
      <c r="B988" s="24" t="s">
        <v>877</v>
      </c>
      <c r="C988" s="24"/>
      <c r="D988" s="115" t="s">
        <v>1133</v>
      </c>
      <c r="E988" s="24"/>
      <c r="F988" s="24"/>
      <c r="G988" s="852"/>
      <c r="H988" s="852"/>
      <c r="I988" s="852"/>
      <c r="J988" s="75"/>
      <c r="K988" s="954"/>
      <c r="L988" s="1058"/>
      <c r="M988" s="1058"/>
    </row>
    <row r="989" spans="1:13" s="1058" customFormat="1" ht="26.4" x14ac:dyDescent="0.3">
      <c r="A989" s="1140" t="str">
        <f>IF(K989&lt;&gt;0,"x","")</f>
        <v>x</v>
      </c>
      <c r="B989" s="1052" t="s">
        <v>2828</v>
      </c>
      <c r="C989" s="904" t="s">
        <v>3906</v>
      </c>
      <c r="D989" s="1056" t="s">
        <v>4549</v>
      </c>
      <c r="E989" s="890">
        <v>23.05</v>
      </c>
      <c r="F989" s="892" t="s">
        <v>210</v>
      </c>
      <c r="G989" s="916">
        <v>437.60710394991111</v>
      </c>
      <c r="H989" s="916">
        <f>TRUNC(E989*G989,2)</f>
        <v>10086.84</v>
      </c>
      <c r="I989" s="916"/>
      <c r="J989" s="916">
        <f>TRUNC(H989*$J$109,2)</f>
        <v>2111.17</v>
      </c>
      <c r="K989" s="953">
        <f>TRUNC(SUM(H989:J989),2)</f>
        <v>12198.01</v>
      </c>
    </row>
    <row r="990" spans="1:13" s="1058" customFormat="1" ht="26.4" x14ac:dyDescent="0.3">
      <c r="A990" s="1140" t="str">
        <f>IF(K990&lt;&gt;0,"x","")</f>
        <v>x</v>
      </c>
      <c r="B990" s="1052" t="s">
        <v>4548</v>
      </c>
      <c r="C990" s="904" t="s">
        <v>3907</v>
      </c>
      <c r="D990" s="1056" t="s">
        <v>4550</v>
      </c>
      <c r="E990" s="890">
        <v>23.05</v>
      </c>
      <c r="F990" s="892" t="s">
        <v>210</v>
      </c>
      <c r="G990" s="916">
        <v>30.112410087694389</v>
      </c>
      <c r="H990" s="916">
        <f>TRUNC(E990*G990,2)</f>
        <v>694.09</v>
      </c>
      <c r="I990" s="916">
        <f>TRUNC(H990*$I$14,2)</f>
        <v>187.1</v>
      </c>
      <c r="J990" s="10"/>
      <c r="K990" s="953">
        <f>TRUNC(SUM(H990:I990),2)</f>
        <v>881.19</v>
      </c>
    </row>
    <row r="991" spans="1:13" ht="15.6" x14ac:dyDescent="0.3">
      <c r="A991" s="754" t="s">
        <v>4247</v>
      </c>
      <c r="B991" s="82"/>
      <c r="C991" s="82"/>
      <c r="D991" s="83"/>
      <c r="E991" s="82"/>
      <c r="F991" s="82"/>
      <c r="G991" s="995"/>
      <c r="H991" s="969"/>
      <c r="I991" s="969"/>
      <c r="J991" s="18"/>
      <c r="K991" s="958"/>
      <c r="L991" s="1058"/>
      <c r="M991" s="1058"/>
    </row>
    <row r="992" spans="1:13" ht="15.6" hidden="1" x14ac:dyDescent="0.3">
      <c r="A992" s="754"/>
      <c r="B992" s="24" t="s">
        <v>878</v>
      </c>
      <c r="C992" s="24"/>
      <c r="D992" s="115" t="s">
        <v>1134</v>
      </c>
      <c r="E992" s="24"/>
      <c r="F992" s="24"/>
      <c r="G992" s="852"/>
      <c r="H992" s="852"/>
      <c r="I992" s="852"/>
      <c r="J992" s="75"/>
      <c r="K992" s="954"/>
    </row>
    <row r="993" spans="1:13" ht="39.6" hidden="1" x14ac:dyDescent="0.3">
      <c r="A993" s="754"/>
      <c r="B993" s="574" t="s">
        <v>3222</v>
      </c>
      <c r="C993" s="576" t="s">
        <v>3228</v>
      </c>
      <c r="D993" s="77" t="s">
        <v>3225</v>
      </c>
      <c r="E993" s="78"/>
      <c r="F993" s="567" t="s">
        <v>3081</v>
      </c>
      <c r="G993" s="916"/>
      <c r="H993" s="916">
        <f>G993*E993</f>
        <v>0</v>
      </c>
      <c r="I993" s="916">
        <f>H993*$I$14</f>
        <v>0</v>
      </c>
      <c r="J993" s="10"/>
      <c r="K993" s="953">
        <f>SUM(H993:I993)</f>
        <v>0</v>
      </c>
    </row>
    <row r="994" spans="1:13" ht="39.6" hidden="1" x14ac:dyDescent="0.3">
      <c r="A994" s="754"/>
      <c r="B994" s="574" t="s">
        <v>3223</v>
      </c>
      <c r="C994" s="576" t="s">
        <v>3228</v>
      </c>
      <c r="D994" s="77" t="s">
        <v>3226</v>
      </c>
      <c r="E994" s="78"/>
      <c r="F994" s="567" t="s">
        <v>3081</v>
      </c>
      <c r="G994" s="916"/>
      <c r="H994" s="916">
        <f>G994*E994</f>
        <v>0</v>
      </c>
      <c r="I994" s="916">
        <f>H994*$I$14</f>
        <v>0</v>
      </c>
      <c r="J994" s="10"/>
      <c r="K994" s="953">
        <f>SUM(H994:I994)</f>
        <v>0</v>
      </c>
    </row>
    <row r="995" spans="1:13" ht="39.6" hidden="1" x14ac:dyDescent="0.3">
      <c r="A995" s="754"/>
      <c r="B995" s="574" t="s">
        <v>3224</v>
      </c>
      <c r="C995" s="576" t="s">
        <v>3228</v>
      </c>
      <c r="D995" s="77" t="s">
        <v>3227</v>
      </c>
      <c r="E995" s="78"/>
      <c r="F995" s="567" t="s">
        <v>3081</v>
      </c>
      <c r="G995" s="916"/>
      <c r="H995" s="916">
        <f>G995*E995</f>
        <v>0</v>
      </c>
      <c r="I995" s="916">
        <f>H995*$I$14</f>
        <v>0</v>
      </c>
      <c r="J995" s="10"/>
      <c r="K995" s="953">
        <f>SUM(H995:I995)</f>
        <v>0</v>
      </c>
    </row>
    <row r="996" spans="1:13" ht="15.6" hidden="1" x14ac:dyDescent="0.3">
      <c r="A996" s="754"/>
      <c r="B996" s="574"/>
      <c r="C996" s="574"/>
      <c r="D996" s="571"/>
      <c r="E996" s="574"/>
      <c r="F996" s="574"/>
      <c r="G996" s="955"/>
      <c r="H996" s="916"/>
      <c r="I996" s="916"/>
      <c r="J996" s="10"/>
      <c r="K996" s="953"/>
    </row>
    <row r="997" spans="1:13" ht="15.6" x14ac:dyDescent="0.3">
      <c r="A997" s="754" t="s">
        <v>4247</v>
      </c>
      <c r="B997" s="24" t="s">
        <v>879</v>
      </c>
      <c r="C997" s="24"/>
      <c r="D997" s="115" t="s">
        <v>1135</v>
      </c>
      <c r="E997" s="24"/>
      <c r="F997" s="24"/>
      <c r="G997" s="852"/>
      <c r="H997" s="852"/>
      <c r="I997" s="852"/>
      <c r="J997" s="75"/>
      <c r="K997" s="954"/>
      <c r="L997" s="1058"/>
      <c r="M997" s="1058"/>
    </row>
    <row r="998" spans="1:13" s="1058" customFormat="1" ht="39.6" x14ac:dyDescent="0.3">
      <c r="A998" s="1140" t="str">
        <f>IF(K998&lt;&gt;0,"x","")</f>
        <v>x</v>
      </c>
      <c r="B998" s="1052" t="s">
        <v>3729</v>
      </c>
      <c r="C998" s="904" t="s">
        <v>3907</v>
      </c>
      <c r="D998" s="1056" t="s">
        <v>4582</v>
      </c>
      <c r="E998" s="1052">
        <v>18.45</v>
      </c>
      <c r="F998" s="892" t="s">
        <v>210</v>
      </c>
      <c r="G998" s="916">
        <v>470.95011697416601</v>
      </c>
      <c r="H998" s="916">
        <f>TRUNC(E998*G998,2)</f>
        <v>8689.02</v>
      </c>
      <c r="I998" s="916"/>
      <c r="J998" s="916">
        <f>TRUNC(H998*$J$109,2)</f>
        <v>1818.61</v>
      </c>
      <c r="K998" s="953">
        <f>TRUNC(SUM(H998:J998),2)</f>
        <v>10507.63</v>
      </c>
    </row>
    <row r="999" spans="1:13" s="1058" customFormat="1" ht="39.6" x14ac:dyDescent="0.3">
      <c r="A999" s="1140" t="str">
        <f>IF(K999&lt;&gt;0,"x","")</f>
        <v>x</v>
      </c>
      <c r="B999" s="1052" t="s">
        <v>4551</v>
      </c>
      <c r="C999" s="904" t="s">
        <v>3907</v>
      </c>
      <c r="D999" s="1056" t="s">
        <v>4583</v>
      </c>
      <c r="E999" s="1052">
        <v>18.45</v>
      </c>
      <c r="F999" s="892" t="s">
        <v>210</v>
      </c>
      <c r="G999" s="916">
        <v>31.380720870195958</v>
      </c>
      <c r="H999" s="916">
        <f>TRUNC(E999*G999,2)</f>
        <v>578.97</v>
      </c>
      <c r="I999" s="916">
        <f>TRUNC(H999*$I$14,2)</f>
        <v>156.07</v>
      </c>
      <c r="J999" s="10"/>
      <c r="K999" s="953">
        <f>TRUNC(SUM(H999:I999),2)</f>
        <v>735.04</v>
      </c>
    </row>
    <row r="1000" spans="1:13" ht="15.6" hidden="1" x14ac:dyDescent="0.3">
      <c r="A1000" s="754"/>
      <c r="B1000" s="574"/>
      <c r="C1000" s="574"/>
      <c r="D1000" s="571"/>
      <c r="E1000" s="574"/>
      <c r="F1000" s="574"/>
      <c r="G1000" s="955"/>
      <c r="H1000" s="916"/>
      <c r="I1000" s="916"/>
      <c r="J1000" s="10"/>
      <c r="K1000" s="953"/>
    </row>
    <row r="1001" spans="1:13" ht="15.6" hidden="1" x14ac:dyDescent="0.3">
      <c r="A1001" s="754"/>
      <c r="B1001" s="574" t="s">
        <v>880</v>
      </c>
      <c r="C1001" s="574"/>
      <c r="D1001" s="571" t="s">
        <v>1136</v>
      </c>
      <c r="E1001" s="574"/>
      <c r="F1001" s="574" t="s">
        <v>8</v>
      </c>
      <c r="G1001" s="955"/>
      <c r="H1001" s="916">
        <f>G1001*E1001</f>
        <v>0</v>
      </c>
      <c r="I1001" s="916">
        <f>H1001*$I$14</f>
        <v>0</v>
      </c>
      <c r="J1001" s="10"/>
      <c r="K1001" s="953">
        <f>SUM(H1001:I1001)</f>
        <v>0</v>
      </c>
    </row>
    <row r="1002" spans="1:13" ht="15.6" hidden="1" x14ac:dyDescent="0.3">
      <c r="A1002" s="754"/>
      <c r="B1002" s="574" t="s">
        <v>881</v>
      </c>
      <c r="C1002" s="574"/>
      <c r="D1002" s="571" t="s">
        <v>1137</v>
      </c>
      <c r="E1002" s="574"/>
      <c r="F1002" s="574" t="s">
        <v>112</v>
      </c>
      <c r="G1002" s="955"/>
      <c r="H1002" s="916">
        <f>G1002*E1002</f>
        <v>0</v>
      </c>
      <c r="I1002" s="916">
        <f>H1002*$I$14</f>
        <v>0</v>
      </c>
      <c r="J1002" s="10"/>
      <c r="K1002" s="953">
        <f>SUM(H1002:I1002)</f>
        <v>0</v>
      </c>
    </row>
    <row r="1003" spans="1:13" ht="15.6" hidden="1" x14ac:dyDescent="0.3">
      <c r="A1003" s="754"/>
      <c r="B1003" s="574" t="s">
        <v>882</v>
      </c>
      <c r="C1003" s="574"/>
      <c r="D1003" s="571" t="s">
        <v>1138</v>
      </c>
      <c r="E1003" s="574"/>
      <c r="F1003" s="574" t="s">
        <v>60</v>
      </c>
      <c r="G1003" s="955"/>
      <c r="H1003" s="916">
        <f>G1003*E1003</f>
        <v>0</v>
      </c>
      <c r="I1003" s="916">
        <f>H1003*$I$14</f>
        <v>0</v>
      </c>
      <c r="J1003" s="10"/>
      <c r="K1003" s="953">
        <f>SUM(H1003:I1003)</f>
        <v>0</v>
      </c>
    </row>
    <row r="1004" spans="1:13" ht="15.6" hidden="1" x14ac:dyDescent="0.3">
      <c r="A1004" s="754"/>
      <c r="B1004" s="574" t="s">
        <v>883</v>
      </c>
      <c r="C1004" s="574"/>
      <c r="D1004" s="571" t="s">
        <v>1139</v>
      </c>
      <c r="E1004" s="574"/>
      <c r="F1004" s="574" t="s">
        <v>60</v>
      </c>
      <c r="G1004" s="955"/>
      <c r="H1004" s="916">
        <f>G1004*E1004</f>
        <v>0</v>
      </c>
      <c r="I1004" s="916">
        <f>H1004*$I$14</f>
        <v>0</v>
      </c>
      <c r="J1004" s="10"/>
      <c r="K1004" s="953">
        <f>SUM(H1004:I1004)</f>
        <v>0</v>
      </c>
    </row>
    <row r="1005" spans="1:13" ht="15.6" hidden="1" x14ac:dyDescent="0.3">
      <c r="A1005" s="754"/>
      <c r="B1005" s="632"/>
      <c r="C1005" s="36"/>
      <c r="D1005" s="632"/>
      <c r="E1005" s="15"/>
      <c r="F1005" s="15"/>
      <c r="G1005" s="916"/>
      <c r="H1005" s="916"/>
      <c r="I1005" s="916"/>
      <c r="J1005" s="10"/>
      <c r="K1005" s="953"/>
    </row>
    <row r="1006" spans="1:13" ht="15.6" hidden="1" x14ac:dyDescent="0.3">
      <c r="A1006" s="754"/>
      <c r="B1006" s="42" t="s">
        <v>884</v>
      </c>
      <c r="C1006" s="42"/>
      <c r="D1006" s="65" t="s">
        <v>1126</v>
      </c>
      <c r="E1006" s="42"/>
      <c r="F1006" s="42" t="s">
        <v>112</v>
      </c>
      <c r="G1006" s="956"/>
      <c r="H1006" s="956">
        <f>G1006*$I$14</f>
        <v>0</v>
      </c>
      <c r="I1006" s="956">
        <f>H1006*$I$14</f>
        <v>0</v>
      </c>
      <c r="J1006" s="42"/>
      <c r="K1006" s="956">
        <f>SUM(H1006:I1006)</f>
        <v>0</v>
      </c>
    </row>
    <row r="1007" spans="1:13" ht="15.6" hidden="1" x14ac:dyDescent="0.3">
      <c r="A1007" s="754"/>
      <c r="B1007" s="632"/>
      <c r="C1007" s="36"/>
      <c r="D1007" s="632"/>
      <c r="E1007" s="15"/>
      <c r="F1007" s="15"/>
      <c r="G1007" s="963"/>
      <c r="H1007" s="963"/>
      <c r="I1007" s="963"/>
      <c r="J1007" s="15"/>
      <c r="K1007" s="963"/>
    </row>
    <row r="1008" spans="1:13" ht="15.6" hidden="1" x14ac:dyDescent="0.3">
      <c r="A1008" s="754"/>
      <c r="B1008" s="42" t="s">
        <v>885</v>
      </c>
      <c r="C1008" s="42"/>
      <c r="D1008" s="65" t="s">
        <v>1127</v>
      </c>
      <c r="E1008" s="42"/>
      <c r="F1008" s="42" t="s">
        <v>112</v>
      </c>
      <c r="G1008" s="956"/>
      <c r="H1008" s="956">
        <f>G1008*$I$14</f>
        <v>0</v>
      </c>
      <c r="I1008" s="956">
        <f>H1008*$I$14</f>
        <v>0</v>
      </c>
      <c r="J1008" s="42"/>
      <c r="K1008" s="956">
        <f>SUM(H1008:I1008)</f>
        <v>0</v>
      </c>
    </row>
    <row r="1009" spans="1:13" ht="15.6" hidden="1" x14ac:dyDescent="0.3">
      <c r="A1009" s="754"/>
      <c r="B1009" s="632"/>
      <c r="C1009" s="36"/>
      <c r="D1009" s="632"/>
      <c r="E1009" s="15"/>
      <c r="F1009" s="15"/>
      <c r="G1009" s="963"/>
      <c r="H1009" s="963"/>
      <c r="I1009" s="963"/>
      <c r="J1009" s="15"/>
      <c r="K1009" s="963"/>
    </row>
    <row r="1010" spans="1:13" ht="15.6" hidden="1" x14ac:dyDescent="0.3">
      <c r="A1010" s="754"/>
      <c r="B1010" s="42" t="s">
        <v>886</v>
      </c>
      <c r="C1010" s="42"/>
      <c r="D1010" s="65" t="s">
        <v>1128</v>
      </c>
      <c r="E1010" s="42"/>
      <c r="F1010" s="42" t="s">
        <v>112</v>
      </c>
      <c r="G1010" s="956"/>
      <c r="H1010" s="956">
        <f>G1010*$I$14</f>
        <v>0</v>
      </c>
      <c r="I1010" s="956">
        <f>H1010*$I$14</f>
        <v>0</v>
      </c>
      <c r="J1010" s="42"/>
      <c r="K1010" s="956">
        <f>SUM(H1010:I1010)</f>
        <v>0</v>
      </c>
    </row>
    <row r="1011" spans="1:13" ht="15.6" hidden="1" x14ac:dyDescent="0.3">
      <c r="A1011" s="754"/>
      <c r="B1011" s="632"/>
      <c r="C1011" s="36"/>
      <c r="D1011" s="632"/>
      <c r="E1011" s="15"/>
      <c r="F1011" s="15"/>
      <c r="G1011" s="963"/>
      <c r="H1011" s="963"/>
      <c r="I1011" s="963"/>
      <c r="J1011" s="15"/>
      <c r="K1011" s="963"/>
    </row>
    <row r="1012" spans="1:13" ht="15.6" hidden="1" x14ac:dyDescent="0.3">
      <c r="A1012" s="754"/>
      <c r="B1012" s="42" t="s">
        <v>887</v>
      </c>
      <c r="C1012" s="42"/>
      <c r="D1012" s="65" t="s">
        <v>1129</v>
      </c>
      <c r="E1012" s="42"/>
      <c r="F1012" s="42" t="s">
        <v>112</v>
      </c>
      <c r="G1012" s="956"/>
      <c r="H1012" s="956">
        <f>G1012*$I$14</f>
        <v>0</v>
      </c>
      <c r="I1012" s="956">
        <f>H1012*$I$14</f>
        <v>0</v>
      </c>
      <c r="J1012" s="42"/>
      <c r="K1012" s="956">
        <f>SUM(H1012:I1012)</f>
        <v>0</v>
      </c>
    </row>
    <row r="1013" spans="1:13" ht="15.6" hidden="1" x14ac:dyDescent="0.3">
      <c r="A1013" s="754"/>
      <c r="B1013" s="632"/>
      <c r="C1013" s="36"/>
      <c r="D1013" s="632"/>
      <c r="E1013" s="15"/>
      <c r="F1013" s="15"/>
      <c r="G1013" s="963"/>
      <c r="H1013" s="963"/>
      <c r="I1013" s="963"/>
      <c r="J1013" s="15"/>
      <c r="K1013" s="963"/>
    </row>
    <row r="1014" spans="1:13" ht="15.6" hidden="1" x14ac:dyDescent="0.3">
      <c r="A1014" s="754"/>
      <c r="B1014" s="42" t="s">
        <v>888</v>
      </c>
      <c r="C1014" s="42"/>
      <c r="D1014" s="65" t="s">
        <v>1130</v>
      </c>
      <c r="E1014" s="42"/>
      <c r="F1014" s="42" t="s">
        <v>112</v>
      </c>
      <c r="G1014" s="956"/>
      <c r="H1014" s="956">
        <f>G1014*$I$14</f>
        <v>0</v>
      </c>
      <c r="I1014" s="956">
        <f>H1014*$I$14</f>
        <v>0</v>
      </c>
      <c r="J1014" s="42"/>
      <c r="K1014" s="956">
        <f>SUM(H1014:I1014)</f>
        <v>0</v>
      </c>
    </row>
    <row r="1015" spans="1:13" ht="15.6" hidden="1" x14ac:dyDescent="0.3">
      <c r="A1015" s="754"/>
      <c r="B1015" s="632"/>
      <c r="C1015" s="36"/>
      <c r="D1015" s="632"/>
      <c r="E1015" s="15"/>
      <c r="F1015" s="15"/>
      <c r="G1015" s="963"/>
      <c r="H1015" s="963"/>
      <c r="I1015" s="963"/>
      <c r="J1015" s="15"/>
      <c r="K1015" s="963"/>
    </row>
    <row r="1016" spans="1:13" ht="15.6" hidden="1" x14ac:dyDescent="0.3">
      <c r="A1016" s="754"/>
      <c r="B1016" s="42" t="s">
        <v>889</v>
      </c>
      <c r="C1016" s="42"/>
      <c r="D1016" s="65" t="s">
        <v>1131</v>
      </c>
      <c r="E1016" s="42"/>
      <c r="F1016" s="42" t="s">
        <v>112</v>
      </c>
      <c r="G1016" s="956"/>
      <c r="H1016" s="956">
        <f>G1016*$I$14</f>
        <v>0</v>
      </c>
      <c r="I1016" s="956">
        <f>H1016*$I$14</f>
        <v>0</v>
      </c>
      <c r="J1016" s="42"/>
      <c r="K1016" s="956">
        <f>SUM(H1016:I1016)</f>
        <v>0</v>
      </c>
    </row>
    <row r="1017" spans="1:13" ht="15.6" hidden="1" x14ac:dyDescent="0.3">
      <c r="A1017" s="754"/>
      <c r="B1017" s="632"/>
      <c r="C1017" s="36"/>
      <c r="D1017" s="632"/>
      <c r="E1017" s="15"/>
      <c r="F1017" s="15"/>
      <c r="G1017" s="963"/>
      <c r="H1017" s="963"/>
      <c r="I1017" s="963"/>
      <c r="J1017" s="15"/>
      <c r="K1017" s="963"/>
    </row>
    <row r="1018" spans="1:13" ht="15.6" hidden="1" x14ac:dyDescent="0.3">
      <c r="A1018" s="754"/>
      <c r="B1018" s="42" t="s">
        <v>890</v>
      </c>
      <c r="C1018" s="42"/>
      <c r="D1018" s="65" t="s">
        <v>1132</v>
      </c>
      <c r="E1018" s="42"/>
      <c r="F1018" s="42" t="s">
        <v>112</v>
      </c>
      <c r="G1018" s="956"/>
      <c r="H1018" s="956">
        <f>G1018*$I$14</f>
        <v>0</v>
      </c>
      <c r="I1018" s="956">
        <f>H1018*$I$14</f>
        <v>0</v>
      </c>
      <c r="J1018" s="42"/>
      <c r="K1018" s="956">
        <f>SUM(H1018:I1018)</f>
        <v>0</v>
      </c>
    </row>
    <row r="1019" spans="1:13" ht="11.25" hidden="1" customHeight="1" x14ac:dyDescent="0.3">
      <c r="A1019" s="754"/>
      <c r="B1019" s="632"/>
      <c r="C1019" s="36"/>
      <c r="D1019" s="632"/>
      <c r="E1019" s="15"/>
      <c r="F1019" s="15"/>
      <c r="G1019" s="963"/>
      <c r="H1019" s="963"/>
      <c r="I1019" s="963"/>
      <c r="J1019" s="15"/>
      <c r="K1019" s="963"/>
    </row>
    <row r="1020" spans="1:13" ht="11.25" customHeight="1" x14ac:dyDescent="0.3">
      <c r="A1020" s="754" t="s">
        <v>4247</v>
      </c>
      <c r="B1020" s="632"/>
      <c r="C1020" s="36"/>
      <c r="D1020" s="632"/>
      <c r="E1020" s="15"/>
      <c r="F1020" s="15"/>
      <c r="G1020" s="963"/>
      <c r="H1020" s="963"/>
      <c r="I1020" s="963"/>
      <c r="J1020" s="15"/>
      <c r="K1020" s="963"/>
      <c r="L1020" s="1058"/>
      <c r="M1020" s="1058"/>
    </row>
    <row r="1021" spans="1:13" ht="15.6" x14ac:dyDescent="0.3">
      <c r="A1021" s="754" t="str">
        <f>IF(K1021&lt;&gt;0,"x","")</f>
        <v>x</v>
      </c>
      <c r="B1021" s="407" t="s">
        <v>1141</v>
      </c>
      <c r="C1021" s="407"/>
      <c r="D1021" s="408" t="s">
        <v>269</v>
      </c>
      <c r="E1021" s="407"/>
      <c r="F1021" s="407"/>
      <c r="G1021" s="966"/>
      <c r="H1021" s="966">
        <f>TRUNC(SUM(H1023:H1051),2)</f>
        <v>13185.47</v>
      </c>
      <c r="I1021" s="966">
        <f>TRUNC(SUM(I1023:I1051),2)</f>
        <v>3554.28</v>
      </c>
      <c r="J1021" s="966">
        <f>TRUNC(SUM(J1023:J1051),2)</f>
        <v>0</v>
      </c>
      <c r="K1021" s="966">
        <f>TRUNC(SUM(K1023:K1051),2)</f>
        <v>16739.75</v>
      </c>
      <c r="L1021" s="1058"/>
      <c r="M1021" s="1058"/>
    </row>
    <row r="1022" spans="1:13" ht="15.6" x14ac:dyDescent="0.3">
      <c r="A1022" s="754" t="s">
        <v>4247</v>
      </c>
      <c r="B1022" s="7" t="s">
        <v>1142</v>
      </c>
      <c r="C1022" s="7"/>
      <c r="D1022" s="20" t="s">
        <v>1199</v>
      </c>
      <c r="E1022" s="7"/>
      <c r="F1022" s="7"/>
      <c r="G1022" s="964"/>
      <c r="H1022" s="964"/>
      <c r="I1022" s="964"/>
      <c r="J1022" s="7"/>
      <c r="K1022" s="964"/>
      <c r="L1022" s="1058"/>
      <c r="M1022" s="1058"/>
    </row>
    <row r="1023" spans="1:13" ht="15.6" hidden="1" x14ac:dyDescent="0.3">
      <c r="A1023" s="754"/>
      <c r="B1023" s="574" t="s">
        <v>1143</v>
      </c>
      <c r="C1023" s="574"/>
      <c r="D1023" s="571" t="s">
        <v>1195</v>
      </c>
      <c r="E1023" s="574"/>
      <c r="F1023" s="574"/>
      <c r="G1023" s="955"/>
      <c r="H1023" s="916"/>
      <c r="I1023" s="916"/>
      <c r="J1023" s="10"/>
      <c r="K1023" s="953"/>
    </row>
    <row r="1024" spans="1:13" ht="15.6" x14ac:dyDescent="0.3">
      <c r="A1024" s="754" t="s">
        <v>4247</v>
      </c>
      <c r="B1024" s="24" t="s">
        <v>270</v>
      </c>
      <c r="C1024" s="24"/>
      <c r="D1024" s="115" t="s">
        <v>1196</v>
      </c>
      <c r="E1024" s="24"/>
      <c r="F1024" s="24"/>
      <c r="G1024" s="852"/>
      <c r="H1024" s="852"/>
      <c r="I1024" s="852"/>
      <c r="J1024" s="75"/>
      <c r="K1024" s="954"/>
      <c r="L1024" s="1058"/>
      <c r="M1024" s="1058"/>
    </row>
    <row r="1025" spans="1:13" ht="109.5" customHeight="1" x14ac:dyDescent="0.3">
      <c r="A1025" s="754" t="str">
        <f>IF(K1025&lt;&gt;0,"x","")</f>
        <v>x</v>
      </c>
      <c r="B1025" s="576" t="s">
        <v>2472</v>
      </c>
      <c r="C1025" s="576" t="s">
        <v>3446</v>
      </c>
      <c r="D1025" s="77" t="s">
        <v>4468</v>
      </c>
      <c r="E1025" s="890">
        <v>5</v>
      </c>
      <c r="F1025" s="635" t="s">
        <v>60</v>
      </c>
      <c r="G1025" s="916">
        <v>30.591017930147814</v>
      </c>
      <c r="H1025" s="916">
        <f>TRUNC(E1025*G1025,2)</f>
        <v>152.94999999999999</v>
      </c>
      <c r="I1025" s="916">
        <f>TRUNC(H1025*$I$14,2)</f>
        <v>41.23</v>
      </c>
      <c r="J1025" s="10"/>
      <c r="K1025" s="953">
        <f>TRUNC(SUM(H1025:I1025),2)</f>
        <v>194.18</v>
      </c>
      <c r="L1025" s="1058"/>
      <c r="M1025" s="1058"/>
    </row>
    <row r="1026" spans="1:13" ht="119.25" customHeight="1" x14ac:dyDescent="0.3">
      <c r="A1026" s="754" t="str">
        <f>IF(K1026&lt;&gt;0,"x","")</f>
        <v>x</v>
      </c>
      <c r="B1026" s="576" t="s">
        <v>3217</v>
      </c>
      <c r="C1026" s="576" t="s">
        <v>3447</v>
      </c>
      <c r="D1026" s="77" t="s">
        <v>4586</v>
      </c>
      <c r="E1026" s="890">
        <v>2</v>
      </c>
      <c r="F1026" s="635" t="s">
        <v>60</v>
      </c>
      <c r="G1026" s="916">
        <v>30.591017930147814</v>
      </c>
      <c r="H1026" s="916">
        <f>TRUNC(E1026*G1026,2)</f>
        <v>61.18</v>
      </c>
      <c r="I1026" s="916">
        <f>TRUNC(H1026*$I$14,2)</f>
        <v>16.489999999999998</v>
      </c>
      <c r="J1026" s="10"/>
      <c r="K1026" s="953">
        <f>TRUNC(SUM(H1026:I1026),2)</f>
        <v>77.67</v>
      </c>
      <c r="L1026" s="1058"/>
      <c r="M1026" s="1058"/>
    </row>
    <row r="1027" spans="1:13" ht="118.8" hidden="1" x14ac:dyDescent="0.3">
      <c r="A1027" s="754"/>
      <c r="B1027" s="576" t="s">
        <v>3218</v>
      </c>
      <c r="C1027" s="576" t="s">
        <v>3220</v>
      </c>
      <c r="D1027" s="77" t="s">
        <v>3053</v>
      </c>
      <c r="E1027" s="78"/>
      <c r="F1027" s="567" t="s">
        <v>112</v>
      </c>
      <c r="G1027" s="916">
        <f>1*177.5</f>
        <v>177.5</v>
      </c>
      <c r="H1027" s="916">
        <f>G1027*E1027</f>
        <v>0</v>
      </c>
      <c r="I1027" s="916">
        <f>H1027*$I$14</f>
        <v>0</v>
      </c>
      <c r="J1027" s="10"/>
      <c r="K1027" s="953">
        <f>SUM(H1027:I1027)</f>
        <v>0</v>
      </c>
    </row>
    <row r="1028" spans="1:13" ht="66" hidden="1" x14ac:dyDescent="0.3">
      <c r="A1028" s="754" t="str">
        <f>IF(K1028&lt;&gt;0,"x","")</f>
        <v/>
      </c>
      <c r="B1028" s="576" t="s">
        <v>2473</v>
      </c>
      <c r="C1028" s="576" t="s">
        <v>3221</v>
      </c>
      <c r="D1028" s="77" t="s">
        <v>3216</v>
      </c>
      <c r="E1028" s="78"/>
      <c r="F1028" s="567" t="s">
        <v>112</v>
      </c>
      <c r="G1028" s="916">
        <f>1*217.5</f>
        <v>217.5</v>
      </c>
      <c r="H1028" s="916">
        <f>G1028*E1028</f>
        <v>0</v>
      </c>
      <c r="I1028" s="916">
        <f>H1028*$I$14</f>
        <v>0</v>
      </c>
      <c r="J1028" s="10"/>
      <c r="K1028" s="953">
        <f>SUM(H1028:I1028)</f>
        <v>0</v>
      </c>
    </row>
    <row r="1029" spans="1:13" ht="96.75" customHeight="1" x14ac:dyDescent="0.3">
      <c r="A1029" s="754" t="str">
        <f>IF(K1029&lt;&gt;0,"x","")</f>
        <v>x</v>
      </c>
      <c r="B1029" s="576" t="s">
        <v>2474</v>
      </c>
      <c r="C1029" s="576" t="s">
        <v>3448</v>
      </c>
      <c r="D1029" s="77" t="s">
        <v>4469</v>
      </c>
      <c r="E1029" s="890">
        <v>8</v>
      </c>
      <c r="F1029" s="635" t="s">
        <v>60</v>
      </c>
      <c r="G1029" s="916">
        <v>27.472090156826351</v>
      </c>
      <c r="H1029" s="916">
        <f t="shared" ref="H1029:H1044" si="95">TRUNC(E1029*G1029,2)</f>
        <v>219.77</v>
      </c>
      <c r="I1029" s="916">
        <f t="shared" ref="I1029:I1044" si="96">TRUNC(H1029*$I$14,2)</f>
        <v>59.24</v>
      </c>
      <c r="J1029" s="10"/>
      <c r="K1029" s="953">
        <f t="shared" ref="K1029:K1044" si="97">TRUNC(SUM(H1029:I1029),2)</f>
        <v>279.01</v>
      </c>
      <c r="L1029" s="1058"/>
      <c r="M1029" s="1058"/>
    </row>
    <row r="1030" spans="1:13" ht="15.6" x14ac:dyDescent="0.3">
      <c r="A1030" s="754" t="str">
        <f>IF(K1030&lt;&gt;0,"x","")</f>
        <v>x</v>
      </c>
      <c r="B1030" s="576" t="s">
        <v>2475</v>
      </c>
      <c r="C1030" s="576" t="s">
        <v>3449</v>
      </c>
      <c r="D1030" s="77" t="s">
        <v>3727</v>
      </c>
      <c r="E1030" s="903">
        <v>9</v>
      </c>
      <c r="F1030" s="635" t="s">
        <v>60</v>
      </c>
      <c r="G1030" s="674">
        <v>9.6997856070559951</v>
      </c>
      <c r="H1030" s="916">
        <f t="shared" si="95"/>
        <v>87.29</v>
      </c>
      <c r="I1030" s="916">
        <f t="shared" si="96"/>
        <v>23.53</v>
      </c>
      <c r="J1030" s="10"/>
      <c r="K1030" s="953">
        <f t="shared" si="97"/>
        <v>110.82</v>
      </c>
      <c r="L1030" s="1058"/>
      <c r="M1030" s="1058"/>
    </row>
    <row r="1031" spans="1:13" ht="15.6" x14ac:dyDescent="0.3">
      <c r="A1031" s="754" t="str">
        <f>IF(K1031&lt;&gt;0,"x","")</f>
        <v>x</v>
      </c>
      <c r="B1031" s="576" t="s">
        <v>3219</v>
      </c>
      <c r="C1031" s="576" t="s">
        <v>3450</v>
      </c>
      <c r="D1031" s="77" t="s">
        <v>3728</v>
      </c>
      <c r="E1031" s="903">
        <v>2</v>
      </c>
      <c r="F1031" s="635" t="s">
        <v>60</v>
      </c>
      <c r="G1031" s="674">
        <v>9.6997856070559951</v>
      </c>
      <c r="H1031" s="916">
        <f t="shared" si="95"/>
        <v>19.39</v>
      </c>
      <c r="I1031" s="916">
        <f t="shared" si="96"/>
        <v>5.22</v>
      </c>
      <c r="J1031" s="10"/>
      <c r="K1031" s="953">
        <f t="shared" si="97"/>
        <v>24.61</v>
      </c>
      <c r="L1031" s="1058"/>
      <c r="M1031" s="1058"/>
    </row>
    <row r="1032" spans="1:13" ht="79.2" x14ac:dyDescent="0.3">
      <c r="A1032" s="761" t="str">
        <f>IF(K1032&lt;&gt;0,"x","")</f>
        <v>x</v>
      </c>
      <c r="B1032" s="697" t="s">
        <v>4014</v>
      </c>
      <c r="C1032" s="697" t="s">
        <v>4288</v>
      </c>
      <c r="D1032" s="77" t="s">
        <v>4467</v>
      </c>
      <c r="E1032" s="903">
        <v>2</v>
      </c>
      <c r="F1032" s="635" t="s">
        <v>60</v>
      </c>
      <c r="G1032" s="674">
        <v>25.342285257908628</v>
      </c>
      <c r="H1032" s="916">
        <f t="shared" si="95"/>
        <v>50.68</v>
      </c>
      <c r="I1032" s="916">
        <f t="shared" si="96"/>
        <v>13.66</v>
      </c>
      <c r="J1032" s="10"/>
      <c r="K1032" s="953">
        <f t="shared" si="97"/>
        <v>64.34</v>
      </c>
      <c r="L1032" s="1058"/>
      <c r="M1032" s="1058"/>
    </row>
    <row r="1033" spans="1:13" ht="26.4" x14ac:dyDescent="0.3">
      <c r="A1033" s="761" t="str">
        <f t="shared" ref="A1033:A1044" si="98">IF(K1033&lt;&gt;0,"x","")</f>
        <v>x</v>
      </c>
      <c r="B1033" s="697" t="s">
        <v>4015</v>
      </c>
      <c r="C1033" s="697" t="s">
        <v>4314</v>
      </c>
      <c r="D1033" s="77" t="s">
        <v>4016</v>
      </c>
      <c r="E1033" s="592">
        <v>2</v>
      </c>
      <c r="F1033" s="635" t="s">
        <v>60</v>
      </c>
      <c r="G1033" s="674">
        <v>305.39966426952782</v>
      </c>
      <c r="H1033" s="916">
        <f t="shared" si="95"/>
        <v>610.79</v>
      </c>
      <c r="I1033" s="916">
        <f t="shared" si="96"/>
        <v>164.64</v>
      </c>
      <c r="J1033" s="10"/>
      <c r="K1033" s="953">
        <f t="shared" si="97"/>
        <v>775.43</v>
      </c>
      <c r="L1033" s="1058"/>
      <c r="M1033" s="1058"/>
    </row>
    <row r="1034" spans="1:13" ht="26.4" x14ac:dyDescent="0.3">
      <c r="A1034" s="761" t="str">
        <f t="shared" si="98"/>
        <v>x</v>
      </c>
      <c r="B1034" s="697" t="s">
        <v>4018</v>
      </c>
      <c r="C1034" s="697" t="s">
        <v>4315</v>
      </c>
      <c r="D1034" s="77" t="s">
        <v>4017</v>
      </c>
      <c r="E1034" s="592">
        <v>2</v>
      </c>
      <c r="F1034" s="635" t="s">
        <v>60</v>
      </c>
      <c r="G1034" s="674">
        <v>305.39966426952782</v>
      </c>
      <c r="H1034" s="916">
        <f t="shared" si="95"/>
        <v>610.79</v>
      </c>
      <c r="I1034" s="916">
        <f t="shared" si="96"/>
        <v>164.64</v>
      </c>
      <c r="J1034" s="10"/>
      <c r="K1034" s="953">
        <f t="shared" si="97"/>
        <v>775.43</v>
      </c>
      <c r="L1034" s="1058"/>
      <c r="M1034" s="1058"/>
    </row>
    <row r="1035" spans="1:13" ht="26.4" x14ac:dyDescent="0.3">
      <c r="A1035" s="761" t="str">
        <f t="shared" si="98"/>
        <v>x</v>
      </c>
      <c r="B1035" s="697" t="s">
        <v>4020</v>
      </c>
      <c r="C1035" s="697" t="s">
        <v>4316</v>
      </c>
      <c r="D1035" s="77" t="s">
        <v>4620</v>
      </c>
      <c r="E1035" s="890">
        <v>2</v>
      </c>
      <c r="F1035" s="635" t="s">
        <v>60</v>
      </c>
      <c r="G1035" s="674">
        <v>305.39966426952782</v>
      </c>
      <c r="H1035" s="916">
        <f t="shared" si="95"/>
        <v>610.79</v>
      </c>
      <c r="I1035" s="916">
        <f t="shared" si="96"/>
        <v>164.64</v>
      </c>
      <c r="J1035" s="10"/>
      <c r="K1035" s="953">
        <f t="shared" si="97"/>
        <v>775.43</v>
      </c>
      <c r="L1035" s="1058"/>
      <c r="M1035" s="1058"/>
    </row>
    <row r="1036" spans="1:13" ht="26.4" x14ac:dyDescent="0.3">
      <c r="A1036" s="761" t="str">
        <f t="shared" si="98"/>
        <v>x</v>
      </c>
      <c r="B1036" s="697" t="s">
        <v>4022</v>
      </c>
      <c r="C1036" s="697" t="s">
        <v>4317</v>
      </c>
      <c r="D1036" s="77" t="s">
        <v>4019</v>
      </c>
      <c r="E1036" s="890">
        <v>1</v>
      </c>
      <c r="F1036" s="635" t="s">
        <v>60</v>
      </c>
      <c r="G1036" s="916">
        <v>305.39966426952782</v>
      </c>
      <c r="H1036" s="916">
        <f t="shared" si="95"/>
        <v>305.39</v>
      </c>
      <c r="I1036" s="916">
        <f t="shared" si="96"/>
        <v>82.32</v>
      </c>
      <c r="J1036" s="10"/>
      <c r="K1036" s="953">
        <f t="shared" si="97"/>
        <v>387.71</v>
      </c>
      <c r="L1036" s="1058"/>
      <c r="M1036" s="1058"/>
    </row>
    <row r="1037" spans="1:13" ht="26.4" x14ac:dyDescent="0.3">
      <c r="A1037" s="761" t="str">
        <f t="shared" si="98"/>
        <v>x</v>
      </c>
      <c r="B1037" s="697" t="s">
        <v>4023</v>
      </c>
      <c r="C1037" s="697" t="s">
        <v>4318</v>
      </c>
      <c r="D1037" s="77" t="s">
        <v>4021</v>
      </c>
      <c r="E1037" s="890">
        <v>1</v>
      </c>
      <c r="F1037" s="635" t="s">
        <v>60</v>
      </c>
      <c r="G1037" s="916">
        <v>305.39966426952782</v>
      </c>
      <c r="H1037" s="916">
        <f t="shared" si="95"/>
        <v>305.39</v>
      </c>
      <c r="I1037" s="916">
        <f t="shared" si="96"/>
        <v>82.32</v>
      </c>
      <c r="J1037" s="10"/>
      <c r="K1037" s="953">
        <f t="shared" si="97"/>
        <v>387.71</v>
      </c>
      <c r="L1037" s="1058"/>
      <c r="M1037" s="1058"/>
    </row>
    <row r="1038" spans="1:13" ht="13.5" customHeight="1" x14ac:dyDescent="0.3">
      <c r="A1038" s="761" t="str">
        <f t="shared" si="98"/>
        <v>x</v>
      </c>
      <c r="B1038" s="697" t="s">
        <v>4024</v>
      </c>
      <c r="C1038" s="697" t="s">
        <v>4319</v>
      </c>
      <c r="D1038" s="77" t="s">
        <v>4025</v>
      </c>
      <c r="E1038" s="890">
        <v>1</v>
      </c>
      <c r="F1038" s="635" t="s">
        <v>60</v>
      </c>
      <c r="G1038" s="916">
        <v>305.39966426952782</v>
      </c>
      <c r="H1038" s="916">
        <f t="shared" si="95"/>
        <v>305.39</v>
      </c>
      <c r="I1038" s="916">
        <f t="shared" si="96"/>
        <v>82.32</v>
      </c>
      <c r="J1038" s="10"/>
      <c r="K1038" s="953">
        <f t="shared" si="97"/>
        <v>387.71</v>
      </c>
      <c r="L1038" s="1058"/>
      <c r="M1038" s="1058"/>
    </row>
    <row r="1039" spans="1:13" ht="26.4" x14ac:dyDescent="0.3">
      <c r="A1039" s="761" t="str">
        <f t="shared" si="98"/>
        <v>x</v>
      </c>
      <c r="B1039" s="697" t="s">
        <v>4029</v>
      </c>
      <c r="C1039" s="697" t="s">
        <v>4320</v>
      </c>
      <c r="D1039" s="77" t="s">
        <v>4618</v>
      </c>
      <c r="E1039" s="890">
        <v>2</v>
      </c>
      <c r="F1039" s="635" t="s">
        <v>60</v>
      </c>
      <c r="G1039" s="916">
        <v>305.39966426952782</v>
      </c>
      <c r="H1039" s="916">
        <f t="shared" si="95"/>
        <v>610.79</v>
      </c>
      <c r="I1039" s="916">
        <f t="shared" si="96"/>
        <v>164.64</v>
      </c>
      <c r="J1039" s="10"/>
      <c r="K1039" s="953">
        <f t="shared" si="97"/>
        <v>775.43</v>
      </c>
      <c r="L1039" s="1058"/>
      <c r="M1039" s="1058"/>
    </row>
    <row r="1040" spans="1:13" ht="26.4" x14ac:dyDescent="0.3">
      <c r="A1040" s="761" t="str">
        <f t="shared" si="98"/>
        <v>x</v>
      </c>
      <c r="B1040" s="697" t="s">
        <v>4030</v>
      </c>
      <c r="C1040" s="697" t="s">
        <v>4321</v>
      </c>
      <c r="D1040" s="77" t="s">
        <v>4026</v>
      </c>
      <c r="E1040" s="890">
        <v>4</v>
      </c>
      <c r="F1040" s="635" t="s">
        <v>60</v>
      </c>
      <c r="G1040" s="916">
        <v>305.39966426952782</v>
      </c>
      <c r="H1040" s="916">
        <f t="shared" si="95"/>
        <v>1221.5899999999999</v>
      </c>
      <c r="I1040" s="916">
        <f t="shared" si="96"/>
        <v>329.3</v>
      </c>
      <c r="J1040" s="10"/>
      <c r="K1040" s="953">
        <f t="shared" si="97"/>
        <v>1550.89</v>
      </c>
      <c r="L1040" s="1058"/>
      <c r="M1040" s="1058"/>
    </row>
    <row r="1041" spans="1:13" ht="26.4" x14ac:dyDescent="0.3">
      <c r="A1041" s="761" t="str">
        <f t="shared" si="98"/>
        <v>x</v>
      </c>
      <c r="B1041" s="697" t="s">
        <v>4031</v>
      </c>
      <c r="C1041" s="697" t="s">
        <v>4322</v>
      </c>
      <c r="D1041" s="77" t="s">
        <v>4027</v>
      </c>
      <c r="E1041" s="890">
        <v>1</v>
      </c>
      <c r="F1041" s="635" t="s">
        <v>60</v>
      </c>
      <c r="G1041" s="916">
        <v>705.83489245555654</v>
      </c>
      <c r="H1041" s="916">
        <f t="shared" si="95"/>
        <v>705.83</v>
      </c>
      <c r="I1041" s="916">
        <f t="shared" si="96"/>
        <v>190.26</v>
      </c>
      <c r="J1041" s="10"/>
      <c r="K1041" s="953">
        <f t="shared" si="97"/>
        <v>896.09</v>
      </c>
      <c r="L1041" s="1058"/>
      <c r="M1041" s="1058"/>
    </row>
    <row r="1042" spans="1:13" ht="26.4" x14ac:dyDescent="0.3">
      <c r="A1042" s="761" t="str">
        <f t="shared" si="98"/>
        <v>x</v>
      </c>
      <c r="B1042" s="697" t="s">
        <v>4312</v>
      </c>
      <c r="C1042" s="697" t="s">
        <v>4323</v>
      </c>
      <c r="D1042" s="77" t="s">
        <v>4028</v>
      </c>
      <c r="E1042" s="890">
        <v>19</v>
      </c>
      <c r="F1042" s="635" t="s">
        <v>60</v>
      </c>
      <c r="G1042" s="916">
        <v>321.35325901797518</v>
      </c>
      <c r="H1042" s="916">
        <f t="shared" si="95"/>
        <v>6105.71</v>
      </c>
      <c r="I1042" s="916">
        <f t="shared" si="96"/>
        <v>1645.9</v>
      </c>
      <c r="J1042" s="10"/>
      <c r="K1042" s="953">
        <f t="shared" si="97"/>
        <v>7751.61</v>
      </c>
      <c r="L1042" s="1058"/>
      <c r="M1042" s="1058"/>
    </row>
    <row r="1043" spans="1:13" ht="26.4" x14ac:dyDescent="0.3">
      <c r="A1043" s="761" t="str">
        <f t="shared" si="98"/>
        <v>x</v>
      </c>
      <c r="B1043" s="888" t="s">
        <v>4414</v>
      </c>
      <c r="C1043" s="888" t="s">
        <v>4599</v>
      </c>
      <c r="D1043" s="889" t="s">
        <v>4415</v>
      </c>
      <c r="E1043" s="890">
        <v>1</v>
      </c>
      <c r="F1043" s="635" t="s">
        <v>60</v>
      </c>
      <c r="G1043" s="916">
        <v>305.39966426952782</v>
      </c>
      <c r="H1043" s="916">
        <f t="shared" si="95"/>
        <v>305.39</v>
      </c>
      <c r="I1043" s="916">
        <f t="shared" si="96"/>
        <v>82.32</v>
      </c>
      <c r="J1043" s="10"/>
      <c r="K1043" s="953">
        <f t="shared" si="97"/>
        <v>387.71</v>
      </c>
      <c r="L1043" s="1058"/>
      <c r="M1043" s="1058"/>
    </row>
    <row r="1044" spans="1:13" s="1058" customFormat="1" ht="92.4" x14ac:dyDescent="0.3">
      <c r="A1044" s="761" t="str">
        <f t="shared" si="98"/>
        <v>x</v>
      </c>
      <c r="B1044" s="888" t="s">
        <v>4585</v>
      </c>
      <c r="C1044" s="888" t="s">
        <v>4600</v>
      </c>
      <c r="D1044" s="889" t="s">
        <v>4584</v>
      </c>
      <c r="E1044" s="890">
        <v>2</v>
      </c>
      <c r="F1044" s="635" t="s">
        <v>60</v>
      </c>
      <c r="G1044" s="916">
        <v>30.591017930147814</v>
      </c>
      <c r="H1044" s="916">
        <f t="shared" si="95"/>
        <v>61.18</v>
      </c>
      <c r="I1044" s="916">
        <f t="shared" si="96"/>
        <v>16.489999999999998</v>
      </c>
      <c r="J1044" s="916"/>
      <c r="K1044" s="953">
        <f t="shared" si="97"/>
        <v>77.67</v>
      </c>
    </row>
    <row r="1045" spans="1:13" s="1058" customFormat="1" ht="15.6" x14ac:dyDescent="0.3">
      <c r="A1045" s="761"/>
      <c r="B1045" s="888" t="s">
        <v>4589</v>
      </c>
      <c r="C1045" s="888" t="s">
        <v>4614</v>
      </c>
      <c r="D1045" s="889" t="s">
        <v>4590</v>
      </c>
      <c r="E1045" s="890">
        <v>10.8</v>
      </c>
      <c r="F1045" s="635" t="s">
        <v>210</v>
      </c>
      <c r="G1045" s="916">
        <v>33.941272827321754</v>
      </c>
      <c r="H1045" s="916">
        <f>TRUNC(E1045*G1045,2)</f>
        <v>366.56</v>
      </c>
      <c r="I1045" s="916">
        <f>TRUNC(H1045*$I$14,2)</f>
        <v>98.81</v>
      </c>
      <c r="J1045" s="916"/>
      <c r="K1045" s="953">
        <f>TRUNC(SUM(H1045:I1045),2)</f>
        <v>465.37</v>
      </c>
    </row>
    <row r="1046" spans="1:13" s="1058" customFormat="1" ht="26.4" x14ac:dyDescent="0.3">
      <c r="A1046" s="761"/>
      <c r="B1046" s="888" t="s">
        <v>4608</v>
      </c>
      <c r="C1046" s="888" t="s">
        <v>4615</v>
      </c>
      <c r="D1046" s="889" t="s">
        <v>4606</v>
      </c>
      <c r="E1046" s="890">
        <v>24</v>
      </c>
      <c r="F1046" s="635" t="s">
        <v>60</v>
      </c>
      <c r="G1046" s="916">
        <v>13.273390830708204</v>
      </c>
      <c r="H1046" s="916">
        <f>TRUNC(E1046*G1046,2)</f>
        <v>318.56</v>
      </c>
      <c r="I1046" s="916">
        <f>TRUNC(H1046*$I$14,2)</f>
        <v>85.87</v>
      </c>
      <c r="J1046" s="10"/>
      <c r="K1046" s="953">
        <f>TRUNC(SUM(H1046:I1046),2)</f>
        <v>404.43</v>
      </c>
    </row>
    <row r="1047" spans="1:13" s="1058" customFormat="1" ht="26.4" x14ac:dyDescent="0.3">
      <c r="A1047" s="761"/>
      <c r="B1047" s="888" t="s">
        <v>4609</v>
      </c>
      <c r="C1047" s="888" t="s">
        <v>4616</v>
      </c>
      <c r="D1047" s="889" t="s">
        <v>4607</v>
      </c>
      <c r="E1047" s="890">
        <v>2</v>
      </c>
      <c r="F1047" s="635" t="s">
        <v>60</v>
      </c>
      <c r="G1047" s="916">
        <v>29.123287213290652</v>
      </c>
      <c r="H1047" s="916">
        <f>TRUNC(E1047*G1047,2)</f>
        <v>58.24</v>
      </c>
      <c r="I1047" s="916">
        <f>TRUNC(H1047*$I$14,2)</f>
        <v>15.69</v>
      </c>
      <c r="J1047" s="10"/>
      <c r="K1047" s="953">
        <f>TRUNC(SUM(H1047:I1047),2)</f>
        <v>73.930000000000007</v>
      </c>
    </row>
    <row r="1048" spans="1:13" s="1058" customFormat="1" ht="15.6" x14ac:dyDescent="0.3">
      <c r="A1048" s="761"/>
      <c r="B1048" s="888" t="s">
        <v>4610</v>
      </c>
      <c r="C1048" s="888" t="s">
        <v>4617</v>
      </c>
      <c r="D1048" s="889" t="s">
        <v>4611</v>
      </c>
      <c r="E1048" s="890">
        <v>4</v>
      </c>
      <c r="F1048" s="635" t="s">
        <v>60</v>
      </c>
      <c r="G1048" s="916">
        <v>22.957222843015749</v>
      </c>
      <c r="H1048" s="916">
        <f>TRUNC(E1048*G1048,2)</f>
        <v>91.82</v>
      </c>
      <c r="I1048" s="916">
        <f>TRUNC(H1048*$I$14,2)</f>
        <v>24.75</v>
      </c>
      <c r="J1048" s="916"/>
      <c r="K1048" s="953">
        <f>TRUNC(SUM(H1048:I1048),2)</f>
        <v>116.57</v>
      </c>
    </row>
    <row r="1049" spans="1:13" ht="15.6" x14ac:dyDescent="0.3">
      <c r="A1049" s="754" t="s">
        <v>4247</v>
      </c>
      <c r="B1049" s="576"/>
      <c r="C1049" s="576"/>
      <c r="D1049" s="77"/>
      <c r="E1049" s="574"/>
      <c r="F1049" s="567"/>
      <c r="G1049" s="916"/>
      <c r="H1049" s="916"/>
      <c r="I1049" s="916"/>
      <c r="J1049" s="10"/>
      <c r="K1049" s="953"/>
      <c r="L1049" s="1058"/>
      <c r="M1049" s="1058"/>
    </row>
    <row r="1050" spans="1:13" ht="15.6" hidden="1" x14ac:dyDescent="0.3">
      <c r="A1050" s="754"/>
      <c r="B1050" s="574" t="s">
        <v>1144</v>
      </c>
      <c r="C1050" s="574"/>
      <c r="D1050" s="571" t="s">
        <v>1197</v>
      </c>
      <c r="E1050" s="574"/>
      <c r="F1050" s="567" t="s">
        <v>112</v>
      </c>
      <c r="G1050" s="955"/>
      <c r="H1050" s="916">
        <f>G1050*E1050</f>
        <v>0</v>
      </c>
      <c r="I1050" s="916">
        <f>H1050*$I$14</f>
        <v>0</v>
      </c>
      <c r="J1050" s="10"/>
      <c r="K1050" s="953">
        <f>SUM(H1050:I1050)</f>
        <v>0</v>
      </c>
    </row>
    <row r="1051" spans="1:13" ht="15.6" hidden="1" x14ac:dyDescent="0.3">
      <c r="A1051" s="754"/>
      <c r="B1051" s="574" t="s">
        <v>1145</v>
      </c>
      <c r="C1051" s="574"/>
      <c r="D1051" s="571" t="s">
        <v>1198</v>
      </c>
      <c r="E1051" s="574"/>
      <c r="F1051" s="567" t="s">
        <v>112</v>
      </c>
      <c r="G1051" s="955"/>
      <c r="H1051" s="916">
        <f>G1051*E1051</f>
        <v>0</v>
      </c>
      <c r="I1051" s="916">
        <f>H1051*$I$14</f>
        <v>0</v>
      </c>
      <c r="J1051" s="10"/>
      <c r="K1051" s="953">
        <f>SUM(H1051:I1051)</f>
        <v>0</v>
      </c>
    </row>
    <row r="1052" spans="1:13" ht="15.6" hidden="1" x14ac:dyDescent="0.3">
      <c r="A1052" s="754"/>
      <c r="B1052" s="632"/>
      <c r="C1052" s="36"/>
      <c r="D1052" s="631"/>
      <c r="E1052" s="15"/>
      <c r="F1052" s="15"/>
      <c r="G1052" s="963"/>
      <c r="H1052" s="963"/>
      <c r="I1052" s="963"/>
      <c r="J1052" s="15"/>
      <c r="K1052" s="963"/>
    </row>
    <row r="1053" spans="1:13" ht="15.6" hidden="1" x14ac:dyDescent="0.3">
      <c r="A1053" s="754"/>
      <c r="B1053" s="407" t="s">
        <v>1147</v>
      </c>
      <c r="C1053" s="407"/>
      <c r="D1053" s="408" t="s">
        <v>1146</v>
      </c>
      <c r="E1053" s="407"/>
      <c r="F1053" s="407"/>
      <c r="G1053" s="966"/>
      <c r="H1053" s="966"/>
      <c r="I1053" s="966"/>
      <c r="J1053" s="409"/>
      <c r="K1053" s="966"/>
    </row>
    <row r="1054" spans="1:13" ht="15.6" hidden="1" x14ac:dyDescent="0.3">
      <c r="A1054" s="754"/>
      <c r="B1054" s="7" t="s">
        <v>1148</v>
      </c>
      <c r="C1054" s="7"/>
      <c r="D1054" s="20" t="s">
        <v>1199</v>
      </c>
      <c r="E1054" s="7"/>
      <c r="F1054" s="7"/>
      <c r="G1054" s="964"/>
      <c r="H1054" s="964"/>
      <c r="I1054" s="964"/>
      <c r="J1054" s="7"/>
      <c r="K1054" s="964"/>
    </row>
    <row r="1055" spans="1:13" ht="15.6" hidden="1" x14ac:dyDescent="0.3">
      <c r="A1055" s="754"/>
      <c r="B1055" s="574" t="s">
        <v>1149</v>
      </c>
      <c r="C1055" s="574"/>
      <c r="D1055" s="571" t="s">
        <v>1200</v>
      </c>
      <c r="E1055" s="574" t="s">
        <v>112</v>
      </c>
      <c r="F1055" s="574"/>
      <c r="G1055" s="955"/>
      <c r="H1055" s="916">
        <f t="shared" ref="H1055:H1105" si="99">G1055*F1055</f>
        <v>0</v>
      </c>
      <c r="I1055" s="916">
        <f t="shared" ref="I1055:I1060" si="100">H1055*$I$14</f>
        <v>0</v>
      </c>
      <c r="J1055" s="10"/>
      <c r="K1055" s="953">
        <f t="shared" ref="K1055:K1060" si="101">SUM(H1055:I1055)</f>
        <v>0</v>
      </c>
    </row>
    <row r="1056" spans="1:13" ht="15.6" hidden="1" x14ac:dyDescent="0.3">
      <c r="A1056" s="754"/>
      <c r="B1056" s="574" t="s">
        <v>1150</v>
      </c>
      <c r="C1056" s="574"/>
      <c r="D1056" s="571" t="s">
        <v>1201</v>
      </c>
      <c r="E1056" s="574" t="s">
        <v>112</v>
      </c>
      <c r="F1056" s="574"/>
      <c r="G1056" s="955"/>
      <c r="H1056" s="916">
        <f t="shared" si="99"/>
        <v>0</v>
      </c>
      <c r="I1056" s="916">
        <f t="shared" si="100"/>
        <v>0</v>
      </c>
      <c r="J1056" s="10"/>
      <c r="K1056" s="953">
        <f t="shared" si="101"/>
        <v>0</v>
      </c>
    </row>
    <row r="1057" spans="1:13" ht="15.6" hidden="1" x14ac:dyDescent="0.3">
      <c r="A1057" s="754"/>
      <c r="B1057" s="574" t="s">
        <v>1151</v>
      </c>
      <c r="C1057" s="574"/>
      <c r="D1057" s="571" t="s">
        <v>1202</v>
      </c>
      <c r="E1057" s="574" t="s">
        <v>112</v>
      </c>
      <c r="F1057" s="574"/>
      <c r="G1057" s="955"/>
      <c r="H1057" s="916">
        <f t="shared" si="99"/>
        <v>0</v>
      </c>
      <c r="I1057" s="916">
        <f t="shared" si="100"/>
        <v>0</v>
      </c>
      <c r="J1057" s="10"/>
      <c r="K1057" s="953">
        <f t="shared" si="101"/>
        <v>0</v>
      </c>
    </row>
    <row r="1058" spans="1:13" ht="15.6" hidden="1" x14ac:dyDescent="0.3">
      <c r="A1058" s="754"/>
      <c r="B1058" s="574" t="s">
        <v>1152</v>
      </c>
      <c r="C1058" s="574"/>
      <c r="D1058" s="571" t="s">
        <v>1203</v>
      </c>
      <c r="E1058" s="574" t="s">
        <v>112</v>
      </c>
      <c r="F1058" s="574"/>
      <c r="G1058" s="955"/>
      <c r="H1058" s="916">
        <f t="shared" si="99"/>
        <v>0</v>
      </c>
      <c r="I1058" s="916">
        <f t="shared" si="100"/>
        <v>0</v>
      </c>
      <c r="J1058" s="10"/>
      <c r="K1058" s="953">
        <f t="shared" si="101"/>
        <v>0</v>
      </c>
    </row>
    <row r="1059" spans="1:13" ht="15.6" hidden="1" x14ac:dyDescent="0.3">
      <c r="A1059" s="754"/>
      <c r="B1059" s="574" t="s">
        <v>1153</v>
      </c>
      <c r="C1059" s="574"/>
      <c r="D1059" s="571" t="s">
        <v>1204</v>
      </c>
      <c r="E1059" s="574" t="s">
        <v>112</v>
      </c>
      <c r="F1059" s="574"/>
      <c r="G1059" s="955"/>
      <c r="H1059" s="916">
        <f t="shared" si="99"/>
        <v>0</v>
      </c>
      <c r="I1059" s="916">
        <f t="shared" si="100"/>
        <v>0</v>
      </c>
      <c r="J1059" s="10"/>
      <c r="K1059" s="953">
        <f t="shared" si="101"/>
        <v>0</v>
      </c>
    </row>
    <row r="1060" spans="1:13" ht="15.6" hidden="1" x14ac:dyDescent="0.3">
      <c r="A1060" s="754"/>
      <c r="B1060" s="574" t="s">
        <v>1154</v>
      </c>
      <c r="C1060" s="574"/>
      <c r="D1060" s="571" t="s">
        <v>1205</v>
      </c>
      <c r="E1060" s="574" t="s">
        <v>112</v>
      </c>
      <c r="F1060" s="574"/>
      <c r="G1060" s="955"/>
      <c r="H1060" s="916">
        <f t="shared" si="99"/>
        <v>0</v>
      </c>
      <c r="I1060" s="916">
        <f t="shared" si="100"/>
        <v>0</v>
      </c>
      <c r="J1060" s="10"/>
      <c r="K1060" s="953">
        <f t="shared" si="101"/>
        <v>0</v>
      </c>
    </row>
    <row r="1061" spans="1:13" ht="15.6" hidden="1" x14ac:dyDescent="0.3">
      <c r="A1061" s="754"/>
      <c r="B1061" s="632"/>
      <c r="C1061" s="36"/>
      <c r="D1061" s="632"/>
      <c r="E1061" s="15"/>
      <c r="F1061" s="15"/>
      <c r="G1061" s="963"/>
      <c r="H1061" s="963"/>
      <c r="I1061" s="963"/>
      <c r="J1061" s="15"/>
      <c r="K1061" s="963"/>
    </row>
    <row r="1062" spans="1:13" ht="15.6" x14ac:dyDescent="0.3">
      <c r="A1062" s="754" t="str">
        <f>IF(K1062&lt;&gt;0,"x","")</f>
        <v>x</v>
      </c>
      <c r="B1062" s="407" t="s">
        <v>1156</v>
      </c>
      <c r="C1062" s="407"/>
      <c r="D1062" s="408" t="s">
        <v>1155</v>
      </c>
      <c r="E1062" s="407"/>
      <c r="F1062" s="407"/>
      <c r="G1062" s="966"/>
      <c r="H1062" s="966">
        <f>TRUNC(SUM(H1084),2)</f>
        <v>829.59</v>
      </c>
      <c r="I1062" s="966">
        <f>TRUNC(SUM(I1084),2)</f>
        <v>223.63</v>
      </c>
      <c r="J1062" s="966">
        <f>TRUNC(SUM(J1084),2)</f>
        <v>0</v>
      </c>
      <c r="K1062" s="966">
        <f>TRUNC(SUM(K1084),2)</f>
        <v>1053.22</v>
      </c>
      <c r="L1062" s="1058"/>
      <c r="M1062" s="1058"/>
    </row>
    <row r="1063" spans="1:13" ht="15.6" hidden="1" x14ac:dyDescent="0.3">
      <c r="A1063" s="754"/>
      <c r="B1063" s="7" t="s">
        <v>1157</v>
      </c>
      <c r="C1063" s="7"/>
      <c r="D1063" s="20" t="s">
        <v>1140</v>
      </c>
      <c r="E1063" s="7"/>
      <c r="F1063" s="7"/>
      <c r="G1063" s="964"/>
      <c r="H1063" s="964"/>
      <c r="I1063" s="964"/>
      <c r="J1063" s="7"/>
      <c r="K1063" s="964"/>
    </row>
    <row r="1064" spans="1:13" ht="15.6" hidden="1" x14ac:dyDescent="0.3">
      <c r="A1064" s="754"/>
      <c r="B1064" s="574" t="s">
        <v>1158</v>
      </c>
      <c r="C1064" s="574"/>
      <c r="D1064" s="571" t="s">
        <v>1206</v>
      </c>
      <c r="E1064" s="574" t="s">
        <v>112</v>
      </c>
      <c r="F1064" s="574"/>
      <c r="G1064" s="955"/>
      <c r="H1064" s="916">
        <f t="shared" si="99"/>
        <v>0</v>
      </c>
      <c r="I1064" s="916">
        <f t="shared" ref="I1064:I1071" si="102">H1064*$I$14</f>
        <v>0</v>
      </c>
      <c r="J1064" s="10"/>
      <c r="K1064" s="953">
        <f t="shared" ref="K1064:K1071" si="103">SUM(H1064:I1064)</f>
        <v>0</v>
      </c>
    </row>
    <row r="1065" spans="1:13" ht="15.6" hidden="1" x14ac:dyDescent="0.3">
      <c r="A1065" s="754"/>
      <c r="B1065" s="574" t="s">
        <v>1159</v>
      </c>
      <c r="C1065" s="574"/>
      <c r="D1065" s="571" t="s">
        <v>1207</v>
      </c>
      <c r="E1065" s="574" t="s">
        <v>112</v>
      </c>
      <c r="F1065" s="574"/>
      <c r="G1065" s="955"/>
      <c r="H1065" s="916">
        <f t="shared" si="99"/>
        <v>0</v>
      </c>
      <c r="I1065" s="916">
        <f t="shared" si="102"/>
        <v>0</v>
      </c>
      <c r="J1065" s="10"/>
      <c r="K1065" s="953">
        <f t="shared" si="103"/>
        <v>0</v>
      </c>
    </row>
    <row r="1066" spans="1:13" ht="15.6" hidden="1" x14ac:dyDescent="0.3">
      <c r="A1066" s="754"/>
      <c r="B1066" s="574" t="s">
        <v>1160</v>
      </c>
      <c r="C1066" s="574"/>
      <c r="D1066" s="571" t="s">
        <v>172</v>
      </c>
      <c r="E1066" s="574" t="s">
        <v>210</v>
      </c>
      <c r="F1066" s="574"/>
      <c r="G1066" s="955"/>
      <c r="H1066" s="916">
        <f t="shared" si="99"/>
        <v>0</v>
      </c>
      <c r="I1066" s="916">
        <f t="shared" si="102"/>
        <v>0</v>
      </c>
      <c r="J1066" s="10"/>
      <c r="K1066" s="953">
        <f t="shared" si="103"/>
        <v>0</v>
      </c>
    </row>
    <row r="1067" spans="1:13" ht="15.6" hidden="1" x14ac:dyDescent="0.3">
      <c r="A1067" s="754"/>
      <c r="B1067" s="574" t="s">
        <v>1161</v>
      </c>
      <c r="C1067" s="574"/>
      <c r="D1067" s="571" t="s">
        <v>175</v>
      </c>
      <c r="E1067" s="574" t="s">
        <v>60</v>
      </c>
      <c r="F1067" s="574"/>
      <c r="G1067" s="955"/>
      <c r="H1067" s="916">
        <f t="shared" si="99"/>
        <v>0</v>
      </c>
      <c r="I1067" s="916">
        <f t="shared" si="102"/>
        <v>0</v>
      </c>
      <c r="J1067" s="10"/>
      <c r="K1067" s="953">
        <f t="shared" si="103"/>
        <v>0</v>
      </c>
    </row>
    <row r="1068" spans="1:13" ht="15.6" hidden="1" x14ac:dyDescent="0.3">
      <c r="A1068" s="754"/>
      <c r="B1068" s="574" t="s">
        <v>1162</v>
      </c>
      <c r="C1068" s="574"/>
      <c r="D1068" s="571" t="s">
        <v>1208</v>
      </c>
      <c r="E1068" s="574" t="s">
        <v>60</v>
      </c>
      <c r="F1068" s="574"/>
      <c r="G1068" s="955"/>
      <c r="H1068" s="916">
        <f t="shared" si="99"/>
        <v>0</v>
      </c>
      <c r="I1068" s="916">
        <f t="shared" si="102"/>
        <v>0</v>
      </c>
      <c r="J1068" s="10"/>
      <c r="K1068" s="953">
        <f t="shared" si="103"/>
        <v>0</v>
      </c>
    </row>
    <row r="1069" spans="1:13" ht="15.6" hidden="1" x14ac:dyDescent="0.3">
      <c r="A1069" s="754"/>
      <c r="B1069" s="574" t="s">
        <v>1163</v>
      </c>
      <c r="C1069" s="574"/>
      <c r="D1069" s="571" t="s">
        <v>1209</v>
      </c>
      <c r="E1069" s="574" t="s">
        <v>60</v>
      </c>
      <c r="F1069" s="574"/>
      <c r="G1069" s="955"/>
      <c r="H1069" s="916">
        <f t="shared" si="99"/>
        <v>0</v>
      </c>
      <c r="I1069" s="916">
        <f t="shared" si="102"/>
        <v>0</v>
      </c>
      <c r="J1069" s="10"/>
      <c r="K1069" s="953">
        <f t="shared" si="103"/>
        <v>0</v>
      </c>
    </row>
    <row r="1070" spans="1:13" ht="15.6" hidden="1" x14ac:dyDescent="0.3">
      <c r="A1070" s="754"/>
      <c r="B1070" s="574" t="s">
        <v>1164</v>
      </c>
      <c r="C1070" s="574"/>
      <c r="D1070" s="571" t="s">
        <v>1210</v>
      </c>
      <c r="E1070" s="574" t="s">
        <v>112</v>
      </c>
      <c r="F1070" s="574"/>
      <c r="G1070" s="955"/>
      <c r="H1070" s="916">
        <f t="shared" si="99"/>
        <v>0</v>
      </c>
      <c r="I1070" s="916">
        <f t="shared" si="102"/>
        <v>0</v>
      </c>
      <c r="J1070" s="10"/>
      <c r="K1070" s="953">
        <f t="shared" si="103"/>
        <v>0</v>
      </c>
    </row>
    <row r="1071" spans="1:13" ht="15.6" hidden="1" x14ac:dyDescent="0.3">
      <c r="A1071" s="754"/>
      <c r="B1071" s="574" t="s">
        <v>1165</v>
      </c>
      <c r="C1071" s="574"/>
      <c r="D1071" s="571" t="s">
        <v>1211</v>
      </c>
      <c r="E1071" s="574" t="s">
        <v>112</v>
      </c>
      <c r="F1071" s="574"/>
      <c r="G1071" s="955"/>
      <c r="H1071" s="916">
        <f t="shared" si="99"/>
        <v>0</v>
      </c>
      <c r="I1071" s="916">
        <f t="shared" si="102"/>
        <v>0</v>
      </c>
      <c r="J1071" s="10"/>
      <c r="K1071" s="953">
        <f t="shared" si="103"/>
        <v>0</v>
      </c>
    </row>
    <row r="1072" spans="1:13" ht="15.6" hidden="1" x14ac:dyDescent="0.3">
      <c r="A1072" s="754"/>
      <c r="B1072" s="632"/>
      <c r="C1072" s="36"/>
      <c r="D1072" s="632"/>
      <c r="E1072" s="15"/>
      <c r="F1072" s="15"/>
      <c r="G1072" s="963"/>
      <c r="H1072" s="963"/>
      <c r="I1072" s="963"/>
      <c r="J1072" s="15"/>
      <c r="K1072" s="963"/>
    </row>
    <row r="1073" spans="1:13" ht="15.6" hidden="1" x14ac:dyDescent="0.3">
      <c r="A1073" s="754"/>
      <c r="B1073" s="7" t="s">
        <v>1166</v>
      </c>
      <c r="C1073" s="7"/>
      <c r="D1073" s="20" t="s">
        <v>1212</v>
      </c>
      <c r="E1073" s="7"/>
      <c r="F1073" s="7"/>
      <c r="G1073" s="964"/>
      <c r="H1073" s="964"/>
      <c r="I1073" s="964"/>
      <c r="J1073" s="7"/>
      <c r="K1073" s="964"/>
    </row>
    <row r="1074" spans="1:13" ht="15.6" hidden="1" x14ac:dyDescent="0.3">
      <c r="A1074" s="754"/>
      <c r="B1074" s="574" t="s">
        <v>1167</v>
      </c>
      <c r="C1074" s="574"/>
      <c r="D1074" s="571" t="s">
        <v>1213</v>
      </c>
      <c r="E1074" s="574" t="s">
        <v>238</v>
      </c>
      <c r="F1074" s="574"/>
      <c r="G1074" s="916"/>
      <c r="H1074" s="916">
        <f t="shared" si="99"/>
        <v>0</v>
      </c>
      <c r="I1074" s="916">
        <f>H1074*$I$14</f>
        <v>0</v>
      </c>
      <c r="J1074" s="10"/>
      <c r="K1074" s="953">
        <f>SUM(H1074:I1074)</f>
        <v>0</v>
      </c>
    </row>
    <row r="1075" spans="1:13" ht="15.6" hidden="1" x14ac:dyDescent="0.3">
      <c r="A1075" s="754"/>
      <c r="B1075" s="574" t="s">
        <v>1168</v>
      </c>
      <c r="C1075" s="574"/>
      <c r="D1075" s="571" t="s">
        <v>1214</v>
      </c>
      <c r="E1075" s="574" t="s">
        <v>583</v>
      </c>
      <c r="F1075" s="574"/>
      <c r="G1075" s="916"/>
      <c r="H1075" s="916">
        <f t="shared" si="99"/>
        <v>0</v>
      </c>
      <c r="I1075" s="916">
        <f>H1075*$I$14</f>
        <v>0</v>
      </c>
      <c r="J1075" s="10"/>
      <c r="K1075" s="953">
        <f>SUM(H1075:I1075)</f>
        <v>0</v>
      </c>
    </row>
    <row r="1076" spans="1:13" ht="15.6" hidden="1" x14ac:dyDescent="0.3">
      <c r="A1076" s="754"/>
      <c r="B1076" s="574" t="s">
        <v>1169</v>
      </c>
      <c r="C1076" s="574"/>
      <c r="D1076" s="571" t="s">
        <v>1215</v>
      </c>
      <c r="E1076" s="574" t="s">
        <v>583</v>
      </c>
      <c r="F1076" s="574"/>
      <c r="G1076" s="916"/>
      <c r="H1076" s="916">
        <f t="shared" si="99"/>
        <v>0</v>
      </c>
      <c r="I1076" s="916">
        <f>H1076*$I$14</f>
        <v>0</v>
      </c>
      <c r="J1076" s="10"/>
      <c r="K1076" s="953">
        <f>SUM(H1076:I1076)</f>
        <v>0</v>
      </c>
    </row>
    <row r="1077" spans="1:13" ht="15.6" hidden="1" x14ac:dyDescent="0.3">
      <c r="A1077" s="754"/>
      <c r="B1077" s="574" t="s">
        <v>1170</v>
      </c>
      <c r="C1077" s="574"/>
      <c r="D1077" s="571" t="s">
        <v>1216</v>
      </c>
      <c r="E1077" s="574" t="s">
        <v>583</v>
      </c>
      <c r="F1077" s="574"/>
      <c r="G1077" s="916"/>
      <c r="H1077" s="916">
        <f t="shared" si="99"/>
        <v>0</v>
      </c>
      <c r="I1077" s="916">
        <f>H1077*$I$14</f>
        <v>0</v>
      </c>
      <c r="J1077" s="10"/>
      <c r="K1077" s="953">
        <f>SUM(H1077:I1077)</f>
        <v>0</v>
      </c>
    </row>
    <row r="1078" spans="1:13" ht="15.6" hidden="1" x14ac:dyDescent="0.3">
      <c r="A1078" s="754" t="s">
        <v>4247</v>
      </c>
      <c r="B1078" s="632"/>
      <c r="C1078" s="36"/>
      <c r="D1078" s="631"/>
      <c r="E1078" s="15"/>
      <c r="F1078" s="15"/>
      <c r="G1078" s="963"/>
      <c r="H1078" s="963"/>
      <c r="I1078" s="963"/>
      <c r="J1078" s="15"/>
      <c r="K1078" s="963"/>
    </row>
    <row r="1079" spans="1:13" ht="15.6" hidden="1" x14ac:dyDescent="0.3">
      <c r="A1079" s="754"/>
      <c r="B1079" s="7" t="s">
        <v>1171</v>
      </c>
      <c r="C1079" s="7"/>
      <c r="D1079" s="20" t="s">
        <v>1221</v>
      </c>
      <c r="E1079" s="7"/>
      <c r="F1079" s="7"/>
      <c r="G1079" s="964"/>
      <c r="H1079" s="964"/>
      <c r="I1079" s="964"/>
      <c r="J1079" s="7"/>
      <c r="K1079" s="964"/>
    </row>
    <row r="1080" spans="1:13" ht="15.6" hidden="1" x14ac:dyDescent="0.3">
      <c r="A1080" s="754"/>
      <c r="B1080" s="574" t="s">
        <v>1172</v>
      </c>
      <c r="C1080" s="574"/>
      <c r="D1080" s="571" t="s">
        <v>1220</v>
      </c>
      <c r="E1080" s="574" t="s">
        <v>60</v>
      </c>
      <c r="F1080" s="16"/>
      <c r="G1080" s="916"/>
      <c r="H1080" s="916">
        <f t="shared" si="99"/>
        <v>0</v>
      </c>
      <c r="I1080" s="916">
        <f>H1080*$I$14</f>
        <v>0</v>
      </c>
      <c r="J1080" s="10"/>
      <c r="K1080" s="953">
        <f>SUM(H1080:I1080)</f>
        <v>0</v>
      </c>
    </row>
    <row r="1081" spans="1:13" ht="15.6" hidden="1" x14ac:dyDescent="0.3">
      <c r="A1081" s="754"/>
      <c r="B1081" s="574" t="s">
        <v>1173</v>
      </c>
      <c r="C1081" s="574"/>
      <c r="D1081" s="571" t="s">
        <v>1219</v>
      </c>
      <c r="E1081" s="574" t="s">
        <v>60</v>
      </c>
      <c r="F1081" s="16"/>
      <c r="G1081" s="916"/>
      <c r="H1081" s="916">
        <f t="shared" si="99"/>
        <v>0</v>
      </c>
      <c r="I1081" s="916">
        <f>H1081*$I$14</f>
        <v>0</v>
      </c>
      <c r="J1081" s="10"/>
      <c r="K1081" s="953">
        <f>SUM(H1081:I1081)</f>
        <v>0</v>
      </c>
    </row>
    <row r="1082" spans="1:13" ht="15.6" hidden="1" x14ac:dyDescent="0.3">
      <c r="A1082" s="754"/>
      <c r="B1082" s="574" t="s">
        <v>1174</v>
      </c>
      <c r="C1082" s="574"/>
      <c r="D1082" s="571" t="s">
        <v>1218</v>
      </c>
      <c r="E1082" s="574" t="s">
        <v>60</v>
      </c>
      <c r="F1082" s="16"/>
      <c r="G1082" s="916"/>
      <c r="H1082" s="916">
        <f t="shared" si="99"/>
        <v>0</v>
      </c>
      <c r="I1082" s="916">
        <f>H1082*$I$14</f>
        <v>0</v>
      </c>
      <c r="J1082" s="10"/>
      <c r="K1082" s="953">
        <f>SUM(H1082:I1082)</f>
        <v>0</v>
      </c>
    </row>
    <row r="1083" spans="1:13" ht="15.6" x14ac:dyDescent="0.3">
      <c r="A1083" s="754" t="s">
        <v>4247</v>
      </c>
      <c r="B1083" s="24" t="s">
        <v>1175</v>
      </c>
      <c r="C1083" s="24"/>
      <c r="D1083" s="115" t="s">
        <v>1217</v>
      </c>
      <c r="E1083" s="24"/>
      <c r="F1083" s="24"/>
      <c r="G1083" s="852"/>
      <c r="H1083" s="852"/>
      <c r="I1083" s="852"/>
      <c r="J1083" s="75"/>
      <c r="K1083" s="954"/>
      <c r="L1083" s="1058"/>
      <c r="M1083" s="1058"/>
    </row>
    <row r="1084" spans="1:13" ht="15.6" x14ac:dyDescent="0.3">
      <c r="A1084" s="754" t="str">
        <f>IF(K1084&lt;&gt;0,"x","")</f>
        <v>x</v>
      </c>
      <c r="B1084" s="574" t="s">
        <v>3731</v>
      </c>
      <c r="C1084" s="1052" t="s">
        <v>3765</v>
      </c>
      <c r="D1084" s="571" t="s">
        <v>4075</v>
      </c>
      <c r="E1084" s="592">
        <v>137.75</v>
      </c>
      <c r="F1084" s="574" t="s">
        <v>8</v>
      </c>
      <c r="G1084" s="916">
        <v>6.022482017538878</v>
      </c>
      <c r="H1084" s="916">
        <f>TRUNC(E1084*G1084,2)</f>
        <v>829.59</v>
      </c>
      <c r="I1084" s="916">
        <f>TRUNC(H1084*$I$14,2)</f>
        <v>223.63</v>
      </c>
      <c r="J1084" s="10"/>
      <c r="K1084" s="953">
        <f>TRUNC(SUM(H1084:I1084),2)</f>
        <v>1053.22</v>
      </c>
      <c r="L1084" s="1058"/>
      <c r="M1084" s="1058"/>
    </row>
    <row r="1085" spans="1:13" ht="12" customHeight="1" x14ac:dyDescent="0.3">
      <c r="A1085" s="754" t="s">
        <v>4247</v>
      </c>
      <c r="B1085" s="632"/>
      <c r="C1085" s="426"/>
      <c r="D1085" s="632"/>
      <c r="E1085" s="511"/>
      <c r="F1085" s="511"/>
      <c r="G1085" s="967"/>
      <c r="H1085" s="967"/>
      <c r="I1085" s="967"/>
      <c r="J1085" s="511"/>
      <c r="K1085" s="967"/>
      <c r="L1085" s="1058"/>
      <c r="M1085" s="1058"/>
    </row>
    <row r="1086" spans="1:13" ht="15.6" hidden="1" x14ac:dyDescent="0.3">
      <c r="A1086" s="754"/>
      <c r="B1086" s="407" t="s">
        <v>1177</v>
      </c>
      <c r="C1086" s="407"/>
      <c r="D1086" s="408" t="s">
        <v>1176</v>
      </c>
      <c r="E1086" s="407"/>
      <c r="F1086" s="407"/>
      <c r="G1086" s="966"/>
      <c r="H1086" s="966"/>
      <c r="I1086" s="966"/>
      <c r="J1086" s="409"/>
      <c r="K1086" s="966"/>
    </row>
    <row r="1087" spans="1:13" ht="15.6" hidden="1" x14ac:dyDescent="0.3">
      <c r="A1087" s="754"/>
      <c r="B1087" s="7" t="s">
        <v>1178</v>
      </c>
      <c r="C1087" s="7"/>
      <c r="D1087" s="20" t="s">
        <v>1222</v>
      </c>
      <c r="E1087" s="7"/>
      <c r="F1087" s="7"/>
      <c r="G1087" s="964"/>
      <c r="H1087" s="964"/>
      <c r="I1087" s="964"/>
      <c r="J1087" s="7"/>
      <c r="K1087" s="964"/>
    </row>
    <row r="1088" spans="1:13" ht="15.6" hidden="1" x14ac:dyDescent="0.3">
      <c r="A1088" s="754"/>
      <c r="B1088" s="574" t="s">
        <v>1179</v>
      </c>
      <c r="C1088" s="574"/>
      <c r="D1088" s="571" t="s">
        <v>1223</v>
      </c>
      <c r="E1088" s="574"/>
      <c r="F1088" s="574" t="s">
        <v>8</v>
      </c>
      <c r="G1088" s="955"/>
      <c r="H1088" s="916">
        <v>0</v>
      </c>
      <c r="I1088" s="916">
        <f>H1088*$I$14</f>
        <v>0</v>
      </c>
      <c r="J1088" s="10"/>
      <c r="K1088" s="953">
        <f>SUM(H1088:I1088)</f>
        <v>0</v>
      </c>
    </row>
    <row r="1089" spans="1:11" ht="15.6" hidden="1" x14ac:dyDescent="0.3">
      <c r="A1089" s="754"/>
      <c r="B1089" s="574" t="s">
        <v>1180</v>
      </c>
      <c r="C1089" s="574"/>
      <c r="D1089" s="571" t="s">
        <v>1224</v>
      </c>
      <c r="E1089" s="574"/>
      <c r="F1089" s="574"/>
      <c r="G1089" s="955"/>
      <c r="H1089" s="916">
        <f t="shared" si="99"/>
        <v>0</v>
      </c>
      <c r="I1089" s="916">
        <f>H1089*$I$14</f>
        <v>0</v>
      </c>
      <c r="J1089" s="10"/>
      <c r="K1089" s="953">
        <f>SUM(H1089:I1089)</f>
        <v>0</v>
      </c>
    </row>
    <row r="1090" spans="1:11" ht="15.6" hidden="1" x14ac:dyDescent="0.3">
      <c r="A1090" s="754"/>
      <c r="B1090" s="574" t="s">
        <v>1181</v>
      </c>
      <c r="C1090" s="574"/>
      <c r="D1090" s="571" t="s">
        <v>1225</v>
      </c>
      <c r="E1090" s="574"/>
      <c r="F1090" s="574"/>
      <c r="G1090" s="955"/>
      <c r="H1090" s="916">
        <f t="shared" si="99"/>
        <v>0</v>
      </c>
      <c r="I1090" s="916">
        <f>H1090*$I$14</f>
        <v>0</v>
      </c>
      <c r="J1090" s="10"/>
      <c r="K1090" s="953">
        <f>SUM(H1090:I1090)</f>
        <v>0</v>
      </c>
    </row>
    <row r="1091" spans="1:11" ht="15.6" hidden="1" x14ac:dyDescent="0.3">
      <c r="A1091" s="754"/>
      <c r="B1091" s="574" t="s">
        <v>1182</v>
      </c>
      <c r="C1091" s="574"/>
      <c r="D1091" s="571" t="s">
        <v>1226</v>
      </c>
      <c r="E1091" s="574"/>
      <c r="F1091" s="574"/>
      <c r="G1091" s="955"/>
      <c r="H1091" s="916">
        <f t="shared" si="99"/>
        <v>0</v>
      </c>
      <c r="I1091" s="916">
        <f>H1091*$I$14</f>
        <v>0</v>
      </c>
      <c r="J1091" s="10"/>
      <c r="K1091" s="953">
        <f>SUM(H1091:I1091)</f>
        <v>0</v>
      </c>
    </row>
    <row r="1092" spans="1:11" ht="15.6" hidden="1" x14ac:dyDescent="0.3">
      <c r="A1092" s="754"/>
      <c r="B1092" s="574" t="s">
        <v>1183</v>
      </c>
      <c r="C1092" s="574"/>
      <c r="D1092" s="571" t="s">
        <v>1227</v>
      </c>
      <c r="E1092" s="574"/>
      <c r="F1092" s="574"/>
      <c r="G1092" s="955"/>
      <c r="H1092" s="916">
        <f t="shared" si="99"/>
        <v>0</v>
      </c>
      <c r="I1092" s="916">
        <f>H1092*$I$14</f>
        <v>0</v>
      </c>
      <c r="J1092" s="10"/>
      <c r="K1092" s="953">
        <f>SUM(H1092:I1092)</f>
        <v>0</v>
      </c>
    </row>
    <row r="1093" spans="1:11" ht="15.6" hidden="1" x14ac:dyDescent="0.3">
      <c r="A1093" s="754"/>
      <c r="B1093" s="632"/>
      <c r="C1093" s="36"/>
      <c r="D1093" s="631"/>
      <c r="E1093" s="15"/>
      <c r="F1093" s="16"/>
      <c r="G1093" s="916"/>
      <c r="H1093" s="916"/>
      <c r="I1093" s="916"/>
      <c r="J1093" s="10"/>
      <c r="K1093" s="953"/>
    </row>
    <row r="1094" spans="1:11" ht="15.6" hidden="1" x14ac:dyDescent="0.3">
      <c r="A1094" s="754"/>
      <c r="B1094" s="7" t="s">
        <v>1191</v>
      </c>
      <c r="C1094" s="7"/>
      <c r="D1094" s="20" t="s">
        <v>1228</v>
      </c>
      <c r="E1094" s="7" t="s">
        <v>22</v>
      </c>
      <c r="F1094" s="7"/>
      <c r="G1094" s="964"/>
      <c r="H1094" s="964">
        <f t="shared" si="99"/>
        <v>0</v>
      </c>
      <c r="I1094" s="964">
        <f>H1094*$I$14</f>
        <v>0</v>
      </c>
      <c r="J1094" s="7"/>
      <c r="K1094" s="964">
        <f>SUM(H1094:I1094)</f>
        <v>0</v>
      </c>
    </row>
    <row r="1095" spans="1:11" ht="15.6" hidden="1" x14ac:dyDescent="0.3">
      <c r="A1095" s="754"/>
      <c r="B1095" s="632"/>
      <c r="C1095" s="36"/>
      <c r="D1095" s="631"/>
      <c r="E1095" s="15"/>
      <c r="F1095" s="16"/>
      <c r="G1095" s="916"/>
      <c r="H1095" s="916"/>
      <c r="I1095" s="916"/>
      <c r="J1095" s="10"/>
      <c r="K1095" s="953"/>
    </row>
    <row r="1096" spans="1:11" ht="15.6" hidden="1" x14ac:dyDescent="0.3">
      <c r="A1096" s="754"/>
      <c r="B1096" s="7" t="s">
        <v>1192</v>
      </c>
      <c r="C1096" s="7"/>
      <c r="D1096" s="20" t="s">
        <v>1229</v>
      </c>
      <c r="E1096" s="7" t="s">
        <v>22</v>
      </c>
      <c r="F1096" s="7"/>
      <c r="G1096" s="964"/>
      <c r="H1096" s="964">
        <f t="shared" si="99"/>
        <v>0</v>
      </c>
      <c r="I1096" s="964">
        <f>H1096*$I$14</f>
        <v>0</v>
      </c>
      <c r="J1096" s="7"/>
      <c r="K1096" s="964">
        <f>SUM(H1096:I1096)</f>
        <v>0</v>
      </c>
    </row>
    <row r="1097" spans="1:11" ht="15.6" hidden="1" x14ac:dyDescent="0.3">
      <c r="A1097" s="754"/>
      <c r="B1097" s="632"/>
      <c r="C1097" s="36"/>
      <c r="D1097" s="631"/>
      <c r="E1097" s="15"/>
      <c r="F1097" s="16"/>
      <c r="G1097" s="916"/>
      <c r="H1097" s="916"/>
      <c r="I1097" s="916"/>
      <c r="J1097" s="10"/>
      <c r="K1097" s="953"/>
    </row>
    <row r="1098" spans="1:11" ht="15.6" hidden="1" x14ac:dyDescent="0.3">
      <c r="A1098" s="754"/>
      <c r="B1098" s="7" t="s">
        <v>1193</v>
      </c>
      <c r="C1098" s="7"/>
      <c r="D1098" s="20" t="s">
        <v>1230</v>
      </c>
      <c r="E1098" s="7" t="s">
        <v>8</v>
      </c>
      <c r="F1098" s="7"/>
      <c r="G1098" s="964"/>
      <c r="H1098" s="964">
        <f t="shared" si="99"/>
        <v>0</v>
      </c>
      <c r="I1098" s="964">
        <f>H1098*$I$14</f>
        <v>0</v>
      </c>
      <c r="J1098" s="7"/>
      <c r="K1098" s="964">
        <f>SUM(H1098:I1098)</f>
        <v>0</v>
      </c>
    </row>
    <row r="1099" spans="1:11" ht="15.6" hidden="1" x14ac:dyDescent="0.3">
      <c r="A1099" s="754"/>
      <c r="B1099" s="632"/>
      <c r="C1099" s="36"/>
      <c r="D1099" s="631"/>
      <c r="E1099" s="15"/>
      <c r="F1099" s="16"/>
      <c r="G1099" s="916"/>
      <c r="H1099" s="916"/>
      <c r="I1099" s="916"/>
      <c r="J1099" s="10"/>
      <c r="K1099" s="953"/>
    </row>
    <row r="1100" spans="1:11" ht="15.6" hidden="1" x14ac:dyDescent="0.3">
      <c r="A1100" s="754"/>
      <c r="B1100" s="7" t="s">
        <v>1194</v>
      </c>
      <c r="C1100" s="7"/>
      <c r="D1100" s="20" t="s">
        <v>454</v>
      </c>
      <c r="E1100" s="7" t="s">
        <v>22</v>
      </c>
      <c r="F1100" s="7"/>
      <c r="G1100" s="964"/>
      <c r="H1100" s="964">
        <f t="shared" si="99"/>
        <v>0</v>
      </c>
      <c r="I1100" s="964">
        <f>H1100*$I$14</f>
        <v>0</v>
      </c>
      <c r="J1100" s="7"/>
      <c r="K1100" s="964">
        <f>SUM(H1100:I1100)</f>
        <v>0</v>
      </c>
    </row>
    <row r="1101" spans="1:11" ht="15.6" hidden="1" x14ac:dyDescent="0.3">
      <c r="A1101" s="754"/>
      <c r="B1101" s="632"/>
      <c r="C1101" s="36"/>
      <c r="D1101" s="631"/>
      <c r="E1101" s="15"/>
      <c r="F1101" s="16"/>
      <c r="G1101" s="916"/>
      <c r="H1101" s="916"/>
      <c r="I1101" s="916"/>
      <c r="J1101" s="10"/>
      <c r="K1101" s="953"/>
    </row>
    <row r="1102" spans="1:11" ht="15.6" hidden="1" x14ac:dyDescent="0.3">
      <c r="A1102" s="754"/>
      <c r="B1102" s="7" t="s">
        <v>1184</v>
      </c>
      <c r="C1102" s="7"/>
      <c r="D1102" s="20" t="s">
        <v>1107</v>
      </c>
      <c r="E1102" s="7"/>
      <c r="F1102" s="7"/>
      <c r="G1102" s="964"/>
      <c r="H1102" s="964"/>
      <c r="I1102" s="964"/>
      <c r="J1102" s="7"/>
      <c r="K1102" s="964"/>
    </row>
    <row r="1103" spans="1:11" ht="15.6" hidden="1" x14ac:dyDescent="0.3">
      <c r="A1103" s="754"/>
      <c r="B1103" s="574" t="s">
        <v>1185</v>
      </c>
      <c r="C1103" s="574"/>
      <c r="D1103" s="70" t="s">
        <v>1231</v>
      </c>
      <c r="E1103" s="574" t="s">
        <v>22</v>
      </c>
      <c r="F1103" s="16"/>
      <c r="G1103" s="916"/>
      <c r="H1103" s="916">
        <f t="shared" si="99"/>
        <v>0</v>
      </c>
      <c r="I1103" s="916">
        <f>H1103*$I$14</f>
        <v>0</v>
      </c>
      <c r="J1103" s="10"/>
      <c r="K1103" s="953">
        <f>SUM(H1103:I1103)</f>
        <v>0</v>
      </c>
    </row>
    <row r="1104" spans="1:11" ht="15.6" hidden="1" x14ac:dyDescent="0.3">
      <c r="A1104" s="754"/>
      <c r="B1104" s="574" t="s">
        <v>1186</v>
      </c>
      <c r="C1104" s="574"/>
      <c r="D1104" s="70" t="s">
        <v>1232</v>
      </c>
      <c r="E1104" s="574" t="s">
        <v>22</v>
      </c>
      <c r="F1104" s="16"/>
      <c r="G1104" s="916"/>
      <c r="H1104" s="916">
        <f t="shared" si="99"/>
        <v>0</v>
      </c>
      <c r="I1104" s="916">
        <f>H1104*$I$14</f>
        <v>0</v>
      </c>
      <c r="J1104" s="10"/>
      <c r="K1104" s="953">
        <f>SUM(H1104:I1104)</f>
        <v>0</v>
      </c>
    </row>
    <row r="1105" spans="1:13" ht="15.6" hidden="1" x14ac:dyDescent="0.3">
      <c r="A1105" s="754"/>
      <c r="B1105" s="574" t="s">
        <v>1187</v>
      </c>
      <c r="C1105" s="574"/>
      <c r="D1105" s="70" t="s">
        <v>1233</v>
      </c>
      <c r="E1105" s="574" t="s">
        <v>237</v>
      </c>
      <c r="F1105" s="16"/>
      <c r="G1105" s="916"/>
      <c r="H1105" s="916">
        <f t="shared" si="99"/>
        <v>0</v>
      </c>
      <c r="I1105" s="916">
        <f>H1105*$I$14</f>
        <v>0</v>
      </c>
      <c r="J1105" s="10"/>
      <c r="K1105" s="953">
        <f>SUM(H1105:I1105)</f>
        <v>0</v>
      </c>
    </row>
    <row r="1106" spans="1:13" ht="15.6" hidden="1" x14ac:dyDescent="0.3">
      <c r="A1106" s="754"/>
      <c r="B1106" s="574" t="s">
        <v>1188</v>
      </c>
      <c r="C1106" s="574"/>
      <c r="D1106" s="70" t="s">
        <v>1234</v>
      </c>
      <c r="E1106" s="574" t="s">
        <v>237</v>
      </c>
      <c r="F1106" s="16"/>
      <c r="G1106" s="916"/>
      <c r="H1106" s="916">
        <f>G1106*F1106</f>
        <v>0</v>
      </c>
      <c r="I1106" s="916">
        <f>H1106*$I$14</f>
        <v>0</v>
      </c>
      <c r="J1106" s="10"/>
      <c r="K1106" s="953">
        <f>SUM(H1106:I1106)</f>
        <v>0</v>
      </c>
    </row>
    <row r="1107" spans="1:13" ht="15.6" hidden="1" x14ac:dyDescent="0.3">
      <c r="A1107" s="754"/>
      <c r="B1107" s="574"/>
      <c r="C1107" s="574"/>
      <c r="D1107" s="70"/>
      <c r="E1107" s="574"/>
      <c r="F1107" s="16"/>
      <c r="G1107" s="916"/>
      <c r="H1107" s="916"/>
      <c r="I1107" s="916"/>
      <c r="J1107" s="10"/>
      <c r="K1107" s="916"/>
    </row>
    <row r="1108" spans="1:13" ht="15.6" hidden="1" x14ac:dyDescent="0.3">
      <c r="A1108" s="754"/>
      <c r="B1108" s="407" t="s">
        <v>1190</v>
      </c>
      <c r="C1108" s="407"/>
      <c r="D1108" s="408" t="s">
        <v>1189</v>
      </c>
      <c r="E1108" s="407"/>
      <c r="F1108" s="407"/>
      <c r="G1108" s="966"/>
      <c r="H1108" s="966"/>
      <c r="I1108" s="966"/>
      <c r="J1108" s="409"/>
      <c r="K1108" s="966"/>
    </row>
    <row r="1109" spans="1:13" ht="15.6" hidden="1" x14ac:dyDescent="0.3">
      <c r="A1109" s="754"/>
      <c r="B1109" s="632" t="s">
        <v>217</v>
      </c>
      <c r="C1109" s="599"/>
      <c r="D1109" s="632" t="s">
        <v>217</v>
      </c>
      <c r="E1109" s="155"/>
      <c r="F1109" s="29"/>
      <c r="G1109" s="970"/>
      <c r="H1109" s="970">
        <f>G1109*F1109</f>
        <v>0</v>
      </c>
      <c r="I1109" s="970">
        <f>H1109*$I$14</f>
        <v>0</v>
      </c>
      <c r="J1109" s="30"/>
      <c r="K1109" s="965">
        <f>SUM(H1109:I1109)</f>
        <v>0</v>
      </c>
    </row>
    <row r="1110" spans="1:13" ht="15.6" hidden="1" x14ac:dyDescent="0.3">
      <c r="A1110" s="754"/>
      <c r="B1110" s="656"/>
      <c r="C1110" s="36"/>
      <c r="D1110" s="656"/>
      <c r="E1110" s="15"/>
      <c r="F1110" s="16"/>
      <c r="G1110" s="916"/>
      <c r="H1110" s="916"/>
      <c r="I1110" s="916"/>
      <c r="J1110" s="10"/>
      <c r="K1110" s="916"/>
    </row>
    <row r="1111" spans="1:13" ht="15.6" hidden="1" x14ac:dyDescent="0.3">
      <c r="A1111" s="754"/>
      <c r="B1111" s="573"/>
      <c r="C1111" s="36"/>
      <c r="D1111" s="41"/>
      <c r="E1111" s="15"/>
      <c r="F1111" s="16"/>
      <c r="G1111" s="916"/>
      <c r="H1111" s="916"/>
      <c r="I1111" s="916"/>
      <c r="J1111" s="10"/>
      <c r="K1111" s="916"/>
    </row>
    <row r="1112" spans="1:13" ht="15" customHeight="1" x14ac:dyDescent="0.3">
      <c r="A1112" s="754" t="s">
        <v>4247</v>
      </c>
      <c r="B1112" s="33" t="s">
        <v>271</v>
      </c>
      <c r="C1112" s="758"/>
      <c r="D1112" s="758" t="s">
        <v>1235</v>
      </c>
      <c r="E1112" s="758"/>
      <c r="F1112" s="758"/>
      <c r="G1112" s="968"/>
      <c r="H1112" s="968"/>
      <c r="I1112" s="968"/>
      <c r="J1112" s="758"/>
      <c r="K1112" s="968"/>
      <c r="L1112" s="1058"/>
      <c r="M1112" s="1058"/>
    </row>
    <row r="1113" spans="1:13" ht="15" hidden="1" customHeight="1" x14ac:dyDescent="0.3">
      <c r="A1113" s="754"/>
      <c r="B1113" s="1308" t="s">
        <v>226</v>
      </c>
      <c r="C1113" s="1310" t="s">
        <v>227</v>
      </c>
      <c r="D1113" s="1310" t="s">
        <v>228</v>
      </c>
      <c r="E1113" s="1310" t="s">
        <v>229</v>
      </c>
      <c r="F1113" s="1310" t="s">
        <v>230</v>
      </c>
      <c r="G1113" s="1306" t="s">
        <v>3953</v>
      </c>
      <c r="H1113" s="1306" t="s">
        <v>3954</v>
      </c>
      <c r="I1113" s="981" t="s">
        <v>233</v>
      </c>
      <c r="J1113" s="628" t="s">
        <v>3952</v>
      </c>
      <c r="K1113" s="1306" t="s">
        <v>3955</v>
      </c>
    </row>
    <row r="1114" spans="1:13" ht="15.75" hidden="1" customHeight="1" x14ac:dyDescent="0.3">
      <c r="A1114" s="754"/>
      <c r="B1114" s="1309"/>
      <c r="C1114" s="1311"/>
      <c r="D1114" s="1311"/>
      <c r="E1114" s="1311"/>
      <c r="F1114" s="1311"/>
      <c r="G1114" s="1307"/>
      <c r="H1114" s="1307"/>
      <c r="I1114" s="985">
        <v>0.26960000000000001</v>
      </c>
      <c r="J1114" s="629">
        <v>0.20930000000000001</v>
      </c>
      <c r="K1114" s="1307"/>
    </row>
    <row r="1115" spans="1:13" ht="15.6" x14ac:dyDescent="0.3">
      <c r="A1115" s="754" t="str">
        <f>IF(K1115&lt;&gt;0,"x","")</f>
        <v>x</v>
      </c>
      <c r="B1115" s="407" t="s">
        <v>272</v>
      </c>
      <c r="C1115" s="407"/>
      <c r="D1115" s="408" t="s">
        <v>1236</v>
      </c>
      <c r="E1115" s="407"/>
      <c r="F1115" s="407"/>
      <c r="G1115" s="966"/>
      <c r="H1115" s="966">
        <f>TRUNC(SUM(H1117:H1415),2)</f>
        <v>14054.02</v>
      </c>
      <c r="I1115" s="966">
        <f>TRUNC(SUM(I1117:I1415),2)</f>
        <v>3788.28</v>
      </c>
      <c r="J1115" s="966">
        <f>TRUNC(SUM(J1117:J1415),2)</f>
        <v>0</v>
      </c>
      <c r="K1115" s="966">
        <f>TRUNC(SUM(K1117:K1415),2)</f>
        <v>17842.3</v>
      </c>
      <c r="L1115" s="1058"/>
      <c r="M1115" s="1058"/>
    </row>
    <row r="1116" spans="1:13" ht="15.6" hidden="1" x14ac:dyDescent="0.3">
      <c r="A1116" s="754"/>
      <c r="B1116" s="7" t="s">
        <v>1237</v>
      </c>
      <c r="C1116" s="7"/>
      <c r="D1116" s="20" t="s">
        <v>1301</v>
      </c>
      <c r="E1116" s="7"/>
      <c r="F1116" s="7"/>
      <c r="G1116" s="964"/>
      <c r="H1116" s="964"/>
      <c r="I1116" s="964"/>
      <c r="J1116" s="7"/>
      <c r="K1116" s="964"/>
    </row>
    <row r="1117" spans="1:13" ht="15.6" hidden="1" x14ac:dyDescent="0.3">
      <c r="A1117" s="754"/>
      <c r="B1117" s="574" t="s">
        <v>1238</v>
      </c>
      <c r="C1117" s="574"/>
      <c r="D1117" s="571" t="s">
        <v>1302</v>
      </c>
      <c r="E1117" s="574"/>
      <c r="F1117" s="574" t="s">
        <v>210</v>
      </c>
      <c r="G1117" s="955"/>
      <c r="H1117" s="916">
        <f>G1117*E1117</f>
        <v>0</v>
      </c>
      <c r="I1117" s="916">
        <f t="shared" ref="I1117:I1129" si="104">H1117*$I$14</f>
        <v>0</v>
      </c>
      <c r="J1117" s="10"/>
      <c r="K1117" s="953">
        <f t="shared" ref="K1117:K1129" si="105">SUM(H1117:I1117)</f>
        <v>0</v>
      </c>
    </row>
    <row r="1118" spans="1:13" ht="15.6" hidden="1" x14ac:dyDescent="0.3">
      <c r="A1118" s="754"/>
      <c r="B1118" s="574" t="s">
        <v>1239</v>
      </c>
      <c r="C1118" s="574"/>
      <c r="D1118" s="571" t="s">
        <v>1303</v>
      </c>
      <c r="E1118" s="574"/>
      <c r="F1118" s="574" t="s">
        <v>60</v>
      </c>
      <c r="G1118" s="955"/>
      <c r="H1118" s="916">
        <f t="shared" ref="H1118:H1129" si="106">G1118*E1118</f>
        <v>0</v>
      </c>
      <c r="I1118" s="916">
        <f t="shared" si="104"/>
        <v>0</v>
      </c>
      <c r="J1118" s="10"/>
      <c r="K1118" s="953">
        <f t="shared" si="105"/>
        <v>0</v>
      </c>
    </row>
    <row r="1119" spans="1:13" ht="15.6" hidden="1" x14ac:dyDescent="0.3">
      <c r="A1119" s="754"/>
      <c r="B1119" s="574" t="s">
        <v>1240</v>
      </c>
      <c r="C1119" s="574"/>
      <c r="D1119" s="571" t="s">
        <v>1304</v>
      </c>
      <c r="E1119" s="574"/>
      <c r="F1119" s="574" t="s">
        <v>60</v>
      </c>
      <c r="G1119" s="955"/>
      <c r="H1119" s="916">
        <f t="shared" si="106"/>
        <v>0</v>
      </c>
      <c r="I1119" s="916">
        <f t="shared" si="104"/>
        <v>0</v>
      </c>
      <c r="J1119" s="10"/>
      <c r="K1119" s="953">
        <f t="shared" si="105"/>
        <v>0</v>
      </c>
    </row>
    <row r="1120" spans="1:13" ht="15.6" hidden="1" x14ac:dyDescent="0.3">
      <c r="A1120" s="754"/>
      <c r="B1120" s="574" t="s">
        <v>1241</v>
      </c>
      <c r="C1120" s="574"/>
      <c r="D1120" s="571" t="s">
        <v>1305</v>
      </c>
      <c r="E1120" s="574"/>
      <c r="F1120" s="574" t="s">
        <v>60</v>
      </c>
      <c r="G1120" s="955"/>
      <c r="H1120" s="916">
        <f t="shared" si="106"/>
        <v>0</v>
      </c>
      <c r="I1120" s="916">
        <f t="shared" si="104"/>
        <v>0</v>
      </c>
      <c r="J1120" s="10"/>
      <c r="K1120" s="953">
        <f t="shared" si="105"/>
        <v>0</v>
      </c>
    </row>
    <row r="1121" spans="1:13" ht="15.6" hidden="1" x14ac:dyDescent="0.3">
      <c r="A1121" s="754"/>
      <c r="B1121" s="574" t="s">
        <v>1242</v>
      </c>
      <c r="C1121" s="574"/>
      <c r="D1121" s="571" t="s">
        <v>1306</v>
      </c>
      <c r="E1121" s="574"/>
      <c r="F1121" s="574" t="s">
        <v>60</v>
      </c>
      <c r="G1121" s="955"/>
      <c r="H1121" s="916">
        <f t="shared" si="106"/>
        <v>0</v>
      </c>
      <c r="I1121" s="916">
        <f t="shared" si="104"/>
        <v>0</v>
      </c>
      <c r="J1121" s="10"/>
      <c r="K1121" s="953">
        <f t="shared" si="105"/>
        <v>0</v>
      </c>
    </row>
    <row r="1122" spans="1:13" ht="15.6" hidden="1" x14ac:dyDescent="0.3">
      <c r="A1122" s="754"/>
      <c r="B1122" s="574" t="s">
        <v>1243</v>
      </c>
      <c r="C1122" s="574"/>
      <c r="D1122" s="571" t="s">
        <v>1307</v>
      </c>
      <c r="E1122" s="574"/>
      <c r="F1122" s="574" t="s">
        <v>60</v>
      </c>
      <c r="G1122" s="955"/>
      <c r="H1122" s="916">
        <f t="shared" si="106"/>
        <v>0</v>
      </c>
      <c r="I1122" s="916">
        <f t="shared" si="104"/>
        <v>0</v>
      </c>
      <c r="J1122" s="10"/>
      <c r="K1122" s="953">
        <f t="shared" si="105"/>
        <v>0</v>
      </c>
    </row>
    <row r="1123" spans="1:13" ht="15.6" hidden="1" x14ac:dyDescent="0.3">
      <c r="A1123" s="754"/>
      <c r="B1123" s="574" t="s">
        <v>1244</v>
      </c>
      <c r="C1123" s="574"/>
      <c r="D1123" s="571" t="s">
        <v>1308</v>
      </c>
      <c r="E1123" s="574"/>
      <c r="F1123" s="574" t="s">
        <v>60</v>
      </c>
      <c r="G1123" s="955"/>
      <c r="H1123" s="916">
        <f t="shared" si="106"/>
        <v>0</v>
      </c>
      <c r="I1123" s="916">
        <f t="shared" si="104"/>
        <v>0</v>
      </c>
      <c r="J1123" s="10"/>
      <c r="K1123" s="953">
        <f t="shared" si="105"/>
        <v>0</v>
      </c>
    </row>
    <row r="1124" spans="1:13" ht="15.6" hidden="1" x14ac:dyDescent="0.3">
      <c r="A1124" s="754"/>
      <c r="B1124" s="574" t="s">
        <v>1245</v>
      </c>
      <c r="C1124" s="574"/>
      <c r="D1124" s="571" t="s">
        <v>1309</v>
      </c>
      <c r="E1124" s="574"/>
      <c r="F1124" s="574" t="s">
        <v>60</v>
      </c>
      <c r="G1124" s="955"/>
      <c r="H1124" s="916">
        <f t="shared" si="106"/>
        <v>0</v>
      </c>
      <c r="I1124" s="916">
        <f t="shared" si="104"/>
        <v>0</v>
      </c>
      <c r="J1124" s="10"/>
      <c r="K1124" s="953">
        <f t="shared" si="105"/>
        <v>0</v>
      </c>
    </row>
    <row r="1125" spans="1:13" ht="15.6" hidden="1" x14ac:dyDescent="0.3">
      <c r="A1125" s="754"/>
      <c r="B1125" s="574" t="s">
        <v>1246</v>
      </c>
      <c r="C1125" s="574"/>
      <c r="D1125" s="571" t="s">
        <v>1310</v>
      </c>
      <c r="E1125" s="574"/>
      <c r="F1125" s="574" t="s">
        <v>60</v>
      </c>
      <c r="G1125" s="955"/>
      <c r="H1125" s="916">
        <f t="shared" si="106"/>
        <v>0</v>
      </c>
      <c r="I1125" s="916">
        <f t="shared" si="104"/>
        <v>0</v>
      </c>
      <c r="J1125" s="10"/>
      <c r="K1125" s="953">
        <f t="shared" si="105"/>
        <v>0</v>
      </c>
    </row>
    <row r="1126" spans="1:13" ht="15.6" hidden="1" x14ac:dyDescent="0.3">
      <c r="A1126" s="754"/>
      <c r="B1126" s="574" t="s">
        <v>1247</v>
      </c>
      <c r="C1126" s="574"/>
      <c r="D1126" s="571" t="s">
        <v>1311</v>
      </c>
      <c r="E1126" s="574"/>
      <c r="F1126" s="574" t="s">
        <v>60</v>
      </c>
      <c r="G1126" s="955"/>
      <c r="H1126" s="916">
        <f t="shared" si="106"/>
        <v>0</v>
      </c>
      <c r="I1126" s="916">
        <f t="shared" si="104"/>
        <v>0</v>
      </c>
      <c r="J1126" s="10"/>
      <c r="K1126" s="953">
        <f t="shared" si="105"/>
        <v>0</v>
      </c>
    </row>
    <row r="1127" spans="1:13" ht="15.6" hidden="1" x14ac:dyDescent="0.3">
      <c r="A1127" s="754"/>
      <c r="B1127" s="574" t="s">
        <v>1248</v>
      </c>
      <c r="C1127" s="574"/>
      <c r="D1127" s="571" t="s">
        <v>1312</v>
      </c>
      <c r="E1127" s="574"/>
      <c r="F1127" s="574" t="s">
        <v>60</v>
      </c>
      <c r="G1127" s="955"/>
      <c r="H1127" s="916">
        <f t="shared" si="106"/>
        <v>0</v>
      </c>
      <c r="I1127" s="916">
        <f t="shared" si="104"/>
        <v>0</v>
      </c>
      <c r="J1127" s="10"/>
      <c r="K1127" s="953">
        <f t="shared" si="105"/>
        <v>0</v>
      </c>
    </row>
    <row r="1128" spans="1:13" ht="15.6" hidden="1" x14ac:dyDescent="0.3">
      <c r="A1128" s="754"/>
      <c r="B1128" s="574" t="s">
        <v>1249</v>
      </c>
      <c r="C1128" s="574"/>
      <c r="D1128" s="571" t="s">
        <v>1313</v>
      </c>
      <c r="E1128" s="574"/>
      <c r="F1128" s="574" t="s">
        <v>60</v>
      </c>
      <c r="G1128" s="955"/>
      <c r="H1128" s="916">
        <f t="shared" si="106"/>
        <v>0</v>
      </c>
      <c r="I1128" s="916">
        <f t="shared" si="104"/>
        <v>0</v>
      </c>
      <c r="J1128" s="10"/>
      <c r="K1128" s="953">
        <f t="shared" si="105"/>
        <v>0</v>
      </c>
    </row>
    <row r="1129" spans="1:13" ht="15.6" hidden="1" x14ac:dyDescent="0.3">
      <c r="A1129" s="754"/>
      <c r="B1129" s="574" t="s">
        <v>1250</v>
      </c>
      <c r="C1129" s="574"/>
      <c r="D1129" s="571" t="s">
        <v>1314</v>
      </c>
      <c r="E1129" s="574"/>
      <c r="F1129" s="574" t="s">
        <v>60</v>
      </c>
      <c r="G1129" s="955"/>
      <c r="H1129" s="916">
        <f t="shared" si="106"/>
        <v>0</v>
      </c>
      <c r="I1129" s="916">
        <f t="shared" si="104"/>
        <v>0</v>
      </c>
      <c r="J1129" s="10"/>
      <c r="K1129" s="953">
        <f t="shared" si="105"/>
        <v>0</v>
      </c>
    </row>
    <row r="1130" spans="1:13" ht="15.6" hidden="1" x14ac:dyDescent="0.3">
      <c r="A1130" s="754"/>
      <c r="B1130" s="632"/>
      <c r="C1130" s="36"/>
      <c r="D1130" s="632"/>
      <c r="E1130" s="15"/>
      <c r="F1130" s="15"/>
      <c r="G1130" s="963"/>
      <c r="H1130" s="963"/>
      <c r="I1130" s="963"/>
      <c r="J1130" s="15"/>
      <c r="K1130" s="963"/>
    </row>
    <row r="1131" spans="1:13" ht="15.6" x14ac:dyDescent="0.3">
      <c r="A1131" s="754" t="s">
        <v>4247</v>
      </c>
      <c r="B1131" s="7" t="s">
        <v>273</v>
      </c>
      <c r="C1131" s="7"/>
      <c r="D1131" s="20" t="s">
        <v>1315</v>
      </c>
      <c r="E1131" s="7"/>
      <c r="F1131" s="7"/>
      <c r="G1131" s="964"/>
      <c r="H1131" s="964"/>
      <c r="I1131" s="964"/>
      <c r="J1131" s="7"/>
      <c r="K1131" s="964"/>
      <c r="L1131" s="1058"/>
      <c r="M1131" s="1058"/>
    </row>
    <row r="1132" spans="1:13" ht="15.6" x14ac:dyDescent="0.3">
      <c r="A1132" s="754" t="s">
        <v>4247</v>
      </c>
      <c r="B1132" s="24" t="s">
        <v>274</v>
      </c>
      <c r="C1132" s="24"/>
      <c r="D1132" s="115" t="s">
        <v>1302</v>
      </c>
      <c r="E1132" s="24"/>
      <c r="F1132" s="24"/>
      <c r="G1132" s="852"/>
      <c r="H1132" s="852"/>
      <c r="I1132" s="852"/>
      <c r="J1132" s="75"/>
      <c r="K1132" s="954"/>
      <c r="L1132" s="1058"/>
      <c r="M1132" s="1058"/>
    </row>
    <row r="1133" spans="1:13" ht="39.6" x14ac:dyDescent="0.3">
      <c r="A1133" s="754" t="str">
        <f>IF(K1133&lt;&gt;0,"x","")</f>
        <v>x</v>
      </c>
      <c r="B1133" s="574" t="s">
        <v>2570</v>
      </c>
      <c r="C1133" s="888" t="s">
        <v>4486</v>
      </c>
      <c r="D1133" s="594" t="s">
        <v>4487</v>
      </c>
      <c r="E1133" s="78">
        <f>19-13</f>
        <v>6</v>
      </c>
      <c r="F1133" s="96" t="s">
        <v>210</v>
      </c>
      <c r="G1133" s="916">
        <v>29.54605747412451</v>
      </c>
      <c r="H1133" s="916">
        <f>TRUNC(E1133*G1133,2)</f>
        <v>177.27</v>
      </c>
      <c r="I1133" s="916">
        <f>TRUNC(H1133*$I$14,2)</f>
        <v>47.78</v>
      </c>
      <c r="J1133" s="10"/>
      <c r="K1133" s="953">
        <f>TRUNC(SUM(H1133:I1133),2)</f>
        <v>225.05</v>
      </c>
      <c r="L1133" s="1058"/>
      <c r="M1133" s="1058"/>
    </row>
    <row r="1134" spans="1:13" ht="26.4" x14ac:dyDescent="0.3">
      <c r="A1134" s="754" t="str">
        <f>IF(K1134&lt;&gt;0,"x","")</f>
        <v>x</v>
      </c>
      <c r="B1134" s="27" t="s">
        <v>2571</v>
      </c>
      <c r="C1134" s="422" t="s">
        <v>4488</v>
      </c>
      <c r="D1134" s="595" t="s">
        <v>4489</v>
      </c>
      <c r="E1134" s="78">
        <v>10</v>
      </c>
      <c r="F1134" s="95" t="s">
        <v>210</v>
      </c>
      <c r="G1134" s="962">
        <v>21.018861081079397</v>
      </c>
      <c r="H1134" s="916">
        <f>TRUNC(E1134*G1134,2)</f>
        <v>210.18</v>
      </c>
      <c r="I1134" s="916">
        <f>TRUNC(H1134*$I$14,2)</f>
        <v>56.65</v>
      </c>
      <c r="J1134" s="14"/>
      <c r="K1134" s="953">
        <f>TRUNC(SUM(H1134:I1134),2)</f>
        <v>266.83</v>
      </c>
      <c r="L1134" s="1058"/>
      <c r="M1134" s="1058"/>
    </row>
    <row r="1135" spans="1:13" ht="39.6" x14ac:dyDescent="0.3">
      <c r="A1135" s="754" t="str">
        <f>IF(K1135&lt;&gt;0,"x","")</f>
        <v>x</v>
      </c>
      <c r="B1135" s="574" t="s">
        <v>2572</v>
      </c>
      <c r="C1135" s="888" t="s">
        <v>4490</v>
      </c>
      <c r="D1135" s="594" t="s">
        <v>4491</v>
      </c>
      <c r="E1135" s="78">
        <v>26</v>
      </c>
      <c r="F1135" s="96" t="s">
        <v>210</v>
      </c>
      <c r="G1135" s="916">
        <v>12.914434948868138</v>
      </c>
      <c r="H1135" s="916">
        <f>TRUNC(E1135*G1135,2)</f>
        <v>335.77</v>
      </c>
      <c r="I1135" s="916">
        <f>TRUNC(H1135*$I$14,2)</f>
        <v>90.51</v>
      </c>
      <c r="J1135" s="10"/>
      <c r="K1135" s="953">
        <f>TRUNC(SUM(H1135:I1135),2)</f>
        <v>426.28</v>
      </c>
      <c r="L1135" s="1058"/>
      <c r="M1135" s="1058"/>
    </row>
    <row r="1136" spans="1:13" ht="26.4" x14ac:dyDescent="0.3">
      <c r="A1136" s="754" t="str">
        <f>IF(K1136&lt;&gt;0,"x","")</f>
        <v>x</v>
      </c>
      <c r="B1136" s="574" t="s">
        <v>2573</v>
      </c>
      <c r="C1136" s="888" t="s">
        <v>4484</v>
      </c>
      <c r="D1136" s="594" t="s">
        <v>4485</v>
      </c>
      <c r="E1136" s="78">
        <v>10</v>
      </c>
      <c r="F1136" s="96" t="s">
        <v>210</v>
      </c>
      <c r="G1136" s="916">
        <v>12.372012727420927</v>
      </c>
      <c r="H1136" s="916">
        <f>TRUNC(E1136*G1136,2)</f>
        <v>123.72</v>
      </c>
      <c r="I1136" s="916">
        <f>TRUNC(H1136*$I$14,2)</f>
        <v>33.35</v>
      </c>
      <c r="J1136" s="10"/>
      <c r="K1136" s="953">
        <f>TRUNC(SUM(H1136:I1136),2)</f>
        <v>157.07</v>
      </c>
      <c r="L1136" s="1058"/>
      <c r="M1136" s="1058"/>
    </row>
    <row r="1137" spans="1:13" ht="39.6" x14ac:dyDescent="0.3">
      <c r="A1137" s="754" t="str">
        <f>IF(K1137&lt;&gt;0,"x","")</f>
        <v>x</v>
      </c>
      <c r="B1137" s="574" t="s">
        <v>3860</v>
      </c>
      <c r="C1137" s="888" t="s">
        <v>4492</v>
      </c>
      <c r="D1137" s="594" t="s">
        <v>4493</v>
      </c>
      <c r="E1137" s="78">
        <v>30</v>
      </c>
      <c r="F1137" s="96" t="s">
        <v>210</v>
      </c>
      <c r="G1137" s="962">
        <v>39.852079681621504</v>
      </c>
      <c r="H1137" s="916">
        <f>TRUNC(E1137*G1137,2)</f>
        <v>1195.56</v>
      </c>
      <c r="I1137" s="916">
        <f>TRUNC(H1137*$I$14,2)</f>
        <v>322.27999999999997</v>
      </c>
      <c r="J1137" s="14"/>
      <c r="K1137" s="953">
        <f>TRUNC(SUM(H1137:I1137),2)</f>
        <v>1517.84</v>
      </c>
      <c r="L1137" s="1058"/>
      <c r="M1137" s="1058"/>
    </row>
    <row r="1138" spans="1:13" ht="15.6" x14ac:dyDescent="0.3">
      <c r="A1138" s="754" t="s">
        <v>4247</v>
      </c>
      <c r="B1138" s="574"/>
      <c r="C1138" s="574"/>
      <c r="D1138" s="10"/>
      <c r="E1138" s="78"/>
      <c r="F1138" s="10"/>
      <c r="G1138" s="916"/>
      <c r="H1138" s="916"/>
      <c r="I1138" s="916"/>
      <c r="J1138" s="10"/>
      <c r="K1138" s="953"/>
      <c r="L1138" s="1058"/>
      <c r="M1138" s="1058"/>
    </row>
    <row r="1139" spans="1:13" ht="15.6" x14ac:dyDescent="0.3">
      <c r="A1139" s="754" t="s">
        <v>4247</v>
      </c>
      <c r="B1139" s="24" t="s">
        <v>275</v>
      </c>
      <c r="C1139" s="24"/>
      <c r="D1139" s="115" t="s">
        <v>1316</v>
      </c>
      <c r="E1139" s="24"/>
      <c r="F1139" s="24"/>
      <c r="G1139" s="852"/>
      <c r="H1139" s="852"/>
      <c r="I1139" s="852"/>
      <c r="J1139" s="75"/>
      <c r="K1139" s="954"/>
      <c r="L1139" s="1058"/>
      <c r="M1139" s="1058"/>
    </row>
    <row r="1140" spans="1:13" ht="15.6" hidden="1" x14ac:dyDescent="0.3">
      <c r="A1140" s="754"/>
      <c r="B1140" s="574" t="s">
        <v>2574</v>
      </c>
      <c r="C1140" s="576" t="s">
        <v>2618</v>
      </c>
      <c r="D1140" s="34" t="s">
        <v>3282</v>
      </c>
      <c r="E1140" s="78"/>
      <c r="F1140" s="101" t="s">
        <v>60</v>
      </c>
      <c r="G1140" s="916">
        <v>24.15</v>
      </c>
      <c r="H1140" s="916">
        <f>G1140*E1140</f>
        <v>0</v>
      </c>
      <c r="I1140" s="916">
        <f>H1140*$I$14</f>
        <v>0</v>
      </c>
      <c r="J1140" s="10"/>
      <c r="K1140" s="916">
        <f>SUM(H1140:I1140)</f>
        <v>0</v>
      </c>
    </row>
    <row r="1141" spans="1:13" ht="26.4" x14ac:dyDescent="0.3">
      <c r="A1141" s="754" t="str">
        <f>IF(K1141&lt;&gt;0,"x","")</f>
        <v>x</v>
      </c>
      <c r="B1141" s="574" t="s">
        <v>2575</v>
      </c>
      <c r="C1141" s="888" t="s">
        <v>2619</v>
      </c>
      <c r="D1141" s="594" t="s">
        <v>4076</v>
      </c>
      <c r="E1141" s="78">
        <v>18</v>
      </c>
      <c r="F1141" s="101" t="s">
        <v>60</v>
      </c>
      <c r="G1141" s="916">
        <v>6.5250202521149703</v>
      </c>
      <c r="H1141" s="916">
        <f>TRUNC(E1141*G1141,2)</f>
        <v>117.45</v>
      </c>
      <c r="I1141" s="916">
        <f>TRUNC(H1141*$I$14,2)</f>
        <v>31.66</v>
      </c>
      <c r="J1141" s="10"/>
      <c r="K1141" s="953">
        <f>TRUNC(SUM(H1141:I1141),2)</f>
        <v>149.11000000000001</v>
      </c>
      <c r="L1141" s="1058"/>
      <c r="M1141" s="1058"/>
    </row>
    <row r="1142" spans="1:13" ht="39.6" x14ac:dyDescent="0.3">
      <c r="A1142" s="754" t="str">
        <f>IF(K1142&lt;&gt;0,"x","")</f>
        <v>x</v>
      </c>
      <c r="B1142" s="574" t="s">
        <v>3863</v>
      </c>
      <c r="C1142" s="888" t="s">
        <v>3864</v>
      </c>
      <c r="D1142" s="594" t="s">
        <v>4077</v>
      </c>
      <c r="E1142" s="78">
        <v>2</v>
      </c>
      <c r="F1142" s="101" t="s">
        <v>60</v>
      </c>
      <c r="G1142" s="969">
        <v>31.516326425557754</v>
      </c>
      <c r="H1142" s="916">
        <f>TRUNC(E1142*G1142,2)</f>
        <v>63.03</v>
      </c>
      <c r="I1142" s="916">
        <f>TRUNC(H1142*$I$14,2)</f>
        <v>16.989999999999998</v>
      </c>
      <c r="J1142" s="10"/>
      <c r="K1142" s="953">
        <f>TRUNC(SUM(H1142:I1142),2)</f>
        <v>80.02</v>
      </c>
      <c r="L1142" s="1058"/>
      <c r="M1142" s="1058"/>
    </row>
    <row r="1143" spans="1:13" ht="15.6" x14ac:dyDescent="0.3">
      <c r="A1143" s="754" t="s">
        <v>4247</v>
      </c>
      <c r="B1143" s="82"/>
      <c r="C1143" s="82"/>
      <c r="D1143" s="83"/>
      <c r="E1143" s="78"/>
      <c r="F1143" s="17"/>
      <c r="G1143" s="969"/>
      <c r="H1143" s="969"/>
      <c r="I1143" s="969"/>
      <c r="J1143" s="18"/>
      <c r="K1143" s="958"/>
      <c r="L1143" s="1058"/>
      <c r="M1143" s="1058"/>
    </row>
    <row r="1144" spans="1:13" ht="15.6" x14ac:dyDescent="0.3">
      <c r="A1144" s="754" t="s">
        <v>4247</v>
      </c>
      <c r="B1144" s="24" t="s">
        <v>276</v>
      </c>
      <c r="C1144" s="24"/>
      <c r="D1144" s="115" t="s">
        <v>1308</v>
      </c>
      <c r="E1144" s="24"/>
      <c r="F1144" s="24"/>
      <c r="G1144" s="852"/>
      <c r="H1144" s="852"/>
      <c r="I1144" s="852"/>
      <c r="J1144" s="75"/>
      <c r="K1144" s="954"/>
      <c r="L1144" s="1058"/>
      <c r="M1144" s="1058"/>
    </row>
    <row r="1145" spans="1:13" ht="15.6" x14ac:dyDescent="0.3">
      <c r="A1145" s="754" t="str">
        <f>IF(K1145&lt;&gt;0,"x","")</f>
        <v>x</v>
      </c>
      <c r="B1145" s="1052" t="s">
        <v>2576</v>
      </c>
      <c r="C1145" s="735" t="s">
        <v>4160</v>
      </c>
      <c r="D1145" s="105" t="s">
        <v>3315</v>
      </c>
      <c r="E1145" s="890">
        <v>4</v>
      </c>
      <c r="F1145" s="101" t="s">
        <v>60</v>
      </c>
      <c r="G1145" s="916">
        <v>10.337929396993889</v>
      </c>
      <c r="H1145" s="916">
        <f>TRUNC(E1145*G1145,2)</f>
        <v>41.35</v>
      </c>
      <c r="I1145" s="916">
        <f>TRUNC(H1145*$I$14,2)</f>
        <v>11.14</v>
      </c>
      <c r="J1145" s="30"/>
      <c r="K1145" s="953">
        <f>TRUNC(SUM(H1145:I1145),2)</f>
        <v>52.49</v>
      </c>
      <c r="L1145" s="1058"/>
      <c r="M1145" s="1058"/>
    </row>
    <row r="1146" spans="1:13" ht="15.6" x14ac:dyDescent="0.3">
      <c r="A1146" s="754" t="str">
        <f>IF(K1146&lt;&gt;0,"x","")</f>
        <v>x</v>
      </c>
      <c r="B1146" s="574" t="s">
        <v>2577</v>
      </c>
      <c r="C1146" s="735" t="s">
        <v>4162</v>
      </c>
      <c r="D1146" s="34" t="s">
        <v>2621</v>
      </c>
      <c r="E1146" s="78">
        <v>1</v>
      </c>
      <c r="F1146" s="101" t="s">
        <v>60</v>
      </c>
      <c r="G1146" s="916">
        <v>16.527924159391464</v>
      </c>
      <c r="H1146" s="916">
        <f>TRUNC(E1146*G1146,2)</f>
        <v>16.52</v>
      </c>
      <c r="I1146" s="916">
        <f>TRUNC(H1146*$I$14,2)</f>
        <v>4.45</v>
      </c>
      <c r="J1146" s="10"/>
      <c r="K1146" s="953">
        <f>TRUNC(SUM(H1146:I1146),2)</f>
        <v>20.97</v>
      </c>
      <c r="L1146" s="1058"/>
      <c r="M1146" s="1058"/>
    </row>
    <row r="1147" spans="1:13" ht="15.6" x14ac:dyDescent="0.3">
      <c r="A1147" s="754" t="str">
        <f>IF(K1147&lt;&gt;0,"x","")</f>
        <v>x</v>
      </c>
      <c r="B1147" s="82" t="s">
        <v>2578</v>
      </c>
      <c r="C1147" s="735" t="s">
        <v>4164</v>
      </c>
      <c r="D1147" s="130" t="s">
        <v>2620</v>
      </c>
      <c r="E1147" s="78">
        <v>4</v>
      </c>
      <c r="F1147" s="108" t="s">
        <v>60</v>
      </c>
      <c r="G1147" s="969">
        <v>7.9688205768494562</v>
      </c>
      <c r="H1147" s="916">
        <f>TRUNC(E1147*G1147,2)</f>
        <v>31.87</v>
      </c>
      <c r="I1147" s="916">
        <f>TRUNC(H1147*$I$14,2)</f>
        <v>8.59</v>
      </c>
      <c r="J1147" s="18"/>
      <c r="K1147" s="953">
        <f>TRUNC(SUM(H1147:I1147),2)</f>
        <v>40.46</v>
      </c>
      <c r="L1147" s="1058"/>
      <c r="M1147" s="1058"/>
    </row>
    <row r="1148" spans="1:13" ht="15.6" x14ac:dyDescent="0.3">
      <c r="A1148" s="754" t="str">
        <f>IF(K1148&lt;&gt;0,"x","")</f>
        <v>x</v>
      </c>
      <c r="B1148" s="82" t="s">
        <v>3861</v>
      </c>
      <c r="C1148" s="735" t="s">
        <v>4166</v>
      </c>
      <c r="D1148" s="130" t="s">
        <v>3862</v>
      </c>
      <c r="E1148" s="78">
        <v>1</v>
      </c>
      <c r="F1148" s="108" t="s">
        <v>60</v>
      </c>
      <c r="G1148" s="969">
        <v>15.921687558950465</v>
      </c>
      <c r="H1148" s="916">
        <f>TRUNC(E1148*G1148,2)</f>
        <v>15.92</v>
      </c>
      <c r="I1148" s="916">
        <f>TRUNC(H1148*$I$14,2)</f>
        <v>4.29</v>
      </c>
      <c r="J1148" s="18"/>
      <c r="K1148" s="953">
        <f>TRUNC(SUM(H1148:I1148),2)</f>
        <v>20.21</v>
      </c>
      <c r="L1148" s="1058"/>
      <c r="M1148" s="1058"/>
    </row>
    <row r="1149" spans="1:13" ht="15.6" x14ac:dyDescent="0.3">
      <c r="A1149" s="754" t="s">
        <v>4247</v>
      </c>
      <c r="B1149" s="82"/>
      <c r="C1149" s="82"/>
      <c r="D1149" s="83"/>
      <c r="E1149" s="78"/>
      <c r="F1149" s="17"/>
      <c r="G1149" s="969"/>
      <c r="H1149" s="969"/>
      <c r="I1149" s="969"/>
      <c r="J1149" s="18"/>
      <c r="K1149" s="958"/>
      <c r="L1149" s="1058"/>
      <c r="M1149" s="1058"/>
    </row>
    <row r="1150" spans="1:13" ht="15.6" hidden="1" x14ac:dyDescent="0.3">
      <c r="A1150" s="754"/>
      <c r="B1150" s="574" t="s">
        <v>1251</v>
      </c>
      <c r="C1150" s="574"/>
      <c r="D1150" s="571" t="s">
        <v>1317</v>
      </c>
      <c r="E1150" s="78"/>
      <c r="F1150" s="16"/>
      <c r="G1150" s="916"/>
      <c r="H1150" s="916">
        <f>G1150*F1150</f>
        <v>0</v>
      </c>
      <c r="I1150" s="916">
        <f>H1150*$I$14</f>
        <v>0</v>
      </c>
      <c r="J1150" s="10"/>
      <c r="K1150" s="953">
        <f>SUM(H1150:I1150)</f>
        <v>0</v>
      </c>
    </row>
    <row r="1151" spans="1:13" ht="15.6" hidden="1" x14ac:dyDescent="0.3">
      <c r="A1151" s="754"/>
      <c r="B1151" s="574" t="s">
        <v>1252</v>
      </c>
      <c r="C1151" s="574"/>
      <c r="D1151" s="571" t="s">
        <v>1306</v>
      </c>
      <c r="E1151" s="78"/>
      <c r="F1151" s="16"/>
      <c r="G1151" s="916"/>
      <c r="H1151" s="916">
        <f>G1151*F1151</f>
        <v>0</v>
      </c>
      <c r="I1151" s="916">
        <f>H1151*$I$14</f>
        <v>0</v>
      </c>
      <c r="J1151" s="10"/>
      <c r="K1151" s="953">
        <f>SUM(H1151:I1151)</f>
        <v>0</v>
      </c>
    </row>
    <row r="1152" spans="1:13" ht="15.6" x14ac:dyDescent="0.3">
      <c r="A1152" s="754" t="s">
        <v>4247</v>
      </c>
      <c r="B1152" s="24" t="s">
        <v>1253</v>
      </c>
      <c r="C1152" s="24"/>
      <c r="D1152" s="115" t="s">
        <v>1303</v>
      </c>
      <c r="E1152" s="24"/>
      <c r="F1152" s="24"/>
      <c r="G1152" s="852"/>
      <c r="H1152" s="852"/>
      <c r="I1152" s="852"/>
      <c r="J1152" s="75"/>
      <c r="K1152" s="954"/>
      <c r="L1152" s="1058"/>
      <c r="M1152" s="1058"/>
    </row>
    <row r="1153" spans="1:13" ht="15.6" x14ac:dyDescent="0.3">
      <c r="A1153" s="754" t="str">
        <f>IF(K1153&lt;&gt;0,"x","")</f>
        <v>x</v>
      </c>
      <c r="B1153" s="69" t="s">
        <v>2829</v>
      </c>
      <c r="C1153" s="69" t="s">
        <v>2984</v>
      </c>
      <c r="D1153" s="129" t="s">
        <v>2565</v>
      </c>
      <c r="E1153" s="78">
        <v>3</v>
      </c>
      <c r="F1153" s="613" t="s">
        <v>60</v>
      </c>
      <c r="G1153" s="970">
        <v>40.250919550332689</v>
      </c>
      <c r="H1153" s="916">
        <f>TRUNC(E1153*G1153,2)</f>
        <v>120.75</v>
      </c>
      <c r="I1153" s="916">
        <f>TRUNC(H1153*$I$14,2)</f>
        <v>32.549999999999997</v>
      </c>
      <c r="J1153" s="30"/>
      <c r="K1153" s="953">
        <f>TRUNC(SUM(H1153:I1153),2)</f>
        <v>153.30000000000001</v>
      </c>
      <c r="L1153" s="1058"/>
      <c r="M1153" s="1058"/>
    </row>
    <row r="1154" spans="1:13" ht="15.6" x14ac:dyDescent="0.3">
      <c r="A1154" s="754" t="str">
        <f>IF(K1154&lt;&gt;0,"x","")</f>
        <v>x</v>
      </c>
      <c r="B1154" s="574" t="s">
        <v>2830</v>
      </c>
      <c r="C1154" s="69" t="s">
        <v>2985</v>
      </c>
      <c r="D1154" s="105" t="s">
        <v>2566</v>
      </c>
      <c r="E1154" s="78">
        <v>2</v>
      </c>
      <c r="F1154" s="101" t="s">
        <v>60</v>
      </c>
      <c r="G1154" s="916">
        <v>31.683839170416455</v>
      </c>
      <c r="H1154" s="916">
        <f>TRUNC(E1154*G1154,2)</f>
        <v>63.36</v>
      </c>
      <c r="I1154" s="916">
        <f>TRUNC(H1154*$I$14,2)</f>
        <v>17.07</v>
      </c>
      <c r="J1154" s="10"/>
      <c r="K1154" s="953">
        <f>TRUNC(SUM(H1154:I1154),2)</f>
        <v>80.430000000000007</v>
      </c>
      <c r="L1154" s="1058"/>
      <c r="M1154" s="1058"/>
    </row>
    <row r="1155" spans="1:13" ht="15.6" x14ac:dyDescent="0.3">
      <c r="A1155" s="754" t="str">
        <f>IF(K1155&lt;&gt;0,"x","")</f>
        <v>x</v>
      </c>
      <c r="B1155" s="82" t="s">
        <v>2831</v>
      </c>
      <c r="C1155" s="1052" t="s">
        <v>2986</v>
      </c>
      <c r="D1155" s="131" t="s">
        <v>2567</v>
      </c>
      <c r="E1155" s="78">
        <v>7</v>
      </c>
      <c r="F1155" s="108" t="s">
        <v>60</v>
      </c>
      <c r="G1155" s="969">
        <v>14.61349278957778</v>
      </c>
      <c r="H1155" s="916">
        <f>TRUNC(E1155*G1155,2)</f>
        <v>102.29</v>
      </c>
      <c r="I1155" s="916">
        <f>TRUNC(H1155*$I$14,2)</f>
        <v>27.57</v>
      </c>
      <c r="J1155" s="18"/>
      <c r="K1155" s="953">
        <f>TRUNC(SUM(H1155:I1155),2)</f>
        <v>129.86000000000001</v>
      </c>
      <c r="L1155" s="1058"/>
      <c r="M1155" s="1058"/>
    </row>
    <row r="1156" spans="1:13" ht="15.6" x14ac:dyDescent="0.3">
      <c r="A1156" s="754" t="s">
        <v>4247</v>
      </c>
      <c r="B1156" s="82"/>
      <c r="C1156" s="82"/>
      <c r="D1156" s="83"/>
      <c r="E1156" s="78"/>
      <c r="F1156" s="17"/>
      <c r="G1156" s="969"/>
      <c r="H1156" s="969"/>
      <c r="I1156" s="969"/>
      <c r="J1156" s="18"/>
      <c r="K1156" s="958"/>
      <c r="L1156" s="1058"/>
      <c r="M1156" s="1058"/>
    </row>
    <row r="1157" spans="1:13" ht="15.6" x14ac:dyDescent="0.3">
      <c r="A1157" s="754" t="s">
        <v>4247</v>
      </c>
      <c r="B1157" s="24" t="s">
        <v>277</v>
      </c>
      <c r="C1157" s="24"/>
      <c r="D1157" s="115" t="s">
        <v>1318</v>
      </c>
      <c r="E1157" s="24"/>
      <c r="F1157" s="24"/>
      <c r="G1157" s="852"/>
      <c r="H1157" s="852"/>
      <c r="I1157" s="852"/>
      <c r="J1157" s="75"/>
      <c r="K1157" s="954"/>
      <c r="L1157" s="1058"/>
      <c r="M1157" s="1058"/>
    </row>
    <row r="1158" spans="1:13" ht="15.6" x14ac:dyDescent="0.3">
      <c r="A1158" s="754" t="str">
        <f>IF(K1158&lt;&gt;0,"x","")</f>
        <v>x</v>
      </c>
      <c r="B1158" s="574" t="s">
        <v>2626</v>
      </c>
      <c r="C1158" s="96" t="s">
        <v>2624</v>
      </c>
      <c r="D1158" s="34" t="s">
        <v>2622</v>
      </c>
      <c r="E1158" s="78">
        <v>9</v>
      </c>
      <c r="F1158" s="101" t="s">
        <v>60</v>
      </c>
      <c r="G1158" s="916">
        <v>5.1769414958711684</v>
      </c>
      <c r="H1158" s="916">
        <f>TRUNC(E1158*G1158,2)</f>
        <v>46.59</v>
      </c>
      <c r="I1158" s="916">
        <f>TRUNC(H1158*$I$14,2)</f>
        <v>12.55</v>
      </c>
      <c r="J1158" s="10"/>
      <c r="K1158" s="953">
        <f>TRUNC(SUM(H1158:I1158),2)</f>
        <v>59.14</v>
      </c>
      <c r="L1158" s="1058"/>
      <c r="M1158" s="1058"/>
    </row>
    <row r="1159" spans="1:13" ht="15.6" x14ac:dyDescent="0.3">
      <c r="A1159" s="754" t="str">
        <f>IF(K1159&lt;&gt;0,"x","")</f>
        <v>x</v>
      </c>
      <c r="B1159" s="27" t="s">
        <v>2627</v>
      </c>
      <c r="C1159" s="95" t="s">
        <v>2625</v>
      </c>
      <c r="D1159" s="35" t="s">
        <v>2623</v>
      </c>
      <c r="E1159" s="78">
        <v>6</v>
      </c>
      <c r="F1159" s="103" t="s">
        <v>60</v>
      </c>
      <c r="G1159" s="962">
        <v>7.6816558713774032</v>
      </c>
      <c r="H1159" s="916">
        <f>TRUNC(E1159*G1159,2)</f>
        <v>46.08</v>
      </c>
      <c r="I1159" s="916">
        <f>TRUNC(H1159*$I$14,2)</f>
        <v>12.42</v>
      </c>
      <c r="J1159" s="14"/>
      <c r="K1159" s="953">
        <f>TRUNC(SUM(H1159:I1159),2)</f>
        <v>58.5</v>
      </c>
      <c r="L1159" s="1058"/>
      <c r="M1159" s="1058"/>
    </row>
    <row r="1160" spans="1:13" ht="15.6" x14ac:dyDescent="0.3">
      <c r="A1160" s="754" t="str">
        <f>IF(K1160&lt;&gt;0,"x","")</f>
        <v>x</v>
      </c>
      <c r="B1160" s="574" t="s">
        <v>2630</v>
      </c>
      <c r="C1160" s="96" t="s">
        <v>2628</v>
      </c>
      <c r="D1160" s="34" t="s">
        <v>2629</v>
      </c>
      <c r="E1160" s="78">
        <v>5</v>
      </c>
      <c r="F1160" s="101" t="s">
        <v>60</v>
      </c>
      <c r="G1160" s="916">
        <v>8.0964493348370361</v>
      </c>
      <c r="H1160" s="916">
        <f>TRUNC(E1160*G1160,2)</f>
        <v>40.479999999999997</v>
      </c>
      <c r="I1160" s="916">
        <f>TRUNC(H1160*$I$14,2)</f>
        <v>10.91</v>
      </c>
      <c r="J1160" s="10"/>
      <c r="K1160" s="953">
        <f>TRUNC(SUM(H1160:I1160),2)</f>
        <v>51.39</v>
      </c>
      <c r="L1160" s="1058"/>
      <c r="M1160" s="1058"/>
    </row>
    <row r="1161" spans="1:13" ht="15.6" x14ac:dyDescent="0.3">
      <c r="A1161" s="754" t="s">
        <v>4247</v>
      </c>
      <c r="B1161" s="82"/>
      <c r="C1161" s="82"/>
      <c r="D1161" s="83"/>
      <c r="E1161" s="78"/>
      <c r="F1161" s="17"/>
      <c r="G1161" s="969"/>
      <c r="H1161" s="969"/>
      <c r="I1161" s="969"/>
      <c r="J1161" s="18"/>
      <c r="K1161" s="958"/>
      <c r="L1161" s="1058"/>
      <c r="M1161" s="1058"/>
    </row>
    <row r="1162" spans="1:13" ht="15.6" x14ac:dyDescent="0.3">
      <c r="A1162" s="754" t="s">
        <v>4247</v>
      </c>
      <c r="B1162" s="24" t="s">
        <v>278</v>
      </c>
      <c r="C1162" s="24"/>
      <c r="D1162" s="115" t="s">
        <v>1307</v>
      </c>
      <c r="E1162" s="24"/>
      <c r="F1162" s="24"/>
      <c r="G1162" s="852"/>
      <c r="H1162" s="852"/>
      <c r="I1162" s="852"/>
      <c r="J1162" s="75"/>
      <c r="K1162" s="954"/>
      <c r="L1162" s="1058"/>
      <c r="M1162" s="1058"/>
    </row>
    <row r="1163" spans="1:13" ht="15.6" x14ac:dyDescent="0.3">
      <c r="A1163" s="754" t="str">
        <f>IF(K1163&lt;&gt;0,"x","")</f>
        <v>x</v>
      </c>
      <c r="B1163" s="574" t="s">
        <v>2637</v>
      </c>
      <c r="C1163" s="1052" t="s">
        <v>2631</v>
      </c>
      <c r="D1163" s="105" t="s">
        <v>2634</v>
      </c>
      <c r="E1163" s="78">
        <v>3</v>
      </c>
      <c r="F1163" s="101" t="s">
        <v>60</v>
      </c>
      <c r="G1163" s="916">
        <v>18.019585268371291</v>
      </c>
      <c r="H1163" s="916">
        <f>TRUNC(E1163*G1163,2)</f>
        <v>54.05</v>
      </c>
      <c r="I1163" s="916">
        <f>TRUNC(H1163*$I$14,2)</f>
        <v>14.57</v>
      </c>
      <c r="J1163" s="10"/>
      <c r="K1163" s="953">
        <f>TRUNC(SUM(H1163:I1163),2)</f>
        <v>68.62</v>
      </c>
      <c r="L1163" s="1058"/>
      <c r="M1163" s="1058"/>
    </row>
    <row r="1164" spans="1:13" ht="15.6" x14ac:dyDescent="0.3">
      <c r="A1164" s="754" t="str">
        <f>IF(K1164&lt;&gt;0,"x","")</f>
        <v>x</v>
      </c>
      <c r="B1164" s="27" t="s">
        <v>2638</v>
      </c>
      <c r="C1164" s="885" t="s">
        <v>2632</v>
      </c>
      <c r="D1164" s="104" t="s">
        <v>2635</v>
      </c>
      <c r="E1164" s="78">
        <v>3</v>
      </c>
      <c r="F1164" s="103" t="s">
        <v>60</v>
      </c>
      <c r="G1164" s="962">
        <v>11.103701944919361</v>
      </c>
      <c r="H1164" s="916">
        <f>TRUNC(E1164*G1164,2)</f>
        <v>33.31</v>
      </c>
      <c r="I1164" s="916">
        <f>TRUNC(H1164*$I$14,2)</f>
        <v>8.9700000000000006</v>
      </c>
      <c r="J1164" s="14"/>
      <c r="K1164" s="953">
        <f>TRUNC(SUM(H1164:I1164),2)</f>
        <v>42.28</v>
      </c>
      <c r="L1164" s="1058"/>
      <c r="M1164" s="1058"/>
    </row>
    <row r="1165" spans="1:13" ht="15.6" x14ac:dyDescent="0.3">
      <c r="A1165" s="754" t="str">
        <f>IF(K1165&lt;&gt;0,"x","")</f>
        <v>x</v>
      </c>
      <c r="B1165" s="574" t="s">
        <v>2639</v>
      </c>
      <c r="C1165" s="1052" t="s">
        <v>2633</v>
      </c>
      <c r="D1165" s="105" t="s">
        <v>2636</v>
      </c>
      <c r="E1165" s="78">
        <v>4</v>
      </c>
      <c r="F1165" s="101" t="s">
        <v>60</v>
      </c>
      <c r="G1165" s="916">
        <v>6.1421339781522333</v>
      </c>
      <c r="H1165" s="916">
        <f>TRUNC(E1165*G1165,2)</f>
        <v>24.56</v>
      </c>
      <c r="I1165" s="916">
        <f>TRUNC(H1165*$I$14,2)</f>
        <v>6.62</v>
      </c>
      <c r="J1165" s="10"/>
      <c r="K1165" s="953">
        <f>TRUNC(SUM(H1165:I1165),2)</f>
        <v>31.18</v>
      </c>
      <c r="L1165" s="1058"/>
      <c r="M1165" s="1058"/>
    </row>
    <row r="1166" spans="1:13" ht="11.25" customHeight="1" x14ac:dyDescent="0.3">
      <c r="A1166" s="754" t="s">
        <v>4247</v>
      </c>
      <c r="B1166" s="82"/>
      <c r="C1166" s="82"/>
      <c r="D1166" s="83"/>
      <c r="E1166" s="78"/>
      <c r="F1166" s="17"/>
      <c r="G1166" s="969"/>
      <c r="H1166" s="969"/>
      <c r="I1166" s="969"/>
      <c r="J1166" s="18"/>
      <c r="K1166" s="958"/>
      <c r="L1166" s="1058"/>
      <c r="M1166" s="1058"/>
    </row>
    <row r="1167" spans="1:13" ht="15.6" x14ac:dyDescent="0.3">
      <c r="A1167" s="754" t="s">
        <v>4247</v>
      </c>
      <c r="B1167" s="24" t="s">
        <v>279</v>
      </c>
      <c r="C1167" s="24"/>
      <c r="D1167" s="115" t="s">
        <v>1305</v>
      </c>
      <c r="E1167" s="24"/>
      <c r="F1167" s="24"/>
      <c r="G1167" s="852"/>
      <c r="H1167" s="852"/>
      <c r="I1167" s="852"/>
      <c r="J1167" s="75"/>
      <c r="K1167" s="954"/>
      <c r="L1167" s="1058"/>
      <c r="M1167" s="1058"/>
    </row>
    <row r="1168" spans="1:13" ht="15.6" x14ac:dyDescent="0.3">
      <c r="A1168" s="754" t="str">
        <f>IF(K1168&lt;&gt;0,"x","")</f>
        <v>x</v>
      </c>
      <c r="B1168" s="574" t="s">
        <v>2832</v>
      </c>
      <c r="C1168" s="735" t="s">
        <v>4168</v>
      </c>
      <c r="D1168" s="105" t="s">
        <v>2640</v>
      </c>
      <c r="E1168" s="78">
        <v>2</v>
      </c>
      <c r="F1168" s="101" t="s">
        <v>60</v>
      </c>
      <c r="G1168" s="916">
        <v>48.076157774446123</v>
      </c>
      <c r="H1168" s="916">
        <f>TRUNC(E1168*G1168,2)</f>
        <v>96.15</v>
      </c>
      <c r="I1168" s="916">
        <f>TRUNC(H1168*$I$14,2)</f>
        <v>25.91</v>
      </c>
      <c r="J1168" s="10"/>
      <c r="K1168" s="953">
        <f>TRUNC(SUM(H1168:I1168),2)</f>
        <v>122.06</v>
      </c>
      <c r="L1168" s="1058"/>
      <c r="M1168" s="1058"/>
    </row>
    <row r="1169" spans="1:13" ht="15.6" x14ac:dyDescent="0.3">
      <c r="A1169" s="754" t="str">
        <f>IF(K1169&lt;&gt;0,"x","")</f>
        <v>x</v>
      </c>
      <c r="B1169" s="574" t="s">
        <v>2833</v>
      </c>
      <c r="C1169" s="95" t="s">
        <v>2647</v>
      </c>
      <c r="D1169" s="104" t="s">
        <v>2641</v>
      </c>
      <c r="E1169" s="78">
        <v>1</v>
      </c>
      <c r="F1169" s="103" t="s">
        <v>60</v>
      </c>
      <c r="G1169" s="962">
        <v>11.279191487152284</v>
      </c>
      <c r="H1169" s="916">
        <f>TRUNC(E1169*G1169,2)</f>
        <v>11.27</v>
      </c>
      <c r="I1169" s="916">
        <f>TRUNC(H1169*$I$14,2)</f>
        <v>3.03</v>
      </c>
      <c r="J1169" s="14"/>
      <c r="K1169" s="953">
        <f>TRUNC(SUM(H1169:I1169),2)</f>
        <v>14.3</v>
      </c>
      <c r="L1169" s="1058"/>
      <c r="M1169" s="1058"/>
    </row>
    <row r="1170" spans="1:13" ht="15.6" x14ac:dyDescent="0.3">
      <c r="A1170" s="754" t="str">
        <f>IF(K1170&lt;&gt;0,"x","")</f>
        <v>x</v>
      </c>
      <c r="B1170" s="574" t="s">
        <v>2834</v>
      </c>
      <c r="C1170" s="96" t="s">
        <v>2643</v>
      </c>
      <c r="D1170" s="34" t="s">
        <v>2644</v>
      </c>
      <c r="E1170" s="78">
        <v>2</v>
      </c>
      <c r="F1170" s="101" t="s">
        <v>60</v>
      </c>
      <c r="G1170" s="916">
        <v>24.377092775627563</v>
      </c>
      <c r="H1170" s="916">
        <f>TRUNC(E1170*G1170,2)</f>
        <v>48.75</v>
      </c>
      <c r="I1170" s="916">
        <f>TRUNC(H1170*$I$14,2)</f>
        <v>13.14</v>
      </c>
      <c r="J1170" s="10"/>
      <c r="K1170" s="953">
        <f>TRUNC(SUM(H1170:I1170),2)</f>
        <v>61.89</v>
      </c>
      <c r="L1170" s="1058"/>
      <c r="M1170" s="1058"/>
    </row>
    <row r="1171" spans="1:13" ht="15.6" x14ac:dyDescent="0.3">
      <c r="A1171" s="754" t="str">
        <f>IF(K1171&lt;&gt;0,"x","")</f>
        <v>x</v>
      </c>
      <c r="B1171" s="574" t="s">
        <v>2835</v>
      </c>
      <c r="C1171" s="96" t="s">
        <v>2645</v>
      </c>
      <c r="D1171" s="34" t="s">
        <v>2646</v>
      </c>
      <c r="E1171" s="78">
        <v>5</v>
      </c>
      <c r="F1171" s="101" t="s">
        <v>60</v>
      </c>
      <c r="G1171" s="916">
        <v>11.909358479715953</v>
      </c>
      <c r="H1171" s="916">
        <f>TRUNC(E1171*G1171,2)</f>
        <v>59.54</v>
      </c>
      <c r="I1171" s="916">
        <f>TRUNC(H1171*$I$14,2)</f>
        <v>16.05</v>
      </c>
      <c r="J1171" s="10"/>
      <c r="K1171" s="953">
        <f>TRUNC(SUM(H1171:I1171),2)</f>
        <v>75.59</v>
      </c>
      <c r="L1171" s="1058"/>
      <c r="M1171" s="1058"/>
    </row>
    <row r="1172" spans="1:13" ht="15.6" x14ac:dyDescent="0.3">
      <c r="A1172" s="754" t="s">
        <v>4247</v>
      </c>
      <c r="B1172" s="82"/>
      <c r="C1172" s="82"/>
      <c r="D1172" s="83"/>
      <c r="E1172" s="82"/>
      <c r="F1172" s="17"/>
      <c r="G1172" s="969"/>
      <c r="H1172" s="969"/>
      <c r="I1172" s="969"/>
      <c r="J1172" s="18"/>
      <c r="K1172" s="958"/>
      <c r="L1172" s="1058"/>
      <c r="M1172" s="1058"/>
    </row>
    <row r="1173" spans="1:13" ht="15.6" hidden="1" x14ac:dyDescent="0.3">
      <c r="A1173" s="754"/>
      <c r="B1173" s="574" t="s">
        <v>1254</v>
      </c>
      <c r="C1173" s="574"/>
      <c r="D1173" s="571" t="s">
        <v>1313</v>
      </c>
      <c r="E1173" s="574"/>
      <c r="F1173" s="16"/>
      <c r="G1173" s="916"/>
      <c r="H1173" s="916">
        <f>G1173*F1173</f>
        <v>0</v>
      </c>
      <c r="I1173" s="916">
        <f>H1173*$I$14</f>
        <v>0</v>
      </c>
      <c r="J1173" s="10"/>
      <c r="K1173" s="953">
        <f>SUM(H1173:I1173)</f>
        <v>0</v>
      </c>
    </row>
    <row r="1174" spans="1:13" ht="15.6" hidden="1" x14ac:dyDescent="0.3">
      <c r="A1174" s="754"/>
      <c r="B1174" s="574" t="s">
        <v>1255</v>
      </c>
      <c r="C1174" s="574"/>
      <c r="D1174" s="571" t="s">
        <v>1319</v>
      </c>
      <c r="E1174" s="574"/>
      <c r="F1174" s="16"/>
      <c r="G1174" s="916"/>
      <c r="H1174" s="916">
        <f>G1174*F1174</f>
        <v>0</v>
      </c>
      <c r="I1174" s="916">
        <f>H1174*$I$14</f>
        <v>0</v>
      </c>
      <c r="J1174" s="10"/>
      <c r="K1174" s="953">
        <f>SUM(H1174:I1174)</f>
        <v>0</v>
      </c>
    </row>
    <row r="1175" spans="1:13" ht="15.6" hidden="1" x14ac:dyDescent="0.3">
      <c r="A1175" s="754"/>
      <c r="B1175" s="574" t="s">
        <v>1256</v>
      </c>
      <c r="C1175" s="574"/>
      <c r="D1175" s="571" t="s">
        <v>1320</v>
      </c>
      <c r="E1175" s="574"/>
      <c r="F1175" s="16"/>
      <c r="G1175" s="916"/>
      <c r="H1175" s="916">
        <f>G1175*F1175</f>
        <v>0</v>
      </c>
      <c r="I1175" s="916">
        <f>H1175*$I$14</f>
        <v>0</v>
      </c>
      <c r="J1175" s="10"/>
      <c r="K1175" s="953">
        <f>SUM(H1175:I1175)</f>
        <v>0</v>
      </c>
    </row>
    <row r="1176" spans="1:13" ht="15.6" hidden="1" x14ac:dyDescent="0.3">
      <c r="A1176" s="754"/>
      <c r="B1176" s="574" t="s">
        <v>1257</v>
      </c>
      <c r="C1176" s="574"/>
      <c r="D1176" s="571" t="s">
        <v>1321</v>
      </c>
      <c r="E1176" s="574"/>
      <c r="F1176" s="16"/>
      <c r="G1176" s="916"/>
      <c r="H1176" s="916">
        <f>G1176*F1176</f>
        <v>0</v>
      </c>
      <c r="I1176" s="916">
        <f>H1176*$I$14</f>
        <v>0</v>
      </c>
      <c r="J1176" s="10"/>
      <c r="K1176" s="953">
        <f>SUM(H1176:I1176)</f>
        <v>0</v>
      </c>
    </row>
    <row r="1177" spans="1:13" ht="14.25" hidden="1" customHeight="1" x14ac:dyDescent="0.3">
      <c r="A1177" s="754"/>
      <c r="B1177" s="632"/>
      <c r="C1177" s="600"/>
      <c r="D1177" s="632"/>
      <c r="E1177" s="9"/>
      <c r="F1177" s="9"/>
      <c r="G1177" s="916"/>
      <c r="H1177" s="916"/>
      <c r="I1177" s="916"/>
      <c r="J1177" s="9"/>
      <c r="K1177" s="916"/>
    </row>
    <row r="1178" spans="1:13" ht="15.6" hidden="1" x14ac:dyDescent="0.3">
      <c r="A1178" s="754"/>
      <c r="B1178" s="7" t="s">
        <v>1258</v>
      </c>
      <c r="C1178" s="7"/>
      <c r="D1178" s="20" t="s">
        <v>1322</v>
      </c>
      <c r="E1178" s="7"/>
      <c r="F1178" s="7"/>
      <c r="G1178" s="964"/>
      <c r="H1178" s="964"/>
      <c r="I1178" s="964"/>
      <c r="J1178" s="7"/>
      <c r="K1178" s="964"/>
    </row>
    <row r="1179" spans="1:13" ht="15.6" hidden="1" x14ac:dyDescent="0.3">
      <c r="A1179" s="754"/>
      <c r="B1179" s="574" t="s">
        <v>1259</v>
      </c>
      <c r="C1179" s="574"/>
      <c r="D1179" s="571" t="s">
        <v>1302</v>
      </c>
      <c r="E1179" s="574"/>
      <c r="F1179" s="16"/>
      <c r="G1179" s="916"/>
      <c r="H1179" s="916">
        <f t="shared" ref="H1179:H1187" si="107">G1179*F1179</f>
        <v>0</v>
      </c>
      <c r="I1179" s="916">
        <f t="shared" ref="I1179:I1187" si="108">H1179*$I$14</f>
        <v>0</v>
      </c>
      <c r="J1179" s="10"/>
      <c r="K1179" s="953">
        <f t="shared" ref="K1179:K1187" si="109">SUM(H1179:I1179)</f>
        <v>0</v>
      </c>
    </row>
    <row r="1180" spans="1:13" ht="15.6" hidden="1" x14ac:dyDescent="0.3">
      <c r="A1180" s="754"/>
      <c r="B1180" s="574" t="s">
        <v>1260</v>
      </c>
      <c r="C1180" s="574"/>
      <c r="D1180" s="571" t="s">
        <v>1307</v>
      </c>
      <c r="E1180" s="574"/>
      <c r="F1180" s="16"/>
      <c r="G1180" s="916"/>
      <c r="H1180" s="916">
        <f t="shared" si="107"/>
        <v>0</v>
      </c>
      <c r="I1180" s="916">
        <f t="shared" si="108"/>
        <v>0</v>
      </c>
      <c r="J1180" s="10"/>
      <c r="K1180" s="953">
        <f t="shared" si="109"/>
        <v>0</v>
      </c>
    </row>
    <row r="1181" spans="1:13" ht="15.6" hidden="1" x14ac:dyDescent="0.3">
      <c r="A1181" s="754"/>
      <c r="B1181" s="574" t="s">
        <v>1261</v>
      </c>
      <c r="C1181" s="574"/>
      <c r="D1181" s="571" t="s">
        <v>1323</v>
      </c>
      <c r="E1181" s="574"/>
      <c r="F1181" s="16"/>
      <c r="G1181" s="916"/>
      <c r="H1181" s="916">
        <f t="shared" si="107"/>
        <v>0</v>
      </c>
      <c r="I1181" s="916">
        <f t="shared" si="108"/>
        <v>0</v>
      </c>
      <c r="J1181" s="10"/>
      <c r="K1181" s="953">
        <f t="shared" si="109"/>
        <v>0</v>
      </c>
    </row>
    <row r="1182" spans="1:13" ht="15.6" hidden="1" x14ac:dyDescent="0.3">
      <c r="A1182" s="754"/>
      <c r="B1182" s="574" t="s">
        <v>1262</v>
      </c>
      <c r="C1182" s="574"/>
      <c r="D1182" s="571" t="s">
        <v>1324</v>
      </c>
      <c r="E1182" s="574"/>
      <c r="F1182" s="16"/>
      <c r="G1182" s="916"/>
      <c r="H1182" s="916">
        <f t="shared" si="107"/>
        <v>0</v>
      </c>
      <c r="I1182" s="916">
        <f t="shared" si="108"/>
        <v>0</v>
      </c>
      <c r="J1182" s="10"/>
      <c r="K1182" s="953">
        <f t="shared" si="109"/>
        <v>0</v>
      </c>
    </row>
    <row r="1183" spans="1:13" ht="15.6" hidden="1" x14ac:dyDescent="0.3">
      <c r="A1183" s="754"/>
      <c r="B1183" s="574" t="s">
        <v>1263</v>
      </c>
      <c r="C1183" s="574"/>
      <c r="D1183" s="571" t="s">
        <v>1303</v>
      </c>
      <c r="E1183" s="574"/>
      <c r="F1183" s="16"/>
      <c r="G1183" s="916"/>
      <c r="H1183" s="916">
        <f t="shared" si="107"/>
        <v>0</v>
      </c>
      <c r="I1183" s="916">
        <f t="shared" si="108"/>
        <v>0</v>
      </c>
      <c r="J1183" s="10"/>
      <c r="K1183" s="953">
        <f t="shared" si="109"/>
        <v>0</v>
      </c>
    </row>
    <row r="1184" spans="1:13" ht="15.6" hidden="1" x14ac:dyDescent="0.3">
      <c r="A1184" s="754"/>
      <c r="B1184" s="574" t="s">
        <v>1264</v>
      </c>
      <c r="C1184" s="574"/>
      <c r="D1184" s="571" t="s">
        <v>1304</v>
      </c>
      <c r="E1184" s="574"/>
      <c r="F1184" s="16"/>
      <c r="G1184" s="916"/>
      <c r="H1184" s="916">
        <f t="shared" si="107"/>
        <v>0</v>
      </c>
      <c r="I1184" s="916">
        <f t="shared" si="108"/>
        <v>0</v>
      </c>
      <c r="J1184" s="10"/>
      <c r="K1184" s="953">
        <f t="shared" si="109"/>
        <v>0</v>
      </c>
    </row>
    <row r="1185" spans="1:13" ht="15.6" hidden="1" x14ac:dyDescent="0.3">
      <c r="A1185" s="754"/>
      <c r="B1185" s="574" t="s">
        <v>1265</v>
      </c>
      <c r="C1185" s="574"/>
      <c r="D1185" s="571" t="s">
        <v>1305</v>
      </c>
      <c r="E1185" s="574"/>
      <c r="F1185" s="16"/>
      <c r="G1185" s="916"/>
      <c r="H1185" s="916">
        <f t="shared" si="107"/>
        <v>0</v>
      </c>
      <c r="I1185" s="916">
        <f t="shared" si="108"/>
        <v>0</v>
      </c>
      <c r="J1185" s="10"/>
      <c r="K1185" s="953">
        <f t="shared" si="109"/>
        <v>0</v>
      </c>
    </row>
    <row r="1186" spans="1:13" ht="15.6" hidden="1" x14ac:dyDescent="0.3">
      <c r="A1186" s="754"/>
      <c r="B1186" s="574" t="s">
        <v>1266</v>
      </c>
      <c r="C1186" s="574"/>
      <c r="D1186" s="571" t="s">
        <v>1311</v>
      </c>
      <c r="E1186" s="574"/>
      <c r="F1186" s="16"/>
      <c r="G1186" s="916"/>
      <c r="H1186" s="916">
        <f t="shared" si="107"/>
        <v>0</v>
      </c>
      <c r="I1186" s="916">
        <f t="shared" si="108"/>
        <v>0</v>
      </c>
      <c r="J1186" s="10"/>
      <c r="K1186" s="953">
        <f t="shared" si="109"/>
        <v>0</v>
      </c>
    </row>
    <row r="1187" spans="1:13" ht="15.6" hidden="1" x14ac:dyDescent="0.3">
      <c r="A1187" s="754"/>
      <c r="B1187" s="574" t="s">
        <v>1267</v>
      </c>
      <c r="C1187" s="574"/>
      <c r="D1187" s="571" t="s">
        <v>1313</v>
      </c>
      <c r="E1187" s="574"/>
      <c r="F1187" s="16"/>
      <c r="G1187" s="916"/>
      <c r="H1187" s="916">
        <f t="shared" si="107"/>
        <v>0</v>
      </c>
      <c r="I1187" s="916">
        <f t="shared" si="108"/>
        <v>0</v>
      </c>
      <c r="J1187" s="10"/>
      <c r="K1187" s="953">
        <f t="shared" si="109"/>
        <v>0</v>
      </c>
    </row>
    <row r="1188" spans="1:13" ht="15.6" hidden="1" x14ac:dyDescent="0.3">
      <c r="A1188" s="754"/>
      <c r="B1188" s="632"/>
      <c r="C1188" s="600"/>
      <c r="D1188" s="632"/>
      <c r="E1188" s="574"/>
      <c r="F1188" s="574"/>
      <c r="G1188" s="955"/>
      <c r="H1188" s="955"/>
      <c r="I1188" s="955"/>
      <c r="J1188" s="574"/>
      <c r="K1188" s="955"/>
    </row>
    <row r="1189" spans="1:13" ht="15.6" hidden="1" x14ac:dyDescent="0.3">
      <c r="A1189" s="754"/>
      <c r="B1189" s="7" t="s">
        <v>1268</v>
      </c>
      <c r="C1189" s="7"/>
      <c r="D1189" s="20" t="s">
        <v>1325</v>
      </c>
      <c r="E1189" s="7"/>
      <c r="F1189" s="7"/>
      <c r="G1189" s="964"/>
      <c r="H1189" s="964"/>
      <c r="I1189" s="964"/>
      <c r="J1189" s="7"/>
      <c r="K1189" s="964"/>
    </row>
    <row r="1190" spans="1:13" ht="15.6" hidden="1" x14ac:dyDescent="0.3">
      <c r="A1190" s="754"/>
      <c r="B1190" s="574" t="s">
        <v>1269</v>
      </c>
      <c r="C1190" s="574"/>
      <c r="D1190" s="571" t="s">
        <v>1302</v>
      </c>
      <c r="E1190" s="574"/>
      <c r="F1190" s="574"/>
      <c r="G1190" s="916"/>
      <c r="H1190" s="916">
        <f>G1190*F1190</f>
        <v>0</v>
      </c>
      <c r="I1190" s="916">
        <f>H1190*$I$14</f>
        <v>0</v>
      </c>
      <c r="J1190" s="10"/>
      <c r="K1190" s="953">
        <f>SUM(H1190:I1190)</f>
        <v>0</v>
      </c>
    </row>
    <row r="1191" spans="1:13" ht="15.6" hidden="1" x14ac:dyDescent="0.3">
      <c r="A1191" s="754"/>
      <c r="B1191" s="574" t="s">
        <v>1270</v>
      </c>
      <c r="C1191" s="574"/>
      <c r="D1191" s="571" t="s">
        <v>1303</v>
      </c>
      <c r="E1191" s="574"/>
      <c r="F1191" s="574"/>
      <c r="G1191" s="916"/>
      <c r="H1191" s="916">
        <f>G1191*F1191</f>
        <v>0</v>
      </c>
      <c r="I1191" s="916">
        <f>H1191*$I$14</f>
        <v>0</v>
      </c>
      <c r="J1191" s="10"/>
      <c r="K1191" s="953">
        <f>SUM(H1191:I1191)</f>
        <v>0</v>
      </c>
    </row>
    <row r="1192" spans="1:13" ht="15.6" hidden="1" x14ac:dyDescent="0.3">
      <c r="A1192" s="754"/>
      <c r="B1192" s="574" t="s">
        <v>1271</v>
      </c>
      <c r="C1192" s="574"/>
      <c r="D1192" s="571" t="s">
        <v>1326</v>
      </c>
      <c r="E1192" s="574"/>
      <c r="F1192" s="574"/>
      <c r="G1192" s="916"/>
      <c r="H1192" s="916">
        <f>G1192*F1192</f>
        <v>0</v>
      </c>
      <c r="I1192" s="916">
        <f>H1192*$I$14</f>
        <v>0</v>
      </c>
      <c r="J1192" s="10"/>
      <c r="K1192" s="953">
        <f>SUM(H1192:I1192)</f>
        <v>0</v>
      </c>
    </row>
    <row r="1193" spans="1:13" ht="15.6" hidden="1" x14ac:dyDescent="0.3">
      <c r="A1193" s="754"/>
      <c r="B1193" s="574" t="s">
        <v>1272</v>
      </c>
      <c r="C1193" s="574"/>
      <c r="D1193" s="571" t="s">
        <v>1307</v>
      </c>
      <c r="E1193" s="574"/>
      <c r="F1193" s="574"/>
      <c r="G1193" s="916"/>
      <c r="H1193" s="916">
        <f>G1193*F1193</f>
        <v>0</v>
      </c>
      <c r="I1193" s="916">
        <f>H1193*$I$14</f>
        <v>0</v>
      </c>
      <c r="J1193" s="10"/>
      <c r="K1193" s="953">
        <f>SUM(H1193:I1193)</f>
        <v>0</v>
      </c>
    </row>
    <row r="1194" spans="1:13" ht="15.6" hidden="1" x14ac:dyDescent="0.3">
      <c r="A1194" s="754"/>
      <c r="B1194" s="574" t="s">
        <v>1273</v>
      </c>
      <c r="C1194" s="574"/>
      <c r="D1194" s="571" t="s">
        <v>1305</v>
      </c>
      <c r="E1194" s="574"/>
      <c r="F1194" s="574"/>
      <c r="G1194" s="916"/>
      <c r="H1194" s="916">
        <f>G1194*F1194</f>
        <v>0</v>
      </c>
      <c r="I1194" s="916">
        <f>H1194*$I$14</f>
        <v>0</v>
      </c>
      <c r="J1194" s="10"/>
      <c r="K1194" s="953">
        <f>SUM(H1194:I1194)</f>
        <v>0</v>
      </c>
    </row>
    <row r="1195" spans="1:13" ht="15.6" hidden="1" x14ac:dyDescent="0.3">
      <c r="A1195" s="754"/>
      <c r="B1195" s="632"/>
      <c r="C1195" s="600"/>
      <c r="D1195" s="632"/>
      <c r="E1195" s="9"/>
      <c r="F1195" s="9"/>
      <c r="G1195" s="916"/>
      <c r="H1195" s="916"/>
      <c r="I1195" s="916"/>
      <c r="J1195" s="9"/>
      <c r="K1195" s="916"/>
    </row>
    <row r="1196" spans="1:13" ht="15.6" x14ac:dyDescent="0.3">
      <c r="A1196" s="754" t="s">
        <v>4247</v>
      </c>
      <c r="B1196" s="7" t="s">
        <v>280</v>
      </c>
      <c r="C1196" s="7"/>
      <c r="D1196" s="20" t="s">
        <v>1328</v>
      </c>
      <c r="E1196" s="7"/>
      <c r="F1196" s="7"/>
      <c r="G1196" s="964"/>
      <c r="H1196" s="964"/>
      <c r="I1196" s="964"/>
      <c r="J1196" s="7"/>
      <c r="K1196" s="964"/>
      <c r="L1196" s="1058"/>
      <c r="M1196" s="1058"/>
    </row>
    <row r="1197" spans="1:13" ht="15.6" x14ac:dyDescent="0.3">
      <c r="A1197" s="754" t="s">
        <v>4247</v>
      </c>
      <c r="B1197" s="24" t="s">
        <v>281</v>
      </c>
      <c r="C1197" s="116"/>
      <c r="D1197" s="117" t="s">
        <v>1327</v>
      </c>
      <c r="E1197" s="116"/>
      <c r="F1197" s="116"/>
      <c r="G1197" s="999"/>
      <c r="H1197" s="960"/>
      <c r="I1197" s="960"/>
      <c r="J1197" s="110"/>
      <c r="K1197" s="957"/>
      <c r="L1197" s="1058"/>
      <c r="M1197" s="1058"/>
    </row>
    <row r="1198" spans="1:13" ht="15.6" hidden="1" x14ac:dyDescent="0.3">
      <c r="A1198" s="754"/>
      <c r="B1198" s="574" t="s">
        <v>2836</v>
      </c>
      <c r="C1198" s="127"/>
      <c r="D1198" s="657" t="s">
        <v>2731</v>
      </c>
      <c r="E1198" s="658"/>
      <c r="F1198" s="635" t="s">
        <v>2701</v>
      </c>
      <c r="G1198" s="1035"/>
      <c r="H1198" s="970">
        <f>G1198*E1198</f>
        <v>0</v>
      </c>
      <c r="I1198" s="970">
        <f>H1198*$I$14</f>
        <v>0</v>
      </c>
      <c r="J1198" s="30"/>
      <c r="K1198" s="970">
        <f>SUM(H1198:I1198)</f>
        <v>0</v>
      </c>
    </row>
    <row r="1199" spans="1:13" ht="27" x14ac:dyDescent="0.3">
      <c r="A1199" s="754" t="str">
        <f>IF(K1199&lt;&gt;0,"x","")</f>
        <v>x</v>
      </c>
      <c r="B1199" s="574" t="s">
        <v>2837</v>
      </c>
      <c r="C1199" s="891" t="s">
        <v>4047</v>
      </c>
      <c r="D1199" s="418" t="s">
        <v>2734</v>
      </c>
      <c r="E1199" s="78">
        <v>2</v>
      </c>
      <c r="F1199" s="79" t="s">
        <v>60</v>
      </c>
      <c r="G1199" s="916">
        <v>140.65486809968615</v>
      </c>
      <c r="H1199" s="916">
        <f>TRUNC(E1199*G1199,2)</f>
        <v>281.3</v>
      </c>
      <c r="I1199" s="916">
        <f>TRUNC(H1199*$I$14,2)</f>
        <v>75.819999999999993</v>
      </c>
      <c r="J1199" s="10"/>
      <c r="K1199" s="953">
        <f>TRUNC(SUM(H1199:I1199),2)</f>
        <v>357.12</v>
      </c>
      <c r="L1199" s="1058"/>
      <c r="M1199" s="1058"/>
    </row>
    <row r="1200" spans="1:13" ht="40.200000000000003" x14ac:dyDescent="0.3">
      <c r="A1200" s="754" t="str">
        <f>IF(K1200&lt;&gt;0,"x","")</f>
        <v>x</v>
      </c>
      <c r="B1200" s="574" t="s">
        <v>3922</v>
      </c>
      <c r="C1200" s="107" t="s">
        <v>3923</v>
      </c>
      <c r="D1200" s="540" t="s">
        <v>3933</v>
      </c>
      <c r="E1200" s="501">
        <v>2</v>
      </c>
      <c r="F1200" s="645" t="s">
        <v>60</v>
      </c>
      <c r="G1200" s="916">
        <v>397.95444420264516</v>
      </c>
      <c r="H1200" s="916">
        <f>TRUNC(E1200*G1200,2)</f>
        <v>795.9</v>
      </c>
      <c r="I1200" s="916">
        <f>TRUNC(H1200*$I$14,2)</f>
        <v>214.54</v>
      </c>
      <c r="J1200" s="10"/>
      <c r="K1200" s="953">
        <f>TRUNC(SUM(H1200:I1200),2)</f>
        <v>1010.44</v>
      </c>
      <c r="L1200" s="1058"/>
      <c r="M1200" s="1058"/>
    </row>
    <row r="1201" spans="1:13" ht="15.6" x14ac:dyDescent="0.3">
      <c r="A1201" s="754" t="s">
        <v>4247</v>
      </c>
      <c r="B1201" s="574"/>
      <c r="C1201" s="82"/>
      <c r="D1201" s="83"/>
      <c r="E1201" s="82"/>
      <c r="F1201" s="82"/>
      <c r="G1201" s="916"/>
      <c r="H1201" s="969"/>
      <c r="I1201" s="969"/>
      <c r="J1201" s="18"/>
      <c r="K1201" s="958"/>
      <c r="L1201" s="1058"/>
      <c r="M1201" s="1058"/>
    </row>
    <row r="1202" spans="1:13" ht="15.6" x14ac:dyDescent="0.3">
      <c r="A1202" s="754" t="s">
        <v>4247</v>
      </c>
      <c r="B1202" s="116" t="s">
        <v>282</v>
      </c>
      <c r="C1202" s="116"/>
      <c r="D1202" s="117" t="s">
        <v>1329</v>
      </c>
      <c r="E1202" s="116"/>
      <c r="F1202" s="116"/>
      <c r="G1202" s="999"/>
      <c r="H1202" s="960"/>
      <c r="I1202" s="960"/>
      <c r="J1202" s="110"/>
      <c r="K1202" s="957"/>
      <c r="L1202" s="1058"/>
      <c r="M1202" s="1058"/>
    </row>
    <row r="1203" spans="1:13" ht="27" x14ac:dyDescent="0.3">
      <c r="A1203" s="754" t="str">
        <f>IF(K1203&lt;&gt;0,"x","")</f>
        <v>x</v>
      </c>
      <c r="B1203" s="574" t="s">
        <v>2838</v>
      </c>
      <c r="C1203" s="891" t="s">
        <v>3014</v>
      </c>
      <c r="D1203" s="418" t="s">
        <v>2729</v>
      </c>
      <c r="E1203" s="78">
        <v>4</v>
      </c>
      <c r="F1203" s="651" t="s">
        <v>60</v>
      </c>
      <c r="G1203" s="916">
        <v>135.55769457755721</v>
      </c>
      <c r="H1203" s="916">
        <f>TRUNC(E1203*G1203,2)</f>
        <v>542.23</v>
      </c>
      <c r="I1203" s="916">
        <f>TRUNC(H1203*$I$14,2)</f>
        <v>146.16</v>
      </c>
      <c r="J1203" s="126"/>
      <c r="K1203" s="953">
        <f>TRUNC(SUM(H1203:I1203),2)</f>
        <v>688.39</v>
      </c>
      <c r="L1203" s="1058"/>
      <c r="M1203" s="1058"/>
    </row>
    <row r="1204" spans="1:13" ht="27" x14ac:dyDescent="0.3">
      <c r="A1204" s="754" t="str">
        <f>IF(K1204&lt;&gt;0,"x","")</f>
        <v>x</v>
      </c>
      <c r="B1204" s="574" t="s">
        <v>2839</v>
      </c>
      <c r="C1204" s="106" t="s">
        <v>3015</v>
      </c>
      <c r="D1204" s="418" t="s">
        <v>3732</v>
      </c>
      <c r="E1204" s="78">
        <v>2</v>
      </c>
      <c r="F1204" s="636" t="s">
        <v>60</v>
      </c>
      <c r="G1204" s="916">
        <v>497.65643458306693</v>
      </c>
      <c r="H1204" s="916">
        <f>TRUNC(E1204*G1204,2)</f>
        <v>995.31</v>
      </c>
      <c r="I1204" s="916">
        <f>TRUNC(H1204*$I$14,2)</f>
        <v>268.3</v>
      </c>
      <c r="J1204" s="124"/>
      <c r="K1204" s="953">
        <f>TRUNC(SUM(H1204:I1204),2)</f>
        <v>1263.6099999999999</v>
      </c>
      <c r="L1204" s="1058"/>
      <c r="M1204" s="1058"/>
    </row>
    <row r="1205" spans="1:13" ht="15.6" x14ac:dyDescent="0.3">
      <c r="A1205" s="754" t="str">
        <f>IF(K1205&lt;&gt;0,"x","")</f>
        <v>x</v>
      </c>
      <c r="B1205" s="574" t="s">
        <v>2840</v>
      </c>
      <c r="C1205" s="735" t="s">
        <v>4171</v>
      </c>
      <c r="D1205" s="418" t="s">
        <v>2730</v>
      </c>
      <c r="E1205" s="78">
        <v>4</v>
      </c>
      <c r="F1205" s="79" t="s">
        <v>60</v>
      </c>
      <c r="G1205" s="916">
        <v>30.870205838245639</v>
      </c>
      <c r="H1205" s="916">
        <f>TRUNC(E1205*G1205,2)</f>
        <v>123.48</v>
      </c>
      <c r="I1205" s="916">
        <f>TRUNC(H1205*$I$14,2)</f>
        <v>33.28</v>
      </c>
      <c r="J1205" s="126"/>
      <c r="K1205" s="953">
        <f>TRUNC(SUM(H1205:I1205),2)</f>
        <v>156.76</v>
      </c>
      <c r="L1205" s="1058"/>
      <c r="M1205" s="1058"/>
    </row>
    <row r="1206" spans="1:13" ht="27" x14ac:dyDescent="0.3">
      <c r="A1206" s="754" t="str">
        <f>IF(K1206&lt;&gt;0,"x","")</f>
        <v>x</v>
      </c>
      <c r="B1206" s="574" t="s">
        <v>2841</v>
      </c>
      <c r="C1206" s="735" t="s">
        <v>4172</v>
      </c>
      <c r="D1206" s="418" t="s">
        <v>3918</v>
      </c>
      <c r="E1206" s="78">
        <v>2</v>
      </c>
      <c r="F1206" s="645" t="s">
        <v>60</v>
      </c>
      <c r="G1206" s="916">
        <v>329.09075247097212</v>
      </c>
      <c r="H1206" s="916">
        <f>TRUNC(E1206*G1206,2)</f>
        <v>658.18</v>
      </c>
      <c r="I1206" s="916">
        <f>TRUNC(H1206*$I$14,2)</f>
        <v>177.42</v>
      </c>
      <c r="J1206" s="125"/>
      <c r="K1206" s="953">
        <f>TRUNC(SUM(H1206:I1206),2)</f>
        <v>835.6</v>
      </c>
      <c r="L1206" s="1058"/>
      <c r="M1206" s="1058"/>
    </row>
    <row r="1207" spans="1:13" ht="15.6" x14ac:dyDescent="0.3">
      <c r="A1207" s="754" t="s">
        <v>4247</v>
      </c>
      <c r="B1207" s="82"/>
      <c r="C1207" s="82"/>
      <c r="D1207" s="83"/>
      <c r="E1207" s="82"/>
      <c r="F1207" s="82"/>
      <c r="G1207" s="995"/>
      <c r="H1207" s="969"/>
      <c r="I1207" s="969"/>
      <c r="J1207" s="18"/>
      <c r="K1207" s="958"/>
      <c r="L1207" s="1058"/>
      <c r="M1207" s="1058"/>
    </row>
    <row r="1208" spans="1:13" ht="15.6" hidden="1" x14ac:dyDescent="0.3">
      <c r="A1208" s="754"/>
      <c r="B1208" s="574" t="s">
        <v>1274</v>
      </c>
      <c r="C1208" s="574"/>
      <c r="D1208" s="571" t="s">
        <v>1330</v>
      </c>
      <c r="E1208" s="574"/>
      <c r="F1208" s="574"/>
      <c r="G1208" s="955"/>
      <c r="H1208" s="916">
        <f t="shared" ref="H1208:H1214" si="110">G1208*F1208</f>
        <v>0</v>
      </c>
      <c r="I1208" s="916">
        <f t="shared" ref="I1208:I1214" si="111">H1208*$I$14</f>
        <v>0</v>
      </c>
      <c r="J1208" s="10"/>
      <c r="K1208" s="953">
        <f t="shared" ref="K1208:K1214" si="112">SUM(H1208:I1208)</f>
        <v>0</v>
      </c>
    </row>
    <row r="1209" spans="1:13" ht="15.6" hidden="1" x14ac:dyDescent="0.3">
      <c r="A1209" s="754"/>
      <c r="B1209" s="574" t="s">
        <v>1275</v>
      </c>
      <c r="C1209" s="574"/>
      <c r="D1209" s="571" t="s">
        <v>1331</v>
      </c>
      <c r="E1209" s="574"/>
      <c r="F1209" s="574"/>
      <c r="G1209" s="955"/>
      <c r="H1209" s="916">
        <f t="shared" si="110"/>
        <v>0</v>
      </c>
      <c r="I1209" s="916">
        <f t="shared" si="111"/>
        <v>0</v>
      </c>
      <c r="J1209" s="10"/>
      <c r="K1209" s="953">
        <f t="shared" si="112"/>
        <v>0</v>
      </c>
    </row>
    <row r="1210" spans="1:13" ht="15.6" hidden="1" x14ac:dyDescent="0.3">
      <c r="A1210" s="754"/>
      <c r="B1210" s="574" t="s">
        <v>283</v>
      </c>
      <c r="C1210" s="574"/>
      <c r="D1210" s="571" t="s">
        <v>1332</v>
      </c>
      <c r="E1210" s="574"/>
      <c r="F1210" s="574"/>
      <c r="G1210" s="955"/>
      <c r="H1210" s="916">
        <f t="shared" si="110"/>
        <v>0</v>
      </c>
      <c r="I1210" s="916">
        <f t="shared" si="111"/>
        <v>0</v>
      </c>
      <c r="J1210" s="10"/>
      <c r="K1210" s="953">
        <f t="shared" si="112"/>
        <v>0</v>
      </c>
    </row>
    <row r="1211" spans="1:13" ht="15.6" hidden="1" x14ac:dyDescent="0.3">
      <c r="A1211" s="754"/>
      <c r="B1211" s="574" t="s">
        <v>1276</v>
      </c>
      <c r="C1211" s="574"/>
      <c r="D1211" s="571" t="s">
        <v>1333</v>
      </c>
      <c r="E1211" s="574"/>
      <c r="F1211" s="574"/>
      <c r="G1211" s="955"/>
      <c r="H1211" s="916">
        <f t="shared" si="110"/>
        <v>0</v>
      </c>
      <c r="I1211" s="916">
        <f t="shared" si="111"/>
        <v>0</v>
      </c>
      <c r="J1211" s="10"/>
      <c r="K1211" s="953">
        <f t="shared" si="112"/>
        <v>0</v>
      </c>
    </row>
    <row r="1212" spans="1:13" ht="15.6" hidden="1" x14ac:dyDescent="0.3">
      <c r="A1212" s="754"/>
      <c r="B1212" s="574" t="s">
        <v>284</v>
      </c>
      <c r="C1212" s="574"/>
      <c r="D1212" s="571" t="s">
        <v>1334</v>
      </c>
      <c r="E1212" s="574"/>
      <c r="F1212" s="574"/>
      <c r="G1212" s="955"/>
      <c r="H1212" s="916">
        <f t="shared" si="110"/>
        <v>0</v>
      </c>
      <c r="I1212" s="916">
        <f t="shared" si="111"/>
        <v>0</v>
      </c>
      <c r="J1212" s="10"/>
      <c r="K1212" s="953">
        <f t="shared" si="112"/>
        <v>0</v>
      </c>
    </row>
    <row r="1213" spans="1:13" ht="15.6" hidden="1" x14ac:dyDescent="0.3">
      <c r="A1213" s="754"/>
      <c r="B1213" s="574" t="s">
        <v>1277</v>
      </c>
      <c r="C1213" s="574"/>
      <c r="D1213" s="571" t="s">
        <v>1335</v>
      </c>
      <c r="E1213" s="574"/>
      <c r="F1213" s="574"/>
      <c r="G1213" s="955"/>
      <c r="H1213" s="916">
        <f t="shared" si="110"/>
        <v>0</v>
      </c>
      <c r="I1213" s="916">
        <f t="shared" si="111"/>
        <v>0</v>
      </c>
      <c r="J1213" s="10"/>
      <c r="K1213" s="953">
        <f t="shared" si="112"/>
        <v>0</v>
      </c>
    </row>
    <row r="1214" spans="1:13" ht="15.6" hidden="1" x14ac:dyDescent="0.3">
      <c r="A1214" s="754"/>
      <c r="B1214" s="574" t="s">
        <v>1278</v>
      </c>
      <c r="C1214" s="574"/>
      <c r="D1214" s="571" t="s">
        <v>1336</v>
      </c>
      <c r="E1214" s="574"/>
      <c r="F1214" s="574"/>
      <c r="G1214" s="955"/>
      <c r="H1214" s="916">
        <f t="shared" si="110"/>
        <v>0</v>
      </c>
      <c r="I1214" s="916">
        <f t="shared" si="111"/>
        <v>0</v>
      </c>
      <c r="J1214" s="10"/>
      <c r="K1214" s="953">
        <f t="shared" si="112"/>
        <v>0</v>
      </c>
    </row>
    <row r="1215" spans="1:13" ht="15.6" x14ac:dyDescent="0.3">
      <c r="A1215" s="754" t="s">
        <v>4247</v>
      </c>
      <c r="B1215" s="116" t="s">
        <v>285</v>
      </c>
      <c r="C1215" s="116"/>
      <c r="D1215" s="117" t="s">
        <v>1337</v>
      </c>
      <c r="E1215" s="116"/>
      <c r="F1215" s="884"/>
      <c r="G1215" s="999"/>
      <c r="H1215" s="960"/>
      <c r="I1215" s="960"/>
      <c r="J1215" s="110"/>
      <c r="K1215" s="957"/>
      <c r="L1215" s="1058"/>
      <c r="M1215" s="1058"/>
    </row>
    <row r="1216" spans="1:13" ht="26.4" x14ac:dyDescent="0.3">
      <c r="A1216" s="754" t="str">
        <f>IF(K1216&lt;&gt;0,"x","")</f>
        <v>x</v>
      </c>
      <c r="B1216" s="567" t="s">
        <v>2842</v>
      </c>
      <c r="C1216" s="891" t="s">
        <v>3016</v>
      </c>
      <c r="D1216" s="638" t="s">
        <v>2735</v>
      </c>
      <c r="E1216" s="78">
        <v>1</v>
      </c>
      <c r="F1216" s="645" t="s">
        <v>60</v>
      </c>
      <c r="G1216" s="916">
        <v>482.28514604293787</v>
      </c>
      <c r="H1216" s="916">
        <f>TRUNC(E1216*G1216,2)</f>
        <v>482.28</v>
      </c>
      <c r="I1216" s="916">
        <f>TRUNC(H1216*$I$14,2)</f>
        <v>130</v>
      </c>
      <c r="J1216" s="126"/>
      <c r="K1216" s="953">
        <f>TRUNC(SUM(H1216:I1216),2)</f>
        <v>612.28</v>
      </c>
      <c r="L1216" s="1058"/>
      <c r="M1216" s="1058"/>
    </row>
    <row r="1217" spans="1:13" ht="15.6" x14ac:dyDescent="0.3">
      <c r="A1217" s="754" t="s">
        <v>4247</v>
      </c>
      <c r="B1217" s="82"/>
      <c r="C1217" s="82"/>
      <c r="D1217" s="83"/>
      <c r="E1217" s="82"/>
      <c r="F1217" s="82"/>
      <c r="G1217" s="916"/>
      <c r="H1217" s="969"/>
      <c r="I1217" s="969"/>
      <c r="J1217" s="18"/>
      <c r="K1217" s="958"/>
      <c r="L1217" s="1058"/>
      <c r="M1217" s="1058"/>
    </row>
    <row r="1218" spans="1:13" ht="15.6" x14ac:dyDescent="0.3">
      <c r="A1218" s="754" t="s">
        <v>4247</v>
      </c>
      <c r="B1218" s="116" t="s">
        <v>286</v>
      </c>
      <c r="C1218" s="116"/>
      <c r="D1218" s="117" t="s">
        <v>1338</v>
      </c>
      <c r="E1218" s="116"/>
      <c r="F1218" s="116"/>
      <c r="G1218" s="999"/>
      <c r="H1218" s="960"/>
      <c r="I1218" s="960"/>
      <c r="J1218" s="110"/>
      <c r="K1218" s="957"/>
      <c r="L1218" s="1058"/>
      <c r="M1218" s="1058"/>
    </row>
    <row r="1219" spans="1:13" ht="24.75" customHeight="1" x14ac:dyDescent="0.3">
      <c r="A1219" s="754" t="str">
        <f>IF(K1219&lt;&gt;0,"x","")</f>
        <v>x</v>
      </c>
      <c r="B1219" s="574" t="s">
        <v>2843</v>
      </c>
      <c r="C1219" s="891" t="s">
        <v>4103</v>
      </c>
      <c r="D1219" s="77" t="s">
        <v>2732</v>
      </c>
      <c r="E1219" s="78">
        <v>1</v>
      </c>
      <c r="F1219" s="101" t="s">
        <v>2569</v>
      </c>
      <c r="G1219" s="916">
        <v>32.625101260574851</v>
      </c>
      <c r="H1219" s="916">
        <f>TRUNC(E1219*G1219,2)</f>
        <v>32.619999999999997</v>
      </c>
      <c r="I1219" s="916">
        <f>TRUNC(H1219*$I$14,2)</f>
        <v>8.7899999999999991</v>
      </c>
      <c r="J1219" s="10"/>
      <c r="K1219" s="953">
        <f>TRUNC(SUM(H1219:I1219),2)</f>
        <v>41.41</v>
      </c>
      <c r="L1219" s="1058"/>
      <c r="M1219" s="1058"/>
    </row>
    <row r="1220" spans="1:13" ht="24.75" customHeight="1" x14ac:dyDescent="0.3">
      <c r="A1220" s="754" t="str">
        <f>IF(K1220&lt;&gt;0,"x","")</f>
        <v>x</v>
      </c>
      <c r="B1220" s="574" t="s">
        <v>2844</v>
      </c>
      <c r="C1220" s="891" t="s">
        <v>4104</v>
      </c>
      <c r="D1220" s="77" t="s">
        <v>2736</v>
      </c>
      <c r="E1220" s="78">
        <v>2</v>
      </c>
      <c r="F1220" s="101" t="s">
        <v>2569</v>
      </c>
      <c r="G1220" s="916">
        <v>38.488047330629257</v>
      </c>
      <c r="H1220" s="916">
        <f>TRUNC(E1220*G1220,2)</f>
        <v>76.97</v>
      </c>
      <c r="I1220" s="916">
        <f>TRUNC(H1220*$I$14,2)</f>
        <v>20.74</v>
      </c>
      <c r="J1220" s="10"/>
      <c r="K1220" s="953">
        <f>TRUNC(SUM(H1220:I1220),2)</f>
        <v>97.71</v>
      </c>
      <c r="L1220" s="1058"/>
      <c r="M1220" s="1058"/>
    </row>
    <row r="1221" spans="1:13" ht="24.75" customHeight="1" x14ac:dyDescent="0.3">
      <c r="A1221" s="754" t="str">
        <f>IF(K1221&lt;&gt;0,"x","")</f>
        <v>x</v>
      </c>
      <c r="B1221" s="574" t="s">
        <v>2845</v>
      </c>
      <c r="C1221" s="96" t="s">
        <v>3903</v>
      </c>
      <c r="D1221" s="77" t="s">
        <v>4416</v>
      </c>
      <c r="E1221" s="78">
        <v>2</v>
      </c>
      <c r="F1221" s="101" t="s">
        <v>2569</v>
      </c>
      <c r="G1221" s="916">
        <v>337.88915997474083</v>
      </c>
      <c r="H1221" s="916">
        <f>TRUNC(E1221*G1221,2)</f>
        <v>675.77</v>
      </c>
      <c r="I1221" s="916">
        <f>TRUNC(H1221*$I$14,2)</f>
        <v>182.16</v>
      </c>
      <c r="J1221" s="10"/>
      <c r="K1221" s="953">
        <f>TRUNC(SUM(H1221:I1221),2)</f>
        <v>857.93</v>
      </c>
      <c r="L1221" s="1058"/>
      <c r="M1221" s="1058"/>
    </row>
    <row r="1222" spans="1:13" ht="15.6" x14ac:dyDescent="0.3">
      <c r="A1222" s="754" t="s">
        <v>4247</v>
      </c>
      <c r="B1222" s="82"/>
      <c r="C1222" s="82"/>
      <c r="D1222" s="83"/>
      <c r="E1222" s="82"/>
      <c r="F1222" s="82"/>
      <c r="G1222" s="916"/>
      <c r="H1222" s="969"/>
      <c r="I1222" s="969"/>
      <c r="J1222" s="18"/>
      <c r="K1222" s="958"/>
      <c r="L1222" s="1058"/>
      <c r="M1222" s="1058"/>
    </row>
    <row r="1223" spans="1:13" ht="15.6" hidden="1" x14ac:dyDescent="0.3">
      <c r="A1223" s="754"/>
      <c r="B1223" s="574" t="s">
        <v>1279</v>
      </c>
      <c r="C1223" s="574"/>
      <c r="D1223" s="571" t="s">
        <v>1339</v>
      </c>
      <c r="E1223" s="574"/>
      <c r="F1223" s="574"/>
      <c r="G1223" s="916"/>
      <c r="H1223" s="916">
        <f>G1223*F1223</f>
        <v>0</v>
      </c>
      <c r="I1223" s="916">
        <f>H1223*$I$14</f>
        <v>0</v>
      </c>
      <c r="J1223" s="10"/>
      <c r="K1223" s="953">
        <f>SUM(H1223:I1223)</f>
        <v>0</v>
      </c>
    </row>
    <row r="1224" spans="1:13" ht="15.6" hidden="1" x14ac:dyDescent="0.3">
      <c r="A1224" s="754"/>
      <c r="B1224" s="574" t="s">
        <v>1280</v>
      </c>
      <c r="C1224" s="574"/>
      <c r="D1224" s="571" t="s">
        <v>1340</v>
      </c>
      <c r="E1224" s="574"/>
      <c r="F1224" s="574"/>
      <c r="G1224" s="916"/>
      <c r="H1224" s="916">
        <f>G1224*F1224</f>
        <v>0</v>
      </c>
      <c r="I1224" s="916">
        <f>H1224*$I$14</f>
        <v>0</v>
      </c>
      <c r="J1224" s="10"/>
      <c r="K1224" s="953">
        <f>SUM(H1224:I1224)</f>
        <v>0</v>
      </c>
    </row>
    <row r="1225" spans="1:13" ht="15.6" hidden="1" x14ac:dyDescent="0.3">
      <c r="A1225" s="754"/>
      <c r="B1225" s="574" t="s">
        <v>1281</v>
      </c>
      <c r="C1225" s="574"/>
      <c r="D1225" s="571" t="s">
        <v>1341</v>
      </c>
      <c r="E1225" s="574"/>
      <c r="F1225" s="574"/>
      <c r="G1225" s="916"/>
      <c r="H1225" s="916">
        <f>G1225*F1225</f>
        <v>0</v>
      </c>
      <c r="I1225" s="916">
        <f>H1225*$I$14</f>
        <v>0</v>
      </c>
      <c r="J1225" s="10"/>
      <c r="K1225" s="953">
        <f>SUM(H1225:I1225)</f>
        <v>0</v>
      </c>
    </row>
    <row r="1226" spans="1:13" ht="15.6" x14ac:dyDescent="0.3">
      <c r="A1226" s="754" t="s">
        <v>4247</v>
      </c>
      <c r="B1226" s="116" t="s">
        <v>287</v>
      </c>
      <c r="C1226" s="116"/>
      <c r="D1226" s="117" t="s">
        <v>1342</v>
      </c>
      <c r="E1226" s="116"/>
      <c r="F1226" s="116"/>
      <c r="G1226" s="999"/>
      <c r="H1226" s="960"/>
      <c r="I1226" s="960"/>
      <c r="J1226" s="110"/>
      <c r="K1226" s="957"/>
      <c r="L1226" s="1058"/>
      <c r="M1226" s="1058"/>
    </row>
    <row r="1227" spans="1:13" ht="15.6" hidden="1" x14ac:dyDescent="0.3">
      <c r="A1227" s="754"/>
      <c r="B1227" s="69" t="s">
        <v>2652</v>
      </c>
      <c r="C1227" s="96" t="s">
        <v>2648</v>
      </c>
      <c r="D1227" s="34" t="s">
        <v>2649</v>
      </c>
      <c r="E1227" s="78"/>
      <c r="F1227" s="101" t="s">
        <v>60</v>
      </c>
      <c r="G1227" s="916">
        <v>154.55000000000001</v>
      </c>
      <c r="H1227" s="916">
        <f>G1227*E1227</f>
        <v>0</v>
      </c>
      <c r="I1227" s="916">
        <f>H1227*$I$14</f>
        <v>0</v>
      </c>
      <c r="J1227" s="10"/>
      <c r="K1227" s="916">
        <f>SUM(H1227:I1227)</f>
        <v>0</v>
      </c>
    </row>
    <row r="1228" spans="1:13" ht="15.6" x14ac:dyDescent="0.3">
      <c r="A1228" s="754" t="str">
        <f>IF(K1228&lt;&gt;0,"x","")</f>
        <v>x</v>
      </c>
      <c r="B1228" s="574" t="s">
        <v>2653</v>
      </c>
      <c r="C1228" s="96" t="s">
        <v>2650</v>
      </c>
      <c r="D1228" s="34" t="s">
        <v>2651</v>
      </c>
      <c r="E1228" s="78">
        <v>6</v>
      </c>
      <c r="F1228" s="101" t="s">
        <v>60</v>
      </c>
      <c r="G1228" s="916">
        <v>91.996404116921696</v>
      </c>
      <c r="H1228" s="916">
        <f>TRUNC(E1228*G1228,2)</f>
        <v>551.97</v>
      </c>
      <c r="I1228" s="916">
        <f>TRUNC(H1228*$I$14,2)</f>
        <v>148.79</v>
      </c>
      <c r="J1228" s="10"/>
      <c r="K1228" s="953">
        <f>TRUNC(SUM(H1228:I1228),2)</f>
        <v>700.76</v>
      </c>
      <c r="L1228" s="1058"/>
      <c r="M1228" s="1058"/>
    </row>
    <row r="1229" spans="1:13" ht="15.6" x14ac:dyDescent="0.3">
      <c r="A1229" s="915" t="str">
        <f>IF(K1229&lt;&gt;0,"x","")</f>
        <v>x</v>
      </c>
      <c r="B1229" s="882" t="s">
        <v>4417</v>
      </c>
      <c r="C1229" s="134" t="s">
        <v>4419</v>
      </c>
      <c r="D1229" s="34" t="s">
        <v>4418</v>
      </c>
      <c r="E1229" s="909">
        <v>1</v>
      </c>
      <c r="F1229" s="101" t="s">
        <v>60</v>
      </c>
      <c r="G1229" s="916">
        <v>46.935475749932131</v>
      </c>
      <c r="H1229" s="916">
        <f>TRUNC(E1229*G1229,2)</f>
        <v>46.93</v>
      </c>
      <c r="I1229" s="916">
        <f>TRUNC(H1229*$I$14,2)</f>
        <v>12.65</v>
      </c>
      <c r="J1229" s="10"/>
      <c r="K1229" s="953">
        <f>TRUNC(SUM(H1229:I1229),2)</f>
        <v>59.58</v>
      </c>
      <c r="L1229" s="1058"/>
      <c r="M1229" s="1058"/>
    </row>
    <row r="1230" spans="1:13" ht="15.6" x14ac:dyDescent="0.3">
      <c r="A1230" s="915" t="str">
        <f>IF(K1230&lt;&gt;0,"x","")</f>
        <v>x</v>
      </c>
      <c r="B1230" s="882" t="s">
        <v>4420</v>
      </c>
      <c r="C1230" s="96" t="s">
        <v>4426</v>
      </c>
      <c r="D1230" s="34" t="s">
        <v>4421</v>
      </c>
      <c r="E1230" s="909">
        <v>1</v>
      </c>
      <c r="F1230" s="101" t="s">
        <v>60</v>
      </c>
      <c r="G1230" s="916">
        <v>343.32933578396143</v>
      </c>
      <c r="H1230" s="916">
        <f>TRUNC(E1230*G1230,2)</f>
        <v>343.32</v>
      </c>
      <c r="I1230" s="916">
        <f>TRUNC(H1230*$I$14,2)</f>
        <v>92.54</v>
      </c>
      <c r="J1230" s="10"/>
      <c r="K1230" s="953">
        <f>TRUNC(SUM(H1230:I1230),2)</f>
        <v>435.86</v>
      </c>
      <c r="L1230" s="1058"/>
      <c r="M1230" s="1058"/>
    </row>
    <row r="1231" spans="1:13" ht="15.6" x14ac:dyDescent="0.3">
      <c r="A1231" s="754" t="s">
        <v>4247</v>
      </c>
      <c r="B1231" s="82"/>
      <c r="C1231" s="82"/>
      <c r="D1231" s="83"/>
      <c r="E1231" s="82"/>
      <c r="F1231" s="82"/>
      <c r="G1231" s="916"/>
      <c r="H1231" s="969"/>
      <c r="I1231" s="969"/>
      <c r="J1231" s="18"/>
      <c r="K1231" s="958"/>
      <c r="L1231" s="1058"/>
      <c r="M1231" s="1058"/>
    </row>
    <row r="1232" spans="1:13" ht="15.6" x14ac:dyDescent="0.3">
      <c r="A1232" s="754" t="s">
        <v>4247</v>
      </c>
      <c r="B1232" s="116" t="s">
        <v>288</v>
      </c>
      <c r="C1232" s="116"/>
      <c r="D1232" s="117" t="s">
        <v>1343</v>
      </c>
      <c r="E1232" s="116"/>
      <c r="F1232" s="116"/>
      <c r="G1232" s="999"/>
      <c r="H1232" s="960"/>
      <c r="I1232" s="960"/>
      <c r="J1232" s="110"/>
      <c r="K1232" s="957"/>
      <c r="L1232" s="1058"/>
      <c r="M1232" s="1058"/>
    </row>
    <row r="1233" spans="1:13" ht="15.6" x14ac:dyDescent="0.3">
      <c r="A1233" s="754" t="str">
        <f>IF(K1233&lt;&gt;0,"x","")</f>
        <v>x</v>
      </c>
      <c r="B1233" s="574" t="s">
        <v>2846</v>
      </c>
      <c r="C1233" s="96" t="s">
        <v>3017</v>
      </c>
      <c r="D1233" s="77" t="s">
        <v>3019</v>
      </c>
      <c r="E1233" s="78">
        <v>6</v>
      </c>
      <c r="F1233" s="101" t="s">
        <v>60</v>
      </c>
      <c r="G1233" s="916">
        <v>21.162443433815422</v>
      </c>
      <c r="H1233" s="916">
        <f>TRUNC(E1233*G1233,2)</f>
        <v>126.97</v>
      </c>
      <c r="I1233" s="916">
        <f>TRUNC(H1233*$I$14,2)</f>
        <v>34.22</v>
      </c>
      <c r="J1233" s="10"/>
      <c r="K1233" s="953">
        <f>TRUNC(SUM(H1233:I1233),2)</f>
        <v>161.19</v>
      </c>
      <c r="L1233" s="1058"/>
      <c r="M1233" s="1058"/>
    </row>
    <row r="1234" spans="1:13" ht="15.6" x14ac:dyDescent="0.3">
      <c r="A1234" s="754" t="str">
        <f>IF(K1234&lt;&gt;0,"x","")</f>
        <v>x</v>
      </c>
      <c r="B1234" s="574" t="s">
        <v>2847</v>
      </c>
      <c r="C1234" s="96" t="s">
        <v>3018</v>
      </c>
      <c r="D1234" s="77" t="s">
        <v>2733</v>
      </c>
      <c r="E1234" s="78">
        <v>2</v>
      </c>
      <c r="F1234" s="101" t="s">
        <v>60</v>
      </c>
      <c r="G1234" s="916">
        <v>84.913008048611061</v>
      </c>
      <c r="H1234" s="916">
        <f>TRUNC(E1234*G1234,2)</f>
        <v>169.82</v>
      </c>
      <c r="I1234" s="916">
        <f>TRUNC(H1234*$I$14,2)</f>
        <v>45.77</v>
      </c>
      <c r="J1234" s="10"/>
      <c r="K1234" s="953">
        <f>TRUNC(SUM(H1234:I1234),2)</f>
        <v>215.59</v>
      </c>
      <c r="L1234" s="1058"/>
      <c r="M1234" s="1058"/>
    </row>
    <row r="1235" spans="1:13" ht="15.6" x14ac:dyDescent="0.3">
      <c r="A1235" s="754" t="s">
        <v>4247</v>
      </c>
      <c r="B1235" s="82"/>
      <c r="C1235" s="82"/>
      <c r="D1235" s="83"/>
      <c r="E1235" s="82"/>
      <c r="F1235" s="82"/>
      <c r="G1235" s="916"/>
      <c r="H1235" s="969"/>
      <c r="I1235" s="969"/>
      <c r="J1235" s="18"/>
      <c r="K1235" s="958"/>
      <c r="L1235" s="1058"/>
      <c r="M1235" s="1058"/>
    </row>
    <row r="1236" spans="1:13" ht="15.6" hidden="1" x14ac:dyDescent="0.3">
      <c r="A1236" s="754"/>
      <c r="B1236" s="574" t="s">
        <v>1282</v>
      </c>
      <c r="C1236" s="574"/>
      <c r="D1236" s="571" t="s">
        <v>1344</v>
      </c>
      <c r="E1236" s="574"/>
      <c r="F1236" s="574"/>
      <c r="G1236" s="916"/>
      <c r="H1236" s="916">
        <f t="shared" ref="H1236:H1319" si="113">G1236*F1236</f>
        <v>0</v>
      </c>
      <c r="I1236" s="916">
        <f>H1236*$I$14</f>
        <v>0</v>
      </c>
      <c r="J1236" s="10"/>
      <c r="K1236" s="953">
        <f>SUM(H1236:I1236)</f>
        <v>0</v>
      </c>
    </row>
    <row r="1237" spans="1:13" ht="15.6" x14ac:dyDescent="0.3">
      <c r="A1237" s="754" t="s">
        <v>4247</v>
      </c>
      <c r="B1237" s="116" t="s">
        <v>289</v>
      </c>
      <c r="C1237" s="116"/>
      <c r="D1237" s="117" t="s">
        <v>1345</v>
      </c>
      <c r="E1237" s="116"/>
      <c r="F1237" s="116"/>
      <c r="G1237" s="999"/>
      <c r="H1237" s="960"/>
      <c r="I1237" s="960"/>
      <c r="J1237" s="110"/>
      <c r="K1237" s="957"/>
      <c r="L1237" s="1058"/>
      <c r="M1237" s="1058"/>
    </row>
    <row r="1238" spans="1:13" ht="26.4" x14ac:dyDescent="0.3">
      <c r="A1238" s="754" t="str">
        <f>IF(K1238&lt;&gt;0,"x","")</f>
        <v>x</v>
      </c>
      <c r="B1238" s="574" t="s">
        <v>2655</v>
      </c>
      <c r="C1238" s="96" t="s">
        <v>2654</v>
      </c>
      <c r="D1238" s="638" t="s">
        <v>3244</v>
      </c>
      <c r="E1238" s="78">
        <v>6</v>
      </c>
      <c r="F1238" s="101" t="s">
        <v>60</v>
      </c>
      <c r="G1238" s="916">
        <v>147.87386972335855</v>
      </c>
      <c r="H1238" s="916">
        <f>TRUNC(E1238*G1238,2)</f>
        <v>887.24</v>
      </c>
      <c r="I1238" s="916">
        <f>TRUNC(H1238*$I$14,2)</f>
        <v>239.17</v>
      </c>
      <c r="J1238" s="10"/>
      <c r="K1238" s="953">
        <f>TRUNC(SUM(H1238:I1238),2)</f>
        <v>1126.4100000000001</v>
      </c>
      <c r="L1238" s="1058"/>
      <c r="M1238" s="1058"/>
    </row>
    <row r="1239" spans="1:13" ht="15.6" x14ac:dyDescent="0.3">
      <c r="A1239" s="754" t="s">
        <v>4247</v>
      </c>
      <c r="B1239" s="82"/>
      <c r="C1239" s="82"/>
      <c r="D1239" s="83"/>
      <c r="E1239" s="78"/>
      <c r="F1239" s="82"/>
      <c r="G1239" s="916"/>
      <c r="H1239" s="969"/>
      <c r="I1239" s="969"/>
      <c r="J1239" s="18"/>
      <c r="K1239" s="958"/>
      <c r="L1239" s="1058"/>
      <c r="M1239" s="1058"/>
    </row>
    <row r="1240" spans="1:13" ht="15.6" x14ac:dyDescent="0.3">
      <c r="A1240" s="754" t="s">
        <v>4247</v>
      </c>
      <c r="B1240" s="116" t="s">
        <v>1283</v>
      </c>
      <c r="C1240" s="116"/>
      <c r="D1240" s="117" t="s">
        <v>1346</v>
      </c>
      <c r="E1240" s="116"/>
      <c r="F1240" s="116"/>
      <c r="G1240" s="999"/>
      <c r="H1240" s="960"/>
      <c r="I1240" s="960"/>
      <c r="J1240" s="110"/>
      <c r="K1240" s="957"/>
      <c r="L1240" s="1058"/>
      <c r="M1240" s="1058"/>
    </row>
    <row r="1241" spans="1:13" ht="15.6" x14ac:dyDescent="0.3">
      <c r="A1241" s="754" t="str">
        <f>IF(K1241&lt;&gt;0,"x","")</f>
        <v>x</v>
      </c>
      <c r="B1241" s="574" t="s">
        <v>2848</v>
      </c>
      <c r="C1241" s="1052" t="s">
        <v>3555</v>
      </c>
      <c r="D1241" s="105" t="s">
        <v>2568</v>
      </c>
      <c r="E1241" s="78">
        <v>6</v>
      </c>
      <c r="F1241" s="101" t="s">
        <v>60</v>
      </c>
      <c r="G1241" s="916">
        <v>13.018133314733046</v>
      </c>
      <c r="H1241" s="916">
        <f>TRUNC(E1241*G1241,2)</f>
        <v>78.099999999999994</v>
      </c>
      <c r="I1241" s="916">
        <f>TRUNC(H1241*$I$14,2)</f>
        <v>21.05</v>
      </c>
      <c r="J1241" s="10"/>
      <c r="K1241" s="953">
        <f>TRUNC(SUM(H1241:I1241),2)</f>
        <v>99.15</v>
      </c>
      <c r="L1241" s="1058"/>
      <c r="M1241" s="1058"/>
    </row>
    <row r="1242" spans="1:13" ht="15.6" x14ac:dyDescent="0.3">
      <c r="A1242" s="754" t="s">
        <v>4247</v>
      </c>
      <c r="B1242" s="82"/>
      <c r="C1242" s="82"/>
      <c r="D1242" s="83"/>
      <c r="E1242" s="78"/>
      <c r="F1242" s="82"/>
      <c r="G1242" s="916"/>
      <c r="H1242" s="969"/>
      <c r="I1242" s="969"/>
      <c r="J1242" s="18"/>
      <c r="K1242" s="958"/>
      <c r="L1242" s="1058"/>
      <c r="M1242" s="1058"/>
    </row>
    <row r="1243" spans="1:13" ht="15.6" hidden="1" x14ac:dyDescent="0.3">
      <c r="A1243" s="754"/>
      <c r="B1243" s="574" t="s">
        <v>1284</v>
      </c>
      <c r="C1243" s="574"/>
      <c r="D1243" s="571" t="s">
        <v>1347</v>
      </c>
      <c r="E1243" s="574"/>
      <c r="F1243" s="574"/>
      <c r="G1243" s="916"/>
      <c r="H1243" s="916">
        <f t="shared" si="113"/>
        <v>0</v>
      </c>
      <c r="I1243" s="916">
        <f>H1243*$I$14</f>
        <v>0</v>
      </c>
      <c r="J1243" s="10"/>
      <c r="K1243" s="953">
        <f>SUM(H1243:I1243)</f>
        <v>0</v>
      </c>
    </row>
    <row r="1244" spans="1:13" ht="15.6" x14ac:dyDescent="0.3">
      <c r="A1244" s="754" t="s">
        <v>4247</v>
      </c>
      <c r="B1244" s="116" t="s">
        <v>1285</v>
      </c>
      <c r="C1244" s="116"/>
      <c r="D1244" s="117" t="s">
        <v>3749</v>
      </c>
      <c r="E1244" s="116"/>
      <c r="F1244" s="116"/>
      <c r="G1244" s="999"/>
      <c r="H1244" s="960"/>
      <c r="I1244" s="960"/>
      <c r="J1244" s="110"/>
      <c r="K1244" s="957"/>
      <c r="L1244" s="1058"/>
      <c r="M1244" s="1058"/>
    </row>
    <row r="1245" spans="1:13" ht="15.6" x14ac:dyDescent="0.3">
      <c r="A1245" s="754" t="str">
        <f>IF(K1245&lt;&gt;0,"x","")</f>
        <v>x</v>
      </c>
      <c r="B1245" s="574" t="s">
        <v>2849</v>
      </c>
      <c r="C1245" s="735" t="s">
        <v>4172</v>
      </c>
      <c r="D1245" s="105" t="s">
        <v>3750</v>
      </c>
      <c r="E1245" s="78">
        <v>6</v>
      </c>
      <c r="F1245" s="101" t="s">
        <v>60</v>
      </c>
      <c r="G1245" s="916">
        <v>14.844819913430266</v>
      </c>
      <c r="H1245" s="916">
        <f>TRUNC(E1245*G1245,2)</f>
        <v>89.06</v>
      </c>
      <c r="I1245" s="916">
        <f>TRUNC(H1245*$I$14,2)</f>
        <v>24</v>
      </c>
      <c r="J1245" s="10"/>
      <c r="K1245" s="953">
        <f>TRUNC(SUM(H1245:I1245),2)</f>
        <v>113.06</v>
      </c>
      <c r="L1245" s="1058"/>
      <c r="M1245" s="1058"/>
    </row>
    <row r="1246" spans="1:13" ht="15.6" x14ac:dyDescent="0.3">
      <c r="A1246" s="754" t="s">
        <v>4247</v>
      </c>
      <c r="B1246" s="82"/>
      <c r="C1246" s="82"/>
      <c r="H1246" s="969"/>
      <c r="I1246" s="969"/>
      <c r="J1246" s="18"/>
      <c r="K1246" s="958"/>
      <c r="L1246" s="1058"/>
      <c r="M1246" s="1058"/>
    </row>
    <row r="1247" spans="1:13" ht="15.6" hidden="1" x14ac:dyDescent="0.3">
      <c r="A1247" s="754"/>
      <c r="B1247" s="574" t="s">
        <v>1286</v>
      </c>
      <c r="C1247" s="574"/>
      <c r="D1247" s="571" t="s">
        <v>1348</v>
      </c>
      <c r="E1247" s="574"/>
      <c r="F1247" s="574"/>
      <c r="G1247" s="955"/>
      <c r="H1247" s="916">
        <f t="shared" si="113"/>
        <v>0</v>
      </c>
      <c r="I1247" s="916">
        <f>H1247*$I$14</f>
        <v>0</v>
      </c>
      <c r="J1247" s="10"/>
      <c r="K1247" s="953">
        <f>SUM(H1247:I1247)</f>
        <v>0</v>
      </c>
    </row>
    <row r="1248" spans="1:13" ht="15.6" hidden="1" x14ac:dyDescent="0.3">
      <c r="A1248" s="754"/>
      <c r="B1248" s="574" t="s">
        <v>290</v>
      </c>
      <c r="C1248" s="574"/>
      <c r="D1248" s="571" t="s">
        <v>1349</v>
      </c>
      <c r="E1248" s="574"/>
      <c r="F1248" s="574"/>
      <c r="G1248" s="955"/>
      <c r="H1248" s="916"/>
      <c r="I1248" s="916"/>
      <c r="J1248" s="10"/>
      <c r="K1248" s="953"/>
    </row>
    <row r="1249" spans="1:13" ht="15.6" hidden="1" x14ac:dyDescent="0.3">
      <c r="A1249" s="754"/>
      <c r="B1249" s="574" t="s">
        <v>1287</v>
      </c>
      <c r="C1249" s="574"/>
      <c r="D1249" s="571" t="s">
        <v>1350</v>
      </c>
      <c r="E1249" s="574"/>
      <c r="F1249" s="574"/>
      <c r="G1249" s="955"/>
      <c r="H1249" s="916">
        <f t="shared" si="113"/>
        <v>0</v>
      </c>
      <c r="I1249" s="916">
        <f t="shared" ref="I1249:I1254" si="114">H1249*$I$14</f>
        <v>0</v>
      </c>
      <c r="J1249" s="10"/>
      <c r="K1249" s="953">
        <f t="shared" ref="K1249:K1254" si="115">SUM(H1249:I1249)</f>
        <v>0</v>
      </c>
    </row>
    <row r="1250" spans="1:13" ht="15.6" hidden="1" x14ac:dyDescent="0.3">
      <c r="A1250" s="754"/>
      <c r="B1250" s="574" t="s">
        <v>1288</v>
      </c>
      <c r="C1250" s="574"/>
      <c r="D1250" s="571" t="s">
        <v>1351</v>
      </c>
      <c r="E1250" s="574"/>
      <c r="F1250" s="574"/>
      <c r="G1250" s="955"/>
      <c r="H1250" s="916">
        <f t="shared" si="113"/>
        <v>0</v>
      </c>
      <c r="I1250" s="916">
        <f t="shared" si="114"/>
        <v>0</v>
      </c>
      <c r="J1250" s="10"/>
      <c r="K1250" s="953">
        <f t="shared" si="115"/>
        <v>0</v>
      </c>
    </row>
    <row r="1251" spans="1:13" ht="15.6" hidden="1" x14ac:dyDescent="0.3">
      <c r="A1251" s="754"/>
      <c r="B1251" s="574" t="s">
        <v>1289</v>
      </c>
      <c r="C1251" s="574"/>
      <c r="D1251" s="571" t="s">
        <v>1352</v>
      </c>
      <c r="E1251" s="574"/>
      <c r="F1251" s="574"/>
      <c r="G1251" s="955"/>
      <c r="H1251" s="916">
        <f t="shared" si="113"/>
        <v>0</v>
      </c>
      <c r="I1251" s="916">
        <f t="shared" si="114"/>
        <v>0</v>
      </c>
      <c r="J1251" s="10"/>
      <c r="K1251" s="953">
        <f t="shared" si="115"/>
        <v>0</v>
      </c>
    </row>
    <row r="1252" spans="1:13" ht="15.6" hidden="1" x14ac:dyDescent="0.3">
      <c r="A1252" s="754"/>
      <c r="B1252" s="574" t="s">
        <v>1290</v>
      </c>
      <c r="C1252" s="574"/>
      <c r="D1252" s="571" t="s">
        <v>1353</v>
      </c>
      <c r="E1252" s="574"/>
      <c r="F1252" s="574"/>
      <c r="G1252" s="955"/>
      <c r="H1252" s="916">
        <f t="shared" si="113"/>
        <v>0</v>
      </c>
      <c r="I1252" s="916">
        <f t="shared" si="114"/>
        <v>0</v>
      </c>
      <c r="J1252" s="10"/>
      <c r="K1252" s="953">
        <f t="shared" si="115"/>
        <v>0</v>
      </c>
    </row>
    <row r="1253" spans="1:13" ht="15.6" hidden="1" x14ac:dyDescent="0.3">
      <c r="A1253" s="754"/>
      <c r="B1253" s="574" t="s">
        <v>1291</v>
      </c>
      <c r="C1253" s="574"/>
      <c r="D1253" s="571" t="s">
        <v>1354</v>
      </c>
      <c r="E1253" s="574"/>
      <c r="F1253" s="574"/>
      <c r="G1253" s="955"/>
      <c r="H1253" s="916">
        <f t="shared" si="113"/>
        <v>0</v>
      </c>
      <c r="I1253" s="916">
        <f t="shared" si="114"/>
        <v>0</v>
      </c>
      <c r="J1253" s="10"/>
      <c r="K1253" s="953">
        <f t="shared" si="115"/>
        <v>0</v>
      </c>
    </row>
    <row r="1254" spans="1:13" ht="15.6" hidden="1" x14ac:dyDescent="0.3">
      <c r="A1254" s="754"/>
      <c r="B1254" s="574" t="s">
        <v>1292</v>
      </c>
      <c r="C1254" s="574"/>
      <c r="D1254" s="571" t="s">
        <v>1355</v>
      </c>
      <c r="E1254" s="574"/>
      <c r="F1254" s="574"/>
      <c r="G1254" s="955"/>
      <c r="H1254" s="916">
        <f t="shared" si="113"/>
        <v>0</v>
      </c>
      <c r="I1254" s="916">
        <f t="shared" si="114"/>
        <v>0</v>
      </c>
      <c r="J1254" s="10"/>
      <c r="K1254" s="953">
        <f t="shared" si="115"/>
        <v>0</v>
      </c>
    </row>
    <row r="1255" spans="1:13" ht="15.6" hidden="1" x14ac:dyDescent="0.3">
      <c r="A1255" s="754"/>
      <c r="B1255" s="27"/>
      <c r="C1255" s="574"/>
      <c r="D1255" s="68"/>
      <c r="E1255" s="574"/>
      <c r="F1255" s="574"/>
      <c r="G1255" s="955"/>
      <c r="H1255" s="916"/>
      <c r="I1255" s="916"/>
      <c r="J1255" s="10"/>
      <c r="K1255" s="916"/>
    </row>
    <row r="1256" spans="1:13" ht="15.6" x14ac:dyDescent="0.3">
      <c r="A1256" s="754" t="s">
        <v>4247</v>
      </c>
      <c r="B1256" s="116" t="s">
        <v>3924</v>
      </c>
      <c r="C1256" s="116"/>
      <c r="D1256" s="117" t="s">
        <v>3925</v>
      </c>
      <c r="E1256" s="116"/>
      <c r="F1256" s="116"/>
      <c r="G1256" s="999"/>
      <c r="H1256" s="960"/>
      <c r="I1256" s="960"/>
      <c r="J1256" s="110"/>
      <c r="K1256" s="957"/>
      <c r="L1256" s="1058"/>
      <c r="M1256" s="1058"/>
    </row>
    <row r="1257" spans="1:13" ht="15.6" x14ac:dyDescent="0.3">
      <c r="A1257" s="754" t="str">
        <f>IF(K1257&lt;&gt;0,"x","")</f>
        <v>x</v>
      </c>
      <c r="B1257" s="574" t="s">
        <v>3928</v>
      </c>
      <c r="C1257" s="574" t="s">
        <v>3930</v>
      </c>
      <c r="D1257" s="571" t="s">
        <v>3926</v>
      </c>
      <c r="E1257" s="78">
        <v>1</v>
      </c>
      <c r="F1257" s="101" t="s">
        <v>60</v>
      </c>
      <c r="G1257" s="955">
        <v>55.095739463762946</v>
      </c>
      <c r="H1257" s="916">
        <f>TRUNC(E1257*G1257,2)</f>
        <v>55.09</v>
      </c>
      <c r="I1257" s="916">
        <f>TRUNC(H1257*$I$14,2)</f>
        <v>14.85</v>
      </c>
      <c r="J1257" s="10"/>
      <c r="K1257" s="953">
        <f>TRUNC(SUM(H1257:I1257),2)</f>
        <v>69.94</v>
      </c>
      <c r="L1257" s="1058"/>
      <c r="M1257" s="1058"/>
    </row>
    <row r="1258" spans="1:13" ht="15.6" x14ac:dyDescent="0.3">
      <c r="A1258" s="754" t="str">
        <f>IF(K1258&lt;&gt;0,"x","")</f>
        <v>x</v>
      </c>
      <c r="B1258" s="574" t="s">
        <v>3929</v>
      </c>
      <c r="C1258" s="574" t="s">
        <v>3931</v>
      </c>
      <c r="D1258" s="571" t="s">
        <v>3927</v>
      </c>
      <c r="E1258" s="78">
        <v>4</v>
      </c>
      <c r="F1258" s="101" t="s">
        <v>60</v>
      </c>
      <c r="G1258" s="955">
        <v>69.430044345242905</v>
      </c>
      <c r="H1258" s="916">
        <f>TRUNC(E1258*G1258,2)</f>
        <v>277.72000000000003</v>
      </c>
      <c r="I1258" s="916">
        <f>TRUNC(H1258*$I$14,2)</f>
        <v>74.86</v>
      </c>
      <c r="J1258" s="10"/>
      <c r="K1258" s="953">
        <f>TRUNC(SUM(H1258:I1258),2)</f>
        <v>352.58</v>
      </c>
      <c r="L1258" s="1058"/>
      <c r="M1258" s="1058"/>
    </row>
    <row r="1259" spans="1:13" ht="15.6" x14ac:dyDescent="0.3">
      <c r="A1259" s="754" t="s">
        <v>4247</v>
      </c>
      <c r="B1259" s="632"/>
      <c r="C1259" s="426"/>
      <c r="D1259" s="632"/>
      <c r="E1259" s="28"/>
      <c r="F1259" s="28"/>
      <c r="G1259" s="969"/>
      <c r="H1259" s="969"/>
      <c r="I1259" s="969"/>
      <c r="J1259" s="28"/>
      <c r="K1259" s="969"/>
      <c r="L1259" s="1058"/>
      <c r="M1259" s="1058"/>
    </row>
    <row r="1260" spans="1:13" ht="15.6" hidden="1" x14ac:dyDescent="0.3">
      <c r="A1260" s="754"/>
      <c r="B1260" s="7" t="s">
        <v>1293</v>
      </c>
      <c r="C1260" s="7"/>
      <c r="D1260" s="20" t="s">
        <v>1356</v>
      </c>
      <c r="E1260" s="7"/>
      <c r="F1260" s="7"/>
      <c r="G1260" s="964"/>
      <c r="H1260" s="964"/>
      <c r="I1260" s="964"/>
      <c r="J1260" s="7"/>
      <c r="K1260" s="964"/>
    </row>
    <row r="1261" spans="1:13" ht="15.6" hidden="1" x14ac:dyDescent="0.3">
      <c r="A1261" s="754"/>
      <c r="B1261" s="574" t="s">
        <v>1294</v>
      </c>
      <c r="C1261" s="574"/>
      <c r="D1261" s="571" t="s">
        <v>1357</v>
      </c>
      <c r="E1261" s="574"/>
      <c r="F1261" s="574"/>
      <c r="G1261" s="916"/>
      <c r="H1261" s="916">
        <f t="shared" si="113"/>
        <v>0</v>
      </c>
      <c r="I1261" s="916">
        <f t="shared" ref="I1261:I1267" si="116">H1261*$I$14</f>
        <v>0</v>
      </c>
      <c r="J1261" s="10"/>
      <c r="K1261" s="953">
        <f t="shared" ref="K1261:K1267" si="117">SUM(H1261:I1261)</f>
        <v>0</v>
      </c>
    </row>
    <row r="1262" spans="1:13" ht="15.6" hidden="1" x14ac:dyDescent="0.3">
      <c r="A1262" s="754"/>
      <c r="B1262" s="574" t="s">
        <v>1295</v>
      </c>
      <c r="C1262" s="574"/>
      <c r="D1262" s="571" t="s">
        <v>1358</v>
      </c>
      <c r="E1262" s="574"/>
      <c r="F1262" s="574"/>
      <c r="G1262" s="916"/>
      <c r="H1262" s="916">
        <f t="shared" si="113"/>
        <v>0</v>
      </c>
      <c r="I1262" s="916">
        <f t="shared" si="116"/>
        <v>0</v>
      </c>
      <c r="J1262" s="10"/>
      <c r="K1262" s="953">
        <f t="shared" si="117"/>
        <v>0</v>
      </c>
    </row>
    <row r="1263" spans="1:13" ht="15.6" hidden="1" x14ac:dyDescent="0.3">
      <c r="A1263" s="754"/>
      <c r="B1263" s="574" t="s">
        <v>1296</v>
      </c>
      <c r="C1263" s="574"/>
      <c r="D1263" s="571" t="s">
        <v>1359</v>
      </c>
      <c r="E1263" s="574"/>
      <c r="F1263" s="574"/>
      <c r="G1263" s="916"/>
      <c r="H1263" s="916">
        <f t="shared" si="113"/>
        <v>0</v>
      </c>
      <c r="I1263" s="916">
        <f t="shared" si="116"/>
        <v>0</v>
      </c>
      <c r="J1263" s="10"/>
      <c r="K1263" s="953">
        <f t="shared" si="117"/>
        <v>0</v>
      </c>
    </row>
    <row r="1264" spans="1:13" ht="15.6" hidden="1" x14ac:dyDescent="0.3">
      <c r="A1264" s="754"/>
      <c r="B1264" s="574" t="s">
        <v>1297</v>
      </c>
      <c r="C1264" s="574"/>
      <c r="D1264" s="571" t="s">
        <v>1360</v>
      </c>
      <c r="E1264" s="574"/>
      <c r="F1264" s="574"/>
      <c r="G1264" s="916"/>
      <c r="H1264" s="916">
        <f t="shared" si="113"/>
        <v>0</v>
      </c>
      <c r="I1264" s="916">
        <f t="shared" si="116"/>
        <v>0</v>
      </c>
      <c r="J1264" s="10"/>
      <c r="K1264" s="953">
        <f t="shared" si="117"/>
        <v>0</v>
      </c>
    </row>
    <row r="1265" spans="1:13" ht="15.6" hidden="1" x14ac:dyDescent="0.3">
      <c r="A1265" s="754"/>
      <c r="B1265" s="574" t="s">
        <v>1298</v>
      </c>
      <c r="C1265" s="574"/>
      <c r="D1265" s="571" t="s">
        <v>1361</v>
      </c>
      <c r="E1265" s="574"/>
      <c r="F1265" s="574"/>
      <c r="G1265" s="916"/>
      <c r="H1265" s="916">
        <f t="shared" si="113"/>
        <v>0</v>
      </c>
      <c r="I1265" s="916">
        <f t="shared" si="116"/>
        <v>0</v>
      </c>
      <c r="J1265" s="10"/>
      <c r="K1265" s="953">
        <f t="shared" si="117"/>
        <v>0</v>
      </c>
    </row>
    <row r="1266" spans="1:13" ht="15.6" hidden="1" x14ac:dyDescent="0.3">
      <c r="A1266" s="754"/>
      <c r="B1266" s="574" t="s">
        <v>1299</v>
      </c>
      <c r="C1266" s="574"/>
      <c r="D1266" s="571" t="s">
        <v>1362</v>
      </c>
      <c r="E1266" s="574"/>
      <c r="F1266" s="574"/>
      <c r="G1266" s="916"/>
      <c r="H1266" s="916">
        <f t="shared" si="113"/>
        <v>0</v>
      </c>
      <c r="I1266" s="916">
        <f t="shared" si="116"/>
        <v>0</v>
      </c>
      <c r="J1266" s="10"/>
      <c r="K1266" s="953">
        <f t="shared" si="117"/>
        <v>0</v>
      </c>
    </row>
    <row r="1267" spans="1:13" ht="15.6" hidden="1" x14ac:dyDescent="0.3">
      <c r="A1267" s="754"/>
      <c r="B1267" s="574" t="s">
        <v>1300</v>
      </c>
      <c r="C1267" s="574"/>
      <c r="D1267" s="571" t="s">
        <v>1363</v>
      </c>
      <c r="E1267" s="574"/>
      <c r="F1267" s="574"/>
      <c r="G1267" s="916"/>
      <c r="H1267" s="916">
        <f t="shared" si="113"/>
        <v>0</v>
      </c>
      <c r="I1267" s="916">
        <f t="shared" si="116"/>
        <v>0</v>
      </c>
      <c r="J1267" s="10"/>
      <c r="K1267" s="953">
        <f t="shared" si="117"/>
        <v>0</v>
      </c>
    </row>
    <row r="1268" spans="1:13" ht="15.6" x14ac:dyDescent="0.3">
      <c r="A1268" s="754" t="s">
        <v>4247</v>
      </c>
      <c r="B1268" s="116" t="s">
        <v>2850</v>
      </c>
      <c r="C1268" s="116"/>
      <c r="D1268" s="117" t="s">
        <v>1635</v>
      </c>
      <c r="E1268" s="116"/>
      <c r="F1268" s="116"/>
      <c r="G1268" s="999"/>
      <c r="H1268" s="960"/>
      <c r="I1268" s="960"/>
      <c r="J1268" s="110"/>
      <c r="K1268" s="957"/>
      <c r="L1268" s="1058"/>
      <c r="M1268" s="1058"/>
    </row>
    <row r="1269" spans="1:13" ht="26.4" x14ac:dyDescent="0.3">
      <c r="A1269" s="754" t="str">
        <f>IF(K1269&lt;&gt;0,"x","")</f>
        <v>x</v>
      </c>
      <c r="B1269" s="127" t="s">
        <v>2851</v>
      </c>
      <c r="C1269" s="459" t="s">
        <v>3325</v>
      </c>
      <c r="D1269" s="638" t="s">
        <v>2737</v>
      </c>
      <c r="E1269" s="421">
        <v>6</v>
      </c>
      <c r="F1269" s="101" t="s">
        <v>60</v>
      </c>
      <c r="G1269" s="916">
        <v>35.488771517921158</v>
      </c>
      <c r="H1269" s="916">
        <f t="shared" ref="H1269:H1275" si="118">TRUNC(E1269*G1269,2)</f>
        <v>212.93</v>
      </c>
      <c r="I1269" s="916">
        <f t="shared" ref="I1269:I1275" si="119">TRUNC(H1269*$I$14,2)</f>
        <v>57.39</v>
      </c>
      <c r="J1269" s="10"/>
      <c r="K1269" s="953">
        <f t="shared" ref="K1269:K1275" si="120">TRUNC(SUM(H1269:I1269),2)</f>
        <v>270.32</v>
      </c>
      <c r="L1269" s="1058"/>
      <c r="M1269" s="1058"/>
    </row>
    <row r="1270" spans="1:13" ht="26.4" x14ac:dyDescent="0.3">
      <c r="A1270" s="754" t="str">
        <f>IF(K1270&lt;&gt;0,"x","")</f>
        <v>x</v>
      </c>
      <c r="B1270" s="127" t="s">
        <v>2852</v>
      </c>
      <c r="C1270" s="96" t="s">
        <v>3020</v>
      </c>
      <c r="D1270" s="638" t="s">
        <v>2738</v>
      </c>
      <c r="E1270" s="78">
        <v>4</v>
      </c>
      <c r="F1270" s="101" t="s">
        <v>60</v>
      </c>
      <c r="G1270" s="916">
        <v>22.725895719163262</v>
      </c>
      <c r="H1270" s="916">
        <f t="shared" si="118"/>
        <v>90.9</v>
      </c>
      <c r="I1270" s="916">
        <f t="shared" si="119"/>
        <v>24.5</v>
      </c>
      <c r="J1270" s="10"/>
      <c r="K1270" s="953">
        <f t="shared" si="120"/>
        <v>115.4</v>
      </c>
      <c r="L1270" s="1058"/>
      <c r="M1270" s="1058"/>
    </row>
    <row r="1271" spans="1:13" ht="26.4" x14ac:dyDescent="0.3">
      <c r="A1271" s="754" t="str">
        <f t="shared" ref="A1271:A1278" si="121">IF(K1271&lt;&gt;0,"x","")</f>
        <v>x</v>
      </c>
      <c r="B1271" s="127" t="s">
        <v>2853</v>
      </c>
      <c r="C1271" s="96" t="s">
        <v>3021</v>
      </c>
      <c r="D1271" s="638" t="s">
        <v>2739</v>
      </c>
      <c r="E1271" s="78">
        <v>4</v>
      </c>
      <c r="F1271" s="101" t="s">
        <v>60</v>
      </c>
      <c r="G1271" s="916">
        <v>33.725899298217712</v>
      </c>
      <c r="H1271" s="916">
        <f t="shared" si="118"/>
        <v>134.9</v>
      </c>
      <c r="I1271" s="916">
        <f t="shared" si="119"/>
        <v>36.36</v>
      </c>
      <c r="J1271" s="10"/>
      <c r="K1271" s="953">
        <f t="shared" si="120"/>
        <v>171.26</v>
      </c>
      <c r="L1271" s="1058"/>
      <c r="M1271" s="1058"/>
    </row>
    <row r="1272" spans="1:13" ht="15.6" x14ac:dyDescent="0.3">
      <c r="A1272" s="754" t="str">
        <f t="shared" si="121"/>
        <v>x</v>
      </c>
      <c r="B1272" s="127" t="s">
        <v>2854</v>
      </c>
      <c r="C1272" s="891" t="s">
        <v>3324</v>
      </c>
      <c r="D1272" s="638" t="s">
        <v>2740</v>
      </c>
      <c r="E1272" s="78">
        <v>2.16</v>
      </c>
      <c r="F1272" s="101" t="s">
        <v>237</v>
      </c>
      <c r="G1272" s="916">
        <v>284.795596651908</v>
      </c>
      <c r="H1272" s="916">
        <f t="shared" si="118"/>
        <v>615.15</v>
      </c>
      <c r="I1272" s="916">
        <f t="shared" si="119"/>
        <v>165.82</v>
      </c>
      <c r="J1272" s="10"/>
      <c r="K1272" s="953">
        <f t="shared" si="120"/>
        <v>780.97</v>
      </c>
      <c r="L1272" s="1058"/>
      <c r="M1272" s="1058"/>
    </row>
    <row r="1273" spans="1:13" ht="26.4" x14ac:dyDescent="0.3">
      <c r="A1273" s="754" t="str">
        <f t="shared" si="121"/>
        <v>x</v>
      </c>
      <c r="B1273" s="127" t="s">
        <v>2855</v>
      </c>
      <c r="C1273" s="735" t="s">
        <v>4175</v>
      </c>
      <c r="D1273" s="638" t="s">
        <v>2713</v>
      </c>
      <c r="E1273" s="421">
        <v>4</v>
      </c>
      <c r="F1273" s="101" t="s">
        <v>60</v>
      </c>
      <c r="G1273" s="916">
        <v>124.92462367771705</v>
      </c>
      <c r="H1273" s="916">
        <f t="shared" si="118"/>
        <v>499.69</v>
      </c>
      <c r="I1273" s="916">
        <f t="shared" si="119"/>
        <v>134.69999999999999</v>
      </c>
      <c r="J1273" s="10"/>
      <c r="K1273" s="953">
        <f t="shared" si="120"/>
        <v>634.39</v>
      </c>
      <c r="L1273" s="1058"/>
      <c r="M1273" s="1058"/>
    </row>
    <row r="1274" spans="1:13" ht="26.4" x14ac:dyDescent="0.3">
      <c r="A1274" s="754" t="str">
        <f t="shared" si="121"/>
        <v>x</v>
      </c>
      <c r="B1274" s="127" t="s">
        <v>2856</v>
      </c>
      <c r="C1274" s="92" t="s">
        <v>3752</v>
      </c>
      <c r="D1274" s="638" t="s">
        <v>2714</v>
      </c>
      <c r="E1274" s="78">
        <v>2</v>
      </c>
      <c r="F1274" s="101" t="s">
        <v>60</v>
      </c>
      <c r="G1274" s="916">
        <v>147.33942429928558</v>
      </c>
      <c r="H1274" s="916">
        <f t="shared" si="118"/>
        <v>294.67</v>
      </c>
      <c r="I1274" s="916">
        <f t="shared" si="119"/>
        <v>79.430000000000007</v>
      </c>
      <c r="J1274" s="10"/>
      <c r="K1274" s="953">
        <f t="shared" si="120"/>
        <v>374.1</v>
      </c>
      <c r="L1274" s="1058"/>
      <c r="M1274" s="1058"/>
    </row>
    <row r="1275" spans="1:13" ht="26.4" x14ac:dyDescent="0.3">
      <c r="A1275" s="754" t="str">
        <f t="shared" si="121"/>
        <v>x</v>
      </c>
      <c r="B1275" s="567" t="s">
        <v>2857</v>
      </c>
      <c r="C1275" s="735" t="s">
        <v>4177</v>
      </c>
      <c r="D1275" s="638" t="s">
        <v>2715</v>
      </c>
      <c r="E1275" s="421">
        <v>4</v>
      </c>
      <c r="F1275" s="101" t="s">
        <v>60</v>
      </c>
      <c r="G1275" s="674">
        <v>295.5483195123615</v>
      </c>
      <c r="H1275" s="916">
        <f t="shared" si="118"/>
        <v>1182.19</v>
      </c>
      <c r="I1275" s="916">
        <f t="shared" si="119"/>
        <v>318.68</v>
      </c>
      <c r="J1275" s="10"/>
      <c r="K1275" s="953">
        <f t="shared" si="120"/>
        <v>1500.87</v>
      </c>
      <c r="L1275" s="1058"/>
      <c r="M1275" s="1058"/>
    </row>
    <row r="1276" spans="1:13" ht="15.6" x14ac:dyDescent="0.3">
      <c r="A1276" s="754" t="s">
        <v>4247</v>
      </c>
      <c r="B1276" s="107"/>
      <c r="C1276" s="568"/>
      <c r="D1276" s="647"/>
      <c r="E1276" s="512"/>
      <c r="F1276" s="645"/>
      <c r="G1276" s="969"/>
      <c r="H1276" s="969"/>
      <c r="I1276" s="969"/>
      <c r="J1276" s="18"/>
      <c r="K1276" s="969"/>
      <c r="L1276" s="1058"/>
      <c r="M1276" s="1058"/>
    </row>
    <row r="1277" spans="1:13" ht="15.6" x14ac:dyDescent="0.3">
      <c r="A1277" s="754" t="s">
        <v>4247</v>
      </c>
      <c r="B1277" s="7" t="s">
        <v>3737</v>
      </c>
      <c r="C1277" s="7"/>
      <c r="D1277" s="20" t="s">
        <v>3738</v>
      </c>
      <c r="E1277" s="7"/>
      <c r="F1277" s="7"/>
      <c r="G1277" s="964"/>
      <c r="H1277" s="964"/>
      <c r="I1277" s="964"/>
      <c r="J1277" s="7"/>
      <c r="K1277" s="964"/>
      <c r="L1277" s="1058"/>
      <c r="M1277" s="1058"/>
    </row>
    <row r="1278" spans="1:13" ht="15.6" x14ac:dyDescent="0.3">
      <c r="A1278" s="754" t="str">
        <f t="shared" si="121"/>
        <v>x</v>
      </c>
      <c r="B1278" s="574" t="s">
        <v>3739</v>
      </c>
      <c r="C1278" s="92" t="s">
        <v>3911</v>
      </c>
      <c r="D1278" s="571" t="s">
        <v>4563</v>
      </c>
      <c r="E1278" s="421">
        <v>12</v>
      </c>
      <c r="F1278" s="101" t="s">
        <v>60</v>
      </c>
      <c r="G1278" s="916">
        <v>54.792621163542456</v>
      </c>
      <c r="H1278" s="916">
        <f>TRUNC(E1278*G1278,2)</f>
        <v>657.51</v>
      </c>
      <c r="I1278" s="916">
        <f>TRUNC(H1278*$I$14,2)</f>
        <v>177.24</v>
      </c>
      <c r="J1278" s="10"/>
      <c r="K1278" s="953">
        <f>TRUNC(SUM(H1278:I1278),2)</f>
        <v>834.75</v>
      </c>
      <c r="L1278" s="1058"/>
      <c r="M1278" s="1058"/>
    </row>
    <row r="1279" spans="1:13" ht="15.6" hidden="1" x14ac:dyDescent="0.3">
      <c r="A1279" s="754"/>
      <c r="B1279" s="574"/>
      <c r="C1279" s="574"/>
      <c r="D1279" s="571"/>
      <c r="E1279" s="574"/>
      <c r="F1279" s="574"/>
      <c r="G1279" s="916"/>
      <c r="H1279" s="916"/>
      <c r="I1279" s="916"/>
      <c r="J1279" s="10"/>
      <c r="K1279" s="953"/>
    </row>
    <row r="1280" spans="1:13" ht="15.6" hidden="1" x14ac:dyDescent="0.3">
      <c r="A1280" s="754"/>
      <c r="B1280" s="574" t="s">
        <v>1295</v>
      </c>
      <c r="C1280" s="574"/>
      <c r="D1280" s="571" t="s">
        <v>1358</v>
      </c>
      <c r="E1280" s="574"/>
      <c r="F1280" s="574"/>
      <c r="G1280" s="916"/>
      <c r="H1280" s="916">
        <f t="shared" ref="H1280:H1285" si="122">G1280*F1280</f>
        <v>0</v>
      </c>
      <c r="I1280" s="916">
        <f t="shared" ref="I1280:I1285" si="123">H1280*$I$14</f>
        <v>0</v>
      </c>
      <c r="J1280" s="10"/>
      <c r="K1280" s="953">
        <f t="shared" ref="K1280:K1285" si="124">SUM(H1280:I1280)</f>
        <v>0</v>
      </c>
    </row>
    <row r="1281" spans="1:11" ht="15.6" hidden="1" x14ac:dyDescent="0.3">
      <c r="A1281" s="754"/>
      <c r="B1281" s="574" t="s">
        <v>1296</v>
      </c>
      <c r="C1281" s="574"/>
      <c r="D1281" s="571" t="s">
        <v>1359</v>
      </c>
      <c r="E1281" s="574"/>
      <c r="F1281" s="574"/>
      <c r="G1281" s="916"/>
      <c r="H1281" s="916">
        <f t="shared" si="122"/>
        <v>0</v>
      </c>
      <c r="I1281" s="916">
        <f t="shared" si="123"/>
        <v>0</v>
      </c>
      <c r="J1281" s="10"/>
      <c r="K1281" s="953">
        <f t="shared" si="124"/>
        <v>0</v>
      </c>
    </row>
    <row r="1282" spans="1:11" ht="15.6" hidden="1" x14ac:dyDescent="0.3">
      <c r="A1282" s="754"/>
      <c r="B1282" s="574" t="s">
        <v>1297</v>
      </c>
      <c r="C1282" s="574"/>
      <c r="D1282" s="571" t="s">
        <v>1360</v>
      </c>
      <c r="E1282" s="574"/>
      <c r="F1282" s="574"/>
      <c r="G1282" s="916"/>
      <c r="H1282" s="916">
        <f t="shared" si="122"/>
        <v>0</v>
      </c>
      <c r="I1282" s="916">
        <f t="shared" si="123"/>
        <v>0</v>
      </c>
      <c r="J1282" s="10"/>
      <c r="K1282" s="953">
        <f t="shared" si="124"/>
        <v>0</v>
      </c>
    </row>
    <row r="1283" spans="1:11" ht="15.6" hidden="1" x14ac:dyDescent="0.3">
      <c r="A1283" s="754"/>
      <c r="B1283" s="574" t="s">
        <v>1298</v>
      </c>
      <c r="C1283" s="574"/>
      <c r="D1283" s="571" t="s">
        <v>1361</v>
      </c>
      <c r="E1283" s="574"/>
      <c r="F1283" s="574"/>
      <c r="G1283" s="916"/>
      <c r="H1283" s="916">
        <f t="shared" si="122"/>
        <v>0</v>
      </c>
      <c r="I1283" s="916">
        <f t="shared" si="123"/>
        <v>0</v>
      </c>
      <c r="J1283" s="10"/>
      <c r="K1283" s="953">
        <f t="shared" si="124"/>
        <v>0</v>
      </c>
    </row>
    <row r="1284" spans="1:11" ht="15.6" hidden="1" x14ac:dyDescent="0.3">
      <c r="A1284" s="754"/>
      <c r="B1284" s="574" t="s">
        <v>1299</v>
      </c>
      <c r="C1284" s="574"/>
      <c r="D1284" s="571" t="s">
        <v>1362</v>
      </c>
      <c r="E1284" s="574"/>
      <c r="F1284" s="574"/>
      <c r="G1284" s="916"/>
      <c r="H1284" s="916">
        <f t="shared" si="122"/>
        <v>0</v>
      </c>
      <c r="I1284" s="916">
        <f t="shared" si="123"/>
        <v>0</v>
      </c>
      <c r="J1284" s="10"/>
      <c r="K1284" s="953">
        <f t="shared" si="124"/>
        <v>0</v>
      </c>
    </row>
    <row r="1285" spans="1:11" ht="15.6" hidden="1" x14ac:dyDescent="0.3">
      <c r="A1285" s="754"/>
      <c r="B1285" s="574" t="s">
        <v>1300</v>
      </c>
      <c r="C1285" s="574"/>
      <c r="D1285" s="571" t="s">
        <v>1363</v>
      </c>
      <c r="E1285" s="574"/>
      <c r="F1285" s="574"/>
      <c r="G1285" s="916"/>
      <c r="H1285" s="916">
        <f t="shared" si="122"/>
        <v>0</v>
      </c>
      <c r="I1285" s="916">
        <f t="shared" si="123"/>
        <v>0</v>
      </c>
      <c r="J1285" s="10"/>
      <c r="K1285" s="953">
        <f t="shared" si="124"/>
        <v>0</v>
      </c>
    </row>
    <row r="1286" spans="1:11" ht="15.6" hidden="1" x14ac:dyDescent="0.3">
      <c r="A1286" s="754"/>
      <c r="B1286" s="116" t="s">
        <v>2850</v>
      </c>
      <c r="C1286" s="116"/>
      <c r="D1286" s="117" t="s">
        <v>1635</v>
      </c>
      <c r="E1286" s="116"/>
      <c r="F1286" s="116"/>
      <c r="G1286" s="999"/>
      <c r="H1286" s="960"/>
      <c r="I1286" s="960"/>
      <c r="J1286" s="110"/>
      <c r="K1286" s="957"/>
    </row>
    <row r="1287" spans="1:11" ht="15.6" hidden="1" x14ac:dyDescent="0.3">
      <c r="A1287" s="754"/>
      <c r="B1287" s="574" t="s">
        <v>1364</v>
      </c>
      <c r="C1287" s="574"/>
      <c r="D1287" s="571" t="s">
        <v>1304</v>
      </c>
      <c r="E1287" s="574"/>
      <c r="F1287" s="574"/>
      <c r="G1287" s="955"/>
      <c r="H1287" s="916">
        <f t="shared" si="113"/>
        <v>0</v>
      </c>
      <c r="I1287" s="916">
        <f t="shared" ref="I1287:I1292" si="125">H1287*$I$14</f>
        <v>0</v>
      </c>
      <c r="J1287" s="10"/>
      <c r="K1287" s="953">
        <f t="shared" ref="K1287:K1292" si="126">SUM(H1287:I1287)</f>
        <v>0</v>
      </c>
    </row>
    <row r="1288" spans="1:11" ht="15.6" hidden="1" x14ac:dyDescent="0.3">
      <c r="A1288" s="754"/>
      <c r="B1288" s="574" t="s">
        <v>1365</v>
      </c>
      <c r="C1288" s="574"/>
      <c r="D1288" s="571" t="s">
        <v>1305</v>
      </c>
      <c r="E1288" s="574"/>
      <c r="F1288" s="574"/>
      <c r="G1288" s="955"/>
      <c r="H1288" s="916">
        <f t="shared" si="113"/>
        <v>0</v>
      </c>
      <c r="I1288" s="916">
        <f t="shared" si="125"/>
        <v>0</v>
      </c>
      <c r="J1288" s="10"/>
      <c r="K1288" s="953">
        <f t="shared" si="126"/>
        <v>0</v>
      </c>
    </row>
    <row r="1289" spans="1:11" ht="15.6" hidden="1" x14ac:dyDescent="0.3">
      <c r="A1289" s="754"/>
      <c r="B1289" s="574" t="s">
        <v>1366</v>
      </c>
      <c r="C1289" s="574"/>
      <c r="D1289" s="571" t="s">
        <v>1311</v>
      </c>
      <c r="E1289" s="574"/>
      <c r="F1289" s="574"/>
      <c r="G1289" s="955"/>
      <c r="H1289" s="916">
        <f t="shared" si="113"/>
        <v>0</v>
      </c>
      <c r="I1289" s="916">
        <f t="shared" si="125"/>
        <v>0</v>
      </c>
      <c r="J1289" s="10"/>
      <c r="K1289" s="953">
        <f t="shared" si="126"/>
        <v>0</v>
      </c>
    </row>
    <row r="1290" spans="1:11" ht="15.6" hidden="1" x14ac:dyDescent="0.3">
      <c r="A1290" s="754"/>
      <c r="B1290" s="574" t="s">
        <v>1367</v>
      </c>
      <c r="C1290" s="574"/>
      <c r="D1290" s="571" t="s">
        <v>1313</v>
      </c>
      <c r="E1290" s="574"/>
      <c r="F1290" s="574"/>
      <c r="G1290" s="955"/>
      <c r="H1290" s="916">
        <f t="shared" si="113"/>
        <v>0</v>
      </c>
      <c r="I1290" s="916">
        <f t="shared" si="125"/>
        <v>0</v>
      </c>
      <c r="J1290" s="10"/>
      <c r="K1290" s="953">
        <f t="shared" si="126"/>
        <v>0</v>
      </c>
    </row>
    <row r="1291" spans="1:11" ht="15.6" hidden="1" x14ac:dyDescent="0.3">
      <c r="A1291" s="754"/>
      <c r="B1291" s="574" t="s">
        <v>1368</v>
      </c>
      <c r="C1291" s="574"/>
      <c r="D1291" s="571" t="s">
        <v>1406</v>
      </c>
      <c r="E1291" s="574"/>
      <c r="F1291" s="574"/>
      <c r="G1291" s="955"/>
      <c r="H1291" s="916">
        <f t="shared" si="113"/>
        <v>0</v>
      </c>
      <c r="I1291" s="916">
        <f t="shared" si="125"/>
        <v>0</v>
      </c>
      <c r="J1291" s="10"/>
      <c r="K1291" s="953">
        <f t="shared" si="126"/>
        <v>0</v>
      </c>
    </row>
    <row r="1292" spans="1:11" ht="15.6" hidden="1" x14ac:dyDescent="0.3">
      <c r="A1292" s="754"/>
      <c r="B1292" s="574" t="s">
        <v>1369</v>
      </c>
      <c r="C1292" s="574"/>
      <c r="D1292" s="571" t="s">
        <v>1407</v>
      </c>
      <c r="E1292" s="574"/>
      <c r="F1292" s="574"/>
      <c r="G1292" s="955"/>
      <c r="H1292" s="916">
        <f t="shared" si="113"/>
        <v>0</v>
      </c>
      <c r="I1292" s="916">
        <f t="shared" si="125"/>
        <v>0</v>
      </c>
      <c r="J1292" s="10"/>
      <c r="K1292" s="953">
        <f t="shared" si="126"/>
        <v>0</v>
      </c>
    </row>
    <row r="1293" spans="1:11" ht="15.6" hidden="1" x14ac:dyDescent="0.3">
      <c r="A1293" s="754"/>
      <c r="B1293" s="574"/>
      <c r="C1293" s="574"/>
      <c r="D1293" s="571"/>
      <c r="E1293" s="574"/>
      <c r="F1293" s="574"/>
      <c r="G1293" s="955"/>
      <c r="H1293" s="916"/>
      <c r="I1293" s="916"/>
      <c r="J1293" s="10"/>
      <c r="K1293" s="916"/>
    </row>
    <row r="1294" spans="1:11" ht="15.6" hidden="1" x14ac:dyDescent="0.3">
      <c r="A1294" s="754"/>
      <c r="B1294" s="7" t="s">
        <v>1370</v>
      </c>
      <c r="C1294" s="7"/>
      <c r="D1294" s="20" t="s">
        <v>1301</v>
      </c>
      <c r="E1294" s="7"/>
      <c r="F1294" s="7"/>
      <c r="G1294" s="964"/>
      <c r="H1294" s="964"/>
      <c r="I1294" s="964"/>
      <c r="J1294" s="7"/>
      <c r="K1294" s="964"/>
    </row>
    <row r="1295" spans="1:11" ht="15.6" hidden="1" x14ac:dyDescent="0.3">
      <c r="A1295" s="754"/>
      <c r="B1295" s="574" t="s">
        <v>1371</v>
      </c>
      <c r="C1295" s="574"/>
      <c r="D1295" s="70" t="s">
        <v>1302</v>
      </c>
      <c r="E1295" s="574"/>
      <c r="F1295" s="574"/>
      <c r="G1295" s="955"/>
      <c r="H1295" s="916">
        <f t="shared" si="113"/>
        <v>0</v>
      </c>
      <c r="I1295" s="916">
        <f t="shared" ref="I1295:I1307" si="127">H1295*$I$14</f>
        <v>0</v>
      </c>
      <c r="J1295" s="10"/>
      <c r="K1295" s="953">
        <f t="shared" ref="K1295:K1307" si="128">SUM(H1295:I1295)</f>
        <v>0</v>
      </c>
    </row>
    <row r="1296" spans="1:11" ht="15.6" hidden="1" x14ac:dyDescent="0.3">
      <c r="A1296" s="754"/>
      <c r="B1296" s="574" t="s">
        <v>1372</v>
      </c>
      <c r="C1296" s="574"/>
      <c r="D1296" s="70" t="s">
        <v>1303</v>
      </c>
      <c r="E1296" s="574"/>
      <c r="F1296" s="574"/>
      <c r="G1296" s="955"/>
      <c r="H1296" s="916">
        <f t="shared" si="113"/>
        <v>0</v>
      </c>
      <c r="I1296" s="916">
        <f t="shared" si="127"/>
        <v>0</v>
      </c>
      <c r="J1296" s="10"/>
      <c r="K1296" s="953">
        <f t="shared" si="128"/>
        <v>0</v>
      </c>
    </row>
    <row r="1297" spans="1:11" ht="15.6" hidden="1" x14ac:dyDescent="0.3">
      <c r="A1297" s="754"/>
      <c r="B1297" s="574" t="s">
        <v>1373</v>
      </c>
      <c r="C1297" s="574"/>
      <c r="D1297" s="70" t="s">
        <v>1304</v>
      </c>
      <c r="E1297" s="574"/>
      <c r="F1297" s="574"/>
      <c r="G1297" s="955"/>
      <c r="H1297" s="916">
        <f t="shared" si="113"/>
        <v>0</v>
      </c>
      <c r="I1297" s="916">
        <f t="shared" si="127"/>
        <v>0</v>
      </c>
      <c r="J1297" s="10"/>
      <c r="K1297" s="953">
        <f t="shared" si="128"/>
        <v>0</v>
      </c>
    </row>
    <row r="1298" spans="1:11" ht="15.6" hidden="1" x14ac:dyDescent="0.3">
      <c r="A1298" s="754"/>
      <c r="B1298" s="574" t="s">
        <v>1374</v>
      </c>
      <c r="C1298" s="574"/>
      <c r="D1298" s="70" t="s">
        <v>1305</v>
      </c>
      <c r="E1298" s="574"/>
      <c r="F1298" s="574"/>
      <c r="G1298" s="955"/>
      <c r="H1298" s="916">
        <f t="shared" si="113"/>
        <v>0</v>
      </c>
      <c r="I1298" s="916">
        <f t="shared" si="127"/>
        <v>0</v>
      </c>
      <c r="J1298" s="10"/>
      <c r="K1298" s="953">
        <f t="shared" si="128"/>
        <v>0</v>
      </c>
    </row>
    <row r="1299" spans="1:11" ht="15.6" hidden="1" x14ac:dyDescent="0.3">
      <c r="A1299" s="754"/>
      <c r="B1299" s="574" t="s">
        <v>1375</v>
      </c>
      <c r="C1299" s="574"/>
      <c r="D1299" s="70" t="s">
        <v>1306</v>
      </c>
      <c r="E1299" s="574"/>
      <c r="F1299" s="574"/>
      <c r="G1299" s="955"/>
      <c r="H1299" s="916">
        <f t="shared" si="113"/>
        <v>0</v>
      </c>
      <c r="I1299" s="916">
        <f t="shared" si="127"/>
        <v>0</v>
      </c>
      <c r="J1299" s="10"/>
      <c r="K1299" s="953">
        <f t="shared" si="128"/>
        <v>0</v>
      </c>
    </row>
    <row r="1300" spans="1:11" ht="15.6" hidden="1" x14ac:dyDescent="0.3">
      <c r="A1300" s="754"/>
      <c r="B1300" s="574" t="s">
        <v>1376</v>
      </c>
      <c r="C1300" s="574"/>
      <c r="D1300" s="70" t="s">
        <v>1307</v>
      </c>
      <c r="E1300" s="574"/>
      <c r="F1300" s="574"/>
      <c r="G1300" s="955"/>
      <c r="H1300" s="916">
        <f t="shared" si="113"/>
        <v>0</v>
      </c>
      <c r="I1300" s="916">
        <f t="shared" si="127"/>
        <v>0</v>
      </c>
      <c r="J1300" s="10"/>
      <c r="K1300" s="953">
        <f t="shared" si="128"/>
        <v>0</v>
      </c>
    </row>
    <row r="1301" spans="1:11" ht="15.6" hidden="1" x14ac:dyDescent="0.3">
      <c r="A1301" s="754"/>
      <c r="B1301" s="574" t="s">
        <v>1377</v>
      </c>
      <c r="C1301" s="574"/>
      <c r="D1301" s="70" t="s">
        <v>1308</v>
      </c>
      <c r="E1301" s="574"/>
      <c r="F1301" s="574"/>
      <c r="G1301" s="955"/>
      <c r="H1301" s="916">
        <f t="shared" si="113"/>
        <v>0</v>
      </c>
      <c r="I1301" s="916">
        <f t="shared" si="127"/>
        <v>0</v>
      </c>
      <c r="J1301" s="10"/>
      <c r="K1301" s="953">
        <f t="shared" si="128"/>
        <v>0</v>
      </c>
    </row>
    <row r="1302" spans="1:11" ht="15.6" hidden="1" x14ac:dyDescent="0.3">
      <c r="A1302" s="754"/>
      <c r="B1302" s="574" t="s">
        <v>1378</v>
      </c>
      <c r="C1302" s="574"/>
      <c r="D1302" s="70" t="s">
        <v>1309</v>
      </c>
      <c r="E1302" s="574"/>
      <c r="F1302" s="574"/>
      <c r="G1302" s="955"/>
      <c r="H1302" s="916">
        <f t="shared" si="113"/>
        <v>0</v>
      </c>
      <c r="I1302" s="916">
        <f t="shared" si="127"/>
        <v>0</v>
      </c>
      <c r="J1302" s="10"/>
      <c r="K1302" s="953">
        <f t="shared" si="128"/>
        <v>0</v>
      </c>
    </row>
    <row r="1303" spans="1:11" ht="15.6" hidden="1" x14ac:dyDescent="0.3">
      <c r="A1303" s="754"/>
      <c r="B1303" s="574" t="s">
        <v>1379</v>
      </c>
      <c r="C1303" s="574"/>
      <c r="D1303" s="70" t="s">
        <v>1310</v>
      </c>
      <c r="E1303" s="574"/>
      <c r="F1303" s="574"/>
      <c r="G1303" s="955"/>
      <c r="H1303" s="916">
        <f t="shared" si="113"/>
        <v>0</v>
      </c>
      <c r="I1303" s="916">
        <f t="shared" si="127"/>
        <v>0</v>
      </c>
      <c r="J1303" s="10"/>
      <c r="K1303" s="953">
        <f t="shared" si="128"/>
        <v>0</v>
      </c>
    </row>
    <row r="1304" spans="1:11" ht="15.6" hidden="1" x14ac:dyDescent="0.3">
      <c r="A1304" s="754"/>
      <c r="B1304" s="574" t="s">
        <v>1380</v>
      </c>
      <c r="C1304" s="574"/>
      <c r="D1304" s="70" t="s">
        <v>1311</v>
      </c>
      <c r="E1304" s="574"/>
      <c r="F1304" s="574"/>
      <c r="G1304" s="955"/>
      <c r="H1304" s="916">
        <f t="shared" si="113"/>
        <v>0</v>
      </c>
      <c r="I1304" s="916">
        <f t="shared" si="127"/>
        <v>0</v>
      </c>
      <c r="J1304" s="10"/>
      <c r="K1304" s="953">
        <f t="shared" si="128"/>
        <v>0</v>
      </c>
    </row>
    <row r="1305" spans="1:11" ht="15.6" hidden="1" x14ac:dyDescent="0.3">
      <c r="A1305" s="754"/>
      <c r="B1305" s="574" t="s">
        <v>1381</v>
      </c>
      <c r="C1305" s="574"/>
      <c r="D1305" s="70" t="s">
        <v>1312</v>
      </c>
      <c r="E1305" s="574"/>
      <c r="F1305" s="574"/>
      <c r="G1305" s="955"/>
      <c r="H1305" s="916">
        <f t="shared" si="113"/>
        <v>0</v>
      </c>
      <c r="I1305" s="916">
        <f t="shared" si="127"/>
        <v>0</v>
      </c>
      <c r="J1305" s="10"/>
      <c r="K1305" s="953">
        <f t="shared" si="128"/>
        <v>0</v>
      </c>
    </row>
    <row r="1306" spans="1:11" ht="15.6" hidden="1" x14ac:dyDescent="0.3">
      <c r="A1306" s="754"/>
      <c r="B1306" s="574" t="s">
        <v>1382</v>
      </c>
      <c r="C1306" s="574"/>
      <c r="D1306" s="70" t="s">
        <v>1313</v>
      </c>
      <c r="E1306" s="574"/>
      <c r="F1306" s="574"/>
      <c r="G1306" s="955"/>
      <c r="H1306" s="916">
        <f t="shared" si="113"/>
        <v>0</v>
      </c>
      <c r="I1306" s="916">
        <f t="shared" si="127"/>
        <v>0</v>
      </c>
      <c r="J1306" s="10"/>
      <c r="K1306" s="953">
        <f t="shared" si="128"/>
        <v>0</v>
      </c>
    </row>
    <row r="1307" spans="1:11" ht="15.6" hidden="1" x14ac:dyDescent="0.3">
      <c r="A1307" s="754"/>
      <c r="B1307" s="574" t="s">
        <v>1383</v>
      </c>
      <c r="C1307" s="574"/>
      <c r="D1307" s="70" t="s">
        <v>1319</v>
      </c>
      <c r="E1307" s="574"/>
      <c r="F1307" s="574"/>
      <c r="G1307" s="955"/>
      <c r="H1307" s="916">
        <f t="shared" si="113"/>
        <v>0</v>
      </c>
      <c r="I1307" s="916">
        <f t="shared" si="127"/>
        <v>0</v>
      </c>
      <c r="J1307" s="10"/>
      <c r="K1307" s="953">
        <f t="shared" si="128"/>
        <v>0</v>
      </c>
    </row>
    <row r="1308" spans="1:11" ht="15.6" hidden="1" x14ac:dyDescent="0.3">
      <c r="A1308" s="754"/>
      <c r="B1308" s="632"/>
      <c r="C1308" s="36"/>
      <c r="D1308" s="632"/>
      <c r="E1308" s="9"/>
      <c r="F1308" s="9"/>
      <c r="G1308" s="916"/>
      <c r="H1308" s="916"/>
      <c r="I1308" s="916"/>
      <c r="J1308" s="9"/>
      <c r="K1308" s="916"/>
    </row>
    <row r="1309" spans="1:11" ht="15.6" hidden="1" x14ac:dyDescent="0.3">
      <c r="A1309" s="754"/>
      <c r="B1309" s="7" t="s">
        <v>1384</v>
      </c>
      <c r="C1309" s="7"/>
      <c r="D1309" s="20" t="s">
        <v>1408</v>
      </c>
      <c r="E1309" s="7"/>
      <c r="F1309" s="7"/>
      <c r="G1309" s="964"/>
      <c r="H1309" s="964"/>
      <c r="I1309" s="964"/>
      <c r="J1309" s="7"/>
      <c r="K1309" s="964"/>
    </row>
    <row r="1310" spans="1:11" ht="15.6" hidden="1" x14ac:dyDescent="0.3">
      <c r="A1310" s="754"/>
      <c r="B1310" s="574" t="s">
        <v>1385</v>
      </c>
      <c r="C1310" s="574"/>
      <c r="D1310" s="571" t="s">
        <v>1302</v>
      </c>
      <c r="E1310" s="574"/>
      <c r="F1310" s="574"/>
      <c r="G1310" s="916"/>
      <c r="H1310" s="916">
        <f t="shared" si="113"/>
        <v>0</v>
      </c>
      <c r="I1310" s="916">
        <f t="shared" ref="I1310:I1319" si="129">H1310*$I$14</f>
        <v>0</v>
      </c>
      <c r="J1310" s="10"/>
      <c r="K1310" s="953">
        <f t="shared" ref="K1310:K1319" si="130">SUM(H1310:I1310)</f>
        <v>0</v>
      </c>
    </row>
    <row r="1311" spans="1:11" ht="15.6" hidden="1" x14ac:dyDescent="0.3">
      <c r="A1311" s="754"/>
      <c r="B1311" s="574" t="s">
        <v>1386</v>
      </c>
      <c r="C1311" s="574"/>
      <c r="D1311" s="571" t="s">
        <v>1308</v>
      </c>
      <c r="E1311" s="574"/>
      <c r="F1311" s="574"/>
      <c r="G1311" s="916"/>
      <c r="H1311" s="916">
        <f t="shared" si="113"/>
        <v>0</v>
      </c>
      <c r="I1311" s="916">
        <f t="shared" si="129"/>
        <v>0</v>
      </c>
      <c r="J1311" s="10"/>
      <c r="K1311" s="953">
        <f t="shared" si="130"/>
        <v>0</v>
      </c>
    </row>
    <row r="1312" spans="1:11" ht="15.6" hidden="1" x14ac:dyDescent="0.3">
      <c r="A1312" s="754"/>
      <c r="B1312" s="574" t="s">
        <v>1387</v>
      </c>
      <c r="C1312" s="574"/>
      <c r="D1312" s="571" t="s">
        <v>1317</v>
      </c>
      <c r="E1312" s="574"/>
      <c r="F1312" s="574"/>
      <c r="G1312" s="916"/>
      <c r="H1312" s="916">
        <f t="shared" si="113"/>
        <v>0</v>
      </c>
      <c r="I1312" s="916">
        <f t="shared" si="129"/>
        <v>0</v>
      </c>
      <c r="J1312" s="10"/>
      <c r="K1312" s="953">
        <f t="shared" si="130"/>
        <v>0</v>
      </c>
    </row>
    <row r="1313" spans="1:11" ht="15.6" hidden="1" x14ac:dyDescent="0.3">
      <c r="A1313" s="754"/>
      <c r="B1313" s="574" t="s">
        <v>1388</v>
      </c>
      <c r="C1313" s="574"/>
      <c r="D1313" s="571" t="s">
        <v>1324</v>
      </c>
      <c r="E1313" s="574"/>
      <c r="F1313" s="574"/>
      <c r="G1313" s="916"/>
      <c r="H1313" s="916">
        <f t="shared" si="113"/>
        <v>0</v>
      </c>
      <c r="I1313" s="916">
        <f t="shared" si="129"/>
        <v>0</v>
      </c>
      <c r="J1313" s="10"/>
      <c r="K1313" s="953">
        <f t="shared" si="130"/>
        <v>0</v>
      </c>
    </row>
    <row r="1314" spans="1:11" ht="15.6" hidden="1" x14ac:dyDescent="0.3">
      <c r="A1314" s="754"/>
      <c r="B1314" s="574" t="s">
        <v>1389</v>
      </c>
      <c r="C1314" s="574"/>
      <c r="D1314" s="571" t="s">
        <v>1318</v>
      </c>
      <c r="E1314" s="574"/>
      <c r="F1314" s="574"/>
      <c r="G1314" s="916"/>
      <c r="H1314" s="916">
        <f t="shared" si="113"/>
        <v>0</v>
      </c>
      <c r="I1314" s="916">
        <f t="shared" si="129"/>
        <v>0</v>
      </c>
      <c r="J1314" s="10"/>
      <c r="K1314" s="953">
        <f t="shared" si="130"/>
        <v>0</v>
      </c>
    </row>
    <row r="1315" spans="1:11" ht="15.6" hidden="1" x14ac:dyDescent="0.3">
      <c r="A1315" s="754"/>
      <c r="B1315" s="574" t="s">
        <v>1390</v>
      </c>
      <c r="C1315" s="574"/>
      <c r="D1315" s="571" t="s">
        <v>1307</v>
      </c>
      <c r="E1315" s="574"/>
      <c r="F1315" s="574"/>
      <c r="G1315" s="916"/>
      <c r="H1315" s="916">
        <f t="shared" si="113"/>
        <v>0</v>
      </c>
      <c r="I1315" s="916">
        <f t="shared" si="129"/>
        <v>0</v>
      </c>
      <c r="J1315" s="10"/>
      <c r="K1315" s="953">
        <f t="shared" si="130"/>
        <v>0</v>
      </c>
    </row>
    <row r="1316" spans="1:11" ht="15.6" hidden="1" x14ac:dyDescent="0.3">
      <c r="A1316" s="754"/>
      <c r="B1316" s="574" t="s">
        <v>1391</v>
      </c>
      <c r="C1316" s="574"/>
      <c r="D1316" s="571" t="s">
        <v>1409</v>
      </c>
      <c r="E1316" s="574"/>
      <c r="F1316" s="574"/>
      <c r="G1316" s="916"/>
      <c r="H1316" s="916">
        <f t="shared" si="113"/>
        <v>0</v>
      </c>
      <c r="I1316" s="916">
        <f t="shared" si="129"/>
        <v>0</v>
      </c>
      <c r="J1316" s="10"/>
      <c r="K1316" s="953">
        <f t="shared" si="130"/>
        <v>0</v>
      </c>
    </row>
    <row r="1317" spans="1:11" ht="15.6" hidden="1" x14ac:dyDescent="0.3">
      <c r="A1317" s="754"/>
      <c r="B1317" s="574" t="s">
        <v>1392</v>
      </c>
      <c r="C1317" s="574"/>
      <c r="D1317" s="571" t="s">
        <v>1410</v>
      </c>
      <c r="E1317" s="574"/>
      <c r="F1317" s="574"/>
      <c r="G1317" s="916"/>
      <c r="H1317" s="916">
        <f t="shared" si="113"/>
        <v>0</v>
      </c>
      <c r="I1317" s="916">
        <f t="shared" si="129"/>
        <v>0</v>
      </c>
      <c r="J1317" s="10"/>
      <c r="K1317" s="953">
        <f t="shared" si="130"/>
        <v>0</v>
      </c>
    </row>
    <row r="1318" spans="1:11" ht="15.6" hidden="1" x14ac:dyDescent="0.3">
      <c r="A1318" s="754"/>
      <c r="B1318" s="574" t="s">
        <v>1393</v>
      </c>
      <c r="C1318" s="574"/>
      <c r="D1318" s="571" t="s">
        <v>1407</v>
      </c>
      <c r="E1318" s="574"/>
      <c r="F1318" s="574"/>
      <c r="G1318" s="916"/>
      <c r="H1318" s="916">
        <f t="shared" si="113"/>
        <v>0</v>
      </c>
      <c r="I1318" s="916">
        <f t="shared" si="129"/>
        <v>0</v>
      </c>
      <c r="J1318" s="10"/>
      <c r="K1318" s="953">
        <f t="shared" si="130"/>
        <v>0</v>
      </c>
    </row>
    <row r="1319" spans="1:11" ht="15.6" hidden="1" x14ac:dyDescent="0.3">
      <c r="A1319" s="754"/>
      <c r="B1319" s="574" t="s">
        <v>1394</v>
      </c>
      <c r="C1319" s="574"/>
      <c r="D1319" s="571" t="s">
        <v>1305</v>
      </c>
      <c r="E1319" s="574"/>
      <c r="F1319" s="574"/>
      <c r="G1319" s="916"/>
      <c r="H1319" s="916">
        <f t="shared" si="113"/>
        <v>0</v>
      </c>
      <c r="I1319" s="916">
        <f t="shared" si="129"/>
        <v>0</v>
      </c>
      <c r="J1319" s="10"/>
      <c r="K1319" s="953">
        <f t="shared" si="130"/>
        <v>0</v>
      </c>
    </row>
    <row r="1320" spans="1:11" ht="15.6" hidden="1" x14ac:dyDescent="0.3">
      <c r="A1320" s="754"/>
      <c r="B1320" s="632"/>
      <c r="C1320" s="36"/>
      <c r="D1320" s="632"/>
      <c r="E1320" s="9"/>
      <c r="F1320" s="9"/>
      <c r="G1320" s="916"/>
      <c r="H1320" s="916"/>
      <c r="I1320" s="916"/>
      <c r="J1320" s="9"/>
      <c r="K1320" s="916"/>
    </row>
    <row r="1321" spans="1:11" ht="15.6" hidden="1" x14ac:dyDescent="0.3">
      <c r="A1321" s="754"/>
      <c r="B1321" s="7" t="s">
        <v>1395</v>
      </c>
      <c r="C1321" s="7"/>
      <c r="D1321" s="20" t="s">
        <v>1140</v>
      </c>
      <c r="E1321" s="7"/>
      <c r="F1321" s="7"/>
      <c r="G1321" s="964"/>
      <c r="H1321" s="964"/>
      <c r="I1321" s="964"/>
      <c r="J1321" s="7"/>
      <c r="K1321" s="964"/>
    </row>
    <row r="1322" spans="1:11" ht="15.6" hidden="1" x14ac:dyDescent="0.3">
      <c r="A1322" s="754"/>
      <c r="B1322" s="574" t="s">
        <v>1396</v>
      </c>
      <c r="C1322" s="574"/>
      <c r="D1322" s="571" t="s">
        <v>1411</v>
      </c>
      <c r="E1322" s="574"/>
      <c r="F1322" s="16"/>
      <c r="G1322" s="916"/>
      <c r="H1322" s="916">
        <f t="shared" ref="H1322:H1383" si="131">G1322*F1322</f>
        <v>0</v>
      </c>
      <c r="I1322" s="916">
        <f t="shared" ref="I1322:I1331" si="132">H1322*$I$14</f>
        <v>0</v>
      </c>
      <c r="J1322" s="10"/>
      <c r="K1322" s="953">
        <f t="shared" ref="K1322:K1331" si="133">SUM(H1322:I1322)</f>
        <v>0</v>
      </c>
    </row>
    <row r="1323" spans="1:11" ht="15.6" hidden="1" x14ac:dyDescent="0.3">
      <c r="A1323" s="754"/>
      <c r="B1323" s="574" t="s">
        <v>1397</v>
      </c>
      <c r="C1323" s="574"/>
      <c r="D1323" s="571" t="s">
        <v>1412</v>
      </c>
      <c r="E1323" s="574"/>
      <c r="F1323" s="16"/>
      <c r="G1323" s="916"/>
      <c r="H1323" s="916">
        <f t="shared" si="131"/>
        <v>0</v>
      </c>
      <c r="I1323" s="916">
        <f t="shared" si="132"/>
        <v>0</v>
      </c>
      <c r="J1323" s="10"/>
      <c r="K1323" s="953">
        <f t="shared" si="133"/>
        <v>0</v>
      </c>
    </row>
    <row r="1324" spans="1:11" ht="15.6" hidden="1" x14ac:dyDescent="0.3">
      <c r="A1324" s="754"/>
      <c r="B1324" s="574" t="s">
        <v>1398</v>
      </c>
      <c r="C1324" s="574"/>
      <c r="D1324" s="571" t="s">
        <v>1413</v>
      </c>
      <c r="E1324" s="574"/>
      <c r="F1324" s="16"/>
      <c r="G1324" s="916"/>
      <c r="H1324" s="916">
        <f t="shared" si="131"/>
        <v>0</v>
      </c>
      <c r="I1324" s="916">
        <f t="shared" si="132"/>
        <v>0</v>
      </c>
      <c r="J1324" s="10"/>
      <c r="K1324" s="953">
        <f t="shared" si="133"/>
        <v>0</v>
      </c>
    </row>
    <row r="1325" spans="1:11" ht="15.6" hidden="1" x14ac:dyDescent="0.3">
      <c r="A1325" s="754"/>
      <c r="B1325" s="574" t="s">
        <v>1399</v>
      </c>
      <c r="C1325" s="574"/>
      <c r="D1325" s="571" t="s">
        <v>1414</v>
      </c>
      <c r="E1325" s="574"/>
      <c r="F1325" s="16"/>
      <c r="G1325" s="916"/>
      <c r="H1325" s="916">
        <f t="shared" si="131"/>
        <v>0</v>
      </c>
      <c r="I1325" s="916">
        <f t="shared" si="132"/>
        <v>0</v>
      </c>
      <c r="J1325" s="10"/>
      <c r="K1325" s="953">
        <f t="shared" si="133"/>
        <v>0</v>
      </c>
    </row>
    <row r="1326" spans="1:11" ht="15.6" hidden="1" x14ac:dyDescent="0.3">
      <c r="A1326" s="754"/>
      <c r="B1326" s="574" t="s">
        <v>1400</v>
      </c>
      <c r="C1326" s="574"/>
      <c r="D1326" s="571" t="s">
        <v>1415</v>
      </c>
      <c r="E1326" s="574"/>
      <c r="F1326" s="16"/>
      <c r="G1326" s="916"/>
      <c r="H1326" s="916">
        <f t="shared" si="131"/>
        <v>0</v>
      </c>
      <c r="I1326" s="916">
        <f t="shared" si="132"/>
        <v>0</v>
      </c>
      <c r="J1326" s="10"/>
      <c r="K1326" s="953">
        <f t="shared" si="133"/>
        <v>0</v>
      </c>
    </row>
    <row r="1327" spans="1:11" ht="15.6" hidden="1" x14ac:dyDescent="0.3">
      <c r="A1327" s="754"/>
      <c r="B1327" s="574" t="s">
        <v>1401</v>
      </c>
      <c r="C1327" s="574"/>
      <c r="D1327" s="571" t="s">
        <v>1352</v>
      </c>
      <c r="E1327" s="574"/>
      <c r="F1327" s="16"/>
      <c r="G1327" s="916"/>
      <c r="H1327" s="916">
        <f t="shared" si="131"/>
        <v>0</v>
      </c>
      <c r="I1327" s="916">
        <f t="shared" si="132"/>
        <v>0</v>
      </c>
      <c r="J1327" s="10"/>
      <c r="K1327" s="953">
        <f t="shared" si="133"/>
        <v>0</v>
      </c>
    </row>
    <row r="1328" spans="1:11" ht="15.6" hidden="1" x14ac:dyDescent="0.3">
      <c r="A1328" s="754"/>
      <c r="B1328" s="574" t="s">
        <v>1402</v>
      </c>
      <c r="C1328" s="574"/>
      <c r="D1328" s="571" t="s">
        <v>1342</v>
      </c>
      <c r="E1328" s="574"/>
      <c r="F1328" s="16"/>
      <c r="G1328" s="916"/>
      <c r="H1328" s="916">
        <f t="shared" si="131"/>
        <v>0</v>
      </c>
      <c r="I1328" s="916">
        <f t="shared" si="132"/>
        <v>0</v>
      </c>
      <c r="J1328" s="10"/>
      <c r="K1328" s="953">
        <f t="shared" si="133"/>
        <v>0</v>
      </c>
    </row>
    <row r="1329" spans="1:11" ht="15.6" hidden="1" x14ac:dyDescent="0.3">
      <c r="A1329" s="754"/>
      <c r="B1329" s="574" t="s">
        <v>1403</v>
      </c>
      <c r="C1329" s="574"/>
      <c r="D1329" s="571" t="s">
        <v>1341</v>
      </c>
      <c r="E1329" s="574"/>
      <c r="F1329" s="16"/>
      <c r="G1329" s="916"/>
      <c r="H1329" s="916">
        <f t="shared" si="131"/>
        <v>0</v>
      </c>
      <c r="I1329" s="916">
        <f t="shared" si="132"/>
        <v>0</v>
      </c>
      <c r="J1329" s="10"/>
      <c r="K1329" s="953">
        <f t="shared" si="133"/>
        <v>0</v>
      </c>
    </row>
    <row r="1330" spans="1:11" ht="15.6" hidden="1" x14ac:dyDescent="0.3">
      <c r="A1330" s="754"/>
      <c r="B1330" s="574" t="s">
        <v>1404</v>
      </c>
      <c r="C1330" s="574"/>
      <c r="D1330" s="571" t="s">
        <v>1353</v>
      </c>
      <c r="E1330" s="574"/>
      <c r="F1330" s="16"/>
      <c r="G1330" s="916"/>
      <c r="H1330" s="916">
        <f t="shared" si="131"/>
        <v>0</v>
      </c>
      <c r="I1330" s="916">
        <f t="shared" si="132"/>
        <v>0</v>
      </c>
      <c r="J1330" s="10"/>
      <c r="K1330" s="953">
        <f t="shared" si="133"/>
        <v>0</v>
      </c>
    </row>
    <row r="1331" spans="1:11" ht="15.6" hidden="1" x14ac:dyDescent="0.3">
      <c r="A1331" s="754"/>
      <c r="B1331" s="574" t="s">
        <v>1405</v>
      </c>
      <c r="C1331" s="574"/>
      <c r="D1331" s="571" t="s">
        <v>1358</v>
      </c>
      <c r="E1331" s="574"/>
      <c r="F1331" s="16"/>
      <c r="G1331" s="916"/>
      <c r="H1331" s="916">
        <f t="shared" si="131"/>
        <v>0</v>
      </c>
      <c r="I1331" s="916">
        <f t="shared" si="132"/>
        <v>0</v>
      </c>
      <c r="J1331" s="10"/>
      <c r="K1331" s="953">
        <f t="shared" si="133"/>
        <v>0</v>
      </c>
    </row>
    <row r="1332" spans="1:11" ht="15.6" hidden="1" x14ac:dyDescent="0.3">
      <c r="A1332" s="754"/>
      <c r="B1332" s="573"/>
      <c r="C1332" s="36"/>
      <c r="D1332" s="40"/>
      <c r="E1332" s="9"/>
      <c r="F1332" s="9"/>
      <c r="G1332" s="916"/>
      <c r="H1332" s="916"/>
      <c r="I1332" s="916"/>
      <c r="J1332" s="9"/>
      <c r="K1332" s="916"/>
    </row>
    <row r="1333" spans="1:11" ht="15.6" hidden="1" x14ac:dyDescent="0.3">
      <c r="A1333" s="754"/>
      <c r="B1333" s="407" t="s">
        <v>1416</v>
      </c>
      <c r="C1333" s="407"/>
      <c r="D1333" s="408" t="s">
        <v>1592</v>
      </c>
      <c r="E1333" s="407"/>
      <c r="F1333" s="407"/>
      <c r="G1333" s="966"/>
      <c r="H1333" s="966"/>
      <c r="I1333" s="966"/>
      <c r="J1333" s="409"/>
      <c r="K1333" s="966"/>
    </row>
    <row r="1334" spans="1:11" ht="15.6" hidden="1" x14ac:dyDescent="0.3">
      <c r="A1334" s="754"/>
      <c r="B1334" s="7" t="s">
        <v>1417</v>
      </c>
      <c r="C1334" s="7"/>
      <c r="D1334" s="20" t="s">
        <v>1593</v>
      </c>
      <c r="E1334" s="7"/>
      <c r="F1334" s="7"/>
      <c r="G1334" s="964"/>
      <c r="H1334" s="964"/>
      <c r="I1334" s="964"/>
      <c r="J1334" s="7"/>
      <c r="K1334" s="964"/>
    </row>
    <row r="1335" spans="1:11" ht="15.6" hidden="1" x14ac:dyDescent="0.3">
      <c r="A1335" s="754"/>
      <c r="B1335" s="574" t="s">
        <v>1418</v>
      </c>
      <c r="C1335" s="574"/>
      <c r="D1335" s="571" t="s">
        <v>1302</v>
      </c>
      <c r="E1335" s="574"/>
      <c r="F1335" s="574"/>
      <c r="G1335" s="955"/>
      <c r="H1335" s="916">
        <f t="shared" si="131"/>
        <v>0</v>
      </c>
      <c r="I1335" s="916">
        <f t="shared" ref="I1335:I1350" si="134">H1335*$I$14</f>
        <v>0</v>
      </c>
      <c r="J1335" s="10"/>
      <c r="K1335" s="953">
        <f t="shared" ref="K1335:K1350" si="135">SUM(H1335:I1335)</f>
        <v>0</v>
      </c>
    </row>
    <row r="1336" spans="1:11" ht="15.6" hidden="1" x14ac:dyDescent="0.3">
      <c r="A1336" s="754"/>
      <c r="B1336" s="574" t="s">
        <v>1419</v>
      </c>
      <c r="C1336" s="574"/>
      <c r="D1336" s="571" t="s">
        <v>1594</v>
      </c>
      <c r="E1336" s="574"/>
      <c r="F1336" s="574"/>
      <c r="G1336" s="955"/>
      <c r="H1336" s="916">
        <f t="shared" si="131"/>
        <v>0</v>
      </c>
      <c r="I1336" s="916">
        <f t="shared" si="134"/>
        <v>0</v>
      </c>
      <c r="J1336" s="10"/>
      <c r="K1336" s="953">
        <f t="shared" si="135"/>
        <v>0</v>
      </c>
    </row>
    <row r="1337" spans="1:11" ht="15.6" hidden="1" x14ac:dyDescent="0.3">
      <c r="A1337" s="754"/>
      <c r="B1337" s="574" t="s">
        <v>1420</v>
      </c>
      <c r="C1337" s="574"/>
      <c r="D1337" s="571" t="s">
        <v>1318</v>
      </c>
      <c r="E1337" s="574"/>
      <c r="F1337" s="574"/>
      <c r="G1337" s="955"/>
      <c r="H1337" s="916">
        <f t="shared" si="131"/>
        <v>0</v>
      </c>
      <c r="I1337" s="916">
        <f t="shared" si="134"/>
        <v>0</v>
      </c>
      <c r="J1337" s="10"/>
      <c r="K1337" s="953">
        <f t="shared" si="135"/>
        <v>0</v>
      </c>
    </row>
    <row r="1338" spans="1:11" ht="15.6" hidden="1" x14ac:dyDescent="0.3">
      <c r="A1338" s="754"/>
      <c r="B1338" s="574" t="s">
        <v>1421</v>
      </c>
      <c r="C1338" s="574"/>
      <c r="D1338" s="571" t="s">
        <v>1595</v>
      </c>
      <c r="E1338" s="574"/>
      <c r="F1338" s="574"/>
      <c r="G1338" s="955"/>
      <c r="H1338" s="916">
        <f t="shared" si="131"/>
        <v>0</v>
      </c>
      <c r="I1338" s="916">
        <f t="shared" si="134"/>
        <v>0</v>
      </c>
      <c r="J1338" s="10"/>
      <c r="K1338" s="953">
        <f t="shared" si="135"/>
        <v>0</v>
      </c>
    </row>
    <row r="1339" spans="1:11" ht="15.6" hidden="1" x14ac:dyDescent="0.3">
      <c r="A1339" s="754"/>
      <c r="B1339" s="574" t="s">
        <v>1422</v>
      </c>
      <c r="C1339" s="574"/>
      <c r="D1339" s="571" t="s">
        <v>1305</v>
      </c>
      <c r="E1339" s="574"/>
      <c r="F1339" s="574"/>
      <c r="G1339" s="955"/>
      <c r="H1339" s="916">
        <f t="shared" si="131"/>
        <v>0</v>
      </c>
      <c r="I1339" s="916">
        <f t="shared" si="134"/>
        <v>0</v>
      </c>
      <c r="J1339" s="10"/>
      <c r="K1339" s="953">
        <f t="shared" si="135"/>
        <v>0</v>
      </c>
    </row>
    <row r="1340" spans="1:11" ht="15.6" hidden="1" x14ac:dyDescent="0.3">
      <c r="A1340" s="754"/>
      <c r="B1340" s="574" t="s">
        <v>1423</v>
      </c>
      <c r="C1340" s="574"/>
      <c r="D1340" s="571" t="s">
        <v>1308</v>
      </c>
      <c r="E1340" s="574"/>
      <c r="F1340" s="574"/>
      <c r="G1340" s="955"/>
      <c r="H1340" s="916">
        <f t="shared" si="131"/>
        <v>0</v>
      </c>
      <c r="I1340" s="916">
        <f t="shared" si="134"/>
        <v>0</v>
      </c>
      <c r="J1340" s="10"/>
      <c r="K1340" s="953">
        <f t="shared" si="135"/>
        <v>0</v>
      </c>
    </row>
    <row r="1341" spans="1:11" ht="15.6" hidden="1" x14ac:dyDescent="0.3">
      <c r="A1341" s="754"/>
      <c r="B1341" s="574" t="s">
        <v>1424</v>
      </c>
      <c r="C1341" s="574"/>
      <c r="D1341" s="571" t="s">
        <v>1596</v>
      </c>
      <c r="E1341" s="574"/>
      <c r="F1341" s="574"/>
      <c r="G1341" s="955"/>
      <c r="H1341" s="916">
        <f t="shared" si="131"/>
        <v>0</v>
      </c>
      <c r="I1341" s="916">
        <f t="shared" si="134"/>
        <v>0</v>
      </c>
      <c r="J1341" s="10"/>
      <c r="K1341" s="953">
        <f t="shared" si="135"/>
        <v>0</v>
      </c>
    </row>
    <row r="1342" spans="1:11" ht="15.6" hidden="1" x14ac:dyDescent="0.3">
      <c r="A1342" s="754"/>
      <c r="B1342" s="574" t="s">
        <v>1425</v>
      </c>
      <c r="C1342" s="574"/>
      <c r="D1342" s="571" t="s">
        <v>1307</v>
      </c>
      <c r="E1342" s="574"/>
      <c r="F1342" s="574"/>
      <c r="G1342" s="955"/>
      <c r="H1342" s="916">
        <f t="shared" si="131"/>
        <v>0</v>
      </c>
      <c r="I1342" s="916">
        <f t="shared" si="134"/>
        <v>0</v>
      </c>
      <c r="J1342" s="10"/>
      <c r="K1342" s="953">
        <f t="shared" si="135"/>
        <v>0</v>
      </c>
    </row>
    <row r="1343" spans="1:11" ht="15.6" hidden="1" x14ac:dyDescent="0.3">
      <c r="A1343" s="754"/>
      <c r="B1343" s="574" t="s">
        <v>1426</v>
      </c>
      <c r="C1343" s="574"/>
      <c r="D1343" s="571" t="s">
        <v>1316</v>
      </c>
      <c r="E1343" s="574"/>
      <c r="F1343" s="574"/>
      <c r="G1343" s="955"/>
      <c r="H1343" s="916">
        <f t="shared" si="131"/>
        <v>0</v>
      </c>
      <c r="I1343" s="916">
        <f t="shared" si="134"/>
        <v>0</v>
      </c>
      <c r="J1343" s="10"/>
      <c r="K1343" s="953">
        <f t="shared" si="135"/>
        <v>0</v>
      </c>
    </row>
    <row r="1344" spans="1:11" ht="15.6" hidden="1" x14ac:dyDescent="0.3">
      <c r="A1344" s="754"/>
      <c r="B1344" s="574" t="s">
        <v>1427</v>
      </c>
      <c r="C1344" s="574"/>
      <c r="D1344" s="571" t="s">
        <v>1326</v>
      </c>
      <c r="E1344" s="574"/>
      <c r="F1344" s="574"/>
      <c r="G1344" s="955"/>
      <c r="H1344" s="916">
        <f t="shared" si="131"/>
        <v>0</v>
      </c>
      <c r="I1344" s="916">
        <f t="shared" si="134"/>
        <v>0</v>
      </c>
      <c r="J1344" s="10"/>
      <c r="K1344" s="953">
        <f t="shared" si="135"/>
        <v>0</v>
      </c>
    </row>
    <row r="1345" spans="1:11" ht="15.6" hidden="1" x14ac:dyDescent="0.3">
      <c r="A1345" s="754"/>
      <c r="B1345" s="574" t="s">
        <v>1428</v>
      </c>
      <c r="C1345" s="574"/>
      <c r="D1345" s="571" t="s">
        <v>1597</v>
      </c>
      <c r="E1345" s="574"/>
      <c r="F1345" s="574"/>
      <c r="G1345" s="955"/>
      <c r="H1345" s="916">
        <f t="shared" si="131"/>
        <v>0</v>
      </c>
      <c r="I1345" s="916">
        <f t="shared" si="134"/>
        <v>0</v>
      </c>
      <c r="J1345" s="10"/>
      <c r="K1345" s="953">
        <f t="shared" si="135"/>
        <v>0</v>
      </c>
    </row>
    <row r="1346" spans="1:11" ht="15.6" hidden="1" x14ac:dyDescent="0.3">
      <c r="A1346" s="754"/>
      <c r="B1346" s="574" t="s">
        <v>1429</v>
      </c>
      <c r="C1346" s="574"/>
      <c r="D1346" s="571" t="s">
        <v>1598</v>
      </c>
      <c r="E1346" s="574"/>
      <c r="F1346" s="574"/>
      <c r="G1346" s="955"/>
      <c r="H1346" s="916">
        <f t="shared" si="131"/>
        <v>0</v>
      </c>
      <c r="I1346" s="916">
        <f t="shared" si="134"/>
        <v>0</v>
      </c>
      <c r="J1346" s="10"/>
      <c r="K1346" s="953">
        <f t="shared" si="135"/>
        <v>0</v>
      </c>
    </row>
    <row r="1347" spans="1:11" ht="15.6" hidden="1" x14ac:dyDescent="0.3">
      <c r="A1347" s="754"/>
      <c r="B1347" s="574" t="s">
        <v>1430</v>
      </c>
      <c r="C1347" s="574"/>
      <c r="D1347" s="571" t="s">
        <v>1599</v>
      </c>
      <c r="E1347" s="574"/>
      <c r="F1347" s="574"/>
      <c r="G1347" s="955"/>
      <c r="H1347" s="916">
        <f t="shared" si="131"/>
        <v>0</v>
      </c>
      <c r="I1347" s="916">
        <f t="shared" si="134"/>
        <v>0</v>
      </c>
      <c r="J1347" s="10"/>
      <c r="K1347" s="953">
        <f t="shared" si="135"/>
        <v>0</v>
      </c>
    </row>
    <row r="1348" spans="1:11" ht="15.6" hidden="1" x14ac:dyDescent="0.3">
      <c r="A1348" s="754"/>
      <c r="B1348" s="574" t="s">
        <v>1431</v>
      </c>
      <c r="C1348" s="574"/>
      <c r="D1348" s="571" t="s">
        <v>1600</v>
      </c>
      <c r="E1348" s="574"/>
      <c r="F1348" s="574"/>
      <c r="G1348" s="955"/>
      <c r="H1348" s="916">
        <f t="shared" si="131"/>
        <v>0</v>
      </c>
      <c r="I1348" s="916">
        <f t="shared" si="134"/>
        <v>0</v>
      </c>
      <c r="J1348" s="10"/>
      <c r="K1348" s="953">
        <f t="shared" si="135"/>
        <v>0</v>
      </c>
    </row>
    <row r="1349" spans="1:11" ht="15.6" hidden="1" x14ac:dyDescent="0.3">
      <c r="A1349" s="754"/>
      <c r="B1349" s="574" t="s">
        <v>1432</v>
      </c>
      <c r="C1349" s="574"/>
      <c r="D1349" s="571" t="s">
        <v>1601</v>
      </c>
      <c r="E1349" s="574"/>
      <c r="F1349" s="574"/>
      <c r="G1349" s="955"/>
      <c r="H1349" s="916">
        <f t="shared" si="131"/>
        <v>0</v>
      </c>
      <c r="I1349" s="916">
        <f t="shared" si="134"/>
        <v>0</v>
      </c>
      <c r="J1349" s="10"/>
      <c r="K1349" s="953">
        <f t="shared" si="135"/>
        <v>0</v>
      </c>
    </row>
    <row r="1350" spans="1:11" ht="15.6" hidden="1" x14ac:dyDescent="0.3">
      <c r="A1350" s="754"/>
      <c r="B1350" s="574" t="s">
        <v>1433</v>
      </c>
      <c r="C1350" s="574"/>
      <c r="D1350" s="571" t="s">
        <v>1311</v>
      </c>
      <c r="E1350" s="574"/>
      <c r="F1350" s="574"/>
      <c r="G1350" s="955"/>
      <c r="H1350" s="916">
        <f t="shared" si="131"/>
        <v>0</v>
      </c>
      <c r="I1350" s="916">
        <f t="shared" si="134"/>
        <v>0</v>
      </c>
      <c r="J1350" s="10"/>
      <c r="K1350" s="953">
        <f t="shared" si="135"/>
        <v>0</v>
      </c>
    </row>
    <row r="1351" spans="1:11" ht="15.6" hidden="1" x14ac:dyDescent="0.3">
      <c r="A1351" s="754"/>
      <c r="B1351" s="632"/>
      <c r="C1351" s="36"/>
      <c r="D1351" s="632"/>
      <c r="E1351" s="9"/>
      <c r="F1351" s="9"/>
      <c r="G1351" s="916"/>
      <c r="H1351" s="916"/>
      <c r="I1351" s="916"/>
      <c r="J1351" s="9"/>
      <c r="K1351" s="916"/>
    </row>
    <row r="1352" spans="1:11" ht="15.6" hidden="1" x14ac:dyDescent="0.3">
      <c r="A1352" s="754"/>
      <c r="B1352" s="7" t="s">
        <v>1434</v>
      </c>
      <c r="C1352" s="7"/>
      <c r="D1352" s="20" t="s">
        <v>1602</v>
      </c>
      <c r="E1352" s="7"/>
      <c r="F1352" s="7"/>
      <c r="G1352" s="964"/>
      <c r="H1352" s="964"/>
      <c r="I1352" s="964"/>
      <c r="J1352" s="7"/>
      <c r="K1352" s="964"/>
    </row>
    <row r="1353" spans="1:11" ht="15.6" hidden="1" x14ac:dyDescent="0.3">
      <c r="A1353" s="754"/>
      <c r="B1353" s="574" t="s">
        <v>1435</v>
      </c>
      <c r="C1353" s="574"/>
      <c r="D1353" s="571" t="s">
        <v>1302</v>
      </c>
      <c r="E1353" s="574"/>
      <c r="F1353" s="574"/>
      <c r="G1353" s="955"/>
      <c r="H1353" s="916">
        <f t="shared" si="131"/>
        <v>0</v>
      </c>
      <c r="I1353" s="916">
        <f t="shared" ref="I1353:I1358" si="136">H1353*$I$14</f>
        <v>0</v>
      </c>
      <c r="J1353" s="10"/>
      <c r="K1353" s="953">
        <f t="shared" ref="K1353:K1358" si="137">SUM(H1353:I1353)</f>
        <v>0</v>
      </c>
    </row>
    <row r="1354" spans="1:11" ht="15.6" hidden="1" x14ac:dyDescent="0.3">
      <c r="A1354" s="754"/>
      <c r="B1354" s="574" t="s">
        <v>1436</v>
      </c>
      <c r="C1354" s="574"/>
      <c r="D1354" s="571" t="s">
        <v>1303</v>
      </c>
      <c r="E1354" s="574"/>
      <c r="F1354" s="574"/>
      <c r="G1354" s="955"/>
      <c r="H1354" s="916">
        <f t="shared" si="131"/>
        <v>0</v>
      </c>
      <c r="I1354" s="916">
        <f t="shared" si="136"/>
        <v>0</v>
      </c>
      <c r="J1354" s="10"/>
      <c r="K1354" s="953">
        <f t="shared" si="137"/>
        <v>0</v>
      </c>
    </row>
    <row r="1355" spans="1:11" ht="15.6" hidden="1" x14ac:dyDescent="0.3">
      <c r="A1355" s="754"/>
      <c r="B1355" s="574" t="s">
        <v>1437</v>
      </c>
      <c r="C1355" s="574"/>
      <c r="D1355" s="571" t="s">
        <v>1595</v>
      </c>
      <c r="E1355" s="574"/>
      <c r="F1355" s="574"/>
      <c r="G1355" s="955"/>
      <c r="H1355" s="916">
        <f t="shared" si="131"/>
        <v>0</v>
      </c>
      <c r="I1355" s="916">
        <f t="shared" si="136"/>
        <v>0</v>
      </c>
      <c r="J1355" s="10"/>
      <c r="K1355" s="953">
        <f t="shared" si="137"/>
        <v>0</v>
      </c>
    </row>
    <row r="1356" spans="1:11" ht="15.6" hidden="1" x14ac:dyDescent="0.3">
      <c r="A1356" s="754"/>
      <c r="B1356" s="574" t="s">
        <v>1438</v>
      </c>
      <c r="C1356" s="574"/>
      <c r="D1356" s="571" t="s">
        <v>1305</v>
      </c>
      <c r="E1356" s="574"/>
      <c r="F1356" s="574"/>
      <c r="G1356" s="955"/>
      <c r="H1356" s="916">
        <f t="shared" si="131"/>
        <v>0</v>
      </c>
      <c r="I1356" s="916">
        <f t="shared" si="136"/>
        <v>0</v>
      </c>
      <c r="J1356" s="10"/>
      <c r="K1356" s="953">
        <f t="shared" si="137"/>
        <v>0</v>
      </c>
    </row>
    <row r="1357" spans="1:11" ht="15.6" hidden="1" x14ac:dyDescent="0.3">
      <c r="A1357" s="754"/>
      <c r="B1357" s="574" t="s">
        <v>1439</v>
      </c>
      <c r="C1357" s="574"/>
      <c r="D1357" s="571" t="s">
        <v>1326</v>
      </c>
      <c r="E1357" s="574"/>
      <c r="F1357" s="574"/>
      <c r="G1357" s="955"/>
      <c r="H1357" s="916">
        <f t="shared" si="131"/>
        <v>0</v>
      </c>
      <c r="I1357" s="916">
        <f t="shared" si="136"/>
        <v>0</v>
      </c>
      <c r="J1357" s="10"/>
      <c r="K1357" s="953">
        <f t="shared" si="137"/>
        <v>0</v>
      </c>
    </row>
    <row r="1358" spans="1:11" ht="15.6" hidden="1" x14ac:dyDescent="0.3">
      <c r="A1358" s="754"/>
      <c r="B1358" s="574" t="s">
        <v>1440</v>
      </c>
      <c r="C1358" s="574"/>
      <c r="D1358" s="571" t="s">
        <v>1307</v>
      </c>
      <c r="E1358" s="574"/>
      <c r="F1358" s="574"/>
      <c r="G1358" s="955"/>
      <c r="H1358" s="916">
        <f t="shared" si="131"/>
        <v>0</v>
      </c>
      <c r="I1358" s="916">
        <f t="shared" si="136"/>
        <v>0</v>
      </c>
      <c r="J1358" s="10"/>
      <c r="K1358" s="953">
        <f t="shared" si="137"/>
        <v>0</v>
      </c>
    </row>
    <row r="1359" spans="1:11" ht="15.6" hidden="1" x14ac:dyDescent="0.3">
      <c r="A1359" s="754"/>
      <c r="B1359" s="632"/>
      <c r="C1359" s="36"/>
      <c r="D1359" s="631"/>
      <c r="E1359" s="9"/>
      <c r="F1359" s="9"/>
      <c r="G1359" s="916"/>
      <c r="H1359" s="916"/>
      <c r="I1359" s="916"/>
      <c r="J1359" s="9"/>
      <c r="K1359" s="916"/>
    </row>
    <row r="1360" spans="1:11" ht="15.6" hidden="1" x14ac:dyDescent="0.3">
      <c r="A1360" s="754"/>
      <c r="B1360" s="7" t="s">
        <v>1441</v>
      </c>
      <c r="C1360" s="7"/>
      <c r="D1360" s="20" t="s">
        <v>1603</v>
      </c>
      <c r="E1360" s="7"/>
      <c r="F1360" s="7"/>
      <c r="G1360" s="964"/>
      <c r="H1360" s="964"/>
      <c r="I1360" s="964"/>
      <c r="J1360" s="7"/>
      <c r="K1360" s="964"/>
    </row>
    <row r="1361" spans="1:11" ht="15.6" hidden="1" x14ac:dyDescent="0.3">
      <c r="A1361" s="754"/>
      <c r="B1361" s="574" t="s">
        <v>1442</v>
      </c>
      <c r="C1361" s="574"/>
      <c r="D1361" s="571" t="s">
        <v>1302</v>
      </c>
      <c r="E1361" s="574"/>
      <c r="F1361" s="574"/>
      <c r="G1361" s="955"/>
      <c r="H1361" s="916">
        <f t="shared" si="131"/>
        <v>0</v>
      </c>
      <c r="I1361" s="916">
        <f t="shared" ref="I1361:I1372" si="138">H1361*$I$14</f>
        <v>0</v>
      </c>
      <c r="J1361" s="10"/>
      <c r="K1361" s="953">
        <f t="shared" ref="K1361:K1372" si="139">SUM(H1361:I1361)</f>
        <v>0</v>
      </c>
    </row>
    <row r="1362" spans="1:11" ht="15.6" hidden="1" x14ac:dyDescent="0.3">
      <c r="A1362" s="754"/>
      <c r="B1362" s="574" t="s">
        <v>1443</v>
      </c>
      <c r="C1362" s="574"/>
      <c r="D1362" s="571" t="s">
        <v>1317</v>
      </c>
      <c r="E1362" s="574"/>
      <c r="F1362" s="574"/>
      <c r="G1362" s="955"/>
      <c r="H1362" s="916">
        <f t="shared" si="131"/>
        <v>0</v>
      </c>
      <c r="I1362" s="916">
        <f t="shared" si="138"/>
        <v>0</v>
      </c>
      <c r="J1362" s="10"/>
      <c r="K1362" s="953">
        <f t="shared" si="139"/>
        <v>0</v>
      </c>
    </row>
    <row r="1363" spans="1:11" ht="15.6" hidden="1" x14ac:dyDescent="0.3">
      <c r="A1363" s="754"/>
      <c r="B1363" s="574" t="s">
        <v>1444</v>
      </c>
      <c r="C1363" s="574"/>
      <c r="D1363" s="571" t="s">
        <v>1306</v>
      </c>
      <c r="E1363" s="574"/>
      <c r="F1363" s="574"/>
      <c r="G1363" s="955"/>
      <c r="H1363" s="916">
        <f t="shared" si="131"/>
        <v>0</v>
      </c>
      <c r="I1363" s="916">
        <f t="shared" si="138"/>
        <v>0</v>
      </c>
      <c r="J1363" s="10"/>
      <c r="K1363" s="953">
        <f t="shared" si="139"/>
        <v>0</v>
      </c>
    </row>
    <row r="1364" spans="1:11" ht="15.6" hidden="1" x14ac:dyDescent="0.3">
      <c r="A1364" s="754"/>
      <c r="B1364" s="574" t="s">
        <v>1445</v>
      </c>
      <c r="C1364" s="574"/>
      <c r="D1364" s="571" t="s">
        <v>1303</v>
      </c>
      <c r="E1364" s="574"/>
      <c r="F1364" s="574"/>
      <c r="G1364" s="955"/>
      <c r="H1364" s="916">
        <f t="shared" si="131"/>
        <v>0</v>
      </c>
      <c r="I1364" s="916">
        <f t="shared" si="138"/>
        <v>0</v>
      </c>
      <c r="J1364" s="10"/>
      <c r="K1364" s="953">
        <f t="shared" si="139"/>
        <v>0</v>
      </c>
    </row>
    <row r="1365" spans="1:11" ht="15.6" hidden="1" x14ac:dyDescent="0.3">
      <c r="A1365" s="754"/>
      <c r="B1365" s="574" t="s">
        <v>1446</v>
      </c>
      <c r="C1365" s="574"/>
      <c r="D1365" s="571" t="s">
        <v>1318</v>
      </c>
      <c r="E1365" s="574"/>
      <c r="F1365" s="574"/>
      <c r="G1365" s="955"/>
      <c r="H1365" s="916">
        <f t="shared" si="131"/>
        <v>0</v>
      </c>
      <c r="I1365" s="916">
        <f t="shared" si="138"/>
        <v>0</v>
      </c>
      <c r="J1365" s="10"/>
      <c r="K1365" s="953">
        <f t="shared" si="139"/>
        <v>0</v>
      </c>
    </row>
    <row r="1366" spans="1:11" ht="15.6" hidden="1" x14ac:dyDescent="0.3">
      <c r="A1366" s="754"/>
      <c r="B1366" s="574" t="s">
        <v>1447</v>
      </c>
      <c r="C1366" s="574"/>
      <c r="D1366" s="571" t="s">
        <v>1595</v>
      </c>
      <c r="E1366" s="574"/>
      <c r="F1366" s="574"/>
      <c r="G1366" s="955"/>
      <c r="H1366" s="916">
        <f t="shared" si="131"/>
        <v>0</v>
      </c>
      <c r="I1366" s="916">
        <f t="shared" si="138"/>
        <v>0</v>
      </c>
      <c r="J1366" s="10"/>
      <c r="K1366" s="953">
        <f t="shared" si="139"/>
        <v>0</v>
      </c>
    </row>
    <row r="1367" spans="1:11" ht="15.6" hidden="1" x14ac:dyDescent="0.3">
      <c r="A1367" s="754"/>
      <c r="B1367" s="574" t="s">
        <v>1448</v>
      </c>
      <c r="C1367" s="574"/>
      <c r="D1367" s="571" t="s">
        <v>1307</v>
      </c>
      <c r="E1367" s="574"/>
      <c r="F1367" s="574"/>
      <c r="G1367" s="955"/>
      <c r="H1367" s="916">
        <f t="shared" si="131"/>
        <v>0</v>
      </c>
      <c r="I1367" s="916">
        <f t="shared" si="138"/>
        <v>0</v>
      </c>
      <c r="J1367" s="10"/>
      <c r="K1367" s="953">
        <f t="shared" si="139"/>
        <v>0</v>
      </c>
    </row>
    <row r="1368" spans="1:11" ht="15.6" hidden="1" x14ac:dyDescent="0.3">
      <c r="A1368" s="754"/>
      <c r="B1368" s="574" t="s">
        <v>1449</v>
      </c>
      <c r="C1368" s="574"/>
      <c r="D1368" s="571" t="s">
        <v>1321</v>
      </c>
      <c r="E1368" s="574"/>
      <c r="F1368" s="574"/>
      <c r="G1368" s="955"/>
      <c r="H1368" s="916">
        <f t="shared" si="131"/>
        <v>0</v>
      </c>
      <c r="I1368" s="916">
        <f t="shared" si="138"/>
        <v>0</v>
      </c>
      <c r="J1368" s="10"/>
      <c r="K1368" s="953">
        <f t="shared" si="139"/>
        <v>0</v>
      </c>
    </row>
    <row r="1369" spans="1:11" ht="15.6" hidden="1" x14ac:dyDescent="0.3">
      <c r="A1369" s="754"/>
      <c r="B1369" s="574" t="s">
        <v>1450</v>
      </c>
      <c r="C1369" s="574"/>
      <c r="D1369" s="571" t="s">
        <v>1326</v>
      </c>
      <c r="E1369" s="574"/>
      <c r="F1369" s="574"/>
      <c r="G1369" s="955"/>
      <c r="H1369" s="916">
        <f t="shared" si="131"/>
        <v>0</v>
      </c>
      <c r="I1369" s="916">
        <f t="shared" si="138"/>
        <v>0</v>
      </c>
      <c r="J1369" s="10"/>
      <c r="K1369" s="953">
        <f t="shared" si="139"/>
        <v>0</v>
      </c>
    </row>
    <row r="1370" spans="1:11" ht="15.6" hidden="1" x14ac:dyDescent="0.3">
      <c r="A1370" s="754"/>
      <c r="B1370" s="574" t="s">
        <v>1451</v>
      </c>
      <c r="C1370" s="574"/>
      <c r="D1370" s="571" t="s">
        <v>1594</v>
      </c>
      <c r="E1370" s="574"/>
      <c r="F1370" s="574"/>
      <c r="G1370" s="955"/>
      <c r="H1370" s="916">
        <f t="shared" si="131"/>
        <v>0</v>
      </c>
      <c r="I1370" s="916">
        <f t="shared" si="138"/>
        <v>0</v>
      </c>
      <c r="J1370" s="10"/>
      <c r="K1370" s="953">
        <f t="shared" si="139"/>
        <v>0</v>
      </c>
    </row>
    <row r="1371" spans="1:11" ht="15.6" hidden="1" x14ac:dyDescent="0.3">
      <c r="A1371" s="754"/>
      <c r="B1371" s="574" t="s">
        <v>1452</v>
      </c>
      <c r="C1371" s="574"/>
      <c r="D1371" s="571" t="s">
        <v>1604</v>
      </c>
      <c r="E1371" s="574"/>
      <c r="F1371" s="574"/>
      <c r="G1371" s="955"/>
      <c r="H1371" s="916">
        <f t="shared" si="131"/>
        <v>0</v>
      </c>
      <c r="I1371" s="916">
        <f t="shared" si="138"/>
        <v>0</v>
      </c>
      <c r="J1371" s="10"/>
      <c r="K1371" s="953">
        <f t="shared" si="139"/>
        <v>0</v>
      </c>
    </row>
    <row r="1372" spans="1:11" ht="15.6" hidden="1" x14ac:dyDescent="0.3">
      <c r="A1372" s="754"/>
      <c r="B1372" s="574" t="s">
        <v>1453</v>
      </c>
      <c r="C1372" s="574"/>
      <c r="D1372" s="571" t="s">
        <v>1605</v>
      </c>
      <c r="E1372" s="574"/>
      <c r="F1372" s="574"/>
      <c r="G1372" s="955"/>
      <c r="H1372" s="916">
        <f t="shared" si="131"/>
        <v>0</v>
      </c>
      <c r="I1372" s="916">
        <f t="shared" si="138"/>
        <v>0</v>
      </c>
      <c r="J1372" s="10"/>
      <c r="K1372" s="953">
        <f t="shared" si="139"/>
        <v>0</v>
      </c>
    </row>
    <row r="1373" spans="1:11" ht="15.6" hidden="1" x14ac:dyDescent="0.3">
      <c r="A1373" s="754"/>
      <c r="B1373" s="632"/>
      <c r="C1373" s="36"/>
      <c r="D1373" s="632"/>
      <c r="E1373" s="9"/>
      <c r="F1373" s="9"/>
      <c r="G1373" s="916"/>
      <c r="H1373" s="916"/>
      <c r="I1373" s="916"/>
      <c r="J1373" s="9"/>
      <c r="K1373" s="916"/>
    </row>
    <row r="1374" spans="1:11" ht="15.6" hidden="1" x14ac:dyDescent="0.3">
      <c r="A1374" s="754"/>
      <c r="B1374" s="7" t="s">
        <v>1454</v>
      </c>
      <c r="C1374" s="7"/>
      <c r="D1374" s="20" t="s">
        <v>1606</v>
      </c>
      <c r="E1374" s="7"/>
      <c r="F1374" s="7"/>
      <c r="G1374" s="964"/>
      <c r="H1374" s="964"/>
      <c r="I1374" s="964"/>
      <c r="J1374" s="7"/>
      <c r="K1374" s="964"/>
    </row>
    <row r="1375" spans="1:11" ht="15.6" hidden="1" x14ac:dyDescent="0.3">
      <c r="A1375" s="754"/>
      <c r="B1375" s="574" t="s">
        <v>1455</v>
      </c>
      <c r="C1375" s="574"/>
      <c r="D1375" s="571" t="s">
        <v>1302</v>
      </c>
      <c r="E1375" s="574"/>
      <c r="F1375" s="574"/>
      <c r="G1375" s="955"/>
      <c r="H1375" s="916">
        <f t="shared" si="131"/>
        <v>0</v>
      </c>
      <c r="I1375" s="916">
        <f t="shared" ref="I1375:I1383" si="140">H1375*$I$14</f>
        <v>0</v>
      </c>
      <c r="J1375" s="10"/>
      <c r="K1375" s="953">
        <f t="shared" ref="K1375:K1383" si="141">SUM(H1375:I1375)</f>
        <v>0</v>
      </c>
    </row>
    <row r="1376" spans="1:11" ht="15.6" hidden="1" x14ac:dyDescent="0.3">
      <c r="A1376" s="754"/>
      <c r="B1376" s="574" t="s">
        <v>1456</v>
      </c>
      <c r="C1376" s="574"/>
      <c r="D1376" s="571" t="s">
        <v>1303</v>
      </c>
      <c r="E1376" s="574"/>
      <c r="F1376" s="574"/>
      <c r="G1376" s="955"/>
      <c r="H1376" s="916">
        <f t="shared" si="131"/>
        <v>0</v>
      </c>
      <c r="I1376" s="916">
        <f t="shared" si="140"/>
        <v>0</v>
      </c>
      <c r="J1376" s="10"/>
      <c r="K1376" s="953">
        <f t="shared" si="141"/>
        <v>0</v>
      </c>
    </row>
    <row r="1377" spans="1:11" ht="15.6" hidden="1" x14ac:dyDescent="0.3">
      <c r="A1377" s="754"/>
      <c r="B1377" s="574" t="s">
        <v>1457</v>
      </c>
      <c r="C1377" s="574"/>
      <c r="D1377" s="571" t="s">
        <v>1305</v>
      </c>
      <c r="E1377" s="574"/>
      <c r="F1377" s="574"/>
      <c r="G1377" s="955"/>
      <c r="H1377" s="916">
        <f t="shared" si="131"/>
        <v>0</v>
      </c>
      <c r="I1377" s="916">
        <f t="shared" si="140"/>
        <v>0</v>
      </c>
      <c r="J1377" s="10"/>
      <c r="K1377" s="953">
        <f t="shared" si="141"/>
        <v>0</v>
      </c>
    </row>
    <row r="1378" spans="1:11" ht="15.6" hidden="1" x14ac:dyDescent="0.3">
      <c r="A1378" s="754"/>
      <c r="B1378" s="574" t="s">
        <v>1458</v>
      </c>
      <c r="C1378" s="574"/>
      <c r="D1378" s="571" t="s">
        <v>1595</v>
      </c>
      <c r="E1378" s="574"/>
      <c r="F1378" s="574"/>
      <c r="G1378" s="955"/>
      <c r="H1378" s="916">
        <f t="shared" si="131"/>
        <v>0</v>
      </c>
      <c r="I1378" s="916">
        <f t="shared" si="140"/>
        <v>0</v>
      </c>
      <c r="J1378" s="10"/>
      <c r="K1378" s="953">
        <f t="shared" si="141"/>
        <v>0</v>
      </c>
    </row>
    <row r="1379" spans="1:11" ht="15.6" hidden="1" x14ac:dyDescent="0.3">
      <c r="A1379" s="754"/>
      <c r="B1379" s="574" t="s">
        <v>1459</v>
      </c>
      <c r="C1379" s="574"/>
      <c r="D1379" s="571" t="s">
        <v>1326</v>
      </c>
      <c r="E1379" s="574"/>
      <c r="F1379" s="574"/>
      <c r="G1379" s="955"/>
      <c r="H1379" s="916">
        <f t="shared" si="131"/>
        <v>0</v>
      </c>
      <c r="I1379" s="916">
        <f t="shared" si="140"/>
        <v>0</v>
      </c>
      <c r="J1379" s="10"/>
      <c r="K1379" s="953">
        <f t="shared" si="141"/>
        <v>0</v>
      </c>
    </row>
    <row r="1380" spans="1:11" ht="15.6" hidden="1" x14ac:dyDescent="0.3">
      <c r="A1380" s="754"/>
      <c r="B1380" s="574" t="s">
        <v>1460</v>
      </c>
      <c r="C1380" s="574"/>
      <c r="D1380" s="571" t="s">
        <v>1607</v>
      </c>
      <c r="E1380" s="574"/>
      <c r="F1380" s="574"/>
      <c r="G1380" s="955"/>
      <c r="H1380" s="916">
        <f t="shared" si="131"/>
        <v>0</v>
      </c>
      <c r="I1380" s="916">
        <f t="shared" si="140"/>
        <v>0</v>
      </c>
      <c r="J1380" s="10"/>
      <c r="K1380" s="953">
        <f t="shared" si="141"/>
        <v>0</v>
      </c>
    </row>
    <row r="1381" spans="1:11" ht="15.6" hidden="1" x14ac:dyDescent="0.3">
      <c r="A1381" s="754"/>
      <c r="B1381" s="574" t="s">
        <v>1461</v>
      </c>
      <c r="C1381" s="574"/>
      <c r="D1381" s="571" t="s">
        <v>1307</v>
      </c>
      <c r="E1381" s="574"/>
      <c r="F1381" s="574"/>
      <c r="G1381" s="955"/>
      <c r="H1381" s="916">
        <f t="shared" si="131"/>
        <v>0</v>
      </c>
      <c r="I1381" s="916">
        <f t="shared" si="140"/>
        <v>0</v>
      </c>
      <c r="J1381" s="10"/>
      <c r="K1381" s="953">
        <f t="shared" si="141"/>
        <v>0</v>
      </c>
    </row>
    <row r="1382" spans="1:11" ht="15.6" hidden="1" x14ac:dyDescent="0.3">
      <c r="A1382" s="754"/>
      <c r="B1382" s="574" t="s">
        <v>1462</v>
      </c>
      <c r="C1382" s="574"/>
      <c r="D1382" s="571" t="s">
        <v>1608</v>
      </c>
      <c r="E1382" s="574"/>
      <c r="F1382" s="574"/>
      <c r="G1382" s="955"/>
      <c r="H1382" s="916">
        <f t="shared" si="131"/>
        <v>0</v>
      </c>
      <c r="I1382" s="916">
        <f t="shared" si="140"/>
        <v>0</v>
      </c>
      <c r="J1382" s="10"/>
      <c r="K1382" s="953">
        <f t="shared" si="141"/>
        <v>0</v>
      </c>
    </row>
    <row r="1383" spans="1:11" ht="15.6" hidden="1" x14ac:dyDescent="0.3">
      <c r="A1383" s="754"/>
      <c r="B1383" s="574" t="s">
        <v>1463</v>
      </c>
      <c r="C1383" s="574"/>
      <c r="D1383" s="571" t="s">
        <v>1605</v>
      </c>
      <c r="E1383" s="574"/>
      <c r="F1383" s="574"/>
      <c r="G1383" s="955"/>
      <c r="H1383" s="916">
        <f t="shared" si="131"/>
        <v>0</v>
      </c>
      <c r="I1383" s="916">
        <f t="shared" si="140"/>
        <v>0</v>
      </c>
      <c r="J1383" s="10"/>
      <c r="K1383" s="953">
        <f t="shared" si="141"/>
        <v>0</v>
      </c>
    </row>
    <row r="1384" spans="1:11" ht="15.6" hidden="1" x14ac:dyDescent="0.3">
      <c r="A1384" s="754"/>
      <c r="B1384" s="632"/>
      <c r="C1384" s="36"/>
      <c r="D1384" s="632"/>
      <c r="E1384" s="9"/>
      <c r="F1384" s="9"/>
      <c r="G1384" s="916"/>
      <c r="H1384" s="916"/>
      <c r="I1384" s="916"/>
      <c r="J1384" s="9"/>
      <c r="K1384" s="916"/>
    </row>
    <row r="1385" spans="1:11" ht="15.6" hidden="1" x14ac:dyDescent="0.3">
      <c r="A1385" s="754"/>
      <c r="B1385" s="7" t="s">
        <v>1464</v>
      </c>
      <c r="C1385" s="7"/>
      <c r="D1385" s="20" t="s">
        <v>1609</v>
      </c>
      <c r="E1385" s="7"/>
      <c r="F1385" s="7"/>
      <c r="G1385" s="964"/>
      <c r="H1385" s="964"/>
      <c r="I1385" s="964"/>
      <c r="J1385" s="7"/>
      <c r="K1385" s="964"/>
    </row>
    <row r="1386" spans="1:11" ht="15.6" hidden="1" x14ac:dyDescent="0.3">
      <c r="A1386" s="754"/>
      <c r="B1386" s="574" t="s">
        <v>1465</v>
      </c>
      <c r="C1386" s="574"/>
      <c r="D1386" s="571" t="s">
        <v>1302</v>
      </c>
      <c r="E1386" s="574"/>
      <c r="F1386" s="16"/>
      <c r="G1386" s="916"/>
      <c r="H1386" s="916">
        <f t="shared" ref="H1386:H1472" si="142">G1386*F1386</f>
        <v>0</v>
      </c>
      <c r="I1386" s="916">
        <f>H1386*$I$14</f>
        <v>0</v>
      </c>
      <c r="J1386" s="10"/>
      <c r="K1386" s="953">
        <f>SUM(H1386:I1386)</f>
        <v>0</v>
      </c>
    </row>
    <row r="1387" spans="1:11" ht="15.6" hidden="1" x14ac:dyDescent="0.3">
      <c r="A1387" s="754"/>
      <c r="B1387" s="574" t="s">
        <v>1466</v>
      </c>
      <c r="C1387" s="574"/>
      <c r="D1387" s="571" t="s">
        <v>1605</v>
      </c>
      <c r="E1387" s="574"/>
      <c r="F1387" s="16"/>
      <c r="G1387" s="916"/>
      <c r="H1387" s="916">
        <f t="shared" si="142"/>
        <v>0</v>
      </c>
      <c r="I1387" s="916">
        <f>H1387*$I$14</f>
        <v>0</v>
      </c>
      <c r="J1387" s="10"/>
      <c r="K1387" s="953">
        <f>SUM(H1387:I1387)</f>
        <v>0</v>
      </c>
    </row>
    <row r="1388" spans="1:11" ht="15.6" hidden="1" x14ac:dyDescent="0.3">
      <c r="A1388" s="754"/>
      <c r="B1388" s="574" t="s">
        <v>1467</v>
      </c>
      <c r="C1388" s="574"/>
      <c r="D1388" s="571" t="s">
        <v>1610</v>
      </c>
      <c r="E1388" s="574"/>
      <c r="F1388" s="16"/>
      <c r="G1388" s="916"/>
      <c r="H1388" s="916">
        <f t="shared" si="142"/>
        <v>0</v>
      </c>
      <c r="I1388" s="916">
        <f>H1388*$I$14</f>
        <v>0</v>
      </c>
      <c r="J1388" s="10"/>
      <c r="K1388" s="953">
        <f>SUM(H1388:I1388)</f>
        <v>0</v>
      </c>
    </row>
    <row r="1389" spans="1:11" ht="15.6" hidden="1" x14ac:dyDescent="0.3">
      <c r="A1389" s="754"/>
      <c r="B1389" s="632"/>
      <c r="C1389" s="36"/>
      <c r="D1389" s="631"/>
      <c r="E1389" s="9"/>
      <c r="F1389" s="9"/>
      <c r="G1389" s="916"/>
      <c r="H1389" s="916"/>
      <c r="I1389" s="916"/>
      <c r="J1389" s="9"/>
      <c r="K1389" s="916"/>
    </row>
    <row r="1390" spans="1:11" ht="15.6" hidden="1" x14ac:dyDescent="0.3">
      <c r="A1390" s="754"/>
      <c r="B1390" s="7" t="s">
        <v>1468</v>
      </c>
      <c r="C1390" s="7"/>
      <c r="D1390" s="20" t="s">
        <v>1611</v>
      </c>
      <c r="E1390" s="7"/>
      <c r="F1390" s="7"/>
      <c r="G1390" s="964"/>
      <c r="H1390" s="964"/>
      <c r="I1390" s="964"/>
      <c r="J1390" s="7"/>
      <c r="K1390" s="964"/>
    </row>
    <row r="1391" spans="1:11" ht="15.6" hidden="1" x14ac:dyDescent="0.3">
      <c r="A1391" s="754"/>
      <c r="B1391" s="574" t="s">
        <v>1469</v>
      </c>
      <c r="C1391" s="574"/>
      <c r="D1391" s="571" t="s">
        <v>1302</v>
      </c>
      <c r="E1391" s="574"/>
      <c r="F1391" s="16"/>
      <c r="G1391" s="916"/>
      <c r="H1391" s="916">
        <f t="shared" si="142"/>
        <v>0</v>
      </c>
      <c r="I1391" s="916">
        <f t="shared" ref="I1391:I1399" si="143">H1391*$I$14</f>
        <v>0</v>
      </c>
      <c r="J1391" s="10"/>
      <c r="K1391" s="953">
        <f t="shared" ref="K1391:K1399" si="144">SUM(H1391:I1391)</f>
        <v>0</v>
      </c>
    </row>
    <row r="1392" spans="1:11" ht="15.6" hidden="1" x14ac:dyDescent="0.3">
      <c r="A1392" s="754"/>
      <c r="B1392" s="574" t="s">
        <v>1470</v>
      </c>
      <c r="C1392" s="574"/>
      <c r="D1392" s="571" t="s">
        <v>1303</v>
      </c>
      <c r="E1392" s="574"/>
      <c r="F1392" s="16"/>
      <c r="G1392" s="916"/>
      <c r="H1392" s="916">
        <f t="shared" si="142"/>
        <v>0</v>
      </c>
      <c r="I1392" s="916">
        <f t="shared" si="143"/>
        <v>0</v>
      </c>
      <c r="J1392" s="10"/>
      <c r="K1392" s="953">
        <f t="shared" si="144"/>
        <v>0</v>
      </c>
    </row>
    <row r="1393" spans="1:11" ht="15.6" hidden="1" x14ac:dyDescent="0.3">
      <c r="A1393" s="754"/>
      <c r="B1393" s="574" t="s">
        <v>1471</v>
      </c>
      <c r="C1393" s="574"/>
      <c r="D1393" s="571" t="s">
        <v>1305</v>
      </c>
      <c r="E1393" s="574"/>
      <c r="F1393" s="16"/>
      <c r="G1393" s="916"/>
      <c r="H1393" s="916">
        <f t="shared" si="142"/>
        <v>0</v>
      </c>
      <c r="I1393" s="916">
        <f t="shared" si="143"/>
        <v>0</v>
      </c>
      <c r="J1393" s="10"/>
      <c r="K1393" s="953">
        <f t="shared" si="144"/>
        <v>0</v>
      </c>
    </row>
    <row r="1394" spans="1:11" ht="15.6" hidden="1" x14ac:dyDescent="0.3">
      <c r="A1394" s="754"/>
      <c r="B1394" s="574" t="s">
        <v>1472</v>
      </c>
      <c r="C1394" s="574"/>
      <c r="D1394" s="571" t="s">
        <v>1306</v>
      </c>
      <c r="E1394" s="574"/>
      <c r="F1394" s="16"/>
      <c r="G1394" s="916"/>
      <c r="H1394" s="916">
        <f t="shared" si="142"/>
        <v>0</v>
      </c>
      <c r="I1394" s="916">
        <f t="shared" si="143"/>
        <v>0</v>
      </c>
      <c r="J1394" s="10"/>
      <c r="K1394" s="953">
        <f t="shared" si="144"/>
        <v>0</v>
      </c>
    </row>
    <row r="1395" spans="1:11" ht="15.6" hidden="1" x14ac:dyDescent="0.3">
      <c r="A1395" s="754"/>
      <c r="B1395" s="574" t="s">
        <v>1473</v>
      </c>
      <c r="C1395" s="574"/>
      <c r="D1395" s="571" t="s">
        <v>1595</v>
      </c>
      <c r="E1395" s="574"/>
      <c r="F1395" s="16"/>
      <c r="G1395" s="916"/>
      <c r="H1395" s="916">
        <f t="shared" si="142"/>
        <v>0</v>
      </c>
      <c r="I1395" s="916">
        <f t="shared" si="143"/>
        <v>0</v>
      </c>
      <c r="J1395" s="10"/>
      <c r="K1395" s="953">
        <f t="shared" si="144"/>
        <v>0</v>
      </c>
    </row>
    <row r="1396" spans="1:11" ht="15.6" hidden="1" x14ac:dyDescent="0.3">
      <c r="A1396" s="754"/>
      <c r="B1396" s="574" t="s">
        <v>1474</v>
      </c>
      <c r="C1396" s="574"/>
      <c r="D1396" s="571" t="s">
        <v>1326</v>
      </c>
      <c r="E1396" s="574"/>
      <c r="F1396" s="16"/>
      <c r="G1396" s="916"/>
      <c r="H1396" s="916">
        <f t="shared" si="142"/>
        <v>0</v>
      </c>
      <c r="I1396" s="916">
        <f t="shared" si="143"/>
        <v>0</v>
      </c>
      <c r="J1396" s="10"/>
      <c r="K1396" s="953">
        <f t="shared" si="144"/>
        <v>0</v>
      </c>
    </row>
    <row r="1397" spans="1:11" ht="15.6" hidden="1" x14ac:dyDescent="0.3">
      <c r="A1397" s="754"/>
      <c r="B1397" s="574" t="s">
        <v>1475</v>
      </c>
      <c r="C1397" s="574"/>
      <c r="D1397" s="571" t="s">
        <v>1307</v>
      </c>
      <c r="E1397" s="574"/>
      <c r="F1397" s="16"/>
      <c r="G1397" s="916"/>
      <c r="H1397" s="916">
        <f t="shared" si="142"/>
        <v>0</v>
      </c>
      <c r="I1397" s="916">
        <f t="shared" si="143"/>
        <v>0</v>
      </c>
      <c r="J1397" s="10"/>
      <c r="K1397" s="953">
        <f t="shared" si="144"/>
        <v>0</v>
      </c>
    </row>
    <row r="1398" spans="1:11" ht="15.6" hidden="1" x14ac:dyDescent="0.3">
      <c r="A1398" s="754"/>
      <c r="B1398" s="574" t="s">
        <v>1476</v>
      </c>
      <c r="C1398" s="574"/>
      <c r="D1398" s="571" t="s">
        <v>1311</v>
      </c>
      <c r="E1398" s="574"/>
      <c r="F1398" s="16"/>
      <c r="G1398" s="916"/>
      <c r="H1398" s="916">
        <f t="shared" si="142"/>
        <v>0</v>
      </c>
      <c r="I1398" s="916">
        <f t="shared" si="143"/>
        <v>0</v>
      </c>
      <c r="J1398" s="10"/>
      <c r="K1398" s="953">
        <f t="shared" si="144"/>
        <v>0</v>
      </c>
    </row>
    <row r="1399" spans="1:11" ht="15.6" hidden="1" x14ac:dyDescent="0.3">
      <c r="A1399" s="754"/>
      <c r="B1399" s="574" t="s">
        <v>1477</v>
      </c>
      <c r="C1399" s="574"/>
      <c r="D1399" s="571" t="s">
        <v>1612</v>
      </c>
      <c r="E1399" s="574"/>
      <c r="F1399" s="16"/>
      <c r="G1399" s="916"/>
      <c r="H1399" s="916">
        <f t="shared" si="142"/>
        <v>0</v>
      </c>
      <c r="I1399" s="916">
        <f t="shared" si="143"/>
        <v>0</v>
      </c>
      <c r="J1399" s="10"/>
      <c r="K1399" s="953">
        <f t="shared" si="144"/>
        <v>0</v>
      </c>
    </row>
    <row r="1400" spans="1:11" ht="15.6" hidden="1" x14ac:dyDescent="0.3">
      <c r="A1400" s="754"/>
      <c r="B1400" s="632"/>
      <c r="C1400" s="36"/>
      <c r="D1400" s="632"/>
      <c r="E1400" s="9"/>
      <c r="F1400" s="9"/>
      <c r="G1400" s="916"/>
      <c r="H1400" s="916"/>
      <c r="I1400" s="916"/>
      <c r="J1400" s="9"/>
      <c r="K1400" s="916"/>
    </row>
    <row r="1401" spans="1:11" ht="15.6" hidden="1" x14ac:dyDescent="0.3">
      <c r="A1401" s="754"/>
      <c r="B1401" s="7" t="s">
        <v>1478</v>
      </c>
      <c r="C1401" s="7"/>
      <c r="D1401" s="20" t="s">
        <v>1613</v>
      </c>
      <c r="E1401" s="7"/>
      <c r="F1401" s="7"/>
      <c r="G1401" s="964"/>
      <c r="H1401" s="964"/>
      <c r="I1401" s="964"/>
      <c r="J1401" s="7"/>
      <c r="K1401" s="964"/>
    </row>
    <row r="1402" spans="1:11" ht="15.6" hidden="1" x14ac:dyDescent="0.3">
      <c r="A1402" s="754"/>
      <c r="B1402" s="574" t="s">
        <v>1479</v>
      </c>
      <c r="C1402" s="574"/>
      <c r="D1402" s="571" t="s">
        <v>1614</v>
      </c>
      <c r="E1402" s="574"/>
      <c r="F1402" s="16"/>
      <c r="G1402" s="916"/>
      <c r="H1402" s="916">
        <f t="shared" si="142"/>
        <v>0</v>
      </c>
      <c r="I1402" s="916">
        <f>H1402*$I$14</f>
        <v>0</v>
      </c>
      <c r="J1402" s="10"/>
      <c r="K1402" s="953">
        <f>SUM(H1402:I1402)</f>
        <v>0</v>
      </c>
    </row>
    <row r="1403" spans="1:11" ht="15.6" hidden="1" x14ac:dyDescent="0.3">
      <c r="A1403" s="754"/>
      <c r="B1403" s="574" t="s">
        <v>1480</v>
      </c>
      <c r="C1403" s="574"/>
      <c r="D1403" s="571" t="s">
        <v>1615</v>
      </c>
      <c r="E1403" s="574"/>
      <c r="F1403" s="16"/>
      <c r="G1403" s="916"/>
      <c r="H1403" s="916">
        <f t="shared" si="142"/>
        <v>0</v>
      </c>
      <c r="I1403" s="916">
        <f>H1403*$I$14</f>
        <v>0</v>
      </c>
      <c r="J1403" s="10"/>
      <c r="K1403" s="953">
        <f>SUM(H1403:I1403)</f>
        <v>0</v>
      </c>
    </row>
    <row r="1404" spans="1:11" ht="15.6" hidden="1" x14ac:dyDescent="0.3">
      <c r="A1404" s="754"/>
      <c r="B1404" s="574" t="s">
        <v>1481</v>
      </c>
      <c r="C1404" s="574"/>
      <c r="D1404" s="571" t="s">
        <v>1616</v>
      </c>
      <c r="E1404" s="574"/>
      <c r="F1404" s="16"/>
      <c r="G1404" s="916"/>
      <c r="H1404" s="916">
        <f t="shared" si="142"/>
        <v>0</v>
      </c>
      <c r="I1404" s="916">
        <f>H1404*$I$14</f>
        <v>0</v>
      </c>
      <c r="J1404" s="10"/>
      <c r="K1404" s="953">
        <f>SUM(H1404:I1404)</f>
        <v>0</v>
      </c>
    </row>
    <row r="1405" spans="1:11" ht="15.6" hidden="1" x14ac:dyDescent="0.3">
      <c r="A1405" s="754"/>
      <c r="B1405" s="574"/>
      <c r="C1405" s="574"/>
      <c r="D1405" s="571"/>
      <c r="E1405" s="574"/>
      <c r="F1405" s="574"/>
      <c r="G1405" s="955"/>
      <c r="H1405" s="955"/>
      <c r="I1405" s="955"/>
      <c r="J1405" s="574"/>
      <c r="K1405" s="955"/>
    </row>
    <row r="1406" spans="1:11" ht="15.6" hidden="1" x14ac:dyDescent="0.3">
      <c r="A1406" s="754"/>
      <c r="B1406" s="7" t="s">
        <v>1482</v>
      </c>
      <c r="C1406" s="7"/>
      <c r="D1406" s="20" t="s">
        <v>1617</v>
      </c>
      <c r="E1406" s="7"/>
      <c r="F1406" s="7"/>
      <c r="G1406" s="964"/>
      <c r="H1406" s="964"/>
      <c r="I1406" s="964"/>
      <c r="J1406" s="7"/>
      <c r="K1406" s="964"/>
    </row>
    <row r="1407" spans="1:11" ht="15.6" hidden="1" x14ac:dyDescent="0.3">
      <c r="A1407" s="754"/>
      <c r="B1407" s="574" t="s">
        <v>1483</v>
      </c>
      <c r="C1407" s="574"/>
      <c r="D1407" s="571" t="s">
        <v>1357</v>
      </c>
      <c r="E1407" s="574"/>
      <c r="F1407" s="574"/>
      <c r="G1407" s="955"/>
      <c r="H1407" s="916">
        <f t="shared" si="142"/>
        <v>0</v>
      </c>
      <c r="I1407" s="916">
        <f t="shared" ref="I1407:I1414" si="145">H1407*$I$14</f>
        <v>0</v>
      </c>
      <c r="J1407" s="10"/>
      <c r="K1407" s="953">
        <f t="shared" ref="K1407:K1414" si="146">SUM(H1407:I1407)</f>
        <v>0</v>
      </c>
    </row>
    <row r="1408" spans="1:11" ht="15.6" hidden="1" x14ac:dyDescent="0.3">
      <c r="A1408" s="754"/>
      <c r="B1408" s="574" t="s">
        <v>1484</v>
      </c>
      <c r="C1408" s="574"/>
      <c r="D1408" s="571" t="s">
        <v>1351</v>
      </c>
      <c r="E1408" s="574"/>
      <c r="F1408" s="574"/>
      <c r="G1408" s="955"/>
      <c r="H1408" s="916">
        <f t="shared" si="142"/>
        <v>0</v>
      </c>
      <c r="I1408" s="916">
        <f t="shared" si="145"/>
        <v>0</v>
      </c>
      <c r="J1408" s="10"/>
      <c r="K1408" s="953">
        <f t="shared" si="146"/>
        <v>0</v>
      </c>
    </row>
    <row r="1409" spans="1:13" ht="15.6" hidden="1" x14ac:dyDescent="0.3">
      <c r="A1409" s="754"/>
      <c r="B1409" s="574" t="s">
        <v>1485</v>
      </c>
      <c r="C1409" s="574"/>
      <c r="D1409" s="571" t="s">
        <v>1618</v>
      </c>
      <c r="E1409" s="574"/>
      <c r="F1409" s="574"/>
      <c r="G1409" s="955"/>
      <c r="H1409" s="916">
        <f t="shared" si="142"/>
        <v>0</v>
      </c>
      <c r="I1409" s="916">
        <f t="shared" si="145"/>
        <v>0</v>
      </c>
      <c r="J1409" s="10"/>
      <c r="K1409" s="953">
        <f t="shared" si="146"/>
        <v>0</v>
      </c>
    </row>
    <row r="1410" spans="1:13" ht="15.6" hidden="1" x14ac:dyDescent="0.3">
      <c r="A1410" s="754"/>
      <c r="B1410" s="574" t="s">
        <v>1486</v>
      </c>
      <c r="C1410" s="574"/>
      <c r="D1410" s="571" t="s">
        <v>1342</v>
      </c>
      <c r="E1410" s="574"/>
      <c r="F1410" s="574"/>
      <c r="G1410" s="955"/>
      <c r="H1410" s="916">
        <f t="shared" si="142"/>
        <v>0</v>
      </c>
      <c r="I1410" s="916">
        <f t="shared" si="145"/>
        <v>0</v>
      </c>
      <c r="J1410" s="10"/>
      <c r="K1410" s="953">
        <f t="shared" si="146"/>
        <v>0</v>
      </c>
    </row>
    <row r="1411" spans="1:13" ht="15.6" hidden="1" x14ac:dyDescent="0.3">
      <c r="A1411" s="754"/>
      <c r="B1411" s="574" t="s">
        <v>1487</v>
      </c>
      <c r="C1411" s="574"/>
      <c r="D1411" s="571" t="s">
        <v>1352</v>
      </c>
      <c r="E1411" s="574"/>
      <c r="F1411" s="574"/>
      <c r="G1411" s="955"/>
      <c r="H1411" s="916">
        <f t="shared" si="142"/>
        <v>0</v>
      </c>
      <c r="I1411" s="916">
        <f t="shared" si="145"/>
        <v>0</v>
      </c>
      <c r="J1411" s="10"/>
      <c r="K1411" s="953">
        <f t="shared" si="146"/>
        <v>0</v>
      </c>
    </row>
    <row r="1412" spans="1:13" ht="15.6" hidden="1" x14ac:dyDescent="0.3">
      <c r="A1412" s="754"/>
      <c r="B1412" s="574" t="s">
        <v>1488</v>
      </c>
      <c r="C1412" s="574"/>
      <c r="D1412" s="571" t="s">
        <v>1353</v>
      </c>
      <c r="E1412" s="574"/>
      <c r="F1412" s="574"/>
      <c r="G1412" s="955"/>
      <c r="H1412" s="916">
        <f t="shared" si="142"/>
        <v>0</v>
      </c>
      <c r="I1412" s="916">
        <f t="shared" si="145"/>
        <v>0</v>
      </c>
      <c r="J1412" s="10"/>
      <c r="K1412" s="953">
        <f t="shared" si="146"/>
        <v>0</v>
      </c>
    </row>
    <row r="1413" spans="1:13" ht="15.6" hidden="1" x14ac:dyDescent="0.3">
      <c r="A1413" s="754"/>
      <c r="B1413" s="574" t="s">
        <v>1489</v>
      </c>
      <c r="C1413" s="574"/>
      <c r="D1413" s="571" t="s">
        <v>1619</v>
      </c>
      <c r="E1413" s="574"/>
      <c r="F1413" s="574"/>
      <c r="G1413" s="955"/>
      <c r="H1413" s="916">
        <f t="shared" si="142"/>
        <v>0</v>
      </c>
      <c r="I1413" s="916">
        <f t="shared" si="145"/>
        <v>0</v>
      </c>
      <c r="J1413" s="10"/>
      <c r="K1413" s="953">
        <f t="shared" si="146"/>
        <v>0</v>
      </c>
    </row>
    <row r="1414" spans="1:13" ht="15.6" hidden="1" x14ac:dyDescent="0.3">
      <c r="A1414" s="754"/>
      <c r="B1414" s="574" t="s">
        <v>1490</v>
      </c>
      <c r="C1414" s="574"/>
      <c r="D1414" s="571" t="s">
        <v>1620</v>
      </c>
      <c r="E1414" s="574"/>
      <c r="F1414" s="574"/>
      <c r="G1414" s="955"/>
      <c r="H1414" s="916">
        <f t="shared" si="142"/>
        <v>0</v>
      </c>
      <c r="I1414" s="916">
        <f t="shared" si="145"/>
        <v>0</v>
      </c>
      <c r="J1414" s="10"/>
      <c r="K1414" s="953">
        <f t="shared" si="146"/>
        <v>0</v>
      </c>
    </row>
    <row r="1415" spans="1:13" ht="15.6" hidden="1" x14ac:dyDescent="0.3">
      <c r="A1415" s="754"/>
      <c r="B1415" s="632"/>
      <c r="C1415" s="36"/>
      <c r="D1415" s="632"/>
      <c r="E1415" s="9"/>
      <c r="F1415" s="9"/>
      <c r="G1415" s="916"/>
      <c r="H1415" s="916"/>
      <c r="I1415" s="916"/>
      <c r="J1415" s="9"/>
      <c r="K1415" s="916"/>
    </row>
    <row r="1416" spans="1:13" ht="15.6" x14ac:dyDescent="0.3">
      <c r="A1416" s="754" t="s">
        <v>4247</v>
      </c>
      <c r="B1416" s="632"/>
      <c r="C1416" s="36"/>
      <c r="D1416" s="632"/>
      <c r="E1416" s="9"/>
      <c r="F1416" s="9"/>
      <c r="G1416" s="916"/>
      <c r="H1416" s="916"/>
      <c r="I1416" s="916"/>
      <c r="J1416" s="9"/>
      <c r="K1416" s="916"/>
      <c r="L1416" s="1058"/>
      <c r="M1416" s="1058"/>
    </row>
    <row r="1417" spans="1:13" ht="15.6" x14ac:dyDescent="0.3">
      <c r="A1417" s="754" t="str">
        <f>IF(K1417&lt;&gt;0,"x","")</f>
        <v>x</v>
      </c>
      <c r="B1417" s="407" t="s">
        <v>1491</v>
      </c>
      <c r="C1417" s="407"/>
      <c r="D1417" s="408" t="s">
        <v>1621</v>
      </c>
      <c r="E1417" s="407"/>
      <c r="F1417" s="407"/>
      <c r="G1417" s="966"/>
      <c r="H1417" s="966">
        <f>TRUNC(SUM(H1418:H1550),2)</f>
        <v>3931.3</v>
      </c>
      <c r="I1417" s="966">
        <f>TRUNC(SUM(I1418:I1550),2)</f>
        <v>1059.58</v>
      </c>
      <c r="J1417" s="966">
        <f>TRUNC(SUM(J1418:J1550),2)</f>
        <v>0</v>
      </c>
      <c r="K1417" s="966">
        <f>TRUNC(SUM(K1418:K1550),2)</f>
        <v>4990.88</v>
      </c>
      <c r="L1417" s="1058"/>
      <c r="M1417" s="1058"/>
    </row>
    <row r="1418" spans="1:13" ht="15.6" hidden="1" x14ac:dyDescent="0.3">
      <c r="A1418" s="754"/>
      <c r="B1418" s="7" t="s">
        <v>1492</v>
      </c>
      <c r="C1418" s="7"/>
      <c r="D1418" s="20" t="s">
        <v>1593</v>
      </c>
      <c r="E1418" s="7"/>
      <c r="F1418" s="7"/>
      <c r="G1418" s="964"/>
      <c r="H1418" s="964"/>
      <c r="I1418" s="964"/>
      <c r="J1418" s="7"/>
      <c r="K1418" s="964"/>
    </row>
    <row r="1419" spans="1:13" ht="15.6" hidden="1" x14ac:dyDescent="0.3">
      <c r="A1419" s="754"/>
      <c r="B1419" s="574" t="s">
        <v>1493</v>
      </c>
      <c r="C1419" s="574"/>
      <c r="D1419" s="571" t="s">
        <v>1302</v>
      </c>
      <c r="E1419" s="574"/>
      <c r="F1419" s="574"/>
      <c r="G1419" s="916"/>
      <c r="H1419" s="916">
        <f t="shared" si="142"/>
        <v>0</v>
      </c>
      <c r="I1419" s="916">
        <f t="shared" ref="I1419:I1431" si="147">H1419*$I$14</f>
        <v>0</v>
      </c>
      <c r="J1419" s="10"/>
      <c r="K1419" s="953">
        <f t="shared" ref="K1419:K1431" si="148">SUM(H1419:I1419)</f>
        <v>0</v>
      </c>
    </row>
    <row r="1420" spans="1:13" ht="15.6" hidden="1" x14ac:dyDescent="0.3">
      <c r="A1420" s="754"/>
      <c r="B1420" s="574" t="s">
        <v>1494</v>
      </c>
      <c r="C1420" s="574"/>
      <c r="D1420" s="571" t="s">
        <v>1594</v>
      </c>
      <c r="E1420" s="574"/>
      <c r="F1420" s="574"/>
      <c r="G1420" s="916"/>
      <c r="H1420" s="916">
        <f t="shared" si="142"/>
        <v>0</v>
      </c>
      <c r="I1420" s="916">
        <f t="shared" si="147"/>
        <v>0</v>
      </c>
      <c r="J1420" s="10"/>
      <c r="K1420" s="953">
        <f t="shared" si="148"/>
        <v>0</v>
      </c>
    </row>
    <row r="1421" spans="1:13" ht="15.6" hidden="1" x14ac:dyDescent="0.3">
      <c r="A1421" s="754"/>
      <c r="B1421" s="574" t="s">
        <v>1495</v>
      </c>
      <c r="C1421" s="574"/>
      <c r="D1421" s="571" t="s">
        <v>1622</v>
      </c>
      <c r="E1421" s="574"/>
      <c r="F1421" s="574"/>
      <c r="G1421" s="916"/>
      <c r="H1421" s="916">
        <f t="shared" si="142"/>
        <v>0</v>
      </c>
      <c r="I1421" s="916">
        <f t="shared" si="147"/>
        <v>0</v>
      </c>
      <c r="J1421" s="10"/>
      <c r="K1421" s="953">
        <f t="shared" si="148"/>
        <v>0</v>
      </c>
    </row>
    <row r="1422" spans="1:13" ht="15.6" hidden="1" x14ac:dyDescent="0.3">
      <c r="A1422" s="754"/>
      <c r="B1422" s="574" t="s">
        <v>1496</v>
      </c>
      <c r="C1422" s="574"/>
      <c r="D1422" s="571" t="s">
        <v>1623</v>
      </c>
      <c r="E1422" s="574"/>
      <c r="F1422" s="574"/>
      <c r="G1422" s="916"/>
      <c r="H1422" s="916">
        <f t="shared" si="142"/>
        <v>0</v>
      </c>
      <c r="I1422" s="916">
        <f t="shared" si="147"/>
        <v>0</v>
      </c>
      <c r="J1422" s="10"/>
      <c r="K1422" s="953">
        <f t="shared" si="148"/>
        <v>0</v>
      </c>
    </row>
    <row r="1423" spans="1:13" ht="15.6" hidden="1" x14ac:dyDescent="0.3">
      <c r="A1423" s="754"/>
      <c r="B1423" s="574" t="s">
        <v>1497</v>
      </c>
      <c r="C1423" s="574"/>
      <c r="D1423" s="571" t="s">
        <v>1624</v>
      </c>
      <c r="E1423" s="574"/>
      <c r="F1423" s="574"/>
      <c r="G1423" s="916"/>
      <c r="H1423" s="916">
        <f t="shared" si="142"/>
        <v>0</v>
      </c>
      <c r="I1423" s="916">
        <f t="shared" si="147"/>
        <v>0</v>
      </c>
      <c r="J1423" s="10"/>
      <c r="K1423" s="953">
        <f t="shared" si="148"/>
        <v>0</v>
      </c>
    </row>
    <row r="1424" spans="1:13" ht="15.6" hidden="1" x14ac:dyDescent="0.3">
      <c r="A1424" s="754"/>
      <c r="B1424" s="574" t="s">
        <v>1498</v>
      </c>
      <c r="C1424" s="574"/>
      <c r="D1424" s="571" t="s">
        <v>1308</v>
      </c>
      <c r="E1424" s="574"/>
      <c r="F1424" s="574"/>
      <c r="G1424" s="916"/>
      <c r="H1424" s="916">
        <f t="shared" si="142"/>
        <v>0</v>
      </c>
      <c r="I1424" s="916">
        <f t="shared" si="147"/>
        <v>0</v>
      </c>
      <c r="J1424" s="10"/>
      <c r="K1424" s="953">
        <f t="shared" si="148"/>
        <v>0</v>
      </c>
    </row>
    <row r="1425" spans="1:11" ht="15.6" hidden="1" x14ac:dyDescent="0.3">
      <c r="A1425" s="754"/>
      <c r="B1425" s="574" t="s">
        <v>1499</v>
      </c>
      <c r="C1425" s="574"/>
      <c r="D1425" s="571" t="s">
        <v>1596</v>
      </c>
      <c r="E1425" s="574"/>
      <c r="F1425" s="574"/>
      <c r="G1425" s="916"/>
      <c r="H1425" s="916">
        <f t="shared" si="142"/>
        <v>0</v>
      </c>
      <c r="I1425" s="916">
        <f t="shared" si="147"/>
        <v>0</v>
      </c>
      <c r="J1425" s="10"/>
      <c r="K1425" s="953">
        <f t="shared" si="148"/>
        <v>0</v>
      </c>
    </row>
    <row r="1426" spans="1:11" ht="15.6" hidden="1" x14ac:dyDescent="0.3">
      <c r="A1426" s="754"/>
      <c r="B1426" s="574" t="s">
        <v>1500</v>
      </c>
      <c r="C1426" s="574"/>
      <c r="D1426" s="571" t="s">
        <v>1307</v>
      </c>
      <c r="E1426" s="574"/>
      <c r="F1426" s="574"/>
      <c r="G1426" s="916"/>
      <c r="H1426" s="916">
        <f t="shared" si="142"/>
        <v>0</v>
      </c>
      <c r="I1426" s="916">
        <f t="shared" si="147"/>
        <v>0</v>
      </c>
      <c r="J1426" s="10"/>
      <c r="K1426" s="953">
        <f t="shared" si="148"/>
        <v>0</v>
      </c>
    </row>
    <row r="1427" spans="1:11" ht="15.6" hidden="1" x14ac:dyDescent="0.3">
      <c r="A1427" s="754"/>
      <c r="B1427" s="574" t="s">
        <v>1501</v>
      </c>
      <c r="C1427" s="574"/>
      <c r="D1427" s="571" t="s">
        <v>1625</v>
      </c>
      <c r="E1427" s="574"/>
      <c r="F1427" s="574"/>
      <c r="G1427" s="916"/>
      <c r="H1427" s="916">
        <f t="shared" si="142"/>
        <v>0</v>
      </c>
      <c r="I1427" s="916">
        <f t="shared" si="147"/>
        <v>0</v>
      </c>
      <c r="J1427" s="10"/>
      <c r="K1427" s="953">
        <f t="shared" si="148"/>
        <v>0</v>
      </c>
    </row>
    <row r="1428" spans="1:11" ht="15.6" hidden="1" x14ac:dyDescent="0.3">
      <c r="A1428" s="754"/>
      <c r="B1428" s="574" t="s">
        <v>1502</v>
      </c>
      <c r="C1428" s="574"/>
      <c r="D1428" s="571" t="s">
        <v>1326</v>
      </c>
      <c r="E1428" s="574"/>
      <c r="F1428" s="574"/>
      <c r="G1428" s="916"/>
      <c r="H1428" s="916">
        <f t="shared" si="142"/>
        <v>0</v>
      </c>
      <c r="I1428" s="916">
        <f t="shared" si="147"/>
        <v>0</v>
      </c>
      <c r="J1428" s="10"/>
      <c r="K1428" s="953">
        <f t="shared" si="148"/>
        <v>0</v>
      </c>
    </row>
    <row r="1429" spans="1:11" ht="15.6" hidden="1" x14ac:dyDescent="0.3">
      <c r="A1429" s="754"/>
      <c r="B1429" s="574" t="s">
        <v>1503</v>
      </c>
      <c r="C1429" s="574"/>
      <c r="D1429" s="571" t="s">
        <v>1597</v>
      </c>
      <c r="E1429" s="574"/>
      <c r="F1429" s="574"/>
      <c r="G1429" s="916"/>
      <c r="H1429" s="916">
        <f t="shared" si="142"/>
        <v>0</v>
      </c>
      <c r="I1429" s="916">
        <f t="shared" si="147"/>
        <v>0</v>
      </c>
      <c r="J1429" s="10"/>
      <c r="K1429" s="953">
        <f t="shared" si="148"/>
        <v>0</v>
      </c>
    </row>
    <row r="1430" spans="1:11" ht="15.6" hidden="1" x14ac:dyDescent="0.3">
      <c r="A1430" s="754"/>
      <c r="B1430" s="574" t="s">
        <v>1504</v>
      </c>
      <c r="C1430" s="574"/>
      <c r="D1430" s="571" t="s">
        <v>1626</v>
      </c>
      <c r="E1430" s="574"/>
      <c r="F1430" s="574"/>
      <c r="G1430" s="916"/>
      <c r="H1430" s="916">
        <f t="shared" si="142"/>
        <v>0</v>
      </c>
      <c r="I1430" s="916">
        <f t="shared" si="147"/>
        <v>0</v>
      </c>
      <c r="J1430" s="10"/>
      <c r="K1430" s="953">
        <f t="shared" si="148"/>
        <v>0</v>
      </c>
    </row>
    <row r="1431" spans="1:11" ht="15.6" hidden="1" x14ac:dyDescent="0.3">
      <c r="A1431" s="754"/>
      <c r="B1431" s="574" t="s">
        <v>1505</v>
      </c>
      <c r="C1431" s="574"/>
      <c r="D1431" s="571" t="s">
        <v>1311</v>
      </c>
      <c r="E1431" s="574"/>
      <c r="F1431" s="574"/>
      <c r="G1431" s="916"/>
      <c r="H1431" s="916">
        <f t="shared" si="142"/>
        <v>0</v>
      </c>
      <c r="I1431" s="916">
        <f t="shared" si="147"/>
        <v>0</v>
      </c>
      <c r="J1431" s="10"/>
      <c r="K1431" s="953">
        <f t="shared" si="148"/>
        <v>0</v>
      </c>
    </row>
    <row r="1432" spans="1:11" ht="15.6" hidden="1" x14ac:dyDescent="0.3">
      <c r="A1432" s="754"/>
      <c r="B1432" s="632"/>
      <c r="C1432" s="36"/>
      <c r="D1432" s="632"/>
      <c r="E1432" s="9"/>
      <c r="F1432" s="9"/>
      <c r="G1432" s="916"/>
      <c r="H1432" s="916"/>
      <c r="I1432" s="916"/>
      <c r="J1432" s="9"/>
      <c r="K1432" s="916"/>
    </row>
    <row r="1433" spans="1:11" ht="15.6" hidden="1" x14ac:dyDescent="0.3">
      <c r="A1433" s="754"/>
      <c r="B1433" s="7" t="s">
        <v>1506</v>
      </c>
      <c r="C1433" s="7"/>
      <c r="D1433" s="20" t="s">
        <v>1602</v>
      </c>
      <c r="E1433" s="7"/>
      <c r="F1433" s="7"/>
      <c r="G1433" s="964"/>
      <c r="H1433" s="964"/>
      <c r="I1433" s="964"/>
      <c r="J1433" s="7"/>
      <c r="K1433" s="964"/>
    </row>
    <row r="1434" spans="1:11" ht="15.6" hidden="1" x14ac:dyDescent="0.3">
      <c r="A1434" s="754"/>
      <c r="B1434" s="574" t="s">
        <v>1507</v>
      </c>
      <c r="C1434" s="574"/>
      <c r="D1434" s="571" t="s">
        <v>1302</v>
      </c>
      <c r="E1434" s="574"/>
      <c r="F1434" s="574"/>
      <c r="G1434" s="955"/>
      <c r="H1434" s="916">
        <f t="shared" si="142"/>
        <v>0</v>
      </c>
      <c r="I1434" s="916">
        <f t="shared" ref="I1434:I1439" si="149">H1434*$I$14</f>
        <v>0</v>
      </c>
      <c r="J1434" s="10"/>
      <c r="K1434" s="953">
        <f t="shared" ref="K1434:K1439" si="150">SUM(H1434:I1434)</f>
        <v>0</v>
      </c>
    </row>
    <row r="1435" spans="1:11" ht="15.6" hidden="1" x14ac:dyDescent="0.3">
      <c r="A1435" s="754"/>
      <c r="B1435" s="574" t="s">
        <v>1508</v>
      </c>
      <c r="C1435" s="574"/>
      <c r="D1435" s="571" t="s">
        <v>1303</v>
      </c>
      <c r="E1435" s="574"/>
      <c r="F1435" s="574"/>
      <c r="G1435" s="955"/>
      <c r="H1435" s="916">
        <f t="shared" si="142"/>
        <v>0</v>
      </c>
      <c r="I1435" s="916">
        <f t="shared" si="149"/>
        <v>0</v>
      </c>
      <c r="J1435" s="10"/>
      <c r="K1435" s="953">
        <f t="shared" si="150"/>
        <v>0</v>
      </c>
    </row>
    <row r="1436" spans="1:11" ht="15.6" hidden="1" x14ac:dyDescent="0.3">
      <c r="A1436" s="754"/>
      <c r="B1436" s="574" t="s">
        <v>1509</v>
      </c>
      <c r="C1436" s="574"/>
      <c r="D1436" s="571" t="s">
        <v>1595</v>
      </c>
      <c r="E1436" s="574"/>
      <c r="F1436" s="574"/>
      <c r="G1436" s="955"/>
      <c r="H1436" s="916">
        <f t="shared" si="142"/>
        <v>0</v>
      </c>
      <c r="I1436" s="916">
        <f t="shared" si="149"/>
        <v>0</v>
      </c>
      <c r="J1436" s="10"/>
      <c r="K1436" s="953">
        <f t="shared" si="150"/>
        <v>0</v>
      </c>
    </row>
    <row r="1437" spans="1:11" ht="15.6" hidden="1" x14ac:dyDescent="0.3">
      <c r="A1437" s="754"/>
      <c r="B1437" s="574" t="s">
        <v>1510</v>
      </c>
      <c r="C1437" s="574"/>
      <c r="D1437" s="571" t="s">
        <v>1305</v>
      </c>
      <c r="E1437" s="574"/>
      <c r="F1437" s="574"/>
      <c r="G1437" s="955"/>
      <c r="H1437" s="916">
        <f t="shared" si="142"/>
        <v>0</v>
      </c>
      <c r="I1437" s="916">
        <f t="shared" si="149"/>
        <v>0</v>
      </c>
      <c r="J1437" s="10"/>
      <c r="K1437" s="953">
        <f t="shared" si="150"/>
        <v>0</v>
      </c>
    </row>
    <row r="1438" spans="1:11" ht="15.6" hidden="1" x14ac:dyDescent="0.3">
      <c r="A1438" s="754"/>
      <c r="B1438" s="574" t="s">
        <v>1511</v>
      </c>
      <c r="C1438" s="574"/>
      <c r="D1438" s="571" t="s">
        <v>1326</v>
      </c>
      <c r="E1438" s="574"/>
      <c r="F1438" s="574"/>
      <c r="G1438" s="955"/>
      <c r="H1438" s="916">
        <f t="shared" si="142"/>
        <v>0</v>
      </c>
      <c r="I1438" s="916">
        <f t="shared" si="149"/>
        <v>0</v>
      </c>
      <c r="J1438" s="10"/>
      <c r="K1438" s="953">
        <f t="shared" si="150"/>
        <v>0</v>
      </c>
    </row>
    <row r="1439" spans="1:11" ht="15.6" hidden="1" x14ac:dyDescent="0.3">
      <c r="A1439" s="754"/>
      <c r="B1439" s="574" t="s">
        <v>1512</v>
      </c>
      <c r="C1439" s="574"/>
      <c r="D1439" s="571" t="s">
        <v>1307</v>
      </c>
      <c r="E1439" s="574"/>
      <c r="F1439" s="574"/>
      <c r="G1439" s="955"/>
      <c r="H1439" s="916">
        <f t="shared" si="142"/>
        <v>0</v>
      </c>
      <c r="I1439" s="916">
        <f t="shared" si="149"/>
        <v>0</v>
      </c>
      <c r="J1439" s="10"/>
      <c r="K1439" s="953">
        <f t="shared" si="150"/>
        <v>0</v>
      </c>
    </row>
    <row r="1440" spans="1:11" ht="15.6" hidden="1" x14ac:dyDescent="0.3">
      <c r="A1440" s="754"/>
      <c r="B1440" s="632"/>
      <c r="C1440" s="36"/>
      <c r="D1440" s="631"/>
      <c r="E1440" s="9"/>
      <c r="F1440" s="9"/>
      <c r="G1440" s="916"/>
      <c r="H1440" s="916"/>
      <c r="I1440" s="916"/>
      <c r="J1440" s="9"/>
      <c r="K1440" s="916"/>
    </row>
    <row r="1441" spans="1:13" ht="15.6" x14ac:dyDescent="0.3">
      <c r="A1441" s="754" t="s">
        <v>4247</v>
      </c>
      <c r="B1441" s="7" t="s">
        <v>1513</v>
      </c>
      <c r="C1441" s="7"/>
      <c r="D1441" s="20" t="s">
        <v>1603</v>
      </c>
      <c r="E1441" s="7"/>
      <c r="F1441" s="7"/>
      <c r="G1441" s="964"/>
      <c r="H1441" s="964"/>
      <c r="I1441" s="964"/>
      <c r="J1441" s="7"/>
      <c r="K1441" s="964"/>
      <c r="L1441" s="1058"/>
      <c r="M1441" s="1058"/>
    </row>
    <row r="1442" spans="1:13" ht="15.6" x14ac:dyDescent="0.3">
      <c r="A1442" s="754" t="s">
        <v>4247</v>
      </c>
      <c r="B1442" s="116" t="s">
        <v>1514</v>
      </c>
      <c r="C1442" s="116"/>
      <c r="D1442" s="117" t="s">
        <v>1302</v>
      </c>
      <c r="E1442" s="116"/>
      <c r="F1442" s="116"/>
      <c r="G1442" s="999"/>
      <c r="H1442" s="960"/>
      <c r="I1442" s="960"/>
      <c r="J1442" s="110"/>
      <c r="K1442" s="957"/>
      <c r="L1442" s="1058"/>
      <c r="M1442" s="1058"/>
    </row>
    <row r="1443" spans="1:13" ht="26.4" x14ac:dyDescent="0.3">
      <c r="A1443" s="754" t="str">
        <f>IF(K1443&lt;&gt;0,"x","")</f>
        <v>x</v>
      </c>
      <c r="B1443" s="69" t="s">
        <v>2584</v>
      </c>
      <c r="C1443" s="92" t="s">
        <v>2656</v>
      </c>
      <c r="D1443" s="596" t="s">
        <v>4078</v>
      </c>
      <c r="E1443" s="646">
        <v>5.4</v>
      </c>
      <c r="F1443" s="613" t="s">
        <v>210</v>
      </c>
      <c r="G1443" s="916">
        <v>10.75272286045352</v>
      </c>
      <c r="H1443" s="916">
        <f>TRUNC(E1443*G1443,2)</f>
        <v>58.06</v>
      </c>
      <c r="I1443" s="916">
        <f>TRUNC(H1443*$I$14,2)</f>
        <v>15.65</v>
      </c>
      <c r="J1443" s="30"/>
      <c r="K1443" s="953">
        <f>TRUNC(SUM(H1443:I1443),2)</f>
        <v>73.709999999999994</v>
      </c>
      <c r="L1443" s="1058"/>
      <c r="M1443" s="1058"/>
    </row>
    <row r="1444" spans="1:13" ht="26.4" x14ac:dyDescent="0.3">
      <c r="A1444" s="754" t="str">
        <f>IF(K1444&lt;&gt;0,"x","")</f>
        <v>x</v>
      </c>
      <c r="B1444" s="574" t="s">
        <v>2585</v>
      </c>
      <c r="C1444" s="96" t="s">
        <v>2657</v>
      </c>
      <c r="D1444" s="594" t="s">
        <v>4079</v>
      </c>
      <c r="E1444" s="646">
        <v>20.309999999999999</v>
      </c>
      <c r="F1444" s="101" t="s">
        <v>210</v>
      </c>
      <c r="G1444" s="916">
        <v>15.794058800962885</v>
      </c>
      <c r="H1444" s="916">
        <f>TRUNC(E1444*G1444,2)</f>
        <v>320.77</v>
      </c>
      <c r="I1444" s="916">
        <f>TRUNC(H1444*$I$14,2)</f>
        <v>86.46</v>
      </c>
      <c r="J1444" s="10"/>
      <c r="K1444" s="953">
        <f>TRUNC(SUM(H1444:I1444),2)</f>
        <v>407.23</v>
      </c>
      <c r="L1444" s="1058"/>
      <c r="M1444" s="1058"/>
    </row>
    <row r="1445" spans="1:13" ht="26.4" x14ac:dyDescent="0.3">
      <c r="A1445" s="754" t="str">
        <f>IF(K1445&lt;&gt;0,"x","")</f>
        <v>x</v>
      </c>
      <c r="B1445" s="27" t="s">
        <v>2586</v>
      </c>
      <c r="C1445" s="95" t="s">
        <v>2658</v>
      </c>
      <c r="D1445" s="595" t="s">
        <v>4080</v>
      </c>
      <c r="E1445" s="646">
        <v>10.1</v>
      </c>
      <c r="F1445" s="103" t="s">
        <v>210</v>
      </c>
      <c r="G1445" s="916">
        <v>24.12981205702663</v>
      </c>
      <c r="H1445" s="916">
        <f>TRUNC(E1445*G1445,2)</f>
        <v>243.71</v>
      </c>
      <c r="I1445" s="916">
        <f>TRUNC(H1445*$I$14,2)</f>
        <v>65.69</v>
      </c>
      <c r="J1445" s="14"/>
      <c r="K1445" s="953">
        <f>TRUNC(SUM(H1445:I1445),2)</f>
        <v>309.39999999999998</v>
      </c>
      <c r="L1445" s="1058"/>
      <c r="M1445" s="1058"/>
    </row>
    <row r="1446" spans="1:13" ht="26.4" x14ac:dyDescent="0.3">
      <c r="A1446" s="754" t="str">
        <f>IF(K1446&lt;&gt;0,"x","")</f>
        <v>x</v>
      </c>
      <c r="B1446" s="574" t="s">
        <v>2587</v>
      </c>
      <c r="C1446" s="96" t="s">
        <v>2659</v>
      </c>
      <c r="D1446" s="594" t="s">
        <v>4081</v>
      </c>
      <c r="E1446" s="646">
        <v>50.3</v>
      </c>
      <c r="F1446" s="101" t="s">
        <v>210</v>
      </c>
      <c r="G1446" s="916">
        <v>31.237138517459929</v>
      </c>
      <c r="H1446" s="916">
        <f>TRUNC(E1446*G1446,2)</f>
        <v>1571.22</v>
      </c>
      <c r="I1446" s="916">
        <f>TRUNC(H1446*$I$14,2)</f>
        <v>423.55</v>
      </c>
      <c r="J1446" s="10"/>
      <c r="K1446" s="953">
        <f>TRUNC(SUM(H1446:I1446),2)</f>
        <v>1994.77</v>
      </c>
      <c r="L1446" s="1058"/>
      <c r="M1446" s="1058"/>
    </row>
    <row r="1447" spans="1:13" ht="15.6" x14ac:dyDescent="0.3">
      <c r="A1447" s="754" t="s">
        <v>4247</v>
      </c>
      <c r="B1447" s="82"/>
      <c r="C1447" s="82"/>
      <c r="D1447" s="83"/>
      <c r="E1447" s="82"/>
      <c r="F1447" s="82"/>
      <c r="G1447" s="995"/>
      <c r="H1447" s="969"/>
      <c r="I1447" s="969"/>
      <c r="J1447" s="18"/>
      <c r="K1447" s="958"/>
      <c r="L1447" s="1058"/>
      <c r="M1447" s="1058"/>
    </row>
    <row r="1448" spans="1:13" ht="15.6" hidden="1" x14ac:dyDescent="0.3">
      <c r="A1448" s="754"/>
      <c r="B1448" s="574" t="s">
        <v>1515</v>
      </c>
      <c r="C1448" s="574"/>
      <c r="D1448" s="571" t="s">
        <v>1317</v>
      </c>
      <c r="E1448" s="574"/>
      <c r="F1448" s="574"/>
      <c r="G1448" s="955"/>
      <c r="H1448" s="916">
        <f t="shared" si="142"/>
        <v>0</v>
      </c>
      <c r="I1448" s="916">
        <f>H1448*$I$14</f>
        <v>0</v>
      </c>
      <c r="J1448" s="10"/>
      <c r="K1448" s="953">
        <f>SUM(H1448:I1448)</f>
        <v>0</v>
      </c>
    </row>
    <row r="1449" spans="1:13" ht="15.6" hidden="1" x14ac:dyDescent="0.3">
      <c r="A1449" s="754"/>
      <c r="B1449" s="574" t="s">
        <v>1516</v>
      </c>
      <c r="C1449" s="574"/>
      <c r="D1449" s="571" t="s">
        <v>1306</v>
      </c>
      <c r="E1449" s="574"/>
      <c r="F1449" s="574"/>
      <c r="G1449" s="955"/>
      <c r="H1449" s="916">
        <f t="shared" si="142"/>
        <v>0</v>
      </c>
      <c r="I1449" s="916">
        <f>H1449*$I$14</f>
        <v>0</v>
      </c>
      <c r="J1449" s="10"/>
      <c r="K1449" s="953">
        <f>SUM(H1449:I1449)</f>
        <v>0</v>
      </c>
    </row>
    <row r="1450" spans="1:13" ht="15.6" x14ac:dyDescent="0.3">
      <c r="A1450" s="754" t="s">
        <v>4247</v>
      </c>
      <c r="B1450" s="116" t="s">
        <v>1517</v>
      </c>
      <c r="C1450" s="116"/>
      <c r="D1450" s="117" t="s">
        <v>1303</v>
      </c>
      <c r="E1450" s="116"/>
      <c r="F1450" s="116"/>
      <c r="G1450" s="999"/>
      <c r="H1450" s="960"/>
      <c r="I1450" s="960"/>
      <c r="J1450" s="110"/>
      <c r="K1450" s="957"/>
      <c r="L1450" s="1058"/>
      <c r="M1450" s="1058"/>
    </row>
    <row r="1451" spans="1:13" ht="15.6" x14ac:dyDescent="0.3">
      <c r="A1451" s="754" t="str">
        <f>IF(K1451&lt;&gt;0,"x","")</f>
        <v>x</v>
      </c>
      <c r="B1451" s="574" t="s">
        <v>2588</v>
      </c>
      <c r="C1451" s="735" t="s">
        <v>4181</v>
      </c>
      <c r="D1451" s="105" t="s">
        <v>3334</v>
      </c>
      <c r="E1451" s="646">
        <v>1</v>
      </c>
      <c r="F1451" s="101" t="s">
        <v>60</v>
      </c>
      <c r="G1451" s="955">
        <v>28.59681858659189</v>
      </c>
      <c r="H1451" s="916">
        <f>TRUNC(E1451*G1451,2)</f>
        <v>28.59</v>
      </c>
      <c r="I1451" s="916">
        <f>TRUNC(H1451*$I$14,2)</f>
        <v>7.7</v>
      </c>
      <c r="J1451" s="10"/>
      <c r="K1451" s="953">
        <f>TRUNC(SUM(H1451:I1451),2)</f>
        <v>36.29</v>
      </c>
      <c r="L1451" s="1058"/>
      <c r="M1451" s="1058"/>
    </row>
    <row r="1452" spans="1:13" ht="15.6" x14ac:dyDescent="0.3">
      <c r="A1452" s="754" t="str">
        <f>IF(K1452&lt;&gt;0,"x","")</f>
        <v>x</v>
      </c>
      <c r="B1452" s="27" t="s">
        <v>2589</v>
      </c>
      <c r="C1452" s="735" t="s">
        <v>4183</v>
      </c>
      <c r="D1452" s="104" t="s">
        <v>3335</v>
      </c>
      <c r="E1452" s="646">
        <v>2</v>
      </c>
      <c r="F1452" s="103" t="s">
        <v>60</v>
      </c>
      <c r="G1452" s="1000">
        <v>16.807112067489292</v>
      </c>
      <c r="H1452" s="916">
        <f>TRUNC(E1452*G1452,2)</f>
        <v>33.61</v>
      </c>
      <c r="I1452" s="916">
        <f>TRUNC(H1452*$I$14,2)</f>
        <v>9.06</v>
      </c>
      <c r="J1452" s="14"/>
      <c r="K1452" s="953">
        <f>TRUNC(SUM(H1452:I1452),2)</f>
        <v>42.67</v>
      </c>
      <c r="L1452" s="1058"/>
      <c r="M1452" s="1058"/>
    </row>
    <row r="1453" spans="1:13" ht="15.6" x14ac:dyDescent="0.3">
      <c r="A1453" s="754" t="str">
        <f>IF(K1453&lt;&gt;0,"x","")</f>
        <v>x</v>
      </c>
      <c r="B1453" s="574" t="s">
        <v>2590</v>
      </c>
      <c r="C1453" s="1052" t="s">
        <v>2987</v>
      </c>
      <c r="D1453" s="105" t="s">
        <v>3336</v>
      </c>
      <c r="E1453" s="646">
        <v>7</v>
      </c>
      <c r="F1453" s="101" t="s">
        <v>60</v>
      </c>
      <c r="G1453" s="916">
        <v>19.024661737523477</v>
      </c>
      <c r="H1453" s="916">
        <f>TRUNC(E1453*G1453,2)</f>
        <v>133.16999999999999</v>
      </c>
      <c r="I1453" s="916">
        <f>TRUNC(H1453*$I$14,2)</f>
        <v>35.89</v>
      </c>
      <c r="J1453" s="10"/>
      <c r="K1453" s="953">
        <f>TRUNC(SUM(H1453:I1453),2)</f>
        <v>169.06</v>
      </c>
      <c r="L1453" s="1058"/>
      <c r="M1453" s="1058"/>
    </row>
    <row r="1454" spans="1:13" ht="15.6" x14ac:dyDescent="0.3">
      <c r="A1454" s="754" t="str">
        <f>IF(K1454&lt;&gt;0,"x","")</f>
        <v>x</v>
      </c>
      <c r="B1454" s="574" t="s">
        <v>2591</v>
      </c>
      <c r="C1454" s="1052" t="s">
        <v>2988</v>
      </c>
      <c r="D1454" s="105" t="s">
        <v>3337</v>
      </c>
      <c r="E1454" s="646">
        <v>5</v>
      </c>
      <c r="F1454" s="101" t="s">
        <v>60</v>
      </c>
      <c r="G1454" s="916">
        <v>5.6635261356988122</v>
      </c>
      <c r="H1454" s="916">
        <f>TRUNC(E1454*G1454,2)</f>
        <v>28.31</v>
      </c>
      <c r="I1454" s="916">
        <f>TRUNC(H1454*$I$14,2)</f>
        <v>7.63</v>
      </c>
      <c r="J1454" s="10"/>
      <c r="K1454" s="953">
        <f>TRUNC(SUM(H1454:I1454),2)</f>
        <v>35.94</v>
      </c>
      <c r="L1454" s="1058"/>
      <c r="M1454" s="1058"/>
    </row>
    <row r="1455" spans="1:13" ht="15.6" x14ac:dyDescent="0.3">
      <c r="A1455" s="754" t="s">
        <v>4247</v>
      </c>
      <c r="B1455" s="82"/>
      <c r="C1455" s="82"/>
      <c r="D1455" s="83"/>
      <c r="E1455" s="82"/>
      <c r="F1455" s="82"/>
      <c r="G1455" s="995"/>
      <c r="H1455" s="969"/>
      <c r="I1455" s="969"/>
      <c r="J1455" s="18"/>
      <c r="K1455" s="958"/>
      <c r="L1455" s="1058"/>
      <c r="M1455" s="1058"/>
    </row>
    <row r="1456" spans="1:13" ht="15.6" x14ac:dyDescent="0.3">
      <c r="A1456" s="754" t="s">
        <v>4247</v>
      </c>
      <c r="B1456" s="116" t="s">
        <v>1518</v>
      </c>
      <c r="C1456" s="116"/>
      <c r="D1456" s="117" t="s">
        <v>1318</v>
      </c>
      <c r="E1456" s="116"/>
      <c r="F1456" s="116"/>
      <c r="G1456" s="999"/>
      <c r="H1456" s="960"/>
      <c r="I1456" s="960"/>
      <c r="J1456" s="110"/>
      <c r="K1456" s="957"/>
      <c r="L1456" s="1058"/>
      <c r="M1456" s="1058"/>
    </row>
    <row r="1457" spans="1:13" ht="15.6" x14ac:dyDescent="0.3">
      <c r="A1457" s="754" t="str">
        <f t="shared" ref="A1457:A1463" si="151">IF(K1457&lt;&gt;0,"x","")</f>
        <v>x</v>
      </c>
      <c r="B1457" s="567" t="s">
        <v>2592</v>
      </c>
      <c r="C1457" s="96" t="s">
        <v>2660</v>
      </c>
      <c r="D1457" s="34" t="s">
        <v>2661</v>
      </c>
      <c r="E1457" s="646">
        <v>2</v>
      </c>
      <c r="F1457" s="101" t="s">
        <v>60</v>
      </c>
      <c r="G1457" s="916">
        <v>4.2356794057127738</v>
      </c>
      <c r="H1457" s="916">
        <f t="shared" ref="H1457:H1463" si="152">TRUNC(E1457*G1457,2)</f>
        <v>8.4700000000000006</v>
      </c>
      <c r="I1457" s="916">
        <f t="shared" ref="I1457:I1463" si="153">TRUNC(H1457*$I$14,2)</f>
        <v>2.2799999999999998</v>
      </c>
      <c r="J1457" s="10"/>
      <c r="K1457" s="953">
        <f t="shared" ref="K1457:K1463" si="154">TRUNC(SUM(H1457:I1457),2)</f>
        <v>10.75</v>
      </c>
      <c r="L1457" s="1058"/>
      <c r="M1457" s="1058"/>
    </row>
    <row r="1458" spans="1:13" ht="15.6" x14ac:dyDescent="0.3">
      <c r="A1458" s="754" t="str">
        <f t="shared" si="151"/>
        <v>x</v>
      </c>
      <c r="B1458" s="106" t="s">
        <v>2593</v>
      </c>
      <c r="C1458" s="95" t="s">
        <v>2662</v>
      </c>
      <c r="D1458" s="35" t="s">
        <v>2663</v>
      </c>
      <c r="E1458" s="646">
        <v>4</v>
      </c>
      <c r="F1458" s="103" t="s">
        <v>60</v>
      </c>
      <c r="G1458" s="916">
        <v>6.245832344017141</v>
      </c>
      <c r="H1458" s="916">
        <f t="shared" si="152"/>
        <v>24.98</v>
      </c>
      <c r="I1458" s="916">
        <f t="shared" si="153"/>
        <v>6.73</v>
      </c>
      <c r="J1458" s="14"/>
      <c r="K1458" s="953">
        <f t="shared" si="154"/>
        <v>31.71</v>
      </c>
      <c r="L1458" s="1058"/>
      <c r="M1458" s="1058"/>
    </row>
    <row r="1459" spans="1:13" ht="15.6" x14ac:dyDescent="0.3">
      <c r="A1459" s="754" t="str">
        <f t="shared" si="151"/>
        <v>x</v>
      </c>
      <c r="B1459" s="567" t="s">
        <v>2594</v>
      </c>
      <c r="C1459" s="96" t="s">
        <v>2665</v>
      </c>
      <c r="D1459" s="34" t="s">
        <v>2664</v>
      </c>
      <c r="E1459" s="646">
        <v>1</v>
      </c>
      <c r="F1459" s="101" t="s">
        <v>60</v>
      </c>
      <c r="G1459" s="916">
        <v>10.345906194368112</v>
      </c>
      <c r="H1459" s="916">
        <f t="shared" si="152"/>
        <v>10.34</v>
      </c>
      <c r="I1459" s="916">
        <f t="shared" si="153"/>
        <v>2.78</v>
      </c>
      <c r="J1459" s="10"/>
      <c r="K1459" s="953">
        <f t="shared" si="154"/>
        <v>13.12</v>
      </c>
      <c r="L1459" s="1058"/>
      <c r="M1459" s="1058"/>
    </row>
    <row r="1460" spans="1:13" ht="15.6" x14ac:dyDescent="0.3">
      <c r="A1460" s="754" t="str">
        <f t="shared" si="151"/>
        <v>x</v>
      </c>
      <c r="B1460" s="567" t="s">
        <v>2595</v>
      </c>
      <c r="C1460" s="96" t="s">
        <v>2666</v>
      </c>
      <c r="D1460" s="34" t="s">
        <v>2667</v>
      </c>
      <c r="E1460" s="646">
        <v>7</v>
      </c>
      <c r="F1460" s="101" t="s">
        <v>60</v>
      </c>
      <c r="G1460" s="916">
        <v>5.384338227600983</v>
      </c>
      <c r="H1460" s="916">
        <f t="shared" si="152"/>
        <v>37.69</v>
      </c>
      <c r="I1460" s="916">
        <f t="shared" si="153"/>
        <v>10.16</v>
      </c>
      <c r="J1460" s="10"/>
      <c r="K1460" s="953">
        <f t="shared" si="154"/>
        <v>47.85</v>
      </c>
      <c r="L1460" s="1058"/>
      <c r="M1460" s="1058"/>
    </row>
    <row r="1461" spans="1:13" ht="15.6" x14ac:dyDescent="0.3">
      <c r="A1461" s="754" t="str">
        <f t="shared" si="151"/>
        <v>x</v>
      </c>
      <c r="B1461" s="107" t="s">
        <v>2596</v>
      </c>
      <c r="C1461" s="95" t="s">
        <v>2668</v>
      </c>
      <c r="D1461" s="35" t="s">
        <v>2669</v>
      </c>
      <c r="E1461" s="646">
        <v>5</v>
      </c>
      <c r="F1461" s="108" t="s">
        <v>60</v>
      </c>
      <c r="G1461" s="916">
        <v>5.9666444359193127</v>
      </c>
      <c r="H1461" s="916">
        <f t="shared" si="152"/>
        <v>29.83</v>
      </c>
      <c r="I1461" s="916">
        <f t="shared" si="153"/>
        <v>8.0399999999999991</v>
      </c>
      <c r="J1461" s="18"/>
      <c r="K1461" s="953">
        <f t="shared" si="154"/>
        <v>37.869999999999997</v>
      </c>
      <c r="L1461" s="1058"/>
      <c r="M1461" s="1058"/>
    </row>
    <row r="1462" spans="1:13" ht="15.6" x14ac:dyDescent="0.3">
      <c r="A1462" s="754" t="str">
        <f t="shared" si="151"/>
        <v>x</v>
      </c>
      <c r="B1462" s="567" t="s">
        <v>2597</v>
      </c>
      <c r="C1462" s="96" t="s">
        <v>2670</v>
      </c>
      <c r="D1462" s="34" t="s">
        <v>2671</v>
      </c>
      <c r="E1462" s="646">
        <v>2</v>
      </c>
      <c r="F1462" s="101" t="s">
        <v>60</v>
      </c>
      <c r="G1462" s="916">
        <v>9.963019920405376</v>
      </c>
      <c r="H1462" s="916">
        <f t="shared" si="152"/>
        <v>19.920000000000002</v>
      </c>
      <c r="I1462" s="916">
        <f t="shared" si="153"/>
        <v>5.36</v>
      </c>
      <c r="J1462" s="10"/>
      <c r="K1462" s="953">
        <f t="shared" si="154"/>
        <v>25.28</v>
      </c>
      <c r="L1462" s="1058"/>
      <c r="M1462" s="1058"/>
    </row>
    <row r="1463" spans="1:13" ht="15.6" x14ac:dyDescent="0.3">
      <c r="A1463" s="754" t="str">
        <f t="shared" si="151"/>
        <v>x</v>
      </c>
      <c r="B1463" s="567" t="s">
        <v>2598</v>
      </c>
      <c r="C1463" s="96" t="s">
        <v>3338</v>
      </c>
      <c r="D1463" s="34" t="s">
        <v>3280</v>
      </c>
      <c r="E1463" s="646">
        <v>3</v>
      </c>
      <c r="F1463" s="101" t="s">
        <v>60</v>
      </c>
      <c r="G1463" s="916">
        <v>12.994202922610373</v>
      </c>
      <c r="H1463" s="916">
        <f t="shared" si="152"/>
        <v>38.979999999999997</v>
      </c>
      <c r="I1463" s="916">
        <f t="shared" si="153"/>
        <v>10.5</v>
      </c>
      <c r="J1463" s="10"/>
      <c r="K1463" s="953">
        <f t="shared" si="154"/>
        <v>49.48</v>
      </c>
      <c r="L1463" s="1058"/>
      <c r="M1463" s="1058"/>
    </row>
    <row r="1464" spans="1:13" ht="15.6" x14ac:dyDescent="0.3">
      <c r="A1464" s="754" t="s">
        <v>4247</v>
      </c>
      <c r="B1464" s="82"/>
      <c r="C1464" s="82"/>
      <c r="D1464" s="83"/>
      <c r="E1464" s="646"/>
      <c r="F1464" s="82"/>
      <c r="G1464" s="995"/>
      <c r="H1464" s="969"/>
      <c r="I1464" s="969"/>
      <c r="J1464" s="18"/>
      <c r="K1464" s="958"/>
      <c r="L1464" s="1058"/>
      <c r="M1464" s="1058"/>
    </row>
    <row r="1465" spans="1:13" ht="15.6" x14ac:dyDescent="0.3">
      <c r="A1465" s="754" t="s">
        <v>4247</v>
      </c>
      <c r="B1465" s="116" t="s">
        <v>1519</v>
      </c>
      <c r="C1465" s="116"/>
      <c r="D1465" s="117" t="s">
        <v>1595</v>
      </c>
      <c r="E1465" s="116"/>
      <c r="F1465" s="116"/>
      <c r="G1465" s="999"/>
      <c r="H1465" s="960"/>
      <c r="I1465" s="960"/>
      <c r="J1465" s="110"/>
      <c r="K1465" s="957"/>
      <c r="L1465" s="1058"/>
      <c r="M1465" s="1058"/>
    </row>
    <row r="1466" spans="1:13" ht="15.6" x14ac:dyDescent="0.3">
      <c r="A1466" s="754" t="str">
        <f>IF(K1466&lt;&gt;0,"x","")</f>
        <v>x</v>
      </c>
      <c r="B1466" s="574" t="s">
        <v>2599</v>
      </c>
      <c r="C1466" s="96" t="s">
        <v>2677</v>
      </c>
      <c r="D1466" s="105" t="s">
        <v>2673</v>
      </c>
      <c r="E1466" s="646">
        <v>1</v>
      </c>
      <c r="F1466" s="101" t="s">
        <v>60</v>
      </c>
      <c r="G1466" s="916">
        <v>14.087024162879018</v>
      </c>
      <c r="H1466" s="916">
        <f>TRUNC(E1466*G1466,2)</f>
        <v>14.08</v>
      </c>
      <c r="I1466" s="916">
        <f>TRUNC(H1466*$I$14,2)</f>
        <v>3.79</v>
      </c>
      <c r="J1466" s="10"/>
      <c r="K1466" s="953">
        <f>TRUNC(SUM(H1466:I1466),2)</f>
        <v>17.87</v>
      </c>
      <c r="L1466" s="1058"/>
      <c r="M1466" s="1058"/>
    </row>
    <row r="1467" spans="1:13" ht="15.6" x14ac:dyDescent="0.3">
      <c r="A1467" s="754" t="str">
        <f>IF(K1467&lt;&gt;0,"x","")</f>
        <v>x</v>
      </c>
      <c r="B1467" s="27" t="s">
        <v>2600</v>
      </c>
      <c r="C1467" s="95" t="s">
        <v>2672</v>
      </c>
      <c r="D1467" s="35" t="s">
        <v>2674</v>
      </c>
      <c r="E1467" s="646">
        <v>8</v>
      </c>
      <c r="F1467" s="103" t="s">
        <v>60</v>
      </c>
      <c r="G1467" s="916">
        <v>23.563459443456747</v>
      </c>
      <c r="H1467" s="916">
        <f>TRUNC(E1467*G1467,2)</f>
        <v>188.5</v>
      </c>
      <c r="I1467" s="916">
        <f>TRUNC(H1467*$I$14,2)</f>
        <v>50.81</v>
      </c>
      <c r="J1467" s="14"/>
      <c r="K1467" s="953">
        <f>TRUNC(SUM(H1467:I1467),2)</f>
        <v>239.31</v>
      </c>
      <c r="L1467" s="1058"/>
      <c r="M1467" s="1058"/>
    </row>
    <row r="1468" spans="1:13" ht="15.6" x14ac:dyDescent="0.3">
      <c r="A1468" s="754" t="str">
        <f>IF(K1468&lt;&gt;0,"x","")</f>
        <v>x</v>
      </c>
      <c r="B1468" s="574" t="s">
        <v>2601</v>
      </c>
      <c r="C1468" s="735" t="s">
        <v>4185</v>
      </c>
      <c r="D1468" s="105" t="s">
        <v>2675</v>
      </c>
      <c r="E1468" s="646">
        <v>1</v>
      </c>
      <c r="F1468" s="101" t="s">
        <v>60</v>
      </c>
      <c r="G1468" s="916">
        <v>18.889056182161671</v>
      </c>
      <c r="H1468" s="916">
        <f>TRUNC(E1468*G1468,2)</f>
        <v>18.88</v>
      </c>
      <c r="I1468" s="916">
        <f>TRUNC(H1468*$I$14,2)</f>
        <v>5.08</v>
      </c>
      <c r="J1468" s="10"/>
      <c r="K1468" s="953">
        <f>TRUNC(SUM(H1468:I1468),2)</f>
        <v>23.96</v>
      </c>
      <c r="L1468" s="1058"/>
      <c r="M1468" s="1058"/>
    </row>
    <row r="1469" spans="1:13" ht="15.6" x14ac:dyDescent="0.3">
      <c r="A1469" s="754" t="str">
        <f>IF(K1469&lt;&gt;0,"x","")</f>
        <v>x</v>
      </c>
      <c r="B1469" s="574" t="s">
        <v>2602</v>
      </c>
      <c r="C1469" s="735" t="s">
        <v>4188</v>
      </c>
      <c r="D1469" s="34" t="s">
        <v>2676</v>
      </c>
      <c r="E1469" s="646">
        <v>3</v>
      </c>
      <c r="F1469" s="101" t="s">
        <v>60</v>
      </c>
      <c r="G1469" s="916">
        <v>23.619297025076314</v>
      </c>
      <c r="H1469" s="916">
        <f>TRUNC(E1469*G1469,2)</f>
        <v>70.849999999999994</v>
      </c>
      <c r="I1469" s="916">
        <f>TRUNC(H1469*$I$14,2)</f>
        <v>19.09</v>
      </c>
      <c r="J1469" s="10"/>
      <c r="K1469" s="953">
        <f>TRUNC(SUM(H1469:I1469),2)</f>
        <v>89.94</v>
      </c>
      <c r="L1469" s="1058"/>
      <c r="M1469" s="1058"/>
    </row>
    <row r="1470" spans="1:13" ht="15.6" x14ac:dyDescent="0.3">
      <c r="A1470" s="754" t="s">
        <v>4247</v>
      </c>
      <c r="B1470" s="82"/>
      <c r="C1470" s="82"/>
      <c r="D1470" s="83"/>
      <c r="E1470" s="82"/>
      <c r="F1470" s="82"/>
      <c r="G1470" s="995"/>
      <c r="H1470" s="969"/>
      <c r="I1470" s="969"/>
      <c r="J1470" s="18"/>
      <c r="K1470" s="958"/>
      <c r="L1470" s="1058"/>
      <c r="M1470" s="1058"/>
    </row>
    <row r="1471" spans="1:13" ht="15.6" hidden="1" x14ac:dyDescent="0.3">
      <c r="A1471" s="754"/>
      <c r="B1471" s="574" t="s">
        <v>1520</v>
      </c>
      <c r="C1471" s="574"/>
      <c r="D1471" s="571" t="s">
        <v>1307</v>
      </c>
      <c r="E1471" s="574"/>
      <c r="F1471" s="574"/>
      <c r="G1471" s="955"/>
      <c r="H1471" s="916">
        <f t="shared" si="142"/>
        <v>0</v>
      </c>
      <c r="I1471" s="916">
        <f>H1471*$I$14</f>
        <v>0</v>
      </c>
      <c r="J1471" s="10"/>
      <c r="K1471" s="953">
        <f>SUM(H1471:I1471)</f>
        <v>0</v>
      </c>
    </row>
    <row r="1472" spans="1:13" ht="15.6" hidden="1" x14ac:dyDescent="0.3">
      <c r="A1472" s="754"/>
      <c r="B1472" s="574" t="s">
        <v>1521</v>
      </c>
      <c r="C1472" s="574"/>
      <c r="D1472" s="571" t="s">
        <v>1321</v>
      </c>
      <c r="E1472" s="574"/>
      <c r="F1472" s="574"/>
      <c r="G1472" s="955"/>
      <c r="H1472" s="916">
        <f t="shared" si="142"/>
        <v>0</v>
      </c>
      <c r="I1472" s="916">
        <f>H1472*$I$14</f>
        <v>0</v>
      </c>
      <c r="J1472" s="10"/>
      <c r="K1472" s="953">
        <f>SUM(H1472:I1472)</f>
        <v>0</v>
      </c>
    </row>
    <row r="1473" spans="1:13" ht="15.6" x14ac:dyDescent="0.3">
      <c r="A1473" s="754" t="s">
        <v>4247</v>
      </c>
      <c r="B1473" s="116" t="s">
        <v>1522</v>
      </c>
      <c r="C1473" s="116"/>
      <c r="D1473" s="117" t="s">
        <v>1326</v>
      </c>
      <c r="E1473" s="116"/>
      <c r="F1473" s="116"/>
      <c r="G1473" s="999"/>
      <c r="H1473" s="960"/>
      <c r="I1473" s="960"/>
      <c r="J1473" s="110"/>
      <c r="K1473" s="957"/>
      <c r="L1473" s="1058"/>
      <c r="M1473" s="1058"/>
    </row>
    <row r="1474" spans="1:13" ht="15.6" x14ac:dyDescent="0.3">
      <c r="A1474" s="754" t="str">
        <f>IF(K1474&lt;&gt;0,"x","")</f>
        <v>x</v>
      </c>
      <c r="B1474" s="574" t="s">
        <v>2603</v>
      </c>
      <c r="C1474" s="904" t="s">
        <v>3621</v>
      </c>
      <c r="D1474" s="34" t="s">
        <v>2678</v>
      </c>
      <c r="E1474" s="646">
        <v>2</v>
      </c>
      <c r="F1474" s="101" t="s">
        <v>60</v>
      </c>
      <c r="G1474" s="916">
        <v>7.3306767869115612</v>
      </c>
      <c r="H1474" s="916">
        <f>TRUNC(E1474*G1474,2)</f>
        <v>14.66</v>
      </c>
      <c r="I1474" s="916">
        <f>TRUNC(H1474*$I$14,2)</f>
        <v>3.95</v>
      </c>
      <c r="J1474" s="10"/>
      <c r="K1474" s="953">
        <f>TRUNC(SUM(H1474:I1474),2)</f>
        <v>18.61</v>
      </c>
      <c r="L1474" s="1058"/>
      <c r="M1474" s="1058"/>
    </row>
    <row r="1475" spans="1:13" ht="15.6" x14ac:dyDescent="0.3">
      <c r="A1475" s="754" t="str">
        <f>IF(K1475&lt;&gt;0,"x","")</f>
        <v>x</v>
      </c>
      <c r="B1475" s="574" t="s">
        <v>2604</v>
      </c>
      <c r="C1475" s="735" t="s">
        <v>4191</v>
      </c>
      <c r="D1475" s="34" t="s">
        <v>2679</v>
      </c>
      <c r="E1475" s="646">
        <v>3</v>
      </c>
      <c r="F1475" s="101" t="s">
        <v>60</v>
      </c>
      <c r="G1475" s="916">
        <v>13.648300307296715</v>
      </c>
      <c r="H1475" s="916">
        <f>TRUNC(E1475*G1475,2)</f>
        <v>40.94</v>
      </c>
      <c r="I1475" s="916">
        <f>TRUNC(H1475*$I$14,2)</f>
        <v>11.03</v>
      </c>
      <c r="J1475" s="10"/>
      <c r="K1475" s="953">
        <f>TRUNC(SUM(H1475:I1475),2)</f>
        <v>51.97</v>
      </c>
      <c r="L1475" s="1058"/>
      <c r="M1475" s="1058"/>
    </row>
    <row r="1476" spans="1:13" ht="15.6" x14ac:dyDescent="0.3">
      <c r="A1476" s="754" t="s">
        <v>4247</v>
      </c>
      <c r="B1476" s="82"/>
      <c r="C1476" s="82"/>
      <c r="D1476" s="83"/>
      <c r="E1476" s="82"/>
      <c r="F1476" s="82"/>
      <c r="G1476" s="995"/>
      <c r="H1476" s="969"/>
      <c r="I1476" s="969"/>
      <c r="J1476" s="18"/>
      <c r="K1476" s="958"/>
      <c r="L1476" s="1058"/>
      <c r="M1476" s="1058"/>
    </row>
    <row r="1477" spans="1:13" ht="15.6" x14ac:dyDescent="0.3">
      <c r="A1477" s="754" t="s">
        <v>4247</v>
      </c>
      <c r="B1477" s="116" t="s">
        <v>1523</v>
      </c>
      <c r="C1477" s="116"/>
      <c r="D1477" s="117" t="s">
        <v>1628</v>
      </c>
      <c r="E1477" s="116"/>
      <c r="F1477" s="116"/>
      <c r="G1477" s="999"/>
      <c r="H1477" s="960"/>
      <c r="I1477" s="960"/>
      <c r="J1477" s="110"/>
      <c r="K1477" s="957"/>
      <c r="L1477" s="1058"/>
      <c r="M1477" s="1058"/>
    </row>
    <row r="1478" spans="1:13" ht="15.6" x14ac:dyDescent="0.3">
      <c r="A1478" s="754" t="str">
        <f>IF(K1478&lt;&gt;0,"x","")</f>
        <v>x</v>
      </c>
      <c r="B1478" s="574" t="s">
        <v>3022</v>
      </c>
      <c r="C1478" s="459" t="s">
        <v>3313</v>
      </c>
      <c r="D1478" s="105" t="s">
        <v>3007</v>
      </c>
      <c r="E1478" s="646">
        <v>6</v>
      </c>
      <c r="F1478" s="101" t="s">
        <v>60</v>
      </c>
      <c r="G1478" s="916">
        <v>15.578685271858847</v>
      </c>
      <c r="H1478" s="916">
        <f>TRUNC(E1478*G1478,2)</f>
        <v>93.47</v>
      </c>
      <c r="I1478" s="916">
        <f>TRUNC(H1478*$I$14,2)</f>
        <v>25.19</v>
      </c>
      <c r="J1478" s="10"/>
      <c r="K1478" s="953">
        <f>TRUNC(SUM(H1478:I1478),2)</f>
        <v>118.66</v>
      </c>
      <c r="L1478" s="1058"/>
      <c r="M1478" s="1058"/>
    </row>
    <row r="1479" spans="1:13" ht="15.6" x14ac:dyDescent="0.3">
      <c r="A1479" s="754" t="s">
        <v>4247</v>
      </c>
      <c r="B1479" s="69"/>
      <c r="C1479" s="69"/>
      <c r="D1479" s="80"/>
      <c r="E1479" s="69"/>
      <c r="F1479" s="69"/>
      <c r="G1479" s="998"/>
      <c r="H1479" s="970"/>
      <c r="I1479" s="970"/>
      <c r="J1479" s="30"/>
      <c r="K1479" s="965"/>
      <c r="L1479" s="1058"/>
      <c r="M1479" s="1058"/>
    </row>
    <row r="1480" spans="1:13" ht="15.6" hidden="1" x14ac:dyDescent="0.3">
      <c r="A1480" s="754"/>
      <c r="B1480" s="69" t="s">
        <v>1524</v>
      </c>
      <c r="C1480" s="69"/>
      <c r="D1480" s="80" t="s">
        <v>1629</v>
      </c>
      <c r="E1480" s="69"/>
      <c r="F1480" s="69"/>
      <c r="G1480" s="998"/>
      <c r="H1480" s="970"/>
      <c r="I1480" s="970"/>
      <c r="J1480" s="30"/>
      <c r="K1480" s="965"/>
    </row>
    <row r="1481" spans="1:13" ht="15.6" hidden="1" x14ac:dyDescent="0.3">
      <c r="A1481" s="754"/>
      <c r="B1481" s="574"/>
      <c r="C1481" s="615"/>
      <c r="D1481" s="616"/>
      <c r="E1481" s="616"/>
      <c r="F1481" s="616"/>
      <c r="G1481" s="1027"/>
      <c r="H1481" s="1027"/>
      <c r="I1481" s="1027"/>
      <c r="J1481" s="616"/>
      <c r="K1481" s="1027"/>
    </row>
    <row r="1482" spans="1:13" ht="15.6" hidden="1" x14ac:dyDescent="0.3">
      <c r="A1482" s="754"/>
      <c r="B1482" s="574" t="s">
        <v>1525</v>
      </c>
      <c r="C1482" s="574"/>
      <c r="D1482" s="571" t="s">
        <v>1594</v>
      </c>
      <c r="E1482" s="574"/>
      <c r="F1482" s="574"/>
      <c r="G1482" s="955"/>
      <c r="H1482" s="916">
        <f t="shared" ref="H1482:H1559" si="155">G1482*F1482</f>
        <v>0</v>
      </c>
      <c r="I1482" s="916">
        <f>H1482*$I$14</f>
        <v>0</v>
      </c>
      <c r="J1482" s="10"/>
      <c r="K1482" s="953">
        <f>SUM(H1482:I1482)</f>
        <v>0</v>
      </c>
    </row>
    <row r="1483" spans="1:13" ht="15.6" hidden="1" x14ac:dyDescent="0.3">
      <c r="A1483" s="754"/>
      <c r="B1483" s="574" t="s">
        <v>1526</v>
      </c>
      <c r="C1483" s="574"/>
      <c r="D1483" s="571" t="s">
        <v>1630</v>
      </c>
      <c r="E1483" s="574"/>
      <c r="F1483" s="574"/>
      <c r="G1483" s="955"/>
      <c r="H1483" s="916">
        <f t="shared" si="155"/>
        <v>0</v>
      </c>
      <c r="I1483" s="916">
        <f>H1483*$I$14</f>
        <v>0</v>
      </c>
      <c r="J1483" s="10"/>
      <c r="K1483" s="953">
        <f>SUM(H1483:I1483)</f>
        <v>0</v>
      </c>
    </row>
    <row r="1484" spans="1:13" ht="15.6" hidden="1" x14ac:dyDescent="0.3">
      <c r="A1484" s="754"/>
      <c r="B1484" s="574" t="s">
        <v>1527</v>
      </c>
      <c r="C1484" s="574"/>
      <c r="D1484" s="571" t="s">
        <v>1631</v>
      </c>
      <c r="E1484" s="574"/>
      <c r="F1484" s="574"/>
      <c r="G1484" s="955"/>
      <c r="H1484" s="916">
        <f t="shared" si="155"/>
        <v>0</v>
      </c>
      <c r="I1484" s="916">
        <f>H1484*$I$14</f>
        <v>0</v>
      </c>
      <c r="J1484" s="10"/>
      <c r="K1484" s="953">
        <f>SUM(H1484:I1484)</f>
        <v>0</v>
      </c>
    </row>
    <row r="1485" spans="1:13" ht="15.6" hidden="1" x14ac:dyDescent="0.3">
      <c r="A1485" s="754"/>
      <c r="B1485" s="574" t="s">
        <v>1528</v>
      </c>
      <c r="C1485" s="574"/>
      <c r="D1485" s="571" t="s">
        <v>1632</v>
      </c>
      <c r="E1485" s="574"/>
      <c r="F1485" s="574"/>
      <c r="G1485" s="955"/>
      <c r="H1485" s="916">
        <f t="shared" si="155"/>
        <v>0</v>
      </c>
      <c r="I1485" s="916">
        <f>H1485*$I$14</f>
        <v>0</v>
      </c>
      <c r="J1485" s="10"/>
      <c r="K1485" s="953">
        <f>SUM(H1485:I1485)</f>
        <v>0</v>
      </c>
    </row>
    <row r="1486" spans="1:13" ht="15.6" x14ac:dyDescent="0.3">
      <c r="A1486" s="754" t="s">
        <v>4247</v>
      </c>
      <c r="B1486" s="116" t="s">
        <v>2579</v>
      </c>
      <c r="C1486" s="116"/>
      <c r="D1486" s="117" t="s">
        <v>1305</v>
      </c>
      <c r="E1486" s="116"/>
      <c r="F1486" s="116"/>
      <c r="G1486" s="999"/>
      <c r="H1486" s="960"/>
      <c r="I1486" s="960"/>
      <c r="J1486" s="110"/>
      <c r="K1486" s="957"/>
      <c r="L1486" s="1058"/>
      <c r="M1486" s="1058"/>
    </row>
    <row r="1487" spans="1:13" ht="15.6" x14ac:dyDescent="0.3">
      <c r="A1487" s="754" t="str">
        <f>IF(K1487&lt;&gt;0,"x","")</f>
        <v>x</v>
      </c>
      <c r="B1487" s="574" t="s">
        <v>2605</v>
      </c>
      <c r="C1487" s="96" t="s">
        <v>2682</v>
      </c>
      <c r="D1487" s="105" t="s">
        <v>2642</v>
      </c>
      <c r="E1487" s="646">
        <v>6</v>
      </c>
      <c r="F1487" s="101" t="s">
        <v>60</v>
      </c>
      <c r="G1487" s="916">
        <v>10.401743775987677</v>
      </c>
      <c r="H1487" s="916">
        <f>TRUNC(E1487*G1487,2)</f>
        <v>62.41</v>
      </c>
      <c r="I1487" s="916">
        <f>TRUNC(H1487*$I$14,2)</f>
        <v>16.82</v>
      </c>
      <c r="J1487" s="10"/>
      <c r="K1487" s="953">
        <f>TRUNC(SUM(H1487:I1487),2)</f>
        <v>79.23</v>
      </c>
      <c r="L1487" s="1058"/>
      <c r="M1487" s="1058"/>
    </row>
    <row r="1488" spans="1:13" ht="15.6" x14ac:dyDescent="0.3">
      <c r="A1488" s="754" t="str">
        <f>IF(K1488&lt;&gt;0,"x","")</f>
        <v>x</v>
      </c>
      <c r="B1488" s="574" t="s">
        <v>2606</v>
      </c>
      <c r="C1488" s="92" t="s">
        <v>2683</v>
      </c>
      <c r="D1488" s="129" t="s">
        <v>2680</v>
      </c>
      <c r="E1488" s="646">
        <v>1</v>
      </c>
      <c r="F1488" s="613" t="s">
        <v>60</v>
      </c>
      <c r="G1488" s="916">
        <v>16.846996054360414</v>
      </c>
      <c r="H1488" s="916">
        <f>TRUNC(E1488*G1488,2)</f>
        <v>16.84</v>
      </c>
      <c r="I1488" s="916">
        <f>TRUNC(H1488*$I$14,2)</f>
        <v>4.53</v>
      </c>
      <c r="J1488" s="30"/>
      <c r="K1488" s="953">
        <f>TRUNC(SUM(H1488:I1488),2)</f>
        <v>21.37</v>
      </c>
      <c r="L1488" s="1058"/>
      <c r="M1488" s="1058"/>
    </row>
    <row r="1489" spans="1:13" ht="15.6" x14ac:dyDescent="0.3">
      <c r="A1489" s="754" t="str">
        <f>IF(K1489&lt;&gt;0,"x","")</f>
        <v>x</v>
      </c>
      <c r="B1489" s="825" t="s">
        <v>2607</v>
      </c>
      <c r="C1489" s="92" t="s">
        <v>4340</v>
      </c>
      <c r="D1489" s="129" t="s">
        <v>4341</v>
      </c>
      <c r="E1489" s="646">
        <v>2</v>
      </c>
      <c r="F1489" s="613" t="s">
        <v>60</v>
      </c>
      <c r="G1489" s="916">
        <v>38.488047330629257</v>
      </c>
      <c r="H1489" s="916">
        <f>TRUNC(E1489*G1489,2)</f>
        <v>76.97</v>
      </c>
      <c r="I1489" s="916">
        <f>TRUNC(H1489*$I$14,2)</f>
        <v>20.74</v>
      </c>
      <c r="J1489" s="30"/>
      <c r="K1489" s="953">
        <f>TRUNC(SUM(H1489:I1489),2)</f>
        <v>97.71</v>
      </c>
      <c r="L1489" s="1058"/>
      <c r="M1489" s="1058"/>
    </row>
    <row r="1490" spans="1:13" ht="15.6" x14ac:dyDescent="0.3">
      <c r="A1490" s="754" t="str">
        <f>IF(K1490&lt;&gt;0,"x","")</f>
        <v>x</v>
      </c>
      <c r="B1490" s="825" t="s">
        <v>4339</v>
      </c>
      <c r="C1490" s="735" t="s">
        <v>4193</v>
      </c>
      <c r="D1490" s="105" t="s">
        <v>2681</v>
      </c>
      <c r="E1490" s="646">
        <v>3</v>
      </c>
      <c r="F1490" s="101" t="s">
        <v>60</v>
      </c>
      <c r="G1490" s="916">
        <v>56.65121495173657</v>
      </c>
      <c r="H1490" s="916">
        <f>TRUNC(E1490*G1490,2)</f>
        <v>169.95</v>
      </c>
      <c r="I1490" s="916">
        <f>TRUNC(H1490*$I$14,2)</f>
        <v>45.81</v>
      </c>
      <c r="J1490" s="10"/>
      <c r="K1490" s="953">
        <f>TRUNC(SUM(H1490:I1490),2)</f>
        <v>215.76</v>
      </c>
      <c r="L1490" s="1058"/>
      <c r="M1490" s="1058"/>
    </row>
    <row r="1491" spans="1:13" ht="15.6" hidden="1" x14ac:dyDescent="0.3">
      <c r="A1491" s="754"/>
      <c r="B1491" s="27"/>
      <c r="C1491" s="568"/>
      <c r="D1491" s="104"/>
      <c r="E1491" s="649"/>
      <c r="F1491" s="108"/>
      <c r="G1491" s="969"/>
      <c r="H1491" s="969"/>
      <c r="I1491" s="969"/>
      <c r="J1491" s="18"/>
      <c r="K1491" s="969"/>
    </row>
    <row r="1492" spans="1:13" ht="15.6" x14ac:dyDescent="0.3">
      <c r="A1492" s="754" t="s">
        <v>4247</v>
      </c>
      <c r="B1492" s="116" t="s">
        <v>4336</v>
      </c>
      <c r="C1492" s="116"/>
      <c r="D1492" s="117" t="s">
        <v>1307</v>
      </c>
      <c r="E1492" s="116"/>
      <c r="F1492" s="116"/>
      <c r="G1492" s="999"/>
      <c r="H1492" s="960"/>
      <c r="I1492" s="960"/>
      <c r="J1492" s="110"/>
      <c r="K1492" s="957"/>
      <c r="L1492" s="1058"/>
      <c r="M1492" s="1058"/>
    </row>
    <row r="1493" spans="1:13" ht="15.6" x14ac:dyDescent="0.3">
      <c r="A1493" s="754" t="str">
        <f>IF(K1493&lt;&gt;0,"x","")</f>
        <v>x</v>
      </c>
      <c r="B1493" s="825" t="s">
        <v>2605</v>
      </c>
      <c r="C1493" s="96" t="s">
        <v>4338</v>
      </c>
      <c r="D1493" s="105" t="s">
        <v>4337</v>
      </c>
      <c r="E1493" s="646">
        <v>4</v>
      </c>
      <c r="F1493" s="101" t="s">
        <v>60</v>
      </c>
      <c r="G1493" s="916">
        <v>9.6678784175590984</v>
      </c>
      <c r="H1493" s="916">
        <f>TRUNC(E1493*G1493,2)</f>
        <v>38.67</v>
      </c>
      <c r="I1493" s="916">
        <f>TRUNC(H1493*$I$14,2)</f>
        <v>10.42</v>
      </c>
      <c r="J1493" s="10"/>
      <c r="K1493" s="953">
        <f>TRUNC(SUM(H1493:I1493),2)</f>
        <v>49.09</v>
      </c>
      <c r="L1493" s="1058"/>
      <c r="M1493" s="1058"/>
    </row>
    <row r="1494" spans="1:13" ht="15.6" x14ac:dyDescent="0.3">
      <c r="A1494" s="754" t="s">
        <v>4247</v>
      </c>
      <c r="B1494" s="632"/>
      <c r="C1494" s="426"/>
      <c r="D1494" s="631"/>
      <c r="E1494" s="28"/>
      <c r="F1494" s="28"/>
      <c r="G1494" s="969"/>
      <c r="H1494" s="969"/>
      <c r="I1494" s="969"/>
      <c r="J1494" s="28"/>
      <c r="K1494" s="969"/>
      <c r="L1494" s="1058"/>
      <c r="M1494" s="1058"/>
    </row>
    <row r="1495" spans="1:13" ht="15.6" hidden="1" x14ac:dyDescent="0.3">
      <c r="A1495" s="754"/>
      <c r="B1495" s="7" t="s">
        <v>1529</v>
      </c>
      <c r="C1495" s="7"/>
      <c r="D1495" s="20" t="s">
        <v>1606</v>
      </c>
      <c r="E1495" s="7"/>
      <c r="F1495" s="7"/>
      <c r="G1495" s="964"/>
      <c r="H1495" s="964"/>
      <c r="I1495" s="964"/>
      <c r="J1495" s="7"/>
      <c r="K1495" s="964"/>
    </row>
    <row r="1496" spans="1:13" ht="15.6" hidden="1" x14ac:dyDescent="0.3">
      <c r="A1496" s="754"/>
      <c r="B1496" s="574" t="s">
        <v>1530</v>
      </c>
      <c r="C1496" s="574"/>
      <c r="D1496" s="571" t="s">
        <v>1302</v>
      </c>
      <c r="E1496" s="574"/>
      <c r="F1496" s="574"/>
      <c r="G1496" s="955"/>
      <c r="H1496" s="916">
        <f t="shared" si="155"/>
        <v>0</v>
      </c>
      <c r="I1496" s="916">
        <f t="shared" ref="I1496:I1503" si="156">H1496*$I$14</f>
        <v>0</v>
      </c>
      <c r="J1496" s="10"/>
      <c r="K1496" s="953">
        <f t="shared" ref="K1496:K1503" si="157">SUM(H1496:I1496)</f>
        <v>0</v>
      </c>
    </row>
    <row r="1497" spans="1:13" ht="15.6" hidden="1" x14ac:dyDescent="0.3">
      <c r="A1497" s="754"/>
      <c r="B1497" s="574" t="s">
        <v>1531</v>
      </c>
      <c r="C1497" s="574"/>
      <c r="D1497" s="571" t="s">
        <v>1303</v>
      </c>
      <c r="E1497" s="574"/>
      <c r="F1497" s="574"/>
      <c r="G1497" s="955"/>
      <c r="H1497" s="916">
        <f t="shared" si="155"/>
        <v>0</v>
      </c>
      <c r="I1497" s="916">
        <f t="shared" si="156"/>
        <v>0</v>
      </c>
      <c r="J1497" s="10"/>
      <c r="K1497" s="953">
        <f t="shared" si="157"/>
        <v>0</v>
      </c>
    </row>
    <row r="1498" spans="1:13" ht="15.6" hidden="1" x14ac:dyDescent="0.3">
      <c r="A1498" s="754"/>
      <c r="B1498" s="574" t="s">
        <v>1532</v>
      </c>
      <c r="C1498" s="574"/>
      <c r="D1498" s="571" t="s">
        <v>1305</v>
      </c>
      <c r="E1498" s="574"/>
      <c r="F1498" s="574"/>
      <c r="G1498" s="955"/>
      <c r="H1498" s="916">
        <f t="shared" si="155"/>
        <v>0</v>
      </c>
      <c r="I1498" s="916">
        <f t="shared" si="156"/>
        <v>0</v>
      </c>
      <c r="J1498" s="10"/>
      <c r="K1498" s="953">
        <f t="shared" si="157"/>
        <v>0</v>
      </c>
    </row>
    <row r="1499" spans="1:13" ht="15.6" hidden="1" x14ac:dyDescent="0.3">
      <c r="A1499" s="754"/>
      <c r="B1499" s="574" t="s">
        <v>1533</v>
      </c>
      <c r="C1499" s="574"/>
      <c r="D1499" s="571" t="s">
        <v>1595</v>
      </c>
      <c r="E1499" s="574"/>
      <c r="F1499" s="574"/>
      <c r="G1499" s="955"/>
      <c r="H1499" s="916">
        <f t="shared" si="155"/>
        <v>0</v>
      </c>
      <c r="I1499" s="916">
        <f t="shared" si="156"/>
        <v>0</v>
      </c>
      <c r="J1499" s="10"/>
      <c r="K1499" s="953">
        <f t="shared" si="157"/>
        <v>0</v>
      </c>
    </row>
    <row r="1500" spans="1:13" ht="15.6" hidden="1" x14ac:dyDescent="0.3">
      <c r="A1500" s="754"/>
      <c r="B1500" s="574" t="s">
        <v>1534</v>
      </c>
      <c r="C1500" s="574"/>
      <c r="D1500" s="571" t="s">
        <v>1326</v>
      </c>
      <c r="E1500" s="574"/>
      <c r="F1500" s="574"/>
      <c r="G1500" s="955"/>
      <c r="H1500" s="916">
        <f t="shared" si="155"/>
        <v>0</v>
      </c>
      <c r="I1500" s="916">
        <f t="shared" si="156"/>
        <v>0</v>
      </c>
      <c r="J1500" s="10"/>
      <c r="K1500" s="953">
        <f t="shared" si="157"/>
        <v>0</v>
      </c>
    </row>
    <row r="1501" spans="1:13" ht="15.6" hidden="1" x14ac:dyDescent="0.3">
      <c r="A1501" s="754"/>
      <c r="B1501" s="574" t="s">
        <v>1535</v>
      </c>
      <c r="C1501" s="574"/>
      <c r="D1501" s="571" t="s">
        <v>1607</v>
      </c>
      <c r="E1501" s="574"/>
      <c r="F1501" s="574"/>
      <c r="G1501" s="955"/>
      <c r="H1501" s="916">
        <f t="shared" si="155"/>
        <v>0</v>
      </c>
      <c r="I1501" s="916">
        <f t="shared" si="156"/>
        <v>0</v>
      </c>
      <c r="J1501" s="10"/>
      <c r="K1501" s="953">
        <f t="shared" si="157"/>
        <v>0</v>
      </c>
    </row>
    <row r="1502" spans="1:13" ht="15.6" hidden="1" x14ac:dyDescent="0.3">
      <c r="A1502" s="754"/>
      <c r="B1502" s="574" t="s">
        <v>1536</v>
      </c>
      <c r="C1502" s="574"/>
      <c r="D1502" s="571" t="s">
        <v>1307</v>
      </c>
      <c r="E1502" s="574"/>
      <c r="F1502" s="574"/>
      <c r="G1502" s="955"/>
      <c r="H1502" s="916">
        <f t="shared" si="155"/>
        <v>0</v>
      </c>
      <c r="I1502" s="916">
        <f t="shared" si="156"/>
        <v>0</v>
      </c>
      <c r="J1502" s="10"/>
      <c r="K1502" s="953">
        <f t="shared" si="157"/>
        <v>0</v>
      </c>
    </row>
    <row r="1503" spans="1:13" ht="15.6" hidden="1" x14ac:dyDescent="0.3">
      <c r="A1503" s="754"/>
      <c r="B1503" s="574" t="s">
        <v>1537</v>
      </c>
      <c r="C1503" s="574"/>
      <c r="D1503" s="571" t="s">
        <v>1608</v>
      </c>
      <c r="E1503" s="574"/>
      <c r="F1503" s="574"/>
      <c r="G1503" s="955"/>
      <c r="H1503" s="916">
        <f t="shared" si="155"/>
        <v>0</v>
      </c>
      <c r="I1503" s="916">
        <f t="shared" si="156"/>
        <v>0</v>
      </c>
      <c r="J1503" s="10"/>
      <c r="K1503" s="953">
        <f t="shared" si="157"/>
        <v>0</v>
      </c>
    </row>
    <row r="1504" spans="1:13" ht="15.6" hidden="1" x14ac:dyDescent="0.3">
      <c r="A1504" s="754"/>
      <c r="B1504" s="632"/>
      <c r="C1504" s="36"/>
      <c r="D1504" s="632"/>
      <c r="E1504" s="574"/>
      <c r="F1504" s="574"/>
      <c r="G1504" s="955"/>
      <c r="H1504" s="955"/>
      <c r="I1504" s="955"/>
      <c r="J1504" s="574"/>
      <c r="K1504" s="955"/>
    </row>
    <row r="1505" spans="1:11" ht="15.6" hidden="1" x14ac:dyDescent="0.3">
      <c r="A1505" s="754"/>
      <c r="B1505" s="7" t="s">
        <v>1538</v>
      </c>
      <c r="C1505" s="7"/>
      <c r="D1505" s="20" t="s">
        <v>1609</v>
      </c>
      <c r="E1505" s="7"/>
      <c r="F1505" s="7"/>
      <c r="G1505" s="964"/>
      <c r="H1505" s="964"/>
      <c r="I1505" s="964"/>
      <c r="J1505" s="7"/>
      <c r="K1505" s="964"/>
    </row>
    <row r="1506" spans="1:11" ht="15.6" hidden="1" x14ac:dyDescent="0.3">
      <c r="A1506" s="754"/>
      <c r="B1506" s="574" t="s">
        <v>1539</v>
      </c>
      <c r="C1506" s="574"/>
      <c r="D1506" s="571" t="s">
        <v>1302</v>
      </c>
      <c r="E1506" s="574"/>
      <c r="F1506" s="574"/>
      <c r="G1506" s="955"/>
      <c r="H1506" s="916">
        <f t="shared" si="155"/>
        <v>0</v>
      </c>
      <c r="I1506" s="916">
        <f>H1506*$I$14</f>
        <v>0</v>
      </c>
      <c r="J1506" s="10"/>
      <c r="K1506" s="953">
        <f>SUM(H1506:I1506)</f>
        <v>0</v>
      </c>
    </row>
    <row r="1507" spans="1:11" ht="15.6" hidden="1" x14ac:dyDescent="0.3">
      <c r="A1507" s="754"/>
      <c r="B1507" s="574"/>
      <c r="C1507" s="574"/>
      <c r="D1507" s="571"/>
      <c r="E1507" s="574"/>
      <c r="F1507" s="574"/>
      <c r="G1507" s="955"/>
      <c r="H1507" s="955"/>
      <c r="I1507" s="955"/>
      <c r="J1507" s="574"/>
      <c r="K1507" s="955"/>
    </row>
    <row r="1508" spans="1:11" ht="15.6" hidden="1" x14ac:dyDescent="0.3">
      <c r="A1508" s="754"/>
      <c r="B1508" s="7" t="s">
        <v>1540</v>
      </c>
      <c r="C1508" s="7"/>
      <c r="D1508" s="20" t="s">
        <v>1611</v>
      </c>
      <c r="E1508" s="7"/>
      <c r="F1508" s="7"/>
      <c r="G1508" s="964"/>
      <c r="H1508" s="964"/>
      <c r="I1508" s="964"/>
      <c r="J1508" s="7"/>
      <c r="K1508" s="964"/>
    </row>
    <row r="1509" spans="1:11" ht="15.6" hidden="1" x14ac:dyDescent="0.3">
      <c r="A1509" s="754"/>
      <c r="B1509" s="574" t="s">
        <v>1541</v>
      </c>
      <c r="C1509" s="574"/>
      <c r="D1509" s="571" t="s">
        <v>1302</v>
      </c>
      <c r="E1509" s="574"/>
      <c r="F1509" s="574"/>
      <c r="G1509" s="955"/>
      <c r="H1509" s="916">
        <f t="shared" si="155"/>
        <v>0</v>
      </c>
      <c r="I1509" s="916">
        <f t="shared" ref="I1509:I1517" si="158">H1509*$I$14</f>
        <v>0</v>
      </c>
      <c r="J1509" s="10"/>
      <c r="K1509" s="953">
        <f t="shared" ref="K1509:K1517" si="159">SUM(H1509:I1509)</f>
        <v>0</v>
      </c>
    </row>
    <row r="1510" spans="1:11" ht="15.6" hidden="1" x14ac:dyDescent="0.3">
      <c r="A1510" s="754"/>
      <c r="B1510" s="574" t="s">
        <v>1542</v>
      </c>
      <c r="C1510" s="574"/>
      <c r="D1510" s="571" t="s">
        <v>1303</v>
      </c>
      <c r="E1510" s="574"/>
      <c r="F1510" s="574"/>
      <c r="G1510" s="955"/>
      <c r="H1510" s="916">
        <f t="shared" si="155"/>
        <v>0</v>
      </c>
      <c r="I1510" s="916">
        <f t="shared" si="158"/>
        <v>0</v>
      </c>
      <c r="J1510" s="10"/>
      <c r="K1510" s="953">
        <f t="shared" si="159"/>
        <v>0</v>
      </c>
    </row>
    <row r="1511" spans="1:11" ht="15.6" hidden="1" x14ac:dyDescent="0.3">
      <c r="A1511" s="754"/>
      <c r="B1511" s="574" t="s">
        <v>1543</v>
      </c>
      <c r="C1511" s="574"/>
      <c r="D1511" s="571" t="s">
        <v>1305</v>
      </c>
      <c r="E1511" s="574"/>
      <c r="F1511" s="574"/>
      <c r="G1511" s="955"/>
      <c r="H1511" s="916">
        <f t="shared" si="155"/>
        <v>0</v>
      </c>
      <c r="I1511" s="916">
        <f t="shared" si="158"/>
        <v>0</v>
      </c>
      <c r="J1511" s="10"/>
      <c r="K1511" s="953">
        <f t="shared" si="159"/>
        <v>0</v>
      </c>
    </row>
    <row r="1512" spans="1:11" ht="15.6" hidden="1" x14ac:dyDescent="0.3">
      <c r="A1512" s="754"/>
      <c r="B1512" s="574" t="s">
        <v>1544</v>
      </c>
      <c r="C1512" s="574"/>
      <c r="D1512" s="571" t="s">
        <v>1306</v>
      </c>
      <c r="E1512" s="574"/>
      <c r="F1512" s="574"/>
      <c r="G1512" s="955"/>
      <c r="H1512" s="916">
        <f t="shared" si="155"/>
        <v>0</v>
      </c>
      <c r="I1512" s="916">
        <f t="shared" si="158"/>
        <v>0</v>
      </c>
      <c r="J1512" s="10"/>
      <c r="K1512" s="953">
        <f t="shared" si="159"/>
        <v>0</v>
      </c>
    </row>
    <row r="1513" spans="1:11" ht="15.6" hidden="1" x14ac:dyDescent="0.3">
      <c r="A1513" s="754"/>
      <c r="B1513" s="574" t="s">
        <v>1545</v>
      </c>
      <c r="C1513" s="574"/>
      <c r="D1513" s="571" t="s">
        <v>1595</v>
      </c>
      <c r="E1513" s="574"/>
      <c r="F1513" s="574"/>
      <c r="G1513" s="955"/>
      <c r="H1513" s="916">
        <f t="shared" si="155"/>
        <v>0</v>
      </c>
      <c r="I1513" s="916">
        <f t="shared" si="158"/>
        <v>0</v>
      </c>
      <c r="J1513" s="10"/>
      <c r="K1513" s="953">
        <f t="shared" si="159"/>
        <v>0</v>
      </c>
    </row>
    <row r="1514" spans="1:11" ht="15.6" hidden="1" x14ac:dyDescent="0.3">
      <c r="A1514" s="754"/>
      <c r="B1514" s="574" t="s">
        <v>1546</v>
      </c>
      <c r="C1514" s="574"/>
      <c r="D1514" s="571" t="s">
        <v>1326</v>
      </c>
      <c r="E1514" s="574"/>
      <c r="F1514" s="574"/>
      <c r="G1514" s="955"/>
      <c r="H1514" s="916">
        <f t="shared" si="155"/>
        <v>0</v>
      </c>
      <c r="I1514" s="916">
        <f t="shared" si="158"/>
        <v>0</v>
      </c>
      <c r="J1514" s="10"/>
      <c r="K1514" s="953">
        <f t="shared" si="159"/>
        <v>0</v>
      </c>
    </row>
    <row r="1515" spans="1:11" ht="15.6" hidden="1" x14ac:dyDescent="0.3">
      <c r="A1515" s="754"/>
      <c r="B1515" s="574" t="s">
        <v>1547</v>
      </c>
      <c r="C1515" s="574"/>
      <c r="D1515" s="571" t="s">
        <v>1307</v>
      </c>
      <c r="E1515" s="574"/>
      <c r="F1515" s="574"/>
      <c r="G1515" s="955"/>
      <c r="H1515" s="916">
        <f t="shared" si="155"/>
        <v>0</v>
      </c>
      <c r="I1515" s="916">
        <f t="shared" si="158"/>
        <v>0</v>
      </c>
      <c r="J1515" s="10"/>
      <c r="K1515" s="953">
        <f t="shared" si="159"/>
        <v>0</v>
      </c>
    </row>
    <row r="1516" spans="1:11" ht="15.6" hidden="1" x14ac:dyDescent="0.3">
      <c r="A1516" s="754"/>
      <c r="B1516" s="574" t="s">
        <v>1548</v>
      </c>
      <c r="C1516" s="574"/>
      <c r="D1516" s="571" t="s">
        <v>1311</v>
      </c>
      <c r="E1516" s="574"/>
      <c r="F1516" s="574"/>
      <c r="G1516" s="955"/>
      <c r="H1516" s="916">
        <f t="shared" si="155"/>
        <v>0</v>
      </c>
      <c r="I1516" s="916">
        <f t="shared" si="158"/>
        <v>0</v>
      </c>
      <c r="J1516" s="10"/>
      <c r="K1516" s="953">
        <f t="shared" si="159"/>
        <v>0</v>
      </c>
    </row>
    <row r="1517" spans="1:11" ht="15.6" hidden="1" x14ac:dyDescent="0.3">
      <c r="A1517" s="754"/>
      <c r="B1517" s="574" t="s">
        <v>1549</v>
      </c>
      <c r="C1517" s="574"/>
      <c r="D1517" s="571" t="s">
        <v>1612</v>
      </c>
      <c r="E1517" s="574"/>
      <c r="F1517" s="574"/>
      <c r="G1517" s="955"/>
      <c r="H1517" s="916">
        <f t="shared" si="155"/>
        <v>0</v>
      </c>
      <c r="I1517" s="916">
        <f t="shared" si="158"/>
        <v>0</v>
      </c>
      <c r="J1517" s="10"/>
      <c r="K1517" s="953">
        <f t="shared" si="159"/>
        <v>0</v>
      </c>
    </row>
    <row r="1518" spans="1:11" ht="15.6" hidden="1" x14ac:dyDescent="0.3">
      <c r="A1518" s="754"/>
      <c r="B1518" s="632"/>
      <c r="C1518" s="36"/>
      <c r="D1518" s="631"/>
      <c r="E1518" s="9"/>
      <c r="F1518" s="9"/>
      <c r="G1518" s="916"/>
      <c r="H1518" s="916"/>
      <c r="I1518" s="916"/>
      <c r="J1518" s="9"/>
      <c r="K1518" s="916"/>
    </row>
    <row r="1519" spans="1:11" ht="15.6" hidden="1" x14ac:dyDescent="0.3">
      <c r="A1519" s="754"/>
      <c r="B1519" s="7" t="s">
        <v>1550</v>
      </c>
      <c r="C1519" s="7"/>
      <c r="D1519" s="20" t="s">
        <v>1617</v>
      </c>
      <c r="E1519" s="7"/>
      <c r="F1519" s="7"/>
      <c r="G1519" s="964"/>
      <c r="H1519" s="964"/>
      <c r="I1519" s="964"/>
      <c r="J1519" s="7"/>
      <c r="K1519" s="964"/>
    </row>
    <row r="1520" spans="1:11" ht="15.6" hidden="1" x14ac:dyDescent="0.3">
      <c r="A1520" s="754"/>
      <c r="B1520" s="574" t="s">
        <v>1551</v>
      </c>
      <c r="C1520" s="574"/>
      <c r="D1520" s="571" t="s">
        <v>1633</v>
      </c>
      <c r="E1520" s="574"/>
      <c r="F1520" s="574"/>
      <c r="G1520" s="916"/>
      <c r="H1520" s="916">
        <f t="shared" si="155"/>
        <v>0</v>
      </c>
      <c r="I1520" s="916">
        <f>H1520*$I$14</f>
        <v>0</v>
      </c>
      <c r="J1520" s="10"/>
      <c r="K1520" s="953">
        <f>SUM(H1520:I1520)</f>
        <v>0</v>
      </c>
    </row>
    <row r="1521" spans="1:13" ht="15.6" hidden="1" x14ac:dyDescent="0.3">
      <c r="A1521" s="754"/>
      <c r="B1521" s="574" t="s">
        <v>1552</v>
      </c>
      <c r="C1521" s="574"/>
      <c r="D1521" s="571" t="s">
        <v>1342</v>
      </c>
      <c r="E1521" s="574"/>
      <c r="F1521" s="574"/>
      <c r="G1521" s="916"/>
      <c r="H1521" s="916">
        <f t="shared" si="155"/>
        <v>0</v>
      </c>
      <c r="I1521" s="916">
        <f>H1521*$I$14</f>
        <v>0</v>
      </c>
      <c r="J1521" s="10"/>
      <c r="K1521" s="953">
        <f>SUM(H1521:I1521)</f>
        <v>0</v>
      </c>
    </row>
    <row r="1522" spans="1:13" ht="15.6" hidden="1" x14ac:dyDescent="0.3">
      <c r="A1522" s="754"/>
      <c r="B1522" s="574" t="s">
        <v>1553</v>
      </c>
      <c r="C1522" s="574"/>
      <c r="D1522" s="571" t="s">
        <v>1352</v>
      </c>
      <c r="E1522" s="574"/>
      <c r="F1522" s="574"/>
      <c r="G1522" s="916"/>
      <c r="H1522" s="916">
        <f t="shared" si="155"/>
        <v>0</v>
      </c>
      <c r="I1522" s="916">
        <f>H1522*$I$14</f>
        <v>0</v>
      </c>
      <c r="J1522" s="10"/>
      <c r="K1522" s="953">
        <f>SUM(H1522:I1522)</f>
        <v>0</v>
      </c>
    </row>
    <row r="1523" spans="1:13" ht="15.6" hidden="1" x14ac:dyDescent="0.3">
      <c r="A1523" s="754"/>
      <c r="B1523" s="574" t="s">
        <v>1554</v>
      </c>
      <c r="C1523" s="574"/>
      <c r="D1523" s="571" t="s">
        <v>1619</v>
      </c>
      <c r="E1523" s="574"/>
      <c r="F1523" s="574"/>
      <c r="G1523" s="916"/>
      <c r="H1523" s="916">
        <f t="shared" si="155"/>
        <v>0</v>
      </c>
      <c r="I1523" s="916">
        <f>H1523*$I$14</f>
        <v>0</v>
      </c>
      <c r="J1523" s="10"/>
      <c r="K1523" s="953">
        <f>SUM(H1523:I1523)</f>
        <v>0</v>
      </c>
    </row>
    <row r="1524" spans="1:13" ht="15.6" hidden="1" x14ac:dyDescent="0.3">
      <c r="A1524" s="754"/>
      <c r="B1524" s="574" t="s">
        <v>1555</v>
      </c>
      <c r="C1524" s="574"/>
      <c r="D1524" s="571" t="s">
        <v>1620</v>
      </c>
      <c r="E1524" s="574"/>
      <c r="F1524" s="574"/>
      <c r="G1524" s="916"/>
      <c r="H1524" s="916">
        <f t="shared" si="155"/>
        <v>0</v>
      </c>
      <c r="I1524" s="916">
        <f>H1524*$I$14</f>
        <v>0</v>
      </c>
      <c r="J1524" s="10"/>
      <c r="K1524" s="953">
        <f>SUM(H1524:I1524)</f>
        <v>0</v>
      </c>
    </row>
    <row r="1525" spans="1:13" ht="15.6" hidden="1" x14ac:dyDescent="0.3">
      <c r="A1525" s="754"/>
      <c r="B1525" s="632"/>
      <c r="C1525" s="36"/>
      <c r="D1525" s="631"/>
      <c r="E1525" s="9"/>
      <c r="F1525" s="9"/>
      <c r="G1525" s="916"/>
      <c r="H1525" s="916"/>
      <c r="I1525" s="916"/>
      <c r="J1525" s="9"/>
      <c r="K1525" s="916"/>
    </row>
    <row r="1526" spans="1:13" ht="15.6" x14ac:dyDescent="0.3">
      <c r="A1526" s="754" t="s">
        <v>4247</v>
      </c>
      <c r="B1526" s="7" t="s">
        <v>1556</v>
      </c>
      <c r="C1526" s="7"/>
      <c r="D1526" s="20" t="s">
        <v>1635</v>
      </c>
      <c r="E1526" s="7"/>
      <c r="F1526" s="7"/>
      <c r="G1526" s="964"/>
      <c r="H1526" s="964"/>
      <c r="I1526" s="964"/>
      <c r="J1526" s="7"/>
      <c r="K1526" s="964"/>
      <c r="L1526" s="1058"/>
      <c r="M1526" s="1058"/>
    </row>
    <row r="1527" spans="1:13" ht="15.6" x14ac:dyDescent="0.3">
      <c r="A1527" s="754" t="s">
        <v>4247</v>
      </c>
      <c r="B1527" s="116" t="s">
        <v>1557</v>
      </c>
      <c r="C1527" s="116"/>
      <c r="D1527" s="117" t="s">
        <v>1634</v>
      </c>
      <c r="E1527" s="116"/>
      <c r="F1527" s="116"/>
      <c r="G1527" s="999"/>
      <c r="H1527" s="960"/>
      <c r="I1527" s="960"/>
      <c r="J1527" s="110"/>
      <c r="K1527" s="957"/>
      <c r="L1527" s="1058"/>
      <c r="M1527" s="1058"/>
    </row>
    <row r="1528" spans="1:13" ht="15.6" x14ac:dyDescent="0.3">
      <c r="A1528" s="754" t="str">
        <f>IF(K1528&lt;&gt;0,"x","")</f>
        <v>x</v>
      </c>
      <c r="B1528" s="567" t="s">
        <v>2608</v>
      </c>
      <c r="C1528" s="96" t="s">
        <v>2684</v>
      </c>
      <c r="D1528" s="34" t="s">
        <v>3281</v>
      </c>
      <c r="E1528" s="646">
        <v>9</v>
      </c>
      <c r="F1528" s="101" t="s">
        <v>60</v>
      </c>
      <c r="G1528" s="916">
        <v>46.129819215135534</v>
      </c>
      <c r="H1528" s="916">
        <f>TRUNC(E1528*G1528,2)</f>
        <v>415.16</v>
      </c>
      <c r="I1528" s="916">
        <f>TRUNC(H1528*$I$14,2)</f>
        <v>111.91</v>
      </c>
      <c r="J1528" s="10"/>
      <c r="K1528" s="953">
        <f>TRUNC(SUM(H1528:I1528),2)</f>
        <v>527.07000000000005</v>
      </c>
      <c r="L1528" s="1058"/>
      <c r="M1528" s="1058"/>
    </row>
    <row r="1529" spans="1:13" ht="15.6" x14ac:dyDescent="0.3">
      <c r="A1529" s="754" t="s">
        <v>4247</v>
      </c>
      <c r="B1529" s="82"/>
      <c r="C1529" s="82"/>
      <c r="D1529" s="83"/>
      <c r="E1529" s="646"/>
      <c r="F1529" s="82"/>
      <c r="G1529" s="969"/>
      <c r="H1529" s="969"/>
      <c r="I1529" s="969"/>
      <c r="J1529" s="18"/>
      <c r="K1529" s="958"/>
      <c r="L1529" s="1058"/>
      <c r="M1529" s="1058"/>
    </row>
    <row r="1530" spans="1:13" ht="15.6" hidden="1" x14ac:dyDescent="0.3">
      <c r="A1530" s="754"/>
      <c r="B1530" s="574" t="s">
        <v>1558</v>
      </c>
      <c r="C1530" s="574"/>
      <c r="D1530" s="571" t="s">
        <v>1598</v>
      </c>
      <c r="E1530" s="646"/>
      <c r="F1530" s="574"/>
      <c r="G1530" s="916"/>
      <c r="H1530" s="916">
        <f t="shared" si="155"/>
        <v>0</v>
      </c>
      <c r="I1530" s="916">
        <f>H1530*$I$14</f>
        <v>0</v>
      </c>
      <c r="J1530" s="10"/>
      <c r="K1530" s="953">
        <f>SUM(H1530:I1530)</f>
        <v>0</v>
      </c>
    </row>
    <row r="1531" spans="1:13" ht="15.6" hidden="1" x14ac:dyDescent="0.3">
      <c r="A1531" s="754"/>
      <c r="B1531" s="574" t="s">
        <v>1559</v>
      </c>
      <c r="C1531" s="574"/>
      <c r="D1531" s="571" t="s">
        <v>1599</v>
      </c>
      <c r="E1531" s="646"/>
      <c r="F1531" s="574"/>
      <c r="G1531" s="916"/>
      <c r="H1531" s="916">
        <f t="shared" si="155"/>
        <v>0</v>
      </c>
      <c r="I1531" s="916">
        <f>H1531*$I$14</f>
        <v>0</v>
      </c>
      <c r="J1531" s="10"/>
      <c r="K1531" s="953">
        <f>SUM(H1531:I1531)</f>
        <v>0</v>
      </c>
    </row>
    <row r="1532" spans="1:13" ht="15.6" hidden="1" x14ac:dyDescent="0.3">
      <c r="A1532" s="754"/>
      <c r="B1532" s="574" t="s">
        <v>1560</v>
      </c>
      <c r="C1532" s="574"/>
      <c r="D1532" s="571" t="s">
        <v>1636</v>
      </c>
      <c r="E1532" s="646"/>
      <c r="F1532" s="574"/>
      <c r="G1532" s="916"/>
      <c r="H1532" s="916">
        <f t="shared" si="155"/>
        <v>0</v>
      </c>
      <c r="I1532" s="916">
        <f>H1532*$I$14</f>
        <v>0</v>
      </c>
      <c r="J1532" s="10"/>
      <c r="K1532" s="953">
        <f>SUM(H1532:I1532)</f>
        <v>0</v>
      </c>
    </row>
    <row r="1533" spans="1:13" ht="15.6" hidden="1" x14ac:dyDescent="0.3">
      <c r="A1533" s="754"/>
      <c r="B1533" s="69" t="s">
        <v>1561</v>
      </c>
      <c r="C1533" s="69"/>
      <c r="D1533" s="80" t="s">
        <v>1637</v>
      </c>
      <c r="E1533" s="646"/>
      <c r="F1533" s="69"/>
      <c r="G1533" s="970"/>
      <c r="H1533" s="970">
        <f t="shared" si="155"/>
        <v>0</v>
      </c>
      <c r="I1533" s="970">
        <f>H1533*$I$14</f>
        <v>0</v>
      </c>
      <c r="J1533" s="30"/>
      <c r="K1533" s="965">
        <f>SUM(H1533:I1533)</f>
        <v>0</v>
      </c>
    </row>
    <row r="1534" spans="1:13" s="617" customFormat="1" ht="15.6" x14ac:dyDescent="0.3">
      <c r="A1534" s="754" t="str">
        <f>IF(K1534&lt;&gt;0,"x","")</f>
        <v>x</v>
      </c>
      <c r="B1534" s="116" t="s">
        <v>2580</v>
      </c>
      <c r="C1534" s="116" t="s">
        <v>4195</v>
      </c>
      <c r="D1534" s="117" t="s">
        <v>2560</v>
      </c>
      <c r="E1534" s="659">
        <v>1</v>
      </c>
      <c r="F1534" s="116" t="s">
        <v>60</v>
      </c>
      <c r="G1534" s="852">
        <v>4.8100088166568788</v>
      </c>
      <c r="H1534" s="960">
        <f>TRUNC(E1534*G1534,2)</f>
        <v>4.8099999999999996</v>
      </c>
      <c r="I1534" s="960">
        <f t="shared" ref="I1534:I1540" si="160">TRUNC(H1534*$I$14,2)</f>
        <v>1.29</v>
      </c>
      <c r="J1534" s="110"/>
      <c r="K1534" s="954">
        <f>TRUNC(SUM(H1534:I1534),2)</f>
        <v>6.1</v>
      </c>
      <c r="L1534" s="1058"/>
      <c r="M1534" s="1058"/>
    </row>
    <row r="1535" spans="1:13" s="617" customFormat="1" ht="15.6" x14ac:dyDescent="0.3">
      <c r="A1535" s="754" t="s">
        <v>4247</v>
      </c>
      <c r="B1535" s="69"/>
      <c r="C1535" s="69"/>
      <c r="D1535" s="129"/>
      <c r="E1535" s="646"/>
      <c r="F1535" s="613"/>
      <c r="G1535" s="1001"/>
      <c r="H1535" s="970"/>
      <c r="I1535" s="970"/>
      <c r="J1535" s="30"/>
      <c r="K1535" s="970"/>
      <c r="L1535" s="1058"/>
      <c r="M1535" s="1058"/>
    </row>
    <row r="1536" spans="1:13" s="617" customFormat="1" ht="15.6" x14ac:dyDescent="0.3">
      <c r="A1536" s="754" t="str">
        <f>IF(K1536&lt;&gt;0,"x","")</f>
        <v>x</v>
      </c>
      <c r="B1536" s="24" t="s">
        <v>2581</v>
      </c>
      <c r="C1536" s="24" t="s">
        <v>3314</v>
      </c>
      <c r="D1536" s="115" t="s">
        <v>2562</v>
      </c>
      <c r="E1536" s="659">
        <v>4</v>
      </c>
      <c r="F1536" s="24" t="s">
        <v>60</v>
      </c>
      <c r="G1536" s="852">
        <v>14.541701613209767</v>
      </c>
      <c r="H1536" s="852">
        <f>TRUNC(E1536*G1536,2)</f>
        <v>58.16</v>
      </c>
      <c r="I1536" s="852">
        <f t="shared" si="160"/>
        <v>15.67</v>
      </c>
      <c r="J1536" s="75"/>
      <c r="K1536" s="954">
        <f>TRUNC(SUM(H1536:I1536),2)</f>
        <v>73.83</v>
      </c>
      <c r="L1536" s="1058"/>
      <c r="M1536" s="1058"/>
    </row>
    <row r="1537" spans="1:13" s="617" customFormat="1" ht="15.6" x14ac:dyDescent="0.3">
      <c r="A1537" s="754" t="s">
        <v>4247</v>
      </c>
      <c r="B1537" s="27"/>
      <c r="C1537" s="27"/>
      <c r="D1537" s="104"/>
      <c r="E1537" s="649"/>
      <c r="F1537" s="103"/>
      <c r="G1537" s="980"/>
      <c r="H1537" s="962"/>
      <c r="I1537" s="962"/>
      <c r="J1537" s="14"/>
      <c r="K1537" s="962"/>
      <c r="L1537" s="1058"/>
      <c r="M1537" s="1058"/>
    </row>
    <row r="1538" spans="1:13" s="617" customFormat="1" ht="15.6" x14ac:dyDescent="0.3">
      <c r="A1538" s="754" t="str">
        <f>IF(K1538&lt;&gt;0,"x","")</f>
        <v>x</v>
      </c>
      <c r="B1538" s="24" t="s">
        <v>2582</v>
      </c>
      <c r="C1538" s="24" t="s">
        <v>4198</v>
      </c>
      <c r="D1538" s="115" t="s">
        <v>2563</v>
      </c>
      <c r="E1538" s="659">
        <v>4</v>
      </c>
      <c r="F1538" s="24" t="s">
        <v>60</v>
      </c>
      <c r="G1538" s="852">
        <v>10.002903907276494</v>
      </c>
      <c r="H1538" s="852">
        <f>TRUNC(E1538*G1538,2)</f>
        <v>40.01</v>
      </c>
      <c r="I1538" s="852">
        <f t="shared" si="160"/>
        <v>10.78</v>
      </c>
      <c r="J1538" s="75"/>
      <c r="K1538" s="954">
        <f>TRUNC(SUM(H1538:I1538),2)</f>
        <v>50.79</v>
      </c>
      <c r="L1538" s="1058"/>
      <c r="M1538" s="1058"/>
    </row>
    <row r="1539" spans="1:13" s="617" customFormat="1" ht="15.6" x14ac:dyDescent="0.3">
      <c r="A1539" s="754" t="s">
        <v>4247</v>
      </c>
      <c r="B1539" s="27"/>
      <c r="C1539" s="27"/>
      <c r="D1539" s="104"/>
      <c r="E1539" s="649"/>
      <c r="F1539" s="103"/>
      <c r="G1539" s="980"/>
      <c r="H1539" s="962"/>
      <c r="I1539" s="962"/>
      <c r="J1539" s="14"/>
      <c r="K1539" s="962"/>
      <c r="L1539" s="1058"/>
      <c r="M1539" s="1058"/>
    </row>
    <row r="1540" spans="1:13" s="617" customFormat="1" ht="15.6" x14ac:dyDescent="0.3">
      <c r="A1540" s="754" t="str">
        <f>IF(K1540&lt;&gt;0,"x","")</f>
        <v>x</v>
      </c>
      <c r="B1540" s="24" t="s">
        <v>2583</v>
      </c>
      <c r="C1540" s="24" t="s">
        <v>3341</v>
      </c>
      <c r="D1540" s="115" t="s">
        <v>2564</v>
      </c>
      <c r="E1540" s="659">
        <v>1</v>
      </c>
      <c r="F1540" s="24" t="s">
        <v>60</v>
      </c>
      <c r="G1540" s="852">
        <v>19.295872848247079</v>
      </c>
      <c r="H1540" s="852">
        <f>TRUNC(E1540*G1540,2)</f>
        <v>19.29</v>
      </c>
      <c r="I1540" s="852">
        <f t="shared" si="160"/>
        <v>5.19</v>
      </c>
      <c r="J1540" s="75"/>
      <c r="K1540" s="954">
        <f>TRUNC(SUM(H1540:I1540),2)</f>
        <v>24.48</v>
      </c>
      <c r="L1540" s="1058"/>
      <c r="M1540" s="1058"/>
    </row>
    <row r="1541" spans="1:13" ht="15.6" x14ac:dyDescent="0.3">
      <c r="A1541" s="754" t="s">
        <v>4247</v>
      </c>
      <c r="B1541" s="82"/>
      <c r="C1541" s="82"/>
      <c r="D1541" s="83"/>
      <c r="E1541" s="82"/>
      <c r="F1541" s="82"/>
      <c r="G1541" s="969"/>
      <c r="H1541" s="969"/>
      <c r="I1541" s="969"/>
      <c r="J1541" s="18"/>
      <c r="K1541" s="969"/>
      <c r="L1541" s="1058"/>
      <c r="M1541" s="1058"/>
    </row>
    <row r="1542" spans="1:13" ht="15.6" hidden="1" x14ac:dyDescent="0.3">
      <c r="A1542" s="754"/>
      <c r="B1542" s="407" t="s">
        <v>1562</v>
      </c>
      <c r="C1542" s="407"/>
      <c r="D1542" s="408" t="s">
        <v>1638</v>
      </c>
      <c r="E1542" s="407"/>
      <c r="F1542" s="407"/>
      <c r="G1542" s="966"/>
      <c r="H1542" s="966"/>
      <c r="I1542" s="966"/>
      <c r="J1542" s="409"/>
      <c r="K1542" s="966"/>
    </row>
    <row r="1543" spans="1:13" ht="15.6" hidden="1" x14ac:dyDescent="0.3">
      <c r="A1543" s="754"/>
      <c r="B1543" s="7" t="s">
        <v>1563</v>
      </c>
      <c r="C1543" s="7"/>
      <c r="D1543" s="20" t="s">
        <v>1639</v>
      </c>
      <c r="E1543" s="7"/>
      <c r="F1543" s="7"/>
      <c r="G1543" s="964"/>
      <c r="H1543" s="964">
        <f t="shared" si="155"/>
        <v>0</v>
      </c>
      <c r="I1543" s="964">
        <f>H1543*$I$14</f>
        <v>0</v>
      </c>
      <c r="J1543" s="7"/>
      <c r="K1543" s="964">
        <f>SUM(H1543:I1543)</f>
        <v>0</v>
      </c>
    </row>
    <row r="1544" spans="1:13" ht="15.6" hidden="1" x14ac:dyDescent="0.3">
      <c r="A1544" s="754"/>
      <c r="B1544" s="574"/>
      <c r="C1544" s="574"/>
      <c r="D1544" s="571"/>
      <c r="E1544" s="574"/>
      <c r="F1544" s="574"/>
      <c r="G1544" s="955"/>
      <c r="H1544" s="955"/>
      <c r="I1544" s="955"/>
      <c r="J1544" s="574"/>
      <c r="K1544" s="955"/>
    </row>
    <row r="1545" spans="1:13" ht="15.6" hidden="1" x14ac:dyDescent="0.3">
      <c r="A1545" s="754"/>
      <c r="B1545" s="7" t="s">
        <v>1564</v>
      </c>
      <c r="C1545" s="7"/>
      <c r="D1545" s="20" t="s">
        <v>1640</v>
      </c>
      <c r="E1545" s="7"/>
      <c r="F1545" s="7"/>
      <c r="G1545" s="964"/>
      <c r="H1545" s="964">
        <f t="shared" si="155"/>
        <v>0</v>
      </c>
      <c r="I1545" s="964">
        <f>H1545*$I$14</f>
        <v>0</v>
      </c>
      <c r="J1545" s="7"/>
      <c r="K1545" s="964">
        <f>SUM(H1545:I1545)</f>
        <v>0</v>
      </c>
    </row>
    <row r="1546" spans="1:13" ht="15.6" hidden="1" x14ac:dyDescent="0.3">
      <c r="A1546" s="754"/>
      <c r="B1546" s="632"/>
      <c r="C1546" s="36"/>
      <c r="D1546" s="632"/>
      <c r="E1546" s="9"/>
      <c r="F1546" s="9"/>
      <c r="G1546" s="916"/>
      <c r="H1546" s="916"/>
      <c r="I1546" s="916"/>
      <c r="J1546" s="9"/>
      <c r="K1546" s="916"/>
    </row>
    <row r="1547" spans="1:13" ht="15.6" hidden="1" x14ac:dyDescent="0.3">
      <c r="A1547" s="754"/>
      <c r="B1547" s="7" t="s">
        <v>1565</v>
      </c>
      <c r="C1547" s="7"/>
      <c r="D1547" s="20" t="s">
        <v>1641</v>
      </c>
      <c r="E1547" s="7"/>
      <c r="F1547" s="7"/>
      <c r="G1547" s="964"/>
      <c r="H1547" s="964">
        <f t="shared" si="155"/>
        <v>0</v>
      </c>
      <c r="I1547" s="964">
        <f>H1547*$I$14</f>
        <v>0</v>
      </c>
      <c r="J1547" s="7"/>
      <c r="K1547" s="964">
        <f>SUM(H1547:I1547)</f>
        <v>0</v>
      </c>
    </row>
    <row r="1548" spans="1:13" ht="15.6" hidden="1" x14ac:dyDescent="0.3">
      <c r="A1548" s="754"/>
      <c r="B1548" s="632"/>
      <c r="C1548" s="36"/>
      <c r="D1548" s="632"/>
      <c r="E1548" s="9"/>
      <c r="F1548" s="9"/>
      <c r="G1548" s="916"/>
      <c r="H1548" s="916"/>
      <c r="I1548" s="916"/>
      <c r="J1548" s="9"/>
      <c r="K1548" s="916"/>
    </row>
    <row r="1549" spans="1:13" ht="15.6" hidden="1" x14ac:dyDescent="0.3">
      <c r="A1549" s="754"/>
      <c r="B1549" s="7" t="s">
        <v>1566</v>
      </c>
      <c r="C1549" s="7"/>
      <c r="D1549" s="20" t="s">
        <v>1642</v>
      </c>
      <c r="E1549" s="7"/>
      <c r="F1549" s="7"/>
      <c r="G1549" s="964"/>
      <c r="H1549" s="964">
        <f t="shared" si="155"/>
        <v>0</v>
      </c>
      <c r="I1549" s="964">
        <f>H1549*$I$14</f>
        <v>0</v>
      </c>
      <c r="J1549" s="7"/>
      <c r="K1549" s="964">
        <f>SUM(H1549:I1549)</f>
        <v>0</v>
      </c>
    </row>
    <row r="1550" spans="1:13" ht="15.6" hidden="1" x14ac:dyDescent="0.3">
      <c r="A1550" s="754"/>
      <c r="B1550" s="632"/>
      <c r="C1550" s="36"/>
      <c r="D1550" s="632"/>
      <c r="E1550" s="9"/>
      <c r="F1550" s="9"/>
      <c r="G1550" s="916"/>
      <c r="H1550" s="916"/>
      <c r="I1550" s="916"/>
      <c r="J1550" s="9"/>
      <c r="K1550" s="916"/>
    </row>
    <row r="1551" spans="1:13" ht="15.6" x14ac:dyDescent="0.3">
      <c r="A1551" s="754" t="str">
        <f>IF(K1551&lt;&gt;0,"x","")</f>
        <v>x</v>
      </c>
      <c r="B1551" s="407" t="s">
        <v>1567</v>
      </c>
      <c r="C1551" s="407"/>
      <c r="D1551" s="408" t="s">
        <v>1643</v>
      </c>
      <c r="E1551" s="407"/>
      <c r="F1551" s="407"/>
      <c r="G1551" s="966"/>
      <c r="H1551" s="966">
        <f>TRUNC(SUM(H1552:H1587),2)</f>
        <v>1319.38</v>
      </c>
      <c r="I1551" s="966">
        <f>TRUNC(SUM(I1552:I1587),2)</f>
        <v>355.65</v>
      </c>
      <c r="J1551" s="966">
        <f>TRUNC(SUM(J1552:J1587),2)</f>
        <v>0</v>
      </c>
      <c r="K1551" s="966">
        <f>TRUNC(SUM(K1552:K1587),2)</f>
        <v>1675.03</v>
      </c>
      <c r="L1551" s="1058"/>
      <c r="M1551" s="1058"/>
    </row>
    <row r="1552" spans="1:13" ht="15.6" hidden="1" x14ac:dyDescent="0.3">
      <c r="A1552" s="754"/>
      <c r="B1552" s="7" t="s">
        <v>1568</v>
      </c>
      <c r="C1552" s="7"/>
      <c r="D1552" s="20" t="s">
        <v>401</v>
      </c>
      <c r="E1552" s="7"/>
      <c r="F1552" s="7"/>
      <c r="G1552" s="964"/>
      <c r="H1552" s="964"/>
      <c r="I1552" s="964"/>
      <c r="J1552" s="7"/>
      <c r="K1552" s="964"/>
    </row>
    <row r="1553" spans="1:11" ht="15.6" hidden="1" x14ac:dyDescent="0.3">
      <c r="A1553" s="754"/>
      <c r="B1553" s="574" t="s">
        <v>1569</v>
      </c>
      <c r="C1553" s="574"/>
      <c r="D1553" s="571" t="s">
        <v>1644</v>
      </c>
      <c r="E1553" s="574"/>
      <c r="F1553" s="574"/>
      <c r="G1553" s="955"/>
      <c r="H1553" s="916">
        <f t="shared" si="155"/>
        <v>0</v>
      </c>
      <c r="I1553" s="916">
        <f>H1553*$I$14</f>
        <v>0</v>
      </c>
      <c r="J1553" s="10"/>
      <c r="K1553" s="953">
        <f>SUM(H1553:I1553)</f>
        <v>0</v>
      </c>
    </row>
    <row r="1554" spans="1:11" ht="15.6" hidden="1" x14ac:dyDescent="0.3">
      <c r="A1554" s="754"/>
      <c r="B1554" s="574" t="s">
        <v>1570</v>
      </c>
      <c r="C1554" s="574"/>
      <c r="D1554" s="571" t="s">
        <v>1645</v>
      </c>
      <c r="E1554" s="574"/>
      <c r="F1554" s="574"/>
      <c r="G1554" s="955"/>
      <c r="H1554" s="916">
        <f t="shared" si="155"/>
        <v>0</v>
      </c>
      <c r="I1554" s="916">
        <f>H1554*$I$14</f>
        <v>0</v>
      </c>
      <c r="J1554" s="10"/>
      <c r="K1554" s="953">
        <f>SUM(H1554:I1554)</f>
        <v>0</v>
      </c>
    </row>
    <row r="1555" spans="1:11" ht="15.6" hidden="1" x14ac:dyDescent="0.3">
      <c r="A1555" s="754"/>
      <c r="B1555" s="574" t="s">
        <v>1571</v>
      </c>
      <c r="C1555" s="574"/>
      <c r="D1555" s="571" t="s">
        <v>1646</v>
      </c>
      <c r="E1555" s="574"/>
      <c r="F1555" s="574"/>
      <c r="G1555" s="955"/>
      <c r="H1555" s="916">
        <f t="shared" si="155"/>
        <v>0</v>
      </c>
      <c r="I1555" s="916">
        <f>H1555*$I$14</f>
        <v>0</v>
      </c>
      <c r="J1555" s="10"/>
      <c r="K1555" s="953">
        <f>SUM(H1555:I1555)</f>
        <v>0</v>
      </c>
    </row>
    <row r="1556" spans="1:11" ht="15.6" hidden="1" x14ac:dyDescent="0.3">
      <c r="A1556" s="754"/>
      <c r="B1556" s="632"/>
      <c r="C1556" s="36"/>
      <c r="D1556" s="631"/>
      <c r="E1556" s="9"/>
      <c r="F1556" s="9"/>
      <c r="G1556" s="916"/>
      <c r="H1556" s="916"/>
      <c r="I1556" s="916"/>
      <c r="J1556" s="9"/>
      <c r="K1556" s="916"/>
    </row>
    <row r="1557" spans="1:11" ht="15.6" hidden="1" x14ac:dyDescent="0.3">
      <c r="A1557" s="754"/>
      <c r="B1557" s="7" t="s">
        <v>1572</v>
      </c>
      <c r="C1557" s="7"/>
      <c r="D1557" s="20" t="s">
        <v>454</v>
      </c>
      <c r="E1557" s="7"/>
      <c r="F1557" s="7"/>
      <c r="G1557" s="964"/>
      <c r="H1557" s="964"/>
      <c r="I1557" s="964"/>
      <c r="J1557" s="7"/>
      <c r="K1557" s="964"/>
    </row>
    <row r="1558" spans="1:11" ht="15.6" hidden="1" x14ac:dyDescent="0.3">
      <c r="A1558" s="754"/>
      <c r="B1558" s="574" t="s">
        <v>1573</v>
      </c>
      <c r="C1558" s="574"/>
      <c r="D1558" s="571" t="s">
        <v>1647</v>
      </c>
      <c r="E1558" s="574"/>
      <c r="F1558" s="574"/>
      <c r="G1558" s="955"/>
      <c r="H1558" s="916">
        <f t="shared" si="155"/>
        <v>0</v>
      </c>
      <c r="I1558" s="916">
        <f>H1558*$I$14</f>
        <v>0</v>
      </c>
      <c r="J1558" s="10"/>
      <c r="K1558" s="953">
        <f>SUM(H1558:I1558)</f>
        <v>0</v>
      </c>
    </row>
    <row r="1559" spans="1:11" ht="15.6" hidden="1" x14ac:dyDescent="0.3">
      <c r="A1559" s="754"/>
      <c r="B1559" s="574" t="s">
        <v>1574</v>
      </c>
      <c r="C1559" s="574"/>
      <c r="D1559" s="571" t="s">
        <v>1648</v>
      </c>
      <c r="E1559" s="574"/>
      <c r="F1559" s="574"/>
      <c r="G1559" s="955"/>
      <c r="H1559" s="916">
        <f t="shared" si="155"/>
        <v>0</v>
      </c>
      <c r="I1559" s="916">
        <f>H1559*$I$14</f>
        <v>0</v>
      </c>
      <c r="J1559" s="10"/>
      <c r="K1559" s="953">
        <f>SUM(H1559:I1559)</f>
        <v>0</v>
      </c>
    </row>
    <row r="1560" spans="1:11" ht="15.6" hidden="1" x14ac:dyDescent="0.3">
      <c r="A1560" s="754"/>
      <c r="B1560" s="632"/>
      <c r="C1560" s="36"/>
      <c r="D1560" s="631"/>
      <c r="E1560" s="9"/>
      <c r="F1560" s="9"/>
      <c r="G1560" s="916"/>
      <c r="H1560" s="916"/>
      <c r="I1560" s="916"/>
      <c r="J1560" s="9"/>
      <c r="K1560" s="916"/>
    </row>
    <row r="1561" spans="1:11" ht="15.6" hidden="1" x14ac:dyDescent="0.3">
      <c r="A1561" s="754"/>
      <c r="B1561" s="7" t="s">
        <v>1575</v>
      </c>
      <c r="C1561" s="7"/>
      <c r="D1561" s="20" t="s">
        <v>1649</v>
      </c>
      <c r="E1561" s="7"/>
      <c r="F1561" s="7"/>
      <c r="G1561" s="964"/>
      <c r="H1561" s="964"/>
      <c r="I1561" s="964"/>
      <c r="J1561" s="7"/>
      <c r="K1561" s="964"/>
    </row>
    <row r="1562" spans="1:11" ht="15.6" hidden="1" x14ac:dyDescent="0.3">
      <c r="A1562" s="754"/>
      <c r="B1562" s="574" t="s">
        <v>1576</v>
      </c>
      <c r="C1562" s="574"/>
      <c r="D1562" s="571" t="s">
        <v>1650</v>
      </c>
      <c r="E1562" s="574"/>
      <c r="F1562" s="574"/>
      <c r="G1562" s="916"/>
      <c r="H1562" s="916">
        <f t="shared" ref="H1562:H1582" si="161">G1562*F1562</f>
        <v>0</v>
      </c>
      <c r="I1562" s="916">
        <f>H1562*$I$14</f>
        <v>0</v>
      </c>
      <c r="J1562" s="10"/>
      <c r="K1562" s="953">
        <f>SUM(H1562:I1562)</f>
        <v>0</v>
      </c>
    </row>
    <row r="1563" spans="1:11" ht="15.6" hidden="1" x14ac:dyDescent="0.3">
      <c r="A1563" s="754"/>
      <c r="B1563" s="574" t="s">
        <v>1577</v>
      </c>
      <c r="C1563" s="574"/>
      <c r="D1563" s="571" t="s">
        <v>1651</v>
      </c>
      <c r="E1563" s="574"/>
      <c r="F1563" s="574"/>
      <c r="G1563" s="916"/>
      <c r="H1563" s="916">
        <f t="shared" si="161"/>
        <v>0</v>
      </c>
      <c r="I1563" s="916">
        <f>H1563*$I$14</f>
        <v>0</v>
      </c>
      <c r="J1563" s="10"/>
      <c r="K1563" s="953">
        <f>SUM(H1563:I1563)</f>
        <v>0</v>
      </c>
    </row>
    <row r="1564" spans="1:11" ht="15.6" hidden="1" x14ac:dyDescent="0.3">
      <c r="A1564" s="754"/>
      <c r="B1564" s="574" t="s">
        <v>1578</v>
      </c>
      <c r="C1564" s="574"/>
      <c r="D1564" s="571" t="s">
        <v>1652</v>
      </c>
      <c r="E1564" s="574"/>
      <c r="F1564" s="574"/>
      <c r="G1564" s="916"/>
      <c r="H1564" s="916">
        <f t="shared" si="161"/>
        <v>0</v>
      </c>
      <c r="I1564" s="916">
        <f>H1564*$I$14</f>
        <v>0</v>
      </c>
      <c r="J1564" s="10"/>
      <c r="K1564" s="953">
        <f>SUM(H1564:I1564)</f>
        <v>0</v>
      </c>
    </row>
    <row r="1565" spans="1:11" ht="15.6" hidden="1" x14ac:dyDescent="0.3">
      <c r="A1565" s="754"/>
      <c r="B1565" s="632"/>
      <c r="C1565" s="36"/>
      <c r="D1565" s="631"/>
      <c r="E1565" s="9"/>
      <c r="F1565" s="9"/>
      <c r="G1565" s="916"/>
      <c r="H1565" s="916"/>
      <c r="I1565" s="916"/>
      <c r="J1565" s="9"/>
      <c r="K1565" s="916"/>
    </row>
    <row r="1566" spans="1:11" ht="15.6" hidden="1" x14ac:dyDescent="0.3">
      <c r="A1566" s="754"/>
      <c r="B1566" s="7" t="s">
        <v>1579</v>
      </c>
      <c r="C1566" s="7"/>
      <c r="D1566" s="20" t="s">
        <v>1653</v>
      </c>
      <c r="E1566" s="7"/>
      <c r="F1566" s="7"/>
      <c r="G1566" s="964"/>
      <c r="H1566" s="964"/>
      <c r="I1566" s="964"/>
      <c r="J1566" s="7"/>
      <c r="K1566" s="964"/>
    </row>
    <row r="1567" spans="1:11" ht="15.6" hidden="1" x14ac:dyDescent="0.3">
      <c r="A1567" s="754"/>
      <c r="B1567" s="574" t="s">
        <v>1580</v>
      </c>
      <c r="C1567" s="574"/>
      <c r="D1567" s="571" t="s">
        <v>1650</v>
      </c>
      <c r="E1567" s="574"/>
      <c r="F1567" s="574"/>
      <c r="G1567" s="916"/>
      <c r="H1567" s="916">
        <f t="shared" si="161"/>
        <v>0</v>
      </c>
      <c r="I1567" s="916">
        <f>H1567*$I$14</f>
        <v>0</v>
      </c>
      <c r="J1567" s="10"/>
      <c r="K1567" s="953">
        <f>SUM(H1567:I1567)</f>
        <v>0</v>
      </c>
    </row>
    <row r="1568" spans="1:11" ht="15.6" hidden="1" x14ac:dyDescent="0.3">
      <c r="A1568" s="754"/>
      <c r="B1568" s="574" t="s">
        <v>1581</v>
      </c>
      <c r="C1568" s="574"/>
      <c r="D1568" s="571" t="s">
        <v>1651</v>
      </c>
      <c r="E1568" s="574"/>
      <c r="F1568" s="574"/>
      <c r="G1568" s="916"/>
      <c r="H1568" s="916">
        <f t="shared" si="161"/>
        <v>0</v>
      </c>
      <c r="I1568" s="916">
        <f>H1568*$I$14</f>
        <v>0</v>
      </c>
      <c r="J1568" s="10"/>
      <c r="K1568" s="953">
        <f>SUM(H1568:I1568)</f>
        <v>0</v>
      </c>
    </row>
    <row r="1569" spans="1:13" ht="15.6" hidden="1" x14ac:dyDescent="0.3">
      <c r="A1569" s="754"/>
      <c r="B1569" s="632"/>
      <c r="C1569" s="36"/>
      <c r="D1569" s="631"/>
      <c r="E1569" s="9"/>
      <c r="F1569" s="9"/>
      <c r="G1569" s="916"/>
      <c r="H1569" s="916"/>
      <c r="I1569" s="916"/>
      <c r="J1569" s="9"/>
      <c r="K1569" s="916"/>
    </row>
    <row r="1570" spans="1:13" ht="15.6" hidden="1" x14ac:dyDescent="0.3">
      <c r="A1570" s="754"/>
      <c r="B1570" s="7" t="s">
        <v>1582</v>
      </c>
      <c r="C1570" s="7"/>
      <c r="D1570" s="20" t="s">
        <v>1654</v>
      </c>
      <c r="E1570" s="7"/>
      <c r="F1570" s="7"/>
      <c r="G1570" s="964"/>
      <c r="H1570" s="964"/>
      <c r="I1570" s="964"/>
      <c r="J1570" s="7"/>
      <c r="K1570" s="964"/>
    </row>
    <row r="1571" spans="1:13" ht="15.6" hidden="1" x14ac:dyDescent="0.3">
      <c r="A1571" s="754"/>
      <c r="B1571" s="574" t="s">
        <v>1583</v>
      </c>
      <c r="C1571" s="574"/>
      <c r="D1571" s="571" t="s">
        <v>1650</v>
      </c>
      <c r="E1571" s="574"/>
      <c r="F1571" s="16"/>
      <c r="G1571" s="916"/>
      <c r="H1571" s="916">
        <f t="shared" si="161"/>
        <v>0</v>
      </c>
      <c r="I1571" s="916">
        <f>H1571*$I$14</f>
        <v>0</v>
      </c>
      <c r="J1571" s="10"/>
      <c r="K1571" s="953">
        <f>SUM(H1571:I1571)</f>
        <v>0</v>
      </c>
    </row>
    <row r="1572" spans="1:13" ht="15.6" hidden="1" x14ac:dyDescent="0.3">
      <c r="A1572" s="754"/>
      <c r="B1572" s="574" t="s">
        <v>1584</v>
      </c>
      <c r="C1572" s="574"/>
      <c r="D1572" s="571" t="s">
        <v>1651</v>
      </c>
      <c r="E1572" s="574"/>
      <c r="F1572" s="16"/>
      <c r="G1572" s="916"/>
      <c r="H1572" s="916">
        <f t="shared" si="161"/>
        <v>0</v>
      </c>
      <c r="I1572" s="916">
        <f>H1572*$I$14</f>
        <v>0</v>
      </c>
      <c r="J1572" s="10"/>
      <c r="K1572" s="953">
        <f>SUM(H1572:I1572)</f>
        <v>0</v>
      </c>
    </row>
    <row r="1573" spans="1:13" ht="15.6" hidden="1" x14ac:dyDescent="0.3">
      <c r="A1573" s="754"/>
      <c r="B1573" s="632"/>
      <c r="C1573" s="36"/>
      <c r="D1573" s="631"/>
      <c r="E1573" s="9"/>
      <c r="F1573" s="9"/>
      <c r="G1573" s="916"/>
      <c r="H1573" s="916"/>
      <c r="I1573" s="916"/>
      <c r="J1573" s="9"/>
      <c r="K1573" s="916"/>
    </row>
    <row r="1574" spans="1:13" ht="15.6" hidden="1" x14ac:dyDescent="0.3">
      <c r="A1574" s="754"/>
      <c r="B1574" s="7" t="s">
        <v>1585</v>
      </c>
      <c r="C1574" s="7"/>
      <c r="D1574" s="20" t="s">
        <v>1655</v>
      </c>
      <c r="E1574" s="7"/>
      <c r="F1574" s="7"/>
      <c r="G1574" s="964"/>
      <c r="H1574" s="964"/>
      <c r="I1574" s="964"/>
      <c r="J1574" s="7"/>
      <c r="K1574" s="964"/>
    </row>
    <row r="1575" spans="1:13" ht="15.6" hidden="1" x14ac:dyDescent="0.3">
      <c r="A1575" s="754"/>
      <c r="B1575" s="574" t="s">
        <v>1586</v>
      </c>
      <c r="C1575" s="574"/>
      <c r="D1575" s="571" t="s">
        <v>1651</v>
      </c>
      <c r="E1575" s="574"/>
      <c r="F1575" s="16"/>
      <c r="G1575" s="916"/>
      <c r="H1575" s="916">
        <f t="shared" si="161"/>
        <v>0</v>
      </c>
      <c r="I1575" s="916">
        <f>H1575*$I$14</f>
        <v>0</v>
      </c>
      <c r="J1575" s="10"/>
      <c r="K1575" s="953">
        <f>SUM(H1575:I1575)</f>
        <v>0</v>
      </c>
    </row>
    <row r="1576" spans="1:13" ht="15.6" hidden="1" x14ac:dyDescent="0.3">
      <c r="A1576" s="754"/>
      <c r="B1576" s="574" t="s">
        <v>1587</v>
      </c>
      <c r="C1576" s="574"/>
      <c r="D1576" s="571" t="s">
        <v>1652</v>
      </c>
      <c r="E1576" s="574"/>
      <c r="F1576" s="16"/>
      <c r="G1576" s="916"/>
      <c r="H1576" s="916">
        <f t="shared" si="161"/>
        <v>0</v>
      </c>
      <c r="I1576" s="916">
        <f>H1576*$I$14</f>
        <v>0</v>
      </c>
      <c r="J1576" s="10"/>
      <c r="K1576" s="953">
        <f>SUM(H1576:I1576)</f>
        <v>0</v>
      </c>
    </row>
    <row r="1577" spans="1:13" ht="15.6" hidden="1" x14ac:dyDescent="0.3">
      <c r="A1577" s="754"/>
      <c r="B1577" s="632"/>
      <c r="C1577" s="36"/>
      <c r="D1577" s="631"/>
      <c r="E1577" s="9"/>
      <c r="F1577" s="9"/>
      <c r="G1577" s="916"/>
      <c r="H1577" s="916"/>
      <c r="I1577" s="916"/>
      <c r="J1577" s="9"/>
      <c r="K1577" s="916"/>
    </row>
    <row r="1578" spans="1:13" ht="15.6" x14ac:dyDescent="0.3">
      <c r="A1578" s="754" t="s">
        <v>4247</v>
      </c>
      <c r="B1578" s="7" t="s">
        <v>1588</v>
      </c>
      <c r="C1578" s="7"/>
      <c r="D1578" s="20" t="s">
        <v>1656</v>
      </c>
      <c r="E1578" s="7"/>
      <c r="F1578" s="7"/>
      <c r="G1578" s="964"/>
      <c r="H1578" s="964"/>
      <c r="I1578" s="964"/>
      <c r="J1578" s="7"/>
      <c r="K1578" s="964"/>
      <c r="L1578" s="1058"/>
      <c r="M1578" s="1058"/>
    </row>
    <row r="1579" spans="1:13" ht="15.6" x14ac:dyDescent="0.3">
      <c r="A1579" s="754" t="s">
        <v>4247</v>
      </c>
      <c r="B1579" s="24" t="s">
        <v>1589</v>
      </c>
      <c r="C1579" s="24"/>
      <c r="D1579" s="115" t="s">
        <v>1650</v>
      </c>
      <c r="E1579" s="659"/>
      <c r="F1579" s="24"/>
      <c r="G1579" s="679"/>
      <c r="H1579" s="852"/>
      <c r="I1579" s="852"/>
      <c r="J1579" s="75"/>
      <c r="K1579" s="954"/>
      <c r="L1579" s="1058"/>
      <c r="M1579" s="1058"/>
    </row>
    <row r="1580" spans="1:13" ht="15.6" x14ac:dyDescent="0.3">
      <c r="A1580" s="754" t="str">
        <f>IF(K1580&lt;&gt;0,"x","")</f>
        <v>x</v>
      </c>
      <c r="B1580" s="574" t="s">
        <v>2685</v>
      </c>
      <c r="C1580" s="96" t="s">
        <v>3556</v>
      </c>
      <c r="D1580" s="105" t="s">
        <v>2561</v>
      </c>
      <c r="E1580" s="646">
        <v>1</v>
      </c>
      <c r="F1580" s="101" t="s">
        <v>60</v>
      </c>
      <c r="G1580" s="916">
        <v>164.02688440616151</v>
      </c>
      <c r="H1580" s="916">
        <f>TRUNC(E1580*G1580,2)</f>
        <v>164.02</v>
      </c>
      <c r="I1580" s="916">
        <f>TRUNC(H1580*$I$14,2)</f>
        <v>44.21</v>
      </c>
      <c r="J1580" s="10"/>
      <c r="K1580" s="953">
        <f>TRUNC(SUM(H1580:I1580),2)</f>
        <v>208.23</v>
      </c>
      <c r="L1580" s="1058"/>
      <c r="M1580" s="1058"/>
    </row>
    <row r="1581" spans="1:13" ht="13.5" customHeight="1" x14ac:dyDescent="0.3">
      <c r="A1581" s="754" t="s">
        <v>4247</v>
      </c>
      <c r="B1581" s="82"/>
      <c r="C1581" s="82"/>
      <c r="D1581" s="83"/>
      <c r="E1581" s="82"/>
      <c r="F1581" s="17"/>
      <c r="G1581" s="969"/>
      <c r="H1581" s="969"/>
      <c r="I1581" s="969"/>
      <c r="J1581" s="18"/>
      <c r="K1581" s="958"/>
      <c r="L1581" s="1058"/>
      <c r="M1581" s="1058"/>
    </row>
    <row r="1582" spans="1:13" ht="15.6" hidden="1" x14ac:dyDescent="0.3">
      <c r="A1582" s="754"/>
      <c r="B1582" s="574" t="s">
        <v>1590</v>
      </c>
      <c r="C1582" s="574"/>
      <c r="D1582" s="571" t="s">
        <v>1651</v>
      </c>
      <c r="E1582" s="574" t="s">
        <v>60</v>
      </c>
      <c r="F1582" s="16"/>
      <c r="G1582" s="916"/>
      <c r="H1582" s="916">
        <f t="shared" si="161"/>
        <v>0</v>
      </c>
      <c r="I1582" s="916">
        <f>H1582*$I$14</f>
        <v>0</v>
      </c>
      <c r="J1582" s="10"/>
      <c r="K1582" s="953">
        <f>SUM(H1582:I1582)</f>
        <v>0</v>
      </c>
    </row>
    <row r="1583" spans="1:13" ht="15.6" hidden="1" x14ac:dyDescent="0.3">
      <c r="A1583" s="754"/>
      <c r="B1583" s="632"/>
      <c r="C1583" s="36"/>
      <c r="D1583" s="631"/>
      <c r="E1583" s="9"/>
      <c r="F1583" s="9"/>
      <c r="G1583" s="916"/>
      <c r="H1583" s="916"/>
      <c r="I1583" s="916"/>
      <c r="J1583" s="9"/>
      <c r="K1583" s="916"/>
    </row>
    <row r="1584" spans="1:13" ht="15.6" x14ac:dyDescent="0.3">
      <c r="A1584" s="754" t="s">
        <v>4247</v>
      </c>
      <c r="B1584" s="7" t="s">
        <v>1591</v>
      </c>
      <c r="C1584" s="7"/>
      <c r="D1584" s="20" t="s">
        <v>1627</v>
      </c>
      <c r="E1584" s="7"/>
      <c r="F1584" s="7"/>
      <c r="G1584" s="964"/>
      <c r="H1584" s="964"/>
      <c r="I1584" s="964"/>
      <c r="J1584" s="7"/>
      <c r="K1584" s="964"/>
      <c r="L1584" s="1058"/>
      <c r="M1584" s="1058"/>
    </row>
    <row r="1585" spans="1:13" ht="15.6" x14ac:dyDescent="0.3">
      <c r="A1585" s="754" t="str">
        <f>IF(K1585&lt;&gt;0,"x","")</f>
        <v>x</v>
      </c>
      <c r="B1585" s="574" t="s">
        <v>3904</v>
      </c>
      <c r="C1585" s="574" t="s">
        <v>4004</v>
      </c>
      <c r="D1585" s="86" t="s">
        <v>3908</v>
      </c>
      <c r="E1585" s="87">
        <v>1</v>
      </c>
      <c r="F1585" s="101" t="s">
        <v>60</v>
      </c>
      <c r="G1585" s="916">
        <v>1052.9053462080287</v>
      </c>
      <c r="H1585" s="916">
        <f>TRUNC(E1585*G1585,2)</f>
        <v>1052.9000000000001</v>
      </c>
      <c r="I1585" s="916">
        <f>TRUNC(H1585*$I$14,2)</f>
        <v>283.82</v>
      </c>
      <c r="J1585" s="10"/>
      <c r="K1585" s="953">
        <f>TRUNC(SUM(H1585:I1585),2)</f>
        <v>1336.72</v>
      </c>
      <c r="L1585" s="1058"/>
      <c r="M1585" s="1058"/>
    </row>
    <row r="1586" spans="1:13" ht="15.75" customHeight="1" x14ac:dyDescent="0.3">
      <c r="A1586" s="754" t="str">
        <f>IF(K1586&lt;&gt;0,"x","")</f>
        <v>x</v>
      </c>
      <c r="B1586" s="574" t="s">
        <v>3905</v>
      </c>
      <c r="C1586" s="1052" t="s">
        <v>3909</v>
      </c>
      <c r="D1586" s="86" t="s">
        <v>3636</v>
      </c>
      <c r="E1586" s="87">
        <v>1</v>
      </c>
      <c r="F1586" s="87" t="s">
        <v>238</v>
      </c>
      <c r="G1586" s="916">
        <v>102.46993906927739</v>
      </c>
      <c r="H1586" s="916">
        <f>TRUNC(E1586*G1586,2)</f>
        <v>102.46</v>
      </c>
      <c r="I1586" s="916">
        <f>TRUNC(H1586*$I$14,2)</f>
        <v>27.62</v>
      </c>
      <c r="J1586" s="10"/>
      <c r="K1586" s="953">
        <f>TRUNC(SUM(H1586:I1586),2)</f>
        <v>130.08000000000001</v>
      </c>
      <c r="L1586" s="1058"/>
      <c r="M1586" s="1058"/>
    </row>
    <row r="1587" spans="1:13" ht="12" customHeight="1" x14ac:dyDescent="0.3">
      <c r="A1587" s="754" t="s">
        <v>4247</v>
      </c>
      <c r="B1587" s="71"/>
      <c r="C1587" s="71"/>
      <c r="D1587" s="72"/>
      <c r="E1587" s="71"/>
      <c r="F1587" s="71"/>
      <c r="G1587" s="971"/>
      <c r="H1587" s="971"/>
      <c r="I1587" s="971"/>
      <c r="J1587" s="71"/>
      <c r="K1587" s="971"/>
      <c r="L1587" s="1058"/>
      <c r="M1587" s="1058"/>
    </row>
    <row r="1588" spans="1:13" ht="15.75" customHeight="1" x14ac:dyDescent="0.3">
      <c r="A1588" s="754" t="s">
        <v>4247</v>
      </c>
      <c r="B1588" s="33" t="s">
        <v>1657</v>
      </c>
      <c r="C1588" s="758"/>
      <c r="D1588" s="758" t="s">
        <v>1787</v>
      </c>
      <c r="E1588" s="758"/>
      <c r="F1588" s="758"/>
      <c r="G1588" s="968"/>
      <c r="H1588" s="968"/>
      <c r="I1588" s="968"/>
      <c r="J1588" s="758"/>
      <c r="K1588" s="968"/>
      <c r="L1588" s="1058"/>
      <c r="M1588" s="1058"/>
    </row>
    <row r="1589" spans="1:13" ht="15.75" hidden="1" customHeight="1" x14ac:dyDescent="0.3">
      <c r="A1589" s="754"/>
      <c r="B1589" s="1308" t="s">
        <v>226</v>
      </c>
      <c r="C1589" s="1310" t="s">
        <v>227</v>
      </c>
      <c r="D1589" s="1310" t="s">
        <v>228</v>
      </c>
      <c r="E1589" s="1310" t="s">
        <v>229</v>
      </c>
      <c r="F1589" s="1310" t="s">
        <v>230</v>
      </c>
      <c r="G1589" s="1306" t="s">
        <v>3953</v>
      </c>
      <c r="H1589" s="1306" t="s">
        <v>3954</v>
      </c>
      <c r="I1589" s="981" t="s">
        <v>233</v>
      </c>
      <c r="J1589" s="628" t="s">
        <v>3952</v>
      </c>
      <c r="K1589" s="1306" t="s">
        <v>3955</v>
      </c>
    </row>
    <row r="1590" spans="1:13" ht="15.75" hidden="1" customHeight="1" x14ac:dyDescent="0.3">
      <c r="A1590" s="754"/>
      <c r="B1590" s="1309"/>
      <c r="C1590" s="1311"/>
      <c r="D1590" s="1311"/>
      <c r="E1590" s="1311"/>
      <c r="F1590" s="1311"/>
      <c r="G1590" s="1307"/>
      <c r="H1590" s="1307"/>
      <c r="I1590" s="985">
        <v>0.26960000000000001</v>
      </c>
      <c r="J1590" s="629">
        <v>0.20930000000000001</v>
      </c>
      <c r="K1590" s="1307"/>
    </row>
    <row r="1591" spans="1:13" ht="15.6" x14ac:dyDescent="0.3">
      <c r="A1591" s="754" t="str">
        <f>IF(K1591&lt;&gt;0,"x","")</f>
        <v>x</v>
      </c>
      <c r="B1591" s="407" t="s">
        <v>1658</v>
      </c>
      <c r="C1591" s="407"/>
      <c r="D1591" s="408" t="s">
        <v>1788</v>
      </c>
      <c r="E1591" s="407"/>
      <c r="F1591" s="407"/>
      <c r="G1591" s="966"/>
      <c r="H1591" s="966">
        <f>TRUNC(SUM(H1625:H1778),2)</f>
        <v>79512.41</v>
      </c>
      <c r="I1591" s="966">
        <f>TRUNC(SUM(I1625:I1778),2)</f>
        <v>21433.79</v>
      </c>
      <c r="J1591" s="966">
        <f>TRUNC(SUM(J1625:J1778),2)</f>
        <v>0</v>
      </c>
      <c r="K1591" s="966">
        <f>TRUNC(SUM(K1625:K1778),2)</f>
        <v>100946.2</v>
      </c>
      <c r="L1591" s="1058"/>
      <c r="M1591" s="1058"/>
    </row>
    <row r="1592" spans="1:13" ht="15.6" hidden="1" x14ac:dyDescent="0.3">
      <c r="A1592" s="754"/>
      <c r="B1592" s="7" t="s">
        <v>1659</v>
      </c>
      <c r="C1592" s="7"/>
      <c r="D1592" s="20" t="s">
        <v>1789</v>
      </c>
      <c r="E1592" s="7"/>
      <c r="F1592" s="7"/>
      <c r="G1592" s="964"/>
      <c r="H1592" s="964"/>
      <c r="I1592" s="964"/>
      <c r="J1592" s="7"/>
      <c r="K1592" s="964"/>
    </row>
    <row r="1593" spans="1:13" ht="15.6" hidden="1" x14ac:dyDescent="0.3">
      <c r="A1593" s="754"/>
      <c r="B1593" s="574" t="s">
        <v>1660</v>
      </c>
      <c r="C1593" s="574"/>
      <c r="D1593" s="571" t="s">
        <v>1790</v>
      </c>
      <c r="E1593" s="574"/>
      <c r="F1593" s="574" t="s">
        <v>210</v>
      </c>
      <c r="G1593" s="916"/>
      <c r="H1593" s="916">
        <f>G1593*E1593</f>
        <v>0</v>
      </c>
      <c r="I1593" s="916">
        <f t="shared" ref="I1593:I1600" si="162">H1593*$I$14</f>
        <v>0</v>
      </c>
      <c r="J1593" s="10"/>
      <c r="K1593" s="953">
        <f t="shared" ref="K1593:K1600" si="163">SUM(H1593:I1593)</f>
        <v>0</v>
      </c>
    </row>
    <row r="1594" spans="1:13" ht="15.6" hidden="1" x14ac:dyDescent="0.3">
      <c r="A1594" s="754"/>
      <c r="B1594" s="574" t="s">
        <v>1661</v>
      </c>
      <c r="C1594" s="574"/>
      <c r="D1594" s="571" t="s">
        <v>1791</v>
      </c>
      <c r="E1594" s="574"/>
      <c r="F1594" s="574" t="s">
        <v>60</v>
      </c>
      <c r="G1594" s="916"/>
      <c r="H1594" s="916">
        <f t="shared" ref="H1594:H1622" si="164">G1594*E1594</f>
        <v>0</v>
      </c>
      <c r="I1594" s="916">
        <f t="shared" si="162"/>
        <v>0</v>
      </c>
      <c r="J1594" s="10"/>
      <c r="K1594" s="953">
        <f t="shared" si="163"/>
        <v>0</v>
      </c>
    </row>
    <row r="1595" spans="1:13" ht="15.6" hidden="1" x14ac:dyDescent="0.3">
      <c r="A1595" s="754"/>
      <c r="B1595" s="574" t="s">
        <v>1662</v>
      </c>
      <c r="C1595" s="574"/>
      <c r="D1595" s="571" t="s">
        <v>1792</v>
      </c>
      <c r="E1595" s="574"/>
      <c r="F1595" s="574" t="s">
        <v>210</v>
      </c>
      <c r="G1595" s="916"/>
      <c r="H1595" s="916">
        <f t="shared" si="164"/>
        <v>0</v>
      </c>
      <c r="I1595" s="916">
        <f t="shared" si="162"/>
        <v>0</v>
      </c>
      <c r="J1595" s="10"/>
      <c r="K1595" s="953">
        <f t="shared" si="163"/>
        <v>0</v>
      </c>
    </row>
    <row r="1596" spans="1:13" ht="15.6" hidden="1" x14ac:dyDescent="0.3">
      <c r="A1596" s="754"/>
      <c r="B1596" s="574" t="s">
        <v>1663</v>
      </c>
      <c r="C1596" s="574"/>
      <c r="D1596" s="571" t="s">
        <v>1793</v>
      </c>
      <c r="E1596" s="574"/>
      <c r="F1596" s="574" t="s">
        <v>60</v>
      </c>
      <c r="G1596" s="916"/>
      <c r="H1596" s="916">
        <f t="shared" si="164"/>
        <v>0</v>
      </c>
      <c r="I1596" s="916">
        <f t="shared" si="162"/>
        <v>0</v>
      </c>
      <c r="J1596" s="10"/>
      <c r="K1596" s="953">
        <f t="shared" si="163"/>
        <v>0</v>
      </c>
    </row>
    <row r="1597" spans="1:13" ht="15.6" hidden="1" x14ac:dyDescent="0.3">
      <c r="A1597" s="754"/>
      <c r="B1597" s="574" t="s">
        <v>1664</v>
      </c>
      <c r="C1597" s="574"/>
      <c r="D1597" s="571" t="s">
        <v>1794</v>
      </c>
      <c r="E1597" s="574"/>
      <c r="F1597" s="574" t="s">
        <v>60</v>
      </c>
      <c r="G1597" s="916"/>
      <c r="H1597" s="916">
        <f t="shared" si="164"/>
        <v>0</v>
      </c>
      <c r="I1597" s="916">
        <f t="shared" si="162"/>
        <v>0</v>
      </c>
      <c r="J1597" s="10"/>
      <c r="K1597" s="953">
        <f t="shared" si="163"/>
        <v>0</v>
      </c>
    </row>
    <row r="1598" spans="1:13" ht="15.6" hidden="1" x14ac:dyDescent="0.3">
      <c r="A1598" s="754"/>
      <c r="B1598" s="574" t="s">
        <v>1665</v>
      </c>
      <c r="C1598" s="574"/>
      <c r="D1598" s="571" t="s">
        <v>1795</v>
      </c>
      <c r="E1598" s="574"/>
      <c r="F1598" s="574" t="s">
        <v>60</v>
      </c>
      <c r="G1598" s="916"/>
      <c r="H1598" s="916">
        <f t="shared" si="164"/>
        <v>0</v>
      </c>
      <c r="I1598" s="916">
        <f t="shared" si="162"/>
        <v>0</v>
      </c>
      <c r="J1598" s="10"/>
      <c r="K1598" s="953">
        <f t="shared" si="163"/>
        <v>0</v>
      </c>
    </row>
    <row r="1599" spans="1:13" ht="15.6" hidden="1" x14ac:dyDescent="0.3">
      <c r="A1599" s="754"/>
      <c r="B1599" s="574" t="s">
        <v>1666</v>
      </c>
      <c r="C1599" s="574"/>
      <c r="D1599" s="571" t="s">
        <v>1796</v>
      </c>
      <c r="E1599" s="574"/>
      <c r="F1599" s="574" t="s">
        <v>60</v>
      </c>
      <c r="G1599" s="916"/>
      <c r="H1599" s="916">
        <f t="shared" si="164"/>
        <v>0</v>
      </c>
      <c r="I1599" s="916">
        <f t="shared" si="162"/>
        <v>0</v>
      </c>
      <c r="J1599" s="10"/>
      <c r="K1599" s="953">
        <f t="shared" si="163"/>
        <v>0</v>
      </c>
    </row>
    <row r="1600" spans="1:13" ht="15.6" hidden="1" x14ac:dyDescent="0.3">
      <c r="A1600" s="754"/>
      <c r="B1600" s="574" t="s">
        <v>1667</v>
      </c>
      <c r="C1600" s="574"/>
      <c r="D1600" s="571" t="s">
        <v>1797</v>
      </c>
      <c r="E1600" s="574"/>
      <c r="F1600" s="574" t="s">
        <v>210</v>
      </c>
      <c r="G1600" s="916"/>
      <c r="H1600" s="916">
        <f t="shared" si="164"/>
        <v>0</v>
      </c>
      <c r="I1600" s="916">
        <f t="shared" si="162"/>
        <v>0</v>
      </c>
      <c r="J1600" s="10"/>
      <c r="K1600" s="953">
        <f t="shared" si="163"/>
        <v>0</v>
      </c>
    </row>
    <row r="1601" spans="1:11" ht="15.6" hidden="1" x14ac:dyDescent="0.3">
      <c r="A1601" s="754"/>
      <c r="B1601" s="632"/>
      <c r="C1601" s="630"/>
      <c r="D1601" s="632"/>
      <c r="E1601" s="9"/>
      <c r="F1601" s="9"/>
      <c r="G1601" s="916"/>
      <c r="H1601" s="916"/>
      <c r="I1601" s="916"/>
      <c r="J1601" s="9"/>
      <c r="K1601" s="916"/>
    </row>
    <row r="1602" spans="1:11" ht="15.6" hidden="1" x14ac:dyDescent="0.3">
      <c r="A1602" s="754"/>
      <c r="B1602" s="7" t="s">
        <v>1668</v>
      </c>
      <c r="C1602" s="7"/>
      <c r="D1602" s="20" t="s">
        <v>1798</v>
      </c>
      <c r="E1602" s="7"/>
      <c r="F1602" s="7"/>
      <c r="G1602" s="964"/>
      <c r="H1602" s="964"/>
      <c r="I1602" s="964"/>
      <c r="J1602" s="7"/>
      <c r="K1602" s="964"/>
    </row>
    <row r="1603" spans="1:11" ht="15.6" hidden="1" x14ac:dyDescent="0.3">
      <c r="A1603" s="754"/>
      <c r="B1603" s="574" t="s">
        <v>1669</v>
      </c>
      <c r="C1603" s="574"/>
      <c r="D1603" s="571" t="s">
        <v>1799</v>
      </c>
      <c r="E1603" s="9"/>
      <c r="F1603" s="9" t="s">
        <v>60</v>
      </c>
      <c r="G1603" s="916"/>
      <c r="H1603" s="916">
        <f t="shared" si="164"/>
        <v>0</v>
      </c>
      <c r="I1603" s="916">
        <f t="shared" ref="I1603:I1614" si="165">H1603*$I$14</f>
        <v>0</v>
      </c>
      <c r="J1603" s="10"/>
      <c r="K1603" s="953">
        <f t="shared" ref="K1603:K1614" si="166">SUM(H1603:I1603)</f>
        <v>0</v>
      </c>
    </row>
    <row r="1604" spans="1:11" ht="15.6" hidden="1" x14ac:dyDescent="0.3">
      <c r="A1604" s="754"/>
      <c r="B1604" s="574" t="s">
        <v>1670</v>
      </c>
      <c r="C1604" s="574"/>
      <c r="D1604" s="571" t="s">
        <v>1800</v>
      </c>
      <c r="E1604" s="9"/>
      <c r="F1604" s="9" t="s">
        <v>210</v>
      </c>
      <c r="G1604" s="916"/>
      <c r="H1604" s="916">
        <f t="shared" si="164"/>
        <v>0</v>
      </c>
      <c r="I1604" s="916">
        <f t="shared" si="165"/>
        <v>0</v>
      </c>
      <c r="J1604" s="10"/>
      <c r="K1604" s="953">
        <f t="shared" si="166"/>
        <v>0</v>
      </c>
    </row>
    <row r="1605" spans="1:11" ht="15.6" hidden="1" x14ac:dyDescent="0.3">
      <c r="A1605" s="754"/>
      <c r="B1605" s="574" t="s">
        <v>1671</v>
      </c>
      <c r="C1605" s="574"/>
      <c r="D1605" s="571" t="s">
        <v>1792</v>
      </c>
      <c r="E1605" s="9"/>
      <c r="F1605" s="9" t="s">
        <v>210</v>
      </c>
      <c r="G1605" s="916"/>
      <c r="H1605" s="916">
        <f t="shared" si="164"/>
        <v>0</v>
      </c>
      <c r="I1605" s="916">
        <f t="shared" si="165"/>
        <v>0</v>
      </c>
      <c r="J1605" s="10"/>
      <c r="K1605" s="953">
        <f t="shared" si="166"/>
        <v>0</v>
      </c>
    </row>
    <row r="1606" spans="1:11" ht="15.6" hidden="1" x14ac:dyDescent="0.3">
      <c r="A1606" s="754"/>
      <c r="B1606" s="574" t="s">
        <v>1672</v>
      </c>
      <c r="C1606" s="574"/>
      <c r="D1606" s="571" t="s">
        <v>1801</v>
      </c>
      <c r="E1606" s="9"/>
      <c r="F1606" s="9" t="s">
        <v>60</v>
      </c>
      <c r="G1606" s="916"/>
      <c r="H1606" s="916">
        <f t="shared" si="164"/>
        <v>0</v>
      </c>
      <c r="I1606" s="916">
        <f t="shared" si="165"/>
        <v>0</v>
      </c>
      <c r="J1606" s="10"/>
      <c r="K1606" s="953">
        <f t="shared" si="166"/>
        <v>0</v>
      </c>
    </row>
    <row r="1607" spans="1:11" ht="15.6" hidden="1" x14ac:dyDescent="0.3">
      <c r="A1607" s="754"/>
      <c r="B1607" s="574" t="s">
        <v>1673</v>
      </c>
      <c r="C1607" s="574"/>
      <c r="D1607" s="571" t="s">
        <v>1802</v>
      </c>
      <c r="E1607" s="9"/>
      <c r="F1607" s="9" t="s">
        <v>60</v>
      </c>
      <c r="G1607" s="916"/>
      <c r="H1607" s="916">
        <f t="shared" si="164"/>
        <v>0</v>
      </c>
      <c r="I1607" s="916">
        <f t="shared" si="165"/>
        <v>0</v>
      </c>
      <c r="J1607" s="10"/>
      <c r="K1607" s="953">
        <f t="shared" si="166"/>
        <v>0</v>
      </c>
    </row>
    <row r="1608" spans="1:11" ht="15.6" hidden="1" x14ac:dyDescent="0.3">
      <c r="A1608" s="754"/>
      <c r="B1608" s="574" t="s">
        <v>1674</v>
      </c>
      <c r="C1608" s="574"/>
      <c r="D1608" s="571" t="s">
        <v>1803</v>
      </c>
      <c r="E1608" s="9"/>
      <c r="F1608" s="9" t="s">
        <v>60</v>
      </c>
      <c r="G1608" s="916"/>
      <c r="H1608" s="916">
        <f t="shared" si="164"/>
        <v>0</v>
      </c>
      <c r="I1608" s="916">
        <f t="shared" si="165"/>
        <v>0</v>
      </c>
      <c r="J1608" s="10"/>
      <c r="K1608" s="953">
        <f t="shared" si="166"/>
        <v>0</v>
      </c>
    </row>
    <row r="1609" spans="1:11" ht="15.6" hidden="1" x14ac:dyDescent="0.3">
      <c r="A1609" s="754"/>
      <c r="B1609" s="574" t="s">
        <v>1675</v>
      </c>
      <c r="C1609" s="574"/>
      <c r="D1609" s="571" t="s">
        <v>1804</v>
      </c>
      <c r="E1609" s="9"/>
      <c r="F1609" s="9" t="s">
        <v>60</v>
      </c>
      <c r="G1609" s="916"/>
      <c r="H1609" s="916">
        <f t="shared" si="164"/>
        <v>0</v>
      </c>
      <c r="I1609" s="916">
        <f t="shared" si="165"/>
        <v>0</v>
      </c>
      <c r="J1609" s="10"/>
      <c r="K1609" s="953">
        <f t="shared" si="166"/>
        <v>0</v>
      </c>
    </row>
    <row r="1610" spans="1:11" ht="15.6" hidden="1" x14ac:dyDescent="0.3">
      <c r="A1610" s="754"/>
      <c r="B1610" s="574" t="s">
        <v>1676</v>
      </c>
      <c r="C1610" s="574"/>
      <c r="D1610" s="571" t="s">
        <v>1805</v>
      </c>
      <c r="E1610" s="9"/>
      <c r="F1610" s="9" t="s">
        <v>60</v>
      </c>
      <c r="G1610" s="916"/>
      <c r="H1610" s="916">
        <f t="shared" si="164"/>
        <v>0</v>
      </c>
      <c r="I1610" s="916">
        <f t="shared" si="165"/>
        <v>0</v>
      </c>
      <c r="J1610" s="10"/>
      <c r="K1610" s="953">
        <f t="shared" si="166"/>
        <v>0</v>
      </c>
    </row>
    <row r="1611" spans="1:11" ht="15.6" hidden="1" x14ac:dyDescent="0.3">
      <c r="A1611" s="754"/>
      <c r="B1611" s="574" t="s">
        <v>1677</v>
      </c>
      <c r="C1611" s="574"/>
      <c r="D1611" s="571" t="s">
        <v>1806</v>
      </c>
      <c r="E1611" s="9"/>
      <c r="F1611" s="9" t="s">
        <v>60</v>
      </c>
      <c r="G1611" s="916"/>
      <c r="H1611" s="916">
        <f t="shared" si="164"/>
        <v>0</v>
      </c>
      <c r="I1611" s="916">
        <f t="shared" si="165"/>
        <v>0</v>
      </c>
      <c r="J1611" s="10"/>
      <c r="K1611" s="953">
        <f t="shared" si="166"/>
        <v>0</v>
      </c>
    </row>
    <row r="1612" spans="1:11" ht="15.6" hidden="1" x14ac:dyDescent="0.3">
      <c r="A1612" s="754"/>
      <c r="B1612" s="574" t="s">
        <v>1678</v>
      </c>
      <c r="C1612" s="574"/>
      <c r="D1612" s="571" t="s">
        <v>1807</v>
      </c>
      <c r="E1612" s="9"/>
      <c r="F1612" s="9" t="s">
        <v>60</v>
      </c>
      <c r="G1612" s="916"/>
      <c r="H1612" s="916">
        <f t="shared" si="164"/>
        <v>0</v>
      </c>
      <c r="I1612" s="916">
        <f t="shared" si="165"/>
        <v>0</v>
      </c>
      <c r="J1612" s="10"/>
      <c r="K1612" s="953">
        <f t="shared" si="166"/>
        <v>0</v>
      </c>
    </row>
    <row r="1613" spans="1:11" ht="15.6" hidden="1" x14ac:dyDescent="0.3">
      <c r="A1613" s="754"/>
      <c r="B1613" s="574" t="s">
        <v>1679</v>
      </c>
      <c r="C1613" s="574"/>
      <c r="D1613" s="571" t="s">
        <v>1808</v>
      </c>
      <c r="E1613" s="9"/>
      <c r="F1613" s="9" t="s">
        <v>60</v>
      </c>
      <c r="G1613" s="916"/>
      <c r="H1613" s="916">
        <f t="shared" si="164"/>
        <v>0</v>
      </c>
      <c r="I1613" s="916">
        <f t="shared" si="165"/>
        <v>0</v>
      </c>
      <c r="J1613" s="10"/>
      <c r="K1613" s="953">
        <f t="shared" si="166"/>
        <v>0</v>
      </c>
    </row>
    <row r="1614" spans="1:11" ht="15.6" hidden="1" x14ac:dyDescent="0.3">
      <c r="A1614" s="754"/>
      <c r="B1614" s="574" t="s">
        <v>1680</v>
      </c>
      <c r="C1614" s="574"/>
      <c r="D1614" s="571" t="s">
        <v>1809</v>
      </c>
      <c r="E1614" s="9"/>
      <c r="F1614" s="9" t="s">
        <v>60</v>
      </c>
      <c r="G1614" s="916"/>
      <c r="H1614" s="916">
        <f t="shared" si="164"/>
        <v>0</v>
      </c>
      <c r="I1614" s="916">
        <f t="shared" si="165"/>
        <v>0</v>
      </c>
      <c r="J1614" s="10"/>
      <c r="K1614" s="953">
        <f t="shared" si="166"/>
        <v>0</v>
      </c>
    </row>
    <row r="1615" spans="1:11" ht="15.6" hidden="1" x14ac:dyDescent="0.3">
      <c r="A1615" s="754"/>
      <c r="B1615" s="632"/>
      <c r="C1615" s="630"/>
      <c r="D1615" s="632"/>
      <c r="E1615" s="9"/>
      <c r="F1615" s="9"/>
      <c r="G1615" s="916"/>
      <c r="H1615" s="916"/>
      <c r="I1615" s="916"/>
      <c r="J1615" s="9"/>
      <c r="K1615" s="916"/>
    </row>
    <row r="1616" spans="1:11" ht="15.6" hidden="1" x14ac:dyDescent="0.3">
      <c r="A1616" s="754"/>
      <c r="B1616" s="42" t="s">
        <v>1681</v>
      </c>
      <c r="C1616" s="42"/>
      <c r="D1616" s="65" t="s">
        <v>1635</v>
      </c>
      <c r="E1616" s="42"/>
      <c r="F1616" s="42"/>
      <c r="G1616" s="956"/>
      <c r="H1616" s="956"/>
      <c r="I1616" s="956"/>
      <c r="J1616" s="42"/>
      <c r="K1616" s="956"/>
    </row>
    <row r="1617" spans="1:13" ht="15.6" hidden="1" x14ac:dyDescent="0.3">
      <c r="A1617" s="754"/>
      <c r="B1617" s="574" t="s">
        <v>1682</v>
      </c>
      <c r="C1617" s="574"/>
      <c r="D1617" s="571" t="s">
        <v>1791</v>
      </c>
      <c r="E1617" s="574"/>
      <c r="F1617" s="574" t="s">
        <v>60</v>
      </c>
      <c r="G1617" s="916"/>
      <c r="H1617" s="916">
        <f t="shared" si="164"/>
        <v>0</v>
      </c>
      <c r="I1617" s="916">
        <f>H1617*$I$14</f>
        <v>0</v>
      </c>
      <c r="J1617" s="10"/>
      <c r="K1617" s="953">
        <f>SUM(H1617:I1617)</f>
        <v>0</v>
      </c>
    </row>
    <row r="1618" spans="1:13" ht="15.6" hidden="1" x14ac:dyDescent="0.3">
      <c r="A1618" s="754"/>
      <c r="B1618" s="574" t="s">
        <v>1683</v>
      </c>
      <c r="C1618" s="574"/>
      <c r="D1618" s="571" t="s">
        <v>1810</v>
      </c>
      <c r="E1618" s="574"/>
      <c r="F1618" s="574" t="s">
        <v>60</v>
      </c>
      <c r="G1618" s="916"/>
      <c r="H1618" s="916">
        <f t="shared" si="164"/>
        <v>0</v>
      </c>
      <c r="I1618" s="916">
        <f>H1618*$I$14</f>
        <v>0</v>
      </c>
      <c r="J1618" s="10"/>
      <c r="K1618" s="953">
        <f>SUM(H1618:I1618)</f>
        <v>0</v>
      </c>
    </row>
    <row r="1619" spans="1:13" ht="15.6" hidden="1" x14ac:dyDescent="0.3">
      <c r="A1619" s="754"/>
      <c r="B1619" s="574" t="s">
        <v>1684</v>
      </c>
      <c r="C1619" s="574"/>
      <c r="D1619" s="571" t="s">
        <v>1811</v>
      </c>
      <c r="E1619" s="574"/>
      <c r="F1619" s="574" t="s">
        <v>210</v>
      </c>
      <c r="G1619" s="916"/>
      <c r="H1619" s="916">
        <f t="shared" si="164"/>
        <v>0</v>
      </c>
      <c r="I1619" s="916">
        <f>H1619*$I$14</f>
        <v>0</v>
      </c>
      <c r="J1619" s="10"/>
      <c r="K1619" s="953">
        <f>SUM(H1619:I1619)</f>
        <v>0</v>
      </c>
    </row>
    <row r="1620" spans="1:13" ht="15.6" hidden="1" x14ac:dyDescent="0.3">
      <c r="A1620" s="754"/>
      <c r="B1620" s="632"/>
      <c r="C1620" s="630"/>
      <c r="D1620" s="631"/>
      <c r="E1620" s="9"/>
      <c r="F1620" s="9"/>
      <c r="G1620" s="916"/>
      <c r="H1620" s="916"/>
      <c r="I1620" s="916"/>
      <c r="J1620" s="9"/>
      <c r="K1620" s="916"/>
    </row>
    <row r="1621" spans="1:13" ht="15.6" x14ac:dyDescent="0.3">
      <c r="A1621" s="754" t="s">
        <v>4247</v>
      </c>
      <c r="B1621" s="7" t="s">
        <v>1685</v>
      </c>
      <c r="C1621" s="7"/>
      <c r="D1621" s="20" t="s">
        <v>1812</v>
      </c>
      <c r="E1621" s="20"/>
      <c r="F1621" s="20"/>
      <c r="G1621" s="972"/>
      <c r="H1621" s="972"/>
      <c r="I1621" s="972"/>
      <c r="J1621" s="20"/>
      <c r="K1621" s="972"/>
      <c r="L1621" s="1058"/>
      <c r="M1621" s="1058"/>
    </row>
    <row r="1622" spans="1:13" ht="15.6" hidden="1" x14ac:dyDescent="0.3">
      <c r="A1622" s="754"/>
      <c r="B1622" s="574" t="s">
        <v>1686</v>
      </c>
      <c r="C1622" s="574"/>
      <c r="D1622" s="571" t="s">
        <v>1813</v>
      </c>
      <c r="E1622" s="574"/>
      <c r="F1622" s="574" t="s">
        <v>60</v>
      </c>
      <c r="G1622" s="916"/>
      <c r="H1622" s="916">
        <f t="shared" si="164"/>
        <v>0</v>
      </c>
      <c r="I1622" s="916">
        <f>H1622*$I$14</f>
        <v>0</v>
      </c>
      <c r="J1622" s="10"/>
      <c r="K1622" s="953">
        <f>SUM(H1622:I1622)</f>
        <v>0</v>
      </c>
    </row>
    <row r="1623" spans="1:13" ht="15.6" x14ac:dyDescent="0.3">
      <c r="A1623" s="754" t="s">
        <v>4247</v>
      </c>
      <c r="B1623" s="116" t="s">
        <v>1687</v>
      </c>
      <c r="C1623" s="116"/>
      <c r="D1623" s="117" t="s">
        <v>1814</v>
      </c>
      <c r="E1623" s="116"/>
      <c r="F1623" s="133"/>
      <c r="G1623" s="960"/>
      <c r="H1623" s="960"/>
      <c r="I1623" s="960"/>
      <c r="J1623" s="110"/>
      <c r="K1623" s="957"/>
      <c r="L1623" s="1058"/>
      <c r="M1623" s="1058"/>
    </row>
    <row r="1624" spans="1:13" ht="52.8" hidden="1" x14ac:dyDescent="0.3">
      <c r="A1624" s="754"/>
      <c r="B1624" s="574" t="s">
        <v>2609</v>
      </c>
      <c r="C1624" s="574" t="s">
        <v>3230</v>
      </c>
      <c r="D1624" s="638" t="s">
        <v>3042</v>
      </c>
      <c r="E1624" s="87"/>
      <c r="F1624" s="96" t="s">
        <v>2222</v>
      </c>
      <c r="G1624" s="916"/>
      <c r="H1624" s="916">
        <f>G1624*E1624</f>
        <v>0</v>
      </c>
      <c r="I1624" s="916">
        <f>H1624*$I$14</f>
        <v>0</v>
      </c>
      <c r="J1624" s="10"/>
      <c r="K1624" s="916">
        <f>SUM(H1624:I1624)</f>
        <v>0</v>
      </c>
    </row>
    <row r="1625" spans="1:13" ht="52.8" x14ac:dyDescent="0.3">
      <c r="A1625" s="754" t="str">
        <f t="shared" ref="A1625:A1660" si="167">IF(K1625&lt;&gt;0,"x","")</f>
        <v>x</v>
      </c>
      <c r="B1625" s="574" t="s">
        <v>3272</v>
      </c>
      <c r="C1625" s="96" t="s">
        <v>3753</v>
      </c>
      <c r="D1625" s="638" t="s">
        <v>3273</v>
      </c>
      <c r="E1625" s="87">
        <v>3</v>
      </c>
      <c r="F1625" s="96" t="s">
        <v>3274</v>
      </c>
      <c r="G1625" s="916">
        <v>494.28224929377029</v>
      </c>
      <c r="H1625" s="916">
        <f>TRUNC(E1625*G1625,2)</f>
        <v>1482.84</v>
      </c>
      <c r="I1625" s="916">
        <f>TRUNC(H1625*$I$14,2)</f>
        <v>399.72</v>
      </c>
      <c r="J1625" s="10"/>
      <c r="K1625" s="953">
        <f>TRUNC(SUM(H1625:I1625),2)</f>
        <v>1882.56</v>
      </c>
      <c r="L1625" s="1058"/>
      <c r="M1625" s="1058"/>
    </row>
    <row r="1626" spans="1:13" ht="15.6" x14ac:dyDescent="0.3">
      <c r="A1626" s="754" t="s">
        <v>4247</v>
      </c>
      <c r="B1626" s="82"/>
      <c r="C1626" s="82"/>
      <c r="D1626" s="647"/>
      <c r="E1626" s="88"/>
      <c r="F1626" s="134"/>
      <c r="G1626" s="969"/>
      <c r="H1626" s="916"/>
      <c r="I1626" s="969"/>
      <c r="J1626" s="18"/>
      <c r="K1626" s="969"/>
      <c r="L1626" s="1058"/>
      <c r="M1626" s="1058"/>
    </row>
    <row r="1627" spans="1:13" ht="15.6" hidden="1" x14ac:dyDescent="0.3">
      <c r="A1627" s="754"/>
      <c r="B1627" s="574" t="s">
        <v>1688</v>
      </c>
      <c r="C1627" s="574"/>
      <c r="D1627" s="571" t="s">
        <v>1815</v>
      </c>
      <c r="E1627" s="574"/>
      <c r="F1627" s="16"/>
      <c r="G1627" s="916"/>
      <c r="H1627" s="916">
        <f>G1627*E1627</f>
        <v>0</v>
      </c>
      <c r="I1627" s="916">
        <f>H1627*$I$14</f>
        <v>0</v>
      </c>
      <c r="J1627" s="10"/>
      <c r="K1627" s="953">
        <f>SUM(H1627:I1627)</f>
        <v>0</v>
      </c>
    </row>
    <row r="1628" spans="1:13" ht="15.6" x14ac:dyDescent="0.3">
      <c r="A1628" s="754" t="s">
        <v>4247</v>
      </c>
      <c r="B1628" s="116" t="s">
        <v>1689</v>
      </c>
      <c r="C1628" s="116"/>
      <c r="D1628" s="117" t="s">
        <v>1792</v>
      </c>
      <c r="E1628" s="116"/>
      <c r="F1628" s="133"/>
      <c r="G1628" s="960"/>
      <c r="H1628" s="960"/>
      <c r="I1628" s="960"/>
      <c r="J1628" s="110"/>
      <c r="K1628" s="957"/>
      <c r="L1628" s="1058"/>
      <c r="M1628" s="1058"/>
    </row>
    <row r="1629" spans="1:13" ht="26.4" x14ac:dyDescent="0.3">
      <c r="A1629" s="754" t="str">
        <f t="shared" si="167"/>
        <v>x</v>
      </c>
      <c r="B1629" s="574" t="s">
        <v>2610</v>
      </c>
      <c r="C1629" s="891" t="s">
        <v>4522</v>
      </c>
      <c r="D1629" s="86" t="s">
        <v>4082</v>
      </c>
      <c r="E1629" s="87">
        <v>1056</v>
      </c>
      <c r="F1629" s="96" t="s">
        <v>210</v>
      </c>
      <c r="G1629" s="916">
        <v>11.518495408378994</v>
      </c>
      <c r="H1629" s="916">
        <f>TRUNC(E1629*G1629,2)</f>
        <v>12163.53</v>
      </c>
      <c r="I1629" s="916">
        <f>TRUNC(H1629*$I$14,2)</f>
        <v>3278.9</v>
      </c>
      <c r="J1629" s="10"/>
      <c r="K1629" s="953">
        <f t="shared" ref="K1629:K1640" si="168">TRUNC(SUM(H1629:I1629),2)</f>
        <v>15442.43</v>
      </c>
      <c r="L1629" s="1058"/>
      <c r="M1629" s="1058"/>
    </row>
    <row r="1630" spans="1:13" ht="26.4" x14ac:dyDescent="0.3">
      <c r="A1630" s="754" t="str">
        <f t="shared" si="167"/>
        <v>x</v>
      </c>
      <c r="B1630" s="574" t="s">
        <v>2611</v>
      </c>
      <c r="C1630" s="891" t="s">
        <v>4528</v>
      </c>
      <c r="D1630" s="86" t="s">
        <v>4083</v>
      </c>
      <c r="E1630" s="87">
        <v>31.2</v>
      </c>
      <c r="F1630" s="96" t="s">
        <v>210</v>
      </c>
      <c r="G1630" s="916">
        <v>19.646851932712924</v>
      </c>
      <c r="H1630" s="916">
        <f>TRUNC(E1630*G1630,2)</f>
        <v>612.98</v>
      </c>
      <c r="I1630" s="916">
        <f>TRUNC(H1630*$I$14,2)</f>
        <v>165.24</v>
      </c>
      <c r="J1630" s="10"/>
      <c r="K1630" s="953">
        <f t="shared" si="168"/>
        <v>778.22</v>
      </c>
      <c r="L1630" s="1058"/>
      <c r="M1630" s="1058"/>
    </row>
    <row r="1631" spans="1:13" ht="39.6" hidden="1" x14ac:dyDescent="0.3">
      <c r="A1631" s="754"/>
      <c r="B1631" s="574" t="s">
        <v>2863</v>
      </c>
      <c r="C1631" s="96" t="s">
        <v>3607</v>
      </c>
      <c r="D1631" s="86" t="s">
        <v>3034</v>
      </c>
      <c r="E1631" s="87"/>
      <c r="F1631" s="96" t="s">
        <v>210</v>
      </c>
      <c r="G1631" s="916"/>
      <c r="H1631" s="916"/>
      <c r="I1631" s="916"/>
      <c r="J1631" s="10"/>
      <c r="K1631" s="916"/>
    </row>
    <row r="1632" spans="1:13" ht="26.4" x14ac:dyDescent="0.3">
      <c r="A1632" s="754" t="str">
        <f t="shared" si="167"/>
        <v>x</v>
      </c>
      <c r="B1632" s="574" t="s">
        <v>2864</v>
      </c>
      <c r="C1632" s="891" t="s">
        <v>4531</v>
      </c>
      <c r="D1632" s="86" t="s">
        <v>4084</v>
      </c>
      <c r="E1632" s="87">
        <v>58.8</v>
      </c>
      <c r="F1632" s="96" t="s">
        <v>210</v>
      </c>
      <c r="G1632" s="916">
        <v>13.576509130928702</v>
      </c>
      <c r="H1632" s="916">
        <f>TRUNC(E1632*G1632,2)</f>
        <v>798.29</v>
      </c>
      <c r="I1632" s="916">
        <f>TRUNC(H1632*$I$14,2)</f>
        <v>215.19</v>
      </c>
      <c r="J1632" s="10"/>
      <c r="K1632" s="953">
        <f t="shared" si="168"/>
        <v>1013.48</v>
      </c>
      <c r="L1632" s="1058"/>
      <c r="M1632" s="1058"/>
    </row>
    <row r="1633" spans="1:13" ht="26.4" x14ac:dyDescent="0.3">
      <c r="A1633" s="754" t="str">
        <f t="shared" si="167"/>
        <v>x</v>
      </c>
      <c r="B1633" s="574" t="s">
        <v>2865</v>
      </c>
      <c r="C1633" s="891" t="s">
        <v>4535</v>
      </c>
      <c r="D1633" s="86" t="s">
        <v>4085</v>
      </c>
      <c r="E1633" s="87">
        <v>38.4</v>
      </c>
      <c r="F1633" s="96" t="s">
        <v>210</v>
      </c>
      <c r="G1633" s="916">
        <v>16.097177101183387</v>
      </c>
      <c r="H1633" s="916">
        <f>TRUNC(E1633*G1633,2)</f>
        <v>618.13</v>
      </c>
      <c r="I1633" s="916">
        <f>TRUNC(H1633*$I$14,2)</f>
        <v>166.62</v>
      </c>
      <c r="J1633" s="10"/>
      <c r="K1633" s="953">
        <f t="shared" si="168"/>
        <v>784.75</v>
      </c>
      <c r="L1633" s="1058"/>
      <c r="M1633" s="1058"/>
    </row>
    <row r="1634" spans="1:13" ht="26.4" x14ac:dyDescent="0.3">
      <c r="A1634" s="754" t="str">
        <f t="shared" si="167"/>
        <v>x</v>
      </c>
      <c r="B1634" s="574" t="s">
        <v>3247</v>
      </c>
      <c r="C1634" s="694" t="s">
        <v>4200</v>
      </c>
      <c r="D1634" s="86" t="s">
        <v>4086</v>
      </c>
      <c r="E1634" s="87">
        <v>9.6</v>
      </c>
      <c r="F1634" s="96" t="s">
        <v>210</v>
      </c>
      <c r="G1634" s="916">
        <v>10.202323841632085</v>
      </c>
      <c r="H1634" s="916">
        <f>TRUNC(E1634*G1634,2)</f>
        <v>97.94</v>
      </c>
      <c r="I1634" s="916">
        <f>TRUNC(H1634*$I$14,2)</f>
        <v>26.4</v>
      </c>
      <c r="J1634" s="10"/>
      <c r="K1634" s="953">
        <f t="shared" si="168"/>
        <v>124.34</v>
      </c>
      <c r="L1634" s="1058"/>
      <c r="M1634" s="1058"/>
    </row>
    <row r="1635" spans="1:13" ht="15.6" x14ac:dyDescent="0.3">
      <c r="A1635" s="754" t="str">
        <f t="shared" si="167"/>
        <v>x</v>
      </c>
      <c r="B1635" s="574" t="s">
        <v>3254</v>
      </c>
      <c r="C1635" s="694" t="s">
        <v>4202</v>
      </c>
      <c r="D1635" s="86" t="s">
        <v>4087</v>
      </c>
      <c r="E1635" s="87">
        <v>5</v>
      </c>
      <c r="F1635" s="96" t="s">
        <v>210</v>
      </c>
      <c r="G1635" s="916">
        <v>29.593918258369854</v>
      </c>
      <c r="H1635" s="916">
        <f>TRUNC(E1635*G1635,2)</f>
        <v>147.96</v>
      </c>
      <c r="I1635" s="916">
        <f>TRUNC(H1635*$I$14,2)</f>
        <v>39.880000000000003</v>
      </c>
      <c r="J1635" s="10"/>
      <c r="K1635" s="953">
        <f t="shared" si="168"/>
        <v>187.84</v>
      </c>
      <c r="L1635" s="1058"/>
      <c r="M1635" s="1058"/>
    </row>
    <row r="1636" spans="1:13" ht="15.6" x14ac:dyDescent="0.3">
      <c r="A1636" s="754" t="str">
        <f t="shared" si="167"/>
        <v>x</v>
      </c>
      <c r="B1636" s="574" t="s">
        <v>3255</v>
      </c>
      <c r="C1636" s="694" t="s">
        <v>4204</v>
      </c>
      <c r="D1636" s="86" t="s">
        <v>4088</v>
      </c>
      <c r="E1636" s="87">
        <v>8</v>
      </c>
      <c r="F1636" s="96" t="s">
        <v>210</v>
      </c>
      <c r="G1636" s="916">
        <v>24.393046370376013</v>
      </c>
      <c r="H1636" s="916">
        <f>TRUNC(E1636*G1636,2)</f>
        <v>195.14</v>
      </c>
      <c r="I1636" s="916">
        <f>TRUNC(H1636*$I$14,2)</f>
        <v>52.6</v>
      </c>
      <c r="J1636" s="10"/>
      <c r="K1636" s="953">
        <f t="shared" si="168"/>
        <v>247.74</v>
      </c>
      <c r="L1636" s="1058"/>
      <c r="M1636" s="1058"/>
    </row>
    <row r="1637" spans="1:13" ht="15.6" hidden="1" x14ac:dyDescent="0.3">
      <c r="A1637" s="754"/>
      <c r="B1637" s="574" t="s">
        <v>3604</v>
      </c>
      <c r="C1637" s="96" t="s">
        <v>3342</v>
      </c>
      <c r="D1637" s="86" t="s">
        <v>2862</v>
      </c>
      <c r="E1637" s="87"/>
      <c r="F1637" s="96" t="s">
        <v>210</v>
      </c>
      <c r="G1637" s="970"/>
      <c r="H1637" s="916">
        <f>G1637*E1637</f>
        <v>0</v>
      </c>
      <c r="I1637" s="916">
        <f>H1637*$I$14</f>
        <v>0</v>
      </c>
      <c r="J1637" s="10"/>
      <c r="K1637" s="953">
        <f t="shared" si="168"/>
        <v>0</v>
      </c>
    </row>
    <row r="1638" spans="1:13" ht="15.6" x14ac:dyDescent="0.3">
      <c r="A1638" s="754" t="str">
        <f t="shared" si="167"/>
        <v>x</v>
      </c>
      <c r="B1638" s="574" t="s">
        <v>3605</v>
      </c>
      <c r="C1638" s="694" t="s">
        <v>4206</v>
      </c>
      <c r="D1638" s="86" t="s">
        <v>4089</v>
      </c>
      <c r="E1638" s="87">
        <v>40.799999999999997</v>
      </c>
      <c r="F1638" s="96" t="s">
        <v>210</v>
      </c>
      <c r="G1638" s="970">
        <v>31.372744072821728</v>
      </c>
      <c r="H1638" s="916">
        <f>TRUNC(E1638*G1638,2)</f>
        <v>1280</v>
      </c>
      <c r="I1638" s="916">
        <f>TRUNC(H1638*$I$14,2)</f>
        <v>345.04</v>
      </c>
      <c r="J1638" s="10"/>
      <c r="K1638" s="953">
        <f t="shared" si="168"/>
        <v>1625.04</v>
      </c>
      <c r="L1638" s="1058"/>
      <c r="M1638" s="1058"/>
    </row>
    <row r="1639" spans="1:13" ht="15.6" x14ac:dyDescent="0.3">
      <c r="A1639" s="754" t="str">
        <f t="shared" si="167"/>
        <v>x</v>
      </c>
      <c r="B1639" s="574" t="s">
        <v>3825</v>
      </c>
      <c r="C1639" s="694" t="s">
        <v>4208</v>
      </c>
      <c r="D1639" s="86" t="s">
        <v>4090</v>
      </c>
      <c r="E1639" s="87">
        <v>48</v>
      </c>
      <c r="F1639" s="96" t="s">
        <v>210</v>
      </c>
      <c r="G1639" s="970">
        <v>33.741852892966165</v>
      </c>
      <c r="H1639" s="916">
        <f>TRUNC(E1639*G1639,2)</f>
        <v>1619.6</v>
      </c>
      <c r="I1639" s="916">
        <f>TRUNC(H1639*$I$14,2)</f>
        <v>436.59</v>
      </c>
      <c r="J1639" s="10"/>
      <c r="K1639" s="953">
        <f t="shared" si="168"/>
        <v>2056.19</v>
      </c>
      <c r="L1639" s="1058"/>
      <c r="M1639" s="1058"/>
    </row>
    <row r="1640" spans="1:13" ht="15.6" x14ac:dyDescent="0.3">
      <c r="A1640" s="754" t="s">
        <v>4246</v>
      </c>
      <c r="B1640" s="825" t="s">
        <v>4343</v>
      </c>
      <c r="C1640" s="1052" t="s">
        <v>4344</v>
      </c>
      <c r="D1640" s="135" t="s">
        <v>4345</v>
      </c>
      <c r="E1640" s="87">
        <v>60</v>
      </c>
      <c r="F1640" s="96" t="s">
        <v>210</v>
      </c>
      <c r="G1640" s="970">
        <v>12.060917629826204</v>
      </c>
      <c r="H1640" s="916">
        <f>TRUNC(E1640*G1640,2)</f>
        <v>723.65</v>
      </c>
      <c r="I1640" s="916">
        <f>TRUNC(H1640*$I$14,2)</f>
        <v>195.07</v>
      </c>
      <c r="J1640" s="10"/>
      <c r="K1640" s="953">
        <f t="shared" si="168"/>
        <v>918.72</v>
      </c>
      <c r="L1640" s="1058"/>
      <c r="M1640" s="1058"/>
    </row>
    <row r="1641" spans="1:13" ht="15.6" x14ac:dyDescent="0.3">
      <c r="A1641" s="754" t="s">
        <v>4247</v>
      </c>
      <c r="B1641" s="69"/>
      <c r="C1641" s="69"/>
      <c r="D1641" s="135"/>
      <c r="E1641" s="27"/>
      <c r="F1641" s="92"/>
      <c r="G1641" s="970"/>
      <c r="H1641" s="970"/>
      <c r="I1641" s="970"/>
      <c r="J1641" s="30"/>
      <c r="K1641" s="970"/>
      <c r="L1641" s="1058"/>
      <c r="M1641" s="1058"/>
    </row>
    <row r="1642" spans="1:13" ht="15.6" x14ac:dyDescent="0.3">
      <c r="A1642" s="754" t="s">
        <v>4247</v>
      </c>
      <c r="B1642" s="116" t="s">
        <v>1690</v>
      </c>
      <c r="C1642" s="116"/>
      <c r="D1642" s="117" t="s">
        <v>1816</v>
      </c>
      <c r="E1642" s="116"/>
      <c r="F1642" s="133"/>
      <c r="G1642" s="960"/>
      <c r="H1642" s="960"/>
      <c r="I1642" s="960"/>
      <c r="J1642" s="110"/>
      <c r="K1642" s="957"/>
      <c r="L1642" s="1058"/>
      <c r="M1642" s="1058"/>
    </row>
    <row r="1643" spans="1:13" ht="39.6" x14ac:dyDescent="0.3">
      <c r="A1643" s="754" t="str">
        <f t="shared" si="167"/>
        <v>x</v>
      </c>
      <c r="B1643" s="574" t="s">
        <v>2612</v>
      </c>
      <c r="C1643" s="882" t="s">
        <v>4495</v>
      </c>
      <c r="D1643" s="862" t="s">
        <v>4498</v>
      </c>
      <c r="E1643" s="87">
        <v>5504.4</v>
      </c>
      <c r="F1643" s="87" t="s">
        <v>210</v>
      </c>
      <c r="G1643" s="916">
        <v>1.3640323509922492</v>
      </c>
      <c r="H1643" s="916">
        <f t="shared" ref="H1643:H1648" si="169">TRUNC(E1643*G1643,2)</f>
        <v>7508.17</v>
      </c>
      <c r="I1643" s="916">
        <f t="shared" ref="I1643:I1648" si="170">TRUNC(H1643*$I$14,2)</f>
        <v>2023.96</v>
      </c>
      <c r="J1643" s="916"/>
      <c r="K1643" s="953">
        <f>TRUNC(SUM(H1643:J1643),2)</f>
        <v>9532.1299999999992</v>
      </c>
      <c r="L1643" s="1058"/>
      <c r="M1643" s="1058"/>
    </row>
    <row r="1644" spans="1:13" ht="39.6" x14ac:dyDescent="0.3">
      <c r="A1644" s="948" t="str">
        <f t="shared" si="167"/>
        <v>x</v>
      </c>
      <c r="B1644" s="882" t="s">
        <v>2613</v>
      </c>
      <c r="C1644" s="882" t="s">
        <v>4496</v>
      </c>
      <c r="D1644" s="862" t="s">
        <v>4497</v>
      </c>
      <c r="E1644" s="87">
        <v>5504.4</v>
      </c>
      <c r="F1644" s="87" t="s">
        <v>210</v>
      </c>
      <c r="G1644" s="916">
        <v>0.84554052166770999</v>
      </c>
      <c r="H1644" s="916">
        <f t="shared" si="169"/>
        <v>4654.1899999999996</v>
      </c>
      <c r="I1644" s="916">
        <f t="shared" si="170"/>
        <v>1254.6199999999999</v>
      </c>
      <c r="J1644" s="10"/>
      <c r="K1644" s="953">
        <f>TRUNC(SUM(H1644:I1644),2)</f>
        <v>5908.81</v>
      </c>
      <c r="L1644" s="1058"/>
      <c r="M1644" s="1058"/>
    </row>
    <row r="1645" spans="1:13" ht="26.4" x14ac:dyDescent="0.3">
      <c r="A1645" s="754" t="str">
        <f t="shared" si="167"/>
        <v>x</v>
      </c>
      <c r="B1645" s="882" t="s">
        <v>2614</v>
      </c>
      <c r="C1645" s="882" t="s">
        <v>4504</v>
      </c>
      <c r="D1645" s="86" t="s">
        <v>2879</v>
      </c>
      <c r="E1645" s="87">
        <v>1984.3999999999996</v>
      </c>
      <c r="F1645" s="87" t="s">
        <v>210</v>
      </c>
      <c r="G1645" s="916">
        <v>1.8984777750652357</v>
      </c>
      <c r="H1645" s="916">
        <f t="shared" si="169"/>
        <v>3767.33</v>
      </c>
      <c r="I1645" s="916">
        <f t="shared" si="170"/>
        <v>1015.55</v>
      </c>
      <c r="J1645" s="10"/>
      <c r="K1645" s="953">
        <f>TRUNC(SUM(H1645:I1645),2)</f>
        <v>4782.88</v>
      </c>
      <c r="L1645" s="1058"/>
      <c r="M1645" s="1058"/>
    </row>
    <row r="1646" spans="1:13" ht="26.4" x14ac:dyDescent="0.3">
      <c r="A1646" s="754" t="str">
        <f t="shared" si="167"/>
        <v>x</v>
      </c>
      <c r="B1646" s="882" t="s">
        <v>2883</v>
      </c>
      <c r="C1646" s="882" t="s">
        <v>4499</v>
      </c>
      <c r="D1646" s="86" t="s">
        <v>2880</v>
      </c>
      <c r="E1646" s="87">
        <v>99</v>
      </c>
      <c r="F1646" s="87" t="s">
        <v>210</v>
      </c>
      <c r="G1646" s="969">
        <v>2.3770856175186568</v>
      </c>
      <c r="H1646" s="916">
        <f t="shared" si="169"/>
        <v>235.33</v>
      </c>
      <c r="I1646" s="916">
        <f t="shared" si="170"/>
        <v>63.43</v>
      </c>
      <c r="J1646" s="10"/>
      <c r="K1646" s="953">
        <f>TRUNC(SUM(H1646:I1646),2)</f>
        <v>298.76</v>
      </c>
      <c r="L1646" s="1058"/>
      <c r="M1646" s="1058"/>
    </row>
    <row r="1647" spans="1:13" ht="26.4" x14ac:dyDescent="0.3">
      <c r="A1647" s="754" t="str">
        <f t="shared" si="167"/>
        <v>x</v>
      </c>
      <c r="B1647" s="882" t="s">
        <v>3248</v>
      </c>
      <c r="C1647" s="882" t="s">
        <v>4506</v>
      </c>
      <c r="D1647" s="86" t="s">
        <v>2881</v>
      </c>
      <c r="E1647" s="87">
        <v>26.4</v>
      </c>
      <c r="F1647" s="87" t="s">
        <v>210</v>
      </c>
      <c r="G1647" s="969">
        <v>7.6417718845062854</v>
      </c>
      <c r="H1647" s="916">
        <f t="shared" si="169"/>
        <v>201.74</v>
      </c>
      <c r="I1647" s="916">
        <f t="shared" si="170"/>
        <v>54.38</v>
      </c>
      <c r="J1647" s="10"/>
      <c r="K1647" s="953">
        <f>TRUNC(SUM(H1647:I1647),2)</f>
        <v>256.12</v>
      </c>
      <c r="L1647" s="1058"/>
      <c r="M1647" s="1058"/>
    </row>
    <row r="1648" spans="1:13" ht="26.4" x14ac:dyDescent="0.3">
      <c r="A1648" s="754" t="str">
        <f t="shared" si="167"/>
        <v>x</v>
      </c>
      <c r="B1648" s="882" t="s">
        <v>3249</v>
      </c>
      <c r="C1648" s="882" t="s">
        <v>4508</v>
      </c>
      <c r="D1648" s="86" t="s">
        <v>2882</v>
      </c>
      <c r="E1648" s="87">
        <v>134.19999999999999</v>
      </c>
      <c r="F1648" s="87" t="s">
        <v>210</v>
      </c>
      <c r="G1648" s="969">
        <v>11.550402597875888</v>
      </c>
      <c r="H1648" s="916">
        <f t="shared" si="169"/>
        <v>1550.06</v>
      </c>
      <c r="I1648" s="916">
        <f t="shared" si="170"/>
        <v>417.84</v>
      </c>
      <c r="J1648" s="18"/>
      <c r="K1648" s="953">
        <f>TRUNC(SUM(H1648:I1648),2)</f>
        <v>1967.9</v>
      </c>
      <c r="L1648" s="1058"/>
      <c r="M1648" s="1058"/>
    </row>
    <row r="1649" spans="1:13" ht="39.6" hidden="1" x14ac:dyDescent="0.3">
      <c r="A1649" s="948" t="str">
        <f t="shared" si="167"/>
        <v/>
      </c>
      <c r="B1649" s="882" t="s">
        <v>3250</v>
      </c>
      <c r="C1649" s="694" t="s">
        <v>4211</v>
      </c>
      <c r="D1649" s="86" t="s">
        <v>2546</v>
      </c>
      <c r="E1649" s="88"/>
      <c r="F1649" s="87" t="s">
        <v>210</v>
      </c>
      <c r="G1649" s="969">
        <f>'Composições Unitárias'!G2020</f>
        <v>4.7699999999999996</v>
      </c>
      <c r="H1649" s="916">
        <f>G1649*E1649</f>
        <v>0</v>
      </c>
      <c r="I1649" s="969">
        <f>H1649*$I$14</f>
        <v>0</v>
      </c>
      <c r="J1649" s="18"/>
      <c r="K1649" s="969">
        <f>SUM(H1649:I1649)</f>
        <v>0</v>
      </c>
    </row>
    <row r="1650" spans="1:13" ht="39.6" hidden="1" x14ac:dyDescent="0.3">
      <c r="A1650" s="948" t="str">
        <f t="shared" si="167"/>
        <v/>
      </c>
      <c r="B1650" s="882" t="s">
        <v>3251</v>
      </c>
      <c r="C1650" s="694" t="s">
        <v>4213</v>
      </c>
      <c r="D1650" s="86" t="s">
        <v>2547</v>
      </c>
      <c r="E1650" s="88"/>
      <c r="F1650" s="87" t="s">
        <v>210</v>
      </c>
      <c r="G1650" s="969">
        <f>'Composições Unitárias'!G2032</f>
        <v>3.1</v>
      </c>
      <c r="H1650" s="916">
        <f>G1650*E1650</f>
        <v>0</v>
      </c>
      <c r="I1650" s="969">
        <f>H1650*$I$14</f>
        <v>0</v>
      </c>
      <c r="J1650" s="18"/>
      <c r="K1650" s="969">
        <f>SUM(H1650:I1650)</f>
        <v>0</v>
      </c>
    </row>
    <row r="1651" spans="1:13" ht="39.6" hidden="1" x14ac:dyDescent="0.3">
      <c r="A1651" s="948" t="str">
        <f t="shared" si="167"/>
        <v/>
      </c>
      <c r="B1651" s="882" t="s">
        <v>4346</v>
      </c>
      <c r="C1651" s="694" t="s">
        <v>4215</v>
      </c>
      <c r="D1651" s="86" t="s">
        <v>2548</v>
      </c>
      <c r="E1651" s="88"/>
      <c r="F1651" s="87" t="s">
        <v>210</v>
      </c>
      <c r="G1651" s="969">
        <f>'Composições Unitárias'!G2044</f>
        <v>3.63</v>
      </c>
      <c r="H1651" s="916">
        <f>G1651*E1651</f>
        <v>0</v>
      </c>
      <c r="I1651" s="969">
        <f>H1651*$I$14</f>
        <v>0</v>
      </c>
      <c r="J1651" s="18"/>
      <c r="K1651" s="969">
        <f>SUM(H1651:I1651)</f>
        <v>0</v>
      </c>
    </row>
    <row r="1652" spans="1:13" ht="26.4" x14ac:dyDescent="0.3">
      <c r="A1652" s="948" t="str">
        <f t="shared" si="167"/>
        <v>x</v>
      </c>
      <c r="B1652" s="882" t="s">
        <v>4502</v>
      </c>
      <c r="C1652" s="882" t="s">
        <v>4510</v>
      </c>
      <c r="D1652" s="86" t="s">
        <v>4347</v>
      </c>
      <c r="E1652" s="88">
        <v>114.4</v>
      </c>
      <c r="F1652" s="87" t="s">
        <v>210</v>
      </c>
      <c r="G1652" s="969">
        <v>20.963023499459833</v>
      </c>
      <c r="H1652" s="916">
        <f>TRUNC(E1652*G1652,2)</f>
        <v>2398.16</v>
      </c>
      <c r="I1652" s="916">
        <f>TRUNC(H1652*$I$14,2)</f>
        <v>646.46</v>
      </c>
      <c r="J1652" s="18"/>
      <c r="K1652" s="953">
        <f>TRUNC(SUM(H1652:I1652),2)</f>
        <v>3044.62</v>
      </c>
      <c r="L1652" s="1058"/>
      <c r="M1652" s="1058"/>
    </row>
    <row r="1653" spans="1:13" ht="15.6" x14ac:dyDescent="0.3">
      <c r="A1653" s="754" t="s">
        <v>4247</v>
      </c>
      <c r="B1653" s="82"/>
      <c r="C1653" s="82"/>
      <c r="D1653" s="83"/>
      <c r="E1653" s="82"/>
      <c r="F1653" s="17"/>
      <c r="G1653" s="969"/>
      <c r="H1653" s="969"/>
      <c r="I1653" s="969"/>
      <c r="J1653" s="18"/>
      <c r="K1653" s="958"/>
      <c r="L1653" s="1058"/>
      <c r="M1653" s="1058"/>
    </row>
    <row r="1654" spans="1:13" ht="15.6" x14ac:dyDescent="0.3">
      <c r="A1654" s="754" t="s">
        <v>4247</v>
      </c>
      <c r="B1654" s="116" t="s">
        <v>1691</v>
      </c>
      <c r="C1654" s="116"/>
      <c r="D1654" s="117" t="s">
        <v>1817</v>
      </c>
      <c r="E1654" s="116"/>
      <c r="F1654" s="133"/>
      <c r="G1654" s="960"/>
      <c r="H1654" s="960"/>
      <c r="I1654" s="960"/>
      <c r="J1654" s="110"/>
      <c r="K1654" s="957"/>
      <c r="L1654" s="1058"/>
      <c r="M1654" s="1058"/>
    </row>
    <row r="1655" spans="1:13" ht="15.6" x14ac:dyDescent="0.3">
      <c r="A1655" s="754" t="str">
        <f t="shared" si="167"/>
        <v>x</v>
      </c>
      <c r="B1655" s="574" t="s">
        <v>2866</v>
      </c>
      <c r="C1655" s="904" t="s">
        <v>3691</v>
      </c>
      <c r="D1655" s="139" t="s">
        <v>3568</v>
      </c>
      <c r="E1655" s="87">
        <v>116</v>
      </c>
      <c r="F1655" s="16" t="s">
        <v>60</v>
      </c>
      <c r="G1655" s="916">
        <v>8.3357532560637448</v>
      </c>
      <c r="H1655" s="916">
        <f t="shared" ref="H1655:H1660" si="171">TRUNC(E1655*G1655,2)</f>
        <v>966.94</v>
      </c>
      <c r="I1655" s="916">
        <f t="shared" ref="I1655:I1660" si="172">TRUNC(H1655*$I$14,2)</f>
        <v>260.64999999999998</v>
      </c>
      <c r="J1655" s="10"/>
      <c r="K1655" s="953">
        <f t="shared" ref="K1655:K1660" si="173">TRUNC(SUM(H1655:I1655),2)</f>
        <v>1227.5899999999999</v>
      </c>
      <c r="L1655" s="1058"/>
      <c r="M1655" s="1058"/>
    </row>
    <row r="1656" spans="1:13" ht="15.6" x14ac:dyDescent="0.3">
      <c r="A1656" s="754" t="str">
        <f t="shared" si="167"/>
        <v>x</v>
      </c>
      <c r="B1656" s="574" t="s">
        <v>2867</v>
      </c>
      <c r="C1656" s="904" t="s">
        <v>3692</v>
      </c>
      <c r="D1656" s="138" t="s">
        <v>3569</v>
      </c>
      <c r="E1656" s="87">
        <v>12</v>
      </c>
      <c r="F1656" s="17" t="s">
        <v>60</v>
      </c>
      <c r="G1656" s="969">
        <v>8.551126785167785</v>
      </c>
      <c r="H1656" s="916">
        <f t="shared" si="171"/>
        <v>102.61</v>
      </c>
      <c r="I1656" s="916">
        <f t="shared" si="172"/>
        <v>27.66</v>
      </c>
      <c r="J1656" s="18"/>
      <c r="K1656" s="953">
        <f t="shared" si="173"/>
        <v>130.27000000000001</v>
      </c>
      <c r="L1656" s="1058"/>
      <c r="M1656" s="1058"/>
    </row>
    <row r="1657" spans="1:13" ht="15.6" x14ac:dyDescent="0.3">
      <c r="A1657" s="754" t="str">
        <f t="shared" si="167"/>
        <v>x</v>
      </c>
      <c r="B1657" s="574" t="s">
        <v>2872</v>
      </c>
      <c r="C1657" s="1052" t="s">
        <v>3287</v>
      </c>
      <c r="D1657" s="139" t="s">
        <v>2868</v>
      </c>
      <c r="E1657" s="87">
        <v>306</v>
      </c>
      <c r="F1657" s="16" t="s">
        <v>60</v>
      </c>
      <c r="G1657" s="916">
        <v>19.543153566848016</v>
      </c>
      <c r="H1657" s="916">
        <f t="shared" si="171"/>
        <v>5980.2</v>
      </c>
      <c r="I1657" s="916">
        <f t="shared" si="172"/>
        <v>1612.07</v>
      </c>
      <c r="J1657" s="10"/>
      <c r="K1657" s="953">
        <f t="shared" si="173"/>
        <v>7592.27</v>
      </c>
      <c r="L1657" s="1058"/>
      <c r="M1657" s="1058"/>
    </row>
    <row r="1658" spans="1:13" ht="15.6" x14ac:dyDescent="0.3">
      <c r="A1658" s="754" t="str">
        <f t="shared" si="167"/>
        <v>x</v>
      </c>
      <c r="B1658" s="574" t="s">
        <v>2873</v>
      </c>
      <c r="C1658" s="1052" t="s">
        <v>3288</v>
      </c>
      <c r="D1658" s="138" t="s">
        <v>2869</v>
      </c>
      <c r="E1658" s="87">
        <v>5</v>
      </c>
      <c r="F1658" s="17" t="s">
        <v>60</v>
      </c>
      <c r="G1658" s="969">
        <v>23.395946698598049</v>
      </c>
      <c r="H1658" s="916">
        <f t="shared" si="171"/>
        <v>116.97</v>
      </c>
      <c r="I1658" s="916">
        <f t="shared" si="172"/>
        <v>31.53</v>
      </c>
      <c r="J1658" s="18"/>
      <c r="K1658" s="953">
        <f t="shared" si="173"/>
        <v>148.5</v>
      </c>
      <c r="L1658" s="1058"/>
      <c r="M1658" s="1058"/>
    </row>
    <row r="1659" spans="1:13" ht="15.6" x14ac:dyDescent="0.3">
      <c r="A1659" s="754" t="str">
        <f t="shared" si="167"/>
        <v>x</v>
      </c>
      <c r="B1659" s="574" t="s">
        <v>2874</v>
      </c>
      <c r="C1659" s="459" t="s">
        <v>3343</v>
      </c>
      <c r="D1659" s="138" t="s">
        <v>2870</v>
      </c>
      <c r="E1659" s="87">
        <v>16</v>
      </c>
      <c r="F1659" s="17" t="s">
        <v>60</v>
      </c>
      <c r="G1659" s="969">
        <v>17.317627099439608</v>
      </c>
      <c r="H1659" s="916">
        <f t="shared" si="171"/>
        <v>277.08</v>
      </c>
      <c r="I1659" s="916">
        <f t="shared" si="172"/>
        <v>74.69</v>
      </c>
      <c r="J1659" s="18"/>
      <c r="K1659" s="953">
        <f t="shared" si="173"/>
        <v>351.77</v>
      </c>
      <c r="L1659" s="1058"/>
      <c r="M1659" s="1058"/>
    </row>
    <row r="1660" spans="1:13" ht="15.6" x14ac:dyDescent="0.3">
      <c r="A1660" s="754" t="str">
        <f t="shared" si="167"/>
        <v>x</v>
      </c>
      <c r="B1660" s="574" t="s">
        <v>2875</v>
      </c>
      <c r="C1660" s="831" t="s">
        <v>3288</v>
      </c>
      <c r="D1660" s="660" t="s">
        <v>2871</v>
      </c>
      <c r="E1660" s="87">
        <v>4</v>
      </c>
      <c r="F1660" s="13" t="s">
        <v>60</v>
      </c>
      <c r="G1660" s="962">
        <v>23.395946698598049</v>
      </c>
      <c r="H1660" s="916">
        <f t="shared" si="171"/>
        <v>93.58</v>
      </c>
      <c r="I1660" s="916">
        <f t="shared" si="172"/>
        <v>25.22</v>
      </c>
      <c r="J1660" s="14"/>
      <c r="K1660" s="953">
        <f t="shared" si="173"/>
        <v>118.8</v>
      </c>
      <c r="L1660" s="1058"/>
      <c r="M1660" s="1058"/>
    </row>
    <row r="1661" spans="1:13" ht="26.4" hidden="1" x14ac:dyDescent="0.3">
      <c r="A1661" s="754"/>
      <c r="B1661" s="574" t="s">
        <v>2877</v>
      </c>
      <c r="C1661" s="459" t="s">
        <v>3344</v>
      </c>
      <c r="D1661" s="139" t="s">
        <v>2876</v>
      </c>
      <c r="E1661" s="87"/>
      <c r="F1661" s="16" t="s">
        <v>60</v>
      </c>
      <c r="G1661" s="916"/>
      <c r="H1661" s="916">
        <f>G1661*E1661</f>
        <v>0</v>
      </c>
      <c r="I1661" s="916">
        <f>H1661*$I$14</f>
        <v>0</v>
      </c>
      <c r="J1661" s="10"/>
      <c r="K1661" s="916">
        <f>SUM(H1661:I1661)</f>
        <v>0</v>
      </c>
    </row>
    <row r="1662" spans="1:13" ht="15.6" hidden="1" x14ac:dyDescent="0.3">
      <c r="A1662" s="754"/>
      <c r="B1662" s="574" t="s">
        <v>1692</v>
      </c>
      <c r="C1662" s="574"/>
      <c r="D1662" s="83" t="s">
        <v>1818</v>
      </c>
      <c r="E1662" s="87"/>
      <c r="F1662" s="16" t="s">
        <v>60</v>
      </c>
      <c r="G1662" s="969"/>
      <c r="H1662" s="969">
        <f>G1662*E1662</f>
        <v>0</v>
      </c>
      <c r="I1662" s="969">
        <f>H1662*$I$14</f>
        <v>0</v>
      </c>
      <c r="J1662" s="18"/>
      <c r="K1662" s="958">
        <f>SUM(H1662:I1662)</f>
        <v>0</v>
      </c>
    </row>
    <row r="1663" spans="1:13" ht="15.6" x14ac:dyDescent="0.3">
      <c r="A1663" s="754" t="s">
        <v>4247</v>
      </c>
      <c r="B1663" s="69"/>
      <c r="C1663" s="69"/>
      <c r="D1663" s="80"/>
      <c r="E1663" s="87"/>
      <c r="F1663" s="29"/>
      <c r="G1663" s="970"/>
      <c r="H1663" s="970"/>
      <c r="I1663" s="970"/>
      <c r="J1663" s="30"/>
      <c r="K1663" s="965"/>
      <c r="L1663" s="1058"/>
      <c r="M1663" s="1058"/>
    </row>
    <row r="1664" spans="1:13" ht="15.6" x14ac:dyDescent="0.3">
      <c r="A1664" s="754" t="s">
        <v>4247</v>
      </c>
      <c r="B1664" s="116" t="s">
        <v>1693</v>
      </c>
      <c r="C1664" s="116"/>
      <c r="D1664" s="117" t="s">
        <v>1819</v>
      </c>
      <c r="E1664" s="133"/>
      <c r="F1664" s="133"/>
      <c r="G1664" s="960"/>
      <c r="H1664" s="960"/>
      <c r="I1664" s="960"/>
      <c r="J1664" s="110"/>
      <c r="K1664" s="957"/>
      <c r="L1664" s="1058"/>
      <c r="M1664" s="1058"/>
    </row>
    <row r="1665" spans="1:13" ht="15.6" x14ac:dyDescent="0.3">
      <c r="A1665" s="754" t="str">
        <f t="shared" ref="A1665:A1671" si="174">IF(K1665&lt;&gt;0,"x","")</f>
        <v>x</v>
      </c>
      <c r="B1665" s="574" t="s">
        <v>2615</v>
      </c>
      <c r="C1665" s="1052" t="s">
        <v>3031</v>
      </c>
      <c r="D1665" s="144" t="s">
        <v>2549</v>
      </c>
      <c r="E1665" s="87">
        <v>1</v>
      </c>
      <c r="F1665" s="695" t="s">
        <v>60</v>
      </c>
      <c r="G1665" s="970">
        <v>7.8571454136103247</v>
      </c>
      <c r="H1665" s="916">
        <f t="shared" ref="H1665:H1672" si="175">TRUNC(E1665*G1665,2)</f>
        <v>7.85</v>
      </c>
      <c r="I1665" s="916">
        <f t="shared" ref="I1665:I1672" si="176">TRUNC(H1665*$I$14,2)</f>
        <v>2.11</v>
      </c>
      <c r="J1665" s="30"/>
      <c r="K1665" s="953">
        <f t="shared" ref="K1665:K1679" si="177">TRUNC(SUM(H1665:I1665),2)</f>
        <v>9.9600000000000009</v>
      </c>
      <c r="L1665" s="1058"/>
      <c r="M1665" s="1058"/>
    </row>
    <row r="1666" spans="1:13" ht="26.4" x14ac:dyDescent="0.3">
      <c r="A1666" s="754" t="str">
        <f t="shared" si="174"/>
        <v>x</v>
      </c>
      <c r="B1666" s="574" t="s">
        <v>2939</v>
      </c>
      <c r="C1666" s="904" t="s">
        <v>3693</v>
      </c>
      <c r="D1666" s="661" t="s">
        <v>3208</v>
      </c>
      <c r="E1666" s="87">
        <v>58</v>
      </c>
      <c r="F1666" s="16" t="s">
        <v>60</v>
      </c>
      <c r="G1666" s="970">
        <v>8.208124498076165</v>
      </c>
      <c r="H1666" s="916">
        <f t="shared" si="175"/>
        <v>476.07</v>
      </c>
      <c r="I1666" s="916">
        <f t="shared" si="176"/>
        <v>128.33000000000001</v>
      </c>
      <c r="J1666" s="30"/>
      <c r="K1666" s="953">
        <f t="shared" si="177"/>
        <v>604.4</v>
      </c>
      <c r="L1666" s="1058"/>
      <c r="M1666" s="1058"/>
    </row>
    <row r="1667" spans="1:13" ht="26.4" x14ac:dyDescent="0.3">
      <c r="A1667" s="754" t="str">
        <f t="shared" si="174"/>
        <v>x</v>
      </c>
      <c r="B1667" s="574" t="s">
        <v>2940</v>
      </c>
      <c r="C1667" s="904" t="s">
        <v>3694</v>
      </c>
      <c r="D1667" s="662" t="s">
        <v>3209</v>
      </c>
      <c r="E1667" s="87">
        <v>1</v>
      </c>
      <c r="F1667" s="16" t="s">
        <v>60</v>
      </c>
      <c r="G1667" s="970">
        <v>50.660640123694584</v>
      </c>
      <c r="H1667" s="916">
        <f t="shared" si="175"/>
        <v>50.66</v>
      </c>
      <c r="I1667" s="916">
        <f t="shared" si="176"/>
        <v>13.65</v>
      </c>
      <c r="J1667" s="30"/>
      <c r="K1667" s="953">
        <f t="shared" si="177"/>
        <v>64.31</v>
      </c>
      <c r="L1667" s="1058"/>
      <c r="M1667" s="1058"/>
    </row>
    <row r="1668" spans="1:13" ht="26.4" x14ac:dyDescent="0.3">
      <c r="A1668" s="754" t="str">
        <f t="shared" si="174"/>
        <v>x</v>
      </c>
      <c r="B1668" s="574" t="s">
        <v>2941</v>
      </c>
      <c r="C1668" s="904" t="s">
        <v>3695</v>
      </c>
      <c r="D1668" s="663" t="s">
        <v>3451</v>
      </c>
      <c r="E1668" s="87">
        <v>1</v>
      </c>
      <c r="F1668" s="16" t="s">
        <v>60</v>
      </c>
      <c r="G1668" s="970">
        <v>52.614955480379386</v>
      </c>
      <c r="H1668" s="916">
        <f t="shared" si="175"/>
        <v>52.61</v>
      </c>
      <c r="I1668" s="916">
        <f t="shared" si="176"/>
        <v>14.18</v>
      </c>
      <c r="J1668" s="30"/>
      <c r="K1668" s="953">
        <f t="shared" si="177"/>
        <v>66.790000000000006</v>
      </c>
      <c r="L1668" s="1058"/>
      <c r="M1668" s="1058"/>
    </row>
    <row r="1669" spans="1:13" ht="26.4" x14ac:dyDescent="0.3">
      <c r="A1669" s="754" t="str">
        <f t="shared" si="174"/>
        <v>x</v>
      </c>
      <c r="B1669" s="574" t="s">
        <v>2942</v>
      </c>
      <c r="C1669" s="904" t="s">
        <v>3696</v>
      </c>
      <c r="D1669" s="662" t="s">
        <v>3452</v>
      </c>
      <c r="E1669" s="87">
        <v>1</v>
      </c>
      <c r="F1669" s="16" t="s">
        <v>60</v>
      </c>
      <c r="G1669" s="970">
        <v>52.614955480379386</v>
      </c>
      <c r="H1669" s="916">
        <f t="shared" si="175"/>
        <v>52.61</v>
      </c>
      <c r="I1669" s="916">
        <f t="shared" si="176"/>
        <v>14.18</v>
      </c>
      <c r="J1669" s="30"/>
      <c r="K1669" s="953">
        <f t="shared" si="177"/>
        <v>66.790000000000006</v>
      </c>
      <c r="L1669" s="1058"/>
      <c r="M1669" s="1058"/>
    </row>
    <row r="1670" spans="1:13" ht="26.4" x14ac:dyDescent="0.3">
      <c r="A1670" s="754" t="str">
        <f t="shared" si="174"/>
        <v>x</v>
      </c>
      <c r="B1670" s="69" t="s">
        <v>2943</v>
      </c>
      <c r="C1670" s="904" t="s">
        <v>3697</v>
      </c>
      <c r="D1670" s="663" t="s">
        <v>3453</v>
      </c>
      <c r="E1670" s="87">
        <v>2</v>
      </c>
      <c r="F1670" s="29" t="s">
        <v>60</v>
      </c>
      <c r="G1670" s="970">
        <v>63.710680627924532</v>
      </c>
      <c r="H1670" s="916">
        <f t="shared" si="175"/>
        <v>127.42</v>
      </c>
      <c r="I1670" s="916">
        <f t="shared" si="176"/>
        <v>34.340000000000003</v>
      </c>
      <c r="J1670" s="30"/>
      <c r="K1670" s="953">
        <f t="shared" si="177"/>
        <v>161.76</v>
      </c>
      <c r="L1670" s="1058"/>
      <c r="M1670" s="1058"/>
    </row>
    <row r="1671" spans="1:13" ht="26.4" x14ac:dyDescent="0.3">
      <c r="A1671" s="754" t="str">
        <f t="shared" si="174"/>
        <v>x</v>
      </c>
      <c r="B1671" s="567" t="s">
        <v>2944</v>
      </c>
      <c r="C1671" s="735" t="s">
        <v>4217</v>
      </c>
      <c r="D1671" s="664" t="s">
        <v>4250</v>
      </c>
      <c r="E1671" s="87">
        <v>1</v>
      </c>
      <c r="F1671" s="16" t="s">
        <v>60</v>
      </c>
      <c r="G1671" s="970">
        <v>65.720833566228904</v>
      </c>
      <c r="H1671" s="916">
        <f t="shared" si="175"/>
        <v>65.72</v>
      </c>
      <c r="I1671" s="916">
        <f t="shared" si="176"/>
        <v>17.71</v>
      </c>
      <c r="J1671" s="10"/>
      <c r="K1671" s="953">
        <f t="shared" si="177"/>
        <v>83.43</v>
      </c>
      <c r="L1671" s="1058"/>
      <c r="M1671" s="1058"/>
    </row>
    <row r="1672" spans="1:13" ht="26.4" x14ac:dyDescent="0.3">
      <c r="A1672" s="754" t="s">
        <v>4246</v>
      </c>
      <c r="B1672" s="82" t="s">
        <v>2945</v>
      </c>
      <c r="C1672" s="459" t="s">
        <v>3372</v>
      </c>
      <c r="D1672" s="665" t="s">
        <v>3454</v>
      </c>
      <c r="E1672" s="87">
        <v>1</v>
      </c>
      <c r="F1672" s="16" t="s">
        <v>60</v>
      </c>
      <c r="G1672" s="970">
        <v>112.96740441375576</v>
      </c>
      <c r="H1672" s="916">
        <f t="shared" si="175"/>
        <v>112.96</v>
      </c>
      <c r="I1672" s="916">
        <f t="shared" si="176"/>
        <v>30.45</v>
      </c>
      <c r="J1672" s="10"/>
      <c r="K1672" s="953">
        <f t="shared" si="177"/>
        <v>143.41</v>
      </c>
      <c r="L1672" s="1058"/>
      <c r="M1672" s="1058"/>
    </row>
    <row r="1673" spans="1:13" ht="26.4" hidden="1" x14ac:dyDescent="0.3">
      <c r="A1673" s="754"/>
      <c r="B1673" s="82" t="s">
        <v>3275</v>
      </c>
      <c r="C1673" s="735" t="s">
        <v>4219</v>
      </c>
      <c r="D1673" s="665" t="s">
        <v>3638</v>
      </c>
      <c r="E1673" s="87"/>
      <c r="F1673" s="16" t="s">
        <v>60</v>
      </c>
      <c r="G1673" s="970">
        <f>'Composições Unitárias'!G2092</f>
        <v>321.69</v>
      </c>
      <c r="H1673" s="916">
        <f>G1673*E1673</f>
        <v>0</v>
      </c>
      <c r="I1673" s="916">
        <f>H1673*$I$14</f>
        <v>0</v>
      </c>
      <c r="J1673" s="10"/>
      <c r="K1673" s="953">
        <f t="shared" si="177"/>
        <v>0</v>
      </c>
    </row>
    <row r="1674" spans="1:13" ht="26.4" x14ac:dyDescent="0.3">
      <c r="A1674" s="754" t="str">
        <f>IF(K1674&lt;&gt;0,"x","")</f>
        <v>x</v>
      </c>
      <c r="B1674" s="82" t="s">
        <v>3276</v>
      </c>
      <c r="C1674" s="735" t="s">
        <v>4221</v>
      </c>
      <c r="D1674" s="139" t="s">
        <v>3214</v>
      </c>
      <c r="E1674" s="87">
        <v>8</v>
      </c>
      <c r="F1674" s="16" t="s">
        <v>60</v>
      </c>
      <c r="G1674" s="970">
        <v>67.595380949171457</v>
      </c>
      <c r="H1674" s="916">
        <f>TRUNC(E1674*G1674,2)</f>
        <v>540.76</v>
      </c>
      <c r="I1674" s="916">
        <f>TRUNC(H1674*$I$14,2)</f>
        <v>145.77000000000001</v>
      </c>
      <c r="J1674" s="18"/>
      <c r="K1674" s="953">
        <f t="shared" si="177"/>
        <v>686.53</v>
      </c>
      <c r="L1674" s="1058"/>
      <c r="M1674" s="1058"/>
    </row>
    <row r="1675" spans="1:13" ht="26.4" x14ac:dyDescent="0.3">
      <c r="A1675" s="754" t="str">
        <f>IF(K1675&lt;&gt;0,"x","")</f>
        <v>x</v>
      </c>
      <c r="B1675" s="82" t="s">
        <v>3639</v>
      </c>
      <c r="C1675" s="735" t="s">
        <v>4223</v>
      </c>
      <c r="D1675" s="139" t="s">
        <v>3455</v>
      </c>
      <c r="E1675" s="87">
        <v>1</v>
      </c>
      <c r="F1675" s="16" t="s">
        <v>60</v>
      </c>
      <c r="G1675" s="916">
        <v>94.062394636845625</v>
      </c>
      <c r="H1675" s="916">
        <f>TRUNC(E1675*G1675,2)</f>
        <v>94.06</v>
      </c>
      <c r="I1675" s="916">
        <f>TRUNC(H1675*$I$14,2)</f>
        <v>25.35</v>
      </c>
      <c r="J1675" s="18"/>
      <c r="K1675" s="953">
        <f t="shared" si="177"/>
        <v>119.41</v>
      </c>
      <c r="L1675" s="1058"/>
      <c r="M1675" s="1058"/>
    </row>
    <row r="1676" spans="1:13" ht="26.4" hidden="1" x14ac:dyDescent="0.3">
      <c r="A1676" s="754"/>
      <c r="B1676" s="82" t="s">
        <v>3640</v>
      </c>
      <c r="C1676" s="735" t="s">
        <v>4225</v>
      </c>
      <c r="D1676" s="139" t="s">
        <v>3642</v>
      </c>
      <c r="E1676" s="87"/>
      <c r="F1676" s="16" t="s">
        <v>60</v>
      </c>
      <c r="G1676" s="916">
        <f>'Composições Unitárias'!G2128</f>
        <v>427.77</v>
      </c>
      <c r="H1676" s="969">
        <f>G1676*E1676</f>
        <v>0</v>
      </c>
      <c r="I1676" s="969">
        <f>H1676*$I$14</f>
        <v>0</v>
      </c>
      <c r="J1676" s="18"/>
      <c r="K1676" s="953">
        <f t="shared" si="177"/>
        <v>0</v>
      </c>
    </row>
    <row r="1677" spans="1:13" ht="26.4" x14ac:dyDescent="0.3">
      <c r="A1677" s="754" t="str">
        <f>IF(K1677&lt;&gt;0,"x","")</f>
        <v>x</v>
      </c>
      <c r="B1677" s="831" t="s">
        <v>4348</v>
      </c>
      <c r="C1677" s="904" t="s">
        <v>4349</v>
      </c>
      <c r="D1677" s="662" t="s">
        <v>3453</v>
      </c>
      <c r="E1677" s="909">
        <v>1</v>
      </c>
      <c r="F1677" s="695" t="s">
        <v>60</v>
      </c>
      <c r="G1677" s="969">
        <v>90.225555099844044</v>
      </c>
      <c r="H1677" s="916">
        <f>TRUNC(E1677*G1677,2)</f>
        <v>90.22</v>
      </c>
      <c r="I1677" s="916">
        <f>TRUNC(H1677*$I$14,2)</f>
        <v>24.32</v>
      </c>
      <c r="J1677" s="18"/>
      <c r="K1677" s="953">
        <f t="shared" si="177"/>
        <v>114.54</v>
      </c>
      <c r="L1677" s="1058"/>
      <c r="M1677" s="1058"/>
    </row>
    <row r="1678" spans="1:13" ht="26.4" x14ac:dyDescent="0.3">
      <c r="A1678" s="754" t="s">
        <v>4246</v>
      </c>
      <c r="B1678" s="831" t="s">
        <v>4352</v>
      </c>
      <c r="C1678" s="735" t="s">
        <v>4227</v>
      </c>
      <c r="D1678" s="853" t="s">
        <v>4351</v>
      </c>
      <c r="E1678" s="909">
        <v>1</v>
      </c>
      <c r="F1678" s="695" t="s">
        <v>60</v>
      </c>
      <c r="G1678" s="969">
        <v>527.04295610970689</v>
      </c>
      <c r="H1678" s="916">
        <f>TRUNC(E1678*G1678,2)</f>
        <v>527.04</v>
      </c>
      <c r="I1678" s="916">
        <f>TRUNC(H1678*$I$14,2)</f>
        <v>142.07</v>
      </c>
      <c r="J1678" s="18"/>
      <c r="K1678" s="953">
        <f t="shared" si="177"/>
        <v>669.11</v>
      </c>
      <c r="L1678" s="1058"/>
      <c r="M1678" s="1058"/>
    </row>
    <row r="1679" spans="1:13" ht="26.4" x14ac:dyDescent="0.3">
      <c r="A1679" s="754" t="s">
        <v>4246</v>
      </c>
      <c r="B1679" s="831" t="s">
        <v>4355</v>
      </c>
      <c r="C1679" s="735" t="s">
        <v>4229</v>
      </c>
      <c r="D1679" s="662" t="s">
        <v>4354</v>
      </c>
      <c r="E1679" s="909">
        <v>1</v>
      </c>
      <c r="F1679" s="695" t="s">
        <v>60</v>
      </c>
      <c r="G1679" s="969">
        <v>465.60566273343619</v>
      </c>
      <c r="H1679" s="916">
        <f>TRUNC(E1679*G1679,2)</f>
        <v>465.6</v>
      </c>
      <c r="I1679" s="916">
        <f>TRUNC(H1679*$I$14,2)</f>
        <v>125.51</v>
      </c>
      <c r="J1679" s="18"/>
      <c r="K1679" s="953">
        <f t="shared" si="177"/>
        <v>591.11</v>
      </c>
      <c r="L1679" s="1058"/>
      <c r="M1679" s="1058"/>
    </row>
    <row r="1680" spans="1:13" ht="15.6" hidden="1" x14ac:dyDescent="0.3">
      <c r="A1680" s="754"/>
      <c r="B1680" s="831"/>
      <c r="C1680" s="568"/>
      <c r="D1680" s="663"/>
      <c r="E1680" s="831"/>
      <c r="F1680" s="695"/>
      <c r="G1680" s="969"/>
      <c r="H1680" s="969"/>
      <c r="I1680" s="969"/>
      <c r="J1680" s="18"/>
      <c r="K1680" s="958"/>
    </row>
    <row r="1681" spans="1:13" ht="15.6" hidden="1" x14ac:dyDescent="0.3">
      <c r="A1681" s="754"/>
      <c r="B1681" s="574" t="s">
        <v>1694</v>
      </c>
      <c r="C1681" s="434"/>
      <c r="D1681" s="571" t="s">
        <v>1820</v>
      </c>
      <c r="E1681" s="574"/>
      <c r="F1681" s="16"/>
      <c r="G1681" s="916"/>
      <c r="H1681" s="916">
        <f>G1681*F1681</f>
        <v>0</v>
      </c>
      <c r="I1681" s="916">
        <f>H1681*$I$14</f>
        <v>0</v>
      </c>
      <c r="J1681" s="10"/>
      <c r="K1681" s="953">
        <f>SUM(H1681:I1681)</f>
        <v>0</v>
      </c>
    </row>
    <row r="1682" spans="1:13" ht="15.6" hidden="1" x14ac:dyDescent="0.3">
      <c r="A1682" s="754"/>
      <c r="B1682" s="574" t="s">
        <v>1695</v>
      </c>
      <c r="C1682" s="434"/>
      <c r="D1682" s="571" t="s">
        <v>1821</v>
      </c>
      <c r="E1682" s="574"/>
      <c r="F1682" s="16"/>
      <c r="G1682" s="916"/>
      <c r="H1682" s="916">
        <f>G1682*F1682</f>
        <v>0</v>
      </c>
      <c r="I1682" s="916">
        <f>H1682*$I$14</f>
        <v>0</v>
      </c>
      <c r="J1682" s="10"/>
      <c r="K1682" s="953">
        <f>SUM(H1682:I1682)</f>
        <v>0</v>
      </c>
    </row>
    <row r="1683" spans="1:13" ht="15.6" hidden="1" x14ac:dyDescent="0.3">
      <c r="A1683" s="754"/>
      <c r="B1683" s="574" t="s">
        <v>1696</v>
      </c>
      <c r="C1683" s="434"/>
      <c r="D1683" s="571" t="s">
        <v>1822</v>
      </c>
      <c r="E1683" s="574"/>
      <c r="F1683" s="16"/>
      <c r="G1683" s="916"/>
      <c r="H1683" s="916">
        <f>G1683*F1683</f>
        <v>0</v>
      </c>
      <c r="I1683" s="916">
        <f>H1683*$I$14</f>
        <v>0</v>
      </c>
      <c r="J1683" s="10"/>
      <c r="K1683" s="953">
        <f>SUM(H1683:I1683)</f>
        <v>0</v>
      </c>
    </row>
    <row r="1684" spans="1:13" ht="12" customHeight="1" x14ac:dyDescent="0.3">
      <c r="A1684" s="754" t="s">
        <v>4247</v>
      </c>
      <c r="B1684" s="27"/>
      <c r="C1684" s="435"/>
      <c r="D1684" s="68"/>
      <c r="E1684" s="69"/>
      <c r="F1684" s="29"/>
      <c r="G1684" s="970"/>
      <c r="H1684" s="970"/>
      <c r="I1684" s="970"/>
      <c r="J1684" s="30"/>
      <c r="K1684" s="970"/>
      <c r="L1684" s="1058"/>
      <c r="M1684" s="1058"/>
    </row>
    <row r="1685" spans="1:13" ht="15.6" x14ac:dyDescent="0.3">
      <c r="A1685" s="754" t="s">
        <v>4247</v>
      </c>
      <c r="B1685" s="146" t="s">
        <v>2946</v>
      </c>
      <c r="C1685" s="436"/>
      <c r="D1685" s="117" t="s">
        <v>2947</v>
      </c>
      <c r="E1685" s="116"/>
      <c r="F1685" s="133"/>
      <c r="G1685" s="960"/>
      <c r="H1685" s="960"/>
      <c r="I1685" s="960"/>
      <c r="J1685" s="110"/>
      <c r="K1685" s="957"/>
      <c r="L1685" s="1058"/>
      <c r="M1685" s="1058"/>
    </row>
    <row r="1686" spans="1:13" ht="26.4" hidden="1" x14ac:dyDescent="0.3">
      <c r="A1686" s="754"/>
      <c r="B1686" s="145" t="s">
        <v>2948</v>
      </c>
      <c r="C1686" s="459" t="s">
        <v>3977</v>
      </c>
      <c r="D1686" s="139" t="s">
        <v>3456</v>
      </c>
      <c r="E1686" s="87"/>
      <c r="F1686" s="96" t="s">
        <v>2222</v>
      </c>
      <c r="G1686" s="970">
        <v>243.94</v>
      </c>
      <c r="H1686" s="970">
        <f t="shared" ref="H1686:H1691" si="178">G1686*E1686</f>
        <v>0</v>
      </c>
      <c r="I1686" s="970">
        <f t="shared" ref="I1686:I1691" si="179">H1686*$I$14</f>
        <v>0</v>
      </c>
      <c r="J1686" s="30"/>
      <c r="K1686" s="970">
        <f t="shared" ref="K1686:K1691" si="180">SUM(H1686:I1686)</f>
        <v>0</v>
      </c>
    </row>
    <row r="1687" spans="1:13" ht="26.4" hidden="1" x14ac:dyDescent="0.3">
      <c r="A1687" s="754"/>
      <c r="B1687" s="143" t="s">
        <v>2949</v>
      </c>
      <c r="C1687" s="459" t="s">
        <v>3373</v>
      </c>
      <c r="D1687" s="139" t="s">
        <v>3458</v>
      </c>
      <c r="E1687" s="87"/>
      <c r="F1687" s="95" t="s">
        <v>2222</v>
      </c>
      <c r="G1687" s="970">
        <f>'Composições Unitárias'!G2175</f>
        <v>119.87</v>
      </c>
      <c r="H1687" s="970">
        <f t="shared" si="178"/>
        <v>0</v>
      </c>
      <c r="I1687" s="970">
        <f t="shared" si="179"/>
        <v>0</v>
      </c>
      <c r="J1687" s="30"/>
      <c r="K1687" s="970">
        <f t="shared" si="180"/>
        <v>0</v>
      </c>
    </row>
    <row r="1688" spans="1:13" ht="26.4" hidden="1" x14ac:dyDescent="0.3">
      <c r="A1688" s="754"/>
      <c r="B1688" s="145" t="s">
        <v>2950</v>
      </c>
      <c r="C1688" s="459" t="s">
        <v>3374</v>
      </c>
      <c r="D1688" s="139" t="s">
        <v>3457</v>
      </c>
      <c r="E1688" s="87"/>
      <c r="F1688" s="96" t="s">
        <v>2222</v>
      </c>
      <c r="G1688" s="970">
        <f>'Composições Unitárias'!G2212</f>
        <v>6.92</v>
      </c>
      <c r="H1688" s="970">
        <f t="shared" si="178"/>
        <v>0</v>
      </c>
      <c r="I1688" s="970">
        <f t="shared" si="179"/>
        <v>0</v>
      </c>
      <c r="J1688" s="30"/>
      <c r="K1688" s="970">
        <f t="shared" si="180"/>
        <v>0</v>
      </c>
    </row>
    <row r="1689" spans="1:13" ht="26.4" hidden="1" x14ac:dyDescent="0.3">
      <c r="A1689" s="754"/>
      <c r="B1689" s="143" t="s">
        <v>2951</v>
      </c>
      <c r="C1689" s="735" t="s">
        <v>4227</v>
      </c>
      <c r="D1689" s="139" t="s">
        <v>3459</v>
      </c>
      <c r="E1689" s="87"/>
      <c r="F1689" s="96" t="s">
        <v>2222</v>
      </c>
      <c r="G1689" s="970">
        <f>'Composições Unitárias'!G2224</f>
        <v>21.05</v>
      </c>
      <c r="H1689" s="970">
        <f t="shared" si="178"/>
        <v>0</v>
      </c>
      <c r="I1689" s="970">
        <f t="shared" si="179"/>
        <v>0</v>
      </c>
      <c r="J1689" s="30"/>
      <c r="K1689" s="970">
        <f t="shared" si="180"/>
        <v>0</v>
      </c>
    </row>
    <row r="1690" spans="1:13" ht="39.6" hidden="1" x14ac:dyDescent="0.3">
      <c r="A1690" s="754"/>
      <c r="B1690" s="145" t="s">
        <v>2952</v>
      </c>
      <c r="C1690" s="735" t="s">
        <v>4229</v>
      </c>
      <c r="D1690" s="139" t="s">
        <v>3460</v>
      </c>
      <c r="E1690" s="87"/>
      <c r="F1690" s="96" t="s">
        <v>2222</v>
      </c>
      <c r="G1690" s="970">
        <f>'Composições Unitárias'!G2236</f>
        <v>81.28</v>
      </c>
      <c r="H1690" s="970">
        <f t="shared" si="178"/>
        <v>0</v>
      </c>
      <c r="I1690" s="970">
        <f t="shared" si="179"/>
        <v>0</v>
      </c>
      <c r="J1690" s="30"/>
      <c r="K1690" s="970">
        <f t="shared" si="180"/>
        <v>0</v>
      </c>
    </row>
    <row r="1691" spans="1:13" ht="39.6" hidden="1" x14ac:dyDescent="0.3">
      <c r="A1691" s="754"/>
      <c r="B1691" s="143" t="s">
        <v>2953</v>
      </c>
      <c r="C1691" s="459" t="s">
        <v>3375</v>
      </c>
      <c r="D1691" s="139" t="s">
        <v>3461</v>
      </c>
      <c r="E1691" s="87"/>
      <c r="F1691" s="96" t="s">
        <v>2222</v>
      </c>
      <c r="G1691" s="970">
        <f>'Composições Unitárias'!G2248</f>
        <v>152.52000000000001</v>
      </c>
      <c r="H1691" s="970">
        <f t="shared" si="178"/>
        <v>0</v>
      </c>
      <c r="I1691" s="970">
        <f t="shared" si="179"/>
        <v>0</v>
      </c>
      <c r="J1691" s="30"/>
      <c r="K1691" s="970">
        <f t="shared" si="180"/>
        <v>0</v>
      </c>
    </row>
    <row r="1692" spans="1:13" ht="26.4" x14ac:dyDescent="0.3">
      <c r="A1692" s="754" t="str">
        <f>IF(K1692&lt;&gt;0,"x","")</f>
        <v>x</v>
      </c>
      <c r="B1692" s="145" t="s">
        <v>2954</v>
      </c>
      <c r="C1692" s="459" t="s">
        <v>3376</v>
      </c>
      <c r="D1692" s="139" t="s">
        <v>2903</v>
      </c>
      <c r="E1692" s="87">
        <v>2</v>
      </c>
      <c r="F1692" s="96" t="s">
        <v>60</v>
      </c>
      <c r="G1692" s="970">
        <v>497.85585451742253</v>
      </c>
      <c r="H1692" s="916">
        <f>TRUNC(E1692*G1692,2)</f>
        <v>995.71</v>
      </c>
      <c r="I1692" s="916">
        <f>TRUNC(H1692*$I$14,2)</f>
        <v>268.41000000000003</v>
      </c>
      <c r="J1692" s="30"/>
      <c r="K1692" s="953">
        <f>TRUNC(SUM(H1692:I1692),2)</f>
        <v>1264.1199999999999</v>
      </c>
      <c r="L1692" s="1058"/>
      <c r="M1692" s="1058"/>
    </row>
    <row r="1693" spans="1:13" ht="39.6" x14ac:dyDescent="0.3">
      <c r="A1693" s="754" t="str">
        <f>IF(K1693&lt;&gt;0,"x","")</f>
        <v>x</v>
      </c>
      <c r="B1693" s="397" t="s">
        <v>2955</v>
      </c>
      <c r="C1693" s="459" t="s">
        <v>3377</v>
      </c>
      <c r="D1693" s="139" t="s">
        <v>2904</v>
      </c>
      <c r="E1693" s="87">
        <v>12</v>
      </c>
      <c r="F1693" s="96" t="s">
        <v>60</v>
      </c>
      <c r="G1693" s="916">
        <v>109.59321912445913</v>
      </c>
      <c r="H1693" s="916">
        <f>TRUNC(E1693*G1693,2)</f>
        <v>1315.11</v>
      </c>
      <c r="I1693" s="916">
        <f>TRUNC(H1693*$I$14,2)</f>
        <v>354.51</v>
      </c>
      <c r="J1693" s="10"/>
      <c r="K1693" s="953">
        <f>TRUNC(SUM(H1693:I1693),2)</f>
        <v>1669.62</v>
      </c>
      <c r="L1693" s="1058"/>
      <c r="M1693" s="1058"/>
    </row>
    <row r="1694" spans="1:13" ht="11.25" customHeight="1" x14ac:dyDescent="0.3">
      <c r="A1694" s="754" t="s">
        <v>4247</v>
      </c>
      <c r="B1694" s="27"/>
      <c r="C1694" s="630"/>
      <c r="D1694" s="647"/>
      <c r="E1694" s="666"/>
      <c r="F1694" s="28"/>
      <c r="G1694" s="969"/>
      <c r="H1694" s="969"/>
      <c r="I1694" s="969"/>
      <c r="J1694" s="28"/>
      <c r="K1694" s="969"/>
      <c r="L1694" s="1058"/>
      <c r="M1694" s="1058"/>
    </row>
    <row r="1695" spans="1:13" ht="15.6" x14ac:dyDescent="0.3">
      <c r="A1695" s="754" t="s">
        <v>4247</v>
      </c>
      <c r="B1695" s="7" t="s">
        <v>1697</v>
      </c>
      <c r="C1695" s="7"/>
      <c r="D1695" s="20" t="s">
        <v>1823</v>
      </c>
      <c r="E1695" s="7"/>
      <c r="F1695" s="7"/>
      <c r="G1695" s="964"/>
      <c r="H1695" s="964"/>
      <c r="I1695" s="964"/>
      <c r="J1695" s="7"/>
      <c r="K1695" s="964"/>
      <c r="L1695" s="1058"/>
      <c r="M1695" s="1058"/>
    </row>
    <row r="1696" spans="1:13" ht="15.6" x14ac:dyDescent="0.3">
      <c r="A1696" s="754" t="s">
        <v>4247</v>
      </c>
      <c r="B1696" s="24" t="s">
        <v>1698</v>
      </c>
      <c r="C1696" s="24"/>
      <c r="D1696" s="115" t="s">
        <v>1138</v>
      </c>
      <c r="E1696" s="24"/>
      <c r="F1696" s="21"/>
      <c r="G1696" s="852"/>
      <c r="H1696" s="852"/>
      <c r="I1696" s="852"/>
      <c r="J1696" s="75"/>
      <c r="K1696" s="954"/>
      <c r="L1696" s="1058"/>
      <c r="M1696" s="1058"/>
    </row>
    <row r="1697" spans="1:13" ht="15.6" hidden="1" x14ac:dyDescent="0.3">
      <c r="A1697" s="754"/>
      <c r="B1697" s="573" t="s">
        <v>2466</v>
      </c>
      <c r="C1697" s="576" t="s">
        <v>2460</v>
      </c>
      <c r="D1697" s="657" t="s">
        <v>2461</v>
      </c>
      <c r="E1697" s="9"/>
      <c r="F1697" s="16" t="s">
        <v>60</v>
      </c>
      <c r="G1697" s="916"/>
      <c r="H1697" s="916">
        <f>G1697*E1697</f>
        <v>0</v>
      </c>
      <c r="I1697" s="916">
        <f t="shared" ref="I1697:I1708" si="181">H1697*$I$14</f>
        <v>0</v>
      </c>
      <c r="J1697" s="10"/>
      <c r="K1697" s="953">
        <f t="shared" ref="K1697:K1708" si="182">SUM(H1697:I1697)</f>
        <v>0</v>
      </c>
    </row>
    <row r="1698" spans="1:13" ht="15.6" hidden="1" x14ac:dyDescent="0.3">
      <c r="A1698" s="754"/>
      <c r="B1698" s="573" t="s">
        <v>2467</v>
      </c>
      <c r="C1698" s="576" t="s">
        <v>2471</v>
      </c>
      <c r="D1698" s="657" t="s">
        <v>2469</v>
      </c>
      <c r="E1698" s="9"/>
      <c r="F1698" s="16" t="s">
        <v>60</v>
      </c>
      <c r="G1698" s="916"/>
      <c r="H1698" s="916">
        <f>G1698*E1698</f>
        <v>0</v>
      </c>
      <c r="I1698" s="916">
        <f t="shared" si="181"/>
        <v>0</v>
      </c>
      <c r="J1698" s="10"/>
      <c r="K1698" s="953">
        <f t="shared" si="182"/>
        <v>0</v>
      </c>
    </row>
    <row r="1699" spans="1:13" ht="26.4" hidden="1" x14ac:dyDescent="0.3">
      <c r="A1699" s="754"/>
      <c r="B1699" s="573" t="s">
        <v>2468</v>
      </c>
      <c r="C1699" s="576" t="s">
        <v>2462</v>
      </c>
      <c r="D1699" s="657" t="s">
        <v>2463</v>
      </c>
      <c r="E1699" s="9"/>
      <c r="F1699" s="16" t="s">
        <v>60</v>
      </c>
      <c r="G1699" s="916"/>
      <c r="H1699" s="916">
        <f>G1699*E1699</f>
        <v>0</v>
      </c>
      <c r="I1699" s="916">
        <f t="shared" si="181"/>
        <v>0</v>
      </c>
      <c r="J1699" s="10"/>
      <c r="K1699" s="953">
        <f t="shared" si="182"/>
        <v>0</v>
      </c>
    </row>
    <row r="1700" spans="1:13" ht="26.4" hidden="1" x14ac:dyDescent="0.3">
      <c r="A1700" s="754"/>
      <c r="B1700" s="141" t="s">
        <v>2470</v>
      </c>
      <c r="C1700" s="601" t="s">
        <v>2464</v>
      </c>
      <c r="D1700" s="657" t="s">
        <v>2465</v>
      </c>
      <c r="E1700" s="140"/>
      <c r="F1700" s="29" t="s">
        <v>60</v>
      </c>
      <c r="G1700" s="970"/>
      <c r="H1700" s="970">
        <f>G1700*E1700</f>
        <v>0</v>
      </c>
      <c r="I1700" s="970">
        <f t="shared" si="181"/>
        <v>0</v>
      </c>
      <c r="J1700" s="30"/>
      <c r="K1700" s="965">
        <f t="shared" si="182"/>
        <v>0</v>
      </c>
    </row>
    <row r="1701" spans="1:13" ht="66" x14ac:dyDescent="0.3">
      <c r="A1701" s="754" t="str">
        <f>IF(K1701&lt;&gt;0,"x","")</f>
        <v>x</v>
      </c>
      <c r="B1701" s="141" t="s">
        <v>2889</v>
      </c>
      <c r="C1701" s="459" t="s">
        <v>3378</v>
      </c>
      <c r="D1701" s="657" t="s">
        <v>2884</v>
      </c>
      <c r="E1701" s="87">
        <v>99</v>
      </c>
      <c r="F1701" s="29" t="s">
        <v>60</v>
      </c>
      <c r="G1701" s="970">
        <v>146.92463083582595</v>
      </c>
      <c r="H1701" s="916">
        <f>TRUNC(E1701*G1701,2)</f>
        <v>14545.53</v>
      </c>
      <c r="I1701" s="916">
        <f>TRUNC(H1701*$I$14,2)</f>
        <v>3921.02</v>
      </c>
      <c r="J1701" s="30"/>
      <c r="K1701" s="953">
        <f>TRUNC(SUM(H1701:I1701),2)</f>
        <v>18466.55</v>
      </c>
      <c r="L1701" s="1058"/>
      <c r="M1701" s="1058"/>
    </row>
    <row r="1702" spans="1:13" ht="66" x14ac:dyDescent="0.3">
      <c r="A1702" s="754" t="str">
        <f>IF(K1702&lt;&gt;0,"x","")</f>
        <v>x</v>
      </c>
      <c r="B1702" s="573" t="s">
        <v>2890</v>
      </c>
      <c r="C1702" s="459" t="s">
        <v>3379</v>
      </c>
      <c r="D1702" s="638" t="s">
        <v>2885</v>
      </c>
      <c r="E1702" s="87">
        <v>16</v>
      </c>
      <c r="F1702" s="16" t="s">
        <v>60</v>
      </c>
      <c r="G1702" s="916">
        <v>114.49097271223248</v>
      </c>
      <c r="H1702" s="916">
        <f>TRUNC(E1702*G1702,2)</f>
        <v>1831.85</v>
      </c>
      <c r="I1702" s="916">
        <f>TRUNC(H1702*$I$14,2)</f>
        <v>493.8</v>
      </c>
      <c r="J1702" s="10"/>
      <c r="K1702" s="953">
        <f>TRUNC(SUM(H1702:I1702),2)</f>
        <v>2325.65</v>
      </c>
      <c r="L1702" s="1058"/>
      <c r="M1702" s="1058"/>
    </row>
    <row r="1703" spans="1:13" ht="66" x14ac:dyDescent="0.3">
      <c r="A1703" s="754" t="str">
        <f>IF(K1703&lt;&gt;0,"x","")</f>
        <v>x</v>
      </c>
      <c r="B1703" s="142" t="s">
        <v>2891</v>
      </c>
      <c r="C1703" s="459" t="s">
        <v>3380</v>
      </c>
      <c r="D1703" s="644" t="s">
        <v>2886</v>
      </c>
      <c r="E1703" s="87">
        <v>3</v>
      </c>
      <c r="F1703" s="13" t="s">
        <v>60</v>
      </c>
      <c r="G1703" s="962">
        <v>120.3299883901642</v>
      </c>
      <c r="H1703" s="916">
        <f>TRUNC(E1703*G1703,2)</f>
        <v>360.98</v>
      </c>
      <c r="I1703" s="916">
        <f>TRUNC(H1703*$I$14,2)</f>
        <v>97.3</v>
      </c>
      <c r="J1703" s="14"/>
      <c r="K1703" s="953">
        <f>TRUNC(SUM(H1703:I1703),2)</f>
        <v>458.28</v>
      </c>
      <c r="L1703" s="1058"/>
      <c r="M1703" s="1058"/>
    </row>
    <row r="1704" spans="1:13" ht="15.6" x14ac:dyDescent="0.3">
      <c r="A1704" s="754" t="str">
        <f>IF(K1704&lt;&gt;0,"x","")</f>
        <v>x</v>
      </c>
      <c r="B1704" s="573" t="s">
        <v>2892</v>
      </c>
      <c r="C1704" s="904" t="s">
        <v>3620</v>
      </c>
      <c r="D1704" s="638" t="s">
        <v>2887</v>
      </c>
      <c r="E1704" s="87">
        <v>12</v>
      </c>
      <c r="F1704" s="16" t="s">
        <v>60</v>
      </c>
      <c r="G1704" s="916">
        <v>28.891960089438165</v>
      </c>
      <c r="H1704" s="916">
        <f>TRUNC(E1704*G1704,2)</f>
        <v>346.7</v>
      </c>
      <c r="I1704" s="916">
        <f>TRUNC(H1704*$I$14,2)</f>
        <v>93.45</v>
      </c>
      <c r="J1704" s="10"/>
      <c r="K1704" s="953">
        <f>TRUNC(SUM(H1704:I1704),2)</f>
        <v>440.15</v>
      </c>
      <c r="L1704" s="1058"/>
      <c r="M1704" s="1058"/>
    </row>
    <row r="1705" spans="1:13" ht="39.6" x14ac:dyDescent="0.3">
      <c r="A1705" s="754" t="str">
        <f>IF(K1705&lt;&gt;0,"x","")</f>
        <v>x</v>
      </c>
      <c r="B1705" s="132" t="s">
        <v>2893</v>
      </c>
      <c r="C1705" s="459" t="s">
        <v>3381</v>
      </c>
      <c r="D1705" s="138" t="s">
        <v>2888</v>
      </c>
      <c r="E1705" s="87">
        <v>118</v>
      </c>
      <c r="F1705" s="17" t="s">
        <v>60</v>
      </c>
      <c r="G1705" s="969">
        <v>18.171144418481543</v>
      </c>
      <c r="H1705" s="916">
        <f>TRUNC(E1705*G1705,2)</f>
        <v>2144.19</v>
      </c>
      <c r="I1705" s="916">
        <f>TRUNC(H1705*$I$14,2)</f>
        <v>578</v>
      </c>
      <c r="J1705" s="18"/>
      <c r="K1705" s="953">
        <f>TRUNC(SUM(H1705:I1705),2)</f>
        <v>2722.19</v>
      </c>
      <c r="L1705" s="1058"/>
      <c r="M1705" s="1058"/>
    </row>
    <row r="1706" spans="1:13" ht="36.75" hidden="1" customHeight="1" x14ac:dyDescent="0.3">
      <c r="A1706" s="754"/>
      <c r="B1706" s="132" t="s">
        <v>3035</v>
      </c>
      <c r="C1706" s="459" t="s">
        <v>3378</v>
      </c>
      <c r="D1706" s="149" t="s">
        <v>3036</v>
      </c>
      <c r="E1706" s="87"/>
      <c r="F1706" s="17" t="s">
        <v>60</v>
      </c>
      <c r="G1706" s="969"/>
      <c r="H1706" s="969">
        <f>G1706*E1706</f>
        <v>0</v>
      </c>
      <c r="I1706" s="969">
        <f t="shared" si="181"/>
        <v>0</v>
      </c>
      <c r="J1706" s="18"/>
      <c r="K1706" s="969">
        <f t="shared" si="182"/>
        <v>0</v>
      </c>
    </row>
    <row r="1707" spans="1:13" ht="26.4" hidden="1" x14ac:dyDescent="0.3">
      <c r="A1707" s="754"/>
      <c r="B1707" s="132" t="s">
        <v>3039</v>
      </c>
      <c r="C1707" s="459" t="s">
        <v>3378</v>
      </c>
      <c r="D1707" s="149" t="s">
        <v>3038</v>
      </c>
      <c r="E1707" s="87"/>
      <c r="F1707" s="17" t="s">
        <v>60</v>
      </c>
      <c r="G1707" s="969"/>
      <c r="H1707" s="969">
        <f>G1707*E1707</f>
        <v>0</v>
      </c>
      <c r="I1707" s="969">
        <f t="shared" si="181"/>
        <v>0</v>
      </c>
      <c r="J1707" s="18"/>
      <c r="K1707" s="969">
        <f t="shared" si="182"/>
        <v>0</v>
      </c>
    </row>
    <row r="1708" spans="1:13" ht="26.4" hidden="1" x14ac:dyDescent="0.3">
      <c r="A1708" s="754"/>
      <c r="B1708" s="132" t="s">
        <v>3041</v>
      </c>
      <c r="C1708" s="459" t="s">
        <v>3378</v>
      </c>
      <c r="D1708" s="149" t="s">
        <v>3040</v>
      </c>
      <c r="E1708" s="87"/>
      <c r="F1708" s="17" t="s">
        <v>60</v>
      </c>
      <c r="G1708" s="969"/>
      <c r="H1708" s="969">
        <f>G1708*E1708</f>
        <v>0</v>
      </c>
      <c r="I1708" s="969">
        <f t="shared" si="181"/>
        <v>0</v>
      </c>
      <c r="J1708" s="18"/>
      <c r="K1708" s="969">
        <f t="shared" si="182"/>
        <v>0</v>
      </c>
    </row>
    <row r="1709" spans="1:13" ht="39.6" x14ac:dyDescent="0.3">
      <c r="A1709" s="754" t="str">
        <f>IF(K1709&lt;&gt;0,"x","")</f>
        <v>x</v>
      </c>
      <c r="B1709" s="132" t="s">
        <v>3260</v>
      </c>
      <c r="C1709" s="459" t="s">
        <v>3382</v>
      </c>
      <c r="D1709" s="149" t="s">
        <v>3256</v>
      </c>
      <c r="E1709" s="87">
        <v>2</v>
      </c>
      <c r="F1709" s="17" t="s">
        <v>60</v>
      </c>
      <c r="G1709" s="969">
        <v>117.02759427723561</v>
      </c>
      <c r="H1709" s="916">
        <f>TRUNC(E1709*G1709,2)</f>
        <v>234.05</v>
      </c>
      <c r="I1709" s="916">
        <f>TRUNC(H1709*$I$14,2)</f>
        <v>63.09</v>
      </c>
      <c r="J1709" s="18"/>
      <c r="K1709" s="953">
        <f>TRUNC(SUM(H1709:I1709),2)</f>
        <v>297.14</v>
      </c>
      <c r="L1709" s="1058"/>
      <c r="M1709" s="1058"/>
    </row>
    <row r="1710" spans="1:13" ht="52.8" x14ac:dyDescent="0.3">
      <c r="A1710" s="754" t="str">
        <f>IF(K1710&lt;&gt;0,"x","")</f>
        <v>x</v>
      </c>
      <c r="B1710" s="132" t="s">
        <v>3261</v>
      </c>
      <c r="C1710" s="459" t="s">
        <v>3383</v>
      </c>
      <c r="D1710" s="149" t="s">
        <v>3257</v>
      </c>
      <c r="E1710" s="87">
        <v>2</v>
      </c>
      <c r="F1710" s="17" t="s">
        <v>60</v>
      </c>
      <c r="G1710" s="969">
        <v>122.34811812584279</v>
      </c>
      <c r="H1710" s="916">
        <f>TRUNC(E1710*G1710,2)</f>
        <v>244.69</v>
      </c>
      <c r="I1710" s="916">
        <f>TRUNC(H1710*$I$14,2)</f>
        <v>65.959999999999994</v>
      </c>
      <c r="J1710" s="18"/>
      <c r="K1710" s="953">
        <f>TRUNC(SUM(H1710:I1710),2)</f>
        <v>310.64999999999998</v>
      </c>
      <c r="L1710" s="1058"/>
      <c r="M1710" s="1058"/>
    </row>
    <row r="1711" spans="1:13" ht="52.8" x14ac:dyDescent="0.3">
      <c r="A1711" s="754" t="str">
        <f>IF(K1711&lt;&gt;0,"x","")</f>
        <v>x</v>
      </c>
      <c r="B1711" s="132" t="s">
        <v>3262</v>
      </c>
      <c r="C1711" s="459" t="s">
        <v>3384</v>
      </c>
      <c r="D1711" s="149" t="s">
        <v>3258</v>
      </c>
      <c r="E1711" s="87">
        <v>3</v>
      </c>
      <c r="F1711" s="17" t="s">
        <v>60</v>
      </c>
      <c r="G1711" s="969">
        <v>128.54608968561459</v>
      </c>
      <c r="H1711" s="916">
        <f>TRUNC(E1711*G1711,2)</f>
        <v>385.63</v>
      </c>
      <c r="I1711" s="916">
        <f>TRUNC(H1711*$I$14,2)</f>
        <v>103.95</v>
      </c>
      <c r="J1711" s="18"/>
      <c r="K1711" s="953">
        <f>TRUNC(SUM(H1711:I1711),2)</f>
        <v>489.58</v>
      </c>
      <c r="L1711" s="1058"/>
      <c r="M1711" s="1058"/>
    </row>
    <row r="1712" spans="1:13" ht="39.6" x14ac:dyDescent="0.3">
      <c r="A1712" s="754" t="str">
        <f>IF(K1712&lt;&gt;0,"x","")</f>
        <v>x</v>
      </c>
      <c r="B1712" s="132" t="s">
        <v>3263</v>
      </c>
      <c r="C1712" s="459" t="s">
        <v>3385</v>
      </c>
      <c r="D1712" s="149" t="s">
        <v>3259</v>
      </c>
      <c r="E1712" s="87">
        <v>37</v>
      </c>
      <c r="F1712" s="17" t="s">
        <v>60</v>
      </c>
      <c r="G1712" s="969">
        <v>48.738231956506681</v>
      </c>
      <c r="H1712" s="916">
        <f>TRUNC(E1712*G1712,2)</f>
        <v>1803.31</v>
      </c>
      <c r="I1712" s="916">
        <f>TRUNC(H1712*$I$14,2)</f>
        <v>486.11</v>
      </c>
      <c r="J1712" s="18"/>
      <c r="K1712" s="953">
        <f>TRUNC(SUM(H1712:I1712),2)</f>
        <v>2289.42</v>
      </c>
      <c r="L1712" s="1058"/>
      <c r="M1712" s="1058"/>
    </row>
    <row r="1713" spans="1:13" ht="15.6" hidden="1" x14ac:dyDescent="0.3">
      <c r="A1713" s="754"/>
      <c r="B1713" s="132"/>
      <c r="C1713" s="469"/>
      <c r="D1713" s="138"/>
      <c r="E1713" s="666"/>
      <c r="F1713" s="17"/>
      <c r="G1713" s="969"/>
      <c r="H1713" s="969"/>
      <c r="I1713" s="969"/>
      <c r="J1713" s="18"/>
      <c r="K1713" s="969"/>
    </row>
    <row r="1714" spans="1:13" ht="15.6" hidden="1" x14ac:dyDescent="0.3">
      <c r="A1714" s="754"/>
      <c r="B1714" s="116" t="s">
        <v>1699</v>
      </c>
      <c r="C1714" s="116"/>
      <c r="D1714" s="117" t="s">
        <v>1824</v>
      </c>
      <c r="E1714" s="116"/>
      <c r="F1714" s="133"/>
      <c r="G1714" s="960"/>
      <c r="H1714" s="960"/>
      <c r="I1714" s="960"/>
      <c r="J1714" s="110"/>
      <c r="K1714" s="957"/>
    </row>
    <row r="1715" spans="1:13" ht="26.4" hidden="1" x14ac:dyDescent="0.3">
      <c r="A1715" s="754"/>
      <c r="B1715" s="574" t="s">
        <v>3057</v>
      </c>
      <c r="C1715" s="69" t="s">
        <v>3215</v>
      </c>
      <c r="D1715" s="137" t="s">
        <v>3037</v>
      </c>
      <c r="E1715" s="667"/>
      <c r="F1715" s="29" t="s">
        <v>60</v>
      </c>
      <c r="G1715" s="970"/>
      <c r="H1715" s="970">
        <f>G1715*E1715</f>
        <v>0</v>
      </c>
      <c r="I1715" s="970">
        <f>H1715*$I$14</f>
        <v>0</v>
      </c>
      <c r="J1715" s="30"/>
      <c r="K1715" s="970">
        <f>SUM(H1715:I1715)</f>
        <v>0</v>
      </c>
    </row>
    <row r="1716" spans="1:13" ht="15.6" x14ac:dyDescent="0.3">
      <c r="A1716" s="754" t="s">
        <v>4247</v>
      </c>
      <c r="B1716" s="574"/>
      <c r="C1716" s="69"/>
      <c r="D1716" s="80"/>
      <c r="E1716" s="140"/>
      <c r="F1716" s="29"/>
      <c r="G1716" s="970"/>
      <c r="H1716" s="970"/>
      <c r="I1716" s="970"/>
      <c r="J1716" s="30"/>
      <c r="K1716" s="965"/>
      <c r="L1716" s="1058"/>
      <c r="M1716" s="1058"/>
    </row>
    <row r="1717" spans="1:13" ht="15.6" x14ac:dyDescent="0.3">
      <c r="A1717" s="754" t="s">
        <v>4247</v>
      </c>
      <c r="B1717" s="116" t="s">
        <v>1700</v>
      </c>
      <c r="C1717" s="116"/>
      <c r="D1717" s="117" t="s">
        <v>1825</v>
      </c>
      <c r="E1717" s="116"/>
      <c r="F1717" s="133"/>
      <c r="G1717" s="960"/>
      <c r="H1717" s="960"/>
      <c r="I1717" s="960"/>
      <c r="J1717" s="110"/>
      <c r="K1717" s="957"/>
      <c r="L1717" s="1058"/>
      <c r="M1717" s="1058"/>
    </row>
    <row r="1718" spans="1:13" ht="26.4" x14ac:dyDescent="0.3">
      <c r="A1718" s="754" t="str">
        <f>IF(K1718&lt;&gt;0,"x","")</f>
        <v>x</v>
      </c>
      <c r="B1718" s="574" t="s">
        <v>2900</v>
      </c>
      <c r="C1718" s="69" t="s">
        <v>3202</v>
      </c>
      <c r="D1718" s="137" t="s">
        <v>3213</v>
      </c>
      <c r="E1718" s="667">
        <v>27</v>
      </c>
      <c r="F1718" s="29" t="s">
        <v>60</v>
      </c>
      <c r="G1718" s="970">
        <v>15.738221219343322</v>
      </c>
      <c r="H1718" s="916">
        <f>TRUNC(E1718*G1718,2)</f>
        <v>424.93</v>
      </c>
      <c r="I1718" s="916">
        <f>TRUNC(H1718*$I$14,2)</f>
        <v>114.54</v>
      </c>
      <c r="J1718" s="30"/>
      <c r="K1718" s="953">
        <f>TRUNC(SUM(H1718:I1718),2)</f>
        <v>539.47</v>
      </c>
      <c r="L1718" s="1058"/>
      <c r="M1718" s="1058"/>
    </row>
    <row r="1719" spans="1:13" ht="26.4" x14ac:dyDescent="0.3">
      <c r="A1719" s="754" t="str">
        <f>IF(K1719&lt;&gt;0,"x","")</f>
        <v>x</v>
      </c>
      <c r="B1719" s="574" t="s">
        <v>2901</v>
      </c>
      <c r="C1719" s="1052" t="s">
        <v>3011</v>
      </c>
      <c r="D1719" s="139" t="s">
        <v>2898</v>
      </c>
      <c r="E1719" s="668">
        <v>2</v>
      </c>
      <c r="F1719" s="16" t="s">
        <v>60</v>
      </c>
      <c r="G1719" s="916">
        <v>24.935468591823224</v>
      </c>
      <c r="H1719" s="916">
        <f>TRUNC(E1719*G1719,2)</f>
        <v>49.87</v>
      </c>
      <c r="I1719" s="916">
        <f>TRUNC(H1719*$I$14,2)</f>
        <v>13.44</v>
      </c>
      <c r="J1719" s="10"/>
      <c r="K1719" s="953">
        <f>TRUNC(SUM(H1719:I1719),2)</f>
        <v>63.31</v>
      </c>
      <c r="L1719" s="1058"/>
      <c r="M1719" s="1058"/>
    </row>
    <row r="1720" spans="1:13" ht="26.4" x14ac:dyDescent="0.3">
      <c r="A1720" s="754" t="str">
        <f>IF(K1720&lt;&gt;0,"x","")</f>
        <v>x</v>
      </c>
      <c r="B1720" s="574" t="s">
        <v>2902</v>
      </c>
      <c r="C1720" s="1052" t="s">
        <v>3012</v>
      </c>
      <c r="D1720" s="139" t="s">
        <v>2899</v>
      </c>
      <c r="E1720" s="668">
        <v>2</v>
      </c>
      <c r="F1720" s="16" t="s">
        <v>60</v>
      </c>
      <c r="G1720" s="916">
        <v>34.132715964303124</v>
      </c>
      <c r="H1720" s="916">
        <f>TRUNC(E1720*G1720,2)</f>
        <v>68.260000000000005</v>
      </c>
      <c r="I1720" s="916">
        <f>TRUNC(H1720*$I$14,2)</f>
        <v>18.399999999999999</v>
      </c>
      <c r="J1720" s="10"/>
      <c r="K1720" s="953">
        <f>TRUNC(SUM(H1720:I1720),2)</f>
        <v>86.66</v>
      </c>
      <c r="L1720" s="1058"/>
      <c r="M1720" s="1058"/>
    </row>
    <row r="1721" spans="1:13" ht="26.4" hidden="1" x14ac:dyDescent="0.3">
      <c r="A1721" s="754"/>
      <c r="B1721" s="27" t="s">
        <v>2956</v>
      </c>
      <c r="C1721" s="82"/>
      <c r="D1721" s="138" t="s">
        <v>2938</v>
      </c>
      <c r="E1721" s="669"/>
      <c r="F1721" s="17" t="s">
        <v>60</v>
      </c>
      <c r="G1721" s="969"/>
      <c r="H1721" s="969">
        <f>G1721*E1721</f>
        <v>0</v>
      </c>
      <c r="I1721" s="969">
        <f>H1721*$I$14</f>
        <v>0</v>
      </c>
      <c r="J1721" s="18"/>
      <c r="K1721" s="969">
        <f>SUM(H1721:I1721)</f>
        <v>0</v>
      </c>
    </row>
    <row r="1722" spans="1:13" ht="15.6" x14ac:dyDescent="0.3">
      <c r="A1722" s="754" t="s">
        <v>4247</v>
      </c>
      <c r="B1722" s="69"/>
      <c r="C1722" s="69"/>
      <c r="D1722" s="80"/>
      <c r="E1722" s="140"/>
      <c r="F1722" s="29"/>
      <c r="G1722" s="970"/>
      <c r="H1722" s="970"/>
      <c r="I1722" s="970"/>
      <c r="J1722" s="30"/>
      <c r="K1722" s="965"/>
      <c r="L1722" s="1058"/>
      <c r="M1722" s="1058"/>
    </row>
    <row r="1723" spans="1:13" ht="15.6" x14ac:dyDescent="0.3">
      <c r="A1723" s="754" t="s">
        <v>4247</v>
      </c>
      <c r="B1723" s="116" t="s">
        <v>1701</v>
      </c>
      <c r="C1723" s="116"/>
      <c r="D1723" s="117" t="s">
        <v>1826</v>
      </c>
      <c r="E1723" s="116"/>
      <c r="F1723" s="133"/>
      <c r="G1723" s="960"/>
      <c r="H1723" s="960"/>
      <c r="I1723" s="960"/>
      <c r="J1723" s="110"/>
      <c r="K1723" s="957"/>
      <c r="L1723" s="1058"/>
      <c r="M1723" s="1058"/>
    </row>
    <row r="1724" spans="1:13" ht="26.4" hidden="1" x14ac:dyDescent="0.3">
      <c r="A1724" s="754"/>
      <c r="B1724" s="69" t="s">
        <v>2878</v>
      </c>
      <c r="C1724" s="459" t="s">
        <v>3386</v>
      </c>
      <c r="D1724" s="137" t="s">
        <v>3469</v>
      </c>
      <c r="E1724" s="667"/>
      <c r="F1724" s="29" t="s">
        <v>60</v>
      </c>
      <c r="G1724" s="970"/>
      <c r="H1724" s="970">
        <f>G1724*E1724</f>
        <v>0</v>
      </c>
      <c r="I1724" s="970">
        <f>H1724*$I$14</f>
        <v>0</v>
      </c>
      <c r="J1724" s="30"/>
      <c r="K1724" s="970">
        <f>SUM(H1724:I1724)</f>
        <v>0</v>
      </c>
    </row>
    <row r="1725" spans="1:13" ht="26.4" x14ac:dyDescent="0.3">
      <c r="A1725" s="754" t="str">
        <f>IF(K1725&lt;&gt;0,"x","")</f>
        <v>x</v>
      </c>
      <c r="B1725" s="69" t="s">
        <v>2895</v>
      </c>
      <c r="C1725" s="1052" t="s">
        <v>3008</v>
      </c>
      <c r="D1725" s="657" t="s">
        <v>3203</v>
      </c>
      <c r="E1725" s="667">
        <v>118</v>
      </c>
      <c r="F1725" s="29" t="s">
        <v>60</v>
      </c>
      <c r="G1725" s="970">
        <v>16.655552917379044</v>
      </c>
      <c r="H1725" s="916">
        <f>TRUNC(E1725*G1725,2)</f>
        <v>1965.35</v>
      </c>
      <c r="I1725" s="916">
        <f>TRUNC(H1725*$I$14,2)</f>
        <v>529.79</v>
      </c>
      <c r="J1725" s="30"/>
      <c r="K1725" s="953">
        <f>TRUNC(SUM(H1725:I1725),2)</f>
        <v>2495.14</v>
      </c>
      <c r="L1725" s="1058"/>
      <c r="M1725" s="1058"/>
    </row>
    <row r="1726" spans="1:13" ht="26.4" x14ac:dyDescent="0.3">
      <c r="A1726" s="754" t="str">
        <f>IF(K1726&lt;&gt;0,"x","")</f>
        <v>x</v>
      </c>
      <c r="B1726" s="574" t="s">
        <v>2896</v>
      </c>
      <c r="C1726" s="1052" t="s">
        <v>3009</v>
      </c>
      <c r="D1726" s="638" t="s">
        <v>3204</v>
      </c>
      <c r="E1726" s="668">
        <v>54</v>
      </c>
      <c r="F1726" s="16" t="s">
        <v>60</v>
      </c>
      <c r="G1726" s="916">
        <v>18.131260431610425</v>
      </c>
      <c r="H1726" s="916">
        <f>TRUNC(E1726*G1726,2)</f>
        <v>979.08</v>
      </c>
      <c r="I1726" s="916">
        <f>TRUNC(H1726*$I$14,2)</f>
        <v>263.92</v>
      </c>
      <c r="J1726" s="10"/>
      <c r="K1726" s="953">
        <f>TRUNC(SUM(H1726:I1726),2)</f>
        <v>1243</v>
      </c>
      <c r="L1726" s="1058"/>
      <c r="M1726" s="1058"/>
    </row>
    <row r="1727" spans="1:13" ht="26.4" hidden="1" x14ac:dyDescent="0.3">
      <c r="A1727" s="754"/>
      <c r="B1727" s="69" t="s">
        <v>2897</v>
      </c>
      <c r="C1727" s="459" t="s">
        <v>3387</v>
      </c>
      <c r="D1727" s="647" t="s">
        <v>2894</v>
      </c>
      <c r="E1727" s="668"/>
      <c r="F1727" s="17" t="s">
        <v>60</v>
      </c>
      <c r="G1727" s="916"/>
      <c r="H1727" s="969">
        <f>G1727*E1727</f>
        <v>0</v>
      </c>
      <c r="I1727" s="969">
        <f>H1727*$I$14</f>
        <v>0</v>
      </c>
      <c r="J1727" s="18"/>
      <c r="K1727" s="969">
        <f>SUM(H1727:I1727)</f>
        <v>0</v>
      </c>
    </row>
    <row r="1728" spans="1:13" ht="15.6" hidden="1" x14ac:dyDescent="0.3">
      <c r="A1728" s="754"/>
      <c r="B1728" s="574"/>
      <c r="C1728" s="574"/>
      <c r="D1728" s="83"/>
      <c r="E1728" s="28"/>
      <c r="F1728" s="17"/>
      <c r="G1728" s="969"/>
      <c r="H1728" s="969"/>
      <c r="I1728" s="969"/>
      <c r="J1728" s="18"/>
      <c r="K1728" s="958"/>
    </row>
    <row r="1729" spans="1:11" ht="15.6" hidden="1" x14ac:dyDescent="0.3">
      <c r="A1729" s="754"/>
      <c r="B1729" s="574" t="s">
        <v>1702</v>
      </c>
      <c r="C1729" s="574"/>
      <c r="D1729" s="571" t="s">
        <v>1827</v>
      </c>
      <c r="E1729" s="9"/>
      <c r="F1729" s="16"/>
      <c r="G1729" s="916"/>
      <c r="H1729" s="916">
        <f>G1729*F1729</f>
        <v>0</v>
      </c>
      <c r="I1729" s="916">
        <f>H1729*$I$14</f>
        <v>0</v>
      </c>
      <c r="J1729" s="10"/>
      <c r="K1729" s="953">
        <f>SUM(H1729:I1729)</f>
        <v>0</v>
      </c>
    </row>
    <row r="1730" spans="1:11" ht="10.5" hidden="1" customHeight="1" x14ac:dyDescent="0.3">
      <c r="A1730" s="754"/>
      <c r="B1730" s="670"/>
      <c r="C1730" s="671"/>
      <c r="D1730" s="670"/>
      <c r="E1730" s="9"/>
      <c r="F1730" s="9"/>
      <c r="G1730" s="916"/>
      <c r="H1730" s="916"/>
      <c r="I1730" s="916"/>
      <c r="J1730" s="9"/>
      <c r="K1730" s="916"/>
    </row>
    <row r="1731" spans="1:11" ht="15.6" hidden="1" x14ac:dyDescent="0.3">
      <c r="A1731" s="754"/>
      <c r="B1731" s="42" t="s">
        <v>1703</v>
      </c>
      <c r="C1731" s="42"/>
      <c r="D1731" s="65" t="s">
        <v>1635</v>
      </c>
      <c r="E1731" s="42"/>
      <c r="F1731" s="42"/>
      <c r="G1731" s="956"/>
      <c r="H1731" s="956"/>
      <c r="I1731" s="956"/>
      <c r="J1731" s="42"/>
      <c r="K1731" s="956"/>
    </row>
    <row r="1732" spans="1:11" ht="15.6" hidden="1" x14ac:dyDescent="0.3">
      <c r="A1732" s="754"/>
      <c r="B1732" s="574" t="s">
        <v>1704</v>
      </c>
      <c r="C1732" s="574"/>
      <c r="D1732" s="571" t="s">
        <v>1828</v>
      </c>
      <c r="E1732" s="9"/>
      <c r="F1732" s="16"/>
      <c r="G1732" s="916"/>
      <c r="H1732" s="916">
        <f>G1732*F1732</f>
        <v>0</v>
      </c>
      <c r="I1732" s="916">
        <f>H1732*$I$14</f>
        <v>0</v>
      </c>
      <c r="J1732" s="10"/>
      <c r="K1732" s="953">
        <f>SUM(H1732:I1732)</f>
        <v>0</v>
      </c>
    </row>
    <row r="1733" spans="1:11" ht="15.6" hidden="1" x14ac:dyDescent="0.3">
      <c r="A1733" s="754"/>
      <c r="B1733" s="574" t="s">
        <v>1705</v>
      </c>
      <c r="C1733" s="574"/>
      <c r="D1733" s="571" t="s">
        <v>1833</v>
      </c>
      <c r="E1733" s="9"/>
      <c r="F1733" s="16"/>
      <c r="G1733" s="916"/>
      <c r="H1733" s="916">
        <f>G1733*F1733</f>
        <v>0</v>
      </c>
      <c r="I1733" s="916">
        <f>H1733*$I$14</f>
        <v>0</v>
      </c>
      <c r="J1733" s="10"/>
      <c r="K1733" s="953">
        <f>SUM(H1733:I1733)</f>
        <v>0</v>
      </c>
    </row>
    <row r="1734" spans="1:11" ht="15.6" hidden="1" x14ac:dyDescent="0.3">
      <c r="A1734" s="754"/>
      <c r="B1734" s="574" t="s">
        <v>1706</v>
      </c>
      <c r="C1734" s="574"/>
      <c r="D1734" s="571" t="s">
        <v>1829</v>
      </c>
      <c r="E1734" s="9"/>
      <c r="F1734" s="16"/>
      <c r="G1734" s="916"/>
      <c r="H1734" s="916">
        <f>G1734*F1734</f>
        <v>0</v>
      </c>
      <c r="I1734" s="916">
        <f>H1734*$I$14</f>
        <v>0</v>
      </c>
      <c r="J1734" s="10"/>
      <c r="K1734" s="953">
        <f>SUM(H1734:I1734)</f>
        <v>0</v>
      </c>
    </row>
    <row r="1735" spans="1:11" ht="15.6" hidden="1" x14ac:dyDescent="0.3">
      <c r="A1735" s="754"/>
      <c r="B1735" s="116" t="s">
        <v>1707</v>
      </c>
      <c r="C1735" s="116"/>
      <c r="D1735" s="115" t="s">
        <v>1830</v>
      </c>
      <c r="E1735" s="116"/>
      <c r="F1735" s="133"/>
      <c r="G1735" s="960"/>
      <c r="H1735" s="852"/>
      <c r="I1735" s="852"/>
      <c r="J1735" s="75"/>
      <c r="K1735" s="954"/>
    </row>
    <row r="1736" spans="1:11" ht="26.4" hidden="1" x14ac:dyDescent="0.3">
      <c r="A1736" s="754"/>
      <c r="B1736" s="574" t="s">
        <v>3268</v>
      </c>
      <c r="C1736" s="438"/>
      <c r="D1736" s="647" t="s">
        <v>3264</v>
      </c>
      <c r="E1736" s="9"/>
      <c r="F1736" s="16" t="s">
        <v>60</v>
      </c>
      <c r="G1736" s="1036"/>
      <c r="H1736" s="969">
        <f>G1736*E1736</f>
        <v>0</v>
      </c>
      <c r="I1736" s="969">
        <f>H1736*$I$14</f>
        <v>0</v>
      </c>
      <c r="J1736" s="18"/>
      <c r="K1736" s="969">
        <f>SUM(H1736:I1736)</f>
        <v>0</v>
      </c>
    </row>
    <row r="1737" spans="1:11" ht="26.4" hidden="1" x14ac:dyDescent="0.3">
      <c r="A1737" s="754"/>
      <c r="B1737" s="574" t="s">
        <v>3269</v>
      </c>
      <c r="C1737" s="438"/>
      <c r="D1737" s="647" t="s">
        <v>3265</v>
      </c>
      <c r="E1737" s="9"/>
      <c r="F1737" s="16" t="s">
        <v>60</v>
      </c>
      <c r="G1737" s="1036"/>
      <c r="H1737" s="969">
        <f>G1737*E1737</f>
        <v>0</v>
      </c>
      <c r="I1737" s="969">
        <f>H1737*$I$14</f>
        <v>0</v>
      </c>
      <c r="J1737" s="18"/>
      <c r="K1737" s="969">
        <f>SUM(H1737:I1737)</f>
        <v>0</v>
      </c>
    </row>
    <row r="1738" spans="1:11" ht="26.4" hidden="1" x14ac:dyDescent="0.3">
      <c r="A1738" s="754"/>
      <c r="B1738" s="574" t="s">
        <v>3270</v>
      </c>
      <c r="C1738" s="438"/>
      <c r="D1738" s="647" t="s">
        <v>3266</v>
      </c>
      <c r="E1738" s="9"/>
      <c r="F1738" s="16" t="s">
        <v>60</v>
      </c>
      <c r="G1738" s="1036"/>
      <c r="H1738" s="969">
        <f>G1738*E1738</f>
        <v>0</v>
      </c>
      <c r="I1738" s="969">
        <f>H1738*$I$14</f>
        <v>0</v>
      </c>
      <c r="J1738" s="18"/>
      <c r="K1738" s="969">
        <f>SUM(H1738:I1738)</f>
        <v>0</v>
      </c>
    </row>
    <row r="1739" spans="1:11" ht="26.4" hidden="1" x14ac:dyDescent="0.3">
      <c r="A1739" s="754"/>
      <c r="B1739" s="574" t="s">
        <v>3271</v>
      </c>
      <c r="C1739" s="438"/>
      <c r="D1739" s="647" t="s">
        <v>3267</v>
      </c>
      <c r="E1739" s="9"/>
      <c r="F1739" s="16" t="s">
        <v>60</v>
      </c>
      <c r="G1739" s="1036"/>
      <c r="H1739" s="969">
        <f>G1739*E1739</f>
        <v>0</v>
      </c>
      <c r="I1739" s="969">
        <f>H1739*$I$14</f>
        <v>0</v>
      </c>
      <c r="J1739" s="18"/>
      <c r="K1739" s="969">
        <f>SUM(H1739:I1739)</f>
        <v>0</v>
      </c>
    </row>
    <row r="1740" spans="1:11" ht="15.6" hidden="1" x14ac:dyDescent="0.3">
      <c r="A1740" s="754"/>
      <c r="B1740" s="574"/>
      <c r="C1740" s="574"/>
      <c r="D1740" s="571"/>
      <c r="E1740" s="9"/>
      <c r="F1740" s="16"/>
      <c r="G1740" s="916"/>
      <c r="H1740" s="916"/>
      <c r="I1740" s="916"/>
      <c r="J1740" s="10"/>
      <c r="K1740" s="953"/>
    </row>
    <row r="1741" spans="1:11" ht="15.6" hidden="1" x14ac:dyDescent="0.3">
      <c r="A1741" s="754"/>
      <c r="B1741" s="574" t="s">
        <v>1708</v>
      </c>
      <c r="C1741" s="574"/>
      <c r="D1741" s="571" t="s">
        <v>1831</v>
      </c>
      <c r="E1741" s="9"/>
      <c r="F1741" s="16"/>
      <c r="G1741" s="916"/>
      <c r="H1741" s="916">
        <f>G1741*F1741</f>
        <v>0</v>
      </c>
      <c r="I1741" s="916">
        <f>H1741*$I$14</f>
        <v>0</v>
      </c>
      <c r="J1741" s="10"/>
      <c r="K1741" s="953">
        <f>SUM(H1741:I1741)</f>
        <v>0</v>
      </c>
    </row>
    <row r="1742" spans="1:11" ht="15.6" hidden="1" x14ac:dyDescent="0.3">
      <c r="A1742" s="754"/>
      <c r="B1742" s="670"/>
      <c r="C1742" s="671"/>
      <c r="D1742" s="670"/>
      <c r="E1742" s="9"/>
      <c r="F1742" s="9"/>
      <c r="G1742" s="916"/>
      <c r="H1742" s="916"/>
      <c r="I1742" s="916"/>
      <c r="J1742" s="9"/>
      <c r="K1742" s="916"/>
    </row>
    <row r="1743" spans="1:11" ht="15.6" hidden="1" x14ac:dyDescent="0.3">
      <c r="A1743" s="754"/>
      <c r="B1743" s="7" t="s">
        <v>1709</v>
      </c>
      <c r="C1743" s="7"/>
      <c r="D1743" s="20" t="s">
        <v>1832</v>
      </c>
      <c r="E1743" s="7"/>
      <c r="F1743" s="7"/>
      <c r="G1743" s="964"/>
      <c r="H1743" s="964"/>
      <c r="I1743" s="964"/>
      <c r="J1743" s="7"/>
      <c r="K1743" s="964"/>
    </row>
    <row r="1744" spans="1:11" ht="15.6" hidden="1" x14ac:dyDescent="0.3">
      <c r="A1744" s="754"/>
      <c r="B1744" s="574" t="s">
        <v>1710</v>
      </c>
      <c r="C1744" s="574"/>
      <c r="D1744" s="571" t="s">
        <v>1834</v>
      </c>
      <c r="E1744" s="9"/>
      <c r="F1744" s="16"/>
      <c r="G1744" s="916"/>
      <c r="H1744" s="916">
        <f t="shared" ref="H1744:H1749" si="183">G1744*F1744</f>
        <v>0</v>
      </c>
      <c r="I1744" s="916">
        <f t="shared" ref="I1744:I1749" si="184">H1744*$I$14</f>
        <v>0</v>
      </c>
      <c r="J1744" s="10"/>
      <c r="K1744" s="953">
        <f t="shared" ref="K1744:K1749" si="185">SUM(H1744:I1744)</f>
        <v>0</v>
      </c>
    </row>
    <row r="1745" spans="1:11" ht="15.6" hidden="1" x14ac:dyDescent="0.3">
      <c r="A1745" s="754"/>
      <c r="B1745" s="574" t="s">
        <v>1711</v>
      </c>
      <c r="C1745" s="574"/>
      <c r="D1745" s="571" t="s">
        <v>1835</v>
      </c>
      <c r="E1745" s="9"/>
      <c r="F1745" s="16"/>
      <c r="G1745" s="916"/>
      <c r="H1745" s="916">
        <f t="shared" si="183"/>
        <v>0</v>
      </c>
      <c r="I1745" s="916">
        <f t="shared" si="184"/>
        <v>0</v>
      </c>
      <c r="J1745" s="10"/>
      <c r="K1745" s="953">
        <f t="shared" si="185"/>
        <v>0</v>
      </c>
    </row>
    <row r="1746" spans="1:11" ht="15.6" hidden="1" x14ac:dyDescent="0.3">
      <c r="A1746" s="754"/>
      <c r="B1746" s="574" t="s">
        <v>1712</v>
      </c>
      <c r="C1746" s="574"/>
      <c r="D1746" s="571" t="s">
        <v>1791</v>
      </c>
      <c r="E1746" s="9"/>
      <c r="F1746" s="16"/>
      <c r="G1746" s="916"/>
      <c r="H1746" s="916">
        <f t="shared" si="183"/>
        <v>0</v>
      </c>
      <c r="I1746" s="916">
        <f t="shared" si="184"/>
        <v>0</v>
      </c>
      <c r="J1746" s="10"/>
      <c r="K1746" s="953">
        <f t="shared" si="185"/>
        <v>0</v>
      </c>
    </row>
    <row r="1747" spans="1:11" ht="15.6" hidden="1" x14ac:dyDescent="0.3">
      <c r="A1747" s="754"/>
      <c r="B1747" s="574" t="s">
        <v>1713</v>
      </c>
      <c r="C1747" s="574"/>
      <c r="D1747" s="571" t="s">
        <v>1836</v>
      </c>
      <c r="E1747" s="9"/>
      <c r="F1747" s="16"/>
      <c r="G1747" s="916"/>
      <c r="H1747" s="916">
        <f t="shared" si="183"/>
        <v>0</v>
      </c>
      <c r="I1747" s="916">
        <f t="shared" si="184"/>
        <v>0</v>
      </c>
      <c r="J1747" s="10"/>
      <c r="K1747" s="953">
        <f t="shared" si="185"/>
        <v>0</v>
      </c>
    </row>
    <row r="1748" spans="1:11" ht="15.6" hidden="1" x14ac:dyDescent="0.3">
      <c r="A1748" s="754"/>
      <c r="B1748" s="574" t="s">
        <v>1714</v>
      </c>
      <c r="C1748" s="574"/>
      <c r="D1748" s="571" t="s">
        <v>1837</v>
      </c>
      <c r="E1748" s="9"/>
      <c r="F1748" s="16"/>
      <c r="G1748" s="916"/>
      <c r="H1748" s="916">
        <f t="shared" si="183"/>
        <v>0</v>
      </c>
      <c r="I1748" s="916">
        <f t="shared" si="184"/>
        <v>0</v>
      </c>
      <c r="J1748" s="10"/>
      <c r="K1748" s="953">
        <f t="shared" si="185"/>
        <v>0</v>
      </c>
    </row>
    <row r="1749" spans="1:11" ht="15.6" hidden="1" x14ac:dyDescent="0.3">
      <c r="A1749" s="754"/>
      <c r="B1749" s="574" t="s">
        <v>1715</v>
      </c>
      <c r="C1749" s="574"/>
      <c r="D1749" s="571" t="s">
        <v>1838</v>
      </c>
      <c r="E1749" s="9"/>
      <c r="F1749" s="16"/>
      <c r="G1749" s="916"/>
      <c r="H1749" s="916">
        <f t="shared" si="183"/>
        <v>0</v>
      </c>
      <c r="I1749" s="916">
        <f t="shared" si="184"/>
        <v>0</v>
      </c>
      <c r="J1749" s="10"/>
      <c r="K1749" s="953">
        <f t="shared" si="185"/>
        <v>0</v>
      </c>
    </row>
    <row r="1750" spans="1:11" ht="15.6" hidden="1" x14ac:dyDescent="0.3">
      <c r="A1750" s="754"/>
      <c r="B1750" s="670"/>
      <c r="C1750" s="671"/>
      <c r="D1750" s="670"/>
      <c r="E1750" s="9"/>
      <c r="F1750" s="9"/>
      <c r="G1750" s="916"/>
      <c r="H1750" s="916"/>
      <c r="I1750" s="916"/>
      <c r="J1750" s="9"/>
      <c r="K1750" s="916"/>
    </row>
    <row r="1751" spans="1:11" ht="15.6" hidden="1" x14ac:dyDescent="0.3">
      <c r="A1751" s="754"/>
      <c r="B1751" s="7" t="s">
        <v>1716</v>
      </c>
      <c r="C1751" s="7"/>
      <c r="D1751" s="20" t="s">
        <v>1839</v>
      </c>
      <c r="E1751" s="7"/>
      <c r="F1751" s="7"/>
      <c r="G1751" s="964"/>
      <c r="H1751" s="964"/>
      <c r="I1751" s="964"/>
      <c r="J1751" s="7"/>
      <c r="K1751" s="964"/>
    </row>
    <row r="1752" spans="1:11" ht="15.6" hidden="1" x14ac:dyDescent="0.3">
      <c r="A1752" s="754"/>
      <c r="B1752" s="574" t="s">
        <v>1717</v>
      </c>
      <c r="C1752" s="574"/>
      <c r="D1752" s="571" t="s">
        <v>1840</v>
      </c>
      <c r="E1752" s="574"/>
      <c r="F1752" s="574"/>
      <c r="G1752" s="955"/>
      <c r="H1752" s="916">
        <f>G1752*F1752</f>
        <v>0</v>
      </c>
      <c r="I1752" s="916">
        <f>H1752*$I$14</f>
        <v>0</v>
      </c>
      <c r="J1752" s="10"/>
      <c r="K1752" s="953">
        <f>SUM(H1752:I1752)</f>
        <v>0</v>
      </c>
    </row>
    <row r="1753" spans="1:11" ht="15.6" hidden="1" x14ac:dyDescent="0.3">
      <c r="A1753" s="754"/>
      <c r="B1753" s="574" t="s">
        <v>1718</v>
      </c>
      <c r="C1753" s="574"/>
      <c r="D1753" s="571" t="s">
        <v>1841</v>
      </c>
      <c r="E1753" s="574"/>
      <c r="F1753" s="574"/>
      <c r="G1753" s="955"/>
      <c r="H1753" s="916">
        <f>G1753*F1753</f>
        <v>0</v>
      </c>
      <c r="I1753" s="916">
        <f>H1753*$I$14</f>
        <v>0</v>
      </c>
      <c r="J1753" s="10"/>
      <c r="K1753" s="953">
        <f>SUM(H1753:I1753)</f>
        <v>0</v>
      </c>
    </row>
    <row r="1754" spans="1:11" ht="15.6" hidden="1" x14ac:dyDescent="0.3">
      <c r="A1754" s="754"/>
      <c r="B1754" s="574" t="s">
        <v>1719</v>
      </c>
      <c r="C1754" s="574"/>
      <c r="D1754" s="571" t="s">
        <v>1842</v>
      </c>
      <c r="E1754" s="574"/>
      <c r="F1754" s="574"/>
      <c r="G1754" s="955"/>
      <c r="H1754" s="916">
        <f>G1754*F1754</f>
        <v>0</v>
      </c>
      <c r="I1754" s="916">
        <f>H1754*$I$14</f>
        <v>0</v>
      </c>
      <c r="J1754" s="10"/>
      <c r="K1754" s="953">
        <f>SUM(H1754:I1754)</f>
        <v>0</v>
      </c>
    </row>
    <row r="1755" spans="1:11" ht="15.6" hidden="1" x14ac:dyDescent="0.3">
      <c r="A1755" s="754"/>
      <c r="B1755" s="574" t="s">
        <v>1720</v>
      </c>
      <c r="C1755" s="574"/>
      <c r="D1755" s="571" t="s">
        <v>1843</v>
      </c>
      <c r="E1755" s="574"/>
      <c r="F1755" s="574"/>
      <c r="G1755" s="955"/>
      <c r="H1755" s="916">
        <f>G1755*F1755</f>
        <v>0</v>
      </c>
      <c r="I1755" s="916">
        <f>H1755*$I$14</f>
        <v>0</v>
      </c>
      <c r="J1755" s="10"/>
      <c r="K1755" s="953">
        <f>SUM(H1755:I1755)</f>
        <v>0</v>
      </c>
    </row>
    <row r="1756" spans="1:11" ht="15.6" hidden="1" x14ac:dyDescent="0.3">
      <c r="A1756" s="754"/>
      <c r="B1756" s="670"/>
      <c r="C1756" s="671"/>
      <c r="D1756" s="670"/>
      <c r="E1756" s="9"/>
      <c r="F1756" s="9"/>
      <c r="G1756" s="916"/>
      <c r="H1756" s="916"/>
      <c r="I1756" s="916"/>
      <c r="J1756" s="9"/>
      <c r="K1756" s="916"/>
    </row>
    <row r="1757" spans="1:11" ht="15.6" hidden="1" x14ac:dyDescent="0.3">
      <c r="A1757" s="754"/>
      <c r="B1757" s="407" t="s">
        <v>1721</v>
      </c>
      <c r="C1757" s="407"/>
      <c r="D1757" s="408" t="s">
        <v>1844</v>
      </c>
      <c r="E1757" s="407"/>
      <c r="F1757" s="407"/>
      <c r="G1757" s="966"/>
      <c r="H1757" s="966"/>
      <c r="I1757" s="966"/>
      <c r="J1757" s="409"/>
      <c r="K1757" s="966"/>
    </row>
    <row r="1758" spans="1:11" ht="15.6" hidden="1" x14ac:dyDescent="0.3">
      <c r="A1758" s="754"/>
      <c r="B1758" s="7" t="s">
        <v>1722</v>
      </c>
      <c r="C1758" s="7"/>
      <c r="D1758" s="20" t="s">
        <v>1845</v>
      </c>
      <c r="E1758" s="7"/>
      <c r="F1758" s="7"/>
      <c r="G1758" s="964"/>
      <c r="H1758" s="964">
        <f>G1758*F1758</f>
        <v>0</v>
      </c>
      <c r="I1758" s="964">
        <f>H1758*$I$14</f>
        <v>0</v>
      </c>
      <c r="J1758" s="7"/>
      <c r="K1758" s="964">
        <f>SUM(H1758:I1758)</f>
        <v>0</v>
      </c>
    </row>
    <row r="1759" spans="1:11" ht="15.6" hidden="1" x14ac:dyDescent="0.3">
      <c r="A1759" s="754"/>
      <c r="B1759" s="670"/>
      <c r="C1759" s="671"/>
      <c r="D1759" s="670"/>
      <c r="E1759" s="9"/>
      <c r="F1759" s="9"/>
      <c r="G1759" s="916"/>
      <c r="H1759" s="916"/>
      <c r="I1759" s="916"/>
      <c r="J1759" s="9"/>
      <c r="K1759" s="916"/>
    </row>
    <row r="1760" spans="1:11" ht="15.6" hidden="1" x14ac:dyDescent="0.3">
      <c r="A1760" s="754"/>
      <c r="B1760" s="7" t="s">
        <v>1723</v>
      </c>
      <c r="C1760" s="7"/>
      <c r="D1760" s="20" t="s">
        <v>1846</v>
      </c>
      <c r="E1760" s="7"/>
      <c r="F1760" s="7"/>
      <c r="G1760" s="964"/>
      <c r="H1760" s="964">
        <f>G1760*F1760</f>
        <v>0</v>
      </c>
      <c r="I1760" s="964">
        <f>H1760*$I$14</f>
        <v>0</v>
      </c>
      <c r="J1760" s="7"/>
      <c r="K1760" s="964">
        <f>SUM(H1760:I1760)</f>
        <v>0</v>
      </c>
    </row>
    <row r="1761" spans="1:13" ht="15.6" hidden="1" x14ac:dyDescent="0.3">
      <c r="A1761" s="754"/>
      <c r="B1761" s="670"/>
      <c r="C1761" s="671"/>
      <c r="D1761" s="670"/>
      <c r="E1761" s="9"/>
      <c r="F1761" s="9"/>
      <c r="G1761" s="916"/>
      <c r="H1761" s="916"/>
      <c r="I1761" s="916"/>
      <c r="J1761" s="9"/>
      <c r="K1761" s="916"/>
    </row>
    <row r="1762" spans="1:13" ht="15.6" hidden="1" x14ac:dyDescent="0.3">
      <c r="A1762" s="754"/>
      <c r="B1762" s="7" t="s">
        <v>1724</v>
      </c>
      <c r="C1762" s="7"/>
      <c r="D1762" s="20" t="s">
        <v>1847</v>
      </c>
      <c r="E1762" s="7"/>
      <c r="F1762" s="7"/>
      <c r="G1762" s="964"/>
      <c r="H1762" s="964">
        <f>G1762*F1762</f>
        <v>0</v>
      </c>
      <c r="I1762" s="964">
        <f>H1762*$I$14</f>
        <v>0</v>
      </c>
      <c r="J1762" s="7"/>
      <c r="K1762" s="964">
        <f>SUM(H1762:I1762)</f>
        <v>0</v>
      </c>
    </row>
    <row r="1763" spans="1:13" ht="15.6" hidden="1" x14ac:dyDescent="0.3">
      <c r="A1763" s="754"/>
      <c r="B1763" s="670"/>
      <c r="C1763" s="671"/>
      <c r="D1763" s="670"/>
      <c r="E1763" s="9"/>
      <c r="F1763" s="9"/>
      <c r="G1763" s="916"/>
      <c r="H1763" s="916"/>
      <c r="I1763" s="916"/>
      <c r="J1763" s="9"/>
      <c r="K1763" s="916"/>
    </row>
    <row r="1764" spans="1:13" ht="15.6" hidden="1" x14ac:dyDescent="0.3">
      <c r="A1764" s="754"/>
      <c r="B1764" s="7" t="s">
        <v>1725</v>
      </c>
      <c r="C1764" s="7"/>
      <c r="D1764" s="20" t="s">
        <v>1848</v>
      </c>
      <c r="E1764" s="7"/>
      <c r="F1764" s="7"/>
      <c r="G1764" s="964"/>
      <c r="H1764" s="964">
        <f>G1764*F1764</f>
        <v>0</v>
      </c>
      <c r="I1764" s="964">
        <f>H1764*$I$14</f>
        <v>0</v>
      </c>
      <c r="J1764" s="7"/>
      <c r="K1764" s="964">
        <f>SUM(H1764:I1764)</f>
        <v>0</v>
      </c>
    </row>
    <row r="1765" spans="1:13" ht="15.6" hidden="1" x14ac:dyDescent="0.3">
      <c r="A1765" s="754"/>
      <c r="B1765" s="670"/>
      <c r="C1765" s="671"/>
      <c r="D1765" s="670"/>
      <c r="E1765" s="9"/>
      <c r="F1765" s="9"/>
      <c r="G1765" s="916"/>
      <c r="H1765" s="916"/>
      <c r="I1765" s="916"/>
      <c r="J1765" s="9"/>
      <c r="K1765" s="916"/>
    </row>
    <row r="1766" spans="1:13" ht="15.6" hidden="1" x14ac:dyDescent="0.3">
      <c r="A1766" s="754"/>
      <c r="B1766" s="7" t="s">
        <v>1726</v>
      </c>
      <c r="C1766" s="7"/>
      <c r="D1766" s="20" t="s">
        <v>1849</v>
      </c>
      <c r="E1766" s="7"/>
      <c r="F1766" s="7"/>
      <c r="G1766" s="964"/>
      <c r="H1766" s="964">
        <f>G1766*F1766</f>
        <v>0</v>
      </c>
      <c r="I1766" s="964">
        <f>H1766*$I$14</f>
        <v>0</v>
      </c>
      <c r="J1766" s="7"/>
      <c r="K1766" s="964">
        <f>SUM(H1766:I1766)</f>
        <v>0</v>
      </c>
    </row>
    <row r="1767" spans="1:13" ht="15.6" hidden="1" x14ac:dyDescent="0.3">
      <c r="A1767" s="754"/>
      <c r="B1767" s="670"/>
      <c r="C1767" s="671"/>
      <c r="D1767" s="670"/>
      <c r="E1767" s="9"/>
      <c r="F1767" s="9"/>
      <c r="G1767" s="916"/>
      <c r="H1767" s="916"/>
      <c r="I1767" s="916"/>
      <c r="J1767" s="9"/>
      <c r="K1767" s="916"/>
    </row>
    <row r="1768" spans="1:13" ht="15.6" hidden="1" x14ac:dyDescent="0.3">
      <c r="A1768" s="754"/>
      <c r="B1768" s="7" t="s">
        <v>1727</v>
      </c>
      <c r="C1768" s="7"/>
      <c r="D1768" s="20" t="s">
        <v>1850</v>
      </c>
      <c r="E1768" s="7"/>
      <c r="F1768" s="7"/>
      <c r="G1768" s="964"/>
      <c r="H1768" s="964">
        <f>G1768*F1768</f>
        <v>0</v>
      </c>
      <c r="I1768" s="964">
        <f>H1768*$I$14</f>
        <v>0</v>
      </c>
      <c r="J1768" s="7"/>
      <c r="K1768" s="964">
        <f>SUM(H1768:I1768)</f>
        <v>0</v>
      </c>
    </row>
    <row r="1769" spans="1:13" ht="15.6" hidden="1" x14ac:dyDescent="0.3">
      <c r="A1769" s="754"/>
      <c r="B1769" s="670"/>
      <c r="C1769" s="671"/>
      <c r="D1769" s="670"/>
      <c r="E1769" s="9"/>
      <c r="F1769" s="9"/>
      <c r="G1769" s="916"/>
      <c r="H1769" s="916"/>
      <c r="I1769" s="916"/>
      <c r="J1769" s="9"/>
      <c r="K1769" s="916"/>
    </row>
    <row r="1770" spans="1:13" ht="15.6" hidden="1" x14ac:dyDescent="0.3">
      <c r="A1770" s="754"/>
      <c r="B1770" s="407" t="s">
        <v>1728</v>
      </c>
      <c r="C1770" s="407"/>
      <c r="D1770" s="408" t="s">
        <v>1851</v>
      </c>
      <c r="E1770" s="407"/>
      <c r="F1770" s="407"/>
      <c r="G1770" s="966"/>
      <c r="H1770" s="966"/>
      <c r="I1770" s="966"/>
      <c r="J1770" s="409"/>
      <c r="K1770" s="966"/>
    </row>
    <row r="1771" spans="1:13" ht="15.6" hidden="1" x14ac:dyDescent="0.3">
      <c r="A1771" s="754"/>
      <c r="B1771" s="7" t="s">
        <v>1729</v>
      </c>
      <c r="C1771" s="7"/>
      <c r="D1771" s="20" t="s">
        <v>1852</v>
      </c>
      <c r="E1771" s="7"/>
      <c r="F1771" s="7"/>
      <c r="G1771" s="964"/>
      <c r="H1771" s="964">
        <f>G1771*F1771</f>
        <v>0</v>
      </c>
      <c r="I1771" s="964">
        <f>H1771*$I$14</f>
        <v>0</v>
      </c>
      <c r="J1771" s="7"/>
      <c r="K1771" s="964">
        <f>SUM(H1771:I1771)</f>
        <v>0</v>
      </c>
    </row>
    <row r="1772" spans="1:13" ht="15.6" hidden="1" x14ac:dyDescent="0.3">
      <c r="A1772" s="754"/>
      <c r="B1772" s="670"/>
      <c r="C1772" s="671"/>
      <c r="D1772" s="670"/>
      <c r="E1772" s="9"/>
      <c r="F1772" s="9"/>
      <c r="G1772" s="916"/>
      <c r="H1772" s="916"/>
      <c r="I1772" s="916"/>
      <c r="J1772" s="9"/>
      <c r="K1772" s="916"/>
    </row>
    <row r="1773" spans="1:13" ht="15.6" hidden="1" x14ac:dyDescent="0.3">
      <c r="A1773" s="915"/>
      <c r="B1773" s="670"/>
      <c r="C1773" s="671"/>
      <c r="D1773" s="670"/>
      <c r="E1773" s="9"/>
      <c r="F1773" s="9"/>
      <c r="G1773" s="916"/>
      <c r="H1773" s="916"/>
      <c r="I1773" s="916"/>
      <c r="J1773" s="9"/>
      <c r="K1773" s="916"/>
    </row>
    <row r="1774" spans="1:13" ht="15.6" x14ac:dyDescent="0.3">
      <c r="A1774" s="754" t="s">
        <v>4247</v>
      </c>
      <c r="B1774" s="7" t="s">
        <v>1730</v>
      </c>
      <c r="C1774" s="7"/>
      <c r="D1774" s="20" t="s">
        <v>1853</v>
      </c>
      <c r="E1774" s="7"/>
      <c r="F1774" s="7"/>
      <c r="G1774" s="964"/>
      <c r="H1774" s="964"/>
      <c r="I1774" s="964"/>
      <c r="J1774" s="7"/>
      <c r="K1774" s="964"/>
      <c r="L1774" s="1058"/>
      <c r="M1774" s="1058"/>
    </row>
    <row r="1775" spans="1:13" s="860" customFormat="1" ht="39.6" x14ac:dyDescent="0.3">
      <c r="A1775" s="855" t="s">
        <v>4246</v>
      </c>
      <c r="B1775" s="861" t="s">
        <v>4358</v>
      </c>
      <c r="C1775" s="904" t="s">
        <v>4360</v>
      </c>
      <c r="D1775" s="872" t="s">
        <v>4357</v>
      </c>
      <c r="E1775" s="1066">
        <v>1</v>
      </c>
      <c r="F1775" s="861" t="s">
        <v>2569</v>
      </c>
      <c r="G1775" s="1002">
        <v>312.29161720085705</v>
      </c>
      <c r="H1775" s="916">
        <f>TRUNC(E1775*G1775,2)</f>
        <v>312.29000000000002</v>
      </c>
      <c r="I1775" s="916">
        <f>TRUNC(H1775*$I$14,2)</f>
        <v>84.18</v>
      </c>
      <c r="J1775" s="10"/>
      <c r="K1775" s="953">
        <f>TRUNC(SUM(H1775:I1775),2)</f>
        <v>396.47</v>
      </c>
      <c r="L1775" s="1058"/>
      <c r="M1775" s="1058"/>
    </row>
    <row r="1776" spans="1:13" s="860" customFormat="1" ht="26.4" x14ac:dyDescent="0.3">
      <c r="A1776" s="855" t="s">
        <v>4246</v>
      </c>
      <c r="B1776" s="861" t="s">
        <v>4361</v>
      </c>
      <c r="C1776" s="904" t="s">
        <v>4365</v>
      </c>
      <c r="D1776" s="857" t="s">
        <v>4362</v>
      </c>
      <c r="E1776" s="1066">
        <v>3</v>
      </c>
      <c r="F1776" s="861" t="s">
        <v>2569</v>
      </c>
      <c r="G1776" s="1002">
        <v>119.86733414245924</v>
      </c>
      <c r="H1776" s="916">
        <f>TRUNC(E1776*G1776,2)</f>
        <v>359.6</v>
      </c>
      <c r="I1776" s="916">
        <f>TRUNC(H1776*$I$14,2)</f>
        <v>96.93</v>
      </c>
      <c r="J1776" s="10"/>
      <c r="K1776" s="953">
        <f>TRUNC(SUM(H1776:I1776),2)</f>
        <v>456.53</v>
      </c>
      <c r="L1776" s="1058"/>
      <c r="M1776" s="1058"/>
    </row>
    <row r="1777" spans="1:13" s="860" customFormat="1" ht="26.4" x14ac:dyDescent="0.3">
      <c r="A1777" s="855" t="s">
        <v>4246</v>
      </c>
      <c r="B1777" s="861" t="s">
        <v>4363</v>
      </c>
      <c r="C1777" s="904" t="s">
        <v>4368</v>
      </c>
      <c r="D1777" s="872" t="s">
        <v>4364</v>
      </c>
      <c r="E1777" s="1066">
        <v>3</v>
      </c>
      <c r="F1777" s="861" t="s">
        <v>2569</v>
      </c>
      <c r="G1777" s="1002">
        <v>194.35466802295994</v>
      </c>
      <c r="H1777" s="916">
        <f>TRUNC(E1777*G1777,2)</f>
        <v>583.05999999999995</v>
      </c>
      <c r="I1777" s="916">
        <f>TRUNC(H1777*$I$14,2)</f>
        <v>157.16999999999999</v>
      </c>
      <c r="J1777" s="10"/>
      <c r="K1777" s="953">
        <f>TRUNC(SUM(H1777:I1777),2)</f>
        <v>740.23</v>
      </c>
      <c r="L1777" s="1058"/>
      <c r="M1777" s="1058"/>
    </row>
    <row r="1778" spans="1:13" s="860" customFormat="1" ht="39.6" x14ac:dyDescent="0.3">
      <c r="A1778" s="855" t="s">
        <v>4246</v>
      </c>
      <c r="B1778" s="861" t="s">
        <v>4370</v>
      </c>
      <c r="C1778" s="870" t="s">
        <v>4372</v>
      </c>
      <c r="D1778" s="862" t="s">
        <v>4369</v>
      </c>
      <c r="E1778" s="1066">
        <v>55</v>
      </c>
      <c r="F1778" s="861" t="s">
        <v>210</v>
      </c>
      <c r="G1778" s="1002">
        <v>5.5678045672081291</v>
      </c>
      <c r="H1778" s="916">
        <f>TRUNC(E1778*G1778,2)</f>
        <v>306.22000000000003</v>
      </c>
      <c r="I1778" s="916">
        <f>TRUNC(H1778*$I$14,2)</f>
        <v>82.54</v>
      </c>
      <c r="J1778" s="10"/>
      <c r="K1778" s="953">
        <f>TRUNC(SUM(H1778:I1778),2)</f>
        <v>388.76</v>
      </c>
      <c r="L1778" s="1058"/>
      <c r="M1778" s="1058"/>
    </row>
    <row r="1779" spans="1:13" ht="15.6" hidden="1" x14ac:dyDescent="0.3">
      <c r="A1779" s="754"/>
      <c r="B1779" s="670"/>
      <c r="C1779" s="671"/>
      <c r="D1779" s="670"/>
      <c r="E1779" s="859"/>
      <c r="F1779" s="859"/>
      <c r="G1779" s="969"/>
      <c r="H1779" s="969"/>
      <c r="I1779" s="969"/>
      <c r="J1779" s="859"/>
      <c r="K1779" s="969"/>
    </row>
    <row r="1780" spans="1:13" ht="15.6" hidden="1" x14ac:dyDescent="0.3">
      <c r="A1780" s="754"/>
      <c r="B1780" s="7" t="s">
        <v>1731</v>
      </c>
      <c r="C1780" s="7"/>
      <c r="D1780" s="20" t="s">
        <v>1854</v>
      </c>
      <c r="E1780" s="7"/>
      <c r="F1780" s="7"/>
      <c r="G1780" s="964"/>
      <c r="H1780" s="964">
        <f>G1780*F1780</f>
        <v>0</v>
      </c>
      <c r="I1780" s="964">
        <f>H1780*$I$14</f>
        <v>0</v>
      </c>
      <c r="J1780" s="7"/>
      <c r="K1780" s="964">
        <f>SUM(H1780:I1780)</f>
        <v>0</v>
      </c>
    </row>
    <row r="1781" spans="1:13" ht="15.6" hidden="1" x14ac:dyDescent="0.3">
      <c r="A1781" s="754"/>
      <c r="B1781" s="670"/>
      <c r="C1781" s="671"/>
      <c r="D1781" s="670"/>
      <c r="E1781" s="9"/>
      <c r="F1781" s="9"/>
      <c r="G1781" s="916"/>
      <c r="H1781" s="916"/>
      <c r="I1781" s="916"/>
      <c r="J1781" s="9"/>
      <c r="K1781" s="916"/>
    </row>
    <row r="1782" spans="1:13" ht="15.6" hidden="1" x14ac:dyDescent="0.3">
      <c r="A1782" s="754"/>
      <c r="B1782" s="7" t="s">
        <v>1732</v>
      </c>
      <c r="C1782" s="7"/>
      <c r="D1782" s="20" t="s">
        <v>1855</v>
      </c>
      <c r="E1782" s="7"/>
      <c r="F1782" s="7"/>
      <c r="G1782" s="964"/>
      <c r="H1782" s="964">
        <f>G1782*F1782</f>
        <v>0</v>
      </c>
      <c r="I1782" s="964">
        <f>H1782*$I$14</f>
        <v>0</v>
      </c>
      <c r="J1782" s="7"/>
      <c r="K1782" s="964">
        <f>SUM(H1782:I1782)</f>
        <v>0</v>
      </c>
    </row>
    <row r="1783" spans="1:13" ht="15.6" hidden="1" x14ac:dyDescent="0.3">
      <c r="A1783" s="754"/>
      <c r="B1783" s="670"/>
      <c r="C1783" s="671"/>
      <c r="D1783" s="670"/>
      <c r="E1783" s="9"/>
      <c r="F1783" s="9"/>
      <c r="G1783" s="916"/>
      <c r="H1783" s="916"/>
      <c r="I1783" s="916"/>
      <c r="J1783" s="9"/>
      <c r="K1783" s="916"/>
    </row>
    <row r="1784" spans="1:13" ht="15.6" hidden="1" x14ac:dyDescent="0.3">
      <c r="A1784" s="754"/>
      <c r="B1784" s="7" t="s">
        <v>1733</v>
      </c>
      <c r="C1784" s="7"/>
      <c r="D1784" s="20" t="s">
        <v>1856</v>
      </c>
      <c r="E1784" s="7"/>
      <c r="F1784" s="7"/>
      <c r="G1784" s="964"/>
      <c r="H1784" s="964">
        <f>G1784*F1784</f>
        <v>0</v>
      </c>
      <c r="I1784" s="964">
        <f>H1784*$I$14</f>
        <v>0</v>
      </c>
      <c r="J1784" s="7"/>
      <c r="K1784" s="964">
        <f>SUM(H1784:I1784)</f>
        <v>0</v>
      </c>
    </row>
    <row r="1785" spans="1:13" ht="15.6" hidden="1" x14ac:dyDescent="0.3">
      <c r="A1785" s="754"/>
      <c r="B1785" s="670"/>
      <c r="C1785" s="671"/>
      <c r="D1785" s="670"/>
      <c r="E1785" s="9"/>
      <c r="F1785" s="9"/>
      <c r="G1785" s="916"/>
      <c r="H1785" s="916"/>
      <c r="I1785" s="916"/>
      <c r="J1785" s="9"/>
      <c r="K1785" s="916"/>
    </row>
    <row r="1786" spans="1:13" ht="15.6" hidden="1" x14ac:dyDescent="0.3">
      <c r="A1786" s="754"/>
      <c r="B1786" s="407" t="s">
        <v>1728</v>
      </c>
      <c r="C1786" s="407"/>
      <c r="D1786" s="408" t="s">
        <v>1851</v>
      </c>
      <c r="E1786" s="407"/>
      <c r="F1786" s="407"/>
      <c r="G1786" s="966"/>
      <c r="H1786" s="966"/>
      <c r="I1786" s="966"/>
      <c r="J1786" s="409"/>
      <c r="K1786" s="966"/>
    </row>
    <row r="1787" spans="1:13" ht="15.6" hidden="1" x14ac:dyDescent="0.3">
      <c r="A1787" s="754"/>
      <c r="B1787" s="7" t="s">
        <v>1734</v>
      </c>
      <c r="C1787" s="7"/>
      <c r="D1787" s="20" t="s">
        <v>1857</v>
      </c>
      <c r="E1787" s="7"/>
      <c r="F1787" s="7"/>
      <c r="G1787" s="964"/>
      <c r="H1787" s="964">
        <f>G1787*F1787</f>
        <v>0</v>
      </c>
      <c r="I1787" s="964">
        <f>H1787*$I$14</f>
        <v>0</v>
      </c>
      <c r="J1787" s="7"/>
      <c r="K1787" s="964">
        <f>SUM(H1787:I1787)</f>
        <v>0</v>
      </c>
    </row>
    <row r="1788" spans="1:13" ht="15.6" hidden="1" x14ac:dyDescent="0.3">
      <c r="A1788" s="754"/>
      <c r="B1788" s="670"/>
      <c r="C1788" s="671"/>
      <c r="D1788" s="670"/>
      <c r="E1788" s="9"/>
      <c r="F1788" s="9"/>
      <c r="G1788" s="916"/>
      <c r="H1788" s="916"/>
      <c r="I1788" s="916"/>
      <c r="J1788" s="9"/>
      <c r="K1788" s="916"/>
    </row>
    <row r="1789" spans="1:13" ht="15.6" hidden="1" x14ac:dyDescent="0.3">
      <c r="A1789" s="754"/>
      <c r="B1789" s="7" t="s">
        <v>1735</v>
      </c>
      <c r="C1789" s="7"/>
      <c r="D1789" s="20" t="s">
        <v>1858</v>
      </c>
      <c r="E1789" s="7"/>
      <c r="F1789" s="7"/>
      <c r="G1789" s="964"/>
      <c r="H1789" s="964">
        <f>G1789*F1789</f>
        <v>0</v>
      </c>
      <c r="I1789" s="964">
        <f>H1789*$I$14</f>
        <v>0</v>
      </c>
      <c r="J1789" s="7"/>
      <c r="K1789" s="964">
        <f>SUM(H1789:I1789)</f>
        <v>0</v>
      </c>
    </row>
    <row r="1790" spans="1:13" ht="15.6" hidden="1" x14ac:dyDescent="0.3">
      <c r="A1790" s="754"/>
      <c r="B1790" s="670"/>
      <c r="C1790" s="671"/>
      <c r="D1790" s="670"/>
      <c r="E1790" s="9"/>
      <c r="F1790" s="9"/>
      <c r="G1790" s="916"/>
      <c r="H1790" s="916"/>
      <c r="I1790" s="916"/>
      <c r="J1790" s="9"/>
      <c r="K1790" s="916"/>
    </row>
    <row r="1791" spans="1:13" ht="15.6" hidden="1" x14ac:dyDescent="0.3">
      <c r="A1791" s="754"/>
      <c r="B1791" s="7" t="s">
        <v>1736</v>
      </c>
      <c r="C1791" s="7"/>
      <c r="D1791" s="20" t="s">
        <v>1855</v>
      </c>
      <c r="E1791" s="7"/>
      <c r="F1791" s="7"/>
      <c r="G1791" s="964"/>
      <c r="H1791" s="964">
        <f>G1791*F1791</f>
        <v>0</v>
      </c>
      <c r="I1791" s="964">
        <f>H1791*$I$14</f>
        <v>0</v>
      </c>
      <c r="J1791" s="7"/>
      <c r="K1791" s="964">
        <f>SUM(H1791:I1791)</f>
        <v>0</v>
      </c>
    </row>
    <row r="1792" spans="1:13" ht="15.6" hidden="1" x14ac:dyDescent="0.3">
      <c r="A1792" s="754"/>
      <c r="B1792" s="670"/>
      <c r="C1792" s="671"/>
      <c r="D1792" s="670"/>
      <c r="E1792" s="9"/>
      <c r="F1792" s="9"/>
      <c r="G1792" s="916"/>
      <c r="H1792" s="916"/>
      <c r="I1792" s="916"/>
      <c r="J1792" s="9"/>
      <c r="K1792" s="916"/>
    </row>
    <row r="1793" spans="1:11" ht="15.6" hidden="1" x14ac:dyDescent="0.3">
      <c r="A1793" s="754"/>
      <c r="B1793" s="7" t="s">
        <v>1737</v>
      </c>
      <c r="C1793" s="7"/>
      <c r="D1793" s="20" t="s">
        <v>1854</v>
      </c>
      <c r="E1793" s="7"/>
      <c r="F1793" s="7"/>
      <c r="G1793" s="964"/>
      <c r="H1793" s="964">
        <f>G1793*F1793</f>
        <v>0</v>
      </c>
      <c r="I1793" s="964">
        <f>H1793*$I$14</f>
        <v>0</v>
      </c>
      <c r="J1793" s="7"/>
      <c r="K1793" s="964">
        <f>SUM(H1793:I1793)</f>
        <v>0</v>
      </c>
    </row>
    <row r="1794" spans="1:11" ht="15.6" hidden="1" x14ac:dyDescent="0.3">
      <c r="A1794" s="754"/>
      <c r="B1794" s="670"/>
      <c r="C1794" s="671"/>
      <c r="D1794" s="670"/>
      <c r="E1794" s="9"/>
      <c r="F1794" s="9"/>
      <c r="G1794" s="916"/>
      <c r="H1794" s="916"/>
      <c r="I1794" s="916"/>
      <c r="J1794" s="9"/>
      <c r="K1794" s="916"/>
    </row>
    <row r="1795" spans="1:11" ht="15.6" hidden="1" x14ac:dyDescent="0.3">
      <c r="A1795" s="754"/>
      <c r="B1795" s="7" t="s">
        <v>1738</v>
      </c>
      <c r="C1795" s="7"/>
      <c r="D1795" s="20" t="s">
        <v>1859</v>
      </c>
      <c r="E1795" s="7"/>
      <c r="F1795" s="7"/>
      <c r="G1795" s="964"/>
      <c r="H1795" s="964">
        <f>G1795*F1795</f>
        <v>0</v>
      </c>
      <c r="I1795" s="964">
        <f>H1795*$I$14</f>
        <v>0</v>
      </c>
      <c r="J1795" s="7"/>
      <c r="K1795" s="964">
        <f>SUM(H1795:I1795)</f>
        <v>0</v>
      </c>
    </row>
    <row r="1796" spans="1:11" ht="15.6" hidden="1" x14ac:dyDescent="0.3">
      <c r="A1796" s="754"/>
      <c r="B1796" s="670"/>
      <c r="C1796" s="671"/>
      <c r="D1796" s="670"/>
      <c r="E1796" s="9"/>
      <c r="F1796" s="9"/>
      <c r="G1796" s="916"/>
      <c r="H1796" s="916"/>
      <c r="I1796" s="916"/>
      <c r="J1796" s="9"/>
      <c r="K1796" s="916"/>
    </row>
    <row r="1797" spans="1:11" ht="15.6" hidden="1" x14ac:dyDescent="0.3">
      <c r="A1797" s="754"/>
      <c r="B1797" s="407" t="s">
        <v>1739</v>
      </c>
      <c r="C1797" s="407"/>
      <c r="D1797" s="408" t="s">
        <v>1860</v>
      </c>
      <c r="E1797" s="407"/>
      <c r="F1797" s="407"/>
      <c r="G1797" s="966"/>
      <c r="H1797" s="966"/>
      <c r="I1797" s="966"/>
      <c r="J1797" s="409"/>
      <c r="K1797" s="966"/>
    </row>
    <row r="1798" spans="1:11" ht="15.6" hidden="1" x14ac:dyDescent="0.3">
      <c r="A1798" s="754"/>
      <c r="B1798" s="7" t="s">
        <v>1740</v>
      </c>
      <c r="C1798" s="7"/>
      <c r="D1798" s="20" t="s">
        <v>1861</v>
      </c>
      <c r="E1798" s="7"/>
      <c r="F1798" s="7"/>
      <c r="G1798" s="964"/>
      <c r="H1798" s="964">
        <f>G1798*F1798</f>
        <v>0</v>
      </c>
      <c r="I1798" s="964">
        <f>H1798*$I$14</f>
        <v>0</v>
      </c>
      <c r="J1798" s="7"/>
      <c r="K1798" s="964">
        <f>SUM(H1798:I1798)</f>
        <v>0</v>
      </c>
    </row>
    <row r="1799" spans="1:11" ht="15.6" hidden="1" x14ac:dyDescent="0.3">
      <c r="A1799" s="754"/>
      <c r="B1799" s="670"/>
      <c r="C1799" s="671"/>
      <c r="D1799" s="670"/>
      <c r="E1799" s="9"/>
      <c r="F1799" s="9"/>
      <c r="G1799" s="916"/>
      <c r="H1799" s="916"/>
      <c r="I1799" s="916"/>
      <c r="J1799" s="9"/>
      <c r="K1799" s="916"/>
    </row>
    <row r="1800" spans="1:11" ht="15.6" hidden="1" x14ac:dyDescent="0.3">
      <c r="A1800" s="754"/>
      <c r="B1800" s="7" t="s">
        <v>1741</v>
      </c>
      <c r="C1800" s="7"/>
      <c r="D1800" s="20" t="s">
        <v>1862</v>
      </c>
      <c r="E1800" s="7"/>
      <c r="F1800" s="7"/>
      <c r="G1800" s="964"/>
      <c r="H1800" s="964">
        <f>G1800*F1800</f>
        <v>0</v>
      </c>
      <c r="I1800" s="964">
        <f>H1800*$I$14</f>
        <v>0</v>
      </c>
      <c r="J1800" s="7"/>
      <c r="K1800" s="964">
        <f>SUM(H1800:I1800)</f>
        <v>0</v>
      </c>
    </row>
    <row r="1801" spans="1:11" ht="15.6" hidden="1" x14ac:dyDescent="0.3">
      <c r="A1801" s="754"/>
      <c r="B1801" s="670"/>
      <c r="C1801" s="671"/>
      <c r="D1801" s="670"/>
      <c r="E1801" s="9"/>
      <c r="F1801" s="9"/>
      <c r="G1801" s="916"/>
      <c r="H1801" s="916"/>
      <c r="I1801" s="916"/>
      <c r="J1801" s="9"/>
      <c r="K1801" s="916"/>
    </row>
    <row r="1802" spans="1:11" ht="15.6" hidden="1" x14ac:dyDescent="0.3">
      <c r="A1802" s="754"/>
      <c r="B1802" s="7" t="s">
        <v>1742</v>
      </c>
      <c r="C1802" s="7"/>
      <c r="D1802" s="20" t="s">
        <v>1854</v>
      </c>
      <c r="E1802" s="7"/>
      <c r="F1802" s="7"/>
      <c r="G1802" s="964"/>
      <c r="H1802" s="964">
        <f>G1802*F1802</f>
        <v>0</v>
      </c>
      <c r="I1802" s="964">
        <f>H1802*$I$14</f>
        <v>0</v>
      </c>
      <c r="J1802" s="7"/>
      <c r="K1802" s="964">
        <f>SUM(H1802:I1802)</f>
        <v>0</v>
      </c>
    </row>
    <row r="1803" spans="1:11" ht="15.6" hidden="1" x14ac:dyDescent="0.3">
      <c r="A1803" s="754"/>
      <c r="B1803" s="670"/>
      <c r="C1803" s="671"/>
      <c r="D1803" s="670"/>
      <c r="E1803" s="9"/>
      <c r="F1803" s="9"/>
      <c r="G1803" s="916"/>
      <c r="H1803" s="916"/>
      <c r="I1803" s="916"/>
      <c r="J1803" s="9"/>
      <c r="K1803" s="916"/>
    </row>
    <row r="1804" spans="1:11" ht="15.6" hidden="1" x14ac:dyDescent="0.3">
      <c r="A1804" s="754"/>
      <c r="B1804" s="7" t="s">
        <v>1743</v>
      </c>
      <c r="C1804" s="7"/>
      <c r="D1804" s="20" t="s">
        <v>1855</v>
      </c>
      <c r="E1804" s="7"/>
      <c r="F1804" s="7"/>
      <c r="G1804" s="964"/>
      <c r="H1804" s="964">
        <f>G1804*F1804</f>
        <v>0</v>
      </c>
      <c r="I1804" s="964">
        <f>H1804*$I$14</f>
        <v>0</v>
      </c>
      <c r="J1804" s="7"/>
      <c r="K1804" s="964">
        <f>SUM(H1804:I1804)</f>
        <v>0</v>
      </c>
    </row>
    <row r="1805" spans="1:11" ht="15.6" hidden="1" x14ac:dyDescent="0.3">
      <c r="A1805" s="754"/>
      <c r="B1805" s="670"/>
      <c r="C1805" s="671"/>
      <c r="D1805" s="670"/>
      <c r="E1805" s="9"/>
      <c r="F1805" s="9"/>
      <c r="G1805" s="916"/>
      <c r="H1805" s="916"/>
      <c r="I1805" s="916"/>
      <c r="J1805" s="9"/>
      <c r="K1805" s="916"/>
    </row>
    <row r="1806" spans="1:11" ht="15.6" hidden="1" x14ac:dyDescent="0.3">
      <c r="A1806" s="754"/>
      <c r="B1806" s="407" t="s">
        <v>1744</v>
      </c>
      <c r="C1806" s="407"/>
      <c r="D1806" s="408" t="s">
        <v>1863</v>
      </c>
      <c r="E1806" s="407"/>
      <c r="F1806" s="407"/>
      <c r="G1806" s="966"/>
      <c r="H1806" s="966"/>
      <c r="I1806" s="966"/>
      <c r="J1806" s="409"/>
      <c r="K1806" s="966"/>
    </row>
    <row r="1807" spans="1:11" ht="15.6" hidden="1" x14ac:dyDescent="0.3">
      <c r="A1807" s="754"/>
      <c r="B1807" s="7" t="s">
        <v>1745</v>
      </c>
      <c r="C1807" s="7"/>
      <c r="D1807" s="20" t="s">
        <v>1864</v>
      </c>
      <c r="E1807" s="7"/>
      <c r="F1807" s="7"/>
      <c r="G1807" s="964"/>
      <c r="H1807" s="964">
        <f>G1807*F1807</f>
        <v>0</v>
      </c>
      <c r="I1807" s="964">
        <f>H1807*$I$14</f>
        <v>0</v>
      </c>
      <c r="J1807" s="7"/>
      <c r="K1807" s="964">
        <f>SUM(H1807:I1807)</f>
        <v>0</v>
      </c>
    </row>
    <row r="1808" spans="1:11" ht="15.6" hidden="1" x14ac:dyDescent="0.3">
      <c r="A1808" s="754"/>
      <c r="B1808" s="670"/>
      <c r="C1808" s="671"/>
      <c r="D1808" s="670"/>
      <c r="E1808" s="9"/>
      <c r="F1808" s="9"/>
      <c r="G1808" s="916"/>
      <c r="H1808" s="916"/>
      <c r="I1808" s="916"/>
      <c r="J1808" s="9"/>
      <c r="K1808" s="916"/>
    </row>
    <row r="1809" spans="1:11" ht="15.6" hidden="1" x14ac:dyDescent="0.3">
      <c r="A1809" s="754"/>
      <c r="B1809" s="7" t="s">
        <v>1746</v>
      </c>
      <c r="C1809" s="7"/>
      <c r="D1809" s="20" t="s">
        <v>1865</v>
      </c>
      <c r="E1809" s="7"/>
      <c r="F1809" s="7"/>
      <c r="G1809" s="964"/>
      <c r="H1809" s="964">
        <f>G1809*F1809</f>
        <v>0</v>
      </c>
      <c r="I1809" s="964">
        <f>H1809*$I$14</f>
        <v>0</v>
      </c>
      <c r="J1809" s="7"/>
      <c r="K1809" s="964">
        <f>SUM(H1809:I1809)</f>
        <v>0</v>
      </c>
    </row>
    <row r="1810" spans="1:11" ht="15.6" hidden="1" x14ac:dyDescent="0.3">
      <c r="A1810" s="754"/>
      <c r="B1810" s="670"/>
      <c r="C1810" s="671"/>
      <c r="D1810" s="670"/>
      <c r="E1810" s="9"/>
      <c r="F1810" s="9"/>
      <c r="G1810" s="916"/>
      <c r="H1810" s="916"/>
      <c r="I1810" s="916"/>
      <c r="J1810" s="9"/>
      <c r="K1810" s="916"/>
    </row>
    <row r="1811" spans="1:11" ht="15.6" hidden="1" x14ac:dyDescent="0.3">
      <c r="A1811" s="754"/>
      <c r="B1811" s="7" t="s">
        <v>1747</v>
      </c>
      <c r="C1811" s="7"/>
      <c r="D1811" s="20" t="s">
        <v>1854</v>
      </c>
      <c r="E1811" s="7"/>
      <c r="F1811" s="7"/>
      <c r="G1811" s="964"/>
      <c r="H1811" s="964">
        <f>G1811*F1811</f>
        <v>0</v>
      </c>
      <c r="I1811" s="964">
        <f>H1811*$I$14</f>
        <v>0</v>
      </c>
      <c r="J1811" s="7"/>
      <c r="K1811" s="964">
        <f>SUM(H1811:I1811)</f>
        <v>0</v>
      </c>
    </row>
    <row r="1812" spans="1:11" ht="15.6" hidden="1" x14ac:dyDescent="0.3">
      <c r="A1812" s="754"/>
      <c r="B1812" s="670"/>
      <c r="C1812" s="671"/>
      <c r="D1812" s="670"/>
      <c r="E1812" s="9"/>
      <c r="F1812" s="9"/>
      <c r="G1812" s="916"/>
      <c r="H1812" s="916"/>
      <c r="I1812" s="916"/>
      <c r="J1812" s="9"/>
      <c r="K1812" s="916"/>
    </row>
    <row r="1813" spans="1:11" ht="15.6" hidden="1" x14ac:dyDescent="0.3">
      <c r="A1813" s="754"/>
      <c r="B1813" s="7" t="s">
        <v>1748</v>
      </c>
      <c r="C1813" s="7"/>
      <c r="D1813" s="20" t="s">
        <v>1793</v>
      </c>
      <c r="E1813" s="7"/>
      <c r="F1813" s="7"/>
      <c r="G1813" s="964"/>
      <c r="H1813" s="964">
        <f>G1813*F1813</f>
        <v>0</v>
      </c>
      <c r="I1813" s="964">
        <f>H1813*$I$14</f>
        <v>0</v>
      </c>
      <c r="J1813" s="7"/>
      <c r="K1813" s="964">
        <f>SUM(H1813:I1813)</f>
        <v>0</v>
      </c>
    </row>
    <row r="1814" spans="1:11" ht="15.6" hidden="1" x14ac:dyDescent="0.3">
      <c r="A1814" s="754"/>
      <c r="B1814" s="670"/>
      <c r="C1814" s="671"/>
      <c r="D1814" s="670"/>
      <c r="E1814" s="9"/>
      <c r="F1814" s="9"/>
      <c r="G1814" s="916"/>
      <c r="H1814" s="916"/>
      <c r="I1814" s="916"/>
      <c r="J1814" s="9"/>
      <c r="K1814" s="916"/>
    </row>
    <row r="1815" spans="1:11" ht="15.6" hidden="1" x14ac:dyDescent="0.3">
      <c r="A1815" s="754"/>
      <c r="B1815" s="7" t="s">
        <v>1749</v>
      </c>
      <c r="C1815" s="7"/>
      <c r="D1815" s="20" t="s">
        <v>1356</v>
      </c>
      <c r="E1815" s="7"/>
      <c r="F1815" s="7"/>
      <c r="G1815" s="964"/>
      <c r="H1815" s="964">
        <f>G1815*F1815</f>
        <v>0</v>
      </c>
      <c r="I1815" s="964">
        <f>H1815*$I$14</f>
        <v>0</v>
      </c>
      <c r="J1815" s="7"/>
      <c r="K1815" s="964">
        <f>SUM(H1815:I1815)</f>
        <v>0</v>
      </c>
    </row>
    <row r="1816" spans="1:11" ht="15.6" hidden="1" x14ac:dyDescent="0.3">
      <c r="A1816" s="754"/>
      <c r="B1816" s="670"/>
      <c r="C1816" s="671"/>
      <c r="D1816" s="670"/>
      <c r="E1816" s="9"/>
      <c r="F1816" s="9"/>
      <c r="G1816" s="916"/>
      <c r="H1816" s="916"/>
      <c r="I1816" s="916"/>
      <c r="J1816" s="9"/>
      <c r="K1816" s="916"/>
    </row>
    <row r="1817" spans="1:11" ht="15.6" hidden="1" x14ac:dyDescent="0.3">
      <c r="A1817" s="754"/>
      <c r="B1817" s="7" t="s">
        <v>1750</v>
      </c>
      <c r="C1817" s="7"/>
      <c r="D1817" s="20" t="s">
        <v>1800</v>
      </c>
      <c r="E1817" s="7"/>
      <c r="F1817" s="7"/>
      <c r="G1817" s="964"/>
      <c r="H1817" s="964">
        <f>G1817*F1817</f>
        <v>0</v>
      </c>
      <c r="I1817" s="964">
        <f>H1817*$I$14</f>
        <v>0</v>
      </c>
      <c r="J1817" s="7"/>
      <c r="K1817" s="964">
        <f>SUM(H1817:I1817)</f>
        <v>0</v>
      </c>
    </row>
    <row r="1818" spans="1:11" ht="15.6" hidden="1" x14ac:dyDescent="0.3">
      <c r="A1818" s="754"/>
      <c r="B1818" s="670"/>
      <c r="C1818" s="671"/>
      <c r="D1818" s="670"/>
      <c r="E1818" s="9"/>
      <c r="F1818" s="9"/>
      <c r="G1818" s="916"/>
      <c r="H1818" s="916"/>
      <c r="I1818" s="916"/>
      <c r="J1818" s="9"/>
      <c r="K1818" s="916"/>
    </row>
    <row r="1819" spans="1:11" ht="15.6" hidden="1" x14ac:dyDescent="0.3">
      <c r="A1819" s="754"/>
      <c r="B1819" s="407" t="s">
        <v>1751</v>
      </c>
      <c r="C1819" s="407"/>
      <c r="D1819" s="408" t="s">
        <v>1866</v>
      </c>
      <c r="E1819" s="407"/>
      <c r="F1819" s="407"/>
      <c r="G1819" s="966"/>
      <c r="H1819" s="966"/>
      <c r="I1819" s="966"/>
      <c r="J1819" s="409"/>
      <c r="K1819" s="966"/>
    </row>
    <row r="1820" spans="1:11" ht="15.6" hidden="1" x14ac:dyDescent="0.3">
      <c r="A1820" s="754"/>
      <c r="B1820" s="7" t="s">
        <v>1752</v>
      </c>
      <c r="C1820" s="7"/>
      <c r="D1820" s="20" t="s">
        <v>1867</v>
      </c>
      <c r="E1820" s="7"/>
      <c r="F1820" s="7"/>
      <c r="G1820" s="964"/>
      <c r="H1820" s="964">
        <f>G1820*F1820</f>
        <v>0</v>
      </c>
      <c r="I1820" s="964">
        <f>H1820*$I$14</f>
        <v>0</v>
      </c>
      <c r="J1820" s="7"/>
      <c r="K1820" s="964">
        <f>SUM(H1820:I1820)</f>
        <v>0</v>
      </c>
    </row>
    <row r="1821" spans="1:11" ht="15.6" hidden="1" x14ac:dyDescent="0.3">
      <c r="A1821" s="754"/>
      <c r="B1821" s="670"/>
      <c r="C1821" s="671"/>
      <c r="D1821" s="670"/>
      <c r="E1821" s="9"/>
      <c r="F1821" s="9"/>
      <c r="G1821" s="916"/>
      <c r="H1821" s="916"/>
      <c r="I1821" s="916"/>
      <c r="J1821" s="9"/>
      <c r="K1821" s="916"/>
    </row>
    <row r="1822" spans="1:11" ht="15.6" hidden="1" x14ac:dyDescent="0.3">
      <c r="A1822" s="754"/>
      <c r="B1822" s="7" t="s">
        <v>1753</v>
      </c>
      <c r="C1822" s="7"/>
      <c r="D1822" s="20" t="s">
        <v>1868</v>
      </c>
      <c r="E1822" s="7"/>
      <c r="F1822" s="7"/>
      <c r="G1822" s="964"/>
      <c r="H1822" s="964">
        <f>G1822*F1822</f>
        <v>0</v>
      </c>
      <c r="I1822" s="964">
        <f>H1822*$I$14</f>
        <v>0</v>
      </c>
      <c r="J1822" s="7"/>
      <c r="K1822" s="964">
        <f>SUM(H1822:I1822)</f>
        <v>0</v>
      </c>
    </row>
    <row r="1823" spans="1:11" ht="15.6" hidden="1" x14ac:dyDescent="0.3">
      <c r="A1823" s="754"/>
      <c r="B1823" s="670"/>
      <c r="C1823" s="671"/>
      <c r="D1823" s="670"/>
      <c r="E1823" s="9"/>
      <c r="F1823" s="9"/>
      <c r="G1823" s="916"/>
      <c r="H1823" s="916"/>
      <c r="I1823" s="916"/>
      <c r="J1823" s="9"/>
      <c r="K1823" s="916"/>
    </row>
    <row r="1824" spans="1:11" ht="15.6" hidden="1" x14ac:dyDescent="0.3">
      <c r="A1824" s="754"/>
      <c r="B1824" s="7" t="s">
        <v>1754</v>
      </c>
      <c r="C1824" s="7"/>
      <c r="D1824" s="20" t="s">
        <v>1869</v>
      </c>
      <c r="E1824" s="7"/>
      <c r="F1824" s="7"/>
      <c r="G1824" s="964"/>
      <c r="H1824" s="964">
        <f>G1824*F1824</f>
        <v>0</v>
      </c>
      <c r="I1824" s="964">
        <f>H1824*$I$14</f>
        <v>0</v>
      </c>
      <c r="J1824" s="7"/>
      <c r="K1824" s="964">
        <f>SUM(H1824:I1824)</f>
        <v>0</v>
      </c>
    </row>
    <row r="1825" spans="1:11" ht="15.6" hidden="1" x14ac:dyDescent="0.3">
      <c r="A1825" s="754"/>
      <c r="B1825" s="670"/>
      <c r="C1825" s="671"/>
      <c r="D1825" s="670"/>
      <c r="E1825" s="9"/>
      <c r="F1825" s="9"/>
      <c r="G1825" s="916"/>
      <c r="H1825" s="916"/>
      <c r="I1825" s="916"/>
      <c r="J1825" s="9"/>
      <c r="K1825" s="916"/>
    </row>
    <row r="1826" spans="1:11" ht="15.6" hidden="1" x14ac:dyDescent="0.3">
      <c r="A1826" s="754"/>
      <c r="B1826" s="7" t="s">
        <v>1755</v>
      </c>
      <c r="C1826" s="7"/>
      <c r="D1826" s="20" t="s">
        <v>1855</v>
      </c>
      <c r="E1826" s="7"/>
      <c r="F1826" s="7"/>
      <c r="G1826" s="964"/>
      <c r="H1826" s="964">
        <f>G1826*F1826</f>
        <v>0</v>
      </c>
      <c r="I1826" s="964">
        <f>H1826*$I$14</f>
        <v>0</v>
      </c>
      <c r="J1826" s="7"/>
      <c r="K1826" s="964">
        <f>SUM(H1826:I1826)</f>
        <v>0</v>
      </c>
    </row>
    <row r="1827" spans="1:11" ht="15.6" hidden="1" x14ac:dyDescent="0.3">
      <c r="A1827" s="754"/>
      <c r="B1827" s="670"/>
      <c r="C1827" s="671"/>
      <c r="D1827" s="670"/>
      <c r="E1827" s="9"/>
      <c r="F1827" s="9"/>
      <c r="G1827" s="916"/>
      <c r="H1827" s="916"/>
      <c r="I1827" s="916"/>
      <c r="J1827" s="9"/>
      <c r="K1827" s="916"/>
    </row>
    <row r="1828" spans="1:11" ht="15.6" hidden="1" x14ac:dyDescent="0.3">
      <c r="A1828" s="754"/>
      <c r="B1828" s="407" t="s">
        <v>1756</v>
      </c>
      <c r="C1828" s="407"/>
      <c r="D1828" s="408" t="s">
        <v>1870</v>
      </c>
      <c r="E1828" s="407"/>
      <c r="F1828" s="407"/>
      <c r="G1828" s="966"/>
      <c r="H1828" s="966"/>
      <c r="I1828" s="966"/>
      <c r="J1828" s="409"/>
      <c r="K1828" s="966"/>
    </row>
    <row r="1829" spans="1:11" ht="15.6" hidden="1" x14ac:dyDescent="0.3">
      <c r="A1829" s="754"/>
      <c r="B1829" s="7" t="s">
        <v>1757</v>
      </c>
      <c r="C1829" s="7"/>
      <c r="D1829" s="20" t="s">
        <v>1867</v>
      </c>
      <c r="E1829" s="7"/>
      <c r="F1829" s="7"/>
      <c r="G1829" s="964"/>
      <c r="H1829" s="964">
        <f>G1829*F1829</f>
        <v>0</v>
      </c>
      <c r="I1829" s="964">
        <f>H1829*$I$14</f>
        <v>0</v>
      </c>
      <c r="J1829" s="7"/>
      <c r="K1829" s="964">
        <f>SUM(H1829:I1829)</f>
        <v>0</v>
      </c>
    </row>
    <row r="1830" spans="1:11" ht="15.6" hidden="1" x14ac:dyDescent="0.3">
      <c r="A1830" s="754"/>
      <c r="B1830" s="670"/>
      <c r="C1830" s="671"/>
      <c r="D1830" s="670"/>
      <c r="E1830" s="9"/>
      <c r="F1830" s="9"/>
      <c r="G1830" s="916"/>
      <c r="H1830" s="916"/>
      <c r="I1830" s="916"/>
      <c r="J1830" s="9"/>
      <c r="K1830" s="916"/>
    </row>
    <row r="1831" spans="1:11" ht="15.6" hidden="1" x14ac:dyDescent="0.3">
      <c r="A1831" s="754"/>
      <c r="B1831" s="7" t="s">
        <v>1758</v>
      </c>
      <c r="C1831" s="7"/>
      <c r="D1831" s="20" t="s">
        <v>1871</v>
      </c>
      <c r="E1831" s="7"/>
      <c r="F1831" s="7"/>
      <c r="G1831" s="964"/>
      <c r="H1831" s="964">
        <f>G1831*F1831</f>
        <v>0</v>
      </c>
      <c r="I1831" s="964">
        <f>H1831*$I$14</f>
        <v>0</v>
      </c>
      <c r="J1831" s="7"/>
      <c r="K1831" s="964">
        <f>SUM(H1831:I1831)</f>
        <v>0</v>
      </c>
    </row>
    <row r="1832" spans="1:11" ht="15.6" hidden="1" x14ac:dyDescent="0.3">
      <c r="A1832" s="754"/>
      <c r="B1832" s="670"/>
      <c r="C1832" s="671"/>
      <c r="D1832" s="670"/>
      <c r="E1832" s="9"/>
      <c r="F1832" s="9"/>
      <c r="G1832" s="916"/>
      <c r="H1832" s="916"/>
      <c r="I1832" s="916"/>
      <c r="J1832" s="9"/>
      <c r="K1832" s="916"/>
    </row>
    <row r="1833" spans="1:11" ht="15.6" hidden="1" x14ac:dyDescent="0.3">
      <c r="A1833" s="754"/>
      <c r="B1833" s="7" t="s">
        <v>1759</v>
      </c>
      <c r="C1833" s="7"/>
      <c r="D1833" s="20" t="s">
        <v>1872</v>
      </c>
      <c r="E1833" s="7"/>
      <c r="F1833" s="7"/>
      <c r="G1833" s="964"/>
      <c r="H1833" s="964">
        <f>G1833*F1833</f>
        <v>0</v>
      </c>
      <c r="I1833" s="964">
        <f>H1833*$I$14</f>
        <v>0</v>
      </c>
      <c r="J1833" s="7"/>
      <c r="K1833" s="964">
        <f>SUM(H1833:I1833)</f>
        <v>0</v>
      </c>
    </row>
    <row r="1834" spans="1:11" ht="15.6" hidden="1" x14ac:dyDescent="0.3">
      <c r="A1834" s="754"/>
      <c r="B1834" s="670"/>
      <c r="C1834" s="671"/>
      <c r="D1834" s="670"/>
      <c r="E1834" s="9"/>
      <c r="F1834" s="9"/>
      <c r="G1834" s="916"/>
      <c r="H1834" s="916"/>
      <c r="I1834" s="916"/>
      <c r="J1834" s="9"/>
      <c r="K1834" s="916"/>
    </row>
    <row r="1835" spans="1:11" ht="15.6" hidden="1" x14ac:dyDescent="0.3">
      <c r="A1835" s="754"/>
      <c r="B1835" s="7" t="s">
        <v>1760</v>
      </c>
      <c r="C1835" s="7"/>
      <c r="D1835" s="20" t="s">
        <v>1873</v>
      </c>
      <c r="E1835" s="7"/>
      <c r="F1835" s="7"/>
      <c r="G1835" s="964"/>
      <c r="H1835" s="964">
        <f>G1835*F1835</f>
        <v>0</v>
      </c>
      <c r="I1835" s="964">
        <f>H1835*$I$14</f>
        <v>0</v>
      </c>
      <c r="J1835" s="7"/>
      <c r="K1835" s="964">
        <f>SUM(H1835:I1835)</f>
        <v>0</v>
      </c>
    </row>
    <row r="1836" spans="1:11" ht="15.6" hidden="1" x14ac:dyDescent="0.3">
      <c r="A1836" s="754"/>
      <c r="B1836" s="670"/>
      <c r="C1836" s="671"/>
      <c r="D1836" s="670"/>
      <c r="E1836" s="9"/>
      <c r="F1836" s="9"/>
      <c r="G1836" s="916"/>
      <c r="H1836" s="916"/>
      <c r="I1836" s="916"/>
      <c r="J1836" s="9"/>
      <c r="K1836" s="916"/>
    </row>
    <row r="1837" spans="1:11" ht="15.6" hidden="1" x14ac:dyDescent="0.3">
      <c r="A1837" s="754"/>
      <c r="B1837" s="7" t="s">
        <v>1761</v>
      </c>
      <c r="C1837" s="7"/>
      <c r="D1837" s="20" t="s">
        <v>1854</v>
      </c>
      <c r="E1837" s="7"/>
      <c r="F1837" s="7"/>
      <c r="G1837" s="964"/>
      <c r="H1837" s="964">
        <f>G1837*F1837</f>
        <v>0</v>
      </c>
      <c r="I1837" s="964">
        <f>H1837*$I$14</f>
        <v>0</v>
      </c>
      <c r="J1837" s="7"/>
      <c r="K1837" s="964">
        <f>SUM(H1837:I1837)</f>
        <v>0</v>
      </c>
    </row>
    <row r="1838" spans="1:11" ht="15.6" hidden="1" x14ac:dyDescent="0.3">
      <c r="A1838" s="754"/>
      <c r="B1838" s="670"/>
      <c r="C1838" s="671"/>
      <c r="D1838" s="670"/>
      <c r="E1838" s="9"/>
      <c r="F1838" s="9"/>
      <c r="G1838" s="916"/>
      <c r="H1838" s="916"/>
      <c r="I1838" s="916"/>
      <c r="J1838" s="9"/>
      <c r="K1838" s="916"/>
    </row>
    <row r="1839" spans="1:11" ht="15.6" hidden="1" x14ac:dyDescent="0.3">
      <c r="A1839" s="754"/>
      <c r="B1839" s="7" t="s">
        <v>1762</v>
      </c>
      <c r="C1839" s="7"/>
      <c r="D1839" s="20" t="s">
        <v>1874</v>
      </c>
      <c r="E1839" s="7"/>
      <c r="F1839" s="7"/>
      <c r="G1839" s="964"/>
      <c r="H1839" s="964">
        <f>G1839*F1839</f>
        <v>0</v>
      </c>
      <c r="I1839" s="964">
        <f>H1839*$I$14</f>
        <v>0</v>
      </c>
      <c r="J1839" s="7"/>
      <c r="K1839" s="964">
        <f>SUM(H1839:I1839)</f>
        <v>0</v>
      </c>
    </row>
    <row r="1840" spans="1:11" ht="15.6" hidden="1" x14ac:dyDescent="0.3">
      <c r="A1840" s="754"/>
      <c r="B1840" s="670"/>
      <c r="C1840" s="671"/>
      <c r="D1840" s="670"/>
      <c r="E1840" s="9"/>
      <c r="F1840" s="9"/>
      <c r="G1840" s="916"/>
      <c r="H1840" s="916"/>
      <c r="I1840" s="916"/>
      <c r="J1840" s="9"/>
      <c r="K1840" s="916"/>
    </row>
    <row r="1841" spans="1:13" ht="15.6" hidden="1" x14ac:dyDescent="0.3">
      <c r="A1841" s="754"/>
      <c r="B1841" s="7" t="s">
        <v>1763</v>
      </c>
      <c r="C1841" s="7"/>
      <c r="D1841" s="20" t="s">
        <v>1856</v>
      </c>
      <c r="E1841" s="7"/>
      <c r="F1841" s="7"/>
      <c r="G1841" s="964"/>
      <c r="H1841" s="964">
        <f>G1841*F1841</f>
        <v>0</v>
      </c>
      <c r="I1841" s="964">
        <f>H1841*$I$14</f>
        <v>0</v>
      </c>
      <c r="J1841" s="7"/>
      <c r="K1841" s="964">
        <f>SUM(H1841:I1841)</f>
        <v>0</v>
      </c>
    </row>
    <row r="1842" spans="1:13" ht="12" customHeight="1" x14ac:dyDescent="0.3">
      <c r="A1842" s="754" t="s">
        <v>4247</v>
      </c>
      <c r="B1842" s="670"/>
      <c r="C1842" s="671"/>
      <c r="D1842" s="670"/>
      <c r="E1842" s="9"/>
      <c r="F1842" s="9"/>
      <c r="G1842" s="916"/>
      <c r="H1842" s="916"/>
      <c r="I1842" s="916"/>
      <c r="J1842" s="9"/>
      <c r="K1842" s="916"/>
      <c r="L1842" s="1058"/>
      <c r="M1842" s="1058"/>
    </row>
    <row r="1843" spans="1:13" ht="15.6" x14ac:dyDescent="0.3">
      <c r="A1843" s="754" t="str">
        <f>IF(K1843&lt;&gt;0,"x","")</f>
        <v>x</v>
      </c>
      <c r="B1843" s="407" t="s">
        <v>1764</v>
      </c>
      <c r="C1843" s="407"/>
      <c r="D1843" s="408" t="s">
        <v>1875</v>
      </c>
      <c r="E1843" s="407"/>
      <c r="F1843" s="407"/>
      <c r="G1843" s="966"/>
      <c r="H1843" s="966">
        <f>TRUNC(SUM(H1844:H1901),2)</f>
        <v>21901.83</v>
      </c>
      <c r="I1843" s="966">
        <f>TRUNC(SUM(I1844:I1901),2)</f>
        <v>5903.96</v>
      </c>
      <c r="J1843" s="966">
        <f>TRUNC(SUM(J1844:J1901),2)</f>
        <v>0</v>
      </c>
      <c r="K1843" s="966">
        <f>TRUNC(SUM(K1844:K1901),2)</f>
        <v>27805.79</v>
      </c>
      <c r="L1843" s="1058"/>
      <c r="M1843" s="1058"/>
    </row>
    <row r="1844" spans="1:13" ht="15.6" hidden="1" x14ac:dyDescent="0.3">
      <c r="A1844" s="754"/>
      <c r="B1844" s="574" t="s">
        <v>1765</v>
      </c>
      <c r="C1844" s="574"/>
      <c r="D1844" s="571" t="s">
        <v>1876</v>
      </c>
      <c r="E1844" s="9"/>
      <c r="F1844" s="16"/>
      <c r="G1844" s="916"/>
      <c r="H1844" s="916">
        <f>G1844*F1844</f>
        <v>0</v>
      </c>
      <c r="I1844" s="916">
        <f>H1844*$I$14</f>
        <v>0</v>
      </c>
      <c r="J1844" s="10"/>
      <c r="K1844" s="953">
        <f>SUM(H1844:I1844)</f>
        <v>0</v>
      </c>
    </row>
    <row r="1845" spans="1:13" ht="15.6" x14ac:dyDescent="0.3">
      <c r="A1845" s="754" t="s">
        <v>4247</v>
      </c>
      <c r="B1845" s="116" t="s">
        <v>1766</v>
      </c>
      <c r="C1845" s="116"/>
      <c r="D1845" s="115" t="s">
        <v>1877</v>
      </c>
      <c r="E1845" s="116"/>
      <c r="F1845" s="133"/>
      <c r="G1845" s="960"/>
      <c r="H1845" s="852"/>
      <c r="I1845" s="852"/>
      <c r="J1845" s="75"/>
      <c r="K1845" s="954"/>
      <c r="L1845" s="1058"/>
      <c r="M1845" s="1058"/>
    </row>
    <row r="1846" spans="1:13" ht="52.8" x14ac:dyDescent="0.3">
      <c r="A1846" s="754" t="str">
        <f>IF(K1846&lt;&gt;0,"x","")</f>
        <v>x</v>
      </c>
      <c r="B1846" s="69" t="s">
        <v>2957</v>
      </c>
      <c r="C1846" s="459" t="s">
        <v>3388</v>
      </c>
      <c r="D1846" s="647" t="s">
        <v>2905</v>
      </c>
      <c r="E1846" s="9">
        <v>1</v>
      </c>
      <c r="F1846" s="16" t="s">
        <v>60</v>
      </c>
      <c r="G1846" s="916">
        <v>1182.472465957544</v>
      </c>
      <c r="H1846" s="916">
        <f>TRUNC(E1846*G1846,2)</f>
        <v>1182.47</v>
      </c>
      <c r="I1846" s="916">
        <f>TRUNC(H1846*$I$14,2)</f>
        <v>318.75</v>
      </c>
      <c r="J1846" s="10"/>
      <c r="K1846" s="953">
        <f>TRUNC(SUM(H1846:I1846),2)</f>
        <v>1501.22</v>
      </c>
      <c r="L1846" s="1058"/>
      <c r="M1846" s="1058"/>
    </row>
    <row r="1847" spans="1:13" ht="26.4" x14ac:dyDescent="0.3">
      <c r="A1847" s="754" t="str">
        <f>IF(K1847&lt;&gt;0,"x","")</f>
        <v>x</v>
      </c>
      <c r="B1847" s="69" t="s">
        <v>2958</v>
      </c>
      <c r="C1847" s="459" t="s">
        <v>3389</v>
      </c>
      <c r="D1847" s="647" t="s">
        <v>3277</v>
      </c>
      <c r="E1847" s="9">
        <v>2</v>
      </c>
      <c r="F1847" s="16" t="s">
        <v>60</v>
      </c>
      <c r="G1847" s="916">
        <v>256.27056924168409</v>
      </c>
      <c r="H1847" s="916">
        <f>TRUNC(E1847*G1847,2)</f>
        <v>512.54</v>
      </c>
      <c r="I1847" s="916">
        <f>TRUNC(H1847*$I$14,2)</f>
        <v>138.16</v>
      </c>
      <c r="J1847" s="18"/>
      <c r="K1847" s="953">
        <f>TRUNC(SUM(H1847:I1847),2)</f>
        <v>650.70000000000005</v>
      </c>
      <c r="L1847" s="1058"/>
      <c r="M1847" s="1058"/>
    </row>
    <row r="1848" spans="1:13" ht="26.4" x14ac:dyDescent="0.3">
      <c r="A1848" s="754" t="str">
        <f>IF(K1848&lt;&gt;0,"x","")</f>
        <v>x</v>
      </c>
      <c r="B1848" s="69" t="s">
        <v>2959</v>
      </c>
      <c r="C1848" s="459" t="s">
        <v>3390</v>
      </c>
      <c r="D1848" s="647" t="s">
        <v>2908</v>
      </c>
      <c r="E1848" s="9">
        <v>3</v>
      </c>
      <c r="F1848" s="16" t="s">
        <v>60</v>
      </c>
      <c r="G1848" s="916">
        <v>469.89717972076852</v>
      </c>
      <c r="H1848" s="916">
        <f>TRUNC(E1848*G1848,2)</f>
        <v>1409.69</v>
      </c>
      <c r="I1848" s="916">
        <f>TRUNC(H1848*$I$14,2)</f>
        <v>380</v>
      </c>
      <c r="J1848" s="18"/>
      <c r="K1848" s="953">
        <f>TRUNC(SUM(H1848:I1848),2)</f>
        <v>1789.69</v>
      </c>
      <c r="L1848" s="1058"/>
      <c r="M1848" s="1058"/>
    </row>
    <row r="1849" spans="1:13" ht="26.4" x14ac:dyDescent="0.3">
      <c r="A1849" s="754" t="str">
        <f>IF(K1849&lt;&gt;0,"x","")</f>
        <v>x</v>
      </c>
      <c r="B1849" s="574" t="s">
        <v>2960</v>
      </c>
      <c r="C1849" s="459" t="s">
        <v>3391</v>
      </c>
      <c r="D1849" s="647" t="s">
        <v>2909</v>
      </c>
      <c r="E1849" s="9">
        <v>1</v>
      </c>
      <c r="F1849" s="16" t="s">
        <v>60</v>
      </c>
      <c r="G1849" s="916">
        <v>170.76727818738053</v>
      </c>
      <c r="H1849" s="916">
        <f>TRUNC(E1849*G1849,2)</f>
        <v>170.76</v>
      </c>
      <c r="I1849" s="916">
        <f>TRUNC(H1849*$I$14,2)</f>
        <v>46.03</v>
      </c>
      <c r="J1849" s="18"/>
      <c r="K1849" s="953">
        <f>TRUNC(SUM(H1849:I1849),2)</f>
        <v>216.79</v>
      </c>
      <c r="L1849" s="1058"/>
      <c r="M1849" s="1058"/>
    </row>
    <row r="1850" spans="1:13" ht="15.6" hidden="1" x14ac:dyDescent="0.3">
      <c r="A1850" s="754"/>
      <c r="B1850" s="82"/>
      <c r="C1850" s="82"/>
      <c r="D1850" s="647"/>
      <c r="E1850" s="9"/>
      <c r="F1850" s="17"/>
      <c r="G1850" s="969"/>
      <c r="H1850" s="969"/>
      <c r="I1850" s="969"/>
      <c r="J1850" s="18"/>
      <c r="K1850" s="958"/>
    </row>
    <row r="1851" spans="1:13" ht="15.6" hidden="1" x14ac:dyDescent="0.3">
      <c r="A1851" s="754"/>
      <c r="B1851" s="574" t="s">
        <v>1767</v>
      </c>
      <c r="C1851" s="574"/>
      <c r="D1851" s="647" t="s">
        <v>1878</v>
      </c>
      <c r="E1851" s="9"/>
      <c r="F1851" s="16"/>
      <c r="G1851" s="916"/>
      <c r="H1851" s="916">
        <f>G1851*F1851</f>
        <v>0</v>
      </c>
      <c r="I1851" s="916">
        <f>H1851*$I$14</f>
        <v>0</v>
      </c>
      <c r="J1851" s="10"/>
      <c r="K1851" s="953">
        <f>SUM(H1851:I1851)</f>
        <v>0</v>
      </c>
    </row>
    <row r="1852" spans="1:13" ht="15.6" hidden="1" x14ac:dyDescent="0.3">
      <c r="A1852" s="754"/>
      <c r="B1852" s="574" t="s">
        <v>1768</v>
      </c>
      <c r="C1852" s="574"/>
      <c r="D1852" s="647" t="s">
        <v>1879</v>
      </c>
      <c r="E1852" s="9"/>
      <c r="F1852" s="16"/>
      <c r="G1852" s="916"/>
      <c r="H1852" s="916">
        <f>G1852*F1852</f>
        <v>0</v>
      </c>
      <c r="I1852" s="916">
        <f>H1852*$I$14</f>
        <v>0</v>
      </c>
      <c r="J1852" s="10"/>
      <c r="K1852" s="953">
        <f>SUM(H1852:I1852)</f>
        <v>0</v>
      </c>
    </row>
    <row r="1853" spans="1:13" ht="15.6" hidden="1" x14ac:dyDescent="0.3">
      <c r="A1853" s="754"/>
      <c r="B1853" s="574" t="s">
        <v>1769</v>
      </c>
      <c r="C1853" s="574"/>
      <c r="D1853" s="647" t="s">
        <v>1880</v>
      </c>
      <c r="E1853" s="9"/>
      <c r="F1853" s="16"/>
      <c r="G1853" s="916"/>
      <c r="H1853" s="916">
        <f>G1853*F1853</f>
        <v>0</v>
      </c>
      <c r="I1853" s="916">
        <f>H1853*$I$14</f>
        <v>0</v>
      </c>
      <c r="J1853" s="10"/>
      <c r="K1853" s="953">
        <f>SUM(H1853:I1853)</f>
        <v>0</v>
      </c>
    </row>
    <row r="1854" spans="1:13" ht="15.6" hidden="1" x14ac:dyDescent="0.3">
      <c r="A1854" s="754"/>
      <c r="B1854" s="574" t="s">
        <v>1770</v>
      </c>
      <c r="C1854" s="574"/>
      <c r="D1854" s="647" t="s">
        <v>1881</v>
      </c>
      <c r="E1854" s="9"/>
      <c r="F1854" s="16"/>
      <c r="G1854" s="916"/>
      <c r="H1854" s="916"/>
      <c r="I1854" s="916"/>
      <c r="J1854" s="10"/>
      <c r="K1854" s="953"/>
    </row>
    <row r="1855" spans="1:13" ht="39.6" hidden="1" x14ac:dyDescent="0.3">
      <c r="A1855" s="754"/>
      <c r="B1855" s="574" t="s">
        <v>2961</v>
      </c>
      <c r="C1855" s="574"/>
      <c r="D1855" s="647" t="s">
        <v>2546</v>
      </c>
      <c r="E1855" s="9"/>
      <c r="F1855" s="92" t="s">
        <v>210</v>
      </c>
      <c r="G1855" s="916"/>
      <c r="H1855" s="969">
        <f>G1855*E1855</f>
        <v>0</v>
      </c>
      <c r="I1855" s="969">
        <f>H1855*$I$14</f>
        <v>0</v>
      </c>
      <c r="J1855" s="18"/>
      <c r="K1855" s="969">
        <f>SUM(H1855:I1855)</f>
        <v>0</v>
      </c>
    </row>
    <row r="1856" spans="1:13" ht="39.6" hidden="1" x14ac:dyDescent="0.3">
      <c r="A1856" s="754"/>
      <c r="B1856" s="574" t="s">
        <v>2962</v>
      </c>
      <c r="C1856" s="574"/>
      <c r="D1856" s="647" t="s">
        <v>2547</v>
      </c>
      <c r="E1856" s="9"/>
      <c r="F1856" s="96" t="s">
        <v>210</v>
      </c>
      <c r="G1856" s="916"/>
      <c r="H1856" s="969">
        <f>G1856*E1856</f>
        <v>0</v>
      </c>
      <c r="I1856" s="969">
        <f>H1856*$I$14</f>
        <v>0</v>
      </c>
      <c r="J1856" s="18"/>
      <c r="K1856" s="969">
        <f>SUM(H1856:I1856)</f>
        <v>0</v>
      </c>
    </row>
    <row r="1857" spans="1:13" ht="39.6" hidden="1" x14ac:dyDescent="0.3">
      <c r="A1857" s="754"/>
      <c r="B1857" s="574" t="s">
        <v>2963</v>
      </c>
      <c r="C1857" s="574" t="s">
        <v>3013</v>
      </c>
      <c r="D1857" s="647" t="s">
        <v>2548</v>
      </c>
      <c r="E1857" s="9"/>
      <c r="F1857" s="134" t="s">
        <v>210</v>
      </c>
      <c r="G1857" s="916"/>
      <c r="H1857" s="969">
        <f>G1857*E1857</f>
        <v>0</v>
      </c>
      <c r="I1857" s="969">
        <f>H1857*$I$14</f>
        <v>0</v>
      </c>
      <c r="J1857" s="18"/>
      <c r="K1857" s="969">
        <f>SUM(H1857:I1857)</f>
        <v>0</v>
      </c>
    </row>
    <row r="1858" spans="1:13" ht="15.6" hidden="1" x14ac:dyDescent="0.3">
      <c r="A1858" s="754"/>
      <c r="B1858" s="574"/>
      <c r="C1858" s="574"/>
      <c r="D1858" s="647"/>
      <c r="E1858" s="9"/>
      <c r="F1858" s="16"/>
      <c r="G1858" s="916"/>
      <c r="H1858" s="916"/>
      <c r="I1858" s="916"/>
      <c r="J1858" s="10"/>
      <c r="K1858" s="953"/>
    </row>
    <row r="1859" spans="1:13" ht="15.6" x14ac:dyDescent="0.3">
      <c r="A1859" s="754" t="s">
        <v>4247</v>
      </c>
      <c r="B1859" s="574"/>
      <c r="C1859" s="574"/>
      <c r="D1859" s="647"/>
      <c r="E1859" s="9"/>
      <c r="F1859" s="16"/>
      <c r="G1859" s="916"/>
      <c r="H1859" s="916"/>
      <c r="I1859" s="916"/>
      <c r="J1859" s="10"/>
      <c r="K1859" s="953"/>
      <c r="L1859" s="1058"/>
      <c r="M1859" s="1058"/>
    </row>
    <row r="1860" spans="1:13" ht="15.6" x14ac:dyDescent="0.3">
      <c r="A1860" s="754" t="s">
        <v>4247</v>
      </c>
      <c r="B1860" s="24" t="s">
        <v>1771</v>
      </c>
      <c r="C1860" s="24"/>
      <c r="D1860" s="115" t="s">
        <v>1826</v>
      </c>
      <c r="E1860" s="24"/>
      <c r="F1860" s="21"/>
      <c r="G1860" s="852"/>
      <c r="H1860" s="852"/>
      <c r="I1860" s="852"/>
      <c r="J1860" s="75"/>
      <c r="K1860" s="954"/>
      <c r="L1860" s="1058"/>
      <c r="M1860" s="1058"/>
    </row>
    <row r="1861" spans="1:13" ht="26.4" x14ac:dyDescent="0.3">
      <c r="A1861" s="754" t="str">
        <f>IF(K1861&lt;&gt;0,"x","")</f>
        <v>x</v>
      </c>
      <c r="B1861" s="82" t="s">
        <v>3033</v>
      </c>
      <c r="C1861" s="831" t="s">
        <v>3032</v>
      </c>
      <c r="D1861" s="647" t="s">
        <v>2913</v>
      </c>
      <c r="E1861" s="28">
        <v>58</v>
      </c>
      <c r="F1861" s="17" t="s">
        <v>60</v>
      </c>
      <c r="G1861" s="969">
        <v>29.873106166467682</v>
      </c>
      <c r="H1861" s="916">
        <f>TRUNC(E1861*G1861,2)</f>
        <v>1732.64</v>
      </c>
      <c r="I1861" s="916">
        <f>TRUNC(H1861*$I$14,2)</f>
        <v>467.06</v>
      </c>
      <c r="J1861" s="18"/>
      <c r="K1861" s="953">
        <f>TRUNC(SUM(H1861:I1861),2)</f>
        <v>2199.6999999999998</v>
      </c>
      <c r="L1861" s="1058"/>
      <c r="M1861" s="1058"/>
    </row>
    <row r="1862" spans="1:13" ht="15.6" x14ac:dyDescent="0.3">
      <c r="A1862" s="754" t="s">
        <v>4247</v>
      </c>
      <c r="B1862" s="69"/>
      <c r="C1862" s="69"/>
      <c r="D1862" s="647"/>
      <c r="E1862" s="9"/>
      <c r="F1862" s="29"/>
      <c r="G1862" s="970"/>
      <c r="H1862" s="970"/>
      <c r="I1862" s="970"/>
      <c r="J1862" s="30"/>
      <c r="K1862" s="965"/>
      <c r="L1862" s="1058"/>
      <c r="M1862" s="1058"/>
    </row>
    <row r="1863" spans="1:13" ht="15.6" x14ac:dyDescent="0.3">
      <c r="A1863" s="754" t="s">
        <v>4247</v>
      </c>
      <c r="B1863" s="116" t="s">
        <v>1772</v>
      </c>
      <c r="C1863" s="116"/>
      <c r="D1863" s="115" t="s">
        <v>1882</v>
      </c>
      <c r="E1863" s="116"/>
      <c r="F1863" s="133"/>
      <c r="G1863" s="960"/>
      <c r="H1863" s="852"/>
      <c r="I1863" s="852"/>
      <c r="J1863" s="75"/>
      <c r="K1863" s="954"/>
      <c r="L1863" s="1058"/>
      <c r="M1863" s="1058"/>
    </row>
    <row r="1864" spans="1:13" ht="39.6" x14ac:dyDescent="0.3">
      <c r="A1864" s="754" t="str">
        <f>IF(K1864&lt;&gt;0,"x","")</f>
        <v>x</v>
      </c>
      <c r="B1864" s="574" t="s">
        <v>3473</v>
      </c>
      <c r="C1864" s="459" t="s">
        <v>3392</v>
      </c>
      <c r="D1864" s="647" t="s">
        <v>2907</v>
      </c>
      <c r="E1864" s="9">
        <v>3</v>
      </c>
      <c r="F1864" s="16" t="s">
        <v>60</v>
      </c>
      <c r="G1864" s="916">
        <v>58.430040766188448</v>
      </c>
      <c r="H1864" s="916">
        <f>TRUNC(E1864*G1864,2)</f>
        <v>175.29</v>
      </c>
      <c r="I1864" s="916">
        <f>TRUNC(H1864*$I$14,2)</f>
        <v>47.25</v>
      </c>
      <c r="J1864" s="10"/>
      <c r="K1864" s="953">
        <f>TRUNC(SUM(H1864:I1864),2)</f>
        <v>222.54</v>
      </c>
      <c r="L1864" s="1058"/>
      <c r="M1864" s="1058"/>
    </row>
    <row r="1865" spans="1:13" ht="15.6" hidden="1" x14ac:dyDescent="0.3">
      <c r="A1865" s="754"/>
      <c r="B1865" s="574"/>
      <c r="C1865" s="574"/>
      <c r="D1865" s="647"/>
      <c r="E1865" s="9"/>
      <c r="F1865" s="16"/>
      <c r="G1865" s="916"/>
      <c r="H1865" s="916"/>
      <c r="I1865" s="916"/>
      <c r="J1865" s="10"/>
      <c r="K1865" s="953"/>
    </row>
    <row r="1866" spans="1:13" ht="15.6" hidden="1" x14ac:dyDescent="0.3">
      <c r="A1866" s="754"/>
      <c r="B1866" s="574" t="s">
        <v>1773</v>
      </c>
      <c r="C1866" s="574"/>
      <c r="D1866" s="647" t="s">
        <v>1854</v>
      </c>
      <c r="E1866" s="9"/>
      <c r="F1866" s="16"/>
      <c r="G1866" s="916"/>
      <c r="H1866" s="916">
        <f>G1866*F1866</f>
        <v>0</v>
      </c>
      <c r="I1866" s="916">
        <f>H1866*$I$14</f>
        <v>0</v>
      </c>
      <c r="J1866" s="10"/>
      <c r="K1866" s="953">
        <f>SUM(H1866:I1866)</f>
        <v>0</v>
      </c>
    </row>
    <row r="1867" spans="1:13" ht="15.6" hidden="1" x14ac:dyDescent="0.3">
      <c r="A1867" s="754"/>
      <c r="B1867" s="574" t="s">
        <v>1774</v>
      </c>
      <c r="C1867" s="574"/>
      <c r="D1867" s="647" t="s">
        <v>1835</v>
      </c>
      <c r="E1867" s="9"/>
      <c r="F1867" s="16"/>
      <c r="G1867" s="916"/>
      <c r="H1867" s="916">
        <f>G1867*F1867</f>
        <v>0</v>
      </c>
      <c r="I1867" s="916">
        <f>H1867*$I$14</f>
        <v>0</v>
      </c>
      <c r="J1867" s="10"/>
      <c r="K1867" s="953">
        <f>SUM(H1867:I1867)</f>
        <v>0</v>
      </c>
    </row>
    <row r="1868" spans="1:13" ht="15.6" hidden="1" x14ac:dyDescent="0.3">
      <c r="A1868" s="754"/>
      <c r="B1868" s="69" t="s">
        <v>1775</v>
      </c>
      <c r="C1868" s="69"/>
      <c r="D1868" s="647" t="s">
        <v>1883</v>
      </c>
      <c r="E1868" s="140"/>
      <c r="F1868" s="29"/>
      <c r="G1868" s="970"/>
      <c r="H1868" s="970"/>
      <c r="I1868" s="970"/>
      <c r="J1868" s="30"/>
      <c r="K1868" s="965"/>
    </row>
    <row r="1869" spans="1:13" ht="15.6" x14ac:dyDescent="0.3">
      <c r="A1869" s="754" t="s">
        <v>4247</v>
      </c>
      <c r="B1869" s="27"/>
      <c r="C1869" s="27"/>
      <c r="D1869" s="647"/>
      <c r="E1869" s="672"/>
      <c r="F1869" s="636"/>
      <c r="H1869" s="962"/>
      <c r="I1869" s="962"/>
      <c r="J1869" s="14"/>
      <c r="K1869" s="962"/>
      <c r="L1869" s="1058"/>
      <c r="M1869" s="1058"/>
    </row>
    <row r="1870" spans="1:13" ht="15.6" x14ac:dyDescent="0.3">
      <c r="A1870" s="754" t="s">
        <v>4247</v>
      </c>
      <c r="B1870" s="24" t="s">
        <v>2923</v>
      </c>
      <c r="C1870" s="24"/>
      <c r="D1870" s="115" t="s">
        <v>1635</v>
      </c>
      <c r="E1870" s="24"/>
      <c r="F1870" s="21"/>
      <c r="G1870" s="852"/>
      <c r="H1870" s="852"/>
      <c r="I1870" s="852"/>
      <c r="J1870" s="75"/>
      <c r="K1870" s="954"/>
      <c r="L1870" s="1058"/>
      <c r="M1870" s="1058"/>
    </row>
    <row r="1871" spans="1:13" ht="26.4" x14ac:dyDescent="0.3">
      <c r="A1871" s="754" t="str">
        <f t="shared" ref="A1871:A1879" si="186">IF(K1871&lt;&gt;0,"x","")</f>
        <v>x</v>
      </c>
      <c r="B1871" s="143" t="s">
        <v>2924</v>
      </c>
      <c r="C1871" s="459" t="s">
        <v>3393</v>
      </c>
      <c r="D1871" s="109" t="s">
        <v>2906</v>
      </c>
      <c r="E1871" s="9">
        <v>9</v>
      </c>
      <c r="F1871" s="87" t="s">
        <v>60</v>
      </c>
      <c r="G1871" s="969">
        <v>6.3495307098820488</v>
      </c>
      <c r="H1871" s="916">
        <f t="shared" ref="H1871:H1879" si="187">TRUNC(E1871*G1871,2)</f>
        <v>57.14</v>
      </c>
      <c r="I1871" s="916">
        <f t="shared" ref="I1871:I1879" si="188">TRUNC(H1871*$I$14,2)</f>
        <v>15.4</v>
      </c>
      <c r="J1871" s="18"/>
      <c r="K1871" s="953">
        <f t="shared" ref="K1871:K1879" si="189">TRUNC(SUM(H1871:I1871),2)</f>
        <v>72.540000000000006</v>
      </c>
      <c r="L1871" s="1058"/>
      <c r="M1871" s="1058"/>
    </row>
    <row r="1872" spans="1:13" ht="26.4" x14ac:dyDescent="0.3">
      <c r="A1872" s="754" t="str">
        <f t="shared" si="186"/>
        <v>x</v>
      </c>
      <c r="B1872" s="145" t="s">
        <v>2925</v>
      </c>
      <c r="C1872" s="904" t="s">
        <v>3553</v>
      </c>
      <c r="D1872" s="77" t="s">
        <v>2910</v>
      </c>
      <c r="E1872" s="9">
        <v>3</v>
      </c>
      <c r="F1872" s="636" t="s">
        <v>60</v>
      </c>
      <c r="G1872" s="969">
        <v>352.21548805884657</v>
      </c>
      <c r="H1872" s="916">
        <f t="shared" si="187"/>
        <v>1056.6400000000001</v>
      </c>
      <c r="I1872" s="916">
        <f t="shared" si="188"/>
        <v>284.83</v>
      </c>
      <c r="J1872" s="18"/>
      <c r="K1872" s="953">
        <f t="shared" si="189"/>
        <v>1341.47</v>
      </c>
      <c r="L1872" s="1058"/>
      <c r="M1872" s="1058"/>
    </row>
    <row r="1873" spans="1:13" ht="26.4" x14ac:dyDescent="0.3">
      <c r="A1873" s="754" t="str">
        <f t="shared" si="186"/>
        <v>x</v>
      </c>
      <c r="B1873" s="143" t="s">
        <v>2926</v>
      </c>
      <c r="C1873" s="459" t="s">
        <v>3394</v>
      </c>
      <c r="D1873" s="109" t="s">
        <v>2911</v>
      </c>
      <c r="E1873" s="9">
        <v>2</v>
      </c>
      <c r="F1873" s="79" t="s">
        <v>60</v>
      </c>
      <c r="G1873" s="969">
        <v>73.019603163643566</v>
      </c>
      <c r="H1873" s="916">
        <f t="shared" si="187"/>
        <v>146.03</v>
      </c>
      <c r="I1873" s="916">
        <f t="shared" si="188"/>
        <v>39.36</v>
      </c>
      <c r="J1873" s="10"/>
      <c r="K1873" s="953">
        <f t="shared" si="189"/>
        <v>185.39</v>
      </c>
      <c r="L1873" s="1058"/>
      <c r="M1873" s="1058"/>
    </row>
    <row r="1874" spans="1:13" ht="26.4" x14ac:dyDescent="0.3">
      <c r="A1874" s="754" t="str">
        <f t="shared" si="186"/>
        <v>x</v>
      </c>
      <c r="B1874" s="145" t="s">
        <v>2927</v>
      </c>
      <c r="C1874" s="459" t="s">
        <v>3395</v>
      </c>
      <c r="D1874" s="77" t="s">
        <v>2912</v>
      </c>
      <c r="E1874" s="9">
        <v>58</v>
      </c>
      <c r="F1874" s="636" t="s">
        <v>60</v>
      </c>
      <c r="G1874" s="969">
        <v>12.220453577310678</v>
      </c>
      <c r="H1874" s="916">
        <f t="shared" si="187"/>
        <v>708.78</v>
      </c>
      <c r="I1874" s="916">
        <f t="shared" si="188"/>
        <v>191.06</v>
      </c>
      <c r="J1874" s="18"/>
      <c r="K1874" s="953">
        <f t="shared" si="189"/>
        <v>899.84</v>
      </c>
      <c r="L1874" s="1058"/>
      <c r="M1874" s="1058"/>
    </row>
    <row r="1875" spans="1:13" ht="39.6" x14ac:dyDescent="0.3">
      <c r="A1875" s="754" t="str">
        <f t="shared" si="186"/>
        <v>x</v>
      </c>
      <c r="B1875" s="143" t="s">
        <v>2928</v>
      </c>
      <c r="C1875" s="459" t="s">
        <v>3396</v>
      </c>
      <c r="D1875" s="109" t="s">
        <v>2914</v>
      </c>
      <c r="E1875" s="9">
        <v>58</v>
      </c>
      <c r="F1875" s="79" t="s">
        <v>60</v>
      </c>
      <c r="G1875" s="969">
        <v>15.88978036945357</v>
      </c>
      <c r="H1875" s="916">
        <f t="shared" si="187"/>
        <v>921.6</v>
      </c>
      <c r="I1875" s="916">
        <f t="shared" si="188"/>
        <v>248.43</v>
      </c>
      <c r="J1875" s="10"/>
      <c r="K1875" s="953">
        <f t="shared" si="189"/>
        <v>1170.03</v>
      </c>
      <c r="L1875" s="1058"/>
      <c r="M1875" s="1058"/>
    </row>
    <row r="1876" spans="1:13" ht="39.6" x14ac:dyDescent="0.3">
      <c r="A1876" s="754" t="str">
        <f t="shared" si="186"/>
        <v>x</v>
      </c>
      <c r="B1876" s="145" t="s">
        <v>2929</v>
      </c>
      <c r="C1876" s="459" t="s">
        <v>3397</v>
      </c>
      <c r="D1876" s="77" t="s">
        <v>2915</v>
      </c>
      <c r="E1876" s="9">
        <v>58</v>
      </c>
      <c r="F1876" s="636" t="s">
        <v>60</v>
      </c>
      <c r="G1876" s="969">
        <v>21.194350623312317</v>
      </c>
      <c r="H1876" s="916">
        <f t="shared" si="187"/>
        <v>1229.27</v>
      </c>
      <c r="I1876" s="916">
        <f t="shared" si="188"/>
        <v>331.37</v>
      </c>
      <c r="J1876" s="18"/>
      <c r="K1876" s="953">
        <f t="shared" si="189"/>
        <v>1560.64</v>
      </c>
      <c r="L1876" s="1058"/>
      <c r="M1876" s="1058"/>
    </row>
    <row r="1877" spans="1:13" ht="26.4" x14ac:dyDescent="0.3">
      <c r="A1877" s="754" t="str">
        <f t="shared" si="186"/>
        <v>x</v>
      </c>
      <c r="B1877" s="143" t="s">
        <v>2930</v>
      </c>
      <c r="C1877" s="459" t="s">
        <v>3398</v>
      </c>
      <c r="D1877" s="109" t="s">
        <v>4570</v>
      </c>
      <c r="E1877" s="9">
        <v>1691.7999999999986</v>
      </c>
      <c r="F1877" s="79" t="s">
        <v>210</v>
      </c>
      <c r="G1877" s="969">
        <v>1.1247284297655387</v>
      </c>
      <c r="H1877" s="916">
        <f t="shared" si="187"/>
        <v>1902.81</v>
      </c>
      <c r="I1877" s="916">
        <f t="shared" si="188"/>
        <v>512.92999999999995</v>
      </c>
      <c r="J1877" s="18"/>
      <c r="K1877" s="953">
        <f>TRUNC(SUM(H1877:J1877),2)</f>
        <v>2415.7399999999998</v>
      </c>
      <c r="L1877" s="1058"/>
      <c r="M1877" s="1058"/>
    </row>
    <row r="1878" spans="1:13" ht="39.6" x14ac:dyDescent="0.3">
      <c r="A1878" s="754" t="str">
        <f t="shared" si="186"/>
        <v>x</v>
      </c>
      <c r="B1878" s="145" t="s">
        <v>2931</v>
      </c>
      <c r="C1878" s="904" t="s">
        <v>3617</v>
      </c>
      <c r="D1878" s="77" t="s">
        <v>2916</v>
      </c>
      <c r="E1878" s="9">
        <v>1</v>
      </c>
      <c r="F1878" s="636" t="s">
        <v>60</v>
      </c>
      <c r="G1878" s="969">
        <v>166.36408603680908</v>
      </c>
      <c r="H1878" s="916">
        <f t="shared" si="187"/>
        <v>166.36</v>
      </c>
      <c r="I1878" s="916">
        <f t="shared" si="188"/>
        <v>44.84</v>
      </c>
      <c r="J1878" s="18"/>
      <c r="K1878" s="953">
        <f t="shared" si="189"/>
        <v>211.2</v>
      </c>
      <c r="L1878" s="1058"/>
      <c r="M1878" s="1058"/>
    </row>
    <row r="1879" spans="1:13" ht="26.4" x14ac:dyDescent="0.3">
      <c r="A1879" s="754" t="str">
        <f t="shared" si="186"/>
        <v>x</v>
      </c>
      <c r="B1879" s="143" t="s">
        <v>2932</v>
      </c>
      <c r="C1879" s="459" t="s">
        <v>3399</v>
      </c>
      <c r="D1879" s="109" t="s">
        <v>2917</v>
      </c>
      <c r="E1879" s="9">
        <v>1</v>
      </c>
      <c r="F1879" s="79" t="s">
        <v>60</v>
      </c>
      <c r="G1879" s="969">
        <v>38.719374454481738</v>
      </c>
      <c r="H1879" s="916">
        <f t="shared" si="187"/>
        <v>38.71</v>
      </c>
      <c r="I1879" s="916">
        <f t="shared" si="188"/>
        <v>10.43</v>
      </c>
      <c r="J1879" s="10"/>
      <c r="K1879" s="953">
        <f t="shared" si="189"/>
        <v>49.14</v>
      </c>
      <c r="L1879" s="1058"/>
      <c r="M1879" s="1058"/>
    </row>
    <row r="1880" spans="1:13" ht="26.4" hidden="1" x14ac:dyDescent="0.3">
      <c r="A1880" s="754"/>
      <c r="B1880" s="145" t="s">
        <v>2933</v>
      </c>
      <c r="C1880" s="459" t="s">
        <v>3397</v>
      </c>
      <c r="D1880" s="77" t="s">
        <v>2918</v>
      </c>
      <c r="E1880" s="9"/>
      <c r="F1880" s="636" t="s">
        <v>60</v>
      </c>
      <c r="G1880" s="969"/>
      <c r="H1880" s="969">
        <f>G1880*E1880</f>
        <v>0</v>
      </c>
      <c r="I1880" s="969">
        <f>H1880*$I$14</f>
        <v>0</v>
      </c>
      <c r="J1880" s="18"/>
      <c r="K1880" s="969">
        <f>SUM(H1880:I1880)</f>
        <v>0</v>
      </c>
    </row>
    <row r="1881" spans="1:13" ht="26.4" hidden="1" x14ac:dyDescent="0.3">
      <c r="A1881" s="754"/>
      <c r="B1881" s="143" t="s">
        <v>2934</v>
      </c>
      <c r="C1881" s="459" t="s">
        <v>3396</v>
      </c>
      <c r="D1881" s="109" t="s">
        <v>2919</v>
      </c>
      <c r="E1881" s="9"/>
      <c r="F1881" s="79" t="s">
        <v>60</v>
      </c>
      <c r="G1881" s="969"/>
      <c r="H1881" s="916">
        <f>G1881*E1881</f>
        <v>0</v>
      </c>
      <c r="I1881" s="916">
        <f>H1881*$I$14</f>
        <v>0</v>
      </c>
      <c r="J1881" s="10"/>
      <c r="K1881" s="916">
        <f>SUM(H1881:I1881)</f>
        <v>0</v>
      </c>
    </row>
    <row r="1882" spans="1:13" ht="26.4" x14ac:dyDescent="0.3">
      <c r="A1882" s="754" t="str">
        <f>IF(K1882&lt;&gt;0,"x","")</f>
        <v>x</v>
      </c>
      <c r="B1882" s="145" t="s">
        <v>2935</v>
      </c>
      <c r="C1882" s="459" t="s">
        <v>3400</v>
      </c>
      <c r="D1882" s="77" t="s">
        <v>2920</v>
      </c>
      <c r="E1882" s="9">
        <v>9</v>
      </c>
      <c r="F1882" s="636" t="s">
        <v>60</v>
      </c>
      <c r="G1882" s="969">
        <v>4.1399578372220898</v>
      </c>
      <c r="H1882" s="916">
        <f>TRUNC(E1882*G1882,2)</f>
        <v>37.25</v>
      </c>
      <c r="I1882" s="916">
        <f>TRUNC(H1882*$I$14,2)</f>
        <v>10.039999999999999</v>
      </c>
      <c r="J1882" s="18"/>
      <c r="K1882" s="953">
        <f>TRUNC(SUM(H1882:I1882),2)</f>
        <v>47.29</v>
      </c>
      <c r="L1882" s="1058"/>
      <c r="M1882" s="1058"/>
    </row>
    <row r="1883" spans="1:13" ht="26.4" x14ac:dyDescent="0.3">
      <c r="A1883" s="754" t="str">
        <f>IF(K1883&lt;&gt;0,"x","")</f>
        <v>x</v>
      </c>
      <c r="B1883" s="143" t="s">
        <v>2936</v>
      </c>
      <c r="C1883" s="459" t="s">
        <v>3401</v>
      </c>
      <c r="D1883" s="109" t="s">
        <v>2921</v>
      </c>
      <c r="E1883" s="9">
        <v>9</v>
      </c>
      <c r="F1883" s="79" t="s">
        <v>60</v>
      </c>
      <c r="G1883" s="969">
        <v>3.0391597995792217</v>
      </c>
      <c r="H1883" s="916">
        <f>TRUNC(E1883*G1883,2)</f>
        <v>27.35</v>
      </c>
      <c r="I1883" s="916">
        <f>TRUNC(H1883*$I$14,2)</f>
        <v>7.37</v>
      </c>
      <c r="J1883" s="10"/>
      <c r="K1883" s="953">
        <f>TRUNC(SUM(H1883:I1883),2)</f>
        <v>34.72</v>
      </c>
      <c r="L1883" s="1058"/>
      <c r="M1883" s="1058"/>
    </row>
    <row r="1884" spans="1:13" ht="15.6" x14ac:dyDescent="0.3">
      <c r="A1884" s="754" t="str">
        <f>IF(K1884&lt;&gt;0,"x","")</f>
        <v>x</v>
      </c>
      <c r="B1884" s="145" t="s">
        <v>2937</v>
      </c>
      <c r="C1884" s="904" t="s">
        <v>3615</v>
      </c>
      <c r="D1884" s="139" t="s">
        <v>2922</v>
      </c>
      <c r="E1884" s="9">
        <v>70</v>
      </c>
      <c r="F1884" s="79" t="s">
        <v>210</v>
      </c>
      <c r="G1884" s="969">
        <v>13.002179719984598</v>
      </c>
      <c r="H1884" s="916">
        <f>TRUNC(E1884*G1884,2)</f>
        <v>910.15</v>
      </c>
      <c r="I1884" s="916">
        <f>TRUNC(H1884*$I$14,2)</f>
        <v>245.34</v>
      </c>
      <c r="J1884" s="18"/>
      <c r="K1884" s="953">
        <f>TRUNC(SUM(H1884:I1884),2)</f>
        <v>1155.49</v>
      </c>
      <c r="L1884" s="1058"/>
      <c r="M1884" s="1058"/>
    </row>
    <row r="1885" spans="1:13" ht="26.4" x14ac:dyDescent="0.3">
      <c r="A1885" s="754" t="str">
        <f>IF(K1885&lt;&gt;0,"x","")</f>
        <v>x</v>
      </c>
      <c r="B1885" s="145" t="s">
        <v>3278</v>
      </c>
      <c r="C1885" s="459" t="s">
        <v>3402</v>
      </c>
      <c r="D1885" s="77" t="s">
        <v>3279</v>
      </c>
      <c r="E1885" s="9">
        <v>6</v>
      </c>
      <c r="F1885" s="645" t="s">
        <v>60</v>
      </c>
      <c r="G1885" s="969">
        <v>34.116762369554678</v>
      </c>
      <c r="H1885" s="916">
        <f>TRUNC(E1885*G1885,2)</f>
        <v>204.7</v>
      </c>
      <c r="I1885" s="916">
        <f>TRUNC(H1885*$I$14,2)</f>
        <v>55.18</v>
      </c>
      <c r="J1885" s="18"/>
      <c r="K1885" s="953">
        <f>TRUNC(SUM(H1885:I1885),2)</f>
        <v>259.88</v>
      </c>
      <c r="L1885" s="1058"/>
      <c r="M1885" s="1058"/>
    </row>
    <row r="1886" spans="1:13" s="1058" customFormat="1" ht="26.4" x14ac:dyDescent="0.3">
      <c r="A1886" s="1060" t="str">
        <f>IF(K1886&lt;&gt;0,"x","")</f>
        <v>x</v>
      </c>
      <c r="B1886" s="145" t="s">
        <v>4568</v>
      </c>
      <c r="C1886" s="904" t="s">
        <v>4571</v>
      </c>
      <c r="D1886" s="889" t="s">
        <v>4569</v>
      </c>
      <c r="E1886" s="1051">
        <v>1691.7999999999986</v>
      </c>
      <c r="F1886" s="892" t="s">
        <v>210</v>
      </c>
      <c r="G1886" s="969">
        <v>5.5039901882143392</v>
      </c>
      <c r="H1886" s="916">
        <f>TRUNC(E1886*G1886,2)</f>
        <v>9311.65</v>
      </c>
      <c r="I1886" s="916">
        <f>TRUNC(H1886*$I$14,2)</f>
        <v>2510.13</v>
      </c>
      <c r="J1886" s="10"/>
      <c r="K1886" s="953">
        <f>TRUNC(SUM(H1886:I1886),2)</f>
        <v>11821.78</v>
      </c>
    </row>
    <row r="1887" spans="1:13" ht="15.6" x14ac:dyDescent="0.3">
      <c r="A1887" s="754" t="s">
        <v>4247</v>
      </c>
      <c r="B1887" s="670"/>
      <c r="C1887" s="671"/>
      <c r="D1887" s="670"/>
      <c r="E1887" s="28"/>
      <c r="F1887" s="28"/>
      <c r="G1887" s="969"/>
      <c r="H1887" s="969"/>
      <c r="I1887" s="969"/>
      <c r="J1887" s="28"/>
      <c r="K1887" s="969"/>
      <c r="L1887" s="1058"/>
      <c r="M1887" s="1058"/>
    </row>
    <row r="1888" spans="1:13" ht="15.6" hidden="1" x14ac:dyDescent="0.3">
      <c r="A1888" s="754"/>
      <c r="B1888" s="407" t="s">
        <v>1776</v>
      </c>
      <c r="C1888" s="407"/>
      <c r="D1888" s="408" t="s">
        <v>1643</v>
      </c>
      <c r="E1888" s="407"/>
      <c r="F1888" s="407"/>
      <c r="G1888" s="966"/>
      <c r="H1888" s="966"/>
      <c r="I1888" s="966"/>
      <c r="J1888" s="409"/>
      <c r="K1888" s="966"/>
    </row>
    <row r="1889" spans="1:13" ht="15.6" hidden="1" x14ac:dyDescent="0.3">
      <c r="A1889" s="754"/>
      <c r="B1889" s="7" t="s">
        <v>1777</v>
      </c>
      <c r="C1889" s="7"/>
      <c r="D1889" s="20" t="s">
        <v>401</v>
      </c>
      <c r="E1889" s="7"/>
      <c r="F1889" s="7"/>
      <c r="G1889" s="964"/>
      <c r="H1889" s="964"/>
      <c r="I1889" s="964"/>
      <c r="J1889" s="7"/>
      <c r="K1889" s="964"/>
    </row>
    <row r="1890" spans="1:13" ht="15.6" hidden="1" x14ac:dyDescent="0.3">
      <c r="A1890" s="754"/>
      <c r="B1890" s="574" t="s">
        <v>1778</v>
      </c>
      <c r="C1890" s="574"/>
      <c r="D1890" s="571" t="s">
        <v>1644</v>
      </c>
      <c r="E1890" s="9"/>
      <c r="F1890" s="9" t="s">
        <v>238</v>
      </c>
      <c r="G1890" s="916"/>
      <c r="H1890" s="916">
        <f>G1890*E1890</f>
        <v>0</v>
      </c>
      <c r="I1890" s="916">
        <f>H1890*$I$14</f>
        <v>0</v>
      </c>
      <c r="J1890" s="10"/>
      <c r="K1890" s="953">
        <f>SUM(H1890:I1890)</f>
        <v>0</v>
      </c>
    </row>
    <row r="1891" spans="1:13" ht="15.6" hidden="1" x14ac:dyDescent="0.3">
      <c r="A1891" s="754"/>
      <c r="B1891" s="574" t="s">
        <v>1779</v>
      </c>
      <c r="C1891" s="574"/>
      <c r="D1891" s="571" t="s">
        <v>1645</v>
      </c>
      <c r="E1891" s="9"/>
      <c r="F1891" s="9" t="s">
        <v>238</v>
      </c>
      <c r="G1891" s="916"/>
      <c r="H1891" s="916">
        <f t="shared" ref="H1891:H1900" si="190">G1891*E1891</f>
        <v>0</v>
      </c>
      <c r="I1891" s="916">
        <f>H1891*$I$14</f>
        <v>0</v>
      </c>
      <c r="J1891" s="10"/>
      <c r="K1891" s="953">
        <f>SUM(H1891:I1891)</f>
        <v>0</v>
      </c>
    </row>
    <row r="1892" spans="1:13" ht="15.6" hidden="1" x14ac:dyDescent="0.3">
      <c r="A1892" s="754"/>
      <c r="B1892" s="574" t="s">
        <v>1780</v>
      </c>
      <c r="C1892" s="574"/>
      <c r="D1892" s="571" t="s">
        <v>1646</v>
      </c>
      <c r="E1892" s="9"/>
      <c r="F1892" s="9" t="s">
        <v>238</v>
      </c>
      <c r="G1892" s="916"/>
      <c r="H1892" s="916">
        <f t="shared" si="190"/>
        <v>0</v>
      </c>
      <c r="I1892" s="916">
        <f>H1892*$I$14</f>
        <v>0</v>
      </c>
      <c r="J1892" s="10"/>
      <c r="K1892" s="953">
        <f>SUM(H1892:I1892)</f>
        <v>0</v>
      </c>
    </row>
    <row r="1893" spans="1:13" ht="15.6" hidden="1" x14ac:dyDescent="0.3">
      <c r="A1893" s="754"/>
      <c r="B1893" s="670"/>
      <c r="C1893" s="671"/>
      <c r="D1893" s="673"/>
      <c r="E1893" s="9"/>
      <c r="F1893" s="9"/>
      <c r="G1893" s="916"/>
      <c r="H1893" s="916"/>
      <c r="I1893" s="916"/>
      <c r="J1893" s="9"/>
      <c r="K1893" s="916"/>
    </row>
    <row r="1894" spans="1:13" ht="15.6" hidden="1" x14ac:dyDescent="0.3">
      <c r="A1894" s="754"/>
      <c r="B1894" s="7" t="s">
        <v>1781</v>
      </c>
      <c r="C1894" s="7"/>
      <c r="D1894" s="20" t="s">
        <v>454</v>
      </c>
      <c r="E1894" s="7"/>
      <c r="F1894" s="7"/>
      <c r="G1894" s="964"/>
      <c r="H1894" s="964"/>
      <c r="I1894" s="964"/>
      <c r="J1894" s="7"/>
      <c r="K1894" s="964"/>
    </row>
    <row r="1895" spans="1:13" ht="15.6" hidden="1" x14ac:dyDescent="0.3">
      <c r="A1895" s="754"/>
      <c r="B1895" s="574" t="s">
        <v>1782</v>
      </c>
      <c r="C1895" s="574"/>
      <c r="D1895" s="571" t="s">
        <v>1647</v>
      </c>
      <c r="E1895" s="9"/>
      <c r="F1895" s="9" t="s">
        <v>238</v>
      </c>
      <c r="G1895" s="916"/>
      <c r="H1895" s="916">
        <f t="shared" si="190"/>
        <v>0</v>
      </c>
      <c r="I1895" s="916">
        <f>H1895*$I$14</f>
        <v>0</v>
      </c>
      <c r="J1895" s="10"/>
      <c r="K1895" s="953">
        <f>SUM(H1895:I1895)</f>
        <v>0</v>
      </c>
    </row>
    <row r="1896" spans="1:13" ht="15.6" hidden="1" x14ac:dyDescent="0.3">
      <c r="A1896" s="754"/>
      <c r="B1896" s="574" t="s">
        <v>1783</v>
      </c>
      <c r="C1896" s="574"/>
      <c r="D1896" s="571" t="s">
        <v>1648</v>
      </c>
      <c r="E1896" s="9"/>
      <c r="F1896" s="9" t="s">
        <v>238</v>
      </c>
      <c r="G1896" s="916"/>
      <c r="H1896" s="916">
        <f t="shared" si="190"/>
        <v>0</v>
      </c>
      <c r="I1896" s="916">
        <f>H1896*$I$14</f>
        <v>0</v>
      </c>
      <c r="J1896" s="10"/>
      <c r="K1896" s="953">
        <f>SUM(H1896:I1896)</f>
        <v>0</v>
      </c>
    </row>
    <row r="1897" spans="1:13" ht="15.6" hidden="1" x14ac:dyDescent="0.3">
      <c r="A1897" s="754"/>
      <c r="B1897" s="670"/>
      <c r="C1897" s="671"/>
      <c r="D1897" s="673"/>
      <c r="E1897" s="9"/>
      <c r="F1897" s="9"/>
      <c r="G1897" s="916"/>
      <c r="H1897" s="916"/>
      <c r="I1897" s="916"/>
      <c r="J1897" s="9"/>
      <c r="K1897" s="916"/>
    </row>
    <row r="1898" spans="1:13" ht="15.6" hidden="1" x14ac:dyDescent="0.3">
      <c r="A1898" s="754"/>
      <c r="B1898" s="7" t="s">
        <v>1784</v>
      </c>
      <c r="C1898" s="7"/>
      <c r="D1898" s="20" t="s">
        <v>1649</v>
      </c>
      <c r="E1898" s="7"/>
      <c r="F1898" s="7"/>
      <c r="G1898" s="964"/>
      <c r="H1898" s="964"/>
      <c r="I1898" s="964"/>
      <c r="J1898" s="7"/>
      <c r="K1898" s="964"/>
    </row>
    <row r="1899" spans="1:13" ht="15.6" hidden="1" x14ac:dyDescent="0.3">
      <c r="A1899" s="754"/>
      <c r="B1899" s="574" t="s">
        <v>1785</v>
      </c>
      <c r="C1899" s="574"/>
      <c r="D1899" s="571" t="s">
        <v>1650</v>
      </c>
      <c r="E1899" s="9"/>
      <c r="F1899" s="9" t="s">
        <v>60</v>
      </c>
      <c r="G1899" s="916"/>
      <c r="H1899" s="916">
        <f t="shared" si="190"/>
        <v>0</v>
      </c>
      <c r="I1899" s="916">
        <f>H1899*$I$14</f>
        <v>0</v>
      </c>
      <c r="J1899" s="10"/>
      <c r="K1899" s="953">
        <f>SUM(H1899:I1899)</f>
        <v>0</v>
      </c>
    </row>
    <row r="1900" spans="1:13" ht="15.6" hidden="1" x14ac:dyDescent="0.3">
      <c r="A1900" s="754"/>
      <c r="B1900" s="574" t="s">
        <v>1786</v>
      </c>
      <c r="C1900" s="574"/>
      <c r="D1900" s="571" t="s">
        <v>1652</v>
      </c>
      <c r="E1900" s="9"/>
      <c r="F1900" s="9" t="s">
        <v>60</v>
      </c>
      <c r="G1900" s="916"/>
      <c r="H1900" s="916">
        <f t="shared" si="190"/>
        <v>0</v>
      </c>
      <c r="I1900" s="916">
        <f>H1900*$I$14</f>
        <v>0</v>
      </c>
      <c r="J1900" s="10"/>
      <c r="K1900" s="953">
        <f>SUM(H1900:I1900)</f>
        <v>0</v>
      </c>
    </row>
    <row r="1901" spans="1:13" ht="15.6" hidden="1" x14ac:dyDescent="0.3">
      <c r="A1901" s="754"/>
      <c r="B1901" s="573"/>
      <c r="C1901" s="36"/>
      <c r="D1901" s="40"/>
      <c r="E1901" s="9"/>
      <c r="F1901" s="16"/>
      <c r="G1901" s="916"/>
      <c r="H1901" s="916"/>
      <c r="I1901" s="916"/>
      <c r="J1901" s="10"/>
      <c r="K1901" s="916"/>
    </row>
    <row r="1902" spans="1:13" ht="15.75" customHeight="1" x14ac:dyDescent="0.3">
      <c r="A1902" s="754" t="s">
        <v>4247</v>
      </c>
      <c r="B1902" s="33" t="s">
        <v>2454</v>
      </c>
      <c r="C1902" s="758"/>
      <c r="D1902" s="758" t="s">
        <v>1884</v>
      </c>
      <c r="E1902" s="758"/>
      <c r="F1902" s="758"/>
      <c r="G1902" s="968"/>
      <c r="H1902" s="968"/>
      <c r="I1902" s="968"/>
      <c r="J1902" s="758"/>
      <c r="K1902" s="968"/>
      <c r="L1902" s="1058"/>
      <c r="M1902" s="1058"/>
    </row>
    <row r="1903" spans="1:13" ht="12.75" hidden="1" customHeight="1" x14ac:dyDescent="0.3">
      <c r="A1903" s="754"/>
      <c r="B1903" s="1308" t="s">
        <v>226</v>
      </c>
      <c r="C1903" s="1310" t="s">
        <v>227</v>
      </c>
      <c r="D1903" s="1310" t="s">
        <v>228</v>
      </c>
      <c r="E1903" s="1310" t="s">
        <v>229</v>
      </c>
      <c r="F1903" s="1310" t="s">
        <v>230</v>
      </c>
      <c r="G1903" s="1306" t="s">
        <v>3953</v>
      </c>
      <c r="H1903" s="1306" t="s">
        <v>3954</v>
      </c>
      <c r="I1903" s="981" t="s">
        <v>233</v>
      </c>
      <c r="J1903" s="628" t="s">
        <v>3952</v>
      </c>
      <c r="K1903" s="1306" t="s">
        <v>3955</v>
      </c>
    </row>
    <row r="1904" spans="1:13" ht="15.75" hidden="1" customHeight="1" x14ac:dyDescent="0.3">
      <c r="A1904" s="754"/>
      <c r="B1904" s="1309"/>
      <c r="C1904" s="1311"/>
      <c r="D1904" s="1311"/>
      <c r="E1904" s="1311"/>
      <c r="F1904" s="1311"/>
      <c r="G1904" s="1307"/>
      <c r="H1904" s="1307"/>
      <c r="I1904" s="985">
        <v>0.26960000000000001</v>
      </c>
      <c r="J1904" s="629">
        <v>0.20930000000000001</v>
      </c>
      <c r="K1904" s="1307"/>
    </row>
    <row r="1905" spans="1:13" ht="15.6" x14ac:dyDescent="0.3">
      <c r="A1905" s="754" t="str">
        <f>IF(K1905&lt;&gt;0,"x","")</f>
        <v>x</v>
      </c>
      <c r="B1905" s="407" t="s">
        <v>1885</v>
      </c>
      <c r="C1905" s="407"/>
      <c r="D1905" s="408" t="s">
        <v>1899</v>
      </c>
      <c r="E1905" s="407"/>
      <c r="F1905" s="407"/>
      <c r="G1905" s="966"/>
      <c r="H1905" s="966">
        <f>TRUNC(SUM(H1907:H1908),2)</f>
        <v>31732.76</v>
      </c>
      <c r="I1905" s="966">
        <f>TRUNC(SUM(I1907:I1908),2)</f>
        <v>0</v>
      </c>
      <c r="J1905" s="966">
        <f>TRUNC(SUM(J1907:J1908),2)</f>
        <v>6641.66</v>
      </c>
      <c r="K1905" s="966">
        <f>TRUNC(SUM(K1907:K1908),2)</f>
        <v>38374.42</v>
      </c>
      <c r="L1905" s="1058"/>
      <c r="M1905" s="1058"/>
    </row>
    <row r="1906" spans="1:13" ht="15.6" x14ac:dyDescent="0.3">
      <c r="A1906" s="754" t="s">
        <v>4247</v>
      </c>
      <c r="B1906" s="24" t="s">
        <v>3562</v>
      </c>
      <c r="C1906" s="24"/>
      <c r="D1906" s="115" t="s">
        <v>3563</v>
      </c>
      <c r="E1906" s="24"/>
      <c r="F1906" s="21"/>
      <c r="G1906" s="852"/>
      <c r="H1906" s="852"/>
      <c r="I1906" s="852"/>
      <c r="J1906" s="75"/>
      <c r="K1906" s="954"/>
      <c r="L1906" s="1058"/>
      <c r="M1906" s="1058"/>
    </row>
    <row r="1907" spans="1:13" ht="26.4" x14ac:dyDescent="0.3">
      <c r="A1907" s="754" t="str">
        <f>IF(K1907&lt;&gt;0,"x","")</f>
        <v>x</v>
      </c>
      <c r="B1907" s="38" t="s">
        <v>3564</v>
      </c>
      <c r="C1907" s="38" t="s">
        <v>3565</v>
      </c>
      <c r="D1907" s="77" t="s">
        <v>4567</v>
      </c>
      <c r="E1907" s="9">
        <v>1</v>
      </c>
      <c r="F1907" s="87" t="s">
        <v>60</v>
      </c>
      <c r="G1907" s="969">
        <v>31732.763527645027</v>
      </c>
      <c r="H1907" s="916">
        <f>TRUNC(E1907*G1907,2)</f>
        <v>31732.76</v>
      </c>
      <c r="I1907" s="916"/>
      <c r="J1907" s="18">
        <f>TRUNC(H1907*$J$109,2)</f>
        <v>6641.66</v>
      </c>
      <c r="K1907" s="953">
        <f>TRUNC(SUM(H1907:J1907),2)</f>
        <v>38374.42</v>
      </c>
      <c r="L1907" s="1058"/>
      <c r="M1907" s="1058"/>
    </row>
    <row r="1908" spans="1:13" ht="15.6" x14ac:dyDescent="0.3">
      <c r="A1908" s="754" t="s">
        <v>4247</v>
      </c>
      <c r="B1908" s="412"/>
      <c r="C1908" s="412"/>
      <c r="D1908" s="413"/>
      <c r="E1908" s="9"/>
      <c r="F1908" s="412"/>
      <c r="G1908" s="973"/>
      <c r="H1908" s="973"/>
      <c r="I1908" s="973"/>
      <c r="J1908" s="414"/>
      <c r="K1908" s="973"/>
      <c r="L1908" s="1058"/>
      <c r="M1908" s="1058"/>
    </row>
    <row r="1909" spans="1:13" ht="15.6" x14ac:dyDescent="0.3">
      <c r="A1909" s="754" t="str">
        <f>IF(K1909&lt;&gt;0,"x","")</f>
        <v>x</v>
      </c>
      <c r="B1909" s="407" t="s">
        <v>1886</v>
      </c>
      <c r="C1909" s="407"/>
      <c r="D1909" s="408" t="s">
        <v>1900</v>
      </c>
      <c r="E1909" s="407"/>
      <c r="F1909" s="407"/>
      <c r="G1909" s="966"/>
      <c r="H1909" s="966">
        <f>TRUNC(SUM(H1910:H2021),2)</f>
        <v>152576.29</v>
      </c>
      <c r="I1909" s="966">
        <f>TRUNC(SUM(I1910:I2021),2)</f>
        <v>19633.04</v>
      </c>
      <c r="J1909" s="966">
        <f>TRUNC(SUM(J1910:J2021),2)</f>
        <v>16690.43</v>
      </c>
      <c r="K1909" s="966">
        <f>TRUNC(SUM(K1910:K2021),2)</f>
        <v>188899.76</v>
      </c>
      <c r="L1909" s="1058"/>
      <c r="M1909" s="1058"/>
    </row>
    <row r="1910" spans="1:13" ht="15.6" hidden="1" x14ac:dyDescent="0.3">
      <c r="A1910" s="754"/>
      <c r="B1910" s="7" t="s">
        <v>1887</v>
      </c>
      <c r="C1910" s="7"/>
      <c r="D1910" s="20" t="s">
        <v>1901</v>
      </c>
      <c r="E1910" s="7"/>
      <c r="F1910" s="7"/>
      <c r="G1910" s="964"/>
      <c r="H1910" s="964"/>
      <c r="I1910" s="964"/>
      <c r="J1910" s="7"/>
      <c r="K1910" s="964"/>
    </row>
    <row r="1911" spans="1:13" ht="15.6" hidden="1" x14ac:dyDescent="0.3">
      <c r="A1911" s="754"/>
      <c r="B1911" s="574" t="s">
        <v>1888</v>
      </c>
      <c r="C1911" s="574"/>
      <c r="D1911" s="571" t="s">
        <v>1902</v>
      </c>
      <c r="E1911" s="574"/>
      <c r="F1911" s="574" t="s">
        <v>60</v>
      </c>
      <c r="G1911" s="916"/>
      <c r="H1911" s="916">
        <f>G1911*E1911</f>
        <v>0</v>
      </c>
      <c r="I1911" s="916">
        <f>H1911*$I$14</f>
        <v>0</v>
      </c>
      <c r="J1911" s="10"/>
      <c r="K1911" s="953">
        <f>SUM(H1911:I1911)</f>
        <v>0</v>
      </c>
    </row>
    <row r="1912" spans="1:13" ht="15.6" hidden="1" x14ac:dyDescent="0.3">
      <c r="A1912" s="754"/>
      <c r="B1912" s="574" t="s">
        <v>1889</v>
      </c>
      <c r="C1912" s="574"/>
      <c r="D1912" s="571" t="s">
        <v>1903</v>
      </c>
      <c r="E1912" s="574"/>
      <c r="F1912" s="574" t="s">
        <v>60</v>
      </c>
      <c r="G1912" s="916"/>
      <c r="H1912" s="916">
        <f>G1912*E1912</f>
        <v>0</v>
      </c>
      <c r="I1912" s="916">
        <f>H1912*$I$14</f>
        <v>0</v>
      </c>
      <c r="J1912" s="10"/>
      <c r="K1912" s="953">
        <f>SUM(H1912:I1912)</f>
        <v>0</v>
      </c>
    </row>
    <row r="1913" spans="1:13" ht="15.6" hidden="1" x14ac:dyDescent="0.3">
      <c r="A1913" s="754"/>
      <c r="B1913" s="670"/>
      <c r="C1913" s="671"/>
      <c r="D1913" s="673"/>
      <c r="E1913" s="9"/>
      <c r="F1913" s="9"/>
      <c r="G1913" s="916"/>
      <c r="H1913" s="916"/>
      <c r="I1913" s="916"/>
      <c r="J1913" s="9"/>
      <c r="K1913" s="916"/>
    </row>
    <row r="1914" spans="1:13" ht="15.6" x14ac:dyDescent="0.3">
      <c r="A1914" s="754" t="s">
        <v>4247</v>
      </c>
      <c r="B1914" s="7" t="s">
        <v>1890</v>
      </c>
      <c r="C1914" s="7"/>
      <c r="D1914" s="20" t="s">
        <v>1904</v>
      </c>
      <c r="E1914" s="7"/>
      <c r="F1914" s="7"/>
      <c r="G1914" s="964"/>
      <c r="H1914" s="964"/>
      <c r="I1914" s="964"/>
      <c r="J1914" s="7"/>
      <c r="K1914" s="964"/>
      <c r="L1914" s="1058"/>
      <c r="M1914" s="1058"/>
    </row>
    <row r="1915" spans="1:13" ht="15.6" hidden="1" x14ac:dyDescent="0.3">
      <c r="A1915" s="754"/>
      <c r="B1915" s="574" t="s">
        <v>1891</v>
      </c>
      <c r="C1915" s="574"/>
      <c r="D1915" s="571" t="s">
        <v>1905</v>
      </c>
      <c r="E1915" s="574"/>
      <c r="F1915" s="574" t="s">
        <v>60</v>
      </c>
      <c r="G1915" s="916"/>
      <c r="H1915" s="916">
        <f>G1915*E1915</f>
        <v>0</v>
      </c>
      <c r="I1915" s="916">
        <f>H1915*$I$14</f>
        <v>0</v>
      </c>
      <c r="J1915" s="10"/>
      <c r="K1915" s="953">
        <f>SUM(H1915:I1915)</f>
        <v>0</v>
      </c>
    </row>
    <row r="1916" spans="1:13" ht="15.6" x14ac:dyDescent="0.3">
      <c r="A1916" s="754" t="s">
        <v>4247</v>
      </c>
      <c r="B1916" s="24" t="s">
        <v>1892</v>
      </c>
      <c r="C1916" s="24"/>
      <c r="D1916" s="115" t="s">
        <v>1906</v>
      </c>
      <c r="E1916" s="24"/>
      <c r="F1916" s="21"/>
      <c r="G1916" s="852"/>
      <c r="H1916" s="852"/>
      <c r="I1916" s="852"/>
      <c r="J1916" s="75"/>
      <c r="K1916" s="954"/>
      <c r="L1916" s="1058"/>
      <c r="M1916" s="1058"/>
    </row>
    <row r="1917" spans="1:13" ht="66" x14ac:dyDescent="0.3">
      <c r="A1917" s="754" t="str">
        <f t="shared" ref="A1917:A1922" si="191">IF(K1917&lt;&gt;0,"x","")</f>
        <v>x</v>
      </c>
      <c r="B1917" s="69" t="s">
        <v>2480</v>
      </c>
      <c r="C1917" s="460" t="s">
        <v>3403</v>
      </c>
      <c r="D1917" s="86" t="s">
        <v>4516</v>
      </c>
      <c r="E1917" s="87">
        <v>1</v>
      </c>
      <c r="F1917" s="87" t="s">
        <v>60</v>
      </c>
      <c r="G1917" s="916">
        <v>7983.9764918604806</v>
      </c>
      <c r="H1917" s="970">
        <f t="shared" ref="H1917:H1922" si="192">TRUNC(G1917*E1917,2)</f>
        <v>7983.97</v>
      </c>
      <c r="I1917" s="18"/>
      <c r="J1917" s="18">
        <f>TRUNC(H1917*$J$109,2)</f>
        <v>1671.04</v>
      </c>
      <c r="K1917" s="953">
        <f t="shared" ref="K1917:K1922" si="193">TRUNC(SUM(H1917:J1917),2)</f>
        <v>9655.01</v>
      </c>
      <c r="L1917" s="1058"/>
      <c r="M1917" s="1058"/>
    </row>
    <row r="1918" spans="1:13" ht="66" x14ac:dyDescent="0.3">
      <c r="A1918" s="754" t="str">
        <f t="shared" si="191"/>
        <v>x</v>
      </c>
      <c r="B1918" s="69" t="s">
        <v>2481</v>
      </c>
      <c r="C1918" s="460" t="s">
        <v>3404</v>
      </c>
      <c r="D1918" s="135" t="s">
        <v>4517</v>
      </c>
      <c r="E1918" s="91">
        <v>3</v>
      </c>
      <c r="F1918" s="91" t="s">
        <v>60</v>
      </c>
      <c r="G1918" s="970">
        <v>6965.8659357988154</v>
      </c>
      <c r="H1918" s="970">
        <f t="shared" si="192"/>
        <v>20897.59</v>
      </c>
      <c r="I1918" s="970"/>
      <c r="J1918" s="18">
        <f>TRUNC(H1918*$J$109,2)</f>
        <v>4373.8599999999997</v>
      </c>
      <c r="K1918" s="953">
        <f t="shared" si="193"/>
        <v>25271.45</v>
      </c>
      <c r="L1918" s="1058"/>
      <c r="M1918" s="1058"/>
    </row>
    <row r="1919" spans="1:13" ht="66" x14ac:dyDescent="0.3">
      <c r="A1919" s="754" t="str">
        <f t="shared" si="191"/>
        <v>x</v>
      </c>
      <c r="B1919" s="574" t="s">
        <v>2482</v>
      </c>
      <c r="C1919" s="460" t="s">
        <v>3405</v>
      </c>
      <c r="D1919" s="86" t="s">
        <v>4518</v>
      </c>
      <c r="E1919" s="87">
        <v>6</v>
      </c>
      <c r="F1919" s="87" t="s">
        <v>60</v>
      </c>
      <c r="G1919" s="916">
        <v>5433.1322971391101</v>
      </c>
      <c r="H1919" s="970">
        <f t="shared" si="192"/>
        <v>32598.79</v>
      </c>
      <c r="I1919" s="916"/>
      <c r="J1919" s="18">
        <f>TRUNC(H1919*$J$109,2)</f>
        <v>6822.92</v>
      </c>
      <c r="K1919" s="953">
        <f t="shared" si="193"/>
        <v>39421.71</v>
      </c>
      <c r="L1919" s="1058"/>
      <c r="M1919" s="1058"/>
    </row>
    <row r="1920" spans="1:13" ht="66" x14ac:dyDescent="0.3">
      <c r="A1920" s="754" t="str">
        <f t="shared" si="191"/>
        <v>x</v>
      </c>
      <c r="B1920" s="82" t="s">
        <v>2483</v>
      </c>
      <c r="C1920" s="460" t="s">
        <v>3406</v>
      </c>
      <c r="D1920" s="136" t="s">
        <v>4519</v>
      </c>
      <c r="E1920" s="88">
        <v>2</v>
      </c>
      <c r="F1920" s="88" t="s">
        <v>60</v>
      </c>
      <c r="G1920" s="969">
        <v>4217.1652590072008</v>
      </c>
      <c r="H1920" s="970">
        <f t="shared" si="192"/>
        <v>8434.33</v>
      </c>
      <c r="I1920" s="969"/>
      <c r="J1920" s="18">
        <f>TRUNC(H1920*$J$109,2)</f>
        <v>1765.3</v>
      </c>
      <c r="K1920" s="953">
        <f t="shared" si="193"/>
        <v>10199.629999999999</v>
      </c>
      <c r="L1920" s="1058"/>
      <c r="M1920" s="1058"/>
    </row>
    <row r="1921" spans="1:13" ht="66" x14ac:dyDescent="0.3">
      <c r="A1921" s="754" t="str">
        <f t="shared" si="191"/>
        <v>x</v>
      </c>
      <c r="B1921" s="82" t="s">
        <v>3246</v>
      </c>
      <c r="C1921" s="460" t="s">
        <v>3407</v>
      </c>
      <c r="D1921" s="136" t="s">
        <v>4520</v>
      </c>
      <c r="E1921" s="88">
        <v>1</v>
      </c>
      <c r="F1921" s="88" t="s">
        <v>60</v>
      </c>
      <c r="G1921" s="969">
        <v>9829.4883323608719</v>
      </c>
      <c r="H1921" s="970">
        <f t="shared" si="192"/>
        <v>9829.48</v>
      </c>
      <c r="I1921" s="969"/>
      <c r="J1921" s="18">
        <f>TRUNC(H1921*$J$109,2)</f>
        <v>2057.31</v>
      </c>
      <c r="K1921" s="953">
        <f t="shared" si="193"/>
        <v>11886.79</v>
      </c>
      <c r="L1921" s="1058"/>
      <c r="M1921" s="1058"/>
    </row>
    <row r="1922" spans="1:13" ht="15.6" x14ac:dyDescent="0.3">
      <c r="A1922" s="948" t="str">
        <f t="shared" si="191"/>
        <v>x</v>
      </c>
      <c r="B1922" s="831" t="s">
        <v>4513</v>
      </c>
      <c r="C1922" s="460" t="s">
        <v>4514</v>
      </c>
      <c r="D1922" s="136" t="s">
        <v>4521</v>
      </c>
      <c r="E1922" s="88">
        <v>13</v>
      </c>
      <c r="F1922" s="88" t="s">
        <v>2569</v>
      </c>
      <c r="G1922" s="969">
        <v>235.41124410808925</v>
      </c>
      <c r="H1922" s="970">
        <f t="shared" si="192"/>
        <v>3060.34</v>
      </c>
      <c r="I1922" s="916">
        <f>TRUNC(H1922*$I$14,2)</f>
        <v>824.97</v>
      </c>
      <c r="J1922" s="10"/>
      <c r="K1922" s="953">
        <f t="shared" si="193"/>
        <v>3885.31</v>
      </c>
      <c r="L1922" s="1058"/>
      <c r="M1922" s="1058"/>
    </row>
    <row r="1923" spans="1:13" ht="15.6" hidden="1" x14ac:dyDescent="0.3">
      <c r="A1923" s="754"/>
      <c r="B1923" s="82"/>
      <c r="C1923" s="82"/>
      <c r="D1923" s="83"/>
      <c r="E1923" s="82"/>
      <c r="F1923" s="17"/>
      <c r="G1923" s="969"/>
      <c r="H1923" s="969"/>
      <c r="I1923" s="969"/>
      <c r="J1923" s="18"/>
      <c r="K1923" s="958"/>
    </row>
    <row r="1924" spans="1:13" ht="15.6" hidden="1" x14ac:dyDescent="0.3">
      <c r="A1924" s="754"/>
      <c r="B1924" s="574" t="s">
        <v>1893</v>
      </c>
      <c r="C1924" s="574"/>
      <c r="D1924" s="571" t="s">
        <v>1907</v>
      </c>
      <c r="E1924" s="574"/>
      <c r="F1924" s="16"/>
      <c r="G1924" s="916"/>
      <c r="H1924" s="916">
        <f>G1924*F1924</f>
        <v>0</v>
      </c>
      <c r="I1924" s="916">
        <f>H1924*$I$14</f>
        <v>0</v>
      </c>
      <c r="J1924" s="10"/>
      <c r="K1924" s="953">
        <f>SUM(H1924:I1924)</f>
        <v>0</v>
      </c>
    </row>
    <row r="1925" spans="1:13" ht="15.6" x14ac:dyDescent="0.3">
      <c r="A1925" s="754" t="s">
        <v>4247</v>
      </c>
      <c r="B1925" s="670"/>
      <c r="C1925" s="671"/>
      <c r="D1925" s="673"/>
      <c r="E1925" s="9"/>
      <c r="F1925" s="9"/>
      <c r="G1925" s="916"/>
      <c r="H1925" s="916"/>
      <c r="I1925" s="916"/>
      <c r="J1925" s="9"/>
      <c r="K1925" s="916"/>
      <c r="L1925" s="1058"/>
      <c r="M1925" s="1058"/>
    </row>
    <row r="1926" spans="1:13" ht="15.6" x14ac:dyDescent="0.3">
      <c r="A1926" s="754" t="s">
        <v>4247</v>
      </c>
      <c r="B1926" s="7" t="s">
        <v>1894</v>
      </c>
      <c r="C1926" s="7"/>
      <c r="D1926" s="20" t="s">
        <v>1909</v>
      </c>
      <c r="E1926" s="7"/>
      <c r="F1926" s="7"/>
      <c r="G1926" s="964"/>
      <c r="H1926" s="964"/>
      <c r="I1926" s="964"/>
      <c r="J1926" s="7"/>
      <c r="K1926" s="964"/>
      <c r="L1926" s="1058"/>
      <c r="M1926" s="1058"/>
    </row>
    <row r="1927" spans="1:13" ht="15.6" x14ac:dyDescent="0.3">
      <c r="A1927" s="754" t="s">
        <v>4247</v>
      </c>
      <c r="B1927" s="24" t="s">
        <v>1895</v>
      </c>
      <c r="C1927" s="24"/>
      <c r="D1927" s="115" t="s">
        <v>1910</v>
      </c>
      <c r="E1927" s="24"/>
      <c r="F1927" s="21"/>
      <c r="G1927" s="852"/>
      <c r="H1927" s="852"/>
      <c r="I1927" s="852"/>
      <c r="J1927" s="75"/>
      <c r="K1927" s="954"/>
      <c r="L1927" s="1058"/>
      <c r="M1927" s="1058"/>
    </row>
    <row r="1928" spans="1:13" ht="26.4" x14ac:dyDescent="0.3">
      <c r="A1928" s="754" t="str">
        <f t="shared" ref="A1928:A1935" si="194">IF(K1928&lt;&gt;0,"x","")</f>
        <v>x</v>
      </c>
      <c r="B1928" s="69" t="s">
        <v>2500</v>
      </c>
      <c r="C1928" s="462" t="s">
        <v>3409</v>
      </c>
      <c r="D1928" s="90" t="s">
        <v>2492</v>
      </c>
      <c r="E1928" s="91">
        <v>285</v>
      </c>
      <c r="F1928" s="92" t="s">
        <v>583</v>
      </c>
      <c r="G1928" s="970">
        <v>14.964471874043623</v>
      </c>
      <c r="H1928" s="970">
        <f t="shared" ref="H1928:H1935" si="195">TRUNC(G1928*E1928,2)</f>
        <v>4264.87</v>
      </c>
      <c r="I1928" s="916">
        <f t="shared" ref="I1928:I1935" si="196">TRUNC(H1928*$I$14,2)</f>
        <v>1149.67</v>
      </c>
      <c r="J1928" s="30"/>
      <c r="K1928" s="953">
        <f t="shared" ref="K1928:K1935" si="197">TRUNC(SUM(H1928:I1928),2)</f>
        <v>5414.54</v>
      </c>
      <c r="L1928" s="1058"/>
      <c r="M1928" s="1058"/>
    </row>
    <row r="1929" spans="1:13" ht="26.4" x14ac:dyDescent="0.3">
      <c r="A1929" s="754" t="str">
        <f t="shared" si="194"/>
        <v>x</v>
      </c>
      <c r="B1929" s="69" t="s">
        <v>2501</v>
      </c>
      <c r="C1929" s="460" t="s">
        <v>3408</v>
      </c>
      <c r="D1929" s="93" t="s">
        <v>2493</v>
      </c>
      <c r="E1929" s="87">
        <v>402</v>
      </c>
      <c r="F1929" s="96" t="s">
        <v>583</v>
      </c>
      <c r="G1929" s="916">
        <v>14.605515992203557</v>
      </c>
      <c r="H1929" s="970">
        <f t="shared" si="195"/>
        <v>5871.41</v>
      </c>
      <c r="I1929" s="916">
        <f t="shared" si="196"/>
        <v>1582.74</v>
      </c>
      <c r="J1929" s="10"/>
      <c r="K1929" s="953">
        <f t="shared" si="197"/>
        <v>7454.15</v>
      </c>
      <c r="L1929" s="1058"/>
      <c r="M1929" s="1058"/>
    </row>
    <row r="1930" spans="1:13" ht="26.4" x14ac:dyDescent="0.3">
      <c r="A1930" s="754" t="str">
        <f t="shared" si="194"/>
        <v>x</v>
      </c>
      <c r="B1930" s="69" t="s">
        <v>2502</v>
      </c>
      <c r="C1930" s="460" t="s">
        <v>3485</v>
      </c>
      <c r="D1930" s="89" t="s">
        <v>2494</v>
      </c>
      <c r="E1930" s="85">
        <v>62</v>
      </c>
      <c r="F1930" s="95" t="s">
        <v>583</v>
      </c>
      <c r="G1930" s="962">
        <v>14.541701613209767</v>
      </c>
      <c r="H1930" s="970">
        <f t="shared" si="195"/>
        <v>901.58</v>
      </c>
      <c r="I1930" s="916">
        <f t="shared" si="196"/>
        <v>243.03</v>
      </c>
      <c r="J1930" s="14"/>
      <c r="K1930" s="953">
        <f t="shared" si="197"/>
        <v>1144.6099999999999</v>
      </c>
      <c r="L1930" s="1058"/>
      <c r="M1930" s="1058"/>
    </row>
    <row r="1931" spans="1:13" ht="15.6" x14ac:dyDescent="0.3">
      <c r="A1931" s="754" t="str">
        <f t="shared" si="194"/>
        <v>x</v>
      </c>
      <c r="B1931" s="69" t="s">
        <v>2503</v>
      </c>
      <c r="C1931" s="460" t="s">
        <v>3410</v>
      </c>
      <c r="D1931" s="150" t="s">
        <v>2495</v>
      </c>
      <c r="E1931" s="87">
        <v>25</v>
      </c>
      <c r="F1931" s="96" t="s">
        <v>210</v>
      </c>
      <c r="G1931" s="916">
        <v>18.322703568591791</v>
      </c>
      <c r="H1931" s="970">
        <f t="shared" si="195"/>
        <v>458.06</v>
      </c>
      <c r="I1931" s="916">
        <f t="shared" si="196"/>
        <v>123.47</v>
      </c>
      <c r="J1931" s="10"/>
      <c r="K1931" s="953">
        <f t="shared" si="197"/>
        <v>581.53</v>
      </c>
      <c r="L1931" s="1058"/>
      <c r="M1931" s="1058"/>
    </row>
    <row r="1932" spans="1:13" ht="15.6" x14ac:dyDescent="0.3">
      <c r="A1932" s="754" t="str">
        <f t="shared" si="194"/>
        <v>x</v>
      </c>
      <c r="B1932" s="69" t="s">
        <v>2504</v>
      </c>
      <c r="C1932" s="463" t="s">
        <v>3411</v>
      </c>
      <c r="D1932" s="151" t="s">
        <v>2496</v>
      </c>
      <c r="E1932" s="85">
        <v>8</v>
      </c>
      <c r="F1932" s="95" t="s">
        <v>210</v>
      </c>
      <c r="G1932" s="962">
        <v>16.759251283243952</v>
      </c>
      <c r="H1932" s="970">
        <f t="shared" si="195"/>
        <v>134.07</v>
      </c>
      <c r="I1932" s="916">
        <f t="shared" si="196"/>
        <v>36.14</v>
      </c>
      <c r="J1932" s="14"/>
      <c r="K1932" s="953">
        <f t="shared" si="197"/>
        <v>170.21</v>
      </c>
      <c r="L1932" s="1058"/>
      <c r="M1932" s="1058"/>
    </row>
    <row r="1933" spans="1:13" ht="15.6" x14ac:dyDescent="0.3">
      <c r="A1933" s="754" t="str">
        <f t="shared" si="194"/>
        <v>x</v>
      </c>
      <c r="B1933" s="69" t="s">
        <v>2505</v>
      </c>
      <c r="C1933" s="460" t="s">
        <v>3412</v>
      </c>
      <c r="D1933" s="150" t="s">
        <v>2497</v>
      </c>
      <c r="E1933" s="87">
        <v>32</v>
      </c>
      <c r="F1933" s="96" t="s">
        <v>210</v>
      </c>
      <c r="G1933" s="916">
        <v>16.216829061796741</v>
      </c>
      <c r="H1933" s="970">
        <f t="shared" si="195"/>
        <v>518.92999999999995</v>
      </c>
      <c r="I1933" s="916">
        <f t="shared" si="196"/>
        <v>139.88</v>
      </c>
      <c r="J1933" s="10"/>
      <c r="K1933" s="953">
        <f t="shared" si="197"/>
        <v>658.81</v>
      </c>
      <c r="L1933" s="1058"/>
      <c r="M1933" s="1058"/>
    </row>
    <row r="1934" spans="1:13" ht="15.6" x14ac:dyDescent="0.3">
      <c r="A1934" s="754" t="str">
        <f t="shared" si="194"/>
        <v>x</v>
      </c>
      <c r="B1934" s="69" t="s">
        <v>2506</v>
      </c>
      <c r="C1934" s="463" t="s">
        <v>3413</v>
      </c>
      <c r="D1934" s="151" t="s">
        <v>2498</v>
      </c>
      <c r="E1934" s="85">
        <v>6</v>
      </c>
      <c r="F1934" s="95" t="s">
        <v>210</v>
      </c>
      <c r="G1934" s="962">
        <v>14.581585600080887</v>
      </c>
      <c r="H1934" s="970">
        <f t="shared" si="195"/>
        <v>87.48</v>
      </c>
      <c r="I1934" s="916">
        <f t="shared" si="196"/>
        <v>23.58</v>
      </c>
      <c r="J1934" s="14"/>
      <c r="K1934" s="953">
        <f t="shared" si="197"/>
        <v>111.06</v>
      </c>
      <c r="L1934" s="1058"/>
      <c r="M1934" s="1058"/>
    </row>
    <row r="1935" spans="1:13" ht="15.6" x14ac:dyDescent="0.3">
      <c r="A1935" s="754" t="str">
        <f t="shared" si="194"/>
        <v>x</v>
      </c>
      <c r="B1935" s="574" t="s">
        <v>2507</v>
      </c>
      <c r="C1935" s="460" t="s">
        <v>3414</v>
      </c>
      <c r="D1935" s="150" t="s">
        <v>2499</v>
      </c>
      <c r="E1935" s="87">
        <v>24</v>
      </c>
      <c r="F1935" s="96" t="s">
        <v>210</v>
      </c>
      <c r="G1935" s="916">
        <v>12.228430374684899</v>
      </c>
      <c r="H1935" s="970">
        <f t="shared" si="195"/>
        <v>293.48</v>
      </c>
      <c r="I1935" s="916">
        <f t="shared" si="196"/>
        <v>79.11</v>
      </c>
      <c r="J1935" s="10"/>
      <c r="K1935" s="953">
        <f t="shared" si="197"/>
        <v>372.59</v>
      </c>
      <c r="L1935" s="1058"/>
      <c r="M1935" s="1058"/>
    </row>
    <row r="1936" spans="1:13" ht="15.6" x14ac:dyDescent="0.3">
      <c r="A1936" s="754" t="s">
        <v>4247</v>
      </c>
      <c r="B1936" s="82"/>
      <c r="C1936" s="82"/>
      <c r="D1936" s="83"/>
      <c r="E1936" s="82"/>
      <c r="F1936" s="17"/>
      <c r="G1936" s="969"/>
      <c r="H1936" s="969"/>
      <c r="I1936" s="969"/>
      <c r="J1936" s="18"/>
      <c r="K1936" s="958"/>
      <c r="L1936" s="1058"/>
      <c r="M1936" s="1058"/>
    </row>
    <row r="1937" spans="1:13" ht="15.6" hidden="1" x14ac:dyDescent="0.3">
      <c r="A1937" s="754"/>
      <c r="B1937" s="574" t="s">
        <v>1896</v>
      </c>
      <c r="C1937" s="574"/>
      <c r="D1937" s="571" t="s">
        <v>1911</v>
      </c>
      <c r="E1937" s="574"/>
      <c r="F1937" s="16"/>
      <c r="G1937" s="916"/>
      <c r="H1937" s="916">
        <f>G1937*F1937</f>
        <v>0</v>
      </c>
      <c r="I1937" s="916">
        <f>H1937*$I$14</f>
        <v>0</v>
      </c>
      <c r="J1937" s="10"/>
      <c r="K1937" s="953">
        <f>SUM(H1937:I1937)</f>
        <v>0</v>
      </c>
    </row>
    <row r="1938" spans="1:13" ht="15.6" x14ac:dyDescent="0.3">
      <c r="A1938" s="754" t="s">
        <v>4247</v>
      </c>
      <c r="B1938" s="24" t="s">
        <v>1897</v>
      </c>
      <c r="C1938" s="24"/>
      <c r="D1938" s="115" t="s">
        <v>4252</v>
      </c>
      <c r="E1938" s="24"/>
      <c r="F1938" s="21"/>
      <c r="G1938" s="852"/>
      <c r="H1938" s="852"/>
      <c r="I1938" s="852"/>
      <c r="J1938" s="75"/>
      <c r="K1938" s="954"/>
      <c r="L1938" s="1058"/>
      <c r="M1938" s="1058"/>
    </row>
    <row r="1939" spans="1:13" ht="26.4" x14ac:dyDescent="0.3">
      <c r="A1939" s="754" t="str">
        <f t="shared" ref="A1939:A1945" si="198">IF(K1939&lt;&gt;0,"x","")</f>
        <v>x</v>
      </c>
      <c r="B1939" s="574" t="s">
        <v>2517</v>
      </c>
      <c r="C1939" s="462" t="s">
        <v>3415</v>
      </c>
      <c r="D1939" s="152" t="s">
        <v>2510</v>
      </c>
      <c r="E1939" s="91">
        <v>6</v>
      </c>
      <c r="F1939" s="91" t="s">
        <v>2222</v>
      </c>
      <c r="G1939" s="970">
        <v>155.87459748970494</v>
      </c>
      <c r="H1939" s="970">
        <f t="shared" ref="H1939:H1945" si="199">TRUNC(G1939*E1939,2)</f>
        <v>935.24</v>
      </c>
      <c r="I1939" s="916">
        <f t="shared" ref="I1939:I1945" si="200">TRUNC(H1939*$I$14,2)</f>
        <v>252.11</v>
      </c>
      <c r="J1939" s="10"/>
      <c r="K1939" s="953">
        <f t="shared" ref="K1939:K1945" si="201">TRUNC(SUM(H1939:I1939),2)</f>
        <v>1187.3499999999999</v>
      </c>
      <c r="L1939" s="1058"/>
      <c r="M1939" s="1058"/>
    </row>
    <row r="1940" spans="1:13" ht="26.4" x14ac:dyDescent="0.3">
      <c r="A1940" s="754" t="str">
        <f t="shared" si="198"/>
        <v>x</v>
      </c>
      <c r="B1940" s="574" t="s">
        <v>2518</v>
      </c>
      <c r="C1940" s="462" t="s">
        <v>3416</v>
      </c>
      <c r="D1940" s="153" t="s">
        <v>2511</v>
      </c>
      <c r="E1940" s="87">
        <v>2</v>
      </c>
      <c r="F1940" s="87" t="s">
        <v>2222</v>
      </c>
      <c r="G1940" s="916">
        <v>129.75058608912235</v>
      </c>
      <c r="H1940" s="970">
        <f t="shared" si="199"/>
        <v>259.5</v>
      </c>
      <c r="I1940" s="916">
        <f t="shared" si="200"/>
        <v>69.95</v>
      </c>
      <c r="J1940" s="10"/>
      <c r="K1940" s="953">
        <f t="shared" si="201"/>
        <v>329.45</v>
      </c>
      <c r="L1940" s="1058"/>
      <c r="M1940" s="1058"/>
    </row>
    <row r="1941" spans="1:13" ht="26.4" x14ac:dyDescent="0.3">
      <c r="A1941" s="754" t="str">
        <f t="shared" si="198"/>
        <v>x</v>
      </c>
      <c r="B1941" s="574" t="s">
        <v>2519</v>
      </c>
      <c r="C1941" s="462" t="s">
        <v>3417</v>
      </c>
      <c r="D1941" s="148" t="s">
        <v>2512</v>
      </c>
      <c r="E1941" s="85">
        <v>20</v>
      </c>
      <c r="F1941" s="85" t="s">
        <v>2222</v>
      </c>
      <c r="G1941" s="962">
        <v>125.43513870966736</v>
      </c>
      <c r="H1941" s="970">
        <f t="shared" si="199"/>
        <v>2508.6999999999998</v>
      </c>
      <c r="I1941" s="916">
        <f t="shared" si="200"/>
        <v>676.26</v>
      </c>
      <c r="J1941" s="10"/>
      <c r="K1941" s="953">
        <f t="shared" si="201"/>
        <v>3184.96</v>
      </c>
      <c r="L1941" s="1058"/>
      <c r="M1941" s="1058"/>
    </row>
    <row r="1942" spans="1:13" ht="26.4" x14ac:dyDescent="0.3">
      <c r="A1942" s="754" t="str">
        <f t="shared" si="198"/>
        <v>x</v>
      </c>
      <c r="B1942" s="574" t="s">
        <v>2520</v>
      </c>
      <c r="C1942" s="462" t="s">
        <v>3418</v>
      </c>
      <c r="D1942" s="153" t="s">
        <v>2513</v>
      </c>
      <c r="E1942" s="87">
        <v>1</v>
      </c>
      <c r="F1942" s="87" t="s">
        <v>2222</v>
      </c>
      <c r="G1942" s="916">
        <v>64.74766428657361</v>
      </c>
      <c r="H1942" s="970">
        <f t="shared" si="199"/>
        <v>64.739999999999995</v>
      </c>
      <c r="I1942" s="916">
        <f t="shared" si="200"/>
        <v>17.45</v>
      </c>
      <c r="J1942" s="10"/>
      <c r="K1942" s="953">
        <f t="shared" si="201"/>
        <v>82.19</v>
      </c>
      <c r="L1942" s="1058"/>
      <c r="M1942" s="1058"/>
    </row>
    <row r="1943" spans="1:13" ht="26.4" x14ac:dyDescent="0.3">
      <c r="A1943" s="754" t="str">
        <f t="shared" si="198"/>
        <v>x</v>
      </c>
      <c r="B1943" s="574" t="s">
        <v>2521</v>
      </c>
      <c r="C1943" s="462" t="s">
        <v>3419</v>
      </c>
      <c r="D1943" s="148" t="s">
        <v>2514</v>
      </c>
      <c r="E1943" s="85">
        <v>1</v>
      </c>
      <c r="F1943" s="85" t="s">
        <v>2222</v>
      </c>
      <c r="G1943" s="962">
        <v>57.257451552177571</v>
      </c>
      <c r="H1943" s="970">
        <f t="shared" si="199"/>
        <v>57.25</v>
      </c>
      <c r="I1943" s="916">
        <f t="shared" si="200"/>
        <v>15.43</v>
      </c>
      <c r="J1943" s="10"/>
      <c r="K1943" s="953">
        <f t="shared" si="201"/>
        <v>72.680000000000007</v>
      </c>
      <c r="L1943" s="1058"/>
      <c r="M1943" s="1058"/>
    </row>
    <row r="1944" spans="1:13" ht="26.4" x14ac:dyDescent="0.3">
      <c r="A1944" s="754" t="str">
        <f t="shared" si="198"/>
        <v>x</v>
      </c>
      <c r="B1944" s="574" t="s">
        <v>2522</v>
      </c>
      <c r="C1944" s="460" t="s">
        <v>3420</v>
      </c>
      <c r="D1944" s="153" t="s">
        <v>2515</v>
      </c>
      <c r="E1944" s="87">
        <v>4</v>
      </c>
      <c r="F1944" s="87" t="s">
        <v>2222</v>
      </c>
      <c r="G1944" s="916">
        <v>49.982612346885574</v>
      </c>
      <c r="H1944" s="916">
        <f t="shared" si="199"/>
        <v>199.93</v>
      </c>
      <c r="I1944" s="916">
        <f t="shared" si="200"/>
        <v>53.89</v>
      </c>
      <c r="J1944" s="10"/>
      <c r="K1944" s="953">
        <f t="shared" si="201"/>
        <v>253.82</v>
      </c>
      <c r="L1944" s="1058"/>
      <c r="M1944" s="1058"/>
    </row>
    <row r="1945" spans="1:13" ht="26.4" x14ac:dyDescent="0.3">
      <c r="A1945" s="754" t="str">
        <f t="shared" si="198"/>
        <v>x</v>
      </c>
      <c r="B1945" s="694" t="s">
        <v>4253</v>
      </c>
      <c r="C1945" s="82" t="s">
        <v>3424</v>
      </c>
      <c r="D1945" s="32" t="s">
        <v>2516</v>
      </c>
      <c r="E1945" s="1065">
        <v>1</v>
      </c>
      <c r="F1945" s="87" t="s">
        <v>2222</v>
      </c>
      <c r="G1945" s="969">
        <v>65.210318534278571</v>
      </c>
      <c r="H1945" s="970">
        <f t="shared" si="199"/>
        <v>65.209999999999994</v>
      </c>
      <c r="I1945" s="916">
        <f t="shared" si="200"/>
        <v>17.57</v>
      </c>
      <c r="J1945" s="10"/>
      <c r="K1945" s="953">
        <f t="shared" si="201"/>
        <v>82.78</v>
      </c>
      <c r="L1945" s="1058"/>
      <c r="M1945" s="1058"/>
    </row>
    <row r="1946" spans="1:13" ht="15.6" hidden="1" x14ac:dyDescent="0.3">
      <c r="A1946" s="754"/>
      <c r="B1946" s="574" t="s">
        <v>1898</v>
      </c>
      <c r="C1946" s="574"/>
      <c r="D1946" s="571" t="s">
        <v>1913</v>
      </c>
      <c r="E1946" s="574"/>
      <c r="F1946" s="16"/>
      <c r="G1946" s="916"/>
      <c r="H1946" s="916">
        <f>G1946*F1946</f>
        <v>0</v>
      </c>
      <c r="I1946" s="916">
        <f>H1946*$I$14</f>
        <v>0</v>
      </c>
      <c r="J1946" s="10"/>
      <c r="K1946" s="953">
        <f>SUM(H1946:I1946)</f>
        <v>0</v>
      </c>
    </row>
    <row r="1947" spans="1:13" ht="15.6" x14ac:dyDescent="0.3">
      <c r="A1947" s="754" t="s">
        <v>4247</v>
      </c>
      <c r="B1947" s="27"/>
      <c r="C1947" s="27"/>
      <c r="D1947" s="68"/>
      <c r="E1947" s="574"/>
      <c r="F1947" s="16"/>
      <c r="G1947" s="916"/>
      <c r="H1947" s="916"/>
      <c r="I1947" s="916"/>
      <c r="J1947" s="10"/>
      <c r="K1947" s="916"/>
      <c r="L1947" s="1058"/>
      <c r="M1947" s="1058"/>
    </row>
    <row r="1948" spans="1:13" ht="15.6" x14ac:dyDescent="0.3">
      <c r="A1948" s="754" t="s">
        <v>4247</v>
      </c>
      <c r="B1948" s="7" t="s">
        <v>1908</v>
      </c>
      <c r="C1948" s="7"/>
      <c r="D1948" s="20" t="s">
        <v>4254</v>
      </c>
      <c r="E1948" s="7"/>
      <c r="F1948" s="7"/>
      <c r="G1948" s="964"/>
      <c r="H1948" s="964"/>
      <c r="I1948" s="964"/>
      <c r="J1948" s="7"/>
      <c r="K1948" s="964"/>
      <c r="L1948" s="1058"/>
      <c r="M1948" s="1058"/>
    </row>
    <row r="1949" spans="1:13" ht="15.6" x14ac:dyDescent="0.3">
      <c r="A1949" s="754" t="s">
        <v>4247</v>
      </c>
      <c r="B1949" s="42" t="s">
        <v>2523</v>
      </c>
      <c r="C1949" s="42"/>
      <c r="D1949" s="65" t="s">
        <v>4255</v>
      </c>
      <c r="E1949" s="42"/>
      <c r="F1949" s="42"/>
      <c r="G1949" s="956"/>
      <c r="H1949" s="956"/>
      <c r="I1949" s="956"/>
      <c r="J1949" s="42"/>
      <c r="K1949" s="956"/>
      <c r="L1949" s="1058"/>
      <c r="M1949" s="1058"/>
    </row>
    <row r="1950" spans="1:13" ht="15.6" x14ac:dyDescent="0.3">
      <c r="A1950" s="754" t="s">
        <v>4247</v>
      </c>
      <c r="B1950" s="24" t="s">
        <v>2535</v>
      </c>
      <c r="C1950" s="24"/>
      <c r="D1950" s="115" t="s">
        <v>1322</v>
      </c>
      <c r="E1950" s="24"/>
      <c r="F1950" s="21"/>
      <c r="G1950" s="852"/>
      <c r="H1950" s="852"/>
      <c r="I1950" s="852"/>
      <c r="J1950" s="75"/>
      <c r="K1950" s="954"/>
      <c r="L1950" s="1058"/>
      <c r="M1950" s="1058"/>
    </row>
    <row r="1951" spans="1:13" ht="39.6" x14ac:dyDescent="0.3">
      <c r="A1951" s="754" t="str">
        <f>IF(K1951&lt;&gt;0,"x","")</f>
        <v>x</v>
      </c>
      <c r="B1951" s="574" t="s">
        <v>2536</v>
      </c>
      <c r="C1951" s="462" t="s">
        <v>3421</v>
      </c>
      <c r="D1951" s="137" t="s">
        <v>2532</v>
      </c>
      <c r="E1951" s="91">
        <v>346</v>
      </c>
      <c r="F1951" s="91" t="s">
        <v>210</v>
      </c>
      <c r="G1951" s="970">
        <v>20.117482977792118</v>
      </c>
      <c r="H1951" s="970">
        <f>TRUNC(G1951*E1951,2)</f>
        <v>6960.64</v>
      </c>
      <c r="I1951" s="916">
        <f>TRUNC(H1951*$I$14,2)</f>
        <v>1876.37</v>
      </c>
      <c r="J1951" s="10"/>
      <c r="K1951" s="953">
        <f>TRUNC(SUM(H1951:I1951),2)</f>
        <v>8837.01</v>
      </c>
      <c r="L1951" s="1058"/>
      <c r="M1951" s="1058"/>
    </row>
    <row r="1952" spans="1:13" ht="39.6" x14ac:dyDescent="0.3">
      <c r="A1952" s="754" t="str">
        <f>IF(K1952&lt;&gt;0,"x","")</f>
        <v>x</v>
      </c>
      <c r="B1952" s="574" t="s">
        <v>2537</v>
      </c>
      <c r="C1952" s="462" t="s">
        <v>3422</v>
      </c>
      <c r="D1952" s="139" t="s">
        <v>2533</v>
      </c>
      <c r="E1952" s="87">
        <v>504</v>
      </c>
      <c r="F1952" s="87" t="s">
        <v>210</v>
      </c>
      <c r="G1952" s="916">
        <v>24.440907154621357</v>
      </c>
      <c r="H1952" s="970">
        <f>TRUNC(G1952*E1952,2)</f>
        <v>12318.21</v>
      </c>
      <c r="I1952" s="916">
        <f>TRUNC(H1952*$I$14,2)</f>
        <v>3320.6</v>
      </c>
      <c r="J1952" s="10"/>
      <c r="K1952" s="953">
        <f>TRUNC(SUM(H1952:I1952),2)</f>
        <v>15638.81</v>
      </c>
      <c r="L1952" s="1058"/>
      <c r="M1952" s="1058"/>
    </row>
    <row r="1953" spans="1:13" ht="39.6" x14ac:dyDescent="0.3">
      <c r="A1953" s="754" t="str">
        <f>IF(K1953&lt;&gt;0,"x","")</f>
        <v>x</v>
      </c>
      <c r="B1953" s="574" t="s">
        <v>2538</v>
      </c>
      <c r="C1953" s="462" t="s">
        <v>3423</v>
      </c>
      <c r="D1953" s="138" t="s">
        <v>2534</v>
      </c>
      <c r="E1953" s="88">
        <v>158</v>
      </c>
      <c r="F1953" s="88" t="s">
        <v>210</v>
      </c>
      <c r="G1953" s="969">
        <v>33.167523482022062</v>
      </c>
      <c r="H1953" s="970">
        <f>TRUNC(G1953*E1953,2)</f>
        <v>5240.46</v>
      </c>
      <c r="I1953" s="916">
        <f>TRUNC(H1953*$I$14,2)</f>
        <v>1412.66</v>
      </c>
      <c r="J1953" s="10"/>
      <c r="K1953" s="953">
        <f>TRUNC(SUM(H1953:I1953),2)</f>
        <v>6653.12</v>
      </c>
      <c r="L1953" s="1058"/>
      <c r="M1953" s="1058"/>
    </row>
    <row r="1954" spans="1:13" ht="15.6" hidden="1" x14ac:dyDescent="0.3">
      <c r="A1954" s="754"/>
      <c r="B1954" s="574"/>
      <c r="C1954" s="82"/>
      <c r="D1954" s="83"/>
      <c r="E1954" s="82"/>
      <c r="F1954" s="17"/>
      <c r="G1954" s="969"/>
      <c r="H1954" s="916"/>
      <c r="I1954" s="916"/>
      <c r="J1954" s="10"/>
      <c r="K1954" s="953"/>
    </row>
    <row r="1955" spans="1:13" ht="15.6" hidden="1" x14ac:dyDescent="0.3">
      <c r="A1955" s="754"/>
      <c r="B1955" s="574" t="s">
        <v>2524</v>
      </c>
      <c r="C1955" s="574"/>
      <c r="D1955" s="571" t="s">
        <v>1307</v>
      </c>
      <c r="E1955" s="574"/>
      <c r="F1955" s="16"/>
      <c r="G1955" s="916"/>
      <c r="H1955" s="916">
        <f t="shared" ref="H1955:H1962" si="202">G1955*F1955</f>
        <v>0</v>
      </c>
      <c r="I1955" s="916">
        <f t="shared" ref="I1955:I1962" si="203">H1955*$I$14</f>
        <v>0</v>
      </c>
      <c r="J1955" s="10"/>
      <c r="K1955" s="953">
        <f t="shared" ref="K1955:K1962" si="204">SUM(H1955:I1955)</f>
        <v>0</v>
      </c>
    </row>
    <row r="1956" spans="1:13" ht="15.6" hidden="1" x14ac:dyDescent="0.3">
      <c r="A1956" s="754"/>
      <c r="B1956" s="574" t="s">
        <v>2525</v>
      </c>
      <c r="C1956" s="574"/>
      <c r="D1956" s="571" t="s">
        <v>1323</v>
      </c>
      <c r="E1956" s="574"/>
      <c r="F1956" s="16"/>
      <c r="G1956" s="916"/>
      <c r="H1956" s="916">
        <f t="shared" si="202"/>
        <v>0</v>
      </c>
      <c r="I1956" s="916">
        <f t="shared" si="203"/>
        <v>0</v>
      </c>
      <c r="J1956" s="10"/>
      <c r="K1956" s="953">
        <f t="shared" si="204"/>
        <v>0</v>
      </c>
    </row>
    <row r="1957" spans="1:13" ht="15.6" hidden="1" x14ac:dyDescent="0.3">
      <c r="A1957" s="754"/>
      <c r="B1957" s="574" t="s">
        <v>2526</v>
      </c>
      <c r="C1957" s="574"/>
      <c r="D1957" s="571" t="s">
        <v>1324</v>
      </c>
      <c r="E1957" s="574"/>
      <c r="F1957" s="16"/>
      <c r="G1957" s="916"/>
      <c r="H1957" s="916">
        <f t="shared" si="202"/>
        <v>0</v>
      </c>
      <c r="I1957" s="916">
        <f t="shared" si="203"/>
        <v>0</v>
      </c>
      <c r="J1957" s="10"/>
      <c r="K1957" s="953">
        <f t="shared" si="204"/>
        <v>0</v>
      </c>
    </row>
    <row r="1958" spans="1:13" ht="15.6" hidden="1" x14ac:dyDescent="0.3">
      <c r="A1958" s="754"/>
      <c r="B1958" s="574" t="s">
        <v>2527</v>
      </c>
      <c r="C1958" s="574"/>
      <c r="D1958" s="571" t="s">
        <v>1303</v>
      </c>
      <c r="E1958" s="574"/>
      <c r="F1958" s="16"/>
      <c r="G1958" s="916"/>
      <c r="H1958" s="916">
        <f t="shared" si="202"/>
        <v>0</v>
      </c>
      <c r="I1958" s="916">
        <f t="shared" si="203"/>
        <v>0</v>
      </c>
      <c r="J1958" s="10"/>
      <c r="K1958" s="953">
        <f t="shared" si="204"/>
        <v>0</v>
      </c>
    </row>
    <row r="1959" spans="1:13" ht="15.6" hidden="1" x14ac:dyDescent="0.3">
      <c r="A1959" s="754"/>
      <c r="B1959" s="574" t="s">
        <v>2528</v>
      </c>
      <c r="C1959" s="574"/>
      <c r="D1959" s="571" t="s">
        <v>1304</v>
      </c>
      <c r="E1959" s="574"/>
      <c r="F1959" s="16"/>
      <c r="G1959" s="916"/>
      <c r="H1959" s="916">
        <f t="shared" si="202"/>
        <v>0</v>
      </c>
      <c r="I1959" s="916">
        <f t="shared" si="203"/>
        <v>0</v>
      </c>
      <c r="J1959" s="10"/>
      <c r="K1959" s="953">
        <f t="shared" si="204"/>
        <v>0</v>
      </c>
    </row>
    <row r="1960" spans="1:13" ht="15.6" hidden="1" x14ac:dyDescent="0.3">
      <c r="A1960" s="754"/>
      <c r="B1960" s="574" t="s">
        <v>2529</v>
      </c>
      <c r="C1960" s="574"/>
      <c r="D1960" s="571" t="s">
        <v>1305</v>
      </c>
      <c r="E1960" s="574"/>
      <c r="F1960" s="16"/>
      <c r="G1960" s="916"/>
      <c r="H1960" s="916">
        <f t="shared" si="202"/>
        <v>0</v>
      </c>
      <c r="I1960" s="916">
        <f t="shared" si="203"/>
        <v>0</v>
      </c>
      <c r="J1960" s="10"/>
      <c r="K1960" s="953">
        <f t="shared" si="204"/>
        <v>0</v>
      </c>
    </row>
    <row r="1961" spans="1:13" ht="15.6" hidden="1" x14ac:dyDescent="0.3">
      <c r="A1961" s="754"/>
      <c r="B1961" s="574" t="s">
        <v>2530</v>
      </c>
      <c r="C1961" s="574"/>
      <c r="D1961" s="571" t="s">
        <v>1311</v>
      </c>
      <c r="E1961" s="574"/>
      <c r="F1961" s="16"/>
      <c r="G1961" s="916"/>
      <c r="H1961" s="916">
        <f t="shared" si="202"/>
        <v>0</v>
      </c>
      <c r="I1961" s="916">
        <f t="shared" si="203"/>
        <v>0</v>
      </c>
      <c r="J1961" s="10"/>
      <c r="K1961" s="953">
        <f t="shared" si="204"/>
        <v>0</v>
      </c>
    </row>
    <row r="1962" spans="1:13" ht="15.6" hidden="1" x14ac:dyDescent="0.3">
      <c r="A1962" s="754"/>
      <c r="B1962" s="574" t="s">
        <v>2531</v>
      </c>
      <c r="C1962" s="574"/>
      <c r="D1962" s="571" t="s">
        <v>1313</v>
      </c>
      <c r="E1962" s="574"/>
      <c r="F1962" s="16"/>
      <c r="G1962" s="916"/>
      <c r="H1962" s="916">
        <f t="shared" si="202"/>
        <v>0</v>
      </c>
      <c r="I1962" s="916">
        <f t="shared" si="203"/>
        <v>0</v>
      </c>
      <c r="J1962" s="10"/>
      <c r="K1962" s="953">
        <f t="shared" si="204"/>
        <v>0</v>
      </c>
    </row>
    <row r="1963" spans="1:13" ht="15.6" x14ac:dyDescent="0.3">
      <c r="A1963" s="754" t="s">
        <v>4247</v>
      </c>
      <c r="B1963" s="574"/>
      <c r="C1963" s="574"/>
      <c r="D1963" s="571"/>
      <c r="E1963" s="574"/>
      <c r="F1963" s="16"/>
      <c r="G1963" s="916"/>
      <c r="H1963" s="916"/>
      <c r="I1963" s="916"/>
      <c r="J1963" s="10"/>
      <c r="K1963" s="953"/>
      <c r="L1963" s="1058"/>
      <c r="M1963" s="1058"/>
    </row>
    <row r="1964" spans="1:13" ht="15.6" x14ac:dyDescent="0.3">
      <c r="A1964" s="754" t="s">
        <v>4247</v>
      </c>
      <c r="B1964" s="42" t="s">
        <v>2964</v>
      </c>
      <c r="C1964" s="42"/>
      <c r="D1964" s="65" t="s">
        <v>4256</v>
      </c>
      <c r="E1964" s="42"/>
      <c r="F1964" s="42"/>
      <c r="G1964" s="956"/>
      <c r="H1964" s="956"/>
      <c r="I1964" s="956"/>
      <c r="J1964" s="42"/>
      <c r="K1964" s="956"/>
      <c r="L1964" s="1058"/>
      <c r="M1964" s="1058"/>
    </row>
    <row r="1965" spans="1:13" ht="15.6" x14ac:dyDescent="0.3">
      <c r="A1965" s="754" t="s">
        <v>4247</v>
      </c>
      <c r="B1965" s="415" t="s">
        <v>2965</v>
      </c>
      <c r="C1965" s="416"/>
      <c r="D1965" s="417" t="s">
        <v>1315</v>
      </c>
      <c r="E1965" s="24"/>
      <c r="F1965" s="21"/>
      <c r="G1965" s="852"/>
      <c r="H1965" s="852"/>
      <c r="I1965" s="852"/>
      <c r="J1965" s="75"/>
      <c r="K1965" s="954"/>
      <c r="L1965" s="1058"/>
      <c r="M1965" s="1058"/>
    </row>
    <row r="1966" spans="1:13" ht="39.6" x14ac:dyDescent="0.3">
      <c r="A1966" s="754" t="str">
        <f t="shared" ref="A1966:A1971" si="205">IF(K1966&lt;&gt;0,"x","")</f>
        <v>x</v>
      </c>
      <c r="B1966" s="574" t="s">
        <v>2966</v>
      </c>
      <c r="C1966" s="462" t="s">
        <v>4235</v>
      </c>
      <c r="D1966" s="86" t="s">
        <v>2553</v>
      </c>
      <c r="E1966" s="87">
        <v>40</v>
      </c>
      <c r="F1966" s="96" t="s">
        <v>210</v>
      </c>
      <c r="G1966" s="916">
        <v>5.4880365934658917</v>
      </c>
      <c r="H1966" s="970">
        <f t="shared" ref="H1966:H1971" si="206">TRUNC(G1966*E1966,2)</f>
        <v>219.52</v>
      </c>
      <c r="I1966" s="916">
        <f t="shared" ref="I1966:I1971" si="207">TRUNC(H1966*$I$14,2)</f>
        <v>59.17</v>
      </c>
      <c r="J1966" s="10"/>
      <c r="K1966" s="953">
        <f t="shared" ref="K1966:K1971" si="208">TRUNC(SUM(H1966:I1966),2)</f>
        <v>278.69</v>
      </c>
      <c r="L1966" s="1058"/>
      <c r="M1966" s="1058"/>
    </row>
    <row r="1967" spans="1:13" ht="39.6" x14ac:dyDescent="0.3">
      <c r="A1967" s="754" t="str">
        <f t="shared" si="205"/>
        <v>x</v>
      </c>
      <c r="B1967" s="574" t="s">
        <v>2967</v>
      </c>
      <c r="C1967" s="1052" t="s">
        <v>3841</v>
      </c>
      <c r="D1967" s="86" t="s">
        <v>3632</v>
      </c>
      <c r="E1967" s="87">
        <v>70</v>
      </c>
      <c r="F1967" s="96" t="s">
        <v>210</v>
      </c>
      <c r="G1967" s="916">
        <v>4.3473545689519053</v>
      </c>
      <c r="H1967" s="970">
        <f t="shared" si="206"/>
        <v>304.31</v>
      </c>
      <c r="I1967" s="916">
        <f t="shared" si="207"/>
        <v>82.03</v>
      </c>
      <c r="J1967" s="10"/>
      <c r="K1967" s="953">
        <f t="shared" si="208"/>
        <v>386.34</v>
      </c>
      <c r="L1967" s="1058"/>
      <c r="M1967" s="1058"/>
    </row>
    <row r="1968" spans="1:13" ht="39.6" x14ac:dyDescent="0.3">
      <c r="A1968" s="754" t="str">
        <f t="shared" si="205"/>
        <v>x</v>
      </c>
      <c r="B1968" s="574" t="s">
        <v>3837</v>
      </c>
      <c r="C1968" s="1052" t="s">
        <v>3842</v>
      </c>
      <c r="D1968" s="86" t="s">
        <v>3633</v>
      </c>
      <c r="E1968" s="87">
        <v>15</v>
      </c>
      <c r="F1968" s="96" t="s">
        <v>210</v>
      </c>
      <c r="G1968" s="916">
        <v>5.2646862669876278</v>
      </c>
      <c r="H1968" s="970">
        <f t="shared" si="206"/>
        <v>78.97</v>
      </c>
      <c r="I1968" s="916">
        <f t="shared" si="207"/>
        <v>21.28</v>
      </c>
      <c r="J1968" s="10"/>
      <c r="K1968" s="953">
        <f t="shared" si="208"/>
        <v>100.25</v>
      </c>
      <c r="L1968" s="1058"/>
      <c r="M1968" s="1058"/>
    </row>
    <row r="1969" spans="1:13" ht="39.6" x14ac:dyDescent="0.3">
      <c r="A1969" s="754" t="str">
        <f t="shared" si="205"/>
        <v>x</v>
      </c>
      <c r="B1969" s="574" t="s">
        <v>3838</v>
      </c>
      <c r="C1969" s="1052" t="s">
        <v>3843</v>
      </c>
      <c r="D1969" s="86" t="s">
        <v>3634</v>
      </c>
      <c r="E1969" s="87">
        <v>56</v>
      </c>
      <c r="F1969" s="96" t="s">
        <v>210</v>
      </c>
      <c r="G1969" s="916">
        <v>8.5112427982966654</v>
      </c>
      <c r="H1969" s="970">
        <f t="shared" si="206"/>
        <v>476.62</v>
      </c>
      <c r="I1969" s="916">
        <f t="shared" si="207"/>
        <v>128.47999999999999</v>
      </c>
      <c r="J1969" s="10"/>
      <c r="K1969" s="953">
        <f t="shared" si="208"/>
        <v>605.1</v>
      </c>
      <c r="L1969" s="1058"/>
      <c r="M1969" s="1058"/>
    </row>
    <row r="1970" spans="1:13" ht="39.6" x14ac:dyDescent="0.3">
      <c r="A1970" s="754" t="str">
        <f t="shared" si="205"/>
        <v>x</v>
      </c>
      <c r="B1970" s="574" t="s">
        <v>3839</v>
      </c>
      <c r="C1970" s="1052" t="s">
        <v>3844</v>
      </c>
      <c r="D1970" s="86" t="s">
        <v>3635</v>
      </c>
      <c r="E1970" s="87">
        <v>30</v>
      </c>
      <c r="F1970" s="96" t="s">
        <v>210</v>
      </c>
      <c r="G1970" s="916">
        <v>7.6497486818805083</v>
      </c>
      <c r="H1970" s="970">
        <f t="shared" si="206"/>
        <v>229.49</v>
      </c>
      <c r="I1970" s="916">
        <f t="shared" si="207"/>
        <v>61.86</v>
      </c>
      <c r="J1970" s="10"/>
      <c r="K1970" s="953">
        <f t="shared" si="208"/>
        <v>291.35000000000002</v>
      </c>
      <c r="L1970" s="1058"/>
      <c r="M1970" s="1058"/>
    </row>
    <row r="1971" spans="1:13" ht="39.6" x14ac:dyDescent="0.3">
      <c r="A1971" s="754" t="str">
        <f t="shared" si="205"/>
        <v>x</v>
      </c>
      <c r="B1971" s="574" t="s">
        <v>3840</v>
      </c>
      <c r="C1971" s="462" t="s">
        <v>4238</v>
      </c>
      <c r="D1971" s="86" t="s">
        <v>2554</v>
      </c>
      <c r="E1971" s="87">
        <v>9</v>
      </c>
      <c r="F1971" s="96" t="s">
        <v>210</v>
      </c>
      <c r="G1971" s="916">
        <v>6.9318369182003767</v>
      </c>
      <c r="H1971" s="970">
        <f t="shared" si="206"/>
        <v>62.38</v>
      </c>
      <c r="I1971" s="916">
        <f t="shared" si="207"/>
        <v>16.809999999999999</v>
      </c>
      <c r="J1971" s="10"/>
      <c r="K1971" s="953">
        <f t="shared" si="208"/>
        <v>79.19</v>
      </c>
      <c r="L1971" s="1058"/>
      <c r="M1971" s="1058"/>
    </row>
    <row r="1972" spans="1:13" ht="15.6" x14ac:dyDescent="0.3">
      <c r="A1972" s="754" t="s">
        <v>4247</v>
      </c>
      <c r="B1972" s="574"/>
      <c r="C1972" s="574"/>
      <c r="D1972" s="571"/>
      <c r="E1972" s="574"/>
      <c r="F1972" s="16"/>
      <c r="G1972" s="916"/>
      <c r="H1972" s="916"/>
      <c r="I1972" s="916"/>
      <c r="J1972" s="10"/>
      <c r="K1972" s="953"/>
      <c r="L1972" s="1058"/>
      <c r="M1972" s="1058"/>
    </row>
    <row r="1973" spans="1:13" ht="15.6" hidden="1" x14ac:dyDescent="0.3">
      <c r="A1973" s="754"/>
      <c r="B1973" s="7" t="s">
        <v>1914</v>
      </c>
      <c r="C1973" s="7"/>
      <c r="D1973" s="20" t="s">
        <v>4257</v>
      </c>
      <c r="E1973" s="7"/>
      <c r="F1973" s="7"/>
      <c r="G1973" s="964"/>
      <c r="H1973" s="964"/>
      <c r="I1973" s="964"/>
      <c r="J1973" s="7"/>
      <c r="K1973" s="964"/>
    </row>
    <row r="1974" spans="1:13" ht="15.6" hidden="1" x14ac:dyDescent="0.3">
      <c r="A1974" s="754"/>
      <c r="B1974" s="574" t="s">
        <v>1915</v>
      </c>
      <c r="C1974" s="574"/>
      <c r="D1974" s="571" t="s">
        <v>1933</v>
      </c>
      <c r="E1974" s="574"/>
      <c r="F1974" s="16"/>
      <c r="G1974" s="916"/>
      <c r="H1974" s="916">
        <f>G1974*F1974</f>
        <v>0</v>
      </c>
      <c r="I1974" s="916">
        <f>H1974*$I$14</f>
        <v>0</v>
      </c>
      <c r="J1974" s="10"/>
      <c r="K1974" s="953">
        <f>SUM(H1974:I1974)</f>
        <v>0</v>
      </c>
    </row>
    <row r="1975" spans="1:13" ht="15.6" hidden="1" x14ac:dyDescent="0.3">
      <c r="A1975" s="754"/>
      <c r="B1975" s="415" t="s">
        <v>1916</v>
      </c>
      <c r="C1975" s="416"/>
      <c r="D1975" s="417" t="s">
        <v>1934</v>
      </c>
      <c r="E1975" s="24"/>
      <c r="F1975" s="21"/>
      <c r="G1975" s="852"/>
      <c r="H1975" s="852"/>
      <c r="I1975" s="852"/>
      <c r="J1975" s="75"/>
      <c r="K1975" s="954"/>
    </row>
    <row r="1976" spans="1:13" ht="26.4" hidden="1" x14ac:dyDescent="0.3">
      <c r="A1976" s="754"/>
      <c r="B1976" s="574" t="s">
        <v>2617</v>
      </c>
      <c r="C1976" s="460" t="s">
        <v>3424</v>
      </c>
      <c r="D1976" s="153" t="s">
        <v>2516</v>
      </c>
      <c r="E1976" s="97"/>
      <c r="F1976" s="87" t="s">
        <v>2222</v>
      </c>
      <c r="G1976" s="916">
        <f>'Composições Unitárias'!G2874</f>
        <v>65.209999999999994</v>
      </c>
      <c r="H1976" s="916">
        <f>G1976*E1976</f>
        <v>0</v>
      </c>
      <c r="I1976" s="916">
        <f>H1976*$I$14</f>
        <v>0</v>
      </c>
      <c r="J1976" s="10"/>
      <c r="K1976" s="916">
        <f>SUM(H1976:I1976)</f>
        <v>0</v>
      </c>
    </row>
    <row r="1977" spans="1:13" ht="15.6" hidden="1" x14ac:dyDescent="0.3">
      <c r="A1977" s="754"/>
      <c r="B1977" s="82"/>
      <c r="C1977" s="82"/>
      <c r="D1977" s="83"/>
      <c r="E1977" s="82"/>
      <c r="F1977" s="17"/>
      <c r="G1977" s="969"/>
      <c r="H1977" s="969"/>
      <c r="I1977" s="969"/>
      <c r="J1977" s="18"/>
      <c r="K1977" s="958"/>
    </row>
    <row r="1978" spans="1:13" ht="15.6" hidden="1" x14ac:dyDescent="0.3">
      <c r="A1978" s="754"/>
      <c r="B1978" s="574" t="s">
        <v>1917</v>
      </c>
      <c r="C1978" s="574"/>
      <c r="D1978" s="571" t="s">
        <v>1935</v>
      </c>
      <c r="E1978" s="574"/>
      <c r="F1978" s="16"/>
      <c r="G1978" s="916"/>
      <c r="H1978" s="916">
        <f>G1978*E1978</f>
        <v>0</v>
      </c>
      <c r="I1978" s="916">
        <f>H1978*$I$14</f>
        <v>0</v>
      </c>
      <c r="J1978" s="10"/>
      <c r="K1978" s="953">
        <f>SUM(H1978:I1978)</f>
        <v>0</v>
      </c>
    </row>
    <row r="1979" spans="1:13" ht="15.6" hidden="1" x14ac:dyDescent="0.3">
      <c r="A1979" s="754"/>
      <c r="B1979" s="574" t="s">
        <v>1918</v>
      </c>
      <c r="C1979" s="574"/>
      <c r="D1979" s="571" t="s">
        <v>1936</v>
      </c>
      <c r="E1979" s="574"/>
      <c r="F1979" s="16"/>
      <c r="G1979" s="916"/>
      <c r="H1979" s="916">
        <f>G1979*E1979</f>
        <v>0</v>
      </c>
      <c r="I1979" s="916">
        <f>H1979*$I$14</f>
        <v>0</v>
      </c>
      <c r="J1979" s="10"/>
      <c r="K1979" s="953">
        <f>SUM(H1979:I1979)</f>
        <v>0</v>
      </c>
    </row>
    <row r="1980" spans="1:13" ht="15.6" hidden="1" x14ac:dyDescent="0.3">
      <c r="A1980" s="754"/>
      <c r="B1980" s="574" t="s">
        <v>1919</v>
      </c>
      <c r="C1980" s="574"/>
      <c r="D1980" s="571" t="s">
        <v>1937</v>
      </c>
      <c r="E1980" s="574"/>
      <c r="F1980" s="16"/>
      <c r="G1980" s="916"/>
      <c r="H1980" s="916">
        <f>G1980*E1980</f>
        <v>0</v>
      </c>
      <c r="I1980" s="916">
        <f>H1980*$I$14</f>
        <v>0</v>
      </c>
      <c r="J1980" s="10"/>
      <c r="K1980" s="953">
        <f>SUM(H1980:I1980)</f>
        <v>0</v>
      </c>
    </row>
    <row r="1981" spans="1:13" ht="15.6" hidden="1" x14ac:dyDescent="0.3">
      <c r="A1981" s="754"/>
      <c r="B1981" s="574" t="s">
        <v>1920</v>
      </c>
      <c r="C1981" s="574"/>
      <c r="D1981" s="571" t="s">
        <v>1938</v>
      </c>
      <c r="E1981" s="574"/>
      <c r="F1981" s="16"/>
      <c r="G1981" s="916"/>
      <c r="H1981" s="916">
        <f>G1981*E1981</f>
        <v>0</v>
      </c>
      <c r="I1981" s="916">
        <f>H1981*$I$14</f>
        <v>0</v>
      </c>
      <c r="J1981" s="10"/>
      <c r="K1981" s="953">
        <f>SUM(H1981:I1981)</f>
        <v>0</v>
      </c>
    </row>
    <row r="1982" spans="1:13" ht="15.6" x14ac:dyDescent="0.3">
      <c r="A1982" s="754" t="s">
        <v>4247</v>
      </c>
      <c r="B1982" s="415" t="s">
        <v>1921</v>
      </c>
      <c r="C1982" s="415"/>
      <c r="D1982" s="878" t="s">
        <v>1939</v>
      </c>
      <c r="E1982" s="24"/>
      <c r="F1982" s="21"/>
      <c r="G1982" s="852"/>
      <c r="H1982" s="852"/>
      <c r="I1982" s="852"/>
      <c r="J1982" s="75"/>
      <c r="K1982" s="954"/>
      <c r="L1982" s="1058"/>
      <c r="M1982" s="1058"/>
    </row>
    <row r="1983" spans="1:13" ht="73.5" customHeight="1" x14ac:dyDescent="0.3">
      <c r="A1983" s="754" t="str">
        <f>IF(K1983&lt;&gt;0,"x","")</f>
        <v>x</v>
      </c>
      <c r="B1983" s="574" t="s">
        <v>3252</v>
      </c>
      <c r="C1983" s="460" t="s">
        <v>3425</v>
      </c>
      <c r="D1983" s="571" t="s">
        <v>3253</v>
      </c>
      <c r="E1983" s="9">
        <v>1</v>
      </c>
      <c r="F1983" s="16" t="s">
        <v>2222</v>
      </c>
      <c r="G1983" s="916">
        <v>3441.8604382195304</v>
      </c>
      <c r="H1983" s="916">
        <f>TRUNC(G1983*E1983,2)</f>
        <v>3441.86</v>
      </c>
      <c r="I1983" s="916">
        <f>TRUNC(H1983*$I$14,2)</f>
        <v>927.81</v>
      </c>
      <c r="J1983" s="10"/>
      <c r="K1983" s="953">
        <f>TRUNC(SUM(H1983:I1983),2)</f>
        <v>4369.67</v>
      </c>
      <c r="L1983" s="1058"/>
      <c r="M1983" s="1058"/>
    </row>
    <row r="1984" spans="1:13" ht="15.6" x14ac:dyDescent="0.3">
      <c r="A1984" s="754" t="s">
        <v>4247</v>
      </c>
      <c r="B1984" s="27"/>
      <c r="C1984" s="463"/>
      <c r="D1984" s="68"/>
      <c r="E1984" s="28"/>
      <c r="F1984" s="17"/>
      <c r="G1984" s="969"/>
      <c r="H1984" s="969"/>
      <c r="I1984" s="969"/>
      <c r="J1984" s="18"/>
      <c r="K1984" s="969"/>
      <c r="L1984" s="1058"/>
      <c r="M1984" s="1058"/>
    </row>
    <row r="1985" spans="1:13" ht="15.6" x14ac:dyDescent="0.3">
      <c r="A1985" s="754" t="s">
        <v>4247</v>
      </c>
      <c r="B1985" s="415" t="s">
        <v>3631</v>
      </c>
      <c r="C1985" s="415"/>
      <c r="D1985" s="878" t="s">
        <v>1792</v>
      </c>
      <c r="E1985" s="24"/>
      <c r="F1985" s="21"/>
      <c r="G1985" s="852"/>
      <c r="H1985" s="852"/>
      <c r="I1985" s="852"/>
      <c r="J1985" s="75"/>
      <c r="K1985" s="954"/>
      <c r="L1985" s="1058"/>
      <c r="M1985" s="1058"/>
    </row>
    <row r="1986" spans="1:13" ht="15.6" x14ac:dyDescent="0.3">
      <c r="A1986" s="754" t="str">
        <f>IF(K1986&lt;&gt;0,"x","")</f>
        <v>x</v>
      </c>
      <c r="B1986" s="574" t="s">
        <v>4258</v>
      </c>
      <c r="C1986" s="96" t="s">
        <v>3606</v>
      </c>
      <c r="D1986" s="86" t="s">
        <v>4091</v>
      </c>
      <c r="E1986" s="87">
        <v>366</v>
      </c>
      <c r="F1986" s="96" t="s">
        <v>210</v>
      </c>
      <c r="G1986" s="916">
        <v>6.9398137155746005</v>
      </c>
      <c r="H1986" s="970">
        <f>TRUNC(G1986*E1986,2)</f>
        <v>2539.9699999999998</v>
      </c>
      <c r="I1986" s="916">
        <f>TRUNC(H1986*$I$14,2)</f>
        <v>684.69</v>
      </c>
      <c r="J1986" s="10"/>
      <c r="K1986" s="953">
        <f>TRUNC(SUM(H1986:I1986),2)</f>
        <v>3224.66</v>
      </c>
      <c r="L1986" s="1058"/>
      <c r="M1986" s="1058"/>
    </row>
    <row r="1987" spans="1:13" ht="15.6" x14ac:dyDescent="0.3">
      <c r="A1987" s="754" t="str">
        <f>IF(K1987&lt;&gt;0,"x","")</f>
        <v>x</v>
      </c>
      <c r="B1987" s="694" t="s">
        <v>4259</v>
      </c>
      <c r="C1987" s="96" t="s">
        <v>3608</v>
      </c>
      <c r="D1987" s="86" t="s">
        <v>4092</v>
      </c>
      <c r="E1987" s="87">
        <v>138</v>
      </c>
      <c r="F1987" s="96" t="s">
        <v>210</v>
      </c>
      <c r="G1987" s="916">
        <v>10.800583644698861</v>
      </c>
      <c r="H1987" s="916">
        <f>TRUNC(G1987*E1987,2)</f>
        <v>1490.48</v>
      </c>
      <c r="I1987" s="916">
        <f>TRUNC(H1987*$I$14,2)</f>
        <v>401.78</v>
      </c>
      <c r="J1987" s="10"/>
      <c r="K1987" s="953">
        <f>TRUNC(SUM(H1987:I1987),2)</f>
        <v>1892.26</v>
      </c>
      <c r="L1987" s="1058"/>
      <c r="M1987" s="1058"/>
    </row>
    <row r="1988" spans="1:13" ht="9.75" hidden="1" customHeight="1" x14ac:dyDescent="0.3">
      <c r="A1988" s="754"/>
      <c r="B1988" s="27"/>
      <c r="C1988" s="671"/>
      <c r="D1988" s="670"/>
      <c r="E1988" s="28"/>
      <c r="F1988" s="28"/>
      <c r="G1988" s="969"/>
      <c r="H1988" s="969"/>
      <c r="I1988" s="969"/>
      <c r="J1988" s="28"/>
      <c r="K1988" s="969"/>
    </row>
    <row r="1989" spans="1:13" ht="15.6" x14ac:dyDescent="0.3">
      <c r="A1989" s="754" t="s">
        <v>4247</v>
      </c>
      <c r="B1989" s="27"/>
      <c r="C1989" s="463"/>
      <c r="D1989" s="68"/>
      <c r="E1989" s="28"/>
      <c r="F1989" s="17"/>
      <c r="G1989" s="969"/>
      <c r="H1989" s="969"/>
      <c r="I1989" s="969"/>
      <c r="J1989" s="18"/>
      <c r="K1989" s="969"/>
      <c r="L1989" s="1058"/>
      <c r="M1989" s="1058"/>
    </row>
    <row r="1990" spans="1:13" ht="15.6" x14ac:dyDescent="0.3">
      <c r="A1990" s="754" t="s">
        <v>4247</v>
      </c>
      <c r="B1990" s="415" t="s">
        <v>4260</v>
      </c>
      <c r="C1990" s="415"/>
      <c r="D1990" s="878" t="s">
        <v>4261</v>
      </c>
      <c r="E1990" s="24"/>
      <c r="F1990" s="21"/>
      <c r="G1990" s="852"/>
      <c r="H1990" s="852"/>
      <c r="I1990" s="852"/>
      <c r="J1990" s="75"/>
      <c r="K1990" s="954"/>
      <c r="L1990" s="1058"/>
      <c r="M1990" s="1058"/>
    </row>
    <row r="1991" spans="1:13" ht="39.6" x14ac:dyDescent="0.3">
      <c r="A1991" s="754" t="str">
        <f>IF(K1991&lt;&gt;0,"x","")</f>
        <v>x</v>
      </c>
      <c r="B1991" s="694" t="s">
        <v>4262</v>
      </c>
      <c r="C1991" s="96" t="s">
        <v>4211</v>
      </c>
      <c r="D1991" s="86" t="s">
        <v>2546</v>
      </c>
      <c r="E1991" s="87">
        <v>138</v>
      </c>
      <c r="F1991" s="96" t="s">
        <v>210</v>
      </c>
      <c r="G1991" s="916">
        <v>4.7701248297857601</v>
      </c>
      <c r="H1991" s="970">
        <f>TRUNC(G1991*E1991,2)</f>
        <v>658.27</v>
      </c>
      <c r="I1991" s="916">
        <f>TRUNC(H1991*$I$14,2)</f>
        <v>177.44</v>
      </c>
      <c r="J1991" s="10"/>
      <c r="K1991" s="953">
        <f>TRUNC(SUM(H1991:I1991),2)</f>
        <v>835.71</v>
      </c>
      <c r="L1991" s="1058"/>
      <c r="M1991" s="1058"/>
    </row>
    <row r="1992" spans="1:13" ht="39.6" x14ac:dyDescent="0.3">
      <c r="A1992" s="754" t="str">
        <f>IF(K1992&lt;&gt;0,"x","")</f>
        <v>x</v>
      </c>
      <c r="B1992" s="694" t="s">
        <v>4263</v>
      </c>
      <c r="C1992" s="96" t="s">
        <v>4213</v>
      </c>
      <c r="D1992" s="86" t="s">
        <v>2547</v>
      </c>
      <c r="E1992" s="87">
        <v>138</v>
      </c>
      <c r="F1992" s="96" t="s">
        <v>210</v>
      </c>
      <c r="G1992" s="916">
        <v>3.1029741785730116</v>
      </c>
      <c r="H1992" s="970">
        <f>TRUNC(G1992*E1992,2)</f>
        <v>428.21</v>
      </c>
      <c r="I1992" s="916">
        <f>TRUNC(H1992*$I$14,2)</f>
        <v>115.43</v>
      </c>
      <c r="J1992" s="10"/>
      <c r="K1992" s="953">
        <f>TRUNC(SUM(H1992:I1992),2)</f>
        <v>543.64</v>
      </c>
      <c r="L1992" s="1058"/>
      <c r="M1992" s="1058"/>
    </row>
    <row r="1993" spans="1:13" ht="39.6" x14ac:dyDescent="0.3">
      <c r="A1993" s="754" t="s">
        <v>4246</v>
      </c>
      <c r="B1993" s="694" t="s">
        <v>4264</v>
      </c>
      <c r="C1993" s="96" t="s">
        <v>4215</v>
      </c>
      <c r="D1993" s="86" t="s">
        <v>2548</v>
      </c>
      <c r="E1993" s="87">
        <v>366</v>
      </c>
      <c r="F1993" s="96" t="s">
        <v>210</v>
      </c>
      <c r="G1993" s="916">
        <v>3.6294428052717738</v>
      </c>
      <c r="H1993" s="916">
        <f>TRUNC(G1993*E1993,2)</f>
        <v>1328.37</v>
      </c>
      <c r="I1993" s="916">
        <f>TRUNC(H1993*$I$14,2)</f>
        <v>358.08</v>
      </c>
      <c r="J1993" s="10"/>
      <c r="K1993" s="953">
        <f>TRUNC(SUM(H1993:I1993),2)</f>
        <v>1686.45</v>
      </c>
      <c r="L1993" s="1058"/>
      <c r="M1993" s="1058"/>
    </row>
    <row r="1994" spans="1:13" ht="9.75" customHeight="1" x14ac:dyDescent="0.3">
      <c r="A1994" s="754" t="s">
        <v>4247</v>
      </c>
      <c r="B1994" s="27"/>
      <c r="C1994" s="671"/>
      <c r="D1994" s="670"/>
      <c r="E1994" s="28"/>
      <c r="F1994" s="28"/>
      <c r="G1994" s="969"/>
      <c r="H1994" s="969"/>
      <c r="I1994" s="969"/>
      <c r="J1994" s="28"/>
      <c r="K1994" s="969"/>
      <c r="L1994" s="1058"/>
      <c r="M1994" s="1058"/>
    </row>
    <row r="1995" spans="1:13" ht="15.6" x14ac:dyDescent="0.3">
      <c r="A1995" s="754" t="s">
        <v>4247</v>
      </c>
      <c r="B1995" s="415" t="s">
        <v>4265</v>
      </c>
      <c r="C1995" s="415"/>
      <c r="D1995" s="878" t="s">
        <v>4266</v>
      </c>
      <c r="E1995" s="24"/>
      <c r="F1995" s="21"/>
      <c r="G1995" s="852"/>
      <c r="H1995" s="852"/>
      <c r="I1995" s="852"/>
      <c r="J1995" s="75"/>
      <c r="K1995" s="954"/>
      <c r="L1995" s="1058"/>
      <c r="M1995" s="1058"/>
    </row>
    <row r="1996" spans="1:13" ht="26.4" x14ac:dyDescent="0.3">
      <c r="A1996" s="754" t="str">
        <f t="shared" ref="A1996:A2001" si="209">IF(K1996&lt;&gt;0,"x","")</f>
        <v>x</v>
      </c>
      <c r="B1996" s="694" t="s">
        <v>4271</v>
      </c>
      <c r="C1996" s="96" t="s">
        <v>3977</v>
      </c>
      <c r="D1996" s="86" t="s">
        <v>3456</v>
      </c>
      <c r="E1996" s="87">
        <v>1</v>
      </c>
      <c r="F1996" s="96" t="s">
        <v>60</v>
      </c>
      <c r="G1996" s="916">
        <v>209.63821179197254</v>
      </c>
      <c r="H1996" s="970">
        <f t="shared" ref="H1996:H2001" si="210">TRUNC(G1996*E1996,2)</f>
        <v>209.63</v>
      </c>
      <c r="I1996" s="916">
        <f t="shared" ref="I1996:I2001" si="211">TRUNC(H1996*$I$14,2)</f>
        <v>56.5</v>
      </c>
      <c r="J1996" s="10"/>
      <c r="K1996" s="953">
        <f t="shared" ref="K1996:K2001" si="212">TRUNC(SUM(H1996:I1996),2)</f>
        <v>266.13</v>
      </c>
      <c r="L1996" s="1058"/>
      <c r="M1996" s="1058"/>
    </row>
    <row r="1997" spans="1:13" ht="26.4" x14ac:dyDescent="0.3">
      <c r="A1997" s="754" t="str">
        <f t="shared" si="209"/>
        <v>x</v>
      </c>
      <c r="B1997" s="694" t="s">
        <v>4272</v>
      </c>
      <c r="C1997" s="96" t="s">
        <v>3373</v>
      </c>
      <c r="D1997" s="86" t="s">
        <v>3458</v>
      </c>
      <c r="E1997" s="87">
        <v>1</v>
      </c>
      <c r="F1997" s="96" t="s">
        <v>60</v>
      </c>
      <c r="G1997" s="916">
        <v>119.86733414245924</v>
      </c>
      <c r="H1997" s="970">
        <f t="shared" si="210"/>
        <v>119.86</v>
      </c>
      <c r="I1997" s="916">
        <f t="shared" si="211"/>
        <v>32.31</v>
      </c>
      <c r="J1997" s="10"/>
      <c r="K1997" s="953">
        <f t="shared" si="212"/>
        <v>152.16999999999999</v>
      </c>
      <c r="L1997" s="1058"/>
      <c r="M1997" s="1058"/>
    </row>
    <row r="1998" spans="1:13" ht="26.4" x14ac:dyDescent="0.3">
      <c r="A1998" s="754" t="str">
        <f t="shared" si="209"/>
        <v>x</v>
      </c>
      <c r="B1998" s="694" t="s">
        <v>4273</v>
      </c>
      <c r="C1998" s="96" t="s">
        <v>3374</v>
      </c>
      <c r="D1998" s="86" t="s">
        <v>3457</v>
      </c>
      <c r="E1998" s="87">
        <v>1</v>
      </c>
      <c r="F1998" s="96" t="s">
        <v>60</v>
      </c>
      <c r="G1998" s="916">
        <v>6.9238601208261539</v>
      </c>
      <c r="H1998" s="970">
        <f t="shared" si="210"/>
        <v>6.92</v>
      </c>
      <c r="I1998" s="916">
        <f t="shared" si="211"/>
        <v>1.86</v>
      </c>
      <c r="J1998" s="10"/>
      <c r="K1998" s="953">
        <f t="shared" si="212"/>
        <v>8.7799999999999994</v>
      </c>
      <c r="L1998" s="1058"/>
      <c r="M1998" s="1058"/>
    </row>
    <row r="1999" spans="1:13" ht="26.4" x14ac:dyDescent="0.3">
      <c r="A1999" s="754" t="str">
        <f t="shared" si="209"/>
        <v>x</v>
      </c>
      <c r="B1999" s="694" t="s">
        <v>4274</v>
      </c>
      <c r="C1999" s="96" t="s">
        <v>4227</v>
      </c>
      <c r="D1999" s="86" t="s">
        <v>3459</v>
      </c>
      <c r="E1999" s="87">
        <v>1</v>
      </c>
      <c r="F1999" s="96" t="s">
        <v>60</v>
      </c>
      <c r="G1999" s="969">
        <v>21.050768270576292</v>
      </c>
      <c r="H1999" s="970">
        <f t="shared" si="210"/>
        <v>21.05</v>
      </c>
      <c r="I1999" s="916">
        <f t="shared" si="211"/>
        <v>5.67</v>
      </c>
      <c r="J1999" s="10"/>
      <c r="K1999" s="953">
        <f t="shared" si="212"/>
        <v>26.72</v>
      </c>
      <c r="L1999" s="1058"/>
      <c r="M1999" s="1058"/>
    </row>
    <row r="2000" spans="1:13" ht="39.6" x14ac:dyDescent="0.3">
      <c r="A2000" s="754" t="str">
        <f t="shared" si="209"/>
        <v>x</v>
      </c>
      <c r="B2000" s="694" t="s">
        <v>4275</v>
      </c>
      <c r="C2000" s="96" t="s">
        <v>4229</v>
      </c>
      <c r="D2000" s="86" t="s">
        <v>3460</v>
      </c>
      <c r="E2000" s="87">
        <v>1</v>
      </c>
      <c r="F2000" s="96" t="s">
        <v>60</v>
      </c>
      <c r="G2000" s="969">
        <v>81.283565243339297</v>
      </c>
      <c r="H2000" s="970">
        <f t="shared" si="210"/>
        <v>81.28</v>
      </c>
      <c r="I2000" s="916">
        <f t="shared" si="211"/>
        <v>21.91</v>
      </c>
      <c r="J2000" s="10"/>
      <c r="K2000" s="953">
        <f t="shared" si="212"/>
        <v>103.19</v>
      </c>
      <c r="L2000" s="1058"/>
      <c r="M2000" s="1058"/>
    </row>
    <row r="2001" spans="1:13" ht="39.6" x14ac:dyDescent="0.3">
      <c r="A2001" s="754" t="str">
        <f t="shared" si="209"/>
        <v>x</v>
      </c>
      <c r="B2001" s="694" t="s">
        <v>4276</v>
      </c>
      <c r="C2001" s="96" t="s">
        <v>3375</v>
      </c>
      <c r="D2001" s="86" t="s">
        <v>3461</v>
      </c>
      <c r="E2001" s="87">
        <v>1</v>
      </c>
      <c r="F2001" s="96" t="s">
        <v>60</v>
      </c>
      <c r="G2001" s="969">
        <v>152.51636579515676</v>
      </c>
      <c r="H2001" s="970">
        <f t="shared" si="210"/>
        <v>152.51</v>
      </c>
      <c r="I2001" s="916">
        <f t="shared" si="211"/>
        <v>41.11</v>
      </c>
      <c r="J2001" s="10"/>
      <c r="K2001" s="953">
        <f t="shared" si="212"/>
        <v>193.62</v>
      </c>
      <c r="L2001" s="1058"/>
      <c r="M2001" s="1058"/>
    </row>
    <row r="2002" spans="1:13" ht="9.75" customHeight="1" x14ac:dyDescent="0.3">
      <c r="A2002" s="754" t="s">
        <v>4247</v>
      </c>
      <c r="B2002" s="27"/>
      <c r="C2002" s="671"/>
      <c r="D2002" s="670"/>
      <c r="E2002" s="28"/>
      <c r="F2002" s="28"/>
      <c r="G2002" s="969"/>
      <c r="H2002" s="969"/>
      <c r="I2002" s="969"/>
      <c r="J2002" s="28"/>
      <c r="K2002" s="969"/>
      <c r="L2002" s="1058"/>
      <c r="M2002" s="1058"/>
    </row>
    <row r="2003" spans="1:13" ht="15.6" hidden="1" x14ac:dyDescent="0.3">
      <c r="A2003" s="754"/>
      <c r="B2003" s="7" t="s">
        <v>1922</v>
      </c>
      <c r="C2003" s="7"/>
      <c r="D2003" s="20" t="s">
        <v>1932</v>
      </c>
      <c r="E2003" s="7"/>
      <c r="F2003" s="7"/>
      <c r="G2003" s="964"/>
      <c r="H2003" s="964"/>
      <c r="I2003" s="964"/>
      <c r="J2003" s="7"/>
      <c r="K2003" s="964"/>
    </row>
    <row r="2004" spans="1:13" ht="15.6" hidden="1" x14ac:dyDescent="0.3">
      <c r="A2004" s="754"/>
      <c r="B2004" s="574" t="s">
        <v>1923</v>
      </c>
      <c r="C2004" s="574"/>
      <c r="D2004" s="571" t="s">
        <v>1930</v>
      </c>
      <c r="E2004" s="574"/>
      <c r="F2004" s="16"/>
      <c r="G2004" s="916"/>
      <c r="H2004" s="916">
        <f>G2004*F2004</f>
        <v>0</v>
      </c>
      <c r="I2004" s="916">
        <f>H2004*$I$14</f>
        <v>0</v>
      </c>
      <c r="J2004" s="10"/>
      <c r="K2004" s="953">
        <f>SUM(H2004:I2004)</f>
        <v>0</v>
      </c>
    </row>
    <row r="2005" spans="1:13" ht="15.6" hidden="1" x14ac:dyDescent="0.3">
      <c r="A2005" s="754"/>
      <c r="B2005" s="574" t="s">
        <v>1924</v>
      </c>
      <c r="C2005" s="574"/>
      <c r="D2005" s="571" t="s">
        <v>1931</v>
      </c>
      <c r="E2005" s="574"/>
      <c r="F2005" s="16"/>
      <c r="G2005" s="916"/>
      <c r="H2005" s="916">
        <f>G2005*F2005</f>
        <v>0</v>
      </c>
      <c r="I2005" s="916">
        <f>H2005*$I$14</f>
        <v>0</v>
      </c>
      <c r="J2005" s="10"/>
      <c r="K2005" s="953">
        <f>SUM(H2005:I2005)</f>
        <v>0</v>
      </c>
    </row>
    <row r="2006" spans="1:13" ht="15.6" hidden="1" x14ac:dyDescent="0.3">
      <c r="A2006" s="754"/>
      <c r="B2006" s="670"/>
      <c r="C2006" s="671"/>
      <c r="D2006" s="673"/>
      <c r="E2006" s="9"/>
      <c r="F2006" s="9"/>
      <c r="G2006" s="916"/>
      <c r="H2006" s="916"/>
      <c r="I2006" s="916"/>
      <c r="J2006" s="9"/>
      <c r="K2006" s="916"/>
    </row>
    <row r="2007" spans="1:13" ht="15.6" x14ac:dyDescent="0.3">
      <c r="A2007" s="754" t="s">
        <v>4247</v>
      </c>
      <c r="B2007" s="7" t="s">
        <v>1929</v>
      </c>
      <c r="C2007" s="7"/>
      <c r="D2007" s="20" t="s">
        <v>4269</v>
      </c>
      <c r="E2007" s="7"/>
      <c r="F2007" s="7"/>
      <c r="G2007" s="964"/>
      <c r="H2007" s="964"/>
      <c r="I2007" s="964"/>
      <c r="J2007" s="7"/>
      <c r="K2007" s="964"/>
      <c r="L2007" s="1058"/>
      <c r="M2007" s="1058"/>
    </row>
    <row r="2008" spans="1:13" ht="26.4" x14ac:dyDescent="0.3">
      <c r="A2008" s="754" t="str">
        <f t="shared" ref="A2008:A2031" si="213">IF(K2008&lt;&gt;0,"x","")</f>
        <v>x</v>
      </c>
      <c r="B2008" s="574" t="s">
        <v>2541</v>
      </c>
      <c r="C2008" s="460" t="s">
        <v>3426</v>
      </c>
      <c r="D2008" s="76" t="s">
        <v>4268</v>
      </c>
      <c r="E2008" s="78">
        <v>3</v>
      </c>
      <c r="F2008" s="16" t="s">
        <v>2222</v>
      </c>
      <c r="G2008" s="916">
        <v>408.4120255602524</v>
      </c>
      <c r="H2008" s="970">
        <f t="shared" ref="H2008:H2018" si="214">TRUNC(G2008*E2008,2)</f>
        <v>1225.23</v>
      </c>
      <c r="I2008" s="916">
        <f t="shared" ref="I2008:I2018" si="215">TRUNC(H2008*$I$14,2)</f>
        <v>330.28</v>
      </c>
      <c r="J2008" s="10"/>
      <c r="K2008" s="953">
        <f t="shared" ref="K2008:K2018" si="216">TRUNC(SUM(H2008:I2008),2)</f>
        <v>1555.51</v>
      </c>
      <c r="L2008" s="1058"/>
      <c r="M2008" s="1058"/>
    </row>
    <row r="2009" spans="1:13" ht="26.4" x14ac:dyDescent="0.3">
      <c r="A2009" s="754" t="str">
        <f t="shared" si="213"/>
        <v>x</v>
      </c>
      <c r="B2009" s="27" t="s">
        <v>2542</v>
      </c>
      <c r="C2009" s="462" t="s">
        <v>3427</v>
      </c>
      <c r="D2009" s="99" t="s">
        <v>4270</v>
      </c>
      <c r="E2009" s="98">
        <v>2</v>
      </c>
      <c r="F2009" s="13" t="s">
        <v>2222</v>
      </c>
      <c r="G2009" s="962">
        <v>399.58968766436101</v>
      </c>
      <c r="H2009" s="970">
        <f t="shared" si="214"/>
        <v>799.17</v>
      </c>
      <c r="I2009" s="916">
        <f t="shared" si="215"/>
        <v>215.43</v>
      </c>
      <c r="J2009" s="14"/>
      <c r="K2009" s="953">
        <f t="shared" si="216"/>
        <v>1014.6</v>
      </c>
      <c r="L2009" s="1058"/>
      <c r="M2009" s="1058"/>
    </row>
    <row r="2010" spans="1:13" ht="15.6" x14ac:dyDescent="0.3">
      <c r="A2010" s="754" t="str">
        <f t="shared" si="213"/>
        <v>x</v>
      </c>
      <c r="B2010" s="574" t="s">
        <v>2543</v>
      </c>
      <c r="C2010" s="460" t="s">
        <v>3428</v>
      </c>
      <c r="D2010" s="93" t="s">
        <v>2508</v>
      </c>
      <c r="E2010" s="78">
        <v>1</v>
      </c>
      <c r="F2010" s="16" t="s">
        <v>2222</v>
      </c>
      <c r="G2010" s="916">
        <v>47.717201892606056</v>
      </c>
      <c r="H2010" s="970">
        <f t="shared" si="214"/>
        <v>47.71</v>
      </c>
      <c r="I2010" s="916">
        <f t="shared" si="215"/>
        <v>12.86</v>
      </c>
      <c r="J2010" s="10"/>
      <c r="K2010" s="953">
        <f t="shared" si="216"/>
        <v>60.57</v>
      </c>
      <c r="L2010" s="1058"/>
      <c r="M2010" s="1058"/>
    </row>
    <row r="2011" spans="1:13" ht="26.4" x14ac:dyDescent="0.3">
      <c r="A2011" s="754" t="str">
        <f t="shared" si="213"/>
        <v>x</v>
      </c>
      <c r="B2011" s="574" t="s">
        <v>2544</v>
      </c>
      <c r="C2011" s="460" t="s">
        <v>3429</v>
      </c>
      <c r="D2011" s="93" t="s">
        <v>2509</v>
      </c>
      <c r="E2011" s="78">
        <v>1</v>
      </c>
      <c r="F2011" s="16" t="s">
        <v>2222</v>
      </c>
      <c r="G2011" s="916">
        <v>125.49097629128691</v>
      </c>
      <c r="H2011" s="970">
        <f t="shared" si="214"/>
        <v>125.49</v>
      </c>
      <c r="I2011" s="916">
        <f t="shared" si="215"/>
        <v>33.82</v>
      </c>
      <c r="J2011" s="10"/>
      <c r="K2011" s="953">
        <f t="shared" si="216"/>
        <v>159.31</v>
      </c>
      <c r="L2011" s="1058"/>
      <c r="M2011" s="1058"/>
    </row>
    <row r="2012" spans="1:13" ht="52.8" x14ac:dyDescent="0.3">
      <c r="A2012" s="754" t="str">
        <f t="shared" si="213"/>
        <v>x</v>
      </c>
      <c r="B2012" s="27" t="s">
        <v>2545</v>
      </c>
      <c r="C2012" s="460" t="s">
        <v>4243</v>
      </c>
      <c r="D2012" s="89" t="s">
        <v>2539</v>
      </c>
      <c r="E2012" s="98">
        <v>36</v>
      </c>
      <c r="F2012" s="13" t="s">
        <v>237</v>
      </c>
      <c r="G2012" s="962">
        <v>23.459761077591843</v>
      </c>
      <c r="H2012" s="970">
        <f t="shared" si="214"/>
        <v>844.55</v>
      </c>
      <c r="I2012" s="916">
        <f t="shared" si="215"/>
        <v>227.66</v>
      </c>
      <c r="J2012" s="14"/>
      <c r="K2012" s="953">
        <f t="shared" si="216"/>
        <v>1072.21</v>
      </c>
      <c r="L2012" s="1058"/>
      <c r="M2012" s="1058"/>
    </row>
    <row r="2013" spans="1:13" ht="39.6" x14ac:dyDescent="0.3">
      <c r="A2013" s="754" t="str">
        <f t="shared" si="213"/>
        <v>x</v>
      </c>
      <c r="B2013" s="574" t="s">
        <v>2616</v>
      </c>
      <c r="C2013" s="460" t="s">
        <v>3430</v>
      </c>
      <c r="D2013" s="94" t="s">
        <v>2540</v>
      </c>
      <c r="E2013" s="78">
        <v>38</v>
      </c>
      <c r="F2013" s="87" t="s">
        <v>583</v>
      </c>
      <c r="G2013" s="916">
        <v>46.01016725452218</v>
      </c>
      <c r="H2013" s="970">
        <f t="shared" si="214"/>
        <v>1748.38</v>
      </c>
      <c r="I2013" s="916">
        <f t="shared" si="215"/>
        <v>471.3</v>
      </c>
      <c r="J2013" s="10"/>
      <c r="K2013" s="953">
        <f t="shared" si="216"/>
        <v>2219.6799999999998</v>
      </c>
      <c r="L2013" s="1058"/>
      <c r="M2013" s="1058"/>
    </row>
    <row r="2014" spans="1:13" s="617" customFormat="1" ht="26.4" x14ac:dyDescent="0.3">
      <c r="A2014" s="754" t="str">
        <f t="shared" si="213"/>
        <v>x</v>
      </c>
      <c r="B2014" s="574" t="s">
        <v>2968</v>
      </c>
      <c r="C2014" s="460" t="s">
        <v>3431</v>
      </c>
      <c r="D2014" s="94" t="s">
        <v>2552</v>
      </c>
      <c r="E2014" s="78">
        <v>41</v>
      </c>
      <c r="F2014" s="87" t="s">
        <v>2222</v>
      </c>
      <c r="G2014" s="916">
        <v>4.8020320192826551</v>
      </c>
      <c r="H2014" s="970">
        <f t="shared" si="214"/>
        <v>196.88</v>
      </c>
      <c r="I2014" s="916">
        <f t="shared" si="215"/>
        <v>53.07</v>
      </c>
      <c r="J2014" s="10"/>
      <c r="K2014" s="953">
        <f t="shared" si="216"/>
        <v>249.95</v>
      </c>
      <c r="L2014" s="1058"/>
      <c r="M2014" s="1058"/>
    </row>
    <row r="2015" spans="1:13" s="617" customFormat="1" ht="39.6" x14ac:dyDescent="0.3">
      <c r="A2015" s="754" t="str">
        <f t="shared" si="213"/>
        <v>x</v>
      </c>
      <c r="B2015" s="574" t="s">
        <v>2969</v>
      </c>
      <c r="C2015" s="460" t="s">
        <v>3432</v>
      </c>
      <c r="D2015" s="94" t="s">
        <v>2555</v>
      </c>
      <c r="E2015" s="78">
        <v>52</v>
      </c>
      <c r="F2015" s="87" t="s">
        <v>2222</v>
      </c>
      <c r="G2015" s="916">
        <v>78.754920475710378</v>
      </c>
      <c r="H2015" s="970">
        <f t="shared" si="214"/>
        <v>4095.25</v>
      </c>
      <c r="I2015" s="916">
        <f t="shared" si="215"/>
        <v>1103.95</v>
      </c>
      <c r="J2015" s="10"/>
      <c r="K2015" s="953">
        <f t="shared" si="216"/>
        <v>5199.2</v>
      </c>
      <c r="L2015" s="1058"/>
      <c r="M2015" s="1058"/>
    </row>
    <row r="2016" spans="1:13" s="617" customFormat="1" ht="30.75" customHeight="1" x14ac:dyDescent="0.3">
      <c r="A2016" s="754" t="str">
        <f t="shared" si="213"/>
        <v>x</v>
      </c>
      <c r="B2016" s="574" t="s">
        <v>2970</v>
      </c>
      <c r="C2016" s="460" t="s">
        <v>3433</v>
      </c>
      <c r="D2016" s="94" t="s">
        <v>2556</v>
      </c>
      <c r="E2016" s="78">
        <v>1</v>
      </c>
      <c r="F2016" s="87" t="s">
        <v>112</v>
      </c>
      <c r="G2016" s="916">
        <v>1594.8837386493374</v>
      </c>
      <c r="H2016" s="970">
        <f t="shared" si="214"/>
        <v>1594.88</v>
      </c>
      <c r="I2016" s="916">
        <f t="shared" si="215"/>
        <v>429.92</v>
      </c>
      <c r="J2016" s="10"/>
      <c r="K2016" s="953">
        <f t="shared" si="216"/>
        <v>2024.8</v>
      </c>
      <c r="L2016" s="1058"/>
      <c r="M2016" s="1058"/>
    </row>
    <row r="2017" spans="1:13" s="617" customFormat="1" ht="39.6" x14ac:dyDescent="0.3">
      <c r="A2017" s="754" t="str">
        <f t="shared" si="213"/>
        <v>x</v>
      </c>
      <c r="B2017" s="574" t="s">
        <v>2971</v>
      </c>
      <c r="C2017" s="460" t="s">
        <v>3434</v>
      </c>
      <c r="D2017" s="94" t="s">
        <v>2557</v>
      </c>
      <c r="E2017" s="78">
        <v>8</v>
      </c>
      <c r="F2017" s="87" t="s">
        <v>2558</v>
      </c>
      <c r="G2017" s="916">
        <v>235.41124410808925</v>
      </c>
      <c r="H2017" s="970">
        <f t="shared" si="214"/>
        <v>1883.28</v>
      </c>
      <c r="I2017" s="916">
        <f t="shared" si="215"/>
        <v>507.67</v>
      </c>
      <c r="J2017" s="10"/>
      <c r="K2017" s="953">
        <f t="shared" si="216"/>
        <v>2390.9499999999998</v>
      </c>
      <c r="L2017" s="1058"/>
      <c r="M2017" s="1058"/>
    </row>
    <row r="2018" spans="1:13" s="617" customFormat="1" ht="95.25" customHeight="1" x14ac:dyDescent="0.3">
      <c r="A2018" s="754" t="str">
        <f t="shared" si="213"/>
        <v>x</v>
      </c>
      <c r="B2018" s="574" t="s">
        <v>2972</v>
      </c>
      <c r="C2018" s="460" t="s">
        <v>3435</v>
      </c>
      <c r="D2018" s="94" t="s">
        <v>2559</v>
      </c>
      <c r="E2018" s="78">
        <v>1</v>
      </c>
      <c r="F2018" s="1053" t="s">
        <v>60</v>
      </c>
      <c r="G2018" s="916">
        <v>4221.512613576152</v>
      </c>
      <c r="H2018" s="970">
        <f t="shared" si="214"/>
        <v>4221.51</v>
      </c>
      <c r="I2018" s="916">
        <f t="shared" si="215"/>
        <v>1137.98</v>
      </c>
      <c r="J2018" s="10"/>
      <c r="K2018" s="953">
        <f t="shared" si="216"/>
        <v>5359.49</v>
      </c>
      <c r="L2018" s="1058"/>
      <c r="M2018" s="1058"/>
    </row>
    <row r="2019" spans="1:13" ht="15.6" x14ac:dyDescent="0.3">
      <c r="A2019" s="754" t="s">
        <v>4247</v>
      </c>
      <c r="B2019" s="670"/>
      <c r="C2019" s="671"/>
      <c r="D2019" s="670"/>
      <c r="E2019" s="9"/>
      <c r="F2019" s="9"/>
      <c r="G2019" s="916"/>
      <c r="H2019" s="916"/>
      <c r="I2019" s="916"/>
      <c r="J2019" s="9"/>
      <c r="K2019" s="916"/>
      <c r="L2019" s="1058"/>
      <c r="M2019" s="1058"/>
    </row>
    <row r="2020" spans="1:13" ht="15.6" hidden="1" x14ac:dyDescent="0.3">
      <c r="A2020" s="754"/>
      <c r="B2020" s="407" t="s">
        <v>1925</v>
      </c>
      <c r="C2020" s="407"/>
      <c r="D2020" s="408" t="s">
        <v>1927</v>
      </c>
      <c r="E2020" s="407"/>
      <c r="F2020" s="407"/>
      <c r="G2020" s="966"/>
      <c r="H2020" s="966">
        <f>G2020*F2020</f>
        <v>0</v>
      </c>
      <c r="I2020" s="966">
        <f>H2020*$I$14</f>
        <v>0</v>
      </c>
      <c r="J2020" s="409"/>
      <c r="K2020" s="966">
        <f>SUM(H2020:I2020)</f>
        <v>0</v>
      </c>
    </row>
    <row r="2021" spans="1:13" ht="15.6" hidden="1" x14ac:dyDescent="0.3">
      <c r="A2021" s="754"/>
      <c r="B2021" s="670"/>
      <c r="C2021" s="671"/>
      <c r="D2021" s="670"/>
      <c r="E2021" s="9"/>
      <c r="F2021" s="9"/>
      <c r="G2021" s="916"/>
      <c r="H2021" s="916"/>
      <c r="I2021" s="916"/>
      <c r="J2021" s="9"/>
      <c r="K2021" s="916"/>
    </row>
    <row r="2022" spans="1:13" ht="15.6" x14ac:dyDescent="0.3">
      <c r="A2022" s="754" t="str">
        <f t="shared" si="213"/>
        <v>x</v>
      </c>
      <c r="B2022" s="407" t="s">
        <v>1926</v>
      </c>
      <c r="C2022" s="407"/>
      <c r="D2022" s="408" t="s">
        <v>1928</v>
      </c>
      <c r="E2022" s="407"/>
      <c r="F2022" s="407"/>
      <c r="G2022" s="966"/>
      <c r="H2022" s="966">
        <f>TRUNC(SUM(H2024:H2220),2)</f>
        <v>8772.34</v>
      </c>
      <c r="I2022" s="966">
        <f>TRUNC(SUM(I2024:I2220),2)</f>
        <v>2364.7199999999998</v>
      </c>
      <c r="J2022" s="966">
        <f>TRUNC(SUM(J2024:J2220),2)</f>
        <v>0</v>
      </c>
      <c r="K2022" s="966">
        <f>TRUNC(SUM(K2024:K2220),2)</f>
        <v>11137.06</v>
      </c>
      <c r="L2022" s="1058"/>
      <c r="M2022" s="1058"/>
    </row>
    <row r="2023" spans="1:13" ht="15.6" x14ac:dyDescent="0.3">
      <c r="A2023" s="754" t="s">
        <v>4247</v>
      </c>
      <c r="B2023" s="7" t="s">
        <v>1941</v>
      </c>
      <c r="C2023" s="7"/>
      <c r="D2023" s="20" t="s">
        <v>1956</v>
      </c>
      <c r="E2023" s="7"/>
      <c r="F2023" s="7"/>
      <c r="G2023" s="964"/>
      <c r="H2023" s="964"/>
      <c r="I2023" s="964"/>
      <c r="J2023" s="7"/>
      <c r="K2023" s="964"/>
      <c r="L2023" s="1058"/>
      <c r="M2023" s="1058"/>
    </row>
    <row r="2024" spans="1:13" ht="15.6" x14ac:dyDescent="0.3">
      <c r="A2024" s="754" t="s">
        <v>4247</v>
      </c>
      <c r="B2024" s="415" t="s">
        <v>1942</v>
      </c>
      <c r="C2024" s="415"/>
      <c r="D2024" s="878" t="s">
        <v>4277</v>
      </c>
      <c r="E2024" s="884"/>
      <c r="F2024" s="883"/>
      <c r="G2024" s="852"/>
      <c r="H2024" s="960"/>
      <c r="I2024" s="960"/>
      <c r="J2024" s="110"/>
      <c r="K2024" s="957"/>
      <c r="L2024" s="1058"/>
      <c r="M2024" s="1058"/>
    </row>
    <row r="2025" spans="1:13" s="619" customFormat="1" ht="52.8" x14ac:dyDescent="0.3">
      <c r="A2025" s="754" t="str">
        <f t="shared" si="213"/>
        <v>x</v>
      </c>
      <c r="B2025" s="577" t="s">
        <v>2488</v>
      </c>
      <c r="C2025" s="460" t="s">
        <v>3436</v>
      </c>
      <c r="D2025" s="518" t="s">
        <v>3626</v>
      </c>
      <c r="E2025" s="519">
        <v>1</v>
      </c>
      <c r="F2025" s="520" t="s">
        <v>60</v>
      </c>
      <c r="G2025" s="959">
        <v>2034.2428663745227</v>
      </c>
      <c r="H2025" s="970">
        <f>TRUNC(G2025*E2025,2)</f>
        <v>2034.24</v>
      </c>
      <c r="I2025" s="916">
        <f t="shared" ref="I2025:I2031" si="217">TRUNC(H2025*$I$14,2)</f>
        <v>548.36</v>
      </c>
      <c r="J2025" s="126"/>
      <c r="K2025" s="953">
        <f>TRUNC(SUM(H2025:I2025),2)</f>
        <v>2582.6</v>
      </c>
      <c r="L2025" s="1058"/>
      <c r="M2025" s="1058"/>
    </row>
    <row r="2026" spans="1:13" s="619" customFormat="1" ht="52.8" x14ac:dyDescent="0.3">
      <c r="A2026" s="754" t="str">
        <f t="shared" si="213"/>
        <v>x</v>
      </c>
      <c r="B2026" s="122" t="s">
        <v>2489</v>
      </c>
      <c r="C2026" s="462" t="s">
        <v>3437</v>
      </c>
      <c r="D2026" s="521" t="s">
        <v>3627</v>
      </c>
      <c r="E2026" s="522">
        <v>1</v>
      </c>
      <c r="F2026" s="523" t="s">
        <v>60</v>
      </c>
      <c r="G2026" s="986">
        <v>2034.2428663745227</v>
      </c>
      <c r="H2026" s="970">
        <f t="shared" ref="H2026:H2031" si="218">TRUNC(G2026*E2026,2)</f>
        <v>2034.24</v>
      </c>
      <c r="I2026" s="916">
        <f t="shared" si="217"/>
        <v>548.36</v>
      </c>
      <c r="J2026" s="123"/>
      <c r="K2026" s="953">
        <f t="shared" ref="K2026:K2031" si="219">TRUNC(SUM(H2026:I2026),2)</f>
        <v>2582.6</v>
      </c>
      <c r="L2026" s="1058"/>
      <c r="M2026" s="1058"/>
    </row>
    <row r="2027" spans="1:13" s="619" customFormat="1" ht="52.8" x14ac:dyDescent="0.3">
      <c r="A2027" s="754" t="str">
        <f t="shared" si="213"/>
        <v>x</v>
      </c>
      <c r="B2027" s="577" t="s">
        <v>2490</v>
      </c>
      <c r="C2027" s="460" t="s">
        <v>3438</v>
      </c>
      <c r="D2027" s="518" t="s">
        <v>3628</v>
      </c>
      <c r="E2027" s="519">
        <v>1</v>
      </c>
      <c r="F2027" s="520" t="s">
        <v>60</v>
      </c>
      <c r="G2027" s="986">
        <v>2034.2428663745227</v>
      </c>
      <c r="H2027" s="970">
        <f t="shared" si="218"/>
        <v>2034.24</v>
      </c>
      <c r="I2027" s="916">
        <f t="shared" si="217"/>
        <v>548.36</v>
      </c>
      <c r="J2027" s="126"/>
      <c r="K2027" s="953">
        <f t="shared" si="219"/>
        <v>2582.6</v>
      </c>
      <c r="L2027" s="1058"/>
      <c r="M2027" s="1058"/>
    </row>
    <row r="2028" spans="1:13" ht="52.8" x14ac:dyDescent="0.3">
      <c r="A2028" s="754" t="str">
        <f t="shared" si="213"/>
        <v>x</v>
      </c>
      <c r="B2028" s="577" t="s">
        <v>2491</v>
      </c>
      <c r="C2028" s="460" t="s">
        <v>3439</v>
      </c>
      <c r="D2028" s="518" t="s">
        <v>4278</v>
      </c>
      <c r="E2028" s="519">
        <v>1</v>
      </c>
      <c r="F2028" s="520" t="s">
        <v>60</v>
      </c>
      <c r="G2028" s="959">
        <v>814.1</v>
      </c>
      <c r="H2028" s="970">
        <f t="shared" si="218"/>
        <v>814.1</v>
      </c>
      <c r="I2028" s="916">
        <f t="shared" si="217"/>
        <v>219.45</v>
      </c>
      <c r="J2028" s="126"/>
      <c r="K2028" s="953">
        <f t="shared" si="219"/>
        <v>1033.55</v>
      </c>
      <c r="L2028" s="1058"/>
      <c r="M2028" s="1058"/>
    </row>
    <row r="2029" spans="1:13" ht="52.8" x14ac:dyDescent="0.3">
      <c r="A2029" s="754" t="str">
        <f t="shared" si="213"/>
        <v>x</v>
      </c>
      <c r="B2029" s="577" t="s">
        <v>3826</v>
      </c>
      <c r="C2029" s="460" t="s">
        <v>3829</v>
      </c>
      <c r="D2029" s="518" t="s">
        <v>4279</v>
      </c>
      <c r="E2029" s="519">
        <v>1</v>
      </c>
      <c r="F2029" s="520" t="s">
        <v>60</v>
      </c>
      <c r="G2029" s="959">
        <v>758.36210316481947</v>
      </c>
      <c r="H2029" s="970">
        <f t="shared" si="218"/>
        <v>758.36</v>
      </c>
      <c r="I2029" s="916">
        <f t="shared" si="217"/>
        <v>204.43</v>
      </c>
      <c r="J2029" s="126"/>
      <c r="K2029" s="953">
        <f t="shared" si="219"/>
        <v>962.79</v>
      </c>
      <c r="L2029" s="1058"/>
      <c r="M2029" s="1058"/>
    </row>
    <row r="2030" spans="1:13" s="619" customFormat="1" ht="52.8" x14ac:dyDescent="0.3">
      <c r="A2030" s="754" t="str">
        <f t="shared" si="213"/>
        <v>x</v>
      </c>
      <c r="B2030" s="577" t="s">
        <v>3827</v>
      </c>
      <c r="C2030" s="460" t="s">
        <v>3830</v>
      </c>
      <c r="D2030" s="518" t="s">
        <v>3629</v>
      </c>
      <c r="E2030" s="519">
        <v>1</v>
      </c>
      <c r="F2030" s="520" t="s">
        <v>60</v>
      </c>
      <c r="G2030" s="959">
        <v>548.58828581748503</v>
      </c>
      <c r="H2030" s="970">
        <f t="shared" si="218"/>
        <v>548.58000000000004</v>
      </c>
      <c r="I2030" s="916">
        <f t="shared" si="217"/>
        <v>147.88</v>
      </c>
      <c r="J2030" s="126"/>
      <c r="K2030" s="953">
        <f t="shared" si="219"/>
        <v>696.46</v>
      </c>
      <c r="L2030" s="1058"/>
      <c r="M2030" s="1058"/>
    </row>
    <row r="2031" spans="1:13" s="619" customFormat="1" ht="52.8" x14ac:dyDescent="0.3">
      <c r="A2031" s="754" t="str">
        <f t="shared" si="213"/>
        <v>x</v>
      </c>
      <c r="B2031" s="577" t="s">
        <v>3828</v>
      </c>
      <c r="C2031" s="460" t="s">
        <v>3831</v>
      </c>
      <c r="D2031" s="518" t="s">
        <v>3630</v>
      </c>
      <c r="E2031" s="519">
        <v>1</v>
      </c>
      <c r="F2031" s="520" t="s">
        <v>60</v>
      </c>
      <c r="G2031" s="959">
        <v>548.58828581748503</v>
      </c>
      <c r="H2031" s="970">
        <f t="shared" si="218"/>
        <v>548.58000000000004</v>
      </c>
      <c r="I2031" s="916">
        <f t="shared" si="217"/>
        <v>147.88</v>
      </c>
      <c r="J2031" s="126"/>
      <c r="K2031" s="953">
        <f t="shared" si="219"/>
        <v>696.46</v>
      </c>
      <c r="L2031" s="1058"/>
      <c r="M2031" s="1058"/>
    </row>
    <row r="2032" spans="1:13" ht="15.6" hidden="1" x14ac:dyDescent="0.3">
      <c r="A2032" s="754"/>
      <c r="B2032" s="82"/>
      <c r="C2032" s="82"/>
      <c r="D2032" s="83"/>
      <c r="E2032" s="28"/>
      <c r="F2032" s="17"/>
      <c r="G2032" s="969"/>
      <c r="H2032" s="969"/>
      <c r="I2032" s="969"/>
      <c r="J2032" s="18"/>
      <c r="K2032" s="958"/>
    </row>
    <row r="2033" spans="1:13" ht="15.6" hidden="1" x14ac:dyDescent="0.3">
      <c r="A2033" s="754"/>
      <c r="B2033" s="574" t="s">
        <v>1943</v>
      </c>
      <c r="C2033" s="574"/>
      <c r="D2033" s="571" t="s">
        <v>1957</v>
      </c>
      <c r="E2033" s="9"/>
      <c r="F2033" s="9" t="s">
        <v>60</v>
      </c>
      <c r="G2033" s="916"/>
      <c r="H2033" s="916">
        <f>G2033*E2033</f>
        <v>0</v>
      </c>
      <c r="I2033" s="916">
        <f>H2033*$I$14</f>
        <v>0</v>
      </c>
      <c r="J2033" s="10"/>
      <c r="K2033" s="953">
        <f>SUM(H2033:I2033)</f>
        <v>0</v>
      </c>
    </row>
    <row r="2034" spans="1:13" ht="15.6" x14ac:dyDescent="0.3">
      <c r="A2034" s="754" t="s">
        <v>4247</v>
      </c>
      <c r="B2034" s="670"/>
      <c r="C2034" s="671"/>
      <c r="D2034" s="673"/>
      <c r="E2034" s="9"/>
      <c r="F2034" s="9"/>
      <c r="G2034" s="916"/>
      <c r="H2034" s="916"/>
      <c r="I2034" s="916"/>
      <c r="J2034" s="9"/>
      <c r="K2034" s="916"/>
      <c r="L2034" s="1058"/>
      <c r="M2034" s="1058"/>
    </row>
    <row r="2035" spans="1:13" ht="15.6" hidden="1" x14ac:dyDescent="0.3">
      <c r="A2035" s="754"/>
      <c r="B2035" s="7" t="s">
        <v>1944</v>
      </c>
      <c r="C2035" s="7"/>
      <c r="D2035" s="20" t="s">
        <v>1909</v>
      </c>
      <c r="E2035" s="7"/>
      <c r="F2035" s="7"/>
      <c r="G2035" s="964"/>
      <c r="H2035" s="964"/>
      <c r="I2035" s="964"/>
      <c r="J2035" s="7"/>
      <c r="K2035" s="964"/>
    </row>
    <row r="2036" spans="1:13" ht="15.6" hidden="1" x14ac:dyDescent="0.3">
      <c r="A2036" s="754"/>
      <c r="B2036" s="574" t="s">
        <v>1945</v>
      </c>
      <c r="C2036" s="574"/>
      <c r="D2036" s="571" t="s">
        <v>1910</v>
      </c>
      <c r="E2036" s="9"/>
      <c r="F2036" s="9" t="s">
        <v>583</v>
      </c>
      <c r="G2036" s="916"/>
      <c r="H2036" s="916">
        <f>G2036*E2036</f>
        <v>0</v>
      </c>
      <c r="I2036" s="916">
        <f>H2036*$I$14</f>
        <v>0</v>
      </c>
      <c r="J2036" s="10"/>
      <c r="K2036" s="953">
        <f>SUM(H2036:I2036)</f>
        <v>0</v>
      </c>
    </row>
    <row r="2037" spans="1:13" ht="15.6" hidden="1" x14ac:dyDescent="0.3">
      <c r="A2037" s="754"/>
      <c r="B2037" s="574" t="s">
        <v>1946</v>
      </c>
      <c r="C2037" s="574"/>
      <c r="D2037" s="571" t="s">
        <v>1911</v>
      </c>
      <c r="E2037" s="9"/>
      <c r="F2037" s="9" t="s">
        <v>60</v>
      </c>
      <c r="G2037" s="916"/>
      <c r="H2037" s="916">
        <f t="shared" ref="H2037:H2044" si="220">G2037*E2037</f>
        <v>0</v>
      </c>
      <c r="I2037" s="916">
        <f>H2037*$I$14</f>
        <v>0</v>
      </c>
      <c r="J2037" s="10"/>
      <c r="K2037" s="953">
        <f>SUM(H2037:I2037)</f>
        <v>0</v>
      </c>
    </row>
    <row r="2038" spans="1:13" ht="15.6" hidden="1" x14ac:dyDescent="0.3">
      <c r="A2038" s="754"/>
      <c r="B2038" s="574" t="s">
        <v>1947</v>
      </c>
      <c r="C2038" s="574"/>
      <c r="D2038" s="571" t="s">
        <v>1912</v>
      </c>
      <c r="E2038" s="9"/>
      <c r="F2038" s="9" t="s">
        <v>60</v>
      </c>
      <c r="G2038" s="916"/>
      <c r="H2038" s="916">
        <f t="shared" si="220"/>
        <v>0</v>
      </c>
      <c r="I2038" s="916">
        <f>H2038*$I$14</f>
        <v>0</v>
      </c>
      <c r="J2038" s="10"/>
      <c r="K2038" s="953">
        <f>SUM(H2038:I2038)</f>
        <v>0</v>
      </c>
    </row>
    <row r="2039" spans="1:13" ht="15.6" hidden="1" x14ac:dyDescent="0.3">
      <c r="A2039" s="754"/>
      <c r="B2039" s="574" t="s">
        <v>1948</v>
      </c>
      <c r="C2039" s="574"/>
      <c r="D2039" s="571" t="s">
        <v>1913</v>
      </c>
      <c r="E2039" s="9"/>
      <c r="F2039" s="9" t="s">
        <v>237</v>
      </c>
      <c r="G2039" s="916"/>
      <c r="H2039" s="916">
        <f t="shared" si="220"/>
        <v>0</v>
      </c>
      <c r="I2039" s="916">
        <f>H2039*$I$14</f>
        <v>0</v>
      </c>
      <c r="J2039" s="10"/>
      <c r="K2039" s="953">
        <f>SUM(H2039:I2039)</f>
        <v>0</v>
      </c>
    </row>
    <row r="2040" spans="1:13" ht="15.6" hidden="1" x14ac:dyDescent="0.3">
      <c r="A2040" s="754"/>
      <c r="B2040" s="670"/>
      <c r="C2040" s="671"/>
      <c r="D2040" s="673"/>
      <c r="E2040" s="9"/>
      <c r="F2040" s="9"/>
      <c r="G2040" s="916"/>
      <c r="H2040" s="916"/>
      <c r="I2040" s="916"/>
      <c r="J2040" s="9"/>
      <c r="K2040" s="916"/>
    </row>
    <row r="2041" spans="1:13" ht="15.6" hidden="1" x14ac:dyDescent="0.3">
      <c r="A2041" s="754"/>
      <c r="B2041" s="7" t="s">
        <v>1949</v>
      </c>
      <c r="C2041" s="7"/>
      <c r="D2041" s="20" t="s">
        <v>1940</v>
      </c>
      <c r="E2041" s="7"/>
      <c r="F2041" s="7"/>
      <c r="G2041" s="964"/>
      <c r="H2041" s="964"/>
      <c r="I2041" s="964"/>
      <c r="J2041" s="7"/>
      <c r="K2041" s="964"/>
    </row>
    <row r="2042" spans="1:13" ht="15.6" hidden="1" x14ac:dyDescent="0.3">
      <c r="A2042" s="754"/>
      <c r="B2042" s="574" t="s">
        <v>1950</v>
      </c>
      <c r="C2042" s="574"/>
      <c r="D2042" s="571" t="s">
        <v>1934</v>
      </c>
      <c r="E2042" s="9"/>
      <c r="F2042" s="9" t="s">
        <v>60</v>
      </c>
      <c r="G2042" s="916"/>
      <c r="H2042" s="916">
        <f t="shared" si="220"/>
        <v>0</v>
      </c>
      <c r="I2042" s="916">
        <f>H2042*$I$14</f>
        <v>0</v>
      </c>
      <c r="J2042" s="10"/>
      <c r="K2042" s="953">
        <f>SUM(H2042:I2042)</f>
        <v>0</v>
      </c>
    </row>
    <row r="2043" spans="1:13" ht="15.6" hidden="1" x14ac:dyDescent="0.3">
      <c r="A2043" s="754"/>
      <c r="B2043" s="574" t="s">
        <v>1951</v>
      </c>
      <c r="C2043" s="574"/>
      <c r="D2043" s="571" t="s">
        <v>1958</v>
      </c>
      <c r="E2043" s="9"/>
      <c r="F2043" s="9" t="s">
        <v>60</v>
      </c>
      <c r="G2043" s="916"/>
      <c r="H2043" s="916">
        <f t="shared" si="220"/>
        <v>0</v>
      </c>
      <c r="I2043" s="916">
        <f>H2043*$I$14</f>
        <v>0</v>
      </c>
      <c r="J2043" s="10"/>
      <c r="K2043" s="953">
        <f>SUM(H2043:I2043)</f>
        <v>0</v>
      </c>
    </row>
    <row r="2044" spans="1:13" ht="15.6" hidden="1" x14ac:dyDescent="0.3">
      <c r="A2044" s="754"/>
      <c r="B2044" s="574" t="s">
        <v>1952</v>
      </c>
      <c r="C2044" s="574"/>
      <c r="D2044" s="571" t="s">
        <v>1939</v>
      </c>
      <c r="E2044" s="9"/>
      <c r="F2044" s="9" t="s">
        <v>60</v>
      </c>
      <c r="G2044" s="916"/>
      <c r="H2044" s="916">
        <f t="shared" si="220"/>
        <v>0</v>
      </c>
      <c r="I2044" s="916">
        <f>H2044*$I$14</f>
        <v>0</v>
      </c>
      <c r="J2044" s="10"/>
      <c r="K2044" s="953">
        <f>SUM(H2044:I2044)</f>
        <v>0</v>
      </c>
    </row>
    <row r="2045" spans="1:13" ht="15.6" hidden="1" x14ac:dyDescent="0.3">
      <c r="A2045" s="754"/>
      <c r="B2045" s="670"/>
      <c r="C2045" s="671"/>
      <c r="D2045" s="673"/>
      <c r="E2045" s="9"/>
      <c r="F2045" s="9"/>
      <c r="G2045" s="916"/>
      <c r="H2045" s="916"/>
      <c r="I2045" s="916"/>
      <c r="J2045" s="9"/>
      <c r="K2045" s="916"/>
    </row>
    <row r="2046" spans="1:13" ht="15.6" hidden="1" x14ac:dyDescent="0.3">
      <c r="A2046" s="754"/>
      <c r="B2046" s="7" t="s">
        <v>1953</v>
      </c>
      <c r="C2046" s="7"/>
      <c r="D2046" s="20" t="s">
        <v>1635</v>
      </c>
      <c r="E2046" s="7"/>
      <c r="F2046" s="7" t="s">
        <v>112</v>
      </c>
      <c r="G2046" s="964"/>
      <c r="H2046" s="964">
        <f>G2046*E2046</f>
        <v>0</v>
      </c>
      <c r="I2046" s="964">
        <f>H2046*$I$14</f>
        <v>0</v>
      </c>
      <c r="J2046" s="7"/>
      <c r="K2046" s="964">
        <f>SUM(H2046:I2046)</f>
        <v>0</v>
      </c>
    </row>
    <row r="2047" spans="1:13" ht="15.6" hidden="1" x14ac:dyDescent="0.3">
      <c r="A2047" s="754"/>
      <c r="B2047" s="670"/>
      <c r="C2047" s="671"/>
      <c r="D2047" s="670"/>
      <c r="E2047" s="9"/>
      <c r="F2047" s="9"/>
      <c r="G2047" s="916"/>
      <c r="H2047" s="916"/>
      <c r="I2047" s="916"/>
      <c r="J2047" s="9"/>
      <c r="K2047" s="916"/>
    </row>
    <row r="2048" spans="1:13" ht="15.6" hidden="1" x14ac:dyDescent="0.3">
      <c r="A2048" s="754"/>
      <c r="B2048" s="407" t="s">
        <v>1954</v>
      </c>
      <c r="C2048" s="407"/>
      <c r="D2048" s="408" t="s">
        <v>1959</v>
      </c>
      <c r="E2048" s="407"/>
      <c r="F2048" s="407" t="s">
        <v>112</v>
      </c>
      <c r="G2048" s="966"/>
      <c r="H2048" s="966">
        <f>G2048*E2048</f>
        <v>0</v>
      </c>
      <c r="I2048" s="966">
        <f>H2048*$I$14</f>
        <v>0</v>
      </c>
      <c r="J2048" s="409"/>
      <c r="K2048" s="966">
        <f>SUM(H2048:I2048)</f>
        <v>0</v>
      </c>
    </row>
    <row r="2049" spans="1:11" ht="15.6" hidden="1" x14ac:dyDescent="0.3">
      <c r="A2049" s="754"/>
      <c r="B2049" s="670"/>
      <c r="C2049" s="671"/>
      <c r="D2049" s="670"/>
      <c r="E2049" s="9"/>
      <c r="F2049" s="9"/>
      <c r="G2049" s="916"/>
      <c r="H2049" s="916"/>
      <c r="I2049" s="916"/>
      <c r="J2049" s="9"/>
      <c r="K2049" s="916"/>
    </row>
    <row r="2050" spans="1:11" ht="15.6" hidden="1" x14ac:dyDescent="0.3">
      <c r="A2050" s="754"/>
      <c r="B2050" s="407" t="s">
        <v>1955</v>
      </c>
      <c r="C2050" s="407"/>
      <c r="D2050" s="408" t="s">
        <v>1960</v>
      </c>
      <c r="E2050" s="407"/>
      <c r="F2050" s="407" t="s">
        <v>112</v>
      </c>
      <c r="G2050" s="966"/>
      <c r="H2050" s="966">
        <f>G2050*E2050</f>
        <v>0</v>
      </c>
      <c r="I2050" s="966">
        <f>H2050*$I$14</f>
        <v>0</v>
      </c>
      <c r="J2050" s="409"/>
      <c r="K2050" s="966">
        <f>SUM(H2050:I2050)</f>
        <v>0</v>
      </c>
    </row>
    <row r="2051" spans="1:11" ht="15.6" hidden="1" x14ac:dyDescent="0.3">
      <c r="A2051" s="754"/>
      <c r="B2051" s="670"/>
      <c r="C2051" s="671"/>
      <c r="D2051" s="670"/>
      <c r="E2051" s="9"/>
      <c r="F2051" s="9"/>
      <c r="G2051" s="916"/>
      <c r="H2051" s="916"/>
      <c r="I2051" s="916"/>
      <c r="J2051" s="9"/>
      <c r="K2051" s="916"/>
    </row>
    <row r="2052" spans="1:11" ht="15.6" hidden="1" x14ac:dyDescent="0.3">
      <c r="A2052" s="754"/>
      <c r="B2052" s="407" t="s">
        <v>1962</v>
      </c>
      <c r="C2052" s="407"/>
      <c r="D2052" s="408" t="s">
        <v>1961</v>
      </c>
      <c r="E2052" s="407"/>
      <c r="F2052" s="407"/>
      <c r="G2052" s="966"/>
      <c r="H2052" s="966"/>
      <c r="I2052" s="966"/>
      <c r="J2052" s="409"/>
      <c r="K2052" s="966"/>
    </row>
    <row r="2053" spans="1:11" ht="15.6" hidden="1" x14ac:dyDescent="0.3">
      <c r="A2053" s="754"/>
      <c r="B2053" s="7" t="s">
        <v>1963</v>
      </c>
      <c r="C2053" s="7"/>
      <c r="D2053" s="20" t="s">
        <v>1982</v>
      </c>
      <c r="E2053" s="7"/>
      <c r="F2053" s="7"/>
      <c r="G2053" s="964"/>
      <c r="H2053" s="964"/>
      <c r="I2053" s="964"/>
      <c r="J2053" s="7"/>
      <c r="K2053" s="964"/>
    </row>
    <row r="2054" spans="1:11" ht="15.6" hidden="1" x14ac:dyDescent="0.3">
      <c r="A2054" s="754"/>
      <c r="B2054" s="574" t="s">
        <v>1964</v>
      </c>
      <c r="C2054" s="574"/>
      <c r="D2054" s="571" t="s">
        <v>1302</v>
      </c>
      <c r="E2054" s="9"/>
      <c r="F2054" s="9" t="s">
        <v>210</v>
      </c>
      <c r="G2054" s="916"/>
      <c r="H2054" s="916">
        <f>G2054*E2054</f>
        <v>0</v>
      </c>
      <c r="I2054" s="916">
        <f t="shared" ref="I2054:I2071" si="221">H2054*$I$14</f>
        <v>0</v>
      </c>
      <c r="J2054" s="10"/>
      <c r="K2054" s="953">
        <f t="shared" ref="K2054:K2071" si="222">SUM(H2054:I2054)</f>
        <v>0</v>
      </c>
    </row>
    <row r="2055" spans="1:11" ht="15.6" hidden="1" x14ac:dyDescent="0.3">
      <c r="A2055" s="754"/>
      <c r="B2055" s="574" t="s">
        <v>1965</v>
      </c>
      <c r="C2055" s="574"/>
      <c r="D2055" s="571" t="s">
        <v>1303</v>
      </c>
      <c r="E2055" s="9"/>
      <c r="F2055" s="9" t="s">
        <v>60</v>
      </c>
      <c r="G2055" s="916"/>
      <c r="H2055" s="916">
        <f t="shared" ref="H2055:H2071" si="223">G2055*E2055</f>
        <v>0</v>
      </c>
      <c r="I2055" s="916">
        <f t="shared" si="221"/>
        <v>0</v>
      </c>
      <c r="J2055" s="10"/>
      <c r="K2055" s="953">
        <f t="shared" si="222"/>
        <v>0</v>
      </c>
    </row>
    <row r="2056" spans="1:11" ht="15.6" hidden="1" x14ac:dyDescent="0.3">
      <c r="A2056" s="754"/>
      <c r="B2056" s="574" t="s">
        <v>1966</v>
      </c>
      <c r="C2056" s="574"/>
      <c r="D2056" s="571" t="s">
        <v>1305</v>
      </c>
      <c r="E2056" s="9"/>
      <c r="F2056" s="9" t="s">
        <v>60</v>
      </c>
      <c r="G2056" s="916"/>
      <c r="H2056" s="916">
        <f t="shared" si="223"/>
        <v>0</v>
      </c>
      <c r="I2056" s="916">
        <f t="shared" si="221"/>
        <v>0</v>
      </c>
      <c r="J2056" s="10"/>
      <c r="K2056" s="953">
        <f t="shared" si="222"/>
        <v>0</v>
      </c>
    </row>
    <row r="2057" spans="1:11" ht="15.6" hidden="1" x14ac:dyDescent="0.3">
      <c r="A2057" s="754"/>
      <c r="B2057" s="574" t="s">
        <v>1967</v>
      </c>
      <c r="C2057" s="574"/>
      <c r="D2057" s="571" t="s">
        <v>1326</v>
      </c>
      <c r="E2057" s="9"/>
      <c r="F2057" s="9" t="s">
        <v>60</v>
      </c>
      <c r="G2057" s="916"/>
      <c r="H2057" s="916">
        <f t="shared" si="223"/>
        <v>0</v>
      </c>
      <c r="I2057" s="916">
        <f t="shared" si="221"/>
        <v>0</v>
      </c>
      <c r="J2057" s="10"/>
      <c r="K2057" s="953">
        <f t="shared" si="222"/>
        <v>0</v>
      </c>
    </row>
    <row r="2058" spans="1:11" ht="15.6" hidden="1" x14ac:dyDescent="0.3">
      <c r="A2058" s="754"/>
      <c r="B2058" s="574" t="s">
        <v>1968</v>
      </c>
      <c r="C2058" s="574"/>
      <c r="D2058" s="571" t="s">
        <v>1317</v>
      </c>
      <c r="E2058" s="9"/>
      <c r="F2058" s="9" t="s">
        <v>60</v>
      </c>
      <c r="G2058" s="916"/>
      <c r="H2058" s="916">
        <f t="shared" si="223"/>
        <v>0</v>
      </c>
      <c r="I2058" s="916">
        <f t="shared" si="221"/>
        <v>0</v>
      </c>
      <c r="J2058" s="10"/>
      <c r="K2058" s="953">
        <f t="shared" si="222"/>
        <v>0</v>
      </c>
    </row>
    <row r="2059" spans="1:11" ht="15.6" hidden="1" x14ac:dyDescent="0.3">
      <c r="A2059" s="754"/>
      <c r="B2059" s="574" t="s">
        <v>1969</v>
      </c>
      <c r="C2059" s="574"/>
      <c r="D2059" s="571" t="s">
        <v>1983</v>
      </c>
      <c r="E2059" s="9"/>
      <c r="F2059" s="9" t="s">
        <v>60</v>
      </c>
      <c r="G2059" s="916"/>
      <c r="H2059" s="916">
        <f t="shared" si="223"/>
        <v>0</v>
      </c>
      <c r="I2059" s="916">
        <f t="shared" si="221"/>
        <v>0</v>
      </c>
      <c r="J2059" s="10"/>
      <c r="K2059" s="953">
        <f t="shared" si="222"/>
        <v>0</v>
      </c>
    </row>
    <row r="2060" spans="1:11" ht="15.6" hidden="1" x14ac:dyDescent="0.3">
      <c r="A2060" s="754"/>
      <c r="B2060" s="574" t="s">
        <v>1970</v>
      </c>
      <c r="C2060" s="574"/>
      <c r="D2060" s="571" t="s">
        <v>1320</v>
      </c>
      <c r="E2060" s="9"/>
      <c r="F2060" s="9" t="s">
        <v>60</v>
      </c>
      <c r="G2060" s="916"/>
      <c r="H2060" s="916">
        <f t="shared" si="223"/>
        <v>0</v>
      </c>
      <c r="I2060" s="916">
        <f t="shared" si="221"/>
        <v>0</v>
      </c>
      <c r="J2060" s="10"/>
      <c r="K2060" s="953">
        <f t="shared" si="222"/>
        <v>0</v>
      </c>
    </row>
    <row r="2061" spans="1:11" ht="15.6" hidden="1" x14ac:dyDescent="0.3">
      <c r="A2061" s="754"/>
      <c r="B2061" s="574" t="s">
        <v>1971</v>
      </c>
      <c r="C2061" s="574"/>
      <c r="D2061" s="571" t="s">
        <v>1984</v>
      </c>
      <c r="E2061" s="9"/>
      <c r="F2061" s="9" t="s">
        <v>60</v>
      </c>
      <c r="G2061" s="916"/>
      <c r="H2061" s="916">
        <f t="shared" si="223"/>
        <v>0</v>
      </c>
      <c r="I2061" s="916">
        <f t="shared" si="221"/>
        <v>0</v>
      </c>
      <c r="J2061" s="10"/>
      <c r="K2061" s="953">
        <f t="shared" si="222"/>
        <v>0</v>
      </c>
    </row>
    <row r="2062" spans="1:11" ht="15.6" hidden="1" x14ac:dyDescent="0.3">
      <c r="A2062" s="754"/>
      <c r="B2062" s="574" t="s">
        <v>1972</v>
      </c>
      <c r="C2062" s="574"/>
      <c r="D2062" s="571" t="s">
        <v>1310</v>
      </c>
      <c r="E2062" s="9"/>
      <c r="F2062" s="9" t="s">
        <v>60</v>
      </c>
      <c r="G2062" s="916"/>
      <c r="H2062" s="916">
        <f t="shared" si="223"/>
        <v>0</v>
      </c>
      <c r="I2062" s="916">
        <f t="shared" si="221"/>
        <v>0</v>
      </c>
      <c r="J2062" s="10"/>
      <c r="K2062" s="953">
        <f t="shared" si="222"/>
        <v>0</v>
      </c>
    </row>
    <row r="2063" spans="1:11" ht="15.6" hidden="1" x14ac:dyDescent="0.3">
      <c r="A2063" s="754"/>
      <c r="B2063" s="574" t="s">
        <v>1973</v>
      </c>
      <c r="C2063" s="574"/>
      <c r="D2063" s="571" t="s">
        <v>1307</v>
      </c>
      <c r="E2063" s="9"/>
      <c r="F2063" s="9" t="s">
        <v>60</v>
      </c>
      <c r="G2063" s="916"/>
      <c r="H2063" s="916">
        <f t="shared" si="223"/>
        <v>0</v>
      </c>
      <c r="I2063" s="916">
        <f t="shared" si="221"/>
        <v>0</v>
      </c>
      <c r="J2063" s="10"/>
      <c r="K2063" s="953">
        <f t="shared" si="222"/>
        <v>0</v>
      </c>
    </row>
    <row r="2064" spans="1:11" ht="15.6" hidden="1" x14ac:dyDescent="0.3">
      <c r="A2064" s="754"/>
      <c r="B2064" s="574" t="s">
        <v>1974</v>
      </c>
      <c r="C2064" s="574"/>
      <c r="D2064" s="571" t="s">
        <v>1985</v>
      </c>
      <c r="E2064" s="9"/>
      <c r="F2064" s="9" t="s">
        <v>60</v>
      </c>
      <c r="G2064" s="916"/>
      <c r="H2064" s="916">
        <f t="shared" si="223"/>
        <v>0</v>
      </c>
      <c r="I2064" s="916">
        <f t="shared" si="221"/>
        <v>0</v>
      </c>
      <c r="J2064" s="10"/>
      <c r="K2064" s="953">
        <f t="shared" si="222"/>
        <v>0</v>
      </c>
    </row>
    <row r="2065" spans="1:11" ht="15.6" hidden="1" x14ac:dyDescent="0.3">
      <c r="A2065" s="754"/>
      <c r="B2065" s="574" t="s">
        <v>1975</v>
      </c>
      <c r="C2065" s="574"/>
      <c r="D2065" s="571" t="s">
        <v>1986</v>
      </c>
      <c r="E2065" s="9"/>
      <c r="F2065" s="9" t="s">
        <v>60</v>
      </c>
      <c r="G2065" s="916"/>
      <c r="H2065" s="916">
        <f t="shared" si="223"/>
        <v>0</v>
      </c>
      <c r="I2065" s="916">
        <f t="shared" si="221"/>
        <v>0</v>
      </c>
      <c r="J2065" s="10"/>
      <c r="K2065" s="953">
        <f t="shared" si="222"/>
        <v>0</v>
      </c>
    </row>
    <row r="2066" spans="1:11" ht="15.6" hidden="1" x14ac:dyDescent="0.3">
      <c r="A2066" s="754"/>
      <c r="B2066" s="574" t="s">
        <v>1976</v>
      </c>
      <c r="C2066" s="574"/>
      <c r="D2066" s="571" t="s">
        <v>1313</v>
      </c>
      <c r="E2066" s="9"/>
      <c r="F2066" s="9" t="s">
        <v>60</v>
      </c>
      <c r="G2066" s="916"/>
      <c r="H2066" s="916">
        <f t="shared" si="223"/>
        <v>0</v>
      </c>
      <c r="I2066" s="916">
        <f t="shared" si="221"/>
        <v>0</v>
      </c>
      <c r="J2066" s="10"/>
      <c r="K2066" s="953">
        <f t="shared" si="222"/>
        <v>0</v>
      </c>
    </row>
    <row r="2067" spans="1:11" ht="15.6" hidden="1" x14ac:dyDescent="0.3">
      <c r="A2067" s="754"/>
      <c r="B2067" s="574" t="s">
        <v>1977</v>
      </c>
      <c r="C2067" s="574"/>
      <c r="D2067" s="571" t="s">
        <v>1304</v>
      </c>
      <c r="E2067" s="9"/>
      <c r="F2067" s="9" t="s">
        <v>60</v>
      </c>
      <c r="G2067" s="916"/>
      <c r="H2067" s="916">
        <f t="shared" si="223"/>
        <v>0</v>
      </c>
      <c r="I2067" s="916">
        <f t="shared" si="221"/>
        <v>0</v>
      </c>
      <c r="J2067" s="10"/>
      <c r="K2067" s="953">
        <f t="shared" si="222"/>
        <v>0</v>
      </c>
    </row>
    <row r="2068" spans="1:11" ht="15.6" hidden="1" x14ac:dyDescent="0.3">
      <c r="A2068" s="754"/>
      <c r="B2068" s="574" t="s">
        <v>1978</v>
      </c>
      <c r="C2068" s="574"/>
      <c r="D2068" s="571" t="s">
        <v>1323</v>
      </c>
      <c r="E2068" s="9"/>
      <c r="F2068" s="9" t="s">
        <v>60</v>
      </c>
      <c r="G2068" s="916"/>
      <c r="H2068" s="916">
        <f t="shared" si="223"/>
        <v>0</v>
      </c>
      <c r="I2068" s="916">
        <f t="shared" si="221"/>
        <v>0</v>
      </c>
      <c r="J2068" s="10"/>
      <c r="K2068" s="953">
        <f t="shared" si="222"/>
        <v>0</v>
      </c>
    </row>
    <row r="2069" spans="1:11" ht="15.6" hidden="1" x14ac:dyDescent="0.3">
      <c r="A2069" s="754"/>
      <c r="B2069" s="574" t="s">
        <v>1979</v>
      </c>
      <c r="C2069" s="574"/>
      <c r="D2069" s="571" t="s">
        <v>1319</v>
      </c>
      <c r="E2069" s="9"/>
      <c r="F2069" s="9" t="s">
        <v>60</v>
      </c>
      <c r="G2069" s="916"/>
      <c r="H2069" s="916">
        <f t="shared" si="223"/>
        <v>0</v>
      </c>
      <c r="I2069" s="916">
        <f t="shared" si="221"/>
        <v>0</v>
      </c>
      <c r="J2069" s="10"/>
      <c r="K2069" s="953">
        <f t="shared" si="222"/>
        <v>0</v>
      </c>
    </row>
    <row r="2070" spans="1:11" ht="15.6" hidden="1" x14ac:dyDescent="0.3">
      <c r="A2070" s="754"/>
      <c r="B2070" s="574" t="s">
        <v>1980</v>
      </c>
      <c r="C2070" s="574"/>
      <c r="D2070" s="571" t="s">
        <v>1987</v>
      </c>
      <c r="E2070" s="9"/>
      <c r="F2070" s="9" t="s">
        <v>60</v>
      </c>
      <c r="G2070" s="916"/>
      <c r="H2070" s="916">
        <f t="shared" si="223"/>
        <v>0</v>
      </c>
      <c r="I2070" s="916">
        <f t="shared" si="221"/>
        <v>0</v>
      </c>
      <c r="J2070" s="10"/>
      <c r="K2070" s="953">
        <f t="shared" si="222"/>
        <v>0</v>
      </c>
    </row>
    <row r="2071" spans="1:11" ht="15.6" hidden="1" x14ac:dyDescent="0.3">
      <c r="A2071" s="754"/>
      <c r="B2071" s="574" t="s">
        <v>1981</v>
      </c>
      <c r="C2071" s="574"/>
      <c r="D2071" s="571" t="s">
        <v>1988</v>
      </c>
      <c r="E2071" s="9"/>
      <c r="F2071" s="9" t="s">
        <v>60</v>
      </c>
      <c r="G2071" s="916"/>
      <c r="H2071" s="916">
        <f t="shared" si="223"/>
        <v>0</v>
      </c>
      <c r="I2071" s="916">
        <f t="shared" si="221"/>
        <v>0</v>
      </c>
      <c r="J2071" s="10"/>
      <c r="K2071" s="953">
        <f t="shared" si="222"/>
        <v>0</v>
      </c>
    </row>
    <row r="2072" spans="1:11" ht="15.6" hidden="1" x14ac:dyDescent="0.3">
      <c r="A2072" s="754"/>
      <c r="B2072" s="670"/>
      <c r="C2072" s="671"/>
      <c r="D2072" s="670"/>
      <c r="E2072" s="9"/>
      <c r="F2072" s="9"/>
      <c r="G2072" s="916"/>
      <c r="H2072" s="916"/>
      <c r="I2072" s="916"/>
      <c r="J2072" s="9"/>
      <c r="K2072" s="916"/>
    </row>
    <row r="2073" spans="1:11" ht="15.6" hidden="1" x14ac:dyDescent="0.3">
      <c r="A2073" s="754"/>
      <c r="B2073" s="7" t="s">
        <v>1989</v>
      </c>
      <c r="C2073" s="7"/>
      <c r="D2073" s="20" t="s">
        <v>1322</v>
      </c>
      <c r="E2073" s="7"/>
      <c r="F2073" s="7"/>
      <c r="G2073" s="964"/>
      <c r="H2073" s="964"/>
      <c r="I2073" s="964"/>
      <c r="J2073" s="7"/>
      <c r="K2073" s="964"/>
    </row>
    <row r="2074" spans="1:11" ht="15.6" hidden="1" x14ac:dyDescent="0.3">
      <c r="A2074" s="754"/>
      <c r="B2074" s="574" t="s">
        <v>1990</v>
      </c>
      <c r="C2074" s="574"/>
      <c r="D2074" s="571" t="s">
        <v>1302</v>
      </c>
      <c r="E2074" s="9"/>
      <c r="F2074" s="9" t="s">
        <v>210</v>
      </c>
      <c r="G2074" s="916"/>
      <c r="H2074" s="916">
        <f>G2074*E2074</f>
        <v>0</v>
      </c>
      <c r="I2074" s="916">
        <f t="shared" ref="I2074:I2082" si="224">H2074*$I$14</f>
        <v>0</v>
      </c>
      <c r="J2074" s="10"/>
      <c r="K2074" s="953">
        <f t="shared" ref="K2074:K2082" si="225">SUM(H2074:I2074)</f>
        <v>0</v>
      </c>
    </row>
    <row r="2075" spans="1:11" ht="15.6" hidden="1" x14ac:dyDescent="0.3">
      <c r="A2075" s="754"/>
      <c r="B2075" s="574" t="s">
        <v>1991</v>
      </c>
      <c r="C2075" s="574"/>
      <c r="D2075" s="571" t="s">
        <v>1307</v>
      </c>
      <c r="E2075" s="9"/>
      <c r="F2075" s="9" t="s">
        <v>60</v>
      </c>
      <c r="G2075" s="916"/>
      <c r="H2075" s="916">
        <f t="shared" ref="H2075:H2082" si="226">G2075*E2075</f>
        <v>0</v>
      </c>
      <c r="I2075" s="916">
        <f t="shared" si="224"/>
        <v>0</v>
      </c>
      <c r="J2075" s="10"/>
      <c r="K2075" s="953">
        <f t="shared" si="225"/>
        <v>0</v>
      </c>
    </row>
    <row r="2076" spans="1:11" ht="15.6" hidden="1" x14ac:dyDescent="0.3">
      <c r="A2076" s="754"/>
      <c r="B2076" s="574" t="s">
        <v>1992</v>
      </c>
      <c r="C2076" s="574"/>
      <c r="D2076" s="571" t="s">
        <v>1323</v>
      </c>
      <c r="E2076" s="9"/>
      <c r="F2076" s="9" t="s">
        <v>60</v>
      </c>
      <c r="G2076" s="916"/>
      <c r="H2076" s="916">
        <f t="shared" si="226"/>
        <v>0</v>
      </c>
      <c r="I2076" s="916">
        <f t="shared" si="224"/>
        <v>0</v>
      </c>
      <c r="J2076" s="10"/>
      <c r="K2076" s="953">
        <f t="shared" si="225"/>
        <v>0</v>
      </c>
    </row>
    <row r="2077" spans="1:11" ht="15.6" hidden="1" x14ac:dyDescent="0.3">
      <c r="A2077" s="754"/>
      <c r="B2077" s="574" t="s">
        <v>1993</v>
      </c>
      <c r="C2077" s="574"/>
      <c r="D2077" s="571" t="s">
        <v>1324</v>
      </c>
      <c r="E2077" s="9"/>
      <c r="F2077" s="9" t="s">
        <v>60</v>
      </c>
      <c r="G2077" s="916"/>
      <c r="H2077" s="916">
        <f t="shared" si="226"/>
        <v>0</v>
      </c>
      <c r="I2077" s="916">
        <f t="shared" si="224"/>
        <v>0</v>
      </c>
      <c r="J2077" s="10"/>
      <c r="K2077" s="953">
        <f t="shared" si="225"/>
        <v>0</v>
      </c>
    </row>
    <row r="2078" spans="1:11" ht="15.6" hidden="1" x14ac:dyDescent="0.3">
      <c r="A2078" s="754"/>
      <c r="B2078" s="574" t="s">
        <v>1994</v>
      </c>
      <c r="C2078" s="574"/>
      <c r="D2078" s="571" t="s">
        <v>1303</v>
      </c>
      <c r="E2078" s="9"/>
      <c r="F2078" s="9" t="s">
        <v>60</v>
      </c>
      <c r="G2078" s="916"/>
      <c r="H2078" s="916">
        <f t="shared" si="226"/>
        <v>0</v>
      </c>
      <c r="I2078" s="916">
        <f t="shared" si="224"/>
        <v>0</v>
      </c>
      <c r="J2078" s="10"/>
      <c r="K2078" s="953">
        <f t="shared" si="225"/>
        <v>0</v>
      </c>
    </row>
    <row r="2079" spans="1:11" ht="15.6" hidden="1" x14ac:dyDescent="0.3">
      <c r="A2079" s="754"/>
      <c r="B2079" s="574" t="s">
        <v>1995</v>
      </c>
      <c r="C2079" s="574"/>
      <c r="D2079" s="571" t="s">
        <v>1304</v>
      </c>
      <c r="E2079" s="9"/>
      <c r="F2079" s="9" t="s">
        <v>60</v>
      </c>
      <c r="G2079" s="916"/>
      <c r="H2079" s="916">
        <f t="shared" si="226"/>
        <v>0</v>
      </c>
      <c r="I2079" s="916">
        <f t="shared" si="224"/>
        <v>0</v>
      </c>
      <c r="J2079" s="10"/>
      <c r="K2079" s="953">
        <f t="shared" si="225"/>
        <v>0</v>
      </c>
    </row>
    <row r="2080" spans="1:11" ht="15.6" hidden="1" x14ac:dyDescent="0.3">
      <c r="A2080" s="754"/>
      <c r="B2080" s="574" t="s">
        <v>1996</v>
      </c>
      <c r="C2080" s="574"/>
      <c r="D2080" s="571" t="s">
        <v>1305</v>
      </c>
      <c r="E2080" s="9"/>
      <c r="F2080" s="9" t="s">
        <v>60</v>
      </c>
      <c r="G2080" s="916"/>
      <c r="H2080" s="916">
        <f t="shared" si="226"/>
        <v>0</v>
      </c>
      <c r="I2080" s="916">
        <f t="shared" si="224"/>
        <v>0</v>
      </c>
      <c r="J2080" s="10"/>
      <c r="K2080" s="953">
        <f t="shared" si="225"/>
        <v>0</v>
      </c>
    </row>
    <row r="2081" spans="1:11" ht="15.6" hidden="1" x14ac:dyDescent="0.3">
      <c r="A2081" s="754"/>
      <c r="B2081" s="574" t="s">
        <v>1997</v>
      </c>
      <c r="C2081" s="574"/>
      <c r="D2081" s="571" t="s">
        <v>1311</v>
      </c>
      <c r="E2081" s="9"/>
      <c r="F2081" s="9" t="s">
        <v>60</v>
      </c>
      <c r="G2081" s="916"/>
      <c r="H2081" s="916">
        <f t="shared" si="226"/>
        <v>0</v>
      </c>
      <c r="I2081" s="916">
        <f t="shared" si="224"/>
        <v>0</v>
      </c>
      <c r="J2081" s="10"/>
      <c r="K2081" s="953">
        <f t="shared" si="225"/>
        <v>0</v>
      </c>
    </row>
    <row r="2082" spans="1:11" ht="15.6" hidden="1" x14ac:dyDescent="0.3">
      <c r="A2082" s="754"/>
      <c r="B2082" s="574" t="s">
        <v>1998</v>
      </c>
      <c r="C2082" s="574"/>
      <c r="D2082" s="571" t="s">
        <v>1313</v>
      </c>
      <c r="E2082" s="9"/>
      <c r="F2082" s="9" t="s">
        <v>60</v>
      </c>
      <c r="G2082" s="916"/>
      <c r="H2082" s="916">
        <f t="shared" si="226"/>
        <v>0</v>
      </c>
      <c r="I2082" s="916">
        <f t="shared" si="224"/>
        <v>0</v>
      </c>
      <c r="J2082" s="10"/>
      <c r="K2082" s="953">
        <f t="shared" si="225"/>
        <v>0</v>
      </c>
    </row>
    <row r="2083" spans="1:11" ht="15.6" hidden="1" x14ac:dyDescent="0.3">
      <c r="A2083" s="754"/>
      <c r="B2083" s="670"/>
      <c r="C2083" s="671"/>
      <c r="D2083" s="670"/>
      <c r="E2083" s="9"/>
      <c r="F2083" s="9"/>
      <c r="G2083" s="916"/>
      <c r="H2083" s="916"/>
      <c r="I2083" s="916"/>
      <c r="J2083" s="9"/>
      <c r="K2083" s="916"/>
    </row>
    <row r="2084" spans="1:11" ht="15.6" hidden="1" x14ac:dyDescent="0.3">
      <c r="A2084" s="754"/>
      <c r="B2084" s="7" t="s">
        <v>1999</v>
      </c>
      <c r="C2084" s="7"/>
      <c r="D2084" s="20" t="s">
        <v>1140</v>
      </c>
      <c r="E2084" s="7"/>
      <c r="F2084" s="7"/>
      <c r="G2084" s="964"/>
      <c r="H2084" s="964"/>
      <c r="I2084" s="964"/>
      <c r="J2084" s="7"/>
      <c r="K2084" s="964"/>
    </row>
    <row r="2085" spans="1:11" ht="15.6" hidden="1" x14ac:dyDescent="0.3">
      <c r="A2085" s="754"/>
      <c r="B2085" s="574" t="s">
        <v>2000</v>
      </c>
      <c r="C2085" s="574"/>
      <c r="D2085" s="571" t="s">
        <v>2001</v>
      </c>
      <c r="E2085" s="574"/>
      <c r="F2085" s="574" t="s">
        <v>60</v>
      </c>
      <c r="G2085" s="916"/>
      <c r="H2085" s="916">
        <f>G2085*E2085</f>
        <v>0</v>
      </c>
      <c r="I2085" s="916">
        <f>H2085*$I$14</f>
        <v>0</v>
      </c>
      <c r="J2085" s="10"/>
      <c r="K2085" s="953">
        <f>SUM(H2085:I2085)</f>
        <v>0</v>
      </c>
    </row>
    <row r="2086" spans="1:11" ht="15.6" hidden="1" x14ac:dyDescent="0.3">
      <c r="A2086" s="754"/>
      <c r="B2086" s="670"/>
      <c r="C2086" s="671"/>
      <c r="D2086" s="670"/>
      <c r="E2086" s="9"/>
      <c r="F2086" s="9"/>
      <c r="G2086" s="916"/>
      <c r="H2086" s="916"/>
      <c r="I2086" s="916"/>
      <c r="J2086" s="9"/>
      <c r="K2086" s="916"/>
    </row>
    <row r="2087" spans="1:11" ht="15.6" hidden="1" x14ac:dyDescent="0.3">
      <c r="A2087" s="754"/>
      <c r="B2087" s="407" t="s">
        <v>2002</v>
      </c>
      <c r="C2087" s="407"/>
      <c r="D2087" s="408" t="s">
        <v>2003</v>
      </c>
      <c r="E2087" s="407"/>
      <c r="F2087" s="407"/>
      <c r="G2087" s="966"/>
      <c r="H2087" s="966"/>
      <c r="I2087" s="966"/>
      <c r="J2087" s="409"/>
      <c r="K2087" s="966"/>
    </row>
    <row r="2088" spans="1:11" ht="15.6" hidden="1" x14ac:dyDescent="0.3">
      <c r="A2088" s="754"/>
      <c r="B2088" s="7" t="s">
        <v>2004</v>
      </c>
      <c r="C2088" s="7"/>
      <c r="D2088" s="20" t="s">
        <v>1982</v>
      </c>
      <c r="E2088" s="7"/>
      <c r="F2088" s="7"/>
      <c r="G2088" s="964"/>
      <c r="H2088" s="964"/>
      <c r="I2088" s="964"/>
      <c r="J2088" s="7"/>
      <c r="K2088" s="964"/>
    </row>
    <row r="2089" spans="1:11" ht="15.6" hidden="1" x14ac:dyDescent="0.3">
      <c r="A2089" s="754"/>
      <c r="B2089" s="574" t="s">
        <v>2005</v>
      </c>
      <c r="C2089" s="36"/>
      <c r="D2089" s="571" t="s">
        <v>1302</v>
      </c>
      <c r="E2089" s="9"/>
      <c r="F2089" s="9" t="s">
        <v>210</v>
      </c>
      <c r="G2089" s="916"/>
      <c r="H2089" s="916">
        <f>G2089*E2089</f>
        <v>0</v>
      </c>
      <c r="I2089" s="916">
        <f t="shared" ref="I2089:I2105" si="227">H2089*$I$14</f>
        <v>0</v>
      </c>
      <c r="J2089" s="10"/>
      <c r="K2089" s="953">
        <f t="shared" ref="K2089:K2105" si="228">SUM(H2089:I2089)</f>
        <v>0</v>
      </c>
    </row>
    <row r="2090" spans="1:11" ht="15.6" hidden="1" x14ac:dyDescent="0.3">
      <c r="A2090" s="754"/>
      <c r="B2090" s="574" t="s">
        <v>2006</v>
      </c>
      <c r="C2090" s="36"/>
      <c r="D2090" s="571" t="s">
        <v>1303</v>
      </c>
      <c r="E2090" s="9"/>
      <c r="F2090" s="9" t="s">
        <v>60</v>
      </c>
      <c r="G2090" s="916"/>
      <c r="H2090" s="916">
        <f t="shared" ref="H2090:H2104" si="229">G2090*E2090</f>
        <v>0</v>
      </c>
      <c r="I2090" s="916">
        <f t="shared" si="227"/>
        <v>0</v>
      </c>
      <c r="J2090" s="10"/>
      <c r="K2090" s="953">
        <f t="shared" si="228"/>
        <v>0</v>
      </c>
    </row>
    <row r="2091" spans="1:11" ht="15.6" hidden="1" x14ac:dyDescent="0.3">
      <c r="A2091" s="754"/>
      <c r="B2091" s="574" t="s">
        <v>2007</v>
      </c>
      <c r="C2091" s="36"/>
      <c r="D2091" s="571" t="s">
        <v>1305</v>
      </c>
      <c r="E2091" s="9"/>
      <c r="F2091" s="9" t="s">
        <v>60</v>
      </c>
      <c r="G2091" s="916"/>
      <c r="H2091" s="916">
        <f t="shared" si="229"/>
        <v>0</v>
      </c>
      <c r="I2091" s="916">
        <f t="shared" si="227"/>
        <v>0</v>
      </c>
      <c r="J2091" s="10"/>
      <c r="K2091" s="953">
        <f t="shared" si="228"/>
        <v>0</v>
      </c>
    </row>
    <row r="2092" spans="1:11" ht="15.6" hidden="1" x14ac:dyDescent="0.3">
      <c r="A2092" s="754"/>
      <c r="B2092" s="574" t="s">
        <v>2008</v>
      </c>
      <c r="C2092" s="36"/>
      <c r="D2092" s="571" t="s">
        <v>1326</v>
      </c>
      <c r="E2092" s="9"/>
      <c r="F2092" s="9" t="s">
        <v>60</v>
      </c>
      <c r="G2092" s="916"/>
      <c r="H2092" s="916">
        <f t="shared" si="229"/>
        <v>0</v>
      </c>
      <c r="I2092" s="916">
        <f t="shared" si="227"/>
        <v>0</v>
      </c>
      <c r="J2092" s="10"/>
      <c r="K2092" s="953">
        <f t="shared" si="228"/>
        <v>0</v>
      </c>
    </row>
    <row r="2093" spans="1:11" ht="15.6" hidden="1" x14ac:dyDescent="0.3">
      <c r="A2093" s="754"/>
      <c r="B2093" s="574" t="s">
        <v>2009</v>
      </c>
      <c r="C2093" s="36"/>
      <c r="D2093" s="571" t="s">
        <v>1317</v>
      </c>
      <c r="E2093" s="9"/>
      <c r="F2093" s="9" t="s">
        <v>60</v>
      </c>
      <c r="G2093" s="916"/>
      <c r="H2093" s="916">
        <f t="shared" si="229"/>
        <v>0</v>
      </c>
      <c r="I2093" s="916">
        <f t="shared" si="227"/>
        <v>0</v>
      </c>
      <c r="J2093" s="10"/>
      <c r="K2093" s="953">
        <f t="shared" si="228"/>
        <v>0</v>
      </c>
    </row>
    <row r="2094" spans="1:11" ht="15.6" hidden="1" x14ac:dyDescent="0.3">
      <c r="A2094" s="754"/>
      <c r="B2094" s="574" t="s">
        <v>2010</v>
      </c>
      <c r="C2094" s="36"/>
      <c r="D2094" s="571" t="s">
        <v>1983</v>
      </c>
      <c r="E2094" s="9"/>
      <c r="F2094" s="9" t="s">
        <v>60</v>
      </c>
      <c r="G2094" s="916"/>
      <c r="H2094" s="916">
        <f t="shared" si="229"/>
        <v>0</v>
      </c>
      <c r="I2094" s="916">
        <f t="shared" si="227"/>
        <v>0</v>
      </c>
      <c r="J2094" s="10"/>
      <c r="K2094" s="953">
        <f t="shared" si="228"/>
        <v>0</v>
      </c>
    </row>
    <row r="2095" spans="1:11" ht="15.6" hidden="1" x14ac:dyDescent="0.3">
      <c r="A2095" s="754"/>
      <c r="B2095" s="574" t="s">
        <v>2011</v>
      </c>
      <c r="C2095" s="36"/>
      <c r="D2095" s="571" t="s">
        <v>1320</v>
      </c>
      <c r="E2095" s="9"/>
      <c r="F2095" s="9" t="s">
        <v>60</v>
      </c>
      <c r="G2095" s="916"/>
      <c r="H2095" s="916">
        <f t="shared" si="229"/>
        <v>0</v>
      </c>
      <c r="I2095" s="916">
        <f t="shared" si="227"/>
        <v>0</v>
      </c>
      <c r="J2095" s="10"/>
      <c r="K2095" s="953">
        <f t="shared" si="228"/>
        <v>0</v>
      </c>
    </row>
    <row r="2096" spans="1:11" ht="15.6" hidden="1" x14ac:dyDescent="0.3">
      <c r="A2096" s="754"/>
      <c r="B2096" s="574" t="s">
        <v>2012</v>
      </c>
      <c r="C2096" s="36"/>
      <c r="D2096" s="571" t="s">
        <v>1310</v>
      </c>
      <c r="E2096" s="9"/>
      <c r="F2096" s="9" t="s">
        <v>60</v>
      </c>
      <c r="G2096" s="916"/>
      <c r="H2096" s="916">
        <f t="shared" si="229"/>
        <v>0</v>
      </c>
      <c r="I2096" s="916">
        <f t="shared" si="227"/>
        <v>0</v>
      </c>
      <c r="J2096" s="10"/>
      <c r="K2096" s="953">
        <f t="shared" si="228"/>
        <v>0</v>
      </c>
    </row>
    <row r="2097" spans="1:11" ht="15.6" hidden="1" x14ac:dyDescent="0.3">
      <c r="A2097" s="754"/>
      <c r="B2097" s="574" t="s">
        <v>2013</v>
      </c>
      <c r="C2097" s="36"/>
      <c r="D2097" s="571" t="s">
        <v>1307</v>
      </c>
      <c r="E2097" s="9"/>
      <c r="F2097" s="9" t="s">
        <v>60</v>
      </c>
      <c r="G2097" s="916"/>
      <c r="H2097" s="916">
        <f t="shared" si="229"/>
        <v>0</v>
      </c>
      <c r="I2097" s="916">
        <f t="shared" si="227"/>
        <v>0</v>
      </c>
      <c r="J2097" s="10"/>
      <c r="K2097" s="953">
        <f t="shared" si="228"/>
        <v>0</v>
      </c>
    </row>
    <row r="2098" spans="1:11" ht="15.6" hidden="1" x14ac:dyDescent="0.3">
      <c r="A2098" s="754"/>
      <c r="B2098" s="574" t="s">
        <v>2014</v>
      </c>
      <c r="C2098" s="36"/>
      <c r="D2098" s="571" t="s">
        <v>1986</v>
      </c>
      <c r="E2098" s="9"/>
      <c r="F2098" s="9" t="s">
        <v>60</v>
      </c>
      <c r="G2098" s="916"/>
      <c r="H2098" s="916">
        <f t="shared" si="229"/>
        <v>0</v>
      </c>
      <c r="I2098" s="916">
        <f t="shared" si="227"/>
        <v>0</v>
      </c>
      <c r="J2098" s="10"/>
      <c r="K2098" s="953">
        <f t="shared" si="228"/>
        <v>0</v>
      </c>
    </row>
    <row r="2099" spans="1:11" ht="15.6" hidden="1" x14ac:dyDescent="0.3">
      <c r="A2099" s="754"/>
      <c r="B2099" s="574" t="s">
        <v>2015</v>
      </c>
      <c r="C2099" s="36"/>
      <c r="D2099" s="571" t="s">
        <v>1313</v>
      </c>
      <c r="E2099" s="9"/>
      <c r="F2099" s="9" t="s">
        <v>60</v>
      </c>
      <c r="G2099" s="916"/>
      <c r="H2099" s="916">
        <f t="shared" si="229"/>
        <v>0</v>
      </c>
      <c r="I2099" s="916">
        <f t="shared" si="227"/>
        <v>0</v>
      </c>
      <c r="J2099" s="10"/>
      <c r="K2099" s="953">
        <f t="shared" si="228"/>
        <v>0</v>
      </c>
    </row>
    <row r="2100" spans="1:11" ht="15.6" hidden="1" x14ac:dyDescent="0.3">
      <c r="A2100" s="754"/>
      <c r="B2100" s="574" t="s">
        <v>2016</v>
      </c>
      <c r="C2100" s="36"/>
      <c r="D2100" s="571" t="s">
        <v>1304</v>
      </c>
      <c r="E2100" s="9"/>
      <c r="F2100" s="9" t="s">
        <v>60</v>
      </c>
      <c r="G2100" s="916"/>
      <c r="H2100" s="916">
        <f t="shared" si="229"/>
        <v>0</v>
      </c>
      <c r="I2100" s="916">
        <f t="shared" si="227"/>
        <v>0</v>
      </c>
      <c r="J2100" s="10"/>
      <c r="K2100" s="953">
        <f t="shared" si="228"/>
        <v>0</v>
      </c>
    </row>
    <row r="2101" spans="1:11" ht="15.6" hidden="1" x14ac:dyDescent="0.3">
      <c r="A2101" s="754"/>
      <c r="B2101" s="574" t="s">
        <v>2017</v>
      </c>
      <c r="C2101" s="36"/>
      <c r="D2101" s="571" t="s">
        <v>1323</v>
      </c>
      <c r="E2101" s="9"/>
      <c r="F2101" s="9" t="s">
        <v>60</v>
      </c>
      <c r="G2101" s="916"/>
      <c r="H2101" s="916">
        <f t="shared" si="229"/>
        <v>0</v>
      </c>
      <c r="I2101" s="916">
        <f t="shared" si="227"/>
        <v>0</v>
      </c>
      <c r="J2101" s="10"/>
      <c r="K2101" s="953">
        <f t="shared" si="228"/>
        <v>0</v>
      </c>
    </row>
    <row r="2102" spans="1:11" ht="15.6" hidden="1" x14ac:dyDescent="0.3">
      <c r="A2102" s="754"/>
      <c r="B2102" s="574" t="s">
        <v>2018</v>
      </c>
      <c r="C2102" s="36"/>
      <c r="D2102" s="571" t="s">
        <v>1319</v>
      </c>
      <c r="E2102" s="9"/>
      <c r="F2102" s="9" t="s">
        <v>60</v>
      </c>
      <c r="G2102" s="916"/>
      <c r="H2102" s="916">
        <f t="shared" si="229"/>
        <v>0</v>
      </c>
      <c r="I2102" s="916">
        <f t="shared" si="227"/>
        <v>0</v>
      </c>
      <c r="J2102" s="10"/>
      <c r="K2102" s="953">
        <f t="shared" si="228"/>
        <v>0</v>
      </c>
    </row>
    <row r="2103" spans="1:11" ht="15.6" hidden="1" x14ac:dyDescent="0.3">
      <c r="A2103" s="754"/>
      <c r="B2103" s="574" t="s">
        <v>2019</v>
      </c>
      <c r="C2103" s="36"/>
      <c r="D2103" s="571" t="s">
        <v>1987</v>
      </c>
      <c r="E2103" s="9"/>
      <c r="F2103" s="9" t="s">
        <v>60</v>
      </c>
      <c r="G2103" s="916"/>
      <c r="H2103" s="916">
        <f t="shared" si="229"/>
        <v>0</v>
      </c>
      <c r="I2103" s="916">
        <f t="shared" si="227"/>
        <v>0</v>
      </c>
      <c r="J2103" s="10"/>
      <c r="K2103" s="953">
        <f t="shared" si="228"/>
        <v>0</v>
      </c>
    </row>
    <row r="2104" spans="1:11" ht="15.6" hidden="1" x14ac:dyDescent="0.3">
      <c r="A2104" s="754"/>
      <c r="B2104" s="574" t="s">
        <v>2020</v>
      </c>
      <c r="C2104" s="36"/>
      <c r="D2104" s="571" t="s">
        <v>1988</v>
      </c>
      <c r="E2104" s="9"/>
      <c r="F2104" s="9" t="s">
        <v>60</v>
      </c>
      <c r="G2104" s="916"/>
      <c r="H2104" s="916">
        <f t="shared" si="229"/>
        <v>0</v>
      </c>
      <c r="I2104" s="916">
        <f t="shared" si="227"/>
        <v>0</v>
      </c>
      <c r="J2104" s="10"/>
      <c r="K2104" s="953">
        <f t="shared" si="228"/>
        <v>0</v>
      </c>
    </row>
    <row r="2105" spans="1:11" ht="15.6" hidden="1" x14ac:dyDescent="0.3">
      <c r="A2105" s="754"/>
      <c r="B2105" s="574" t="s">
        <v>2021</v>
      </c>
      <c r="C2105" s="36"/>
      <c r="D2105" s="571" t="s">
        <v>2029</v>
      </c>
      <c r="E2105" s="9"/>
      <c r="F2105" s="9" t="s">
        <v>60</v>
      </c>
      <c r="G2105" s="916"/>
      <c r="H2105" s="916">
        <f>G2105*E2105</f>
        <v>0</v>
      </c>
      <c r="I2105" s="916">
        <f t="shared" si="227"/>
        <v>0</v>
      </c>
      <c r="J2105" s="10"/>
      <c r="K2105" s="953">
        <f t="shared" si="228"/>
        <v>0</v>
      </c>
    </row>
    <row r="2106" spans="1:11" ht="15.6" hidden="1" x14ac:dyDescent="0.3">
      <c r="A2106" s="754"/>
      <c r="B2106" s="670"/>
      <c r="C2106" s="36"/>
      <c r="D2106" s="670"/>
      <c r="E2106" s="9"/>
      <c r="F2106" s="9"/>
      <c r="G2106" s="916"/>
      <c r="H2106" s="916"/>
      <c r="I2106" s="916"/>
      <c r="J2106" s="9"/>
      <c r="K2106" s="916"/>
    </row>
    <row r="2107" spans="1:11" ht="15.6" hidden="1" x14ac:dyDescent="0.3">
      <c r="A2107" s="754"/>
      <c r="B2107" s="7" t="s">
        <v>2022</v>
      </c>
      <c r="C2107" s="7"/>
      <c r="D2107" s="20" t="s">
        <v>1140</v>
      </c>
      <c r="E2107" s="7"/>
      <c r="F2107" s="7"/>
      <c r="G2107" s="964"/>
      <c r="H2107" s="964"/>
      <c r="I2107" s="964"/>
      <c r="J2107" s="7"/>
      <c r="K2107" s="964"/>
    </row>
    <row r="2108" spans="1:11" ht="15.6" hidden="1" x14ac:dyDescent="0.3">
      <c r="A2108" s="754"/>
      <c r="B2108" s="573" t="s">
        <v>2023</v>
      </c>
      <c r="C2108" s="36"/>
      <c r="D2108" s="571" t="s">
        <v>2096</v>
      </c>
      <c r="E2108" s="9"/>
      <c r="F2108" s="9" t="s">
        <v>60</v>
      </c>
      <c r="G2108" s="916"/>
      <c r="H2108" s="916">
        <f t="shared" ref="H2108:H2113" si="230">G2108*E2108</f>
        <v>0</v>
      </c>
      <c r="I2108" s="916">
        <f t="shared" ref="I2108:I2113" si="231">H2108*$I$14</f>
        <v>0</v>
      </c>
      <c r="J2108" s="10"/>
      <c r="K2108" s="953">
        <f t="shared" ref="K2108:K2113" si="232">SUM(H2108:I2108)</f>
        <v>0</v>
      </c>
    </row>
    <row r="2109" spans="1:11" ht="15.6" hidden="1" x14ac:dyDescent="0.3">
      <c r="A2109" s="754"/>
      <c r="B2109" s="573" t="s">
        <v>2024</v>
      </c>
      <c r="C2109" s="36"/>
      <c r="D2109" s="571" t="s">
        <v>1958</v>
      </c>
      <c r="E2109" s="9"/>
      <c r="F2109" s="9" t="s">
        <v>60</v>
      </c>
      <c r="G2109" s="916"/>
      <c r="H2109" s="916">
        <f t="shared" si="230"/>
        <v>0</v>
      </c>
      <c r="I2109" s="916">
        <f t="shared" si="231"/>
        <v>0</v>
      </c>
      <c r="J2109" s="10"/>
      <c r="K2109" s="953">
        <f t="shared" si="232"/>
        <v>0</v>
      </c>
    </row>
    <row r="2110" spans="1:11" ht="15.6" hidden="1" x14ac:dyDescent="0.3">
      <c r="A2110" s="754"/>
      <c r="B2110" s="573" t="s">
        <v>2025</v>
      </c>
      <c r="C2110" s="36"/>
      <c r="D2110" s="571" t="s">
        <v>2097</v>
      </c>
      <c r="E2110" s="9"/>
      <c r="F2110" s="9" t="s">
        <v>60</v>
      </c>
      <c r="G2110" s="916"/>
      <c r="H2110" s="916">
        <f t="shared" si="230"/>
        <v>0</v>
      </c>
      <c r="I2110" s="916">
        <f t="shared" si="231"/>
        <v>0</v>
      </c>
      <c r="J2110" s="10"/>
      <c r="K2110" s="953">
        <f t="shared" si="232"/>
        <v>0</v>
      </c>
    </row>
    <row r="2111" spans="1:11" ht="15.6" hidden="1" x14ac:dyDescent="0.3">
      <c r="A2111" s="754"/>
      <c r="B2111" s="573" t="s">
        <v>2026</v>
      </c>
      <c r="C2111" s="36"/>
      <c r="D2111" s="571" t="s">
        <v>2098</v>
      </c>
      <c r="E2111" s="9"/>
      <c r="F2111" s="9" t="s">
        <v>60</v>
      </c>
      <c r="G2111" s="916"/>
      <c r="H2111" s="916">
        <f t="shared" si="230"/>
        <v>0</v>
      </c>
      <c r="I2111" s="916">
        <f t="shared" si="231"/>
        <v>0</v>
      </c>
      <c r="J2111" s="10"/>
      <c r="K2111" s="953">
        <f t="shared" si="232"/>
        <v>0</v>
      </c>
    </row>
    <row r="2112" spans="1:11" ht="15.6" hidden="1" x14ac:dyDescent="0.3">
      <c r="A2112" s="754"/>
      <c r="B2112" s="573" t="s">
        <v>2027</v>
      </c>
      <c r="C2112" s="36"/>
      <c r="D2112" s="571" t="s">
        <v>2099</v>
      </c>
      <c r="E2112" s="9"/>
      <c r="F2112" s="9" t="s">
        <v>60</v>
      </c>
      <c r="G2112" s="916"/>
      <c r="H2112" s="916">
        <f t="shared" si="230"/>
        <v>0</v>
      </c>
      <c r="I2112" s="916">
        <f t="shared" si="231"/>
        <v>0</v>
      </c>
      <c r="J2112" s="10"/>
      <c r="K2112" s="953">
        <f t="shared" si="232"/>
        <v>0</v>
      </c>
    </row>
    <row r="2113" spans="1:11" ht="15.6" hidden="1" x14ac:dyDescent="0.3">
      <c r="A2113" s="754"/>
      <c r="B2113" s="573" t="s">
        <v>2028</v>
      </c>
      <c r="C2113" s="36"/>
      <c r="D2113" s="571" t="s">
        <v>2100</v>
      </c>
      <c r="E2113" s="9"/>
      <c r="F2113" s="9" t="s">
        <v>60</v>
      </c>
      <c r="G2113" s="916"/>
      <c r="H2113" s="916">
        <f t="shared" si="230"/>
        <v>0</v>
      </c>
      <c r="I2113" s="916">
        <f t="shared" si="231"/>
        <v>0</v>
      </c>
      <c r="J2113" s="10"/>
      <c r="K2113" s="953">
        <f t="shared" si="232"/>
        <v>0</v>
      </c>
    </row>
    <row r="2114" spans="1:11" ht="15.6" hidden="1" x14ac:dyDescent="0.3">
      <c r="A2114" s="754"/>
      <c r="B2114" s="573"/>
      <c r="C2114" s="36"/>
      <c r="D2114" s="670"/>
      <c r="E2114" s="9"/>
      <c r="F2114" s="9"/>
      <c r="G2114" s="916"/>
      <c r="H2114" s="916"/>
      <c r="I2114" s="916"/>
      <c r="J2114" s="9"/>
      <c r="K2114" s="916"/>
    </row>
    <row r="2115" spans="1:11" ht="15.6" hidden="1" x14ac:dyDescent="0.3">
      <c r="A2115" s="754"/>
      <c r="B2115" s="407" t="s">
        <v>2031</v>
      </c>
      <c r="C2115" s="407"/>
      <c r="D2115" s="408" t="s">
        <v>2030</v>
      </c>
      <c r="E2115" s="407"/>
      <c r="F2115" s="407"/>
      <c r="G2115" s="966"/>
      <c r="H2115" s="966"/>
      <c r="I2115" s="966"/>
      <c r="J2115" s="409"/>
      <c r="K2115" s="966"/>
    </row>
    <row r="2116" spans="1:11" ht="15.6" hidden="1" x14ac:dyDescent="0.3">
      <c r="A2116" s="754"/>
      <c r="B2116" s="7" t="s">
        <v>2032</v>
      </c>
      <c r="C2116" s="7"/>
      <c r="D2116" s="20" t="s">
        <v>1982</v>
      </c>
      <c r="E2116" s="7"/>
      <c r="F2116" s="7"/>
      <c r="G2116" s="964"/>
      <c r="H2116" s="964"/>
      <c r="I2116" s="964"/>
      <c r="J2116" s="7"/>
      <c r="K2116" s="964"/>
    </row>
    <row r="2117" spans="1:11" ht="15.6" hidden="1" x14ac:dyDescent="0.3">
      <c r="A2117" s="754"/>
      <c r="B2117" s="573" t="s">
        <v>2033</v>
      </c>
      <c r="C2117" s="573"/>
      <c r="D2117" s="571" t="s">
        <v>1302</v>
      </c>
      <c r="E2117" s="9"/>
      <c r="F2117" s="9" t="s">
        <v>210</v>
      </c>
      <c r="G2117" s="916"/>
      <c r="H2117" s="916">
        <f>G2117*E2117</f>
        <v>0</v>
      </c>
      <c r="I2117" s="916">
        <f t="shared" ref="I2117:I2133" si="233">H2117*$I$14</f>
        <v>0</v>
      </c>
      <c r="J2117" s="10"/>
      <c r="K2117" s="953">
        <f t="shared" ref="K2117:K2133" si="234">SUM(H2117:I2117)</f>
        <v>0</v>
      </c>
    </row>
    <row r="2118" spans="1:11" ht="15.6" hidden="1" x14ac:dyDescent="0.3">
      <c r="A2118" s="754"/>
      <c r="B2118" s="573" t="s">
        <v>2034</v>
      </c>
      <c r="C2118" s="573"/>
      <c r="D2118" s="571" t="s">
        <v>1303</v>
      </c>
      <c r="E2118" s="9"/>
      <c r="F2118" s="9" t="s">
        <v>60</v>
      </c>
      <c r="G2118" s="916"/>
      <c r="H2118" s="916">
        <f t="shared" ref="H2118:H2150" si="235">G2118*E2118</f>
        <v>0</v>
      </c>
      <c r="I2118" s="916">
        <f t="shared" si="233"/>
        <v>0</v>
      </c>
      <c r="J2118" s="10"/>
      <c r="K2118" s="953">
        <f t="shared" si="234"/>
        <v>0</v>
      </c>
    </row>
    <row r="2119" spans="1:11" ht="15.6" hidden="1" x14ac:dyDescent="0.3">
      <c r="A2119" s="754"/>
      <c r="B2119" s="573" t="s">
        <v>2035</v>
      </c>
      <c r="C2119" s="573"/>
      <c r="D2119" s="571" t="s">
        <v>1305</v>
      </c>
      <c r="E2119" s="9"/>
      <c r="F2119" s="9" t="s">
        <v>60</v>
      </c>
      <c r="G2119" s="916"/>
      <c r="H2119" s="916">
        <f t="shared" si="235"/>
        <v>0</v>
      </c>
      <c r="I2119" s="916">
        <f t="shared" si="233"/>
        <v>0</v>
      </c>
      <c r="J2119" s="10"/>
      <c r="K2119" s="953">
        <f t="shared" si="234"/>
        <v>0</v>
      </c>
    </row>
    <row r="2120" spans="1:11" ht="15.6" hidden="1" x14ac:dyDescent="0.3">
      <c r="A2120" s="754"/>
      <c r="B2120" s="573" t="s">
        <v>2036</v>
      </c>
      <c r="C2120" s="573"/>
      <c r="D2120" s="571" t="s">
        <v>1326</v>
      </c>
      <c r="E2120" s="9"/>
      <c r="F2120" s="9" t="s">
        <v>60</v>
      </c>
      <c r="G2120" s="916"/>
      <c r="H2120" s="916">
        <f t="shared" si="235"/>
        <v>0</v>
      </c>
      <c r="I2120" s="916">
        <f t="shared" si="233"/>
        <v>0</v>
      </c>
      <c r="J2120" s="10"/>
      <c r="K2120" s="953">
        <f t="shared" si="234"/>
        <v>0</v>
      </c>
    </row>
    <row r="2121" spans="1:11" ht="15.6" hidden="1" x14ac:dyDescent="0.3">
      <c r="A2121" s="754"/>
      <c r="B2121" s="573" t="s">
        <v>2037</v>
      </c>
      <c r="C2121" s="573"/>
      <c r="D2121" s="571" t="s">
        <v>1317</v>
      </c>
      <c r="E2121" s="9"/>
      <c r="F2121" s="9" t="s">
        <v>60</v>
      </c>
      <c r="G2121" s="916"/>
      <c r="H2121" s="916">
        <f t="shared" si="235"/>
        <v>0</v>
      </c>
      <c r="I2121" s="916">
        <f t="shared" si="233"/>
        <v>0</v>
      </c>
      <c r="J2121" s="10"/>
      <c r="K2121" s="953">
        <f t="shared" si="234"/>
        <v>0</v>
      </c>
    </row>
    <row r="2122" spans="1:11" ht="15.6" hidden="1" x14ac:dyDescent="0.3">
      <c r="A2122" s="754"/>
      <c r="B2122" s="573" t="s">
        <v>2038</v>
      </c>
      <c r="C2122" s="573"/>
      <c r="D2122" s="571" t="s">
        <v>1983</v>
      </c>
      <c r="E2122" s="9"/>
      <c r="F2122" s="9" t="s">
        <v>60</v>
      </c>
      <c r="G2122" s="916"/>
      <c r="H2122" s="916">
        <f t="shared" si="235"/>
        <v>0</v>
      </c>
      <c r="I2122" s="916">
        <f t="shared" si="233"/>
        <v>0</v>
      </c>
      <c r="J2122" s="10"/>
      <c r="K2122" s="953">
        <f t="shared" si="234"/>
        <v>0</v>
      </c>
    </row>
    <row r="2123" spans="1:11" ht="15.6" hidden="1" x14ac:dyDescent="0.3">
      <c r="A2123" s="754"/>
      <c r="B2123" s="573" t="s">
        <v>2039</v>
      </c>
      <c r="C2123" s="573"/>
      <c r="D2123" s="571" t="s">
        <v>1320</v>
      </c>
      <c r="E2123" s="9"/>
      <c r="F2123" s="9" t="s">
        <v>60</v>
      </c>
      <c r="G2123" s="916"/>
      <c r="H2123" s="916">
        <f t="shared" si="235"/>
        <v>0</v>
      </c>
      <c r="I2123" s="916">
        <f t="shared" si="233"/>
        <v>0</v>
      </c>
      <c r="J2123" s="10"/>
      <c r="K2123" s="953">
        <f t="shared" si="234"/>
        <v>0</v>
      </c>
    </row>
    <row r="2124" spans="1:11" ht="15.6" hidden="1" x14ac:dyDescent="0.3">
      <c r="A2124" s="754"/>
      <c r="B2124" s="573" t="s">
        <v>2040</v>
      </c>
      <c r="C2124" s="573"/>
      <c r="D2124" s="571" t="s">
        <v>1310</v>
      </c>
      <c r="E2124" s="9"/>
      <c r="F2124" s="9" t="s">
        <v>60</v>
      </c>
      <c r="G2124" s="916"/>
      <c r="H2124" s="916">
        <f t="shared" si="235"/>
        <v>0</v>
      </c>
      <c r="I2124" s="916">
        <f t="shared" si="233"/>
        <v>0</v>
      </c>
      <c r="J2124" s="10"/>
      <c r="K2124" s="953">
        <f t="shared" si="234"/>
        <v>0</v>
      </c>
    </row>
    <row r="2125" spans="1:11" ht="15.6" hidden="1" x14ac:dyDescent="0.3">
      <c r="A2125" s="754"/>
      <c r="B2125" s="573" t="s">
        <v>2041</v>
      </c>
      <c r="C2125" s="573"/>
      <c r="D2125" s="571" t="s">
        <v>1307</v>
      </c>
      <c r="E2125" s="9"/>
      <c r="F2125" s="9" t="s">
        <v>60</v>
      </c>
      <c r="G2125" s="916"/>
      <c r="H2125" s="916">
        <f t="shared" si="235"/>
        <v>0</v>
      </c>
      <c r="I2125" s="916">
        <f t="shared" si="233"/>
        <v>0</v>
      </c>
      <c r="J2125" s="10"/>
      <c r="K2125" s="953">
        <f t="shared" si="234"/>
        <v>0</v>
      </c>
    </row>
    <row r="2126" spans="1:11" ht="15.6" hidden="1" x14ac:dyDescent="0.3">
      <c r="A2126" s="754"/>
      <c r="B2126" s="573" t="s">
        <v>2042</v>
      </c>
      <c r="C2126" s="573"/>
      <c r="D2126" s="571" t="s">
        <v>1986</v>
      </c>
      <c r="E2126" s="9"/>
      <c r="F2126" s="9" t="s">
        <v>60</v>
      </c>
      <c r="G2126" s="916"/>
      <c r="H2126" s="916">
        <f t="shared" si="235"/>
        <v>0</v>
      </c>
      <c r="I2126" s="916">
        <f t="shared" si="233"/>
        <v>0</v>
      </c>
      <c r="J2126" s="10"/>
      <c r="K2126" s="953">
        <f t="shared" si="234"/>
        <v>0</v>
      </c>
    </row>
    <row r="2127" spans="1:11" ht="15.6" hidden="1" x14ac:dyDescent="0.3">
      <c r="A2127" s="754"/>
      <c r="B2127" s="573" t="s">
        <v>2043</v>
      </c>
      <c r="C2127" s="573"/>
      <c r="D2127" s="571" t="s">
        <v>1313</v>
      </c>
      <c r="E2127" s="9"/>
      <c r="F2127" s="9" t="s">
        <v>60</v>
      </c>
      <c r="G2127" s="916"/>
      <c r="H2127" s="916">
        <f t="shared" si="235"/>
        <v>0</v>
      </c>
      <c r="I2127" s="916">
        <f t="shared" si="233"/>
        <v>0</v>
      </c>
      <c r="J2127" s="10"/>
      <c r="K2127" s="953">
        <f t="shared" si="234"/>
        <v>0</v>
      </c>
    </row>
    <row r="2128" spans="1:11" ht="15.6" hidden="1" x14ac:dyDescent="0.3">
      <c r="A2128" s="754"/>
      <c r="B2128" s="573" t="s">
        <v>2044</v>
      </c>
      <c r="C2128" s="573"/>
      <c r="D2128" s="571" t="s">
        <v>1304</v>
      </c>
      <c r="E2128" s="9"/>
      <c r="F2128" s="9" t="s">
        <v>60</v>
      </c>
      <c r="G2128" s="916"/>
      <c r="H2128" s="916">
        <f t="shared" si="235"/>
        <v>0</v>
      </c>
      <c r="I2128" s="916">
        <f t="shared" si="233"/>
        <v>0</v>
      </c>
      <c r="J2128" s="10"/>
      <c r="K2128" s="953">
        <f t="shared" si="234"/>
        <v>0</v>
      </c>
    </row>
    <row r="2129" spans="1:11" ht="15.6" hidden="1" x14ac:dyDescent="0.3">
      <c r="A2129" s="754"/>
      <c r="B2129" s="573" t="s">
        <v>2045</v>
      </c>
      <c r="C2129" s="573"/>
      <c r="D2129" s="571" t="s">
        <v>1323</v>
      </c>
      <c r="E2129" s="9"/>
      <c r="F2129" s="9" t="s">
        <v>60</v>
      </c>
      <c r="G2129" s="916"/>
      <c r="H2129" s="916">
        <f t="shared" si="235"/>
        <v>0</v>
      </c>
      <c r="I2129" s="916">
        <f t="shared" si="233"/>
        <v>0</v>
      </c>
      <c r="J2129" s="10"/>
      <c r="K2129" s="953">
        <f t="shared" si="234"/>
        <v>0</v>
      </c>
    </row>
    <row r="2130" spans="1:11" ht="15.6" hidden="1" x14ac:dyDescent="0.3">
      <c r="A2130" s="754"/>
      <c r="B2130" s="573" t="s">
        <v>2046</v>
      </c>
      <c r="C2130" s="573"/>
      <c r="D2130" s="571" t="s">
        <v>1319</v>
      </c>
      <c r="E2130" s="9"/>
      <c r="F2130" s="9" t="s">
        <v>60</v>
      </c>
      <c r="G2130" s="916"/>
      <c r="H2130" s="916">
        <f t="shared" si="235"/>
        <v>0</v>
      </c>
      <c r="I2130" s="916">
        <f t="shared" si="233"/>
        <v>0</v>
      </c>
      <c r="J2130" s="10"/>
      <c r="K2130" s="953">
        <f t="shared" si="234"/>
        <v>0</v>
      </c>
    </row>
    <row r="2131" spans="1:11" ht="15.6" hidden="1" x14ac:dyDescent="0.3">
      <c r="A2131" s="754"/>
      <c r="B2131" s="573" t="s">
        <v>2047</v>
      </c>
      <c r="C2131" s="573"/>
      <c r="D2131" s="571" t="s">
        <v>1987</v>
      </c>
      <c r="E2131" s="9"/>
      <c r="F2131" s="9" t="s">
        <v>60</v>
      </c>
      <c r="G2131" s="916"/>
      <c r="H2131" s="916">
        <f t="shared" si="235"/>
        <v>0</v>
      </c>
      <c r="I2131" s="916">
        <f t="shared" si="233"/>
        <v>0</v>
      </c>
      <c r="J2131" s="10"/>
      <c r="K2131" s="953">
        <f t="shared" si="234"/>
        <v>0</v>
      </c>
    </row>
    <row r="2132" spans="1:11" ht="15.6" hidden="1" x14ac:dyDescent="0.3">
      <c r="A2132" s="754"/>
      <c r="B2132" s="573" t="s">
        <v>2048</v>
      </c>
      <c r="C2132" s="573"/>
      <c r="D2132" s="571" t="s">
        <v>1988</v>
      </c>
      <c r="E2132" s="9"/>
      <c r="F2132" s="9" t="s">
        <v>60</v>
      </c>
      <c r="G2132" s="916"/>
      <c r="H2132" s="916">
        <f t="shared" si="235"/>
        <v>0</v>
      </c>
      <c r="I2132" s="916">
        <f t="shared" si="233"/>
        <v>0</v>
      </c>
      <c r="J2132" s="10"/>
      <c r="K2132" s="953">
        <f t="shared" si="234"/>
        <v>0</v>
      </c>
    </row>
    <row r="2133" spans="1:11" ht="15.6" hidden="1" x14ac:dyDescent="0.3">
      <c r="A2133" s="754"/>
      <c r="B2133" s="573" t="s">
        <v>2049</v>
      </c>
      <c r="C2133" s="573"/>
      <c r="D2133" s="571" t="s">
        <v>2029</v>
      </c>
      <c r="E2133" s="9"/>
      <c r="F2133" s="9" t="s">
        <v>60</v>
      </c>
      <c r="G2133" s="916"/>
      <c r="H2133" s="916">
        <f t="shared" si="235"/>
        <v>0</v>
      </c>
      <c r="I2133" s="916">
        <f t="shared" si="233"/>
        <v>0</v>
      </c>
      <c r="J2133" s="10"/>
      <c r="K2133" s="953">
        <f t="shared" si="234"/>
        <v>0</v>
      </c>
    </row>
    <row r="2134" spans="1:11" ht="15.6" hidden="1" x14ac:dyDescent="0.3">
      <c r="A2134" s="754"/>
      <c r="B2134" s="573"/>
      <c r="C2134" s="36"/>
      <c r="D2134" s="40"/>
      <c r="E2134" s="9"/>
      <c r="F2134" s="9"/>
      <c r="G2134" s="916"/>
      <c r="H2134" s="916"/>
      <c r="I2134" s="916"/>
      <c r="J2134" s="9"/>
      <c r="K2134" s="916"/>
    </row>
    <row r="2135" spans="1:11" ht="15.6" hidden="1" x14ac:dyDescent="0.3">
      <c r="A2135" s="754"/>
      <c r="B2135" s="7" t="s">
        <v>2050</v>
      </c>
      <c r="C2135" s="7"/>
      <c r="D2135" s="20" t="s">
        <v>1322</v>
      </c>
      <c r="E2135" s="7"/>
      <c r="F2135" s="7"/>
      <c r="G2135" s="964"/>
      <c r="H2135" s="964"/>
      <c r="I2135" s="964"/>
      <c r="J2135" s="7"/>
      <c r="K2135" s="964"/>
    </row>
    <row r="2136" spans="1:11" ht="15.6" hidden="1" x14ac:dyDescent="0.3">
      <c r="A2136" s="754"/>
      <c r="B2136" s="573" t="s">
        <v>2051</v>
      </c>
      <c r="C2136" s="574"/>
      <c r="D2136" s="571" t="s">
        <v>1302</v>
      </c>
      <c r="E2136" s="9"/>
      <c r="F2136" s="9" t="s">
        <v>210</v>
      </c>
      <c r="G2136" s="916"/>
      <c r="H2136" s="916">
        <f t="shared" si="235"/>
        <v>0</v>
      </c>
      <c r="I2136" s="916">
        <f t="shared" ref="I2136:I2144" si="236">H2136*$I$14</f>
        <v>0</v>
      </c>
      <c r="J2136" s="10"/>
      <c r="K2136" s="953">
        <f t="shared" ref="K2136:K2144" si="237">SUM(H2136:I2136)</f>
        <v>0</v>
      </c>
    </row>
    <row r="2137" spans="1:11" ht="15.6" hidden="1" x14ac:dyDescent="0.3">
      <c r="A2137" s="754"/>
      <c r="B2137" s="573" t="s">
        <v>2052</v>
      </c>
      <c r="C2137" s="574"/>
      <c r="D2137" s="571" t="s">
        <v>1307</v>
      </c>
      <c r="E2137" s="9"/>
      <c r="F2137" s="9" t="s">
        <v>60</v>
      </c>
      <c r="G2137" s="916"/>
      <c r="H2137" s="916">
        <f t="shared" si="235"/>
        <v>0</v>
      </c>
      <c r="I2137" s="916">
        <f t="shared" si="236"/>
        <v>0</v>
      </c>
      <c r="J2137" s="10"/>
      <c r="K2137" s="953">
        <f t="shared" si="237"/>
        <v>0</v>
      </c>
    </row>
    <row r="2138" spans="1:11" ht="15.6" hidden="1" x14ac:dyDescent="0.3">
      <c r="A2138" s="754"/>
      <c r="B2138" s="573" t="s">
        <v>2053</v>
      </c>
      <c r="C2138" s="574"/>
      <c r="D2138" s="571" t="s">
        <v>1308</v>
      </c>
      <c r="E2138" s="9"/>
      <c r="F2138" s="9" t="s">
        <v>60</v>
      </c>
      <c r="G2138" s="916"/>
      <c r="H2138" s="916">
        <f t="shared" si="235"/>
        <v>0</v>
      </c>
      <c r="I2138" s="916">
        <f t="shared" si="236"/>
        <v>0</v>
      </c>
      <c r="J2138" s="10"/>
      <c r="K2138" s="953">
        <f t="shared" si="237"/>
        <v>0</v>
      </c>
    </row>
    <row r="2139" spans="1:11" ht="15.6" hidden="1" x14ac:dyDescent="0.3">
      <c r="A2139" s="754"/>
      <c r="B2139" s="573" t="s">
        <v>2054</v>
      </c>
      <c r="C2139" s="574"/>
      <c r="D2139" s="571" t="s">
        <v>1324</v>
      </c>
      <c r="E2139" s="9"/>
      <c r="F2139" s="9" t="s">
        <v>60</v>
      </c>
      <c r="G2139" s="916"/>
      <c r="H2139" s="916">
        <f t="shared" si="235"/>
        <v>0</v>
      </c>
      <c r="I2139" s="916">
        <f t="shared" si="236"/>
        <v>0</v>
      </c>
      <c r="J2139" s="10"/>
      <c r="K2139" s="953">
        <f t="shared" si="237"/>
        <v>0</v>
      </c>
    </row>
    <row r="2140" spans="1:11" ht="15.6" hidden="1" x14ac:dyDescent="0.3">
      <c r="A2140" s="754"/>
      <c r="B2140" s="573" t="s">
        <v>2055</v>
      </c>
      <c r="C2140" s="574"/>
      <c r="D2140" s="571" t="s">
        <v>1303</v>
      </c>
      <c r="E2140" s="9"/>
      <c r="F2140" s="9" t="s">
        <v>60</v>
      </c>
      <c r="G2140" s="916"/>
      <c r="H2140" s="916">
        <f t="shared" si="235"/>
        <v>0</v>
      </c>
      <c r="I2140" s="916">
        <f t="shared" si="236"/>
        <v>0</v>
      </c>
      <c r="J2140" s="10"/>
      <c r="K2140" s="953">
        <f t="shared" si="237"/>
        <v>0</v>
      </c>
    </row>
    <row r="2141" spans="1:11" ht="15.6" hidden="1" x14ac:dyDescent="0.3">
      <c r="A2141" s="754"/>
      <c r="B2141" s="573" t="s">
        <v>2056</v>
      </c>
      <c r="C2141" s="574"/>
      <c r="D2141" s="571" t="s">
        <v>1304</v>
      </c>
      <c r="E2141" s="9"/>
      <c r="F2141" s="9" t="s">
        <v>60</v>
      </c>
      <c r="G2141" s="916"/>
      <c r="H2141" s="916">
        <f t="shared" si="235"/>
        <v>0</v>
      </c>
      <c r="I2141" s="916">
        <f t="shared" si="236"/>
        <v>0</v>
      </c>
      <c r="J2141" s="10"/>
      <c r="K2141" s="953">
        <f t="shared" si="237"/>
        <v>0</v>
      </c>
    </row>
    <row r="2142" spans="1:11" ht="15.6" hidden="1" x14ac:dyDescent="0.3">
      <c r="A2142" s="754"/>
      <c r="B2142" s="573" t="s">
        <v>2057</v>
      </c>
      <c r="C2142" s="574"/>
      <c r="D2142" s="571" t="s">
        <v>1305</v>
      </c>
      <c r="E2142" s="9"/>
      <c r="F2142" s="9" t="s">
        <v>60</v>
      </c>
      <c r="G2142" s="916"/>
      <c r="H2142" s="916">
        <f t="shared" si="235"/>
        <v>0</v>
      </c>
      <c r="I2142" s="916">
        <f t="shared" si="236"/>
        <v>0</v>
      </c>
      <c r="J2142" s="10"/>
      <c r="K2142" s="953">
        <f t="shared" si="237"/>
        <v>0</v>
      </c>
    </row>
    <row r="2143" spans="1:11" ht="15.6" hidden="1" x14ac:dyDescent="0.3">
      <c r="A2143" s="754"/>
      <c r="B2143" s="573" t="s">
        <v>2058</v>
      </c>
      <c r="C2143" s="574"/>
      <c r="D2143" s="571" t="s">
        <v>1311</v>
      </c>
      <c r="E2143" s="9"/>
      <c r="F2143" s="9" t="s">
        <v>60</v>
      </c>
      <c r="G2143" s="916"/>
      <c r="H2143" s="916">
        <f t="shared" si="235"/>
        <v>0</v>
      </c>
      <c r="I2143" s="916">
        <f t="shared" si="236"/>
        <v>0</v>
      </c>
      <c r="J2143" s="10"/>
      <c r="K2143" s="953">
        <f t="shared" si="237"/>
        <v>0</v>
      </c>
    </row>
    <row r="2144" spans="1:11" ht="15.6" hidden="1" x14ac:dyDescent="0.3">
      <c r="A2144" s="754"/>
      <c r="B2144" s="573" t="s">
        <v>2059</v>
      </c>
      <c r="C2144" s="574"/>
      <c r="D2144" s="571" t="s">
        <v>1313</v>
      </c>
      <c r="E2144" s="9"/>
      <c r="F2144" s="9" t="s">
        <v>60</v>
      </c>
      <c r="G2144" s="916"/>
      <c r="H2144" s="916">
        <f t="shared" si="235"/>
        <v>0</v>
      </c>
      <c r="I2144" s="916">
        <f t="shared" si="236"/>
        <v>0</v>
      </c>
      <c r="J2144" s="10"/>
      <c r="K2144" s="953">
        <f t="shared" si="237"/>
        <v>0</v>
      </c>
    </row>
    <row r="2145" spans="1:11" ht="15.6" hidden="1" x14ac:dyDescent="0.3">
      <c r="A2145" s="754"/>
      <c r="B2145" s="670"/>
      <c r="C2145" s="671"/>
      <c r="D2145" s="670"/>
      <c r="E2145" s="9"/>
      <c r="F2145" s="9"/>
      <c r="G2145" s="916"/>
      <c r="H2145" s="916"/>
      <c r="I2145" s="916"/>
      <c r="J2145" s="9"/>
      <c r="K2145" s="916"/>
    </row>
    <row r="2146" spans="1:11" ht="15.6" hidden="1" x14ac:dyDescent="0.3">
      <c r="A2146" s="754"/>
      <c r="B2146" s="7" t="s">
        <v>2060</v>
      </c>
      <c r="C2146" s="7"/>
      <c r="D2146" s="20" t="s">
        <v>1140</v>
      </c>
      <c r="E2146" s="7"/>
      <c r="F2146" s="7"/>
      <c r="G2146" s="964"/>
      <c r="H2146" s="964"/>
      <c r="I2146" s="964"/>
      <c r="J2146" s="7"/>
      <c r="K2146" s="964"/>
    </row>
    <row r="2147" spans="1:11" ht="15.6" hidden="1" x14ac:dyDescent="0.3">
      <c r="A2147" s="754"/>
      <c r="B2147" s="573" t="s">
        <v>2061</v>
      </c>
      <c r="C2147" s="573"/>
      <c r="D2147" s="571" t="s">
        <v>2101</v>
      </c>
      <c r="E2147" s="9"/>
      <c r="F2147" s="9" t="s">
        <v>60</v>
      </c>
      <c r="G2147" s="916"/>
      <c r="H2147" s="916">
        <f t="shared" si="235"/>
        <v>0</v>
      </c>
      <c r="I2147" s="916">
        <f>H2147*$I$14</f>
        <v>0</v>
      </c>
      <c r="J2147" s="10"/>
      <c r="K2147" s="953">
        <f>SUM(H2147:I2147)</f>
        <v>0</v>
      </c>
    </row>
    <row r="2148" spans="1:11" ht="15.6" hidden="1" x14ac:dyDescent="0.3">
      <c r="A2148" s="754"/>
      <c r="B2148" s="573" t="s">
        <v>2062</v>
      </c>
      <c r="C2148" s="573"/>
      <c r="D2148" s="571" t="s">
        <v>1958</v>
      </c>
      <c r="E2148" s="9"/>
      <c r="F2148" s="9" t="s">
        <v>60</v>
      </c>
      <c r="G2148" s="916"/>
      <c r="H2148" s="916">
        <f t="shared" si="235"/>
        <v>0</v>
      </c>
      <c r="I2148" s="916">
        <f>H2148*$I$14</f>
        <v>0</v>
      </c>
      <c r="J2148" s="10"/>
      <c r="K2148" s="953">
        <f>SUM(H2148:I2148)</f>
        <v>0</v>
      </c>
    </row>
    <row r="2149" spans="1:11" ht="15.6" hidden="1" x14ac:dyDescent="0.3">
      <c r="A2149" s="754"/>
      <c r="B2149" s="573" t="s">
        <v>2063</v>
      </c>
      <c r="C2149" s="573"/>
      <c r="D2149" s="571" t="s">
        <v>2097</v>
      </c>
      <c r="E2149" s="9"/>
      <c r="F2149" s="9" t="s">
        <v>60</v>
      </c>
      <c r="G2149" s="916"/>
      <c r="H2149" s="916">
        <f t="shared" si="235"/>
        <v>0</v>
      </c>
      <c r="I2149" s="916">
        <f>H2149*$I$14</f>
        <v>0</v>
      </c>
      <c r="J2149" s="10"/>
      <c r="K2149" s="953">
        <f>SUM(H2149:I2149)</f>
        <v>0</v>
      </c>
    </row>
    <row r="2150" spans="1:11" ht="15.6" hidden="1" x14ac:dyDescent="0.3">
      <c r="A2150" s="754"/>
      <c r="B2150" s="573" t="s">
        <v>2064</v>
      </c>
      <c r="C2150" s="573"/>
      <c r="D2150" s="571" t="s">
        <v>2099</v>
      </c>
      <c r="E2150" s="9"/>
      <c r="F2150" s="9" t="s">
        <v>60</v>
      </c>
      <c r="G2150" s="916"/>
      <c r="H2150" s="916">
        <f t="shared" si="235"/>
        <v>0</v>
      </c>
      <c r="I2150" s="916">
        <f>H2150*$I$14</f>
        <v>0</v>
      </c>
      <c r="J2150" s="10"/>
      <c r="K2150" s="953">
        <f>SUM(H2150:I2150)</f>
        <v>0</v>
      </c>
    </row>
    <row r="2151" spans="1:11" ht="15.6" hidden="1" x14ac:dyDescent="0.3">
      <c r="A2151" s="754"/>
      <c r="B2151" s="670"/>
      <c r="C2151" s="671"/>
      <c r="D2151" s="670"/>
      <c r="E2151" s="9"/>
      <c r="F2151" s="9"/>
      <c r="G2151" s="916"/>
      <c r="H2151" s="916"/>
      <c r="I2151" s="916"/>
      <c r="J2151" s="9"/>
      <c r="K2151" s="916"/>
    </row>
    <row r="2152" spans="1:11" ht="15.6" hidden="1" x14ac:dyDescent="0.3">
      <c r="A2152" s="754"/>
      <c r="B2152" s="407" t="s">
        <v>2102</v>
      </c>
      <c r="C2152" s="407"/>
      <c r="D2152" s="408" t="s">
        <v>2103</v>
      </c>
      <c r="E2152" s="407"/>
      <c r="F2152" s="407"/>
      <c r="G2152" s="966"/>
      <c r="H2152" s="966"/>
      <c r="I2152" s="966"/>
      <c r="J2152" s="409"/>
      <c r="K2152" s="966"/>
    </row>
    <row r="2153" spans="1:11" ht="15.6" hidden="1" x14ac:dyDescent="0.3">
      <c r="A2153" s="754"/>
      <c r="B2153" s="7" t="s">
        <v>2065</v>
      </c>
      <c r="C2153" s="7"/>
      <c r="D2153" s="20" t="s">
        <v>1982</v>
      </c>
      <c r="E2153" s="7"/>
      <c r="F2153" s="7"/>
      <c r="G2153" s="964"/>
      <c r="H2153" s="964"/>
      <c r="I2153" s="964"/>
      <c r="J2153" s="7"/>
      <c r="K2153" s="964"/>
    </row>
    <row r="2154" spans="1:11" ht="15.6" hidden="1" x14ac:dyDescent="0.3">
      <c r="A2154" s="754"/>
      <c r="B2154" s="573" t="s">
        <v>2066</v>
      </c>
      <c r="C2154" s="574"/>
      <c r="D2154" s="571" t="s">
        <v>1302</v>
      </c>
      <c r="E2154" s="9"/>
      <c r="F2154" s="9" t="s">
        <v>210</v>
      </c>
      <c r="G2154" s="916"/>
      <c r="H2154" s="916">
        <f>G2154*E2154</f>
        <v>0</v>
      </c>
      <c r="I2154" s="916">
        <f t="shared" ref="I2154:I2171" si="238">H2154*$I$14</f>
        <v>0</v>
      </c>
      <c r="J2154" s="10"/>
      <c r="K2154" s="953">
        <f t="shared" ref="K2154:K2171" si="239">SUM(H2154:I2154)</f>
        <v>0</v>
      </c>
    </row>
    <row r="2155" spans="1:11" ht="15.6" hidden="1" x14ac:dyDescent="0.3">
      <c r="A2155" s="754"/>
      <c r="B2155" s="573" t="s">
        <v>2067</v>
      </c>
      <c r="C2155" s="574"/>
      <c r="D2155" s="571" t="s">
        <v>1303</v>
      </c>
      <c r="E2155" s="9"/>
      <c r="F2155" s="9" t="s">
        <v>60</v>
      </c>
      <c r="G2155" s="916"/>
      <c r="H2155" s="916">
        <f t="shared" ref="H2155:H2185" si="240">G2155*E2155</f>
        <v>0</v>
      </c>
      <c r="I2155" s="916">
        <f t="shared" si="238"/>
        <v>0</v>
      </c>
      <c r="J2155" s="10"/>
      <c r="K2155" s="953">
        <f t="shared" si="239"/>
        <v>0</v>
      </c>
    </row>
    <row r="2156" spans="1:11" ht="15.6" hidden="1" x14ac:dyDescent="0.3">
      <c r="A2156" s="754"/>
      <c r="B2156" s="573" t="s">
        <v>2068</v>
      </c>
      <c r="C2156" s="574"/>
      <c r="D2156" s="571" t="s">
        <v>1305</v>
      </c>
      <c r="E2156" s="9"/>
      <c r="F2156" s="9" t="s">
        <v>60</v>
      </c>
      <c r="G2156" s="916"/>
      <c r="H2156" s="916">
        <f t="shared" si="240"/>
        <v>0</v>
      </c>
      <c r="I2156" s="916">
        <f t="shared" si="238"/>
        <v>0</v>
      </c>
      <c r="J2156" s="10"/>
      <c r="K2156" s="953">
        <f t="shared" si="239"/>
        <v>0</v>
      </c>
    </row>
    <row r="2157" spans="1:11" ht="15.6" hidden="1" x14ac:dyDescent="0.3">
      <c r="A2157" s="754"/>
      <c r="B2157" s="573" t="s">
        <v>2069</v>
      </c>
      <c r="C2157" s="574"/>
      <c r="D2157" s="571" t="s">
        <v>1326</v>
      </c>
      <c r="E2157" s="9"/>
      <c r="F2157" s="9" t="s">
        <v>60</v>
      </c>
      <c r="G2157" s="916"/>
      <c r="H2157" s="916">
        <f t="shared" si="240"/>
        <v>0</v>
      </c>
      <c r="I2157" s="916">
        <f t="shared" si="238"/>
        <v>0</v>
      </c>
      <c r="J2157" s="10"/>
      <c r="K2157" s="953">
        <f t="shared" si="239"/>
        <v>0</v>
      </c>
    </row>
    <row r="2158" spans="1:11" ht="15.6" hidden="1" x14ac:dyDescent="0.3">
      <c r="A2158" s="754"/>
      <c r="B2158" s="573" t="s">
        <v>2070</v>
      </c>
      <c r="C2158" s="574"/>
      <c r="D2158" s="571" t="s">
        <v>1317</v>
      </c>
      <c r="E2158" s="9"/>
      <c r="F2158" s="9" t="s">
        <v>60</v>
      </c>
      <c r="G2158" s="916"/>
      <c r="H2158" s="916">
        <f t="shared" si="240"/>
        <v>0</v>
      </c>
      <c r="I2158" s="916">
        <f t="shared" si="238"/>
        <v>0</v>
      </c>
      <c r="J2158" s="10"/>
      <c r="K2158" s="953">
        <f t="shared" si="239"/>
        <v>0</v>
      </c>
    </row>
    <row r="2159" spans="1:11" ht="15.6" hidden="1" x14ac:dyDescent="0.3">
      <c r="A2159" s="754"/>
      <c r="B2159" s="573" t="s">
        <v>2071</v>
      </c>
      <c r="C2159" s="574"/>
      <c r="D2159" s="571" t="s">
        <v>1983</v>
      </c>
      <c r="E2159" s="9"/>
      <c r="F2159" s="9" t="s">
        <v>60</v>
      </c>
      <c r="G2159" s="916"/>
      <c r="H2159" s="916">
        <f t="shared" si="240"/>
        <v>0</v>
      </c>
      <c r="I2159" s="916">
        <f t="shared" si="238"/>
        <v>0</v>
      </c>
      <c r="J2159" s="10"/>
      <c r="K2159" s="953">
        <f t="shared" si="239"/>
        <v>0</v>
      </c>
    </row>
    <row r="2160" spans="1:11" ht="15.6" hidden="1" x14ac:dyDescent="0.3">
      <c r="A2160" s="754"/>
      <c r="B2160" s="573" t="s">
        <v>2072</v>
      </c>
      <c r="C2160" s="574"/>
      <c r="D2160" s="571" t="s">
        <v>1320</v>
      </c>
      <c r="E2160" s="9"/>
      <c r="F2160" s="9" t="s">
        <v>60</v>
      </c>
      <c r="G2160" s="916"/>
      <c r="H2160" s="916">
        <f t="shared" si="240"/>
        <v>0</v>
      </c>
      <c r="I2160" s="916">
        <f t="shared" si="238"/>
        <v>0</v>
      </c>
      <c r="J2160" s="10"/>
      <c r="K2160" s="953">
        <f t="shared" si="239"/>
        <v>0</v>
      </c>
    </row>
    <row r="2161" spans="1:11" ht="15.6" hidden="1" x14ac:dyDescent="0.3">
      <c r="A2161" s="754"/>
      <c r="B2161" s="573" t="s">
        <v>2073</v>
      </c>
      <c r="C2161" s="574"/>
      <c r="D2161" s="571" t="s">
        <v>1310</v>
      </c>
      <c r="E2161" s="9"/>
      <c r="F2161" s="9" t="s">
        <v>60</v>
      </c>
      <c r="G2161" s="916"/>
      <c r="H2161" s="916">
        <f t="shared" si="240"/>
        <v>0</v>
      </c>
      <c r="I2161" s="916">
        <f t="shared" si="238"/>
        <v>0</v>
      </c>
      <c r="J2161" s="10"/>
      <c r="K2161" s="953">
        <f t="shared" si="239"/>
        <v>0</v>
      </c>
    </row>
    <row r="2162" spans="1:11" ht="15.6" hidden="1" x14ac:dyDescent="0.3">
      <c r="A2162" s="754"/>
      <c r="B2162" s="573" t="s">
        <v>2074</v>
      </c>
      <c r="C2162" s="574"/>
      <c r="D2162" s="571" t="s">
        <v>1307</v>
      </c>
      <c r="E2162" s="9"/>
      <c r="F2162" s="9" t="s">
        <v>60</v>
      </c>
      <c r="G2162" s="916"/>
      <c r="H2162" s="916">
        <f t="shared" si="240"/>
        <v>0</v>
      </c>
      <c r="I2162" s="916">
        <f t="shared" si="238"/>
        <v>0</v>
      </c>
      <c r="J2162" s="10"/>
      <c r="K2162" s="953">
        <f t="shared" si="239"/>
        <v>0</v>
      </c>
    </row>
    <row r="2163" spans="1:11" ht="15.6" hidden="1" x14ac:dyDescent="0.3">
      <c r="A2163" s="754"/>
      <c r="B2163" s="573" t="s">
        <v>2075</v>
      </c>
      <c r="C2163" s="574"/>
      <c r="D2163" s="571" t="s">
        <v>1986</v>
      </c>
      <c r="E2163" s="9"/>
      <c r="F2163" s="9" t="s">
        <v>60</v>
      </c>
      <c r="G2163" s="916"/>
      <c r="H2163" s="916">
        <f t="shared" si="240"/>
        <v>0</v>
      </c>
      <c r="I2163" s="916">
        <f t="shared" si="238"/>
        <v>0</v>
      </c>
      <c r="J2163" s="10"/>
      <c r="K2163" s="953">
        <f t="shared" si="239"/>
        <v>0</v>
      </c>
    </row>
    <row r="2164" spans="1:11" ht="15.6" hidden="1" x14ac:dyDescent="0.3">
      <c r="A2164" s="754"/>
      <c r="B2164" s="573" t="s">
        <v>2076</v>
      </c>
      <c r="C2164" s="574"/>
      <c r="D2164" s="571" t="s">
        <v>1313</v>
      </c>
      <c r="E2164" s="9"/>
      <c r="F2164" s="9" t="s">
        <v>60</v>
      </c>
      <c r="G2164" s="916"/>
      <c r="H2164" s="916">
        <f t="shared" si="240"/>
        <v>0</v>
      </c>
      <c r="I2164" s="916">
        <f t="shared" si="238"/>
        <v>0</v>
      </c>
      <c r="J2164" s="10"/>
      <c r="K2164" s="953">
        <f t="shared" si="239"/>
        <v>0</v>
      </c>
    </row>
    <row r="2165" spans="1:11" ht="15.6" hidden="1" x14ac:dyDescent="0.3">
      <c r="A2165" s="754"/>
      <c r="B2165" s="573" t="s">
        <v>2077</v>
      </c>
      <c r="C2165" s="574"/>
      <c r="D2165" s="571" t="s">
        <v>1304</v>
      </c>
      <c r="E2165" s="9"/>
      <c r="F2165" s="9" t="s">
        <v>60</v>
      </c>
      <c r="G2165" s="916"/>
      <c r="H2165" s="916">
        <f t="shared" si="240"/>
        <v>0</v>
      </c>
      <c r="I2165" s="916">
        <f t="shared" si="238"/>
        <v>0</v>
      </c>
      <c r="J2165" s="10"/>
      <c r="K2165" s="953">
        <f t="shared" si="239"/>
        <v>0</v>
      </c>
    </row>
    <row r="2166" spans="1:11" ht="15.6" hidden="1" x14ac:dyDescent="0.3">
      <c r="A2166" s="754"/>
      <c r="B2166" s="573" t="s">
        <v>2078</v>
      </c>
      <c r="C2166" s="574"/>
      <c r="D2166" s="571" t="s">
        <v>1323</v>
      </c>
      <c r="E2166" s="9"/>
      <c r="F2166" s="9" t="s">
        <v>60</v>
      </c>
      <c r="G2166" s="916"/>
      <c r="H2166" s="916">
        <f t="shared" si="240"/>
        <v>0</v>
      </c>
      <c r="I2166" s="916">
        <f t="shared" si="238"/>
        <v>0</v>
      </c>
      <c r="J2166" s="10"/>
      <c r="K2166" s="953">
        <f t="shared" si="239"/>
        <v>0</v>
      </c>
    </row>
    <row r="2167" spans="1:11" ht="15.6" hidden="1" x14ac:dyDescent="0.3">
      <c r="A2167" s="754"/>
      <c r="B2167" s="573" t="s">
        <v>2079</v>
      </c>
      <c r="C2167" s="574"/>
      <c r="D2167" s="571" t="s">
        <v>1319</v>
      </c>
      <c r="E2167" s="9"/>
      <c r="F2167" s="9" t="s">
        <v>60</v>
      </c>
      <c r="G2167" s="916"/>
      <c r="H2167" s="916">
        <f t="shared" si="240"/>
        <v>0</v>
      </c>
      <c r="I2167" s="916">
        <f t="shared" si="238"/>
        <v>0</v>
      </c>
      <c r="J2167" s="10"/>
      <c r="K2167" s="953">
        <f t="shared" si="239"/>
        <v>0</v>
      </c>
    </row>
    <row r="2168" spans="1:11" ht="15.6" hidden="1" x14ac:dyDescent="0.3">
      <c r="A2168" s="754"/>
      <c r="B2168" s="573" t="s">
        <v>2080</v>
      </c>
      <c r="C2168" s="574"/>
      <c r="D2168" s="571" t="s">
        <v>1987</v>
      </c>
      <c r="E2168" s="9"/>
      <c r="F2168" s="9" t="s">
        <v>60</v>
      </c>
      <c r="G2168" s="916"/>
      <c r="H2168" s="916">
        <f t="shared" si="240"/>
        <v>0</v>
      </c>
      <c r="I2168" s="916">
        <f t="shared" si="238"/>
        <v>0</v>
      </c>
      <c r="J2168" s="10"/>
      <c r="K2168" s="953">
        <f t="shared" si="239"/>
        <v>0</v>
      </c>
    </row>
    <row r="2169" spans="1:11" ht="15.6" hidden="1" x14ac:dyDescent="0.3">
      <c r="A2169" s="754"/>
      <c r="B2169" s="573" t="s">
        <v>2081</v>
      </c>
      <c r="C2169" s="574"/>
      <c r="D2169" s="571" t="s">
        <v>1988</v>
      </c>
      <c r="E2169" s="9"/>
      <c r="F2169" s="9" t="s">
        <v>60</v>
      </c>
      <c r="G2169" s="916"/>
      <c r="H2169" s="916">
        <f t="shared" si="240"/>
        <v>0</v>
      </c>
      <c r="I2169" s="916">
        <f t="shared" si="238"/>
        <v>0</v>
      </c>
      <c r="J2169" s="10"/>
      <c r="K2169" s="953">
        <f t="shared" si="239"/>
        <v>0</v>
      </c>
    </row>
    <row r="2170" spans="1:11" ht="15.6" hidden="1" x14ac:dyDescent="0.3">
      <c r="A2170" s="754"/>
      <c r="B2170" s="573" t="s">
        <v>2082</v>
      </c>
      <c r="C2170" s="574"/>
      <c r="D2170" s="571" t="s">
        <v>2029</v>
      </c>
      <c r="E2170" s="9"/>
      <c r="F2170" s="9" t="s">
        <v>60</v>
      </c>
      <c r="G2170" s="916"/>
      <c r="H2170" s="916">
        <f t="shared" si="240"/>
        <v>0</v>
      </c>
      <c r="I2170" s="916">
        <f t="shared" si="238"/>
        <v>0</v>
      </c>
      <c r="J2170" s="10"/>
      <c r="K2170" s="953">
        <f t="shared" si="239"/>
        <v>0</v>
      </c>
    </row>
    <row r="2171" spans="1:11" ht="15.6" hidden="1" x14ac:dyDescent="0.3">
      <c r="A2171" s="754"/>
      <c r="B2171" s="573" t="s">
        <v>2083</v>
      </c>
      <c r="C2171" s="574"/>
      <c r="D2171" s="571" t="s">
        <v>2104</v>
      </c>
      <c r="E2171" s="9"/>
      <c r="F2171" s="9" t="s">
        <v>60</v>
      </c>
      <c r="G2171" s="916"/>
      <c r="H2171" s="916">
        <f t="shared" si="240"/>
        <v>0</v>
      </c>
      <c r="I2171" s="916">
        <f t="shared" si="238"/>
        <v>0</v>
      </c>
      <c r="J2171" s="10"/>
      <c r="K2171" s="953">
        <f t="shared" si="239"/>
        <v>0</v>
      </c>
    </row>
    <row r="2172" spans="1:11" ht="15.6" hidden="1" x14ac:dyDescent="0.3">
      <c r="A2172" s="754"/>
      <c r="B2172" s="573"/>
      <c r="C2172" s="671"/>
      <c r="D2172" s="670"/>
      <c r="E2172" s="9"/>
      <c r="F2172" s="9"/>
      <c r="G2172" s="916"/>
      <c r="H2172" s="916"/>
      <c r="I2172" s="916"/>
      <c r="J2172" s="9"/>
      <c r="K2172" s="916"/>
    </row>
    <row r="2173" spans="1:11" ht="15.6" hidden="1" x14ac:dyDescent="0.3">
      <c r="A2173" s="754"/>
      <c r="B2173" s="7" t="s">
        <v>2085</v>
      </c>
      <c r="C2173" s="7"/>
      <c r="D2173" s="20" t="s">
        <v>1322</v>
      </c>
      <c r="E2173" s="7"/>
      <c r="F2173" s="7"/>
      <c r="G2173" s="964"/>
      <c r="H2173" s="964"/>
      <c r="I2173" s="964"/>
      <c r="J2173" s="7"/>
      <c r="K2173" s="964"/>
    </row>
    <row r="2174" spans="1:11" ht="15.6" hidden="1" x14ac:dyDescent="0.3">
      <c r="A2174" s="754"/>
      <c r="B2174" s="573" t="s">
        <v>2084</v>
      </c>
      <c r="C2174" s="671"/>
      <c r="D2174" s="571" t="s">
        <v>1302</v>
      </c>
      <c r="E2174" s="9"/>
      <c r="F2174" s="9" t="s">
        <v>210</v>
      </c>
      <c r="G2174" s="916"/>
      <c r="H2174" s="916">
        <f t="shared" si="240"/>
        <v>0</v>
      </c>
      <c r="I2174" s="916">
        <f t="shared" ref="I2174:I2182" si="241">H2174*$I$14</f>
        <v>0</v>
      </c>
      <c r="J2174" s="10"/>
      <c r="K2174" s="953">
        <f t="shared" ref="K2174:K2182" si="242">SUM(H2174:I2174)</f>
        <v>0</v>
      </c>
    </row>
    <row r="2175" spans="1:11" ht="15.6" hidden="1" x14ac:dyDescent="0.3">
      <c r="A2175" s="754"/>
      <c r="B2175" s="573" t="s">
        <v>2086</v>
      </c>
      <c r="C2175" s="36"/>
      <c r="D2175" s="571" t="s">
        <v>1307</v>
      </c>
      <c r="E2175" s="9"/>
      <c r="F2175" s="9" t="s">
        <v>60</v>
      </c>
      <c r="G2175" s="916"/>
      <c r="H2175" s="916">
        <f t="shared" si="240"/>
        <v>0</v>
      </c>
      <c r="I2175" s="916">
        <f t="shared" si="241"/>
        <v>0</v>
      </c>
      <c r="J2175" s="10"/>
      <c r="K2175" s="953">
        <f t="shared" si="242"/>
        <v>0</v>
      </c>
    </row>
    <row r="2176" spans="1:11" ht="15.6" hidden="1" x14ac:dyDescent="0.3">
      <c r="A2176" s="754"/>
      <c r="B2176" s="573" t="s">
        <v>2087</v>
      </c>
      <c r="C2176" s="36"/>
      <c r="D2176" s="571" t="s">
        <v>1308</v>
      </c>
      <c r="E2176" s="9"/>
      <c r="F2176" s="9" t="s">
        <v>60</v>
      </c>
      <c r="G2176" s="916"/>
      <c r="H2176" s="916">
        <f t="shared" si="240"/>
        <v>0</v>
      </c>
      <c r="I2176" s="916">
        <f t="shared" si="241"/>
        <v>0</v>
      </c>
      <c r="J2176" s="10"/>
      <c r="K2176" s="953">
        <f t="shared" si="242"/>
        <v>0</v>
      </c>
    </row>
    <row r="2177" spans="1:11" ht="15.6" hidden="1" x14ac:dyDescent="0.3">
      <c r="A2177" s="754"/>
      <c r="B2177" s="573" t="s">
        <v>2088</v>
      </c>
      <c r="C2177" s="36"/>
      <c r="D2177" s="571" t="s">
        <v>1324</v>
      </c>
      <c r="E2177" s="9"/>
      <c r="F2177" s="9" t="s">
        <v>60</v>
      </c>
      <c r="G2177" s="916"/>
      <c r="H2177" s="916">
        <f t="shared" si="240"/>
        <v>0</v>
      </c>
      <c r="I2177" s="916">
        <f t="shared" si="241"/>
        <v>0</v>
      </c>
      <c r="J2177" s="10"/>
      <c r="K2177" s="953">
        <f t="shared" si="242"/>
        <v>0</v>
      </c>
    </row>
    <row r="2178" spans="1:11" ht="15.6" hidden="1" x14ac:dyDescent="0.3">
      <c r="A2178" s="754"/>
      <c r="B2178" s="573" t="s">
        <v>2089</v>
      </c>
      <c r="C2178" s="36"/>
      <c r="D2178" s="571" t="s">
        <v>1303</v>
      </c>
      <c r="E2178" s="9"/>
      <c r="F2178" s="9" t="s">
        <v>60</v>
      </c>
      <c r="G2178" s="916"/>
      <c r="H2178" s="916">
        <f t="shared" si="240"/>
        <v>0</v>
      </c>
      <c r="I2178" s="916">
        <f t="shared" si="241"/>
        <v>0</v>
      </c>
      <c r="J2178" s="10"/>
      <c r="K2178" s="953">
        <f t="shared" si="242"/>
        <v>0</v>
      </c>
    </row>
    <row r="2179" spans="1:11" ht="15.6" hidden="1" x14ac:dyDescent="0.3">
      <c r="A2179" s="754"/>
      <c r="B2179" s="573" t="s">
        <v>2090</v>
      </c>
      <c r="C2179" s="36"/>
      <c r="D2179" s="571" t="s">
        <v>1304</v>
      </c>
      <c r="E2179" s="9"/>
      <c r="F2179" s="9" t="s">
        <v>60</v>
      </c>
      <c r="G2179" s="916"/>
      <c r="H2179" s="916">
        <f t="shared" si="240"/>
        <v>0</v>
      </c>
      <c r="I2179" s="916">
        <f t="shared" si="241"/>
        <v>0</v>
      </c>
      <c r="J2179" s="10"/>
      <c r="K2179" s="953">
        <f t="shared" si="242"/>
        <v>0</v>
      </c>
    </row>
    <row r="2180" spans="1:11" ht="15.6" hidden="1" x14ac:dyDescent="0.3">
      <c r="A2180" s="754"/>
      <c r="B2180" s="573" t="s">
        <v>2091</v>
      </c>
      <c r="C2180" s="36"/>
      <c r="D2180" s="571" t="s">
        <v>1305</v>
      </c>
      <c r="E2180" s="9"/>
      <c r="F2180" s="9" t="s">
        <v>60</v>
      </c>
      <c r="G2180" s="916"/>
      <c r="H2180" s="916">
        <f t="shared" si="240"/>
        <v>0</v>
      </c>
      <c r="I2180" s="916">
        <f t="shared" si="241"/>
        <v>0</v>
      </c>
      <c r="J2180" s="10"/>
      <c r="K2180" s="953">
        <f t="shared" si="242"/>
        <v>0</v>
      </c>
    </row>
    <row r="2181" spans="1:11" ht="15.6" hidden="1" x14ac:dyDescent="0.3">
      <c r="A2181" s="754"/>
      <c r="B2181" s="573" t="s">
        <v>2092</v>
      </c>
      <c r="C2181" s="36"/>
      <c r="D2181" s="571" t="s">
        <v>1311</v>
      </c>
      <c r="E2181" s="9"/>
      <c r="F2181" s="9" t="s">
        <v>60</v>
      </c>
      <c r="G2181" s="916"/>
      <c r="H2181" s="916">
        <f t="shared" si="240"/>
        <v>0</v>
      </c>
      <c r="I2181" s="916">
        <f t="shared" si="241"/>
        <v>0</v>
      </c>
      <c r="J2181" s="10"/>
      <c r="K2181" s="953">
        <f t="shared" si="242"/>
        <v>0</v>
      </c>
    </row>
    <row r="2182" spans="1:11" ht="15.6" hidden="1" x14ac:dyDescent="0.3">
      <c r="A2182" s="754"/>
      <c r="B2182" s="573" t="s">
        <v>2093</v>
      </c>
      <c r="C2182" s="36"/>
      <c r="D2182" s="571" t="s">
        <v>1313</v>
      </c>
      <c r="E2182" s="9"/>
      <c r="F2182" s="9" t="s">
        <v>60</v>
      </c>
      <c r="G2182" s="916"/>
      <c r="H2182" s="916">
        <f t="shared" si="240"/>
        <v>0</v>
      </c>
      <c r="I2182" s="916">
        <f t="shared" si="241"/>
        <v>0</v>
      </c>
      <c r="J2182" s="10"/>
      <c r="K2182" s="953">
        <f t="shared" si="242"/>
        <v>0</v>
      </c>
    </row>
    <row r="2183" spans="1:11" ht="15.6" hidden="1" x14ac:dyDescent="0.3">
      <c r="A2183" s="754"/>
      <c r="B2183" s="670"/>
      <c r="C2183" s="36"/>
      <c r="D2183" s="670"/>
      <c r="E2183" s="16"/>
      <c r="F2183" s="16"/>
      <c r="G2183" s="916"/>
      <c r="H2183" s="916"/>
      <c r="I2183" s="916"/>
      <c r="J2183" s="16"/>
      <c r="K2183" s="916"/>
    </row>
    <row r="2184" spans="1:11" ht="15.6" hidden="1" x14ac:dyDescent="0.3">
      <c r="A2184" s="754"/>
      <c r="B2184" s="7" t="s">
        <v>2094</v>
      </c>
      <c r="C2184" s="7"/>
      <c r="D2184" s="20" t="s">
        <v>1140</v>
      </c>
      <c r="E2184" s="7"/>
      <c r="F2184" s="7"/>
      <c r="G2184" s="964"/>
      <c r="H2184" s="964"/>
      <c r="I2184" s="964"/>
      <c r="J2184" s="7"/>
      <c r="K2184" s="964"/>
    </row>
    <row r="2185" spans="1:11" ht="15.6" hidden="1" x14ac:dyDescent="0.3">
      <c r="A2185" s="754"/>
      <c r="B2185" s="573" t="s">
        <v>2095</v>
      </c>
      <c r="C2185" s="36"/>
      <c r="D2185" s="571" t="s">
        <v>2105</v>
      </c>
      <c r="E2185" s="9"/>
      <c r="F2185" s="9" t="s">
        <v>60</v>
      </c>
      <c r="G2185" s="916"/>
      <c r="H2185" s="916">
        <f t="shared" si="240"/>
        <v>0</v>
      </c>
      <c r="I2185" s="916">
        <f>H2185*$I$14</f>
        <v>0</v>
      </c>
      <c r="J2185" s="10"/>
      <c r="K2185" s="953">
        <f>SUM(H2185:I2185)</f>
        <v>0</v>
      </c>
    </row>
    <row r="2186" spans="1:11" ht="15.6" hidden="1" x14ac:dyDescent="0.3">
      <c r="A2186" s="754"/>
      <c r="B2186" s="573"/>
      <c r="C2186" s="36"/>
      <c r="D2186" s="670"/>
      <c r="E2186" s="9"/>
      <c r="F2186" s="9"/>
      <c r="G2186" s="916"/>
      <c r="H2186" s="916"/>
      <c r="I2186" s="916"/>
      <c r="J2186" s="9"/>
      <c r="K2186" s="916"/>
    </row>
    <row r="2187" spans="1:11" ht="15.6" hidden="1" x14ac:dyDescent="0.3">
      <c r="A2187" s="754"/>
      <c r="B2187" s="407" t="s">
        <v>2107</v>
      </c>
      <c r="C2187" s="407"/>
      <c r="D2187" s="408" t="s">
        <v>2106</v>
      </c>
      <c r="E2187" s="407"/>
      <c r="F2187" s="407"/>
      <c r="G2187" s="966"/>
      <c r="H2187" s="966"/>
      <c r="I2187" s="966"/>
      <c r="J2187" s="409"/>
      <c r="K2187" s="966"/>
    </row>
    <row r="2188" spans="1:11" ht="15.6" hidden="1" x14ac:dyDescent="0.3">
      <c r="A2188" s="754"/>
      <c r="B2188" s="7" t="s">
        <v>2108</v>
      </c>
      <c r="C2188" s="7"/>
      <c r="D2188" s="20" t="s">
        <v>1982</v>
      </c>
      <c r="E2188" s="7"/>
      <c r="F2188" s="7"/>
      <c r="G2188" s="964"/>
      <c r="H2188" s="964"/>
      <c r="I2188" s="964"/>
      <c r="J2188" s="7"/>
      <c r="K2188" s="964"/>
    </row>
    <row r="2189" spans="1:11" ht="15.6" hidden="1" x14ac:dyDescent="0.3">
      <c r="A2189" s="754"/>
      <c r="B2189" s="573" t="s">
        <v>2109</v>
      </c>
      <c r="C2189" s="573"/>
      <c r="D2189" s="571" t="s">
        <v>1302</v>
      </c>
      <c r="E2189" s="9"/>
      <c r="F2189" s="9" t="s">
        <v>210</v>
      </c>
      <c r="G2189" s="916"/>
      <c r="H2189" s="916">
        <f>G2189*E2189</f>
        <v>0</v>
      </c>
      <c r="I2189" s="916">
        <f t="shared" ref="I2189:I2201" si="243">H2189*$I$14</f>
        <v>0</v>
      </c>
      <c r="J2189" s="10"/>
      <c r="K2189" s="953">
        <f t="shared" ref="K2189:K2201" si="244">SUM(H2189:I2189)</f>
        <v>0</v>
      </c>
    </row>
    <row r="2190" spans="1:11" ht="15.6" hidden="1" x14ac:dyDescent="0.3">
      <c r="A2190" s="754"/>
      <c r="B2190" s="573" t="s">
        <v>2110</v>
      </c>
      <c r="C2190" s="573"/>
      <c r="D2190" s="571" t="s">
        <v>1303</v>
      </c>
      <c r="E2190" s="9"/>
      <c r="F2190" s="9" t="s">
        <v>60</v>
      </c>
      <c r="G2190" s="916"/>
      <c r="H2190" s="916">
        <f t="shared" ref="H2190:H2215" si="245">G2190*E2190</f>
        <v>0</v>
      </c>
      <c r="I2190" s="916">
        <f t="shared" si="243"/>
        <v>0</v>
      </c>
      <c r="J2190" s="10"/>
      <c r="K2190" s="953">
        <f t="shared" si="244"/>
        <v>0</v>
      </c>
    </row>
    <row r="2191" spans="1:11" ht="15.6" hidden="1" x14ac:dyDescent="0.3">
      <c r="A2191" s="754"/>
      <c r="B2191" s="573" t="s">
        <v>2111</v>
      </c>
      <c r="C2191" s="573"/>
      <c r="D2191" s="571" t="s">
        <v>1305</v>
      </c>
      <c r="E2191" s="9"/>
      <c r="F2191" s="9" t="s">
        <v>60</v>
      </c>
      <c r="G2191" s="916"/>
      <c r="H2191" s="916">
        <f t="shared" si="245"/>
        <v>0</v>
      </c>
      <c r="I2191" s="916">
        <f t="shared" si="243"/>
        <v>0</v>
      </c>
      <c r="J2191" s="10"/>
      <c r="K2191" s="953">
        <f t="shared" si="244"/>
        <v>0</v>
      </c>
    </row>
    <row r="2192" spans="1:11" ht="15.6" hidden="1" x14ac:dyDescent="0.3">
      <c r="A2192" s="754"/>
      <c r="B2192" s="573" t="s">
        <v>2112</v>
      </c>
      <c r="C2192" s="573"/>
      <c r="D2192" s="571" t="s">
        <v>1326</v>
      </c>
      <c r="E2192" s="9"/>
      <c r="F2192" s="9" t="s">
        <v>60</v>
      </c>
      <c r="G2192" s="916"/>
      <c r="H2192" s="916">
        <f t="shared" si="245"/>
        <v>0</v>
      </c>
      <c r="I2192" s="916">
        <f t="shared" si="243"/>
        <v>0</v>
      </c>
      <c r="J2192" s="10"/>
      <c r="K2192" s="953">
        <f t="shared" si="244"/>
        <v>0</v>
      </c>
    </row>
    <row r="2193" spans="1:11" ht="15.6" hidden="1" x14ac:dyDescent="0.3">
      <c r="A2193" s="754"/>
      <c r="B2193" s="573" t="s">
        <v>2113</v>
      </c>
      <c r="C2193" s="573"/>
      <c r="D2193" s="571" t="s">
        <v>1317</v>
      </c>
      <c r="E2193" s="9"/>
      <c r="F2193" s="9" t="s">
        <v>60</v>
      </c>
      <c r="G2193" s="916"/>
      <c r="H2193" s="916">
        <f t="shared" si="245"/>
        <v>0</v>
      </c>
      <c r="I2193" s="916">
        <f t="shared" si="243"/>
        <v>0</v>
      </c>
      <c r="J2193" s="10"/>
      <c r="K2193" s="953">
        <f t="shared" si="244"/>
        <v>0</v>
      </c>
    </row>
    <row r="2194" spans="1:11" ht="15.6" hidden="1" x14ac:dyDescent="0.3">
      <c r="A2194" s="754"/>
      <c r="B2194" s="573" t="s">
        <v>2114</v>
      </c>
      <c r="C2194" s="573"/>
      <c r="D2194" s="571" t="s">
        <v>1320</v>
      </c>
      <c r="E2194" s="9"/>
      <c r="F2194" s="9" t="s">
        <v>60</v>
      </c>
      <c r="G2194" s="916"/>
      <c r="H2194" s="916">
        <f t="shared" si="245"/>
        <v>0</v>
      </c>
      <c r="I2194" s="916">
        <f t="shared" si="243"/>
        <v>0</v>
      </c>
      <c r="J2194" s="10"/>
      <c r="K2194" s="953">
        <f t="shared" si="244"/>
        <v>0</v>
      </c>
    </row>
    <row r="2195" spans="1:11" ht="15.6" hidden="1" x14ac:dyDescent="0.3">
      <c r="A2195" s="754"/>
      <c r="B2195" s="573" t="s">
        <v>2115</v>
      </c>
      <c r="C2195" s="573"/>
      <c r="D2195" s="571" t="s">
        <v>1310</v>
      </c>
      <c r="E2195" s="9"/>
      <c r="F2195" s="9" t="s">
        <v>60</v>
      </c>
      <c r="G2195" s="916"/>
      <c r="H2195" s="916">
        <f t="shared" si="245"/>
        <v>0</v>
      </c>
      <c r="I2195" s="916">
        <f t="shared" si="243"/>
        <v>0</v>
      </c>
      <c r="J2195" s="10"/>
      <c r="K2195" s="953">
        <f t="shared" si="244"/>
        <v>0</v>
      </c>
    </row>
    <row r="2196" spans="1:11" ht="15.6" hidden="1" x14ac:dyDescent="0.3">
      <c r="A2196" s="754"/>
      <c r="B2196" s="573" t="s">
        <v>2116</v>
      </c>
      <c r="C2196" s="573"/>
      <c r="D2196" s="571" t="s">
        <v>1307</v>
      </c>
      <c r="E2196" s="9"/>
      <c r="F2196" s="9" t="s">
        <v>60</v>
      </c>
      <c r="G2196" s="916"/>
      <c r="H2196" s="916">
        <f t="shared" si="245"/>
        <v>0</v>
      </c>
      <c r="I2196" s="916">
        <f t="shared" si="243"/>
        <v>0</v>
      </c>
      <c r="J2196" s="10"/>
      <c r="K2196" s="953">
        <f t="shared" si="244"/>
        <v>0</v>
      </c>
    </row>
    <row r="2197" spans="1:11" ht="15.6" hidden="1" x14ac:dyDescent="0.3">
      <c r="A2197" s="754"/>
      <c r="B2197" s="573" t="s">
        <v>2117</v>
      </c>
      <c r="C2197" s="573"/>
      <c r="D2197" s="571" t="s">
        <v>1313</v>
      </c>
      <c r="E2197" s="9"/>
      <c r="F2197" s="9" t="s">
        <v>60</v>
      </c>
      <c r="G2197" s="916"/>
      <c r="H2197" s="916">
        <f t="shared" si="245"/>
        <v>0</v>
      </c>
      <c r="I2197" s="916">
        <f t="shared" si="243"/>
        <v>0</v>
      </c>
      <c r="J2197" s="10"/>
      <c r="K2197" s="953">
        <f t="shared" si="244"/>
        <v>0</v>
      </c>
    </row>
    <row r="2198" spans="1:11" ht="15.6" hidden="1" x14ac:dyDescent="0.3">
      <c r="A2198" s="754"/>
      <c r="B2198" s="573" t="s">
        <v>2118</v>
      </c>
      <c r="C2198" s="573"/>
      <c r="D2198" s="571" t="s">
        <v>1304</v>
      </c>
      <c r="E2198" s="9"/>
      <c r="F2198" s="9" t="s">
        <v>60</v>
      </c>
      <c r="G2198" s="916"/>
      <c r="H2198" s="916">
        <f t="shared" si="245"/>
        <v>0</v>
      </c>
      <c r="I2198" s="916">
        <f t="shared" si="243"/>
        <v>0</v>
      </c>
      <c r="J2198" s="10"/>
      <c r="K2198" s="953">
        <f t="shared" si="244"/>
        <v>0</v>
      </c>
    </row>
    <row r="2199" spans="1:11" ht="15.6" hidden="1" x14ac:dyDescent="0.3">
      <c r="A2199" s="754"/>
      <c r="B2199" s="573" t="s">
        <v>2119</v>
      </c>
      <c r="C2199" s="573"/>
      <c r="D2199" s="571" t="s">
        <v>1323</v>
      </c>
      <c r="E2199" s="9"/>
      <c r="F2199" s="9" t="s">
        <v>60</v>
      </c>
      <c r="G2199" s="916"/>
      <c r="H2199" s="916">
        <f t="shared" si="245"/>
        <v>0</v>
      </c>
      <c r="I2199" s="916">
        <f t="shared" si="243"/>
        <v>0</v>
      </c>
      <c r="J2199" s="10"/>
      <c r="K2199" s="953">
        <f t="shared" si="244"/>
        <v>0</v>
      </c>
    </row>
    <row r="2200" spans="1:11" ht="15.6" hidden="1" x14ac:dyDescent="0.3">
      <c r="A2200" s="754"/>
      <c r="B2200" s="573" t="s">
        <v>2120</v>
      </c>
      <c r="C2200" s="573"/>
      <c r="D2200" s="571" t="s">
        <v>1987</v>
      </c>
      <c r="E2200" s="9"/>
      <c r="F2200" s="9" t="s">
        <v>60</v>
      </c>
      <c r="G2200" s="916"/>
      <c r="H2200" s="916">
        <f t="shared" si="245"/>
        <v>0</v>
      </c>
      <c r="I2200" s="916">
        <f t="shared" si="243"/>
        <v>0</v>
      </c>
      <c r="J2200" s="10"/>
      <c r="K2200" s="953">
        <f t="shared" si="244"/>
        <v>0</v>
      </c>
    </row>
    <row r="2201" spans="1:11" ht="15.6" hidden="1" x14ac:dyDescent="0.3">
      <c r="A2201" s="754"/>
      <c r="B2201" s="573" t="s">
        <v>2121</v>
      </c>
      <c r="C2201" s="573"/>
      <c r="D2201" s="571" t="s">
        <v>2029</v>
      </c>
      <c r="E2201" s="9"/>
      <c r="F2201" s="9" t="s">
        <v>60</v>
      </c>
      <c r="G2201" s="916"/>
      <c r="H2201" s="916">
        <f t="shared" si="245"/>
        <v>0</v>
      </c>
      <c r="I2201" s="916">
        <f t="shared" si="243"/>
        <v>0</v>
      </c>
      <c r="J2201" s="10"/>
      <c r="K2201" s="953">
        <f t="shared" si="244"/>
        <v>0</v>
      </c>
    </row>
    <row r="2202" spans="1:11" ht="15.6" hidden="1" x14ac:dyDescent="0.3">
      <c r="A2202" s="754"/>
      <c r="B2202" s="670"/>
      <c r="C2202" s="671"/>
      <c r="D2202" s="670"/>
      <c r="E2202" s="9"/>
      <c r="F2202" s="9"/>
      <c r="G2202" s="916"/>
      <c r="H2202" s="916"/>
      <c r="I2202" s="916"/>
      <c r="J2202" s="9"/>
      <c r="K2202" s="916"/>
    </row>
    <row r="2203" spans="1:11" ht="15.6" hidden="1" x14ac:dyDescent="0.3">
      <c r="A2203" s="754"/>
      <c r="B2203" s="7" t="s">
        <v>2122</v>
      </c>
      <c r="C2203" s="7"/>
      <c r="D2203" s="20" t="s">
        <v>1322</v>
      </c>
      <c r="E2203" s="7"/>
      <c r="F2203" s="7"/>
      <c r="G2203" s="964"/>
      <c r="H2203" s="964"/>
      <c r="I2203" s="964"/>
      <c r="J2203" s="7"/>
      <c r="K2203" s="964"/>
    </row>
    <row r="2204" spans="1:11" ht="15.6" hidden="1" x14ac:dyDescent="0.3">
      <c r="A2204" s="754"/>
      <c r="B2204" s="573" t="s">
        <v>2123</v>
      </c>
      <c r="C2204" s="573"/>
      <c r="D2204" s="571" t="s">
        <v>1302</v>
      </c>
      <c r="E2204" s="9"/>
      <c r="F2204" s="9" t="s">
        <v>210</v>
      </c>
      <c r="G2204" s="916"/>
      <c r="H2204" s="916">
        <f t="shared" si="245"/>
        <v>0</v>
      </c>
      <c r="I2204" s="916">
        <f t="shared" ref="I2204:I2212" si="246">H2204*$I$14</f>
        <v>0</v>
      </c>
      <c r="J2204" s="10"/>
      <c r="K2204" s="953">
        <f t="shared" ref="K2204:K2212" si="247">SUM(H2204:I2204)</f>
        <v>0</v>
      </c>
    </row>
    <row r="2205" spans="1:11" ht="15.6" hidden="1" x14ac:dyDescent="0.3">
      <c r="A2205" s="754"/>
      <c r="B2205" s="573" t="s">
        <v>2124</v>
      </c>
      <c r="C2205" s="573"/>
      <c r="D2205" s="571" t="s">
        <v>1307</v>
      </c>
      <c r="E2205" s="9"/>
      <c r="F2205" s="9" t="s">
        <v>60</v>
      </c>
      <c r="G2205" s="916"/>
      <c r="H2205" s="916">
        <f t="shared" si="245"/>
        <v>0</v>
      </c>
      <c r="I2205" s="916">
        <f t="shared" si="246"/>
        <v>0</v>
      </c>
      <c r="J2205" s="10"/>
      <c r="K2205" s="953">
        <f t="shared" si="247"/>
        <v>0</v>
      </c>
    </row>
    <row r="2206" spans="1:11" ht="15.6" hidden="1" x14ac:dyDescent="0.3">
      <c r="A2206" s="754"/>
      <c r="B2206" s="573" t="s">
        <v>2125</v>
      </c>
      <c r="C2206" s="573"/>
      <c r="D2206" s="571" t="s">
        <v>1308</v>
      </c>
      <c r="E2206" s="9"/>
      <c r="F2206" s="9" t="s">
        <v>60</v>
      </c>
      <c r="G2206" s="916"/>
      <c r="H2206" s="916">
        <f t="shared" si="245"/>
        <v>0</v>
      </c>
      <c r="I2206" s="916">
        <f t="shared" si="246"/>
        <v>0</v>
      </c>
      <c r="J2206" s="10"/>
      <c r="K2206" s="953">
        <f t="shared" si="247"/>
        <v>0</v>
      </c>
    </row>
    <row r="2207" spans="1:11" ht="15.6" hidden="1" x14ac:dyDescent="0.3">
      <c r="A2207" s="754"/>
      <c r="B2207" s="573" t="s">
        <v>2126</v>
      </c>
      <c r="C2207" s="573"/>
      <c r="D2207" s="571" t="s">
        <v>1324</v>
      </c>
      <c r="E2207" s="9"/>
      <c r="F2207" s="9" t="s">
        <v>60</v>
      </c>
      <c r="G2207" s="916"/>
      <c r="H2207" s="916">
        <f t="shared" si="245"/>
        <v>0</v>
      </c>
      <c r="I2207" s="916">
        <f t="shared" si="246"/>
        <v>0</v>
      </c>
      <c r="J2207" s="10"/>
      <c r="K2207" s="953">
        <f t="shared" si="247"/>
        <v>0</v>
      </c>
    </row>
    <row r="2208" spans="1:11" ht="15.6" hidden="1" x14ac:dyDescent="0.3">
      <c r="A2208" s="754"/>
      <c r="B2208" s="573" t="s">
        <v>2127</v>
      </c>
      <c r="C2208" s="573"/>
      <c r="D2208" s="571" t="s">
        <v>1303</v>
      </c>
      <c r="E2208" s="9"/>
      <c r="F2208" s="9" t="s">
        <v>60</v>
      </c>
      <c r="G2208" s="916"/>
      <c r="H2208" s="916">
        <f t="shared" si="245"/>
        <v>0</v>
      </c>
      <c r="I2208" s="916">
        <f t="shared" si="246"/>
        <v>0</v>
      </c>
      <c r="J2208" s="10"/>
      <c r="K2208" s="953">
        <f t="shared" si="247"/>
        <v>0</v>
      </c>
    </row>
    <row r="2209" spans="1:13" ht="15.6" hidden="1" x14ac:dyDescent="0.3">
      <c r="A2209" s="754"/>
      <c r="B2209" s="573" t="s">
        <v>2128</v>
      </c>
      <c r="C2209" s="573"/>
      <c r="D2209" s="571" t="s">
        <v>1304</v>
      </c>
      <c r="E2209" s="9"/>
      <c r="F2209" s="9" t="s">
        <v>60</v>
      </c>
      <c r="G2209" s="916"/>
      <c r="H2209" s="916">
        <f t="shared" si="245"/>
        <v>0</v>
      </c>
      <c r="I2209" s="916">
        <f t="shared" si="246"/>
        <v>0</v>
      </c>
      <c r="J2209" s="10"/>
      <c r="K2209" s="953">
        <f t="shared" si="247"/>
        <v>0</v>
      </c>
    </row>
    <row r="2210" spans="1:13" ht="15.6" hidden="1" x14ac:dyDescent="0.3">
      <c r="A2210" s="754"/>
      <c r="B2210" s="573" t="s">
        <v>2129</v>
      </c>
      <c r="C2210" s="573"/>
      <c r="D2210" s="571" t="s">
        <v>1305</v>
      </c>
      <c r="E2210" s="9"/>
      <c r="F2210" s="9" t="s">
        <v>60</v>
      </c>
      <c r="G2210" s="916"/>
      <c r="H2210" s="916">
        <f t="shared" si="245"/>
        <v>0</v>
      </c>
      <c r="I2210" s="916">
        <f t="shared" si="246"/>
        <v>0</v>
      </c>
      <c r="J2210" s="10"/>
      <c r="K2210" s="953">
        <f t="shared" si="247"/>
        <v>0</v>
      </c>
    </row>
    <row r="2211" spans="1:13" ht="15.6" hidden="1" x14ac:dyDescent="0.3">
      <c r="A2211" s="754"/>
      <c r="B2211" s="573" t="s">
        <v>2130</v>
      </c>
      <c r="C2211" s="573"/>
      <c r="D2211" s="571" t="s">
        <v>1311</v>
      </c>
      <c r="E2211" s="9"/>
      <c r="F2211" s="9" t="s">
        <v>60</v>
      </c>
      <c r="G2211" s="916"/>
      <c r="H2211" s="916">
        <f t="shared" si="245"/>
        <v>0</v>
      </c>
      <c r="I2211" s="916">
        <f t="shared" si="246"/>
        <v>0</v>
      </c>
      <c r="J2211" s="10"/>
      <c r="K2211" s="953">
        <f t="shared" si="247"/>
        <v>0</v>
      </c>
    </row>
    <row r="2212" spans="1:13" ht="15.6" hidden="1" x14ac:dyDescent="0.3">
      <c r="A2212" s="754"/>
      <c r="B2212" s="573" t="s">
        <v>2131</v>
      </c>
      <c r="C2212" s="573"/>
      <c r="D2212" s="571" t="s">
        <v>1313</v>
      </c>
      <c r="E2212" s="9"/>
      <c r="F2212" s="9" t="s">
        <v>60</v>
      </c>
      <c r="G2212" s="916"/>
      <c r="H2212" s="916">
        <f t="shared" si="245"/>
        <v>0</v>
      </c>
      <c r="I2212" s="916">
        <f t="shared" si="246"/>
        <v>0</v>
      </c>
      <c r="J2212" s="10"/>
      <c r="K2212" s="953">
        <f t="shared" si="247"/>
        <v>0</v>
      </c>
    </row>
    <row r="2213" spans="1:13" ht="15.6" hidden="1" x14ac:dyDescent="0.3">
      <c r="A2213" s="754"/>
      <c r="B2213" s="670"/>
      <c r="C2213" s="671"/>
      <c r="D2213" s="670"/>
      <c r="E2213" s="9"/>
      <c r="F2213" s="9"/>
      <c r="G2213" s="916"/>
      <c r="H2213" s="916"/>
      <c r="I2213" s="916"/>
      <c r="J2213" s="9"/>
      <c r="K2213" s="916"/>
    </row>
    <row r="2214" spans="1:13" ht="15.6" hidden="1" x14ac:dyDescent="0.3">
      <c r="A2214" s="754"/>
      <c r="B2214" s="7" t="s">
        <v>2132</v>
      </c>
      <c r="C2214" s="7"/>
      <c r="D2214" s="20" t="s">
        <v>1140</v>
      </c>
      <c r="E2214" s="7"/>
      <c r="F2214" s="7"/>
      <c r="G2214" s="964"/>
      <c r="H2214" s="964"/>
      <c r="I2214" s="964"/>
      <c r="J2214" s="7"/>
      <c r="K2214" s="964"/>
    </row>
    <row r="2215" spans="1:13" ht="15.6" hidden="1" x14ac:dyDescent="0.3">
      <c r="A2215" s="754"/>
      <c r="B2215" s="573" t="s">
        <v>2133</v>
      </c>
      <c r="C2215" s="574"/>
      <c r="D2215" s="571" t="s">
        <v>2138</v>
      </c>
      <c r="E2215" s="9"/>
      <c r="F2215" s="9" t="s">
        <v>60</v>
      </c>
      <c r="G2215" s="916"/>
      <c r="H2215" s="916">
        <f t="shared" si="245"/>
        <v>0</v>
      </c>
      <c r="I2215" s="916">
        <f>H2215*$I$14</f>
        <v>0</v>
      </c>
      <c r="J2215" s="10"/>
      <c r="K2215" s="953">
        <f>SUM(H2215:I2215)</f>
        <v>0</v>
      </c>
    </row>
    <row r="2216" spans="1:13" ht="15.6" hidden="1" x14ac:dyDescent="0.3">
      <c r="A2216" s="754"/>
      <c r="B2216" s="670"/>
      <c r="C2216" s="671"/>
      <c r="D2216" s="670"/>
      <c r="E2216" s="9"/>
      <c r="F2216" s="9"/>
      <c r="G2216" s="916"/>
      <c r="H2216" s="916"/>
      <c r="I2216" s="916"/>
      <c r="J2216" s="9"/>
      <c r="K2216" s="916"/>
    </row>
    <row r="2217" spans="1:13" ht="15.6" hidden="1" x14ac:dyDescent="0.3">
      <c r="A2217" s="754"/>
      <c r="B2217" s="407" t="s">
        <v>2134</v>
      </c>
      <c r="C2217" s="407"/>
      <c r="D2217" s="408" t="s">
        <v>2135</v>
      </c>
      <c r="E2217" s="407"/>
      <c r="F2217" s="407" t="s">
        <v>112</v>
      </c>
      <c r="G2217" s="966"/>
      <c r="H2217" s="966">
        <f>G2217*E2217</f>
        <v>0</v>
      </c>
      <c r="I2217" s="966">
        <f>H2217*$I$14</f>
        <v>0</v>
      </c>
      <c r="J2217" s="409"/>
      <c r="K2217" s="966">
        <f>SUM(H2217:I2217)</f>
        <v>0</v>
      </c>
    </row>
    <row r="2218" spans="1:13" ht="15.6" hidden="1" x14ac:dyDescent="0.3">
      <c r="A2218" s="754"/>
      <c r="B2218" s="670"/>
      <c r="C2218" s="671"/>
      <c r="D2218" s="673"/>
      <c r="E2218" s="9"/>
      <c r="F2218" s="9"/>
      <c r="G2218" s="916"/>
      <c r="H2218" s="916"/>
      <c r="I2218" s="916"/>
      <c r="J2218" s="9"/>
      <c r="K2218" s="916"/>
    </row>
    <row r="2219" spans="1:13" ht="15.6" hidden="1" x14ac:dyDescent="0.3">
      <c r="A2219" s="754"/>
      <c r="B2219" s="407" t="s">
        <v>2136</v>
      </c>
      <c r="C2219" s="407"/>
      <c r="D2219" s="408" t="s">
        <v>2137</v>
      </c>
      <c r="E2219" s="407"/>
      <c r="F2219" s="407" t="s">
        <v>112</v>
      </c>
      <c r="G2219" s="966"/>
      <c r="H2219" s="966">
        <f>G2219*E2219</f>
        <v>0</v>
      </c>
      <c r="I2219" s="966">
        <f>H2219*$I$14</f>
        <v>0</v>
      </c>
      <c r="J2219" s="409"/>
      <c r="K2219" s="966">
        <f>SUM(H2219:I2219)</f>
        <v>0</v>
      </c>
    </row>
    <row r="2220" spans="1:13" ht="15.6" hidden="1" x14ac:dyDescent="0.3">
      <c r="A2220" s="754"/>
      <c r="B2220" s="10"/>
      <c r="C2220" s="10"/>
      <c r="D2220" s="10"/>
      <c r="E2220" s="10"/>
      <c r="F2220" s="10"/>
      <c r="G2220" s="916"/>
      <c r="H2220" s="916"/>
      <c r="I2220" s="916"/>
      <c r="J2220" s="10"/>
      <c r="K2220" s="916"/>
    </row>
    <row r="2221" spans="1:13" ht="12.75" customHeight="1" x14ac:dyDescent="0.3">
      <c r="A2221" s="754" t="s">
        <v>4247</v>
      </c>
      <c r="B2221" s="33" t="s">
        <v>2455</v>
      </c>
      <c r="C2221" s="758"/>
      <c r="D2221" s="758" t="s">
        <v>2139</v>
      </c>
      <c r="E2221" s="758"/>
      <c r="F2221" s="758"/>
      <c r="G2221" s="968"/>
      <c r="H2221" s="968"/>
      <c r="I2221" s="968"/>
      <c r="J2221" s="758"/>
      <c r="K2221" s="968"/>
      <c r="L2221" s="1058"/>
      <c r="M2221" s="1058"/>
    </row>
    <row r="2222" spans="1:13" ht="15.75" hidden="1" customHeight="1" x14ac:dyDescent="0.3">
      <c r="A2222" s="754"/>
      <c r="B2222" s="1308" t="s">
        <v>226</v>
      </c>
      <c r="C2222" s="1310" t="s">
        <v>227</v>
      </c>
      <c r="D2222" s="1310" t="s">
        <v>228</v>
      </c>
      <c r="E2222" s="1310" t="s">
        <v>229</v>
      </c>
      <c r="F2222" s="1310" t="s">
        <v>230</v>
      </c>
      <c r="G2222" s="1306" t="s">
        <v>3953</v>
      </c>
      <c r="H2222" s="1306" t="s">
        <v>3954</v>
      </c>
      <c r="I2222" s="981" t="s">
        <v>233</v>
      </c>
      <c r="J2222" s="628" t="s">
        <v>3952</v>
      </c>
      <c r="K2222" s="1306" t="s">
        <v>3955</v>
      </c>
    </row>
    <row r="2223" spans="1:13" ht="15.75" hidden="1" customHeight="1" x14ac:dyDescent="0.3">
      <c r="A2223" s="754"/>
      <c r="B2223" s="1309"/>
      <c r="C2223" s="1311"/>
      <c r="D2223" s="1311"/>
      <c r="E2223" s="1311"/>
      <c r="F2223" s="1311"/>
      <c r="G2223" s="1307"/>
      <c r="H2223" s="1307"/>
      <c r="I2223" s="985">
        <v>0.26960000000000001</v>
      </c>
      <c r="J2223" s="629">
        <v>0.1416</v>
      </c>
      <c r="K2223" s="1307"/>
    </row>
    <row r="2224" spans="1:13" ht="15.6" x14ac:dyDescent="0.3">
      <c r="A2224" s="754" t="str">
        <f>IF(K2224&lt;&gt;0,"x","")</f>
        <v>x</v>
      </c>
      <c r="B2224" s="407" t="s">
        <v>2141</v>
      </c>
      <c r="C2224" s="407"/>
      <c r="D2224" s="408" t="s">
        <v>2140</v>
      </c>
      <c r="E2224" s="407"/>
      <c r="F2224" s="407"/>
      <c r="G2224" s="966"/>
      <c r="H2224" s="966">
        <f>TRUNC(SUM(H2283:H2314),2)</f>
        <v>3202.95</v>
      </c>
      <c r="I2224" s="966">
        <f>TRUNC(SUM(I2283:I2314),2)</f>
        <v>863.4</v>
      </c>
      <c r="J2224" s="966">
        <f>TRUNC(SUM(J2283:J2314),2)</f>
        <v>0</v>
      </c>
      <c r="K2224" s="966">
        <f>TRUNC(SUM(K2283:K2314),2)</f>
        <v>4066.35</v>
      </c>
      <c r="L2224" s="1058"/>
      <c r="M2224" s="1058"/>
    </row>
    <row r="2225" spans="1:11" ht="15.6" hidden="1" x14ac:dyDescent="0.3">
      <c r="A2225" s="754"/>
      <c r="B2225" s="7" t="s">
        <v>2142</v>
      </c>
      <c r="C2225" s="7"/>
      <c r="D2225" s="20" t="s">
        <v>1593</v>
      </c>
      <c r="E2225" s="7"/>
      <c r="F2225" s="7"/>
      <c r="G2225" s="964"/>
      <c r="H2225" s="964"/>
      <c r="I2225" s="964"/>
      <c r="J2225" s="7"/>
      <c r="K2225" s="964"/>
    </row>
    <row r="2226" spans="1:11" ht="15.6" hidden="1" x14ac:dyDescent="0.3">
      <c r="A2226" s="754"/>
      <c r="B2226" s="573" t="s">
        <v>2143</v>
      </c>
      <c r="C2226" s="36"/>
      <c r="D2226" s="571" t="s">
        <v>1302</v>
      </c>
      <c r="E2226" s="9"/>
      <c r="F2226" s="9" t="s">
        <v>210</v>
      </c>
      <c r="G2226" s="916"/>
      <c r="H2226" s="916">
        <f>G2226*E2226</f>
        <v>0</v>
      </c>
      <c r="I2226" s="916">
        <f t="shared" ref="I2226:I2239" si="248">H2226*$I$14</f>
        <v>0</v>
      </c>
      <c r="J2226" s="10"/>
      <c r="K2226" s="953">
        <f t="shared" ref="K2226:K2239" si="249">SUM(H2226:I2226)</f>
        <v>0</v>
      </c>
    </row>
    <row r="2227" spans="1:11" ht="15.6" hidden="1" x14ac:dyDescent="0.3">
      <c r="A2227" s="754"/>
      <c r="B2227" s="573" t="s">
        <v>2144</v>
      </c>
      <c r="C2227" s="36"/>
      <c r="D2227" s="571" t="s">
        <v>1318</v>
      </c>
      <c r="E2227" s="9"/>
      <c r="F2227" s="9" t="s">
        <v>2222</v>
      </c>
      <c r="G2227" s="916"/>
      <c r="H2227" s="916">
        <f t="shared" ref="H2227:H2290" si="250">G2227*E2227</f>
        <v>0</v>
      </c>
      <c r="I2227" s="916">
        <f t="shared" si="248"/>
        <v>0</v>
      </c>
      <c r="J2227" s="10"/>
      <c r="K2227" s="953">
        <f t="shared" si="249"/>
        <v>0</v>
      </c>
    </row>
    <row r="2228" spans="1:11" ht="15.6" hidden="1" x14ac:dyDescent="0.3">
      <c r="A2228" s="754"/>
      <c r="B2228" s="573" t="s">
        <v>2145</v>
      </c>
      <c r="C2228" s="36"/>
      <c r="D2228" s="571" t="s">
        <v>1988</v>
      </c>
      <c r="E2228" s="9"/>
      <c r="F2228" s="9" t="s">
        <v>60</v>
      </c>
      <c r="G2228" s="916"/>
      <c r="H2228" s="916">
        <f t="shared" si="250"/>
        <v>0</v>
      </c>
      <c r="I2228" s="916">
        <f t="shared" si="248"/>
        <v>0</v>
      </c>
      <c r="J2228" s="10"/>
      <c r="K2228" s="953">
        <f t="shared" si="249"/>
        <v>0</v>
      </c>
    </row>
    <row r="2229" spans="1:11" ht="15.6" hidden="1" x14ac:dyDescent="0.3">
      <c r="A2229" s="754"/>
      <c r="B2229" s="573" t="s">
        <v>2146</v>
      </c>
      <c r="C2229" s="36"/>
      <c r="D2229" s="571" t="s">
        <v>1305</v>
      </c>
      <c r="E2229" s="9"/>
      <c r="F2229" s="9" t="s">
        <v>60</v>
      </c>
      <c r="G2229" s="916"/>
      <c r="H2229" s="916">
        <f t="shared" si="250"/>
        <v>0</v>
      </c>
      <c r="I2229" s="916">
        <f t="shared" si="248"/>
        <v>0</v>
      </c>
      <c r="J2229" s="10"/>
      <c r="K2229" s="953">
        <f t="shared" si="249"/>
        <v>0</v>
      </c>
    </row>
    <row r="2230" spans="1:11" ht="15.6" hidden="1" x14ac:dyDescent="0.3">
      <c r="A2230" s="754"/>
      <c r="B2230" s="573" t="s">
        <v>2147</v>
      </c>
      <c r="C2230" s="36"/>
      <c r="D2230" s="571" t="s">
        <v>1306</v>
      </c>
      <c r="E2230" s="9"/>
      <c r="F2230" s="9" t="s">
        <v>60</v>
      </c>
      <c r="G2230" s="916"/>
      <c r="H2230" s="916">
        <f t="shared" si="250"/>
        <v>0</v>
      </c>
      <c r="I2230" s="916">
        <f t="shared" si="248"/>
        <v>0</v>
      </c>
      <c r="J2230" s="10"/>
      <c r="K2230" s="953">
        <f t="shared" si="249"/>
        <v>0</v>
      </c>
    </row>
    <row r="2231" spans="1:11" ht="15.6" hidden="1" x14ac:dyDescent="0.3">
      <c r="A2231" s="754"/>
      <c r="B2231" s="573" t="s">
        <v>2148</v>
      </c>
      <c r="C2231" s="36"/>
      <c r="D2231" s="571" t="s">
        <v>1326</v>
      </c>
      <c r="E2231" s="9"/>
      <c r="F2231" s="9" t="s">
        <v>60</v>
      </c>
      <c r="G2231" s="916"/>
      <c r="H2231" s="916">
        <f t="shared" si="250"/>
        <v>0</v>
      </c>
      <c r="I2231" s="916">
        <f t="shared" si="248"/>
        <v>0</v>
      </c>
      <c r="J2231" s="10"/>
      <c r="K2231" s="953">
        <f t="shared" si="249"/>
        <v>0</v>
      </c>
    </row>
    <row r="2232" spans="1:11" ht="15.6" hidden="1" x14ac:dyDescent="0.3">
      <c r="A2232" s="754"/>
      <c r="B2232" s="573" t="s">
        <v>2149</v>
      </c>
      <c r="C2232" s="36"/>
      <c r="D2232" s="571" t="s">
        <v>1307</v>
      </c>
      <c r="E2232" s="9"/>
      <c r="F2232" s="9" t="s">
        <v>60</v>
      </c>
      <c r="G2232" s="916"/>
      <c r="H2232" s="916">
        <f t="shared" si="250"/>
        <v>0</v>
      </c>
      <c r="I2232" s="916">
        <f t="shared" si="248"/>
        <v>0</v>
      </c>
      <c r="J2232" s="10"/>
      <c r="K2232" s="953">
        <f t="shared" si="249"/>
        <v>0</v>
      </c>
    </row>
    <row r="2233" spans="1:11" ht="15.6" hidden="1" x14ac:dyDescent="0.3">
      <c r="A2233" s="754"/>
      <c r="B2233" s="573" t="s">
        <v>2150</v>
      </c>
      <c r="C2233" s="36"/>
      <c r="D2233" s="571" t="s">
        <v>1321</v>
      </c>
      <c r="E2233" s="9"/>
      <c r="F2233" s="9" t="s">
        <v>60</v>
      </c>
      <c r="G2233" s="916"/>
      <c r="H2233" s="916">
        <f t="shared" si="250"/>
        <v>0</v>
      </c>
      <c r="I2233" s="916">
        <f t="shared" si="248"/>
        <v>0</v>
      </c>
      <c r="J2233" s="10"/>
      <c r="K2233" s="953">
        <f t="shared" si="249"/>
        <v>0</v>
      </c>
    </row>
    <row r="2234" spans="1:11" ht="15.6" hidden="1" x14ac:dyDescent="0.3">
      <c r="A2234" s="754"/>
      <c r="B2234" s="573" t="s">
        <v>2151</v>
      </c>
      <c r="C2234" s="36"/>
      <c r="D2234" s="571" t="s">
        <v>1317</v>
      </c>
      <c r="E2234" s="9"/>
      <c r="F2234" s="9" t="s">
        <v>60</v>
      </c>
      <c r="G2234" s="916"/>
      <c r="H2234" s="916">
        <f t="shared" si="250"/>
        <v>0</v>
      </c>
      <c r="I2234" s="916">
        <f t="shared" si="248"/>
        <v>0</v>
      </c>
      <c r="J2234" s="10"/>
      <c r="K2234" s="953">
        <f t="shared" si="249"/>
        <v>0</v>
      </c>
    </row>
    <row r="2235" spans="1:11" ht="15.6" hidden="1" x14ac:dyDescent="0.3">
      <c r="A2235" s="754"/>
      <c r="B2235" s="573" t="s">
        <v>2152</v>
      </c>
      <c r="C2235" s="36"/>
      <c r="D2235" s="571" t="s">
        <v>1612</v>
      </c>
      <c r="E2235" s="9"/>
      <c r="F2235" s="9" t="s">
        <v>60</v>
      </c>
      <c r="G2235" s="916"/>
      <c r="H2235" s="916">
        <f t="shared" si="250"/>
        <v>0</v>
      </c>
      <c r="I2235" s="916">
        <f t="shared" si="248"/>
        <v>0</v>
      </c>
      <c r="J2235" s="10"/>
      <c r="K2235" s="953">
        <f t="shared" si="249"/>
        <v>0</v>
      </c>
    </row>
    <row r="2236" spans="1:11" ht="15.6" hidden="1" x14ac:dyDescent="0.3">
      <c r="A2236" s="754"/>
      <c r="B2236" s="573" t="s">
        <v>2153</v>
      </c>
      <c r="C2236" s="36"/>
      <c r="D2236" s="571" t="s">
        <v>2223</v>
      </c>
      <c r="E2236" s="9"/>
      <c r="F2236" s="9" t="s">
        <v>60</v>
      </c>
      <c r="G2236" s="916"/>
      <c r="H2236" s="916">
        <f t="shared" si="250"/>
        <v>0</v>
      </c>
      <c r="I2236" s="916">
        <f t="shared" si="248"/>
        <v>0</v>
      </c>
      <c r="J2236" s="10"/>
      <c r="K2236" s="953">
        <f t="shared" si="249"/>
        <v>0</v>
      </c>
    </row>
    <row r="2237" spans="1:11" ht="15.6" hidden="1" x14ac:dyDescent="0.3">
      <c r="A2237" s="754"/>
      <c r="B2237" s="573" t="s">
        <v>2154</v>
      </c>
      <c r="C2237" s="36"/>
      <c r="D2237" s="571" t="s">
        <v>2224</v>
      </c>
      <c r="E2237" s="9"/>
      <c r="F2237" s="9" t="s">
        <v>60</v>
      </c>
      <c r="G2237" s="916"/>
      <c r="H2237" s="916">
        <f t="shared" si="250"/>
        <v>0</v>
      </c>
      <c r="I2237" s="916">
        <f t="shared" si="248"/>
        <v>0</v>
      </c>
      <c r="J2237" s="10"/>
      <c r="K2237" s="953">
        <f t="shared" si="249"/>
        <v>0</v>
      </c>
    </row>
    <row r="2238" spans="1:11" ht="15.6" hidden="1" x14ac:dyDescent="0.3">
      <c r="A2238" s="754"/>
      <c r="B2238" s="573" t="s">
        <v>2155</v>
      </c>
      <c r="C2238" s="36"/>
      <c r="D2238" s="571" t="s">
        <v>2225</v>
      </c>
      <c r="E2238" s="9"/>
      <c r="F2238" s="9" t="s">
        <v>60</v>
      </c>
      <c r="G2238" s="916"/>
      <c r="H2238" s="916">
        <f t="shared" si="250"/>
        <v>0</v>
      </c>
      <c r="I2238" s="916">
        <f t="shared" si="248"/>
        <v>0</v>
      </c>
      <c r="J2238" s="10"/>
      <c r="K2238" s="953">
        <f t="shared" si="249"/>
        <v>0</v>
      </c>
    </row>
    <row r="2239" spans="1:11" ht="15.6" hidden="1" x14ac:dyDescent="0.3">
      <c r="A2239" s="754"/>
      <c r="B2239" s="573" t="s">
        <v>2156</v>
      </c>
      <c r="C2239" s="36"/>
      <c r="D2239" s="571" t="s">
        <v>2226</v>
      </c>
      <c r="E2239" s="9"/>
      <c r="F2239" s="9" t="s">
        <v>60</v>
      </c>
      <c r="G2239" s="916"/>
      <c r="H2239" s="916">
        <f t="shared" si="250"/>
        <v>0</v>
      </c>
      <c r="I2239" s="916">
        <f t="shared" si="248"/>
        <v>0</v>
      </c>
      <c r="J2239" s="10"/>
      <c r="K2239" s="953">
        <f t="shared" si="249"/>
        <v>0</v>
      </c>
    </row>
    <row r="2240" spans="1:11" ht="15.6" hidden="1" x14ac:dyDescent="0.3">
      <c r="A2240" s="754"/>
      <c r="B2240" s="573"/>
      <c r="C2240" s="36"/>
      <c r="D2240" s="632"/>
      <c r="E2240" s="9"/>
      <c r="F2240" s="9"/>
      <c r="G2240" s="916"/>
      <c r="H2240" s="916"/>
      <c r="I2240" s="916"/>
      <c r="J2240" s="9"/>
      <c r="K2240" s="916"/>
    </row>
    <row r="2241" spans="1:11" ht="15.6" hidden="1" x14ac:dyDescent="0.3">
      <c r="A2241" s="754"/>
      <c r="B2241" s="7" t="s">
        <v>2157</v>
      </c>
      <c r="C2241" s="7"/>
      <c r="D2241" s="20" t="s">
        <v>1301</v>
      </c>
      <c r="E2241" s="7"/>
      <c r="F2241" s="7"/>
      <c r="G2241" s="964"/>
      <c r="H2241" s="964"/>
      <c r="I2241" s="964"/>
      <c r="J2241" s="7"/>
      <c r="K2241" s="964"/>
    </row>
    <row r="2242" spans="1:11" ht="15.6" hidden="1" x14ac:dyDescent="0.3">
      <c r="A2242" s="754"/>
      <c r="B2242" s="573" t="s">
        <v>2158</v>
      </c>
      <c r="C2242" s="36"/>
      <c r="D2242" s="571" t="s">
        <v>1302</v>
      </c>
      <c r="E2242" s="9"/>
      <c r="F2242" s="9" t="s">
        <v>210</v>
      </c>
      <c r="G2242" s="916"/>
      <c r="H2242" s="916">
        <f t="shared" si="250"/>
        <v>0</v>
      </c>
      <c r="I2242" s="916">
        <f t="shared" ref="I2242:I2254" si="251">H2242*$I$14</f>
        <v>0</v>
      </c>
      <c r="J2242" s="10"/>
      <c r="K2242" s="953">
        <f t="shared" ref="K2242:K2254" si="252">SUM(H2242:I2242)</f>
        <v>0</v>
      </c>
    </row>
    <row r="2243" spans="1:11" ht="15.6" hidden="1" x14ac:dyDescent="0.3">
      <c r="A2243" s="754"/>
      <c r="B2243" s="573" t="s">
        <v>2159</v>
      </c>
      <c r="C2243" s="36"/>
      <c r="D2243" s="571" t="s">
        <v>1303</v>
      </c>
      <c r="E2243" s="9"/>
      <c r="F2243" s="9" t="s">
        <v>60</v>
      </c>
      <c r="G2243" s="916"/>
      <c r="H2243" s="916">
        <f t="shared" si="250"/>
        <v>0</v>
      </c>
      <c r="I2243" s="916">
        <f t="shared" si="251"/>
        <v>0</v>
      </c>
      <c r="J2243" s="10"/>
      <c r="K2243" s="953">
        <f t="shared" si="252"/>
        <v>0</v>
      </c>
    </row>
    <row r="2244" spans="1:11" ht="15.6" hidden="1" x14ac:dyDescent="0.3">
      <c r="A2244" s="754"/>
      <c r="B2244" s="573" t="s">
        <v>2160</v>
      </c>
      <c r="C2244" s="36"/>
      <c r="D2244" s="571" t="s">
        <v>1304</v>
      </c>
      <c r="E2244" s="9"/>
      <c r="F2244" s="9" t="s">
        <v>60</v>
      </c>
      <c r="G2244" s="916"/>
      <c r="H2244" s="916">
        <f t="shared" si="250"/>
        <v>0</v>
      </c>
      <c r="I2244" s="916">
        <f t="shared" si="251"/>
        <v>0</v>
      </c>
      <c r="J2244" s="10"/>
      <c r="K2244" s="953">
        <f t="shared" si="252"/>
        <v>0</v>
      </c>
    </row>
    <row r="2245" spans="1:11" ht="15.6" hidden="1" x14ac:dyDescent="0.3">
      <c r="A2245" s="754"/>
      <c r="B2245" s="573" t="s">
        <v>2161</v>
      </c>
      <c r="C2245" s="36"/>
      <c r="D2245" s="571" t="s">
        <v>1305</v>
      </c>
      <c r="E2245" s="9"/>
      <c r="F2245" s="9" t="s">
        <v>60</v>
      </c>
      <c r="G2245" s="916"/>
      <c r="H2245" s="916">
        <f t="shared" si="250"/>
        <v>0</v>
      </c>
      <c r="I2245" s="916">
        <f t="shared" si="251"/>
        <v>0</v>
      </c>
      <c r="J2245" s="10"/>
      <c r="K2245" s="953">
        <f t="shared" si="252"/>
        <v>0</v>
      </c>
    </row>
    <row r="2246" spans="1:11" ht="15.6" hidden="1" x14ac:dyDescent="0.3">
      <c r="A2246" s="754"/>
      <c r="B2246" s="573" t="s">
        <v>2162</v>
      </c>
      <c r="C2246" s="36"/>
      <c r="D2246" s="571" t="s">
        <v>1306</v>
      </c>
      <c r="E2246" s="9"/>
      <c r="F2246" s="9" t="s">
        <v>60</v>
      </c>
      <c r="G2246" s="916"/>
      <c r="H2246" s="916">
        <f t="shared" si="250"/>
        <v>0</v>
      </c>
      <c r="I2246" s="916">
        <f t="shared" si="251"/>
        <v>0</v>
      </c>
      <c r="J2246" s="10"/>
      <c r="K2246" s="953">
        <f t="shared" si="252"/>
        <v>0</v>
      </c>
    </row>
    <row r="2247" spans="1:11" ht="15.6" hidden="1" x14ac:dyDescent="0.3">
      <c r="A2247" s="754"/>
      <c r="B2247" s="573" t="s">
        <v>2163</v>
      </c>
      <c r="C2247" s="36"/>
      <c r="D2247" s="571" t="s">
        <v>1307</v>
      </c>
      <c r="E2247" s="9"/>
      <c r="F2247" s="9" t="s">
        <v>60</v>
      </c>
      <c r="G2247" s="916"/>
      <c r="H2247" s="916">
        <f t="shared" si="250"/>
        <v>0</v>
      </c>
      <c r="I2247" s="916">
        <f t="shared" si="251"/>
        <v>0</v>
      </c>
      <c r="J2247" s="10"/>
      <c r="K2247" s="953">
        <f t="shared" si="252"/>
        <v>0</v>
      </c>
    </row>
    <row r="2248" spans="1:11" ht="15.6" hidden="1" x14ac:dyDescent="0.3">
      <c r="A2248" s="754"/>
      <c r="B2248" s="573" t="s">
        <v>2164</v>
      </c>
      <c r="C2248" s="36"/>
      <c r="D2248" s="571" t="s">
        <v>1308</v>
      </c>
      <c r="E2248" s="9"/>
      <c r="F2248" s="9" t="s">
        <v>60</v>
      </c>
      <c r="G2248" s="916"/>
      <c r="H2248" s="916">
        <f t="shared" si="250"/>
        <v>0</v>
      </c>
      <c r="I2248" s="916">
        <f t="shared" si="251"/>
        <v>0</v>
      </c>
      <c r="J2248" s="10"/>
      <c r="K2248" s="953">
        <f t="shared" si="252"/>
        <v>0</v>
      </c>
    </row>
    <row r="2249" spans="1:11" ht="15.6" hidden="1" x14ac:dyDescent="0.3">
      <c r="A2249" s="754"/>
      <c r="B2249" s="573" t="s">
        <v>2165</v>
      </c>
      <c r="C2249" s="36"/>
      <c r="D2249" s="571" t="s">
        <v>1309</v>
      </c>
      <c r="E2249" s="9"/>
      <c r="F2249" s="9" t="s">
        <v>60</v>
      </c>
      <c r="G2249" s="916"/>
      <c r="H2249" s="916">
        <f t="shared" si="250"/>
        <v>0</v>
      </c>
      <c r="I2249" s="916">
        <f t="shared" si="251"/>
        <v>0</v>
      </c>
      <c r="J2249" s="10"/>
      <c r="K2249" s="953">
        <f t="shared" si="252"/>
        <v>0</v>
      </c>
    </row>
    <row r="2250" spans="1:11" ht="15.6" hidden="1" x14ac:dyDescent="0.3">
      <c r="A2250" s="754"/>
      <c r="B2250" s="573" t="s">
        <v>2166</v>
      </c>
      <c r="C2250" s="36"/>
      <c r="D2250" s="571" t="s">
        <v>1310</v>
      </c>
      <c r="E2250" s="9"/>
      <c r="F2250" s="9" t="s">
        <v>60</v>
      </c>
      <c r="G2250" s="916"/>
      <c r="H2250" s="916">
        <f t="shared" si="250"/>
        <v>0</v>
      </c>
      <c r="I2250" s="916">
        <f t="shared" si="251"/>
        <v>0</v>
      </c>
      <c r="J2250" s="10"/>
      <c r="K2250" s="953">
        <f t="shared" si="252"/>
        <v>0</v>
      </c>
    </row>
    <row r="2251" spans="1:11" ht="15.6" hidden="1" x14ac:dyDescent="0.3">
      <c r="A2251" s="754"/>
      <c r="B2251" s="573" t="s">
        <v>2167</v>
      </c>
      <c r="C2251" s="36"/>
      <c r="D2251" s="571" t="s">
        <v>1311</v>
      </c>
      <c r="E2251" s="9"/>
      <c r="F2251" s="9" t="s">
        <v>60</v>
      </c>
      <c r="G2251" s="916"/>
      <c r="H2251" s="916">
        <f t="shared" si="250"/>
        <v>0</v>
      </c>
      <c r="I2251" s="916">
        <f t="shared" si="251"/>
        <v>0</v>
      </c>
      <c r="J2251" s="10"/>
      <c r="K2251" s="953">
        <f t="shared" si="252"/>
        <v>0</v>
      </c>
    </row>
    <row r="2252" spans="1:11" ht="15.6" hidden="1" x14ac:dyDescent="0.3">
      <c r="A2252" s="754"/>
      <c r="B2252" s="573" t="s">
        <v>2168</v>
      </c>
      <c r="C2252" s="36"/>
      <c r="D2252" s="571" t="s">
        <v>1312</v>
      </c>
      <c r="E2252" s="9"/>
      <c r="F2252" s="9" t="s">
        <v>60</v>
      </c>
      <c r="G2252" s="916"/>
      <c r="H2252" s="916">
        <f t="shared" si="250"/>
        <v>0</v>
      </c>
      <c r="I2252" s="916">
        <f t="shared" si="251"/>
        <v>0</v>
      </c>
      <c r="J2252" s="10"/>
      <c r="K2252" s="953">
        <f t="shared" si="252"/>
        <v>0</v>
      </c>
    </row>
    <row r="2253" spans="1:11" ht="15.6" hidden="1" x14ac:dyDescent="0.3">
      <c r="A2253" s="754"/>
      <c r="B2253" s="573" t="s">
        <v>2169</v>
      </c>
      <c r="C2253" s="36"/>
      <c r="D2253" s="571" t="s">
        <v>1313</v>
      </c>
      <c r="E2253" s="9"/>
      <c r="F2253" s="9" t="s">
        <v>60</v>
      </c>
      <c r="G2253" s="916"/>
      <c r="H2253" s="916">
        <f t="shared" si="250"/>
        <v>0</v>
      </c>
      <c r="I2253" s="916">
        <f t="shared" si="251"/>
        <v>0</v>
      </c>
      <c r="J2253" s="10"/>
      <c r="K2253" s="953">
        <f t="shared" si="252"/>
        <v>0</v>
      </c>
    </row>
    <row r="2254" spans="1:11" ht="15.6" hidden="1" x14ac:dyDescent="0.3">
      <c r="A2254" s="754"/>
      <c r="B2254" s="573" t="s">
        <v>2170</v>
      </c>
      <c r="C2254" s="36"/>
      <c r="D2254" s="571" t="s">
        <v>1319</v>
      </c>
      <c r="E2254" s="9"/>
      <c r="F2254" s="9" t="s">
        <v>60</v>
      </c>
      <c r="G2254" s="916"/>
      <c r="H2254" s="916">
        <f t="shared" si="250"/>
        <v>0</v>
      </c>
      <c r="I2254" s="916">
        <f t="shared" si="251"/>
        <v>0</v>
      </c>
      <c r="J2254" s="10"/>
      <c r="K2254" s="953">
        <f t="shared" si="252"/>
        <v>0</v>
      </c>
    </row>
    <row r="2255" spans="1:11" ht="15.6" hidden="1" x14ac:dyDescent="0.3">
      <c r="A2255" s="754"/>
      <c r="B2255" s="573"/>
      <c r="C2255" s="36"/>
      <c r="D2255" s="571"/>
      <c r="E2255" s="9"/>
      <c r="F2255" s="9"/>
      <c r="G2255" s="916"/>
      <c r="H2255" s="916"/>
      <c r="I2255" s="916"/>
      <c r="J2255" s="9"/>
      <c r="K2255" s="916"/>
    </row>
    <row r="2256" spans="1:11" ht="15.6" hidden="1" x14ac:dyDescent="0.3">
      <c r="A2256" s="754"/>
      <c r="B2256" s="7" t="s">
        <v>2171</v>
      </c>
      <c r="C2256" s="7"/>
      <c r="D2256" s="20" t="s">
        <v>1603</v>
      </c>
      <c r="E2256" s="7"/>
      <c r="F2256" s="7"/>
      <c r="G2256" s="964"/>
      <c r="H2256" s="964"/>
      <c r="I2256" s="964"/>
      <c r="J2256" s="7"/>
      <c r="K2256" s="964"/>
    </row>
    <row r="2257" spans="1:11" ht="15.6" hidden="1" x14ac:dyDescent="0.3">
      <c r="A2257" s="754"/>
      <c r="B2257" s="573" t="s">
        <v>2172</v>
      </c>
      <c r="C2257" s="36"/>
      <c r="D2257" s="571" t="s">
        <v>1302</v>
      </c>
      <c r="E2257" s="9"/>
      <c r="F2257" s="9" t="s">
        <v>210</v>
      </c>
      <c r="G2257" s="916"/>
      <c r="H2257" s="916">
        <f t="shared" si="250"/>
        <v>0</v>
      </c>
      <c r="I2257" s="916">
        <f t="shared" ref="I2257:I2269" si="253">H2257*$I$14</f>
        <v>0</v>
      </c>
      <c r="J2257" s="10"/>
      <c r="K2257" s="953">
        <f t="shared" ref="K2257:K2269" si="254">SUM(H2257:I2257)</f>
        <v>0</v>
      </c>
    </row>
    <row r="2258" spans="1:11" ht="15.6" hidden="1" x14ac:dyDescent="0.3">
      <c r="A2258" s="754"/>
      <c r="B2258" s="573" t="s">
        <v>2173</v>
      </c>
      <c r="C2258" s="36"/>
      <c r="D2258" s="571" t="s">
        <v>1316</v>
      </c>
      <c r="E2258" s="9"/>
      <c r="F2258" s="9" t="s">
        <v>60</v>
      </c>
      <c r="G2258" s="916"/>
      <c r="H2258" s="916">
        <f t="shared" si="250"/>
        <v>0</v>
      </c>
      <c r="I2258" s="916">
        <f t="shared" si="253"/>
        <v>0</v>
      </c>
      <c r="J2258" s="10"/>
      <c r="K2258" s="953">
        <f t="shared" si="254"/>
        <v>0</v>
      </c>
    </row>
    <row r="2259" spans="1:11" ht="15.6" hidden="1" x14ac:dyDescent="0.3">
      <c r="A2259" s="754"/>
      <c r="B2259" s="573" t="s">
        <v>2174</v>
      </c>
      <c r="C2259" s="36"/>
      <c r="D2259" s="571" t="s">
        <v>1308</v>
      </c>
      <c r="E2259" s="9"/>
      <c r="F2259" s="9" t="s">
        <v>60</v>
      </c>
      <c r="G2259" s="916"/>
      <c r="H2259" s="916">
        <f t="shared" si="250"/>
        <v>0</v>
      </c>
      <c r="I2259" s="916">
        <f t="shared" si="253"/>
        <v>0</v>
      </c>
      <c r="J2259" s="10"/>
      <c r="K2259" s="953">
        <f t="shared" si="254"/>
        <v>0</v>
      </c>
    </row>
    <row r="2260" spans="1:11" ht="15.6" hidden="1" x14ac:dyDescent="0.3">
      <c r="A2260" s="754"/>
      <c r="B2260" s="573" t="s">
        <v>2175</v>
      </c>
      <c r="C2260" s="36"/>
      <c r="D2260" s="571" t="s">
        <v>1317</v>
      </c>
      <c r="E2260" s="9"/>
      <c r="F2260" s="9" t="s">
        <v>60</v>
      </c>
      <c r="G2260" s="916"/>
      <c r="H2260" s="916">
        <f t="shared" si="250"/>
        <v>0</v>
      </c>
      <c r="I2260" s="916">
        <f t="shared" si="253"/>
        <v>0</v>
      </c>
      <c r="J2260" s="10"/>
      <c r="K2260" s="953">
        <f t="shared" si="254"/>
        <v>0</v>
      </c>
    </row>
    <row r="2261" spans="1:11" ht="15.6" hidden="1" x14ac:dyDescent="0.3">
      <c r="A2261" s="754"/>
      <c r="B2261" s="573" t="s">
        <v>2176</v>
      </c>
      <c r="C2261" s="36"/>
      <c r="D2261" s="571" t="s">
        <v>1306</v>
      </c>
      <c r="E2261" s="9"/>
      <c r="F2261" s="9" t="s">
        <v>60</v>
      </c>
      <c r="G2261" s="916"/>
      <c r="H2261" s="916">
        <f t="shared" si="250"/>
        <v>0</v>
      </c>
      <c r="I2261" s="916">
        <f t="shared" si="253"/>
        <v>0</v>
      </c>
      <c r="J2261" s="10"/>
      <c r="K2261" s="953">
        <f t="shared" si="254"/>
        <v>0</v>
      </c>
    </row>
    <row r="2262" spans="1:11" ht="15.6" hidden="1" x14ac:dyDescent="0.3">
      <c r="A2262" s="754"/>
      <c r="B2262" s="573" t="s">
        <v>2177</v>
      </c>
      <c r="C2262" s="36"/>
      <c r="D2262" s="571" t="s">
        <v>1303</v>
      </c>
      <c r="E2262" s="9"/>
      <c r="F2262" s="9" t="s">
        <v>60</v>
      </c>
      <c r="G2262" s="916"/>
      <c r="H2262" s="916">
        <f t="shared" si="250"/>
        <v>0</v>
      </c>
      <c r="I2262" s="916">
        <f t="shared" si="253"/>
        <v>0</v>
      </c>
      <c r="J2262" s="10"/>
      <c r="K2262" s="953">
        <f t="shared" si="254"/>
        <v>0</v>
      </c>
    </row>
    <row r="2263" spans="1:11" ht="15.6" hidden="1" x14ac:dyDescent="0.3">
      <c r="A2263" s="754"/>
      <c r="B2263" s="573" t="s">
        <v>2178</v>
      </c>
      <c r="C2263" s="36"/>
      <c r="D2263" s="571" t="s">
        <v>1318</v>
      </c>
      <c r="E2263" s="9"/>
      <c r="F2263" s="9" t="s">
        <v>60</v>
      </c>
      <c r="G2263" s="916"/>
      <c r="H2263" s="916">
        <f t="shared" si="250"/>
        <v>0</v>
      </c>
      <c r="I2263" s="916">
        <f t="shared" si="253"/>
        <v>0</v>
      </c>
      <c r="J2263" s="10"/>
      <c r="K2263" s="953">
        <f t="shared" si="254"/>
        <v>0</v>
      </c>
    </row>
    <row r="2264" spans="1:11" ht="15.6" hidden="1" x14ac:dyDescent="0.3">
      <c r="A2264" s="754"/>
      <c r="B2264" s="573" t="s">
        <v>2179</v>
      </c>
      <c r="C2264" s="36"/>
      <c r="D2264" s="571" t="s">
        <v>1307</v>
      </c>
      <c r="E2264" s="9"/>
      <c r="F2264" s="9" t="s">
        <v>60</v>
      </c>
      <c r="G2264" s="916"/>
      <c r="H2264" s="916">
        <f t="shared" si="250"/>
        <v>0</v>
      </c>
      <c r="I2264" s="916">
        <f t="shared" si="253"/>
        <v>0</v>
      </c>
      <c r="J2264" s="10"/>
      <c r="K2264" s="953">
        <f t="shared" si="254"/>
        <v>0</v>
      </c>
    </row>
    <row r="2265" spans="1:11" ht="15.6" hidden="1" x14ac:dyDescent="0.3">
      <c r="A2265" s="754"/>
      <c r="B2265" s="573" t="s">
        <v>2180</v>
      </c>
      <c r="C2265" s="36"/>
      <c r="D2265" s="571" t="s">
        <v>1305</v>
      </c>
      <c r="E2265" s="9"/>
      <c r="F2265" s="9" t="s">
        <v>60</v>
      </c>
      <c r="G2265" s="916"/>
      <c r="H2265" s="916">
        <f t="shared" si="250"/>
        <v>0</v>
      </c>
      <c r="I2265" s="916">
        <f t="shared" si="253"/>
        <v>0</v>
      </c>
      <c r="J2265" s="10"/>
      <c r="K2265" s="953">
        <f t="shared" si="254"/>
        <v>0</v>
      </c>
    </row>
    <row r="2266" spans="1:11" ht="15.6" hidden="1" x14ac:dyDescent="0.3">
      <c r="A2266" s="754"/>
      <c r="B2266" s="573" t="s">
        <v>2181</v>
      </c>
      <c r="C2266" s="36"/>
      <c r="D2266" s="571" t="s">
        <v>1313</v>
      </c>
      <c r="E2266" s="9"/>
      <c r="F2266" s="9" t="s">
        <v>60</v>
      </c>
      <c r="G2266" s="916"/>
      <c r="H2266" s="916">
        <f t="shared" si="250"/>
        <v>0</v>
      </c>
      <c r="I2266" s="916">
        <f t="shared" si="253"/>
        <v>0</v>
      </c>
      <c r="J2266" s="10"/>
      <c r="K2266" s="953">
        <f t="shared" si="254"/>
        <v>0</v>
      </c>
    </row>
    <row r="2267" spans="1:11" ht="15.6" hidden="1" x14ac:dyDescent="0.3">
      <c r="A2267" s="754"/>
      <c r="B2267" s="573" t="s">
        <v>2182</v>
      </c>
      <c r="C2267" s="36"/>
      <c r="D2267" s="571" t="s">
        <v>1319</v>
      </c>
      <c r="E2267" s="9"/>
      <c r="F2267" s="9" t="s">
        <v>60</v>
      </c>
      <c r="G2267" s="916"/>
      <c r="H2267" s="916">
        <f t="shared" si="250"/>
        <v>0</v>
      </c>
      <c r="I2267" s="916">
        <f t="shared" si="253"/>
        <v>0</v>
      </c>
      <c r="J2267" s="10"/>
      <c r="K2267" s="953">
        <f t="shared" si="254"/>
        <v>0</v>
      </c>
    </row>
    <row r="2268" spans="1:11" ht="15.6" hidden="1" x14ac:dyDescent="0.3">
      <c r="A2268" s="754"/>
      <c r="B2268" s="573" t="s">
        <v>2183</v>
      </c>
      <c r="C2268" s="36"/>
      <c r="D2268" s="571" t="s">
        <v>1320</v>
      </c>
      <c r="E2268" s="9"/>
      <c r="F2268" s="9" t="s">
        <v>60</v>
      </c>
      <c r="G2268" s="916"/>
      <c r="H2268" s="916">
        <f t="shared" si="250"/>
        <v>0</v>
      </c>
      <c r="I2268" s="916">
        <f t="shared" si="253"/>
        <v>0</v>
      </c>
      <c r="J2268" s="10"/>
      <c r="K2268" s="953">
        <f t="shared" si="254"/>
        <v>0</v>
      </c>
    </row>
    <row r="2269" spans="1:11" ht="15.6" hidden="1" x14ac:dyDescent="0.3">
      <c r="A2269" s="754"/>
      <c r="B2269" s="573" t="s">
        <v>2184</v>
      </c>
      <c r="C2269" s="36"/>
      <c r="D2269" s="571" t="s">
        <v>1321</v>
      </c>
      <c r="E2269" s="9"/>
      <c r="F2269" s="9" t="s">
        <v>60</v>
      </c>
      <c r="G2269" s="916"/>
      <c r="H2269" s="916">
        <f t="shared" si="250"/>
        <v>0</v>
      </c>
      <c r="I2269" s="916">
        <f t="shared" si="253"/>
        <v>0</v>
      </c>
      <c r="J2269" s="10"/>
      <c r="K2269" s="953">
        <f t="shared" si="254"/>
        <v>0</v>
      </c>
    </row>
    <row r="2270" spans="1:11" ht="15.6" hidden="1" x14ac:dyDescent="0.3">
      <c r="A2270" s="754"/>
      <c r="B2270" s="573"/>
      <c r="C2270" s="36"/>
      <c r="D2270" s="632"/>
      <c r="E2270" s="9"/>
      <c r="F2270" s="9"/>
      <c r="G2270" s="916"/>
      <c r="H2270" s="916"/>
      <c r="I2270" s="916"/>
      <c r="J2270" s="9"/>
      <c r="K2270" s="916"/>
    </row>
    <row r="2271" spans="1:11" ht="15.6" hidden="1" x14ac:dyDescent="0.3">
      <c r="A2271" s="754"/>
      <c r="B2271" s="7" t="s">
        <v>2185</v>
      </c>
      <c r="C2271" s="7"/>
      <c r="D2271" s="20" t="s">
        <v>1322</v>
      </c>
      <c r="E2271" s="7"/>
      <c r="F2271" s="7"/>
      <c r="G2271" s="964"/>
      <c r="H2271" s="964"/>
      <c r="I2271" s="964"/>
      <c r="J2271" s="7"/>
      <c r="K2271" s="964"/>
    </row>
    <row r="2272" spans="1:11" ht="15.6" hidden="1" x14ac:dyDescent="0.3">
      <c r="A2272" s="754"/>
      <c r="B2272" s="573" t="s">
        <v>2186</v>
      </c>
      <c r="C2272" s="36"/>
      <c r="D2272" s="571" t="s">
        <v>1302</v>
      </c>
      <c r="E2272" s="9"/>
      <c r="F2272" s="9" t="s">
        <v>210</v>
      </c>
      <c r="G2272" s="916"/>
      <c r="H2272" s="916">
        <f t="shared" si="250"/>
        <v>0</v>
      </c>
      <c r="I2272" s="916">
        <f t="shared" ref="I2272:I2281" si="255">H2272*$I$14</f>
        <v>0</v>
      </c>
      <c r="J2272" s="10"/>
      <c r="K2272" s="953">
        <f t="shared" ref="K2272:K2281" si="256">SUM(H2272:I2272)</f>
        <v>0</v>
      </c>
    </row>
    <row r="2273" spans="1:11" ht="15.6" hidden="1" x14ac:dyDescent="0.3">
      <c r="A2273" s="754"/>
      <c r="B2273" s="573" t="s">
        <v>2187</v>
      </c>
      <c r="C2273" s="36"/>
      <c r="D2273" s="571" t="s">
        <v>1307</v>
      </c>
      <c r="E2273" s="9"/>
      <c r="F2273" s="9" t="s">
        <v>60</v>
      </c>
      <c r="G2273" s="916"/>
      <c r="H2273" s="916">
        <f t="shared" si="250"/>
        <v>0</v>
      </c>
      <c r="I2273" s="916">
        <f t="shared" si="255"/>
        <v>0</v>
      </c>
      <c r="J2273" s="10"/>
      <c r="K2273" s="953">
        <f t="shared" si="256"/>
        <v>0</v>
      </c>
    </row>
    <row r="2274" spans="1:11" ht="15.6" hidden="1" x14ac:dyDescent="0.3">
      <c r="A2274" s="754"/>
      <c r="B2274" s="573" t="s">
        <v>2188</v>
      </c>
      <c r="C2274" s="36"/>
      <c r="D2274" s="571" t="s">
        <v>1308</v>
      </c>
      <c r="E2274" s="9"/>
      <c r="F2274" s="9" t="s">
        <v>60</v>
      </c>
      <c r="G2274" s="916"/>
      <c r="H2274" s="916">
        <f t="shared" si="250"/>
        <v>0</v>
      </c>
      <c r="I2274" s="916">
        <f t="shared" si="255"/>
        <v>0</v>
      </c>
      <c r="J2274" s="10"/>
      <c r="K2274" s="953">
        <f t="shared" si="256"/>
        <v>0</v>
      </c>
    </row>
    <row r="2275" spans="1:11" ht="15.6" hidden="1" x14ac:dyDescent="0.3">
      <c r="A2275" s="754"/>
      <c r="B2275" s="573" t="s">
        <v>2189</v>
      </c>
      <c r="C2275" s="36"/>
      <c r="D2275" s="571" t="s">
        <v>1324</v>
      </c>
      <c r="E2275" s="9"/>
      <c r="F2275" s="9" t="s">
        <v>60</v>
      </c>
      <c r="G2275" s="916"/>
      <c r="H2275" s="916">
        <f t="shared" si="250"/>
        <v>0</v>
      </c>
      <c r="I2275" s="916">
        <f t="shared" si="255"/>
        <v>0</v>
      </c>
      <c r="J2275" s="10"/>
      <c r="K2275" s="953">
        <f t="shared" si="256"/>
        <v>0</v>
      </c>
    </row>
    <row r="2276" spans="1:11" ht="15.6" hidden="1" x14ac:dyDescent="0.3">
      <c r="A2276" s="754"/>
      <c r="B2276" s="573" t="s">
        <v>2190</v>
      </c>
      <c r="C2276" s="36"/>
      <c r="D2276" s="571" t="s">
        <v>1303</v>
      </c>
      <c r="E2276" s="9"/>
      <c r="F2276" s="9" t="s">
        <v>60</v>
      </c>
      <c r="G2276" s="916"/>
      <c r="H2276" s="916">
        <f t="shared" si="250"/>
        <v>0</v>
      </c>
      <c r="I2276" s="916">
        <f t="shared" si="255"/>
        <v>0</v>
      </c>
      <c r="J2276" s="10"/>
      <c r="K2276" s="953">
        <f t="shared" si="256"/>
        <v>0</v>
      </c>
    </row>
    <row r="2277" spans="1:11" ht="15.6" hidden="1" x14ac:dyDescent="0.3">
      <c r="A2277" s="754"/>
      <c r="B2277" s="573" t="s">
        <v>2191</v>
      </c>
      <c r="C2277" s="36"/>
      <c r="D2277" s="571" t="s">
        <v>1304</v>
      </c>
      <c r="E2277" s="9"/>
      <c r="F2277" s="9" t="s">
        <v>60</v>
      </c>
      <c r="G2277" s="916"/>
      <c r="H2277" s="916">
        <f t="shared" si="250"/>
        <v>0</v>
      </c>
      <c r="I2277" s="916">
        <f t="shared" si="255"/>
        <v>0</v>
      </c>
      <c r="J2277" s="10"/>
      <c r="K2277" s="953">
        <f t="shared" si="256"/>
        <v>0</v>
      </c>
    </row>
    <row r="2278" spans="1:11" ht="15.6" hidden="1" x14ac:dyDescent="0.3">
      <c r="A2278" s="754"/>
      <c r="B2278" s="573" t="s">
        <v>2192</v>
      </c>
      <c r="C2278" s="36"/>
      <c r="D2278" s="571" t="s">
        <v>1305</v>
      </c>
      <c r="E2278" s="9"/>
      <c r="F2278" s="9" t="s">
        <v>60</v>
      </c>
      <c r="G2278" s="916"/>
      <c r="H2278" s="916">
        <f t="shared" si="250"/>
        <v>0</v>
      </c>
      <c r="I2278" s="916">
        <f t="shared" si="255"/>
        <v>0</v>
      </c>
      <c r="J2278" s="10"/>
      <c r="K2278" s="953">
        <f t="shared" si="256"/>
        <v>0</v>
      </c>
    </row>
    <row r="2279" spans="1:11" ht="15.6" hidden="1" x14ac:dyDescent="0.3">
      <c r="A2279" s="754"/>
      <c r="B2279" s="573" t="s">
        <v>2193</v>
      </c>
      <c r="C2279" s="36"/>
      <c r="D2279" s="571" t="s">
        <v>1311</v>
      </c>
      <c r="E2279" s="9"/>
      <c r="F2279" s="9" t="s">
        <v>60</v>
      </c>
      <c r="G2279" s="916"/>
      <c r="H2279" s="916">
        <f t="shared" si="250"/>
        <v>0</v>
      </c>
      <c r="I2279" s="916">
        <f t="shared" si="255"/>
        <v>0</v>
      </c>
      <c r="J2279" s="10"/>
      <c r="K2279" s="953">
        <f t="shared" si="256"/>
        <v>0</v>
      </c>
    </row>
    <row r="2280" spans="1:11" ht="15.6" hidden="1" x14ac:dyDescent="0.3">
      <c r="A2280" s="754"/>
      <c r="B2280" s="573" t="s">
        <v>2194</v>
      </c>
      <c r="C2280" s="36"/>
      <c r="D2280" s="571" t="s">
        <v>1313</v>
      </c>
      <c r="E2280" s="9"/>
      <c r="F2280" s="9" t="s">
        <v>60</v>
      </c>
      <c r="G2280" s="916"/>
      <c r="H2280" s="916">
        <f t="shared" si="250"/>
        <v>0</v>
      </c>
      <c r="I2280" s="916">
        <f t="shared" si="255"/>
        <v>0</v>
      </c>
      <c r="J2280" s="10"/>
      <c r="K2280" s="953">
        <f t="shared" si="256"/>
        <v>0</v>
      </c>
    </row>
    <row r="2281" spans="1:11" ht="15.6" hidden="1" x14ac:dyDescent="0.3">
      <c r="A2281" s="754"/>
      <c r="B2281" s="573" t="s">
        <v>2195</v>
      </c>
      <c r="C2281" s="36"/>
      <c r="D2281" s="571" t="s">
        <v>1319</v>
      </c>
      <c r="E2281" s="9"/>
      <c r="F2281" s="9" t="s">
        <v>60</v>
      </c>
      <c r="G2281" s="916"/>
      <c r="H2281" s="916">
        <f t="shared" si="250"/>
        <v>0</v>
      </c>
      <c r="I2281" s="916">
        <f t="shared" si="255"/>
        <v>0</v>
      </c>
      <c r="J2281" s="10"/>
      <c r="K2281" s="953">
        <f t="shared" si="256"/>
        <v>0</v>
      </c>
    </row>
    <row r="2282" spans="1:11" ht="15.6" hidden="1" x14ac:dyDescent="0.3">
      <c r="A2282" s="754"/>
      <c r="B2282" s="573"/>
      <c r="C2282" s="36"/>
      <c r="D2282" s="571"/>
      <c r="E2282" s="9"/>
      <c r="F2282" s="9"/>
      <c r="G2282" s="916"/>
      <c r="H2282" s="916"/>
      <c r="I2282" s="916"/>
      <c r="J2282" s="9"/>
      <c r="K2282" s="916"/>
    </row>
    <row r="2283" spans="1:11" ht="15.6" hidden="1" x14ac:dyDescent="0.3">
      <c r="A2283" s="754"/>
      <c r="B2283" s="7" t="s">
        <v>2196</v>
      </c>
      <c r="C2283" s="7"/>
      <c r="D2283" s="20" t="s">
        <v>1140</v>
      </c>
      <c r="E2283" s="7"/>
      <c r="F2283" s="7"/>
      <c r="G2283" s="964"/>
      <c r="H2283" s="964"/>
      <c r="I2283" s="964"/>
      <c r="J2283" s="404"/>
      <c r="K2283" s="964"/>
    </row>
    <row r="2284" spans="1:11" ht="15.6" hidden="1" x14ac:dyDescent="0.3">
      <c r="A2284" s="754"/>
      <c r="B2284" s="573" t="s">
        <v>2197</v>
      </c>
      <c r="C2284" s="36"/>
      <c r="D2284" s="571" t="s">
        <v>2227</v>
      </c>
      <c r="E2284" s="9"/>
      <c r="F2284" s="9" t="s">
        <v>210</v>
      </c>
      <c r="G2284" s="916"/>
      <c r="H2284" s="916">
        <f t="shared" si="250"/>
        <v>0</v>
      </c>
      <c r="I2284" s="916">
        <f t="shared" ref="I2284:I2299" si="257">H2284*$I$14</f>
        <v>0</v>
      </c>
      <c r="J2284" s="10"/>
      <c r="K2284" s="953">
        <f t="shared" ref="K2284:K2299" si="258">SUM(H2284:I2284)</f>
        <v>0</v>
      </c>
    </row>
    <row r="2285" spans="1:11" ht="15.6" hidden="1" x14ac:dyDescent="0.3">
      <c r="A2285" s="754"/>
      <c r="B2285" s="573" t="s">
        <v>2198</v>
      </c>
      <c r="C2285" s="36"/>
      <c r="D2285" s="571" t="s">
        <v>2228</v>
      </c>
      <c r="E2285" s="9"/>
      <c r="F2285" s="9" t="s">
        <v>60</v>
      </c>
      <c r="G2285" s="916"/>
      <c r="H2285" s="916">
        <f t="shared" si="250"/>
        <v>0</v>
      </c>
      <c r="I2285" s="916">
        <f t="shared" si="257"/>
        <v>0</v>
      </c>
      <c r="J2285" s="10"/>
      <c r="K2285" s="953">
        <f t="shared" si="258"/>
        <v>0</v>
      </c>
    </row>
    <row r="2286" spans="1:11" ht="15.6" hidden="1" x14ac:dyDescent="0.3">
      <c r="A2286" s="754"/>
      <c r="B2286" s="573" t="s">
        <v>2199</v>
      </c>
      <c r="C2286" s="36"/>
      <c r="D2286" s="571" t="s">
        <v>2229</v>
      </c>
      <c r="E2286" s="9"/>
      <c r="F2286" s="9" t="s">
        <v>60</v>
      </c>
      <c r="G2286" s="916"/>
      <c r="H2286" s="916">
        <f t="shared" si="250"/>
        <v>0</v>
      </c>
      <c r="I2286" s="916">
        <f t="shared" si="257"/>
        <v>0</v>
      </c>
      <c r="J2286" s="10"/>
      <c r="K2286" s="953">
        <f t="shared" si="258"/>
        <v>0</v>
      </c>
    </row>
    <row r="2287" spans="1:11" ht="15.6" hidden="1" x14ac:dyDescent="0.3">
      <c r="A2287" s="754"/>
      <c r="B2287" s="573" t="s">
        <v>2200</v>
      </c>
      <c r="C2287" s="36"/>
      <c r="D2287" s="571" t="s">
        <v>2230</v>
      </c>
      <c r="E2287" s="9"/>
      <c r="F2287" s="9" t="s">
        <v>60</v>
      </c>
      <c r="G2287" s="916"/>
      <c r="H2287" s="916">
        <f t="shared" si="250"/>
        <v>0</v>
      </c>
      <c r="I2287" s="916">
        <f t="shared" si="257"/>
        <v>0</v>
      </c>
      <c r="J2287" s="10"/>
      <c r="K2287" s="953">
        <f t="shared" si="258"/>
        <v>0</v>
      </c>
    </row>
    <row r="2288" spans="1:11" ht="15.6" hidden="1" x14ac:dyDescent="0.3">
      <c r="A2288" s="754"/>
      <c r="B2288" s="573" t="s">
        <v>2201</v>
      </c>
      <c r="C2288" s="36"/>
      <c r="D2288" s="571" t="s">
        <v>2231</v>
      </c>
      <c r="E2288" s="9"/>
      <c r="F2288" s="9" t="s">
        <v>60</v>
      </c>
      <c r="G2288" s="916"/>
      <c r="H2288" s="916">
        <f t="shared" si="250"/>
        <v>0</v>
      </c>
      <c r="I2288" s="916">
        <f t="shared" si="257"/>
        <v>0</v>
      </c>
      <c r="J2288" s="10"/>
      <c r="K2288" s="953">
        <f t="shared" si="258"/>
        <v>0</v>
      </c>
    </row>
    <row r="2289" spans="1:13" ht="15.6" hidden="1" x14ac:dyDescent="0.3">
      <c r="A2289" s="754"/>
      <c r="B2289" s="573" t="s">
        <v>2202</v>
      </c>
      <c r="C2289" s="36"/>
      <c r="D2289" s="571" t="s">
        <v>2232</v>
      </c>
      <c r="E2289" s="9"/>
      <c r="F2289" s="9" t="s">
        <v>60</v>
      </c>
      <c r="G2289" s="916"/>
      <c r="H2289" s="916">
        <f t="shared" si="250"/>
        <v>0</v>
      </c>
      <c r="I2289" s="916">
        <f t="shared" si="257"/>
        <v>0</v>
      </c>
      <c r="J2289" s="10"/>
      <c r="K2289" s="953">
        <f t="shared" si="258"/>
        <v>0</v>
      </c>
    </row>
    <row r="2290" spans="1:13" ht="15.6" hidden="1" x14ac:dyDescent="0.3">
      <c r="A2290" s="754"/>
      <c r="B2290" s="573" t="s">
        <v>2203</v>
      </c>
      <c r="C2290" s="36"/>
      <c r="D2290" s="571" t="s">
        <v>2233</v>
      </c>
      <c r="E2290" s="9"/>
      <c r="F2290" s="9" t="s">
        <v>60</v>
      </c>
      <c r="G2290" s="916"/>
      <c r="H2290" s="916">
        <f t="shared" si="250"/>
        <v>0</v>
      </c>
      <c r="I2290" s="916">
        <f t="shared" si="257"/>
        <v>0</v>
      </c>
      <c r="J2290" s="10"/>
      <c r="K2290" s="953">
        <f t="shared" si="258"/>
        <v>0</v>
      </c>
    </row>
    <row r="2291" spans="1:13" ht="15.6" hidden="1" x14ac:dyDescent="0.3">
      <c r="A2291" s="754"/>
      <c r="B2291" s="573" t="s">
        <v>2204</v>
      </c>
      <c r="C2291" s="36"/>
      <c r="D2291" s="571" t="s">
        <v>2234</v>
      </c>
      <c r="E2291" s="9"/>
      <c r="F2291" s="9" t="s">
        <v>60</v>
      </c>
      <c r="G2291" s="916"/>
      <c r="H2291" s="916">
        <f t="shared" ref="H2291:H2299" si="259">G2291*E2291</f>
        <v>0</v>
      </c>
      <c r="I2291" s="916">
        <f t="shared" si="257"/>
        <v>0</v>
      </c>
      <c r="J2291" s="10"/>
      <c r="K2291" s="953">
        <f t="shared" si="258"/>
        <v>0</v>
      </c>
    </row>
    <row r="2292" spans="1:13" ht="15.6" hidden="1" x14ac:dyDescent="0.3">
      <c r="A2292" s="754"/>
      <c r="B2292" s="573" t="s">
        <v>2205</v>
      </c>
      <c r="C2292" s="36"/>
      <c r="D2292" s="571" t="s">
        <v>2235</v>
      </c>
      <c r="E2292" s="9"/>
      <c r="F2292" s="9" t="s">
        <v>60</v>
      </c>
      <c r="G2292" s="916"/>
      <c r="H2292" s="916">
        <f t="shared" si="259"/>
        <v>0</v>
      </c>
      <c r="I2292" s="916">
        <f t="shared" si="257"/>
        <v>0</v>
      </c>
      <c r="J2292" s="10"/>
      <c r="K2292" s="953">
        <f t="shared" si="258"/>
        <v>0</v>
      </c>
    </row>
    <row r="2293" spans="1:13" ht="15.6" hidden="1" x14ac:dyDescent="0.3">
      <c r="A2293" s="754"/>
      <c r="B2293" s="573" t="s">
        <v>2206</v>
      </c>
      <c r="C2293" s="36"/>
      <c r="D2293" s="571" t="s">
        <v>1352</v>
      </c>
      <c r="E2293" s="9"/>
      <c r="F2293" s="9" t="s">
        <v>60</v>
      </c>
      <c r="G2293" s="916"/>
      <c r="H2293" s="916">
        <f t="shared" si="259"/>
        <v>0</v>
      </c>
      <c r="I2293" s="916">
        <f t="shared" si="257"/>
        <v>0</v>
      </c>
      <c r="J2293" s="10"/>
      <c r="K2293" s="953">
        <f t="shared" si="258"/>
        <v>0</v>
      </c>
    </row>
    <row r="2294" spans="1:13" ht="15.6" hidden="1" x14ac:dyDescent="0.3">
      <c r="A2294" s="754"/>
      <c r="B2294" s="573" t="s">
        <v>2207</v>
      </c>
      <c r="C2294" s="36"/>
      <c r="D2294" s="571" t="s">
        <v>2236</v>
      </c>
      <c r="E2294" s="9"/>
      <c r="F2294" s="9" t="s">
        <v>60</v>
      </c>
      <c r="G2294" s="916"/>
      <c r="H2294" s="916">
        <f t="shared" si="259"/>
        <v>0</v>
      </c>
      <c r="I2294" s="916">
        <f t="shared" si="257"/>
        <v>0</v>
      </c>
      <c r="J2294" s="10"/>
      <c r="K2294" s="953">
        <f t="shared" si="258"/>
        <v>0</v>
      </c>
    </row>
    <row r="2295" spans="1:13" ht="15.6" hidden="1" x14ac:dyDescent="0.3">
      <c r="A2295" s="754"/>
      <c r="B2295" s="573" t="s">
        <v>2208</v>
      </c>
      <c r="C2295" s="36"/>
      <c r="D2295" s="571" t="s">
        <v>2237</v>
      </c>
      <c r="E2295" s="9"/>
      <c r="F2295" s="9" t="s">
        <v>60</v>
      </c>
      <c r="G2295" s="916"/>
      <c r="H2295" s="916">
        <f t="shared" si="259"/>
        <v>0</v>
      </c>
      <c r="I2295" s="916">
        <f t="shared" si="257"/>
        <v>0</v>
      </c>
      <c r="J2295" s="10"/>
      <c r="K2295" s="953">
        <f t="shared" si="258"/>
        <v>0</v>
      </c>
    </row>
    <row r="2296" spans="1:13" ht="15.6" hidden="1" x14ac:dyDescent="0.3">
      <c r="A2296" s="754"/>
      <c r="B2296" s="573" t="s">
        <v>2209</v>
      </c>
      <c r="C2296" s="36"/>
      <c r="D2296" s="571" t="s">
        <v>2238</v>
      </c>
      <c r="E2296" s="9"/>
      <c r="F2296" s="9" t="s">
        <v>60</v>
      </c>
      <c r="G2296" s="916"/>
      <c r="H2296" s="916">
        <f t="shared" si="259"/>
        <v>0</v>
      </c>
      <c r="I2296" s="916">
        <f t="shared" si="257"/>
        <v>0</v>
      </c>
      <c r="J2296" s="10"/>
      <c r="K2296" s="953">
        <f t="shared" si="258"/>
        <v>0</v>
      </c>
    </row>
    <row r="2297" spans="1:13" ht="15.6" hidden="1" x14ac:dyDescent="0.3">
      <c r="A2297" s="754"/>
      <c r="B2297" s="573" t="s">
        <v>2210</v>
      </c>
      <c r="C2297" s="36"/>
      <c r="D2297" s="571" t="s">
        <v>2239</v>
      </c>
      <c r="E2297" s="9"/>
      <c r="F2297" s="9" t="s">
        <v>60</v>
      </c>
      <c r="G2297" s="916"/>
      <c r="H2297" s="916">
        <f t="shared" si="259"/>
        <v>0</v>
      </c>
      <c r="I2297" s="916">
        <f t="shared" si="257"/>
        <v>0</v>
      </c>
      <c r="J2297" s="10"/>
      <c r="K2297" s="953">
        <f t="shared" si="258"/>
        <v>0</v>
      </c>
    </row>
    <row r="2298" spans="1:13" ht="15.6" hidden="1" x14ac:dyDescent="0.3">
      <c r="A2298" s="754"/>
      <c r="B2298" s="573" t="s">
        <v>2211</v>
      </c>
      <c r="C2298" s="36"/>
      <c r="D2298" s="571" t="s">
        <v>2240</v>
      </c>
      <c r="E2298" s="9"/>
      <c r="F2298" s="9" t="s">
        <v>60</v>
      </c>
      <c r="G2298" s="916"/>
      <c r="H2298" s="916">
        <f t="shared" si="259"/>
        <v>0</v>
      </c>
      <c r="I2298" s="916">
        <f t="shared" si="257"/>
        <v>0</v>
      </c>
      <c r="J2298" s="10"/>
      <c r="K2298" s="953">
        <f t="shared" si="258"/>
        <v>0</v>
      </c>
    </row>
    <row r="2299" spans="1:13" ht="15.6" hidden="1" x14ac:dyDescent="0.3">
      <c r="A2299" s="754"/>
      <c r="B2299" s="573" t="s">
        <v>2212</v>
      </c>
      <c r="C2299" s="36"/>
      <c r="D2299" s="571" t="s">
        <v>2241</v>
      </c>
      <c r="E2299" s="9"/>
      <c r="F2299" s="9" t="s">
        <v>60</v>
      </c>
      <c r="G2299" s="916"/>
      <c r="H2299" s="916">
        <f t="shared" si="259"/>
        <v>0</v>
      </c>
      <c r="I2299" s="916">
        <f t="shared" si="257"/>
        <v>0</v>
      </c>
      <c r="J2299" s="10"/>
      <c r="K2299" s="953">
        <f t="shared" si="258"/>
        <v>0</v>
      </c>
    </row>
    <row r="2300" spans="1:13" ht="15.6" x14ac:dyDescent="0.3">
      <c r="A2300" s="754" t="s">
        <v>4247</v>
      </c>
      <c r="B2300" s="116" t="s">
        <v>2213</v>
      </c>
      <c r="C2300" s="116"/>
      <c r="D2300" s="117" t="s">
        <v>2242</v>
      </c>
      <c r="E2300" s="116"/>
      <c r="F2300" s="133"/>
      <c r="G2300" s="960"/>
      <c r="H2300" s="960"/>
      <c r="I2300" s="960"/>
      <c r="J2300" s="110"/>
      <c r="K2300" s="957"/>
      <c r="L2300" s="1058"/>
      <c r="M2300" s="1058"/>
    </row>
    <row r="2301" spans="1:13" ht="15.6" x14ac:dyDescent="0.3">
      <c r="A2301" s="754" t="str">
        <f>IF(K2301&lt;&gt;0,"x","")</f>
        <v>x</v>
      </c>
      <c r="B2301" s="573" t="s">
        <v>2476</v>
      </c>
      <c r="C2301" s="1052" t="s">
        <v>4095</v>
      </c>
      <c r="D2301" s="575" t="s">
        <v>2477</v>
      </c>
      <c r="E2301" s="79">
        <v>5</v>
      </c>
      <c r="F2301" s="576" t="s">
        <v>60</v>
      </c>
      <c r="G2301" s="916">
        <v>439.07483466676825</v>
      </c>
      <c r="H2301" s="970">
        <f>TRUNC(G2301*E2301,2)</f>
        <v>2195.37</v>
      </c>
      <c r="I2301" s="916">
        <f>TRUNC(H2301*$I$14,2)</f>
        <v>591.79999999999995</v>
      </c>
      <c r="J2301" s="10"/>
      <c r="K2301" s="953">
        <f>TRUNC(SUM(H2301:I2301),2)</f>
        <v>2787.17</v>
      </c>
      <c r="L2301" s="1058"/>
      <c r="M2301" s="1058"/>
    </row>
    <row r="2302" spans="1:13" ht="15.6" x14ac:dyDescent="0.3">
      <c r="A2302" s="754" t="str">
        <f>IF(K2302&lt;&gt;0,"x","")</f>
        <v>x</v>
      </c>
      <c r="B2302" s="573" t="s">
        <v>2478</v>
      </c>
      <c r="C2302" s="96" t="s">
        <v>3289</v>
      </c>
      <c r="D2302" s="575" t="s">
        <v>2479</v>
      </c>
      <c r="E2302" s="79">
        <v>5</v>
      </c>
      <c r="F2302" s="576" t="s">
        <v>60</v>
      </c>
      <c r="G2302" s="916">
        <v>138.96378705635072</v>
      </c>
      <c r="H2302" s="970">
        <f>TRUNC(G2302*E2302,2)</f>
        <v>694.81</v>
      </c>
      <c r="I2302" s="916">
        <f>TRUNC(H2302*$I$14,2)</f>
        <v>187.29</v>
      </c>
      <c r="J2302" s="10"/>
      <c r="K2302" s="953">
        <f>TRUNC(SUM(H2302:I2302),2)</f>
        <v>882.1</v>
      </c>
      <c r="L2302" s="1058"/>
      <c r="M2302" s="1058"/>
    </row>
    <row r="2303" spans="1:13" ht="15.6" x14ac:dyDescent="0.3">
      <c r="A2303" s="754" t="s">
        <v>4247</v>
      </c>
      <c r="B2303" s="573"/>
      <c r="C2303" s="36"/>
      <c r="D2303" s="571"/>
      <c r="E2303" s="9"/>
      <c r="F2303" s="16"/>
      <c r="G2303" s="916"/>
      <c r="H2303" s="916"/>
      <c r="I2303" s="916"/>
      <c r="J2303" s="10"/>
      <c r="K2303" s="953"/>
      <c r="L2303" s="1058"/>
      <c r="M2303" s="1058"/>
    </row>
    <row r="2304" spans="1:13" ht="15.6" hidden="1" x14ac:dyDescent="0.3">
      <c r="A2304" s="754"/>
      <c r="B2304" s="573" t="s">
        <v>2214</v>
      </c>
      <c r="C2304" s="36"/>
      <c r="D2304" s="571" t="s">
        <v>2243</v>
      </c>
      <c r="E2304" s="79"/>
      <c r="F2304" s="9" t="s">
        <v>60</v>
      </c>
      <c r="G2304" s="916"/>
      <c r="H2304" s="916">
        <f>G2304*E2304</f>
        <v>0</v>
      </c>
      <c r="I2304" s="916">
        <f t="shared" ref="I2304:I2311" si="260">H2304*$I$14</f>
        <v>0</v>
      </c>
      <c r="J2304" s="10"/>
      <c r="K2304" s="953">
        <f t="shared" ref="K2304:K2311" si="261">SUM(H2304:I2304)</f>
        <v>0</v>
      </c>
    </row>
    <row r="2305" spans="1:13" ht="15.6" hidden="1" x14ac:dyDescent="0.3">
      <c r="A2305" s="754"/>
      <c r="B2305" s="573" t="s">
        <v>2215</v>
      </c>
      <c r="C2305" s="36"/>
      <c r="D2305" s="571" t="s">
        <v>1357</v>
      </c>
      <c r="E2305" s="79"/>
      <c r="F2305" s="9" t="s">
        <v>60</v>
      </c>
      <c r="G2305" s="916"/>
      <c r="H2305" s="916">
        <f t="shared" ref="H2305:H2311" si="262">G2305*E2305</f>
        <v>0</v>
      </c>
      <c r="I2305" s="916">
        <f t="shared" si="260"/>
        <v>0</v>
      </c>
      <c r="J2305" s="10"/>
      <c r="K2305" s="953">
        <f t="shared" si="261"/>
        <v>0</v>
      </c>
    </row>
    <row r="2306" spans="1:13" ht="15.6" hidden="1" x14ac:dyDescent="0.3">
      <c r="A2306" s="754"/>
      <c r="B2306" s="573" t="s">
        <v>2216</v>
      </c>
      <c r="C2306" s="36"/>
      <c r="D2306" s="571" t="s">
        <v>1358</v>
      </c>
      <c r="E2306" s="79"/>
      <c r="F2306" s="9" t="s">
        <v>60</v>
      </c>
      <c r="G2306" s="916"/>
      <c r="H2306" s="916">
        <f t="shared" si="262"/>
        <v>0</v>
      </c>
      <c r="I2306" s="916">
        <f t="shared" si="260"/>
        <v>0</v>
      </c>
      <c r="J2306" s="10"/>
      <c r="K2306" s="953">
        <f t="shared" si="261"/>
        <v>0</v>
      </c>
    </row>
    <row r="2307" spans="1:13" ht="15.6" hidden="1" x14ac:dyDescent="0.3">
      <c r="A2307" s="754"/>
      <c r="B2307" s="573" t="s">
        <v>2217</v>
      </c>
      <c r="C2307" s="36"/>
      <c r="D2307" s="571" t="s">
        <v>1362</v>
      </c>
      <c r="E2307" s="79"/>
      <c r="F2307" s="9" t="s">
        <v>60</v>
      </c>
      <c r="G2307" s="916"/>
      <c r="H2307" s="916">
        <f t="shared" si="262"/>
        <v>0</v>
      </c>
      <c r="I2307" s="916">
        <f t="shared" si="260"/>
        <v>0</v>
      </c>
      <c r="J2307" s="10"/>
      <c r="K2307" s="953">
        <f t="shared" si="261"/>
        <v>0</v>
      </c>
    </row>
    <row r="2308" spans="1:13" ht="15.6" hidden="1" x14ac:dyDescent="0.3">
      <c r="A2308" s="754"/>
      <c r="B2308" s="573" t="s">
        <v>2218</v>
      </c>
      <c r="C2308" s="36"/>
      <c r="D2308" s="571" t="s">
        <v>1361</v>
      </c>
      <c r="E2308" s="79"/>
      <c r="F2308" s="9" t="s">
        <v>60</v>
      </c>
      <c r="G2308" s="916"/>
      <c r="H2308" s="916">
        <f t="shared" si="262"/>
        <v>0</v>
      </c>
      <c r="I2308" s="916">
        <f t="shared" si="260"/>
        <v>0</v>
      </c>
      <c r="J2308" s="10"/>
      <c r="K2308" s="953">
        <f t="shared" si="261"/>
        <v>0</v>
      </c>
    </row>
    <row r="2309" spans="1:13" ht="15.6" hidden="1" x14ac:dyDescent="0.3">
      <c r="A2309" s="754"/>
      <c r="B2309" s="573" t="s">
        <v>2219</v>
      </c>
      <c r="C2309" s="36"/>
      <c r="D2309" s="571" t="s">
        <v>2244</v>
      </c>
      <c r="E2309" s="79"/>
      <c r="F2309" s="9" t="s">
        <v>60</v>
      </c>
      <c r="G2309" s="916"/>
      <c r="H2309" s="916">
        <f t="shared" si="262"/>
        <v>0</v>
      </c>
      <c r="I2309" s="916">
        <f t="shared" si="260"/>
        <v>0</v>
      </c>
      <c r="J2309" s="10"/>
      <c r="K2309" s="953">
        <f t="shared" si="261"/>
        <v>0</v>
      </c>
    </row>
    <row r="2310" spans="1:13" ht="15.6" hidden="1" x14ac:dyDescent="0.3">
      <c r="A2310" s="754"/>
      <c r="B2310" s="573" t="s">
        <v>2220</v>
      </c>
      <c r="C2310" s="36"/>
      <c r="D2310" s="571" t="s">
        <v>2245</v>
      </c>
      <c r="E2310" s="79"/>
      <c r="F2310" s="9" t="s">
        <v>60</v>
      </c>
      <c r="G2310" s="916"/>
      <c r="H2310" s="916">
        <f t="shared" si="262"/>
        <v>0</v>
      </c>
      <c r="I2310" s="916">
        <f t="shared" si="260"/>
        <v>0</v>
      </c>
      <c r="J2310" s="10"/>
      <c r="K2310" s="953">
        <f t="shared" si="261"/>
        <v>0</v>
      </c>
    </row>
    <row r="2311" spans="1:13" ht="15.6" hidden="1" x14ac:dyDescent="0.3">
      <c r="A2311" s="754"/>
      <c r="B2311" s="573" t="s">
        <v>2221</v>
      </c>
      <c r="C2311" s="36"/>
      <c r="D2311" s="571" t="s">
        <v>1363</v>
      </c>
      <c r="E2311" s="79"/>
      <c r="F2311" s="9" t="s">
        <v>60</v>
      </c>
      <c r="G2311" s="916"/>
      <c r="H2311" s="916">
        <f t="shared" si="262"/>
        <v>0</v>
      </c>
      <c r="I2311" s="916">
        <f t="shared" si="260"/>
        <v>0</v>
      </c>
      <c r="J2311" s="10"/>
      <c r="K2311" s="953">
        <f t="shared" si="261"/>
        <v>0</v>
      </c>
    </row>
    <row r="2312" spans="1:13" ht="15.6" x14ac:dyDescent="0.3">
      <c r="A2312" s="754" t="s">
        <v>4247</v>
      </c>
      <c r="B2312" s="116" t="s">
        <v>4286</v>
      </c>
      <c r="C2312" s="116"/>
      <c r="D2312" s="894" t="s">
        <v>4290</v>
      </c>
      <c r="E2312" s="116"/>
      <c r="F2312" s="133"/>
      <c r="G2312" s="960"/>
      <c r="H2312" s="960"/>
      <c r="I2312" s="960"/>
      <c r="J2312" s="110"/>
      <c r="K2312" s="957"/>
      <c r="L2312" s="1058"/>
      <c r="M2312" s="1058"/>
    </row>
    <row r="2313" spans="1:13" ht="15.6" x14ac:dyDescent="0.3">
      <c r="A2313" s="754" t="str">
        <f>IF(K2313&lt;&gt;0,"x","")</f>
        <v>x</v>
      </c>
      <c r="B2313" s="573" t="s">
        <v>4291</v>
      </c>
      <c r="C2313" s="735" t="s">
        <v>4289</v>
      </c>
      <c r="D2313" s="696" t="s">
        <v>4287</v>
      </c>
      <c r="E2313" s="79">
        <v>10</v>
      </c>
      <c r="F2313" s="9" t="s">
        <v>60</v>
      </c>
      <c r="G2313" s="916">
        <v>31.277022504331047</v>
      </c>
      <c r="H2313" s="970">
        <f>TRUNC(G2313*E2313,2)</f>
        <v>312.77</v>
      </c>
      <c r="I2313" s="916">
        <f>TRUNC(H2313*$I$14,2)</f>
        <v>84.31</v>
      </c>
      <c r="J2313" s="10"/>
      <c r="K2313" s="953">
        <f>TRUNC(SUM(H2313:I2313),2)</f>
        <v>397.08</v>
      </c>
      <c r="L2313" s="1058"/>
      <c r="M2313" s="1058"/>
    </row>
    <row r="2314" spans="1:13" ht="12" customHeight="1" x14ac:dyDescent="0.3">
      <c r="A2314" s="754" t="s">
        <v>4247</v>
      </c>
      <c r="B2314" s="573"/>
      <c r="C2314" s="36"/>
      <c r="D2314" s="632"/>
      <c r="E2314" s="9"/>
      <c r="F2314" s="16"/>
      <c r="G2314" s="916"/>
      <c r="H2314" s="916"/>
      <c r="I2314" s="916"/>
      <c r="J2314" s="10"/>
      <c r="K2314" s="916"/>
      <c r="L2314" s="1058"/>
      <c r="M2314" s="1058"/>
    </row>
    <row r="2315" spans="1:13" ht="15.75" customHeight="1" x14ac:dyDescent="0.3">
      <c r="A2315" s="754" t="s">
        <v>4247</v>
      </c>
      <c r="B2315" s="33" t="s">
        <v>2456</v>
      </c>
      <c r="C2315" s="758"/>
      <c r="D2315" s="758" t="s">
        <v>2246</v>
      </c>
      <c r="E2315" s="758"/>
      <c r="F2315" s="758"/>
      <c r="G2315" s="968"/>
      <c r="H2315" s="968"/>
      <c r="I2315" s="968"/>
      <c r="J2315" s="758"/>
      <c r="K2315" s="968"/>
      <c r="L2315" s="1058"/>
      <c r="M2315" s="1058"/>
    </row>
    <row r="2316" spans="1:13" ht="15.75" hidden="1" customHeight="1" x14ac:dyDescent="0.3">
      <c r="A2316" s="754"/>
      <c r="B2316" s="1308" t="s">
        <v>226</v>
      </c>
      <c r="C2316" s="1310" t="s">
        <v>227</v>
      </c>
      <c r="D2316" s="1310" t="s">
        <v>228</v>
      </c>
      <c r="E2316" s="1310" t="s">
        <v>229</v>
      </c>
      <c r="F2316" s="1310" t="s">
        <v>230</v>
      </c>
      <c r="G2316" s="1306" t="s">
        <v>3953</v>
      </c>
      <c r="H2316" s="1306" t="s">
        <v>3954</v>
      </c>
      <c r="I2316" s="981" t="s">
        <v>233</v>
      </c>
      <c r="J2316" s="628" t="s">
        <v>3952</v>
      </c>
      <c r="K2316" s="1306" t="s">
        <v>3955</v>
      </c>
    </row>
    <row r="2317" spans="1:13" ht="15.75" hidden="1" customHeight="1" x14ac:dyDescent="0.3">
      <c r="A2317" s="754"/>
      <c r="B2317" s="1309"/>
      <c r="C2317" s="1311"/>
      <c r="D2317" s="1311"/>
      <c r="E2317" s="1311"/>
      <c r="F2317" s="1311"/>
      <c r="G2317" s="1307"/>
      <c r="H2317" s="1307"/>
      <c r="I2317" s="985">
        <v>0.26960000000000001</v>
      </c>
      <c r="J2317" s="629">
        <v>0.1416</v>
      </c>
      <c r="K2317" s="1307"/>
    </row>
    <row r="2318" spans="1:13" ht="15.6" hidden="1" x14ac:dyDescent="0.3">
      <c r="A2318" s="754"/>
      <c r="B2318" s="407" t="s">
        <v>2248</v>
      </c>
      <c r="C2318" s="407"/>
      <c r="D2318" s="408" t="s">
        <v>2247</v>
      </c>
      <c r="E2318" s="407"/>
      <c r="F2318" s="407"/>
      <c r="G2318" s="966"/>
      <c r="H2318" s="966"/>
      <c r="I2318" s="966"/>
      <c r="J2318" s="409"/>
      <c r="K2318" s="966"/>
    </row>
    <row r="2319" spans="1:13" ht="15.6" hidden="1" x14ac:dyDescent="0.3">
      <c r="A2319" s="754"/>
      <c r="B2319" s="7" t="s">
        <v>2250</v>
      </c>
      <c r="C2319" s="7"/>
      <c r="D2319" s="20" t="s">
        <v>2249</v>
      </c>
      <c r="E2319" s="7"/>
      <c r="F2319" s="7"/>
      <c r="G2319" s="964"/>
      <c r="H2319" s="964"/>
      <c r="I2319" s="964"/>
      <c r="J2319" s="404"/>
      <c r="K2319" s="964"/>
    </row>
    <row r="2320" spans="1:13" ht="15.6" hidden="1" x14ac:dyDescent="0.3">
      <c r="A2320" s="754"/>
      <c r="B2320" s="573" t="s">
        <v>2251</v>
      </c>
      <c r="C2320" s="600"/>
      <c r="D2320" s="571" t="s">
        <v>2267</v>
      </c>
      <c r="E2320" s="9"/>
      <c r="F2320" s="9" t="s">
        <v>60</v>
      </c>
      <c r="G2320" s="916"/>
      <c r="H2320" s="916">
        <f>G2320*E2320</f>
        <v>0</v>
      </c>
      <c r="I2320" s="916">
        <f t="shared" ref="I2320:I2331" si="263">H2320*$I$14</f>
        <v>0</v>
      </c>
      <c r="J2320" s="10"/>
      <c r="K2320" s="953">
        <f t="shared" ref="K2320:K2331" si="264">SUM(H2320:I2320)</f>
        <v>0</v>
      </c>
    </row>
    <row r="2321" spans="1:11" ht="15.6" hidden="1" x14ac:dyDescent="0.3">
      <c r="A2321" s="754"/>
      <c r="B2321" s="573" t="s">
        <v>2252</v>
      </c>
      <c r="C2321" s="600"/>
      <c r="D2321" s="571" t="s">
        <v>2268</v>
      </c>
      <c r="E2321" s="9"/>
      <c r="F2321" s="9" t="s">
        <v>60</v>
      </c>
      <c r="G2321" s="916"/>
      <c r="H2321" s="916">
        <f t="shared" ref="H2321:H2335" si="265">G2321*E2321</f>
        <v>0</v>
      </c>
      <c r="I2321" s="916">
        <f t="shared" si="263"/>
        <v>0</v>
      </c>
      <c r="J2321" s="10"/>
      <c r="K2321" s="953">
        <f t="shared" si="264"/>
        <v>0</v>
      </c>
    </row>
    <row r="2322" spans="1:11" ht="15.6" hidden="1" x14ac:dyDescent="0.3">
      <c r="A2322" s="754"/>
      <c r="B2322" s="573" t="s">
        <v>2253</v>
      </c>
      <c r="C2322" s="600"/>
      <c r="D2322" s="571" t="s">
        <v>2269</v>
      </c>
      <c r="E2322" s="9"/>
      <c r="F2322" s="9" t="s">
        <v>60</v>
      </c>
      <c r="G2322" s="916"/>
      <c r="H2322" s="916">
        <f t="shared" si="265"/>
        <v>0</v>
      </c>
      <c r="I2322" s="916">
        <f t="shared" si="263"/>
        <v>0</v>
      </c>
      <c r="J2322" s="10"/>
      <c r="K2322" s="953">
        <f t="shared" si="264"/>
        <v>0</v>
      </c>
    </row>
    <row r="2323" spans="1:11" ht="15.6" hidden="1" x14ac:dyDescent="0.3">
      <c r="A2323" s="754"/>
      <c r="B2323" s="573" t="s">
        <v>2254</v>
      </c>
      <c r="C2323" s="600"/>
      <c r="D2323" s="571" t="s">
        <v>2270</v>
      </c>
      <c r="E2323" s="9"/>
      <c r="F2323" s="9" t="s">
        <v>60</v>
      </c>
      <c r="G2323" s="916"/>
      <c r="H2323" s="916">
        <f t="shared" si="265"/>
        <v>0</v>
      </c>
      <c r="I2323" s="916">
        <f t="shared" si="263"/>
        <v>0</v>
      </c>
      <c r="J2323" s="10"/>
      <c r="K2323" s="953">
        <f t="shared" si="264"/>
        <v>0</v>
      </c>
    </row>
    <row r="2324" spans="1:11" ht="15.6" hidden="1" x14ac:dyDescent="0.3">
      <c r="A2324" s="754"/>
      <c r="B2324" s="573" t="s">
        <v>2255</v>
      </c>
      <c r="C2324" s="600"/>
      <c r="D2324" s="571" t="s">
        <v>2271</v>
      </c>
      <c r="E2324" s="9"/>
      <c r="F2324" s="9" t="s">
        <v>60</v>
      </c>
      <c r="G2324" s="916"/>
      <c r="H2324" s="916">
        <f t="shared" si="265"/>
        <v>0</v>
      </c>
      <c r="I2324" s="916">
        <f t="shared" si="263"/>
        <v>0</v>
      </c>
      <c r="J2324" s="10"/>
      <c r="K2324" s="953">
        <f t="shared" si="264"/>
        <v>0</v>
      </c>
    </row>
    <row r="2325" spans="1:11" ht="15.6" hidden="1" x14ac:dyDescent="0.3">
      <c r="A2325" s="754"/>
      <c r="B2325" s="573" t="s">
        <v>2256</v>
      </c>
      <c r="C2325" s="600"/>
      <c r="D2325" s="571" t="s">
        <v>2272</v>
      </c>
      <c r="E2325" s="9"/>
      <c r="F2325" s="9" t="s">
        <v>60</v>
      </c>
      <c r="G2325" s="916"/>
      <c r="H2325" s="916">
        <f t="shared" si="265"/>
        <v>0</v>
      </c>
      <c r="I2325" s="916">
        <f t="shared" si="263"/>
        <v>0</v>
      </c>
      <c r="J2325" s="10"/>
      <c r="K2325" s="953">
        <f t="shared" si="264"/>
        <v>0</v>
      </c>
    </row>
    <row r="2326" spans="1:11" ht="15.6" hidden="1" x14ac:dyDescent="0.3">
      <c r="A2326" s="754"/>
      <c r="B2326" s="573" t="s">
        <v>2257</v>
      </c>
      <c r="C2326" s="600"/>
      <c r="D2326" s="571" t="s">
        <v>2273</v>
      </c>
      <c r="E2326" s="9"/>
      <c r="F2326" s="9" t="s">
        <v>60</v>
      </c>
      <c r="G2326" s="916"/>
      <c r="H2326" s="916">
        <f t="shared" si="265"/>
        <v>0</v>
      </c>
      <c r="I2326" s="916">
        <f t="shared" si="263"/>
        <v>0</v>
      </c>
      <c r="J2326" s="10"/>
      <c r="K2326" s="953">
        <f t="shared" si="264"/>
        <v>0</v>
      </c>
    </row>
    <row r="2327" spans="1:11" ht="15.6" hidden="1" x14ac:dyDescent="0.3">
      <c r="A2327" s="754"/>
      <c r="B2327" s="573" t="s">
        <v>2258</v>
      </c>
      <c r="C2327" s="600"/>
      <c r="D2327" s="571" t="s">
        <v>2274</v>
      </c>
      <c r="E2327" s="9"/>
      <c r="F2327" s="9" t="s">
        <v>60</v>
      </c>
      <c r="G2327" s="916"/>
      <c r="H2327" s="916">
        <f t="shared" si="265"/>
        <v>0</v>
      </c>
      <c r="I2327" s="916">
        <f t="shared" si="263"/>
        <v>0</v>
      </c>
      <c r="J2327" s="10"/>
      <c r="K2327" s="953">
        <f t="shared" si="264"/>
        <v>0</v>
      </c>
    </row>
    <row r="2328" spans="1:11" ht="15.6" hidden="1" x14ac:dyDescent="0.3">
      <c r="A2328" s="754"/>
      <c r="B2328" s="573" t="s">
        <v>2259</v>
      </c>
      <c r="C2328" s="600"/>
      <c r="D2328" s="571" t="s">
        <v>2275</v>
      </c>
      <c r="E2328" s="9"/>
      <c r="F2328" s="9" t="s">
        <v>60</v>
      </c>
      <c r="G2328" s="916"/>
      <c r="H2328" s="916">
        <f t="shared" si="265"/>
        <v>0</v>
      </c>
      <c r="I2328" s="916">
        <f t="shared" si="263"/>
        <v>0</v>
      </c>
      <c r="J2328" s="10"/>
      <c r="K2328" s="953">
        <f t="shared" si="264"/>
        <v>0</v>
      </c>
    </row>
    <row r="2329" spans="1:11" ht="15.6" hidden="1" x14ac:dyDescent="0.3">
      <c r="A2329" s="754"/>
      <c r="B2329" s="573" t="s">
        <v>2260</v>
      </c>
      <c r="C2329" s="600"/>
      <c r="D2329" s="571" t="s">
        <v>2276</v>
      </c>
      <c r="E2329" s="9"/>
      <c r="F2329" s="9" t="s">
        <v>60</v>
      </c>
      <c r="G2329" s="916"/>
      <c r="H2329" s="916">
        <f t="shared" si="265"/>
        <v>0</v>
      </c>
      <c r="I2329" s="916">
        <f t="shared" si="263"/>
        <v>0</v>
      </c>
      <c r="J2329" s="10"/>
      <c r="K2329" s="953">
        <f t="shared" si="264"/>
        <v>0</v>
      </c>
    </row>
    <row r="2330" spans="1:11" ht="15.6" hidden="1" x14ac:dyDescent="0.3">
      <c r="A2330" s="754"/>
      <c r="B2330" s="573" t="s">
        <v>2261</v>
      </c>
      <c r="C2330" s="600"/>
      <c r="D2330" s="571" t="s">
        <v>2277</v>
      </c>
      <c r="E2330" s="9"/>
      <c r="F2330" s="9" t="s">
        <v>60</v>
      </c>
      <c r="G2330" s="916"/>
      <c r="H2330" s="916">
        <f t="shared" si="265"/>
        <v>0</v>
      </c>
      <c r="I2330" s="916">
        <f t="shared" si="263"/>
        <v>0</v>
      </c>
      <c r="J2330" s="10"/>
      <c r="K2330" s="953">
        <f t="shared" si="264"/>
        <v>0</v>
      </c>
    </row>
    <row r="2331" spans="1:11" ht="15.6" hidden="1" x14ac:dyDescent="0.3">
      <c r="A2331" s="754"/>
      <c r="B2331" s="573" t="s">
        <v>2262</v>
      </c>
      <c r="C2331" s="600"/>
      <c r="D2331" s="571" t="s">
        <v>2278</v>
      </c>
      <c r="E2331" s="9"/>
      <c r="F2331" s="9" t="s">
        <v>60</v>
      </c>
      <c r="G2331" s="916"/>
      <c r="H2331" s="916">
        <f t="shared" si="265"/>
        <v>0</v>
      </c>
      <c r="I2331" s="916">
        <f t="shared" si="263"/>
        <v>0</v>
      </c>
      <c r="J2331" s="10"/>
      <c r="K2331" s="953">
        <f t="shared" si="264"/>
        <v>0</v>
      </c>
    </row>
    <row r="2332" spans="1:11" ht="15.6" hidden="1" x14ac:dyDescent="0.3">
      <c r="A2332" s="754"/>
      <c r="B2332" s="9"/>
      <c r="C2332" s="9"/>
      <c r="D2332" s="9"/>
      <c r="E2332" s="9"/>
      <c r="F2332" s="9"/>
      <c r="G2332" s="916"/>
      <c r="H2332" s="916"/>
      <c r="I2332" s="916"/>
      <c r="J2332" s="9"/>
      <c r="K2332" s="916"/>
    </row>
    <row r="2333" spans="1:11" ht="15.6" hidden="1" x14ac:dyDescent="0.3">
      <c r="A2333" s="754"/>
      <c r="B2333" s="7" t="s">
        <v>2264</v>
      </c>
      <c r="C2333" s="7"/>
      <c r="D2333" s="20" t="s">
        <v>2263</v>
      </c>
      <c r="E2333" s="7"/>
      <c r="F2333" s="7"/>
      <c r="G2333" s="964"/>
      <c r="H2333" s="964"/>
      <c r="I2333" s="964"/>
      <c r="J2333" s="404"/>
      <c r="K2333" s="964"/>
    </row>
    <row r="2334" spans="1:11" ht="15.6" hidden="1" x14ac:dyDescent="0.3">
      <c r="A2334" s="754"/>
      <c r="B2334" s="573" t="s">
        <v>2265</v>
      </c>
      <c r="C2334" s="573"/>
      <c r="D2334" s="571" t="s">
        <v>2279</v>
      </c>
      <c r="E2334" s="9"/>
      <c r="F2334" s="9" t="s">
        <v>60</v>
      </c>
      <c r="G2334" s="916"/>
      <c r="H2334" s="916">
        <f t="shared" si="265"/>
        <v>0</v>
      </c>
      <c r="I2334" s="916">
        <f>H2334*$I$14</f>
        <v>0</v>
      </c>
      <c r="J2334" s="10"/>
      <c r="K2334" s="953">
        <f>SUM(H2334:I2334)</f>
        <v>0</v>
      </c>
    </row>
    <row r="2335" spans="1:11" ht="15.6" hidden="1" x14ac:dyDescent="0.3">
      <c r="A2335" s="754"/>
      <c r="B2335" s="573" t="s">
        <v>2266</v>
      </c>
      <c r="C2335" s="573"/>
      <c r="D2335" s="571" t="s">
        <v>2280</v>
      </c>
      <c r="E2335" s="9"/>
      <c r="F2335" s="9" t="s">
        <v>60</v>
      </c>
      <c r="G2335" s="916"/>
      <c r="H2335" s="916">
        <f t="shared" si="265"/>
        <v>0</v>
      </c>
      <c r="I2335" s="916">
        <f>H2335*$I$14</f>
        <v>0</v>
      </c>
      <c r="J2335" s="10"/>
      <c r="K2335" s="953">
        <f>SUM(H2335:I2335)</f>
        <v>0</v>
      </c>
    </row>
    <row r="2336" spans="1:11" ht="15.6" hidden="1" x14ac:dyDescent="0.3">
      <c r="A2336" s="754"/>
      <c r="B2336" s="573"/>
      <c r="C2336" s="36"/>
      <c r="D2336" s="632"/>
      <c r="E2336" s="44"/>
      <c r="F2336" s="44"/>
      <c r="G2336" s="916"/>
      <c r="H2336" s="916"/>
      <c r="I2336" s="916"/>
      <c r="J2336" s="44"/>
      <c r="K2336" s="916"/>
    </row>
    <row r="2337" spans="1:13" ht="15.6" x14ac:dyDescent="0.3">
      <c r="A2337" s="754" t="str">
        <f>IF(K2337&lt;&gt;0,"x","")</f>
        <v>x</v>
      </c>
      <c r="B2337" s="407" t="s">
        <v>2281</v>
      </c>
      <c r="C2337" s="407"/>
      <c r="D2337" s="408" t="s">
        <v>2282</v>
      </c>
      <c r="E2337" s="407"/>
      <c r="F2337" s="407"/>
      <c r="G2337" s="966"/>
      <c r="H2337" s="966">
        <f>TRUNC(SUM(H2338:H2339),2)</f>
        <v>5081.3900000000003</v>
      </c>
      <c r="I2337" s="966">
        <f>TRUNC(SUM(I2338:I2339),2)</f>
        <v>1369.78</v>
      </c>
      <c r="J2337" s="966">
        <f>TRUNC(SUM(J2338:J2339),2)</f>
        <v>0</v>
      </c>
      <c r="K2337" s="966">
        <f>TRUNC(SUM(K2338:K2339),2)</f>
        <v>6451.17</v>
      </c>
      <c r="L2337" s="1058"/>
      <c r="M2337" s="1058"/>
    </row>
    <row r="2338" spans="1:13" ht="15.6" x14ac:dyDescent="0.3">
      <c r="A2338" s="754" t="str">
        <f>IF(K2338&lt;&gt;0,"x","")</f>
        <v>x</v>
      </c>
      <c r="B2338" s="69" t="s">
        <v>2974</v>
      </c>
      <c r="C2338" s="1164" t="s">
        <v>4637</v>
      </c>
      <c r="D2338" s="80" t="s">
        <v>2973</v>
      </c>
      <c r="E2338" s="9">
        <v>584.79999999999995</v>
      </c>
      <c r="F2338" s="29" t="s">
        <v>237</v>
      </c>
      <c r="G2338" s="970">
        <v>1.6671506512127487</v>
      </c>
      <c r="H2338" s="970">
        <f>TRUNC(G2338*E2338,2)</f>
        <v>974.94</v>
      </c>
      <c r="I2338" s="916">
        <f>TRUNC(H2338*$I$14,2)</f>
        <v>262.81</v>
      </c>
      <c r="J2338" s="30"/>
      <c r="K2338" s="953">
        <f>TRUNC(SUM(H2338:I2338),2)</f>
        <v>1237.75</v>
      </c>
      <c r="L2338" s="1058"/>
      <c r="M2338" s="1058"/>
    </row>
    <row r="2339" spans="1:13" s="1058" customFormat="1" ht="15.6" x14ac:dyDescent="0.3">
      <c r="A2339" s="1060" t="str">
        <f>IF(K2339&lt;&gt;0,"x","")</f>
        <v>x</v>
      </c>
      <c r="B2339" s="69" t="s">
        <v>3800</v>
      </c>
      <c r="C2339" s="69" t="s">
        <v>3143</v>
      </c>
      <c r="D2339" s="80" t="s">
        <v>3802</v>
      </c>
      <c r="E2339" s="1051">
        <v>90</v>
      </c>
      <c r="F2339" s="29" t="s">
        <v>3801</v>
      </c>
      <c r="G2339" s="970">
        <v>45.627280980559448</v>
      </c>
      <c r="H2339" s="970">
        <f>TRUNC(G2339*E2339,2)</f>
        <v>4106.45</v>
      </c>
      <c r="I2339" s="916">
        <f>TRUNC(H2339*$I$14,2)</f>
        <v>1106.97</v>
      </c>
      <c r="J2339" s="10"/>
      <c r="K2339" s="953">
        <f>TRUNC(SUM(H2339:I2339),2)</f>
        <v>5213.42</v>
      </c>
    </row>
    <row r="2340" spans="1:13" ht="15.6" x14ac:dyDescent="0.3">
      <c r="A2340" s="754" t="s">
        <v>4247</v>
      </c>
      <c r="B2340" s="43"/>
      <c r="C2340" s="43"/>
      <c r="D2340" s="43"/>
      <c r="E2340" s="43"/>
      <c r="F2340" s="43"/>
      <c r="G2340" s="1002"/>
      <c r="H2340" s="916"/>
      <c r="I2340" s="916"/>
      <c r="J2340" s="10"/>
      <c r="K2340" s="953"/>
      <c r="L2340" s="1058"/>
      <c r="M2340" s="1058"/>
    </row>
    <row r="2341" spans="1:13" ht="15.6" hidden="1" x14ac:dyDescent="0.3">
      <c r="A2341" s="754"/>
      <c r="B2341" s="407" t="s">
        <v>2284</v>
      </c>
      <c r="C2341" s="407"/>
      <c r="D2341" s="408" t="s">
        <v>2283</v>
      </c>
      <c r="E2341" s="407"/>
      <c r="F2341" s="407"/>
      <c r="G2341" s="966"/>
      <c r="H2341" s="966"/>
      <c r="I2341" s="966"/>
      <c r="J2341" s="409"/>
      <c r="K2341" s="966"/>
    </row>
    <row r="2342" spans="1:13" ht="15.6" hidden="1" x14ac:dyDescent="0.3">
      <c r="A2342" s="754"/>
      <c r="B2342" s="7" t="s">
        <v>2289</v>
      </c>
      <c r="C2342" s="7"/>
      <c r="D2342" s="20" t="s">
        <v>2288</v>
      </c>
      <c r="E2342" s="7"/>
      <c r="F2342" s="7"/>
      <c r="G2342" s="964"/>
      <c r="H2342" s="964">
        <f>G2342*F2342</f>
        <v>0</v>
      </c>
      <c r="I2342" s="964">
        <f>H2342*$I$14</f>
        <v>0</v>
      </c>
      <c r="J2342" s="404"/>
      <c r="K2342" s="964">
        <f>SUM(H2342:I2342)</f>
        <v>0</v>
      </c>
    </row>
    <row r="2343" spans="1:13" ht="15.6" hidden="1" x14ac:dyDescent="0.3">
      <c r="A2343" s="754"/>
      <c r="B2343" s="45"/>
      <c r="C2343" s="602"/>
      <c r="D2343" s="632"/>
      <c r="E2343" s="46"/>
      <c r="F2343" s="46"/>
      <c r="G2343" s="962"/>
      <c r="H2343" s="962"/>
      <c r="I2343" s="962"/>
      <c r="J2343" s="46"/>
      <c r="K2343" s="962"/>
    </row>
    <row r="2344" spans="1:13" ht="15.6" hidden="1" x14ac:dyDescent="0.3">
      <c r="A2344" s="754"/>
      <c r="B2344" s="7" t="s">
        <v>2290</v>
      </c>
      <c r="C2344" s="7"/>
      <c r="D2344" s="20" t="s">
        <v>2299</v>
      </c>
      <c r="E2344" s="7"/>
      <c r="F2344" s="7"/>
      <c r="G2344" s="964"/>
      <c r="H2344" s="964">
        <f>G2344*F2344</f>
        <v>0</v>
      </c>
      <c r="I2344" s="964">
        <f>H2344*$I$14</f>
        <v>0</v>
      </c>
      <c r="J2344" s="404"/>
      <c r="K2344" s="964">
        <f>SUM(H2344:I2344)</f>
        <v>0</v>
      </c>
    </row>
    <row r="2345" spans="1:13" ht="15.6" hidden="1" x14ac:dyDescent="0.3">
      <c r="A2345" s="754"/>
      <c r="B2345" s="45"/>
      <c r="C2345" s="602"/>
      <c r="D2345" s="632"/>
      <c r="E2345" s="46"/>
      <c r="F2345" s="46"/>
      <c r="G2345" s="962"/>
      <c r="H2345" s="962"/>
      <c r="I2345" s="962"/>
      <c r="J2345" s="46"/>
      <c r="K2345" s="962"/>
    </row>
    <row r="2346" spans="1:13" ht="15.6" hidden="1" x14ac:dyDescent="0.3">
      <c r="A2346" s="754"/>
      <c r="B2346" s="7" t="s">
        <v>2291</v>
      </c>
      <c r="C2346" s="7"/>
      <c r="D2346" s="20" t="s">
        <v>168</v>
      </c>
      <c r="E2346" s="7"/>
      <c r="F2346" s="7"/>
      <c r="G2346" s="964"/>
      <c r="H2346" s="964">
        <f>G2346*F2346</f>
        <v>0</v>
      </c>
      <c r="I2346" s="964">
        <f>H2346*$I$14</f>
        <v>0</v>
      </c>
      <c r="J2346" s="404"/>
      <c r="K2346" s="964">
        <f>SUM(H2346:I2346)</f>
        <v>0</v>
      </c>
    </row>
    <row r="2347" spans="1:13" ht="15.6" hidden="1" x14ac:dyDescent="0.3">
      <c r="A2347" s="754"/>
      <c r="B2347" s="45"/>
      <c r="C2347" s="602"/>
      <c r="D2347" s="632"/>
      <c r="E2347" s="46"/>
      <c r="F2347" s="46"/>
      <c r="G2347" s="962"/>
      <c r="H2347" s="962"/>
      <c r="I2347" s="962"/>
      <c r="J2347" s="46"/>
      <c r="K2347" s="962"/>
    </row>
    <row r="2348" spans="1:13" ht="15.6" hidden="1" x14ac:dyDescent="0.3">
      <c r="A2348" s="754"/>
      <c r="B2348" s="7" t="s">
        <v>2292</v>
      </c>
      <c r="C2348" s="7"/>
      <c r="D2348" s="20" t="s">
        <v>169</v>
      </c>
      <c r="E2348" s="7"/>
      <c r="F2348" s="7"/>
      <c r="G2348" s="964"/>
      <c r="H2348" s="964">
        <f>G2348*F2348</f>
        <v>0</v>
      </c>
      <c r="I2348" s="964">
        <f>H2348*$I$14</f>
        <v>0</v>
      </c>
      <c r="J2348" s="404"/>
      <c r="K2348" s="964">
        <f>SUM(H2348:I2348)</f>
        <v>0</v>
      </c>
    </row>
    <row r="2349" spans="1:13" ht="15.6" hidden="1" x14ac:dyDescent="0.3">
      <c r="A2349" s="754"/>
      <c r="B2349" s="45"/>
      <c r="C2349" s="602"/>
      <c r="D2349" s="632"/>
      <c r="E2349" s="46"/>
      <c r="F2349" s="46"/>
      <c r="G2349" s="962"/>
      <c r="H2349" s="962"/>
      <c r="I2349" s="962"/>
      <c r="J2349" s="46"/>
      <c r="K2349" s="962"/>
    </row>
    <row r="2350" spans="1:13" ht="15.6" hidden="1" x14ac:dyDescent="0.3">
      <c r="A2350" s="754"/>
      <c r="B2350" s="7" t="s">
        <v>2293</v>
      </c>
      <c r="C2350" s="7"/>
      <c r="D2350" s="20" t="s">
        <v>170</v>
      </c>
      <c r="E2350" s="7"/>
      <c r="F2350" s="7"/>
      <c r="G2350" s="964"/>
      <c r="H2350" s="964">
        <f>G2350*F2350</f>
        <v>0</v>
      </c>
      <c r="I2350" s="964">
        <f>H2350*$I$14</f>
        <v>0</v>
      </c>
      <c r="J2350" s="404"/>
      <c r="K2350" s="964">
        <f>SUM(H2350:I2350)</f>
        <v>0</v>
      </c>
    </row>
    <row r="2351" spans="1:13" ht="15.6" hidden="1" x14ac:dyDescent="0.3">
      <c r="A2351" s="754"/>
      <c r="B2351" s="45"/>
      <c r="C2351" s="602"/>
      <c r="D2351" s="632"/>
      <c r="E2351" s="46"/>
      <c r="F2351" s="46"/>
      <c r="G2351" s="962"/>
      <c r="H2351" s="962"/>
      <c r="I2351" s="962"/>
      <c r="J2351" s="46"/>
      <c r="K2351" s="962"/>
    </row>
    <row r="2352" spans="1:13" ht="15.6" hidden="1" x14ac:dyDescent="0.3">
      <c r="A2352" s="754"/>
      <c r="B2352" s="7" t="s">
        <v>2294</v>
      </c>
      <c r="C2352" s="7"/>
      <c r="D2352" s="20" t="s">
        <v>2300</v>
      </c>
      <c r="E2352" s="7"/>
      <c r="F2352" s="7"/>
      <c r="G2352" s="964"/>
      <c r="H2352" s="964">
        <f>G2352*F2352</f>
        <v>0</v>
      </c>
      <c r="I2352" s="964">
        <f>H2352*$I$14</f>
        <v>0</v>
      </c>
      <c r="J2352" s="404"/>
      <c r="K2352" s="964">
        <f>SUM(H2352:I2352)</f>
        <v>0</v>
      </c>
    </row>
    <row r="2353" spans="1:13" ht="15.6" hidden="1" x14ac:dyDescent="0.3">
      <c r="A2353" s="754"/>
      <c r="B2353" s="45"/>
      <c r="C2353" s="602"/>
      <c r="D2353" s="632"/>
      <c r="E2353" s="46"/>
      <c r="F2353" s="46"/>
      <c r="G2353" s="962"/>
      <c r="H2353" s="962"/>
      <c r="I2353" s="962"/>
      <c r="J2353" s="46"/>
      <c r="K2353" s="962"/>
    </row>
    <row r="2354" spans="1:13" ht="15.6" x14ac:dyDescent="0.3">
      <c r="A2354" s="754" t="str">
        <f>IF(K2354&lt;&gt;0,"x","")</f>
        <v>x</v>
      </c>
      <c r="B2354" s="407" t="s">
        <v>2296</v>
      </c>
      <c r="C2354" s="407"/>
      <c r="D2354" s="408" t="s">
        <v>2297</v>
      </c>
      <c r="E2354" s="407"/>
      <c r="F2354" s="407"/>
      <c r="G2354" s="966"/>
      <c r="H2354" s="966">
        <f>TRUNC(H2355,2)</f>
        <v>479.53</v>
      </c>
      <c r="I2354" s="966">
        <f>TRUNC(I2355,2)</f>
        <v>129.26</v>
      </c>
      <c r="J2354" s="966">
        <f>TRUNC(J2355,2)</f>
        <v>0</v>
      </c>
      <c r="K2354" s="966">
        <f>TRUNC(K2355,2)</f>
        <v>608.79</v>
      </c>
      <c r="L2354" s="1058"/>
      <c r="M2354" s="1058"/>
    </row>
    <row r="2355" spans="1:13" ht="15.6" x14ac:dyDescent="0.3">
      <c r="A2355" s="754" t="str">
        <f>IF(K2355&lt;&gt;0,"x","")</f>
        <v>x</v>
      </c>
      <c r="B2355" s="24" t="s">
        <v>3079</v>
      </c>
      <c r="C2355" s="24" t="s">
        <v>4245</v>
      </c>
      <c r="D2355" s="115" t="s">
        <v>3080</v>
      </c>
      <c r="E2355" s="23">
        <v>584.79999999999995</v>
      </c>
      <c r="F2355" s="21" t="s">
        <v>237</v>
      </c>
      <c r="G2355" s="852">
        <v>0.82</v>
      </c>
      <c r="H2355" s="852">
        <f>TRUNC(G2355*E2355,2)</f>
        <v>479.53</v>
      </c>
      <c r="I2355" s="852">
        <f>TRUNC(H2355*$I$14,2)</f>
        <v>129.26</v>
      </c>
      <c r="J2355" s="75"/>
      <c r="K2355" s="954">
        <f>TRUNC(SUM(H2355:I2355),2)</f>
        <v>608.79</v>
      </c>
      <c r="L2355" s="1058"/>
      <c r="M2355" s="1058"/>
    </row>
    <row r="2356" spans="1:13" ht="15.6" x14ac:dyDescent="0.3">
      <c r="A2356" s="754" t="s">
        <v>4247</v>
      </c>
      <c r="B2356" s="45"/>
      <c r="C2356" s="602"/>
      <c r="D2356" s="631"/>
      <c r="E2356" s="46"/>
      <c r="F2356" s="46"/>
      <c r="G2356" s="962"/>
      <c r="H2356" s="969"/>
      <c r="I2356" s="969"/>
      <c r="J2356" s="18"/>
      <c r="K2356" s="958"/>
      <c r="L2356" s="1058"/>
      <c r="M2356" s="1058"/>
    </row>
    <row r="2357" spans="1:13" ht="15.6" hidden="1" x14ac:dyDescent="0.3">
      <c r="A2357" s="754"/>
      <c r="B2357" s="407" t="s">
        <v>2295</v>
      </c>
      <c r="C2357" s="407"/>
      <c r="D2357" s="408" t="s">
        <v>2298</v>
      </c>
      <c r="E2357" s="407" t="s">
        <v>112</v>
      </c>
      <c r="F2357" s="407"/>
      <c r="G2357" s="966"/>
      <c r="H2357" s="966">
        <f>G2357*F2357</f>
        <v>0</v>
      </c>
      <c r="I2357" s="966">
        <f>H2357*$I$14</f>
        <v>0</v>
      </c>
      <c r="J2357" s="409"/>
      <c r="K2357" s="966">
        <f>SUM(H2357:I2357)</f>
        <v>0</v>
      </c>
    </row>
    <row r="2358" spans="1:13" ht="9" hidden="1" customHeight="1" x14ac:dyDescent="0.3">
      <c r="A2358" s="754"/>
      <c r="B2358" s="45"/>
      <c r="C2358" s="602"/>
      <c r="D2358" s="632"/>
      <c r="E2358" s="46"/>
      <c r="F2358" s="46"/>
      <c r="G2358" s="962"/>
      <c r="H2358" s="962"/>
      <c r="I2358" s="962"/>
      <c r="J2358" s="46"/>
      <c r="K2358" s="962"/>
    </row>
    <row r="2359" spans="1:13" ht="15.75" customHeight="1" x14ac:dyDescent="0.3">
      <c r="A2359" s="754" t="s">
        <v>4247</v>
      </c>
      <c r="B2359" s="33" t="s">
        <v>2457</v>
      </c>
      <c r="C2359" s="758"/>
      <c r="D2359" s="758" t="s">
        <v>2285</v>
      </c>
      <c r="E2359" s="758"/>
      <c r="F2359" s="758"/>
      <c r="G2359" s="968"/>
      <c r="H2359" s="968"/>
      <c r="I2359" s="968"/>
      <c r="J2359" s="758"/>
      <c r="K2359" s="968"/>
    </row>
    <row r="2360" spans="1:13" ht="15.75" hidden="1" customHeight="1" x14ac:dyDescent="0.3">
      <c r="A2360" s="754"/>
      <c r="B2360" s="1308" t="s">
        <v>226</v>
      </c>
      <c r="C2360" s="1310" t="s">
        <v>227</v>
      </c>
      <c r="D2360" s="1310" t="s">
        <v>228</v>
      </c>
      <c r="E2360" s="1310" t="s">
        <v>229</v>
      </c>
      <c r="F2360" s="1310" t="s">
        <v>230</v>
      </c>
      <c r="G2360" s="1306" t="s">
        <v>3953</v>
      </c>
      <c r="H2360" s="1306" t="s">
        <v>3954</v>
      </c>
      <c r="I2360" s="981" t="s">
        <v>233</v>
      </c>
      <c r="J2360" s="628" t="s">
        <v>3952</v>
      </c>
      <c r="K2360" s="1306" t="s">
        <v>3955</v>
      </c>
    </row>
    <row r="2361" spans="1:13" ht="15.75" hidden="1" customHeight="1" x14ac:dyDescent="0.3">
      <c r="A2361" s="754"/>
      <c r="B2361" s="1309"/>
      <c r="C2361" s="1311"/>
      <c r="D2361" s="1311"/>
      <c r="E2361" s="1311"/>
      <c r="F2361" s="1311"/>
      <c r="G2361" s="1307"/>
      <c r="H2361" s="1307"/>
      <c r="I2361" s="985">
        <v>0.26960000000000001</v>
      </c>
      <c r="J2361" s="629">
        <v>0.1416</v>
      </c>
      <c r="K2361" s="1307"/>
    </row>
    <row r="2362" spans="1:13" ht="15.6" x14ac:dyDescent="0.3">
      <c r="A2362" s="754" t="str">
        <f>IF(K2362&lt;&gt;0,"x","")</f>
        <v>x</v>
      </c>
      <c r="B2362" s="407" t="s">
        <v>2287</v>
      </c>
      <c r="C2362" s="407"/>
      <c r="D2362" s="408" t="s">
        <v>2286</v>
      </c>
      <c r="E2362" s="407"/>
      <c r="F2362" s="407"/>
      <c r="G2362" s="966"/>
      <c r="H2362" s="966">
        <f>TRUNC(SUM(H2374:H2383),2)</f>
        <v>27772.799999999999</v>
      </c>
      <c r="I2362" s="966">
        <f>TRUNC(SUM(I2374:I2383),2)</f>
        <v>7486.67</v>
      </c>
      <c r="J2362" s="966">
        <f>TRUNC(SUM(J2374:J2383),2)</f>
        <v>0</v>
      </c>
      <c r="K2362" s="966">
        <f>TRUNC(SUM(K2374:K2383),2)</f>
        <v>35259.47</v>
      </c>
    </row>
    <row r="2363" spans="1:13" ht="15.6" x14ac:dyDescent="0.3">
      <c r="A2363" s="754" t="s">
        <v>4247</v>
      </c>
      <c r="B2363" s="7" t="s">
        <v>2302</v>
      </c>
      <c r="C2363" s="7"/>
      <c r="D2363" s="20" t="s">
        <v>2301</v>
      </c>
      <c r="E2363" s="7"/>
      <c r="F2363" s="7"/>
      <c r="G2363" s="964"/>
      <c r="H2363" s="964"/>
      <c r="I2363" s="964"/>
      <c r="J2363" s="404"/>
      <c r="K2363" s="964"/>
    </row>
    <row r="2364" spans="1:13" ht="15.6" hidden="1" x14ac:dyDescent="0.3">
      <c r="A2364" s="754"/>
      <c r="B2364" s="573" t="s">
        <v>2303</v>
      </c>
      <c r="C2364" s="573"/>
      <c r="D2364" s="73" t="s">
        <v>2320</v>
      </c>
      <c r="E2364" s="573"/>
      <c r="F2364" s="573" t="s">
        <v>2319</v>
      </c>
      <c r="G2364" s="1037"/>
      <c r="H2364" s="916">
        <f>G2364*E2364</f>
        <v>0</v>
      </c>
      <c r="I2364" s="916">
        <f t="shared" ref="I2364:I2379" si="266">H2364*$I$14</f>
        <v>0</v>
      </c>
      <c r="J2364" s="10"/>
      <c r="K2364" s="953">
        <f t="shared" ref="K2364:K2379" si="267">SUM(H2364:I2364)</f>
        <v>0</v>
      </c>
    </row>
    <row r="2365" spans="1:13" ht="15.6" hidden="1" x14ac:dyDescent="0.3">
      <c r="A2365" s="754"/>
      <c r="B2365" s="573" t="s">
        <v>2304</v>
      </c>
      <c r="C2365" s="573"/>
      <c r="D2365" s="73" t="s">
        <v>2321</v>
      </c>
      <c r="E2365" s="573"/>
      <c r="F2365" s="573" t="s">
        <v>2319</v>
      </c>
      <c r="G2365" s="1037"/>
      <c r="H2365" s="916">
        <f t="shared" ref="H2365:H2379" si="268">G2365*E2365</f>
        <v>0</v>
      </c>
      <c r="I2365" s="916">
        <f t="shared" si="266"/>
        <v>0</v>
      </c>
      <c r="J2365" s="10"/>
      <c r="K2365" s="953">
        <f t="shared" si="267"/>
        <v>0</v>
      </c>
    </row>
    <row r="2366" spans="1:13" ht="15.6" hidden="1" x14ac:dyDescent="0.3">
      <c r="A2366" s="754"/>
      <c r="B2366" s="573" t="s">
        <v>2305</v>
      </c>
      <c r="C2366" s="573"/>
      <c r="D2366" s="73" t="s">
        <v>2322</v>
      </c>
      <c r="E2366" s="573"/>
      <c r="F2366" s="573" t="s">
        <v>2319</v>
      </c>
      <c r="G2366" s="1037"/>
      <c r="H2366" s="916">
        <f t="shared" si="268"/>
        <v>0</v>
      </c>
      <c r="I2366" s="916">
        <f t="shared" si="266"/>
        <v>0</v>
      </c>
      <c r="J2366" s="10"/>
      <c r="K2366" s="953">
        <f t="shared" si="267"/>
        <v>0</v>
      </c>
    </row>
    <row r="2367" spans="1:13" ht="15.6" hidden="1" x14ac:dyDescent="0.3">
      <c r="A2367" s="754"/>
      <c r="B2367" s="573" t="s">
        <v>2306</v>
      </c>
      <c r="C2367" s="573"/>
      <c r="D2367" s="73" t="s">
        <v>2323</v>
      </c>
      <c r="E2367" s="573"/>
      <c r="F2367" s="573" t="s">
        <v>2319</v>
      </c>
      <c r="G2367" s="1037"/>
      <c r="H2367" s="916">
        <f t="shared" si="268"/>
        <v>0</v>
      </c>
      <c r="I2367" s="916">
        <f t="shared" si="266"/>
        <v>0</v>
      </c>
      <c r="J2367" s="10"/>
      <c r="K2367" s="953">
        <f t="shared" si="267"/>
        <v>0</v>
      </c>
    </row>
    <row r="2368" spans="1:13" ht="15.6" hidden="1" x14ac:dyDescent="0.3">
      <c r="A2368" s="754"/>
      <c r="B2368" s="573" t="s">
        <v>2307</v>
      </c>
      <c r="C2368" s="573"/>
      <c r="D2368" s="73" t="s">
        <v>2324</v>
      </c>
      <c r="E2368" s="573"/>
      <c r="F2368" s="573" t="s">
        <v>2319</v>
      </c>
      <c r="G2368" s="1037"/>
      <c r="H2368" s="916">
        <f t="shared" si="268"/>
        <v>0</v>
      </c>
      <c r="I2368" s="916">
        <f t="shared" si="266"/>
        <v>0</v>
      </c>
      <c r="J2368" s="10"/>
      <c r="K2368" s="953">
        <f t="shared" si="267"/>
        <v>0</v>
      </c>
    </row>
    <row r="2369" spans="1:12" ht="15.6" hidden="1" x14ac:dyDescent="0.3">
      <c r="A2369" s="754"/>
      <c r="B2369" s="573" t="s">
        <v>2308</v>
      </c>
      <c r="C2369" s="573"/>
      <c r="D2369" s="73" t="s">
        <v>2325</v>
      </c>
      <c r="E2369" s="573"/>
      <c r="F2369" s="573" t="s">
        <v>2319</v>
      </c>
      <c r="G2369" s="1037"/>
      <c r="H2369" s="916">
        <f t="shared" si="268"/>
        <v>0</v>
      </c>
      <c r="I2369" s="916">
        <f t="shared" si="266"/>
        <v>0</v>
      </c>
      <c r="J2369" s="10"/>
      <c r="K2369" s="953">
        <f t="shared" si="267"/>
        <v>0</v>
      </c>
    </row>
    <row r="2370" spans="1:12" ht="15.6" hidden="1" x14ac:dyDescent="0.3">
      <c r="A2370" s="754"/>
      <c r="B2370" s="573" t="s">
        <v>2309</v>
      </c>
      <c r="C2370" s="573"/>
      <c r="D2370" s="73" t="s">
        <v>2326</v>
      </c>
      <c r="E2370" s="573"/>
      <c r="F2370" s="573" t="s">
        <v>2319</v>
      </c>
      <c r="G2370" s="1037"/>
      <c r="H2370" s="916">
        <f t="shared" si="268"/>
        <v>0</v>
      </c>
      <c r="I2370" s="916">
        <f t="shared" si="266"/>
        <v>0</v>
      </c>
      <c r="J2370" s="10"/>
      <c r="K2370" s="953">
        <f t="shared" si="267"/>
        <v>0</v>
      </c>
    </row>
    <row r="2371" spans="1:12" ht="15.6" hidden="1" x14ac:dyDescent="0.3">
      <c r="A2371" s="754"/>
      <c r="B2371" s="573" t="s">
        <v>2310</v>
      </c>
      <c r="C2371" s="573"/>
      <c r="D2371" s="73" t="s">
        <v>2327</v>
      </c>
      <c r="E2371" s="573"/>
      <c r="F2371" s="573" t="s">
        <v>2319</v>
      </c>
      <c r="G2371" s="1037"/>
      <c r="H2371" s="916">
        <f t="shared" si="268"/>
        <v>0</v>
      </c>
      <c r="I2371" s="916">
        <f t="shared" si="266"/>
        <v>0</v>
      </c>
      <c r="J2371" s="10"/>
      <c r="K2371" s="953">
        <f t="shared" si="267"/>
        <v>0</v>
      </c>
    </row>
    <row r="2372" spans="1:12" ht="15.6" hidden="1" x14ac:dyDescent="0.3">
      <c r="A2372" s="754"/>
      <c r="B2372" s="573" t="s">
        <v>2311</v>
      </c>
      <c r="C2372" s="573"/>
      <c r="D2372" s="73" t="s">
        <v>2328</v>
      </c>
      <c r="E2372" s="573"/>
      <c r="F2372" s="573" t="s">
        <v>2319</v>
      </c>
      <c r="G2372" s="1037"/>
      <c r="H2372" s="916">
        <f t="shared" si="268"/>
        <v>0</v>
      </c>
      <c r="I2372" s="916">
        <f t="shared" si="266"/>
        <v>0</v>
      </c>
      <c r="J2372" s="10"/>
      <c r="K2372" s="953">
        <f t="shared" si="267"/>
        <v>0</v>
      </c>
    </row>
    <row r="2373" spans="1:12" ht="15.6" hidden="1" x14ac:dyDescent="0.3">
      <c r="A2373" s="754"/>
      <c r="B2373" s="573" t="s">
        <v>2312</v>
      </c>
      <c r="C2373" s="573"/>
      <c r="D2373" s="73" t="s">
        <v>2329</v>
      </c>
      <c r="E2373" s="573"/>
      <c r="F2373" s="573" t="s">
        <v>2319</v>
      </c>
      <c r="G2373" s="1037"/>
      <c r="H2373" s="916">
        <f t="shared" si="268"/>
        <v>0</v>
      </c>
      <c r="I2373" s="916">
        <f t="shared" si="266"/>
        <v>0</v>
      </c>
      <c r="J2373" s="10"/>
      <c r="K2373" s="953">
        <f t="shared" si="267"/>
        <v>0</v>
      </c>
    </row>
    <row r="2374" spans="1:12" ht="15.6" x14ac:dyDescent="0.3">
      <c r="A2374" s="1050" t="str">
        <f>IF(K2374&lt;&gt;0,"x","")</f>
        <v>x</v>
      </c>
      <c r="B2374" s="882" t="s">
        <v>2313</v>
      </c>
      <c r="C2374" s="1052" t="s">
        <v>4565</v>
      </c>
      <c r="D2374" s="887" t="s">
        <v>4624</v>
      </c>
      <c r="E2374" s="9">
        <f>8*22*4</f>
        <v>704</v>
      </c>
      <c r="F2374" s="695" t="s">
        <v>2558</v>
      </c>
      <c r="G2374" s="916">
        <v>21.34</v>
      </c>
      <c r="H2374" s="916">
        <f>TRUNC(G2374*E2374,2)</f>
        <v>15023.36</v>
      </c>
      <c r="I2374" s="916">
        <f>TRUNC(H2374*$I$14,2)</f>
        <v>4049.82</v>
      </c>
      <c r="J2374" s="10"/>
      <c r="K2374" s="953">
        <f t="shared" si="267"/>
        <v>19073.18</v>
      </c>
      <c r="L2374" s="1058"/>
    </row>
    <row r="2375" spans="1:12" ht="15.6" hidden="1" x14ac:dyDescent="0.3">
      <c r="A2375" s="754"/>
      <c r="B2375" s="573" t="s">
        <v>2314</v>
      </c>
      <c r="C2375" s="573"/>
      <c r="D2375" s="73" t="s">
        <v>2330</v>
      </c>
      <c r="E2375" s="573"/>
      <c r="F2375" s="573" t="s">
        <v>2319</v>
      </c>
      <c r="G2375" s="1037"/>
      <c r="H2375" s="916">
        <f t="shared" si="268"/>
        <v>0</v>
      </c>
      <c r="I2375" s="916">
        <f t="shared" si="266"/>
        <v>0</v>
      </c>
      <c r="J2375" s="10"/>
      <c r="K2375" s="953">
        <f t="shared" si="267"/>
        <v>0</v>
      </c>
    </row>
    <row r="2376" spans="1:12" ht="15.6" hidden="1" x14ac:dyDescent="0.3">
      <c r="A2376" s="754"/>
      <c r="B2376" s="573" t="s">
        <v>2315</v>
      </c>
      <c r="C2376" s="573"/>
      <c r="D2376" s="73" t="s">
        <v>2331</v>
      </c>
      <c r="E2376" s="573"/>
      <c r="F2376" s="573" t="s">
        <v>2319</v>
      </c>
      <c r="G2376" s="1037"/>
      <c r="H2376" s="916">
        <f t="shared" si="268"/>
        <v>0</v>
      </c>
      <c r="I2376" s="916">
        <f t="shared" si="266"/>
        <v>0</v>
      </c>
      <c r="J2376" s="10"/>
      <c r="K2376" s="953">
        <f t="shared" si="267"/>
        <v>0</v>
      </c>
    </row>
    <row r="2377" spans="1:12" ht="15.6" hidden="1" x14ac:dyDescent="0.3">
      <c r="A2377" s="754"/>
      <c r="B2377" s="573" t="s">
        <v>2316</v>
      </c>
      <c r="C2377" s="573"/>
      <c r="D2377" s="73" t="s">
        <v>2332</v>
      </c>
      <c r="E2377" s="573"/>
      <c r="F2377" s="573" t="s">
        <v>2319</v>
      </c>
      <c r="G2377" s="1037"/>
      <c r="H2377" s="916">
        <f t="shared" si="268"/>
        <v>0</v>
      </c>
      <c r="I2377" s="916">
        <f t="shared" si="266"/>
        <v>0</v>
      </c>
      <c r="J2377" s="10"/>
      <c r="K2377" s="953">
        <f t="shared" si="267"/>
        <v>0</v>
      </c>
    </row>
    <row r="2378" spans="1:12" ht="15.6" hidden="1" x14ac:dyDescent="0.3">
      <c r="A2378" s="754"/>
      <c r="B2378" s="573" t="s">
        <v>2317</v>
      </c>
      <c r="C2378" s="573"/>
      <c r="D2378" s="73" t="s">
        <v>2333</v>
      </c>
      <c r="E2378" s="573"/>
      <c r="F2378" s="573" t="s">
        <v>2319</v>
      </c>
      <c r="G2378" s="1037"/>
      <c r="H2378" s="916">
        <f t="shared" si="268"/>
        <v>0</v>
      </c>
      <c r="I2378" s="916">
        <f t="shared" si="266"/>
        <v>0</v>
      </c>
      <c r="J2378" s="10"/>
      <c r="K2378" s="953">
        <f t="shared" si="267"/>
        <v>0</v>
      </c>
    </row>
    <row r="2379" spans="1:12" ht="15.6" hidden="1" x14ac:dyDescent="0.3">
      <c r="A2379" s="754"/>
      <c r="B2379" s="573" t="s">
        <v>2318</v>
      </c>
      <c r="C2379" s="573"/>
      <c r="D2379" s="73" t="s">
        <v>2334</v>
      </c>
      <c r="E2379" s="573"/>
      <c r="F2379" s="573" t="s">
        <v>2319</v>
      </c>
      <c r="G2379" s="1037"/>
      <c r="H2379" s="916">
        <f t="shared" si="268"/>
        <v>0</v>
      </c>
      <c r="I2379" s="916">
        <f t="shared" si="266"/>
        <v>0</v>
      </c>
      <c r="J2379" s="10"/>
      <c r="K2379" s="953">
        <f t="shared" si="267"/>
        <v>0</v>
      </c>
    </row>
    <row r="2380" spans="1:12" ht="9.75" hidden="1" customHeight="1" x14ac:dyDescent="0.3">
      <c r="A2380" s="754"/>
      <c r="B2380" s="45"/>
      <c r="C2380" s="602"/>
      <c r="D2380" s="632"/>
      <c r="E2380" s="46"/>
      <c r="F2380" s="46"/>
      <c r="G2380" s="962"/>
      <c r="H2380" s="962"/>
      <c r="I2380" s="962"/>
      <c r="J2380" s="46"/>
      <c r="K2380" s="962"/>
    </row>
    <row r="2381" spans="1:12" ht="9.75" hidden="1" customHeight="1" x14ac:dyDescent="0.3">
      <c r="A2381" s="1050"/>
      <c r="B2381" s="45"/>
      <c r="C2381" s="602"/>
      <c r="D2381" s="632"/>
      <c r="E2381" s="46"/>
      <c r="F2381" s="46"/>
      <c r="G2381" s="962"/>
      <c r="H2381" s="962"/>
      <c r="I2381" s="962"/>
      <c r="J2381" s="46"/>
      <c r="K2381" s="962"/>
    </row>
    <row r="2382" spans="1:12" ht="15.6" x14ac:dyDescent="0.3">
      <c r="A2382" s="754" t="s">
        <v>4247</v>
      </c>
      <c r="B2382" s="7" t="s">
        <v>2336</v>
      </c>
      <c r="C2382" s="7"/>
      <c r="D2382" s="20" t="s">
        <v>2335</v>
      </c>
      <c r="E2382" s="7"/>
      <c r="F2382" s="7"/>
      <c r="G2382" s="964"/>
      <c r="H2382" s="964"/>
      <c r="I2382" s="964"/>
      <c r="J2382" s="404"/>
      <c r="K2382" s="964"/>
    </row>
    <row r="2383" spans="1:12" ht="15.6" x14ac:dyDescent="0.3">
      <c r="A2383" s="1050" t="str">
        <f>IF(K2383&lt;&gt;0,"x","")</f>
        <v>x</v>
      </c>
      <c r="B2383" s="882" t="s">
        <v>2337</v>
      </c>
      <c r="C2383" s="1052" t="s">
        <v>4566</v>
      </c>
      <c r="D2383" s="887" t="s">
        <v>4623</v>
      </c>
      <c r="E2383" s="9">
        <f>2*22*4</f>
        <v>176</v>
      </c>
      <c r="F2383" s="695" t="s">
        <v>2558</v>
      </c>
      <c r="G2383" s="916">
        <v>72.44</v>
      </c>
      <c r="H2383" s="916">
        <f>TRUNC(G2383*E2383,2)</f>
        <v>12749.44</v>
      </c>
      <c r="I2383" s="916">
        <f>TRUNC(H2383*$I$14,2)</f>
        <v>3436.85</v>
      </c>
      <c r="J2383" s="10"/>
      <c r="K2383" s="953">
        <f>TRUNC(SUM(H2383:I2383),2)</f>
        <v>16186.29</v>
      </c>
      <c r="L2383" s="1058"/>
    </row>
    <row r="2384" spans="1:12" ht="15.6" hidden="1" x14ac:dyDescent="0.3">
      <c r="A2384" s="754"/>
      <c r="B2384" s="573" t="s">
        <v>2338</v>
      </c>
      <c r="C2384" s="573"/>
      <c r="D2384" s="73" t="s">
        <v>2347</v>
      </c>
      <c r="E2384" s="573"/>
      <c r="F2384" s="576" t="s">
        <v>2319</v>
      </c>
      <c r="G2384" s="1038"/>
      <c r="H2384" s="916">
        <f>G2384*E2384</f>
        <v>0</v>
      </c>
      <c r="I2384" s="916">
        <f>H2384*$I$14</f>
        <v>0</v>
      </c>
      <c r="J2384" s="10"/>
      <c r="K2384" s="953">
        <f>SUM(H2384:I2384)</f>
        <v>0</v>
      </c>
    </row>
    <row r="2385" spans="1:11" ht="15.6" hidden="1" x14ac:dyDescent="0.3">
      <c r="A2385" s="754"/>
      <c r="B2385" s="573" t="s">
        <v>2339</v>
      </c>
      <c r="C2385" s="573"/>
      <c r="D2385" s="73" t="s">
        <v>2346</v>
      </c>
      <c r="E2385" s="573"/>
      <c r="F2385" s="576" t="s">
        <v>2319</v>
      </c>
      <c r="G2385" s="1038"/>
      <c r="H2385" s="916">
        <f>G2385*E2385</f>
        <v>0</v>
      </c>
      <c r="I2385" s="916">
        <f>H2385*$I$14</f>
        <v>0</v>
      </c>
      <c r="J2385" s="10"/>
      <c r="K2385" s="953">
        <f>SUM(H2385:I2385)</f>
        <v>0</v>
      </c>
    </row>
    <row r="2386" spans="1:11" ht="15.6" hidden="1" x14ac:dyDescent="0.3">
      <c r="A2386" s="754"/>
      <c r="B2386" s="573" t="s">
        <v>2340</v>
      </c>
      <c r="C2386" s="573"/>
      <c r="D2386" s="73" t="s">
        <v>2345</v>
      </c>
      <c r="E2386" s="573"/>
      <c r="F2386" s="576" t="s">
        <v>2319</v>
      </c>
      <c r="G2386" s="1038"/>
      <c r="H2386" s="916">
        <f>G2386*E2386</f>
        <v>0</v>
      </c>
      <c r="I2386" s="916">
        <f>H2386*$I$14</f>
        <v>0</v>
      </c>
      <c r="J2386" s="10"/>
      <c r="K2386" s="953">
        <f>SUM(H2386:I2386)</f>
        <v>0</v>
      </c>
    </row>
    <row r="2387" spans="1:11" ht="15.6" hidden="1" x14ac:dyDescent="0.3">
      <c r="A2387" s="754"/>
      <c r="B2387" s="573" t="s">
        <v>2341</v>
      </c>
      <c r="C2387" s="573"/>
      <c r="D2387" s="73" t="s">
        <v>2344</v>
      </c>
      <c r="E2387" s="573"/>
      <c r="F2387" s="576" t="s">
        <v>2319</v>
      </c>
      <c r="G2387" s="1038"/>
      <c r="H2387" s="916">
        <f>G2387*E2387</f>
        <v>0</v>
      </c>
      <c r="I2387" s="916">
        <f>H2387*$I$14</f>
        <v>0</v>
      </c>
      <c r="J2387" s="10"/>
      <c r="K2387" s="953">
        <f>SUM(H2387:I2387)</f>
        <v>0</v>
      </c>
    </row>
    <row r="2388" spans="1:11" ht="15.6" hidden="1" x14ac:dyDescent="0.3">
      <c r="A2388" s="754"/>
      <c r="B2388" s="573" t="s">
        <v>2342</v>
      </c>
      <c r="C2388" s="573"/>
      <c r="D2388" s="73" t="s">
        <v>2343</v>
      </c>
      <c r="E2388" s="573"/>
      <c r="F2388" s="576" t="s">
        <v>2319</v>
      </c>
      <c r="G2388" s="1038"/>
      <c r="H2388" s="916">
        <f>G2388*E2388</f>
        <v>0</v>
      </c>
      <c r="I2388" s="916">
        <f>H2388*$I$14</f>
        <v>0</v>
      </c>
      <c r="J2388" s="10"/>
      <c r="K2388" s="953">
        <f>SUM(H2388:I2388)</f>
        <v>0</v>
      </c>
    </row>
    <row r="2389" spans="1:11" ht="15.6" hidden="1" x14ac:dyDescent="0.3">
      <c r="A2389" s="754"/>
      <c r="B2389" s="45"/>
      <c r="C2389" s="602"/>
      <c r="D2389" s="19"/>
      <c r="E2389" s="46"/>
      <c r="F2389" s="46"/>
      <c r="G2389" s="962"/>
      <c r="H2389" s="962"/>
      <c r="I2389" s="962"/>
      <c r="J2389" s="46"/>
      <c r="K2389" s="962"/>
    </row>
    <row r="2390" spans="1:11" ht="15.6" hidden="1" x14ac:dyDescent="0.3">
      <c r="A2390" s="754"/>
      <c r="B2390" s="407" t="s">
        <v>2349</v>
      </c>
      <c r="C2390" s="407"/>
      <c r="D2390" s="408" t="s">
        <v>2348</v>
      </c>
      <c r="E2390" s="407"/>
      <c r="F2390" s="407"/>
      <c r="G2390" s="966"/>
      <c r="H2390" s="966"/>
      <c r="I2390" s="966"/>
      <c r="J2390" s="409"/>
      <c r="K2390" s="966"/>
    </row>
    <row r="2391" spans="1:11" ht="15.6" hidden="1" x14ac:dyDescent="0.3">
      <c r="A2391" s="754"/>
      <c r="B2391" s="7" t="s">
        <v>2351</v>
      </c>
      <c r="C2391" s="7"/>
      <c r="D2391" s="20" t="s">
        <v>2350</v>
      </c>
      <c r="E2391" s="7"/>
      <c r="F2391" s="7"/>
      <c r="G2391" s="964"/>
      <c r="H2391" s="964"/>
      <c r="I2391" s="964"/>
      <c r="J2391" s="404"/>
      <c r="K2391" s="964"/>
    </row>
    <row r="2392" spans="1:11" ht="15.6" hidden="1" x14ac:dyDescent="0.3">
      <c r="A2392" s="754"/>
      <c r="B2392" s="573" t="s">
        <v>2352</v>
      </c>
      <c r="C2392" s="573"/>
      <c r="D2392" s="73" t="s">
        <v>2357</v>
      </c>
      <c r="E2392" s="573"/>
      <c r="F2392" s="573" t="s">
        <v>112</v>
      </c>
      <c r="G2392" s="1037"/>
      <c r="H2392" s="916">
        <f>G2392*E2392</f>
        <v>0</v>
      </c>
      <c r="I2392" s="916">
        <f>H2392*$I$14</f>
        <v>0</v>
      </c>
      <c r="J2392" s="10"/>
      <c r="K2392" s="953">
        <f>SUM(H2392:I2392)</f>
        <v>0</v>
      </c>
    </row>
    <row r="2393" spans="1:11" ht="15.6" hidden="1" x14ac:dyDescent="0.3">
      <c r="A2393" s="754"/>
      <c r="B2393" s="573" t="s">
        <v>2355</v>
      </c>
      <c r="C2393" s="573"/>
      <c r="D2393" s="73" t="s">
        <v>2358</v>
      </c>
      <c r="E2393" s="573"/>
      <c r="F2393" s="573" t="s">
        <v>112</v>
      </c>
      <c r="G2393" s="1037"/>
      <c r="H2393" s="916">
        <f t="shared" ref="H2393:H2420" si="269">G2393*E2393</f>
        <v>0</v>
      </c>
      <c r="I2393" s="916">
        <f>H2393*$I$14</f>
        <v>0</v>
      </c>
      <c r="J2393" s="10"/>
      <c r="K2393" s="953">
        <f>SUM(H2393:I2393)</f>
        <v>0</v>
      </c>
    </row>
    <row r="2394" spans="1:11" ht="15.6" hidden="1" x14ac:dyDescent="0.3">
      <c r="A2394" s="754"/>
      <c r="B2394" s="573" t="s">
        <v>2356</v>
      </c>
      <c r="C2394" s="573"/>
      <c r="D2394" s="73" t="s">
        <v>2359</v>
      </c>
      <c r="E2394" s="573"/>
      <c r="F2394" s="573" t="s">
        <v>112</v>
      </c>
      <c r="G2394" s="1037"/>
      <c r="H2394" s="916">
        <f t="shared" si="269"/>
        <v>0</v>
      </c>
      <c r="I2394" s="916">
        <f>H2394*$I$14</f>
        <v>0</v>
      </c>
      <c r="J2394" s="10"/>
      <c r="K2394" s="953">
        <f>SUM(H2394:I2394)</f>
        <v>0</v>
      </c>
    </row>
    <row r="2395" spans="1:11" ht="15.6" hidden="1" x14ac:dyDescent="0.3">
      <c r="A2395" s="754"/>
      <c r="B2395" s="45"/>
      <c r="C2395" s="602"/>
      <c r="D2395" s="631"/>
      <c r="E2395" s="46"/>
      <c r="F2395" s="46"/>
      <c r="G2395" s="962"/>
      <c r="H2395" s="916"/>
      <c r="I2395" s="962"/>
      <c r="J2395" s="46"/>
      <c r="K2395" s="962"/>
    </row>
    <row r="2396" spans="1:11" ht="15.6" hidden="1" x14ac:dyDescent="0.3">
      <c r="A2396" s="754"/>
      <c r="B2396" s="7" t="s">
        <v>2354</v>
      </c>
      <c r="C2396" s="7"/>
      <c r="D2396" s="20" t="s">
        <v>2353</v>
      </c>
      <c r="E2396" s="7"/>
      <c r="F2396" s="7" t="s">
        <v>112</v>
      </c>
      <c r="G2396" s="964"/>
      <c r="H2396" s="964">
        <f t="shared" si="269"/>
        <v>0</v>
      </c>
      <c r="I2396" s="964">
        <f>H2396*$I$14</f>
        <v>0</v>
      </c>
      <c r="J2396" s="404"/>
      <c r="K2396" s="964">
        <f>SUM(H2396:I2396)</f>
        <v>0</v>
      </c>
    </row>
    <row r="2397" spans="1:11" ht="15.6" hidden="1" x14ac:dyDescent="0.3">
      <c r="A2397" s="754"/>
      <c r="B2397" s="45"/>
      <c r="C2397" s="602"/>
      <c r="D2397" s="632"/>
      <c r="E2397" s="46"/>
      <c r="F2397" s="46"/>
      <c r="G2397" s="962"/>
      <c r="H2397" s="962"/>
      <c r="I2397" s="962"/>
      <c r="J2397" s="46"/>
      <c r="K2397" s="962"/>
    </row>
    <row r="2398" spans="1:11" ht="15.6" hidden="1" x14ac:dyDescent="0.3">
      <c r="A2398" s="754"/>
      <c r="B2398" s="407" t="s">
        <v>2361</v>
      </c>
      <c r="C2398" s="407"/>
      <c r="D2398" s="408" t="s">
        <v>2360</v>
      </c>
      <c r="E2398" s="407"/>
      <c r="F2398" s="407"/>
      <c r="G2398" s="966"/>
      <c r="H2398" s="966"/>
      <c r="I2398" s="966"/>
      <c r="J2398" s="409"/>
      <c r="K2398" s="966"/>
    </row>
    <row r="2399" spans="1:11" ht="15.6" hidden="1" x14ac:dyDescent="0.3">
      <c r="A2399" s="754"/>
      <c r="B2399" s="7" t="s">
        <v>2364</v>
      </c>
      <c r="C2399" s="7"/>
      <c r="D2399" s="20" t="s">
        <v>2371</v>
      </c>
      <c r="E2399" s="7"/>
      <c r="F2399" s="7" t="s">
        <v>112</v>
      </c>
      <c r="G2399" s="964"/>
      <c r="H2399" s="964">
        <f t="shared" si="269"/>
        <v>0</v>
      </c>
      <c r="I2399" s="964">
        <f>H2399*$I$14</f>
        <v>0</v>
      </c>
      <c r="J2399" s="404"/>
      <c r="K2399" s="964">
        <f>SUM(H2399:I2399)</f>
        <v>0</v>
      </c>
    </row>
    <row r="2400" spans="1:11" ht="15.6" hidden="1" x14ac:dyDescent="0.3">
      <c r="A2400" s="754"/>
      <c r="B2400" s="45"/>
      <c r="C2400" s="602"/>
      <c r="D2400" s="631"/>
      <c r="E2400" s="46"/>
      <c r="F2400" s="46"/>
      <c r="G2400" s="962"/>
      <c r="H2400" s="916"/>
      <c r="I2400" s="962"/>
      <c r="J2400" s="46"/>
      <c r="K2400" s="962"/>
    </row>
    <row r="2401" spans="1:11" ht="15.6" hidden="1" x14ac:dyDescent="0.3">
      <c r="A2401" s="754"/>
      <c r="B2401" s="7" t="s">
        <v>2365</v>
      </c>
      <c r="C2401" s="7"/>
      <c r="D2401" s="20" t="s">
        <v>2372</v>
      </c>
      <c r="E2401" s="7"/>
      <c r="F2401" s="7" t="s">
        <v>112</v>
      </c>
      <c r="G2401" s="964"/>
      <c r="H2401" s="964">
        <f t="shared" si="269"/>
        <v>0</v>
      </c>
      <c r="I2401" s="964">
        <f>H2401*$I$14</f>
        <v>0</v>
      </c>
      <c r="J2401" s="404"/>
      <c r="K2401" s="964">
        <f>SUM(H2401:I2401)</f>
        <v>0</v>
      </c>
    </row>
    <row r="2402" spans="1:11" ht="15.6" hidden="1" x14ac:dyDescent="0.3">
      <c r="A2402" s="754"/>
      <c r="B2402" s="45"/>
      <c r="C2402" s="602"/>
      <c r="D2402" s="631"/>
      <c r="E2402" s="46"/>
      <c r="F2402" s="46"/>
      <c r="G2402" s="962"/>
      <c r="H2402" s="916"/>
      <c r="I2402" s="962"/>
      <c r="J2402" s="46"/>
      <c r="K2402" s="962"/>
    </row>
    <row r="2403" spans="1:11" ht="15.6" hidden="1" x14ac:dyDescent="0.3">
      <c r="A2403" s="754"/>
      <c r="B2403" s="7" t="s">
        <v>2366</v>
      </c>
      <c r="C2403" s="7"/>
      <c r="D2403" s="20" t="s">
        <v>2373</v>
      </c>
      <c r="E2403" s="7"/>
      <c r="F2403" s="7" t="s">
        <v>112</v>
      </c>
      <c r="G2403" s="964"/>
      <c r="H2403" s="964">
        <f t="shared" si="269"/>
        <v>0</v>
      </c>
      <c r="I2403" s="964">
        <f>H2403*$I$14</f>
        <v>0</v>
      </c>
      <c r="J2403" s="404"/>
      <c r="K2403" s="964">
        <f>SUM(H2403:I2403)</f>
        <v>0</v>
      </c>
    </row>
    <row r="2404" spans="1:11" ht="15.6" hidden="1" x14ac:dyDescent="0.3">
      <c r="A2404" s="754"/>
      <c r="B2404" s="45"/>
      <c r="C2404" s="602"/>
      <c r="D2404" s="631"/>
      <c r="E2404" s="46"/>
      <c r="F2404" s="46"/>
      <c r="G2404" s="962"/>
      <c r="H2404" s="916"/>
      <c r="I2404" s="962"/>
      <c r="J2404" s="46"/>
      <c r="K2404" s="962"/>
    </row>
    <row r="2405" spans="1:11" ht="15.6" hidden="1" x14ac:dyDescent="0.3">
      <c r="A2405" s="754"/>
      <c r="B2405" s="7" t="s">
        <v>2367</v>
      </c>
      <c r="C2405" s="7"/>
      <c r="D2405" s="20" t="s">
        <v>2374</v>
      </c>
      <c r="E2405" s="7"/>
      <c r="F2405" s="7" t="s">
        <v>112</v>
      </c>
      <c r="G2405" s="964"/>
      <c r="H2405" s="964">
        <f t="shared" si="269"/>
        <v>0</v>
      </c>
      <c r="I2405" s="964">
        <f>H2405*$I$14</f>
        <v>0</v>
      </c>
      <c r="J2405" s="404"/>
      <c r="K2405" s="964">
        <f>SUM(H2405:I2405)</f>
        <v>0</v>
      </c>
    </row>
    <row r="2406" spans="1:11" ht="15.6" hidden="1" x14ac:dyDescent="0.3">
      <c r="A2406" s="754"/>
      <c r="B2406" s="45"/>
      <c r="C2406" s="602"/>
      <c r="D2406" s="631"/>
      <c r="E2406" s="46"/>
      <c r="F2406" s="46"/>
      <c r="G2406" s="962"/>
      <c r="H2406" s="916"/>
      <c r="I2406" s="962"/>
      <c r="J2406" s="46"/>
      <c r="K2406" s="962"/>
    </row>
    <row r="2407" spans="1:11" ht="15.6" hidden="1" x14ac:dyDescent="0.3">
      <c r="A2407" s="754"/>
      <c r="B2407" s="7" t="s">
        <v>2368</v>
      </c>
      <c r="C2407" s="7"/>
      <c r="D2407" s="20" t="s">
        <v>2375</v>
      </c>
      <c r="E2407" s="7"/>
      <c r="F2407" s="7" t="s">
        <v>112</v>
      </c>
      <c r="G2407" s="964"/>
      <c r="H2407" s="964">
        <f t="shared" si="269"/>
        <v>0</v>
      </c>
      <c r="I2407" s="964">
        <f>H2407*$I$14</f>
        <v>0</v>
      </c>
      <c r="J2407" s="404"/>
      <c r="K2407" s="964">
        <f>SUM(H2407:I2407)</f>
        <v>0</v>
      </c>
    </row>
    <row r="2408" spans="1:11" ht="15.6" hidden="1" x14ac:dyDescent="0.3">
      <c r="A2408" s="754"/>
      <c r="B2408" s="45"/>
      <c r="C2408" s="602"/>
      <c r="D2408" s="631"/>
      <c r="E2408" s="46"/>
      <c r="F2408" s="46"/>
      <c r="G2408" s="962"/>
      <c r="H2408" s="916"/>
      <c r="I2408" s="962"/>
      <c r="J2408" s="46"/>
      <c r="K2408" s="962"/>
    </row>
    <row r="2409" spans="1:11" ht="15.6" hidden="1" x14ac:dyDescent="0.3">
      <c r="A2409" s="754"/>
      <c r="B2409" s="7" t="s">
        <v>2369</v>
      </c>
      <c r="C2409" s="7"/>
      <c r="D2409" s="20" t="s">
        <v>2376</v>
      </c>
      <c r="E2409" s="7"/>
      <c r="F2409" s="7" t="s">
        <v>112</v>
      </c>
      <c r="G2409" s="964"/>
      <c r="H2409" s="964">
        <f t="shared" si="269"/>
        <v>0</v>
      </c>
      <c r="I2409" s="964">
        <f>H2409*$I$14</f>
        <v>0</v>
      </c>
      <c r="J2409" s="404"/>
      <c r="K2409" s="964">
        <f>SUM(H2409:I2409)</f>
        <v>0</v>
      </c>
    </row>
    <row r="2410" spans="1:11" ht="15.6" hidden="1" x14ac:dyDescent="0.3">
      <c r="A2410" s="754"/>
      <c r="B2410" s="45"/>
      <c r="C2410" s="602"/>
      <c r="D2410" s="631"/>
      <c r="E2410" s="46"/>
      <c r="F2410" s="46"/>
      <c r="G2410" s="962"/>
      <c r="H2410" s="916"/>
      <c r="I2410" s="962"/>
      <c r="J2410" s="46"/>
      <c r="K2410" s="962"/>
    </row>
    <row r="2411" spans="1:11" ht="15.6" hidden="1" x14ac:dyDescent="0.3">
      <c r="A2411" s="754"/>
      <c r="B2411" s="7" t="s">
        <v>2370</v>
      </c>
      <c r="C2411" s="7"/>
      <c r="D2411" s="20" t="s">
        <v>2377</v>
      </c>
      <c r="E2411" s="7"/>
      <c r="F2411" s="7" t="s">
        <v>112</v>
      </c>
      <c r="G2411" s="964"/>
      <c r="H2411" s="964">
        <f t="shared" si="269"/>
        <v>0</v>
      </c>
      <c r="I2411" s="964">
        <f>H2411*$I$14</f>
        <v>0</v>
      </c>
      <c r="J2411" s="404"/>
      <c r="K2411" s="964">
        <f>SUM(H2411:I2411)</f>
        <v>0</v>
      </c>
    </row>
    <row r="2412" spans="1:11" ht="15.6" hidden="1" x14ac:dyDescent="0.3">
      <c r="A2412" s="754"/>
      <c r="B2412" s="45"/>
      <c r="C2412" s="602"/>
      <c r="D2412" s="631"/>
      <c r="E2412" s="46"/>
      <c r="F2412" s="46"/>
      <c r="G2412" s="962"/>
      <c r="H2412" s="962"/>
      <c r="I2412" s="962"/>
      <c r="J2412" s="46"/>
      <c r="K2412" s="962"/>
    </row>
    <row r="2413" spans="1:11" ht="15.6" hidden="1" x14ac:dyDescent="0.3">
      <c r="A2413" s="754"/>
      <c r="B2413" s="407" t="s">
        <v>2363</v>
      </c>
      <c r="C2413" s="407"/>
      <c r="D2413" s="408" t="s">
        <v>2362</v>
      </c>
      <c r="E2413" s="407"/>
      <c r="F2413" s="407"/>
      <c r="G2413" s="966"/>
      <c r="H2413" s="966"/>
      <c r="I2413" s="966"/>
      <c r="J2413" s="409"/>
      <c r="K2413" s="966"/>
    </row>
    <row r="2414" spans="1:11" ht="15.6" hidden="1" x14ac:dyDescent="0.3">
      <c r="A2414" s="754"/>
      <c r="B2414" s="7" t="s">
        <v>2378</v>
      </c>
      <c r="C2414" s="7"/>
      <c r="D2414" s="20" t="s">
        <v>2382</v>
      </c>
      <c r="E2414" s="7"/>
      <c r="F2414" s="7" t="s">
        <v>112</v>
      </c>
      <c r="G2414" s="964"/>
      <c r="H2414" s="964">
        <f t="shared" si="269"/>
        <v>0</v>
      </c>
      <c r="I2414" s="964">
        <f>H2414*$I$14</f>
        <v>0</v>
      </c>
      <c r="J2414" s="404"/>
      <c r="K2414" s="964">
        <f>SUM(H2414:I2414)</f>
        <v>0</v>
      </c>
    </row>
    <row r="2415" spans="1:11" ht="15.6" hidden="1" x14ac:dyDescent="0.3">
      <c r="A2415" s="754"/>
      <c r="B2415" s="45"/>
      <c r="C2415" s="602"/>
      <c r="D2415" s="19"/>
      <c r="E2415" s="46"/>
      <c r="F2415" s="13"/>
      <c r="G2415" s="962"/>
      <c r="H2415" s="916"/>
      <c r="I2415" s="916"/>
      <c r="J2415" s="10"/>
      <c r="K2415" s="953"/>
    </row>
    <row r="2416" spans="1:11" ht="15.6" hidden="1" x14ac:dyDescent="0.3">
      <c r="A2416" s="754"/>
      <c r="B2416" s="7" t="s">
        <v>2379</v>
      </c>
      <c r="C2416" s="7"/>
      <c r="D2416" s="20" t="s">
        <v>2383</v>
      </c>
      <c r="E2416" s="7"/>
      <c r="F2416" s="7" t="s">
        <v>112</v>
      </c>
      <c r="G2416" s="964"/>
      <c r="H2416" s="964">
        <f t="shared" si="269"/>
        <v>0</v>
      </c>
      <c r="I2416" s="964">
        <f>H2416*$I$14</f>
        <v>0</v>
      </c>
      <c r="J2416" s="404"/>
      <c r="K2416" s="964">
        <f>SUM(H2416:I2416)</f>
        <v>0</v>
      </c>
    </row>
    <row r="2417" spans="1:11" ht="15.6" hidden="1" x14ac:dyDescent="0.3">
      <c r="A2417" s="754"/>
      <c r="B2417" s="45"/>
      <c r="C2417" s="602"/>
      <c r="D2417" s="19"/>
      <c r="E2417" s="46"/>
      <c r="F2417" s="13"/>
      <c r="G2417" s="962"/>
      <c r="H2417" s="916"/>
      <c r="I2417" s="916"/>
      <c r="J2417" s="10"/>
      <c r="K2417" s="953"/>
    </row>
    <row r="2418" spans="1:11" ht="15.6" hidden="1" x14ac:dyDescent="0.3">
      <c r="A2418" s="754"/>
      <c r="B2418" s="7" t="s">
        <v>2380</v>
      </c>
      <c r="C2418" s="7"/>
      <c r="D2418" s="20" t="s">
        <v>2384</v>
      </c>
      <c r="E2418" s="7"/>
      <c r="F2418" s="7" t="s">
        <v>112</v>
      </c>
      <c r="G2418" s="964"/>
      <c r="H2418" s="964">
        <f t="shared" si="269"/>
        <v>0</v>
      </c>
      <c r="I2418" s="964">
        <f>H2418*$I$14</f>
        <v>0</v>
      </c>
      <c r="J2418" s="404"/>
      <c r="K2418" s="964">
        <f>SUM(H2418:I2418)</f>
        <v>0</v>
      </c>
    </row>
    <row r="2419" spans="1:11" ht="15.6" hidden="1" x14ac:dyDescent="0.3">
      <c r="A2419" s="754"/>
      <c r="B2419" s="45"/>
      <c r="C2419" s="602"/>
      <c r="D2419" s="19"/>
      <c r="E2419" s="46"/>
      <c r="F2419" s="13"/>
      <c r="G2419" s="962"/>
      <c r="H2419" s="916"/>
      <c r="I2419" s="916"/>
      <c r="J2419" s="10"/>
      <c r="K2419" s="953"/>
    </row>
    <row r="2420" spans="1:11" ht="15.6" hidden="1" x14ac:dyDescent="0.3">
      <c r="A2420" s="754"/>
      <c r="B2420" s="7" t="s">
        <v>2381</v>
      </c>
      <c r="C2420" s="7"/>
      <c r="D2420" s="20" t="s">
        <v>2385</v>
      </c>
      <c r="E2420" s="7"/>
      <c r="F2420" s="7" t="s">
        <v>112</v>
      </c>
      <c r="G2420" s="964"/>
      <c r="H2420" s="964">
        <f t="shared" si="269"/>
        <v>0</v>
      </c>
      <c r="I2420" s="964">
        <f>H2420*$I$14</f>
        <v>0</v>
      </c>
      <c r="J2420" s="404"/>
      <c r="K2420" s="964">
        <f>SUM(H2420:I2420)</f>
        <v>0</v>
      </c>
    </row>
    <row r="2421" spans="1:11" ht="15.6" hidden="1" x14ac:dyDescent="0.3">
      <c r="A2421" s="754"/>
      <c r="B2421" s="45"/>
      <c r="C2421" s="602"/>
      <c r="D2421" s="19"/>
      <c r="E2421" s="46"/>
      <c r="F2421" s="13"/>
      <c r="G2421" s="962"/>
      <c r="H2421" s="916"/>
      <c r="I2421" s="916"/>
      <c r="J2421" s="10"/>
      <c r="K2421" s="953"/>
    </row>
    <row r="2422" spans="1:11" ht="15.75" hidden="1" customHeight="1" x14ac:dyDescent="0.3">
      <c r="A2422" s="754"/>
      <c r="B2422" s="33" t="s">
        <v>2458</v>
      </c>
      <c r="C2422" s="758"/>
      <c r="D2422" s="758" t="s">
        <v>2386</v>
      </c>
      <c r="E2422" s="758"/>
      <c r="F2422" s="758"/>
      <c r="G2422" s="968"/>
      <c r="H2422" s="968"/>
      <c r="I2422" s="968"/>
      <c r="J2422" s="758"/>
      <c r="K2422" s="968"/>
    </row>
    <row r="2423" spans="1:11" ht="15.75" hidden="1" customHeight="1" x14ac:dyDescent="0.3">
      <c r="A2423" s="754"/>
      <c r="B2423" s="1308" t="s">
        <v>226</v>
      </c>
      <c r="C2423" s="1310" t="s">
        <v>227</v>
      </c>
      <c r="D2423" s="1310" t="s">
        <v>228</v>
      </c>
      <c r="E2423" s="1310" t="s">
        <v>229</v>
      </c>
      <c r="F2423" s="1310" t="s">
        <v>230</v>
      </c>
      <c r="G2423" s="1306" t="s">
        <v>231</v>
      </c>
      <c r="H2423" s="1306" t="s">
        <v>232</v>
      </c>
      <c r="I2423" s="981" t="s">
        <v>233</v>
      </c>
      <c r="J2423" s="628"/>
      <c r="K2423" s="1306" t="s">
        <v>234</v>
      </c>
    </row>
    <row r="2424" spans="1:11" ht="15.75" hidden="1" customHeight="1" x14ac:dyDescent="0.3">
      <c r="A2424" s="754"/>
      <c r="B2424" s="1309"/>
      <c r="C2424" s="1311"/>
      <c r="D2424" s="1311"/>
      <c r="E2424" s="1311"/>
      <c r="F2424" s="1311"/>
      <c r="G2424" s="1307"/>
      <c r="H2424" s="1307"/>
      <c r="I2424" s="985"/>
      <c r="J2424" s="629"/>
      <c r="K2424" s="1307"/>
    </row>
    <row r="2425" spans="1:11" ht="15.6" hidden="1" x14ac:dyDescent="0.3">
      <c r="A2425" s="754"/>
      <c r="B2425" s="407" t="s">
        <v>2388</v>
      </c>
      <c r="C2425" s="407"/>
      <c r="D2425" s="408" t="s">
        <v>2387</v>
      </c>
      <c r="E2425" s="407"/>
      <c r="F2425" s="407"/>
      <c r="G2425" s="966"/>
      <c r="H2425" s="966"/>
      <c r="I2425" s="966"/>
      <c r="J2425" s="409"/>
      <c r="K2425" s="966"/>
    </row>
    <row r="2426" spans="1:11" ht="15.6" hidden="1" x14ac:dyDescent="0.3">
      <c r="A2426" s="754"/>
      <c r="B2426" s="7" t="s">
        <v>2390</v>
      </c>
      <c r="C2426" s="7"/>
      <c r="D2426" s="20" t="s">
        <v>2389</v>
      </c>
      <c r="E2426" s="7"/>
      <c r="F2426" s="7"/>
      <c r="G2426" s="964"/>
      <c r="H2426" s="964"/>
      <c r="I2426" s="964"/>
      <c r="J2426" s="404"/>
      <c r="K2426" s="964"/>
    </row>
    <row r="2427" spans="1:11" ht="15.6" hidden="1" x14ac:dyDescent="0.3">
      <c r="A2427" s="754"/>
      <c r="B2427" s="42" t="s">
        <v>2391</v>
      </c>
      <c r="C2427" s="42"/>
      <c r="D2427" s="65" t="s">
        <v>2395</v>
      </c>
      <c r="E2427" s="42"/>
      <c r="F2427" s="42" t="s">
        <v>112</v>
      </c>
      <c r="G2427" s="956"/>
      <c r="H2427" s="956">
        <f>G2427*E2427</f>
        <v>0</v>
      </c>
      <c r="I2427" s="956">
        <f>H2427*$I$14</f>
        <v>0</v>
      </c>
      <c r="J2427" s="42"/>
      <c r="K2427" s="956">
        <f>SUM(H2427:I2427)</f>
        <v>0</v>
      </c>
    </row>
    <row r="2428" spans="1:11" ht="15.6" hidden="1" x14ac:dyDescent="0.3">
      <c r="A2428" s="754"/>
      <c r="B2428" s="45"/>
      <c r="C2428" s="602"/>
      <c r="D2428" s="74"/>
      <c r="E2428" s="46"/>
      <c r="F2428" s="46"/>
      <c r="G2428" s="962"/>
      <c r="H2428" s="962"/>
      <c r="I2428" s="962"/>
      <c r="J2428" s="46"/>
      <c r="K2428" s="962"/>
    </row>
    <row r="2429" spans="1:11" ht="15.6" hidden="1" x14ac:dyDescent="0.3">
      <c r="A2429" s="754"/>
      <c r="B2429" s="42" t="s">
        <v>2392</v>
      </c>
      <c r="C2429" s="42"/>
      <c r="D2429" s="65" t="s">
        <v>2396</v>
      </c>
      <c r="E2429" s="42"/>
      <c r="F2429" s="42" t="s">
        <v>112</v>
      </c>
      <c r="G2429" s="956"/>
      <c r="H2429" s="956">
        <f>G2429*E2429</f>
        <v>0</v>
      </c>
      <c r="I2429" s="956">
        <f>H2429*$I$14</f>
        <v>0</v>
      </c>
      <c r="J2429" s="42"/>
      <c r="K2429" s="956">
        <f>SUM(H2429:I2429)</f>
        <v>0</v>
      </c>
    </row>
    <row r="2430" spans="1:11" ht="15.6" hidden="1" x14ac:dyDescent="0.3">
      <c r="A2430" s="754"/>
      <c r="B2430" s="45"/>
      <c r="C2430" s="602"/>
      <c r="D2430" s="74"/>
      <c r="E2430" s="46"/>
      <c r="F2430" s="46"/>
      <c r="G2430" s="962"/>
      <c r="H2430" s="962"/>
      <c r="I2430" s="962"/>
      <c r="J2430" s="46"/>
      <c r="K2430" s="962"/>
    </row>
    <row r="2431" spans="1:11" ht="15.6" hidden="1" x14ac:dyDescent="0.3">
      <c r="A2431" s="754"/>
      <c r="B2431" s="42" t="s">
        <v>2393</v>
      </c>
      <c r="C2431" s="42"/>
      <c r="D2431" s="65" t="s">
        <v>2397</v>
      </c>
      <c r="E2431" s="42"/>
      <c r="F2431" s="42" t="s">
        <v>112</v>
      </c>
      <c r="G2431" s="956"/>
      <c r="H2431" s="956">
        <f>G2431*E2431</f>
        <v>0</v>
      </c>
      <c r="I2431" s="956">
        <f>H2431*$I$14</f>
        <v>0</v>
      </c>
      <c r="J2431" s="42"/>
      <c r="K2431" s="956">
        <f>SUM(H2431:I2431)</f>
        <v>0</v>
      </c>
    </row>
    <row r="2432" spans="1:11" ht="15.6" hidden="1" x14ac:dyDescent="0.3">
      <c r="A2432" s="754"/>
      <c r="B2432" s="45"/>
      <c r="C2432" s="602"/>
      <c r="D2432" s="74"/>
      <c r="E2432" s="46"/>
      <c r="F2432" s="46"/>
      <c r="G2432" s="962"/>
      <c r="H2432" s="962"/>
      <c r="I2432" s="962"/>
      <c r="J2432" s="46"/>
      <c r="K2432" s="962"/>
    </row>
    <row r="2433" spans="1:11" ht="15.6" hidden="1" x14ac:dyDescent="0.3">
      <c r="A2433" s="754"/>
      <c r="B2433" s="42" t="s">
        <v>2394</v>
      </c>
      <c r="C2433" s="42"/>
      <c r="D2433" s="65" t="s">
        <v>2398</v>
      </c>
      <c r="E2433" s="42"/>
      <c r="F2433" s="42" t="s">
        <v>112</v>
      </c>
      <c r="G2433" s="956"/>
      <c r="H2433" s="956">
        <f>G2433*E2433</f>
        <v>0</v>
      </c>
      <c r="I2433" s="956">
        <f>H2433*$I$14</f>
        <v>0</v>
      </c>
      <c r="J2433" s="42"/>
      <c r="K2433" s="956">
        <f>SUM(H2433:I2433)</f>
        <v>0</v>
      </c>
    </row>
    <row r="2434" spans="1:11" ht="15.6" hidden="1" x14ac:dyDescent="0.3">
      <c r="A2434" s="754"/>
      <c r="B2434" s="45"/>
      <c r="C2434" s="602"/>
      <c r="D2434" s="74"/>
      <c r="E2434" s="46"/>
      <c r="F2434" s="46"/>
      <c r="G2434" s="962"/>
      <c r="H2434" s="962"/>
      <c r="I2434" s="962"/>
      <c r="J2434" s="46"/>
      <c r="K2434" s="962"/>
    </row>
    <row r="2435" spans="1:11" ht="15.6" hidden="1" x14ac:dyDescent="0.3">
      <c r="A2435" s="754"/>
      <c r="B2435" s="7" t="s">
        <v>2400</v>
      </c>
      <c r="C2435" s="7"/>
      <c r="D2435" s="20" t="s">
        <v>2399</v>
      </c>
      <c r="E2435" s="7"/>
      <c r="F2435" s="7"/>
      <c r="G2435" s="964"/>
      <c r="H2435" s="964"/>
      <c r="I2435" s="964"/>
      <c r="J2435" s="404"/>
      <c r="K2435" s="964"/>
    </row>
    <row r="2436" spans="1:11" ht="15.6" hidden="1" x14ac:dyDescent="0.3">
      <c r="A2436" s="754"/>
      <c r="B2436" s="42" t="s">
        <v>2401</v>
      </c>
      <c r="C2436" s="42"/>
      <c r="D2436" s="65" t="s">
        <v>2406</v>
      </c>
      <c r="E2436" s="42"/>
      <c r="F2436" s="42" t="s">
        <v>112</v>
      </c>
      <c r="G2436" s="956"/>
      <c r="H2436" s="956">
        <f>G2436*E2436</f>
        <v>0</v>
      </c>
      <c r="I2436" s="956">
        <f>H2436*$I$14</f>
        <v>0</v>
      </c>
      <c r="J2436" s="42"/>
      <c r="K2436" s="956">
        <f>SUM(H2436:I2436)</f>
        <v>0</v>
      </c>
    </row>
    <row r="2437" spans="1:11" ht="15.6" hidden="1" x14ac:dyDescent="0.3">
      <c r="A2437" s="754"/>
      <c r="B2437" s="45"/>
      <c r="C2437" s="602"/>
      <c r="D2437" s="74"/>
      <c r="E2437" s="46"/>
      <c r="F2437" s="46"/>
      <c r="G2437" s="962"/>
      <c r="H2437" s="962"/>
      <c r="I2437" s="962"/>
      <c r="J2437" s="46"/>
      <c r="K2437" s="962"/>
    </row>
    <row r="2438" spans="1:11" ht="15.6" hidden="1" x14ac:dyDescent="0.3">
      <c r="A2438" s="754"/>
      <c r="B2438" s="42" t="s">
        <v>2402</v>
      </c>
      <c r="C2438" s="42"/>
      <c r="D2438" s="65" t="s">
        <v>2407</v>
      </c>
      <c r="E2438" s="42"/>
      <c r="F2438" s="42" t="s">
        <v>112</v>
      </c>
      <c r="G2438" s="956"/>
      <c r="H2438" s="956">
        <f>G2438*E2438</f>
        <v>0</v>
      </c>
      <c r="I2438" s="956">
        <f>H2438*$I$14</f>
        <v>0</v>
      </c>
      <c r="J2438" s="42"/>
      <c r="K2438" s="956">
        <f>SUM(H2438:I2438)</f>
        <v>0</v>
      </c>
    </row>
    <row r="2439" spans="1:11" ht="15.6" hidden="1" x14ac:dyDescent="0.3">
      <c r="A2439" s="754"/>
      <c r="B2439" s="45"/>
      <c r="C2439" s="602"/>
      <c r="D2439" s="74"/>
      <c r="E2439" s="46"/>
      <c r="F2439" s="46"/>
      <c r="G2439" s="962"/>
      <c r="H2439" s="962"/>
      <c r="I2439" s="962"/>
      <c r="J2439" s="46"/>
      <c r="K2439" s="962"/>
    </row>
    <row r="2440" spans="1:11" ht="15.6" hidden="1" x14ac:dyDescent="0.3">
      <c r="A2440" s="754"/>
      <c r="B2440" s="42" t="s">
        <v>2403</v>
      </c>
      <c r="C2440" s="42"/>
      <c r="D2440" s="65" t="s">
        <v>2408</v>
      </c>
      <c r="E2440" s="42"/>
      <c r="F2440" s="42" t="s">
        <v>112</v>
      </c>
      <c r="G2440" s="956"/>
      <c r="H2440" s="956">
        <f>G2440*E2440</f>
        <v>0</v>
      </c>
      <c r="I2440" s="956">
        <f>H2440*$I$14</f>
        <v>0</v>
      </c>
      <c r="J2440" s="42"/>
      <c r="K2440" s="956">
        <f>SUM(H2440:I2440)</f>
        <v>0</v>
      </c>
    </row>
    <row r="2441" spans="1:11" ht="15.6" hidden="1" x14ac:dyDescent="0.3">
      <c r="A2441" s="754"/>
      <c r="B2441" s="45"/>
      <c r="C2441" s="602"/>
      <c r="D2441" s="74"/>
      <c r="E2441" s="46"/>
      <c r="F2441" s="46"/>
      <c r="G2441" s="962"/>
      <c r="H2441" s="962"/>
      <c r="I2441" s="962"/>
      <c r="J2441" s="46"/>
      <c r="K2441" s="962"/>
    </row>
    <row r="2442" spans="1:11" ht="15.6" hidden="1" x14ac:dyDescent="0.3">
      <c r="A2442" s="754"/>
      <c r="B2442" s="42" t="s">
        <v>2404</v>
      </c>
      <c r="C2442" s="42"/>
      <c r="D2442" s="65" t="s">
        <v>200</v>
      </c>
      <c r="E2442" s="42"/>
      <c r="F2442" s="42" t="s">
        <v>112</v>
      </c>
      <c r="G2442" s="956"/>
      <c r="H2442" s="956">
        <f>G2442*E2442</f>
        <v>0</v>
      </c>
      <c r="I2442" s="956">
        <f>H2442*$I$14</f>
        <v>0</v>
      </c>
      <c r="J2442" s="42"/>
      <c r="K2442" s="956">
        <f>SUM(H2442:I2442)</f>
        <v>0</v>
      </c>
    </row>
    <row r="2443" spans="1:11" ht="15.6" hidden="1" x14ac:dyDescent="0.3">
      <c r="A2443" s="754"/>
      <c r="B2443" s="45"/>
      <c r="C2443" s="602"/>
      <c r="D2443" s="74"/>
      <c r="E2443" s="46"/>
      <c r="F2443" s="46"/>
      <c r="G2443" s="962"/>
      <c r="H2443" s="962"/>
      <c r="I2443" s="962"/>
      <c r="J2443" s="46"/>
      <c r="K2443" s="962"/>
    </row>
    <row r="2444" spans="1:11" ht="15.6" hidden="1" x14ac:dyDescent="0.3">
      <c r="A2444" s="754"/>
      <c r="B2444" s="42" t="s">
        <v>2405</v>
      </c>
      <c r="C2444" s="42"/>
      <c r="D2444" s="65" t="s">
        <v>202</v>
      </c>
      <c r="E2444" s="42"/>
      <c r="F2444" s="42" t="s">
        <v>112</v>
      </c>
      <c r="G2444" s="956"/>
      <c r="H2444" s="956">
        <f>G2444*E2444</f>
        <v>0</v>
      </c>
      <c r="I2444" s="956">
        <f>H2444*$I$14</f>
        <v>0</v>
      </c>
      <c r="J2444" s="42"/>
      <c r="K2444" s="956">
        <f>SUM(H2444:I2444)</f>
        <v>0</v>
      </c>
    </row>
    <row r="2445" spans="1:11" ht="15.6" hidden="1" x14ac:dyDescent="0.3">
      <c r="A2445" s="754"/>
      <c r="B2445" s="45"/>
      <c r="C2445" s="602"/>
      <c r="D2445" s="74"/>
      <c r="E2445" s="46"/>
      <c r="F2445" s="46"/>
      <c r="G2445" s="962"/>
      <c r="H2445" s="962"/>
      <c r="I2445" s="962"/>
      <c r="J2445" s="46"/>
      <c r="K2445" s="962"/>
    </row>
    <row r="2446" spans="1:11" ht="15.6" hidden="1" x14ac:dyDescent="0.3">
      <c r="A2446" s="754"/>
      <c r="B2446" s="7" t="s">
        <v>2410</v>
      </c>
      <c r="C2446" s="7"/>
      <c r="D2446" s="20" t="s">
        <v>2409</v>
      </c>
      <c r="E2446" s="7"/>
      <c r="F2446" s="7"/>
      <c r="G2446" s="964"/>
      <c r="H2446" s="964"/>
      <c r="I2446" s="964"/>
      <c r="J2446" s="404"/>
      <c r="K2446" s="964"/>
    </row>
    <row r="2447" spans="1:11" ht="15.6" hidden="1" x14ac:dyDescent="0.3">
      <c r="A2447" s="754"/>
      <c r="B2447" s="42" t="s">
        <v>2411</v>
      </c>
      <c r="C2447" s="42"/>
      <c r="D2447" s="65" t="s">
        <v>2416</v>
      </c>
      <c r="E2447" s="42"/>
      <c r="F2447" s="42" t="s">
        <v>112</v>
      </c>
      <c r="G2447" s="956"/>
      <c r="H2447" s="956">
        <f>G2447*E2447</f>
        <v>0</v>
      </c>
      <c r="I2447" s="956">
        <f>H2447*$I$14</f>
        <v>0</v>
      </c>
      <c r="J2447" s="42"/>
      <c r="K2447" s="956">
        <f>SUM(H2447:I2447)</f>
        <v>0</v>
      </c>
    </row>
    <row r="2448" spans="1:11" ht="15.6" hidden="1" x14ac:dyDescent="0.3">
      <c r="A2448" s="754"/>
      <c r="B2448" s="45"/>
      <c r="C2448" s="602"/>
      <c r="D2448" s="74"/>
      <c r="E2448" s="46"/>
      <c r="F2448" s="46"/>
      <c r="G2448" s="962"/>
      <c r="H2448" s="962"/>
      <c r="I2448" s="962"/>
      <c r="J2448" s="46"/>
      <c r="K2448" s="962"/>
    </row>
    <row r="2449" spans="1:11" ht="15.6" hidden="1" x14ac:dyDescent="0.3">
      <c r="A2449" s="754"/>
      <c r="B2449" s="42" t="s">
        <v>2412</v>
      </c>
      <c r="C2449" s="42"/>
      <c r="D2449" s="65" t="s">
        <v>2417</v>
      </c>
      <c r="E2449" s="42"/>
      <c r="F2449" s="42" t="s">
        <v>112</v>
      </c>
      <c r="G2449" s="956"/>
      <c r="H2449" s="956">
        <f>G2449*E2449</f>
        <v>0</v>
      </c>
      <c r="I2449" s="956">
        <f>H2449*$I$14</f>
        <v>0</v>
      </c>
      <c r="J2449" s="42"/>
      <c r="K2449" s="956">
        <f>SUM(H2449:I2449)</f>
        <v>0</v>
      </c>
    </row>
    <row r="2450" spans="1:11" ht="15.6" hidden="1" x14ac:dyDescent="0.3">
      <c r="A2450" s="754"/>
      <c r="B2450" s="45"/>
      <c r="C2450" s="602"/>
      <c r="D2450" s="74"/>
      <c r="E2450" s="46"/>
      <c r="F2450" s="46"/>
      <c r="G2450" s="962"/>
      <c r="H2450" s="962"/>
      <c r="I2450" s="962"/>
      <c r="J2450" s="46"/>
      <c r="K2450" s="962"/>
    </row>
    <row r="2451" spans="1:11" ht="15.6" hidden="1" x14ac:dyDescent="0.3">
      <c r="A2451" s="754"/>
      <c r="B2451" s="42" t="s">
        <v>2413</v>
      </c>
      <c r="C2451" s="42"/>
      <c r="D2451" s="65" t="s">
        <v>2418</v>
      </c>
      <c r="E2451" s="42"/>
      <c r="F2451" s="42" t="s">
        <v>112</v>
      </c>
      <c r="G2451" s="956"/>
      <c r="H2451" s="956">
        <f>G2451*E2451</f>
        <v>0</v>
      </c>
      <c r="I2451" s="956">
        <f>H2451*$I$14</f>
        <v>0</v>
      </c>
      <c r="J2451" s="42"/>
      <c r="K2451" s="956">
        <f>SUM(H2451:I2451)</f>
        <v>0</v>
      </c>
    </row>
    <row r="2452" spans="1:11" ht="15.6" hidden="1" x14ac:dyDescent="0.3">
      <c r="A2452" s="754"/>
      <c r="B2452" s="45"/>
      <c r="C2452" s="602"/>
      <c r="D2452" s="74"/>
      <c r="E2452" s="46"/>
      <c r="F2452" s="46"/>
      <c r="G2452" s="962"/>
      <c r="H2452" s="962"/>
      <c r="I2452" s="962"/>
      <c r="J2452" s="46"/>
      <c r="K2452" s="962"/>
    </row>
    <row r="2453" spans="1:11" ht="15.6" hidden="1" x14ac:dyDescent="0.3">
      <c r="A2453" s="754"/>
      <c r="B2453" s="42" t="s">
        <v>2414</v>
      </c>
      <c r="C2453" s="42"/>
      <c r="D2453" s="65" t="s">
        <v>2419</v>
      </c>
      <c r="E2453" s="42"/>
      <c r="F2453" s="42" t="s">
        <v>112</v>
      </c>
      <c r="G2453" s="956"/>
      <c r="H2453" s="956">
        <f>G2453*E2453</f>
        <v>0</v>
      </c>
      <c r="I2453" s="956">
        <f>H2453*$I$14</f>
        <v>0</v>
      </c>
      <c r="J2453" s="42"/>
      <c r="K2453" s="956">
        <f>SUM(H2453:I2453)</f>
        <v>0</v>
      </c>
    </row>
    <row r="2454" spans="1:11" ht="15.6" hidden="1" x14ac:dyDescent="0.3">
      <c r="A2454" s="754"/>
      <c r="B2454" s="45"/>
      <c r="C2454" s="602"/>
      <c r="D2454" s="74"/>
      <c r="E2454" s="46"/>
      <c r="F2454" s="46"/>
      <c r="G2454" s="962"/>
      <c r="H2454" s="962"/>
      <c r="I2454" s="962"/>
      <c r="J2454" s="46"/>
      <c r="K2454" s="962"/>
    </row>
    <row r="2455" spans="1:11" ht="15.6" hidden="1" x14ac:dyDescent="0.3">
      <c r="A2455" s="754"/>
      <c r="B2455" s="42" t="s">
        <v>2415</v>
      </c>
      <c r="C2455" s="42"/>
      <c r="D2455" s="65" t="s">
        <v>2420</v>
      </c>
      <c r="E2455" s="42"/>
      <c r="F2455" s="42" t="s">
        <v>112</v>
      </c>
      <c r="G2455" s="956"/>
      <c r="H2455" s="956">
        <f>G2455*E2455</f>
        <v>0</v>
      </c>
      <c r="I2455" s="956">
        <f>H2455*$I$14</f>
        <v>0</v>
      </c>
      <c r="J2455" s="42"/>
      <c r="K2455" s="956">
        <f>SUM(H2455:I2455)</f>
        <v>0</v>
      </c>
    </row>
    <row r="2456" spans="1:11" ht="15.6" hidden="1" x14ac:dyDescent="0.3">
      <c r="A2456" s="754"/>
      <c r="B2456" s="45"/>
      <c r="C2456" s="602"/>
      <c r="D2456" s="74"/>
      <c r="E2456" s="46"/>
      <c r="F2456" s="46"/>
      <c r="G2456" s="962"/>
      <c r="H2456" s="962"/>
      <c r="I2456" s="962"/>
      <c r="J2456" s="46"/>
      <c r="K2456" s="962"/>
    </row>
    <row r="2457" spans="1:11" ht="15.6" hidden="1" x14ac:dyDescent="0.3">
      <c r="A2457" s="754"/>
      <c r="B2457" s="7" t="s">
        <v>2422</v>
      </c>
      <c r="C2457" s="7"/>
      <c r="D2457" s="20" t="s">
        <v>2421</v>
      </c>
      <c r="E2457" s="7"/>
      <c r="F2457" s="7"/>
      <c r="G2457" s="964"/>
      <c r="H2457" s="964"/>
      <c r="I2457" s="964"/>
      <c r="J2457" s="404"/>
      <c r="K2457" s="964"/>
    </row>
    <row r="2458" spans="1:11" ht="15.6" hidden="1" x14ac:dyDescent="0.3">
      <c r="A2458" s="754"/>
      <c r="B2458" s="42" t="s">
        <v>2423</v>
      </c>
      <c r="C2458" s="42"/>
      <c r="D2458" s="65" t="s">
        <v>2437</v>
      </c>
      <c r="E2458" s="42"/>
      <c r="F2458" s="42" t="s">
        <v>112</v>
      </c>
      <c r="G2458" s="956"/>
      <c r="H2458" s="956">
        <f>G2458*E2458</f>
        <v>0</v>
      </c>
      <c r="I2458" s="956">
        <f>H2458*$I$14</f>
        <v>0</v>
      </c>
      <c r="J2458" s="42"/>
      <c r="K2458" s="956">
        <f t="shared" ref="K2458:K2483" si="270">SUM(H2458:I2458)</f>
        <v>0</v>
      </c>
    </row>
    <row r="2459" spans="1:11" ht="15.6" hidden="1" x14ac:dyDescent="0.3">
      <c r="A2459" s="754"/>
      <c r="B2459" s="45"/>
      <c r="C2459" s="602"/>
      <c r="D2459" s="74"/>
      <c r="E2459" s="46"/>
      <c r="F2459" s="46"/>
      <c r="G2459" s="962"/>
      <c r="H2459" s="962"/>
      <c r="I2459" s="962"/>
      <c r="J2459" s="46"/>
      <c r="K2459" s="962"/>
    </row>
    <row r="2460" spans="1:11" ht="15.6" hidden="1" x14ac:dyDescent="0.3">
      <c r="A2460" s="754"/>
      <c r="B2460" s="42" t="s">
        <v>2424</v>
      </c>
      <c r="C2460" s="42"/>
      <c r="D2460" s="65" t="s">
        <v>2438</v>
      </c>
      <c r="E2460" s="42"/>
      <c r="F2460" s="42" t="s">
        <v>112</v>
      </c>
      <c r="G2460" s="956"/>
      <c r="H2460" s="956">
        <f>G2460*E2460</f>
        <v>0</v>
      </c>
      <c r="I2460" s="956">
        <f>H2460*$I$14</f>
        <v>0</v>
      </c>
      <c r="J2460" s="42"/>
      <c r="K2460" s="956">
        <f t="shared" si="270"/>
        <v>0</v>
      </c>
    </row>
    <row r="2461" spans="1:11" ht="15.6" hidden="1" x14ac:dyDescent="0.3">
      <c r="A2461" s="754"/>
      <c r="B2461" s="45"/>
      <c r="C2461" s="602"/>
      <c r="D2461" s="74"/>
      <c r="E2461" s="46"/>
      <c r="F2461" s="46"/>
      <c r="G2461" s="962"/>
      <c r="H2461" s="962"/>
      <c r="I2461" s="962"/>
      <c r="J2461" s="46"/>
      <c r="K2461" s="962"/>
    </row>
    <row r="2462" spans="1:11" ht="15.6" hidden="1" x14ac:dyDescent="0.3">
      <c r="A2462" s="754"/>
      <c r="B2462" s="42" t="s">
        <v>2425</v>
      </c>
      <c r="C2462" s="42"/>
      <c r="D2462" s="65" t="s">
        <v>2439</v>
      </c>
      <c r="E2462" s="42"/>
      <c r="F2462" s="42" t="s">
        <v>112</v>
      </c>
      <c r="G2462" s="956"/>
      <c r="H2462" s="956">
        <f>G2462*E2462</f>
        <v>0</v>
      </c>
      <c r="I2462" s="956">
        <f>H2462*$I$14</f>
        <v>0</v>
      </c>
      <c r="J2462" s="42"/>
      <c r="K2462" s="956">
        <f t="shared" si="270"/>
        <v>0</v>
      </c>
    </row>
    <row r="2463" spans="1:11" ht="15.6" hidden="1" x14ac:dyDescent="0.3">
      <c r="A2463" s="754"/>
      <c r="B2463" s="45"/>
      <c r="C2463" s="602"/>
      <c r="D2463" s="74"/>
      <c r="E2463" s="46"/>
      <c r="F2463" s="46"/>
      <c r="G2463" s="962"/>
      <c r="H2463" s="962"/>
      <c r="I2463" s="962"/>
      <c r="J2463" s="46"/>
      <c r="K2463" s="962"/>
    </row>
    <row r="2464" spans="1:11" ht="15.6" hidden="1" x14ac:dyDescent="0.3">
      <c r="A2464" s="754"/>
      <c r="B2464" s="42" t="s">
        <v>2426</v>
      </c>
      <c r="C2464" s="42"/>
      <c r="D2464" s="65" t="s">
        <v>2440</v>
      </c>
      <c r="E2464" s="42"/>
      <c r="F2464" s="42" t="s">
        <v>112</v>
      </c>
      <c r="G2464" s="956"/>
      <c r="H2464" s="956">
        <f>G2464*E2464</f>
        <v>0</v>
      </c>
      <c r="I2464" s="956">
        <f>H2464*$I$14</f>
        <v>0</v>
      </c>
      <c r="J2464" s="42"/>
      <c r="K2464" s="956">
        <f t="shared" si="270"/>
        <v>0</v>
      </c>
    </row>
    <row r="2465" spans="1:11" ht="15.6" hidden="1" x14ac:dyDescent="0.3">
      <c r="A2465" s="754"/>
      <c r="B2465" s="45"/>
      <c r="C2465" s="602"/>
      <c r="D2465" s="74"/>
      <c r="E2465" s="46"/>
      <c r="F2465" s="46"/>
      <c r="G2465" s="962"/>
      <c r="H2465" s="962"/>
      <c r="I2465" s="962"/>
      <c r="J2465" s="46"/>
      <c r="K2465" s="962"/>
    </row>
    <row r="2466" spans="1:11" ht="15.6" hidden="1" x14ac:dyDescent="0.3">
      <c r="A2466" s="754"/>
      <c r="B2466" s="42" t="s">
        <v>2427</v>
      </c>
      <c r="C2466" s="42"/>
      <c r="D2466" s="65" t="s">
        <v>2441</v>
      </c>
      <c r="E2466" s="42"/>
      <c r="F2466" s="42" t="s">
        <v>112</v>
      </c>
      <c r="G2466" s="956"/>
      <c r="H2466" s="956">
        <f>G2466*E2466</f>
        <v>0</v>
      </c>
      <c r="I2466" s="956">
        <f>H2466*$I$14</f>
        <v>0</v>
      </c>
      <c r="J2466" s="42"/>
      <c r="K2466" s="956">
        <f t="shared" si="270"/>
        <v>0</v>
      </c>
    </row>
    <row r="2467" spans="1:11" ht="15.6" hidden="1" x14ac:dyDescent="0.3">
      <c r="A2467" s="754"/>
      <c r="B2467" s="45"/>
      <c r="C2467" s="602"/>
      <c r="D2467" s="74"/>
      <c r="E2467" s="46"/>
      <c r="F2467" s="46"/>
      <c r="G2467" s="962"/>
      <c r="H2467" s="962"/>
      <c r="I2467" s="962"/>
      <c r="J2467" s="46"/>
      <c r="K2467" s="962"/>
    </row>
    <row r="2468" spans="1:11" ht="15.6" hidden="1" x14ac:dyDescent="0.3">
      <c r="A2468" s="754"/>
      <c r="B2468" s="42" t="s">
        <v>2428</v>
      </c>
      <c r="C2468" s="42"/>
      <c r="D2468" s="65" t="s">
        <v>2442</v>
      </c>
      <c r="E2468" s="42"/>
      <c r="F2468" s="42" t="s">
        <v>112</v>
      </c>
      <c r="G2468" s="956"/>
      <c r="H2468" s="956">
        <f>G2468*E2468</f>
        <v>0</v>
      </c>
      <c r="I2468" s="956">
        <f>H2468*$I$14</f>
        <v>0</v>
      </c>
      <c r="J2468" s="42"/>
      <c r="K2468" s="956">
        <f t="shared" si="270"/>
        <v>0</v>
      </c>
    </row>
    <row r="2469" spans="1:11" ht="15.6" hidden="1" x14ac:dyDescent="0.3">
      <c r="A2469" s="754"/>
      <c r="B2469" s="45"/>
      <c r="C2469" s="602"/>
      <c r="D2469" s="74"/>
      <c r="E2469" s="46"/>
      <c r="F2469" s="46"/>
      <c r="G2469" s="962"/>
      <c r="H2469" s="962"/>
      <c r="I2469" s="962"/>
      <c r="J2469" s="46"/>
      <c r="K2469" s="962"/>
    </row>
    <row r="2470" spans="1:11" ht="15.6" hidden="1" x14ac:dyDescent="0.3">
      <c r="A2470" s="754"/>
      <c r="B2470" s="42" t="s">
        <v>2429</v>
      </c>
      <c r="C2470" s="42"/>
      <c r="D2470" s="65" t="s">
        <v>2443</v>
      </c>
      <c r="E2470" s="42"/>
      <c r="F2470" s="42" t="s">
        <v>112</v>
      </c>
      <c r="G2470" s="956"/>
      <c r="H2470" s="956">
        <f>G2470*E2470</f>
        <v>0</v>
      </c>
      <c r="I2470" s="956">
        <f>H2470*$I$14</f>
        <v>0</v>
      </c>
      <c r="J2470" s="42"/>
      <c r="K2470" s="956">
        <f t="shared" si="270"/>
        <v>0</v>
      </c>
    </row>
    <row r="2471" spans="1:11" ht="15.6" hidden="1" x14ac:dyDescent="0.3">
      <c r="A2471" s="754"/>
      <c r="B2471" s="45"/>
      <c r="C2471" s="602"/>
      <c r="D2471" s="74"/>
      <c r="E2471" s="46"/>
      <c r="F2471" s="46"/>
      <c r="G2471" s="962"/>
      <c r="H2471" s="962"/>
      <c r="I2471" s="962"/>
      <c r="J2471" s="46"/>
      <c r="K2471" s="962"/>
    </row>
    <row r="2472" spans="1:11" ht="15.6" hidden="1" x14ac:dyDescent="0.3">
      <c r="A2472" s="754"/>
      <c r="B2472" s="42" t="s">
        <v>2430</v>
      </c>
      <c r="C2472" s="42"/>
      <c r="D2472" s="65" t="s">
        <v>2444</v>
      </c>
      <c r="E2472" s="42"/>
      <c r="F2472" s="42" t="s">
        <v>112</v>
      </c>
      <c r="G2472" s="956"/>
      <c r="H2472" s="956">
        <f>G2472*E2472</f>
        <v>0</v>
      </c>
      <c r="I2472" s="956">
        <f>H2472*$I$14</f>
        <v>0</v>
      </c>
      <c r="J2472" s="42"/>
      <c r="K2472" s="956">
        <f t="shared" si="270"/>
        <v>0</v>
      </c>
    </row>
    <row r="2473" spans="1:11" ht="15.6" hidden="1" x14ac:dyDescent="0.3">
      <c r="A2473" s="754"/>
      <c r="B2473" s="45"/>
      <c r="C2473" s="602"/>
      <c r="D2473" s="74"/>
      <c r="E2473" s="46"/>
      <c r="F2473" s="46"/>
      <c r="G2473" s="962"/>
      <c r="H2473" s="962"/>
      <c r="I2473" s="962"/>
      <c r="J2473" s="46"/>
      <c r="K2473" s="962"/>
    </row>
    <row r="2474" spans="1:11" ht="15.6" hidden="1" x14ac:dyDescent="0.3">
      <c r="A2474" s="754"/>
      <c r="B2474" s="42" t="s">
        <v>2431</v>
      </c>
      <c r="C2474" s="42"/>
      <c r="D2474" s="65" t="s">
        <v>2445</v>
      </c>
      <c r="E2474" s="42"/>
      <c r="F2474" s="42" t="s">
        <v>112</v>
      </c>
      <c r="G2474" s="956"/>
      <c r="H2474" s="956">
        <f>G2474*E2474</f>
        <v>0</v>
      </c>
      <c r="I2474" s="956">
        <f>H2474*$I$14</f>
        <v>0</v>
      </c>
      <c r="J2474" s="42"/>
      <c r="K2474" s="956">
        <f t="shared" si="270"/>
        <v>0</v>
      </c>
    </row>
    <row r="2475" spans="1:11" ht="15.6" hidden="1" x14ac:dyDescent="0.3">
      <c r="A2475" s="754"/>
      <c r="B2475" s="45"/>
      <c r="C2475" s="602"/>
      <c r="D2475" s="74"/>
      <c r="E2475" s="46"/>
      <c r="F2475" s="46"/>
      <c r="G2475" s="962"/>
      <c r="H2475" s="962"/>
      <c r="I2475" s="962"/>
      <c r="J2475" s="46"/>
      <c r="K2475" s="962"/>
    </row>
    <row r="2476" spans="1:11" ht="15.6" hidden="1" x14ac:dyDescent="0.3">
      <c r="A2476" s="754"/>
      <c r="B2476" s="7" t="s">
        <v>2432</v>
      </c>
      <c r="C2476" s="7"/>
      <c r="D2476" s="20" t="s">
        <v>2446</v>
      </c>
      <c r="E2476" s="7"/>
      <c r="F2476" s="7"/>
      <c r="G2476" s="964"/>
      <c r="H2476" s="964"/>
      <c r="I2476" s="964"/>
      <c r="J2476" s="404"/>
      <c r="K2476" s="964"/>
    </row>
    <row r="2477" spans="1:11" ht="15.6" hidden="1" x14ac:dyDescent="0.3">
      <c r="A2477" s="754"/>
      <c r="B2477" s="42" t="s">
        <v>2433</v>
      </c>
      <c r="C2477" s="42"/>
      <c r="D2477" s="65" t="s">
        <v>2447</v>
      </c>
      <c r="E2477" s="42"/>
      <c r="F2477" s="42" t="s">
        <v>112</v>
      </c>
      <c r="G2477" s="956"/>
      <c r="H2477" s="956">
        <f>G2477*E2477</f>
        <v>0</v>
      </c>
      <c r="I2477" s="956">
        <f>H2477*$I$14</f>
        <v>0</v>
      </c>
      <c r="J2477" s="42"/>
      <c r="K2477" s="956">
        <f t="shared" si="270"/>
        <v>0</v>
      </c>
    </row>
    <row r="2478" spans="1:11" ht="15.6" hidden="1" x14ac:dyDescent="0.3">
      <c r="A2478" s="754"/>
      <c r="B2478" s="45"/>
      <c r="C2478" s="602"/>
      <c r="D2478" s="74"/>
      <c r="E2478" s="46"/>
      <c r="F2478" s="46"/>
      <c r="G2478" s="962"/>
      <c r="H2478" s="962"/>
      <c r="I2478" s="962"/>
      <c r="J2478" s="46"/>
      <c r="K2478" s="962"/>
    </row>
    <row r="2479" spans="1:11" ht="15.6" hidden="1" x14ac:dyDescent="0.3">
      <c r="A2479" s="754"/>
      <c r="B2479" s="42" t="s">
        <v>2434</v>
      </c>
      <c r="C2479" s="42"/>
      <c r="D2479" s="65" t="s">
        <v>2448</v>
      </c>
      <c r="E2479" s="42"/>
      <c r="F2479" s="42" t="s">
        <v>112</v>
      </c>
      <c r="G2479" s="956"/>
      <c r="H2479" s="956">
        <f>G2479*E2479</f>
        <v>0</v>
      </c>
      <c r="I2479" s="956">
        <f>H2479*$I$14</f>
        <v>0</v>
      </c>
      <c r="J2479" s="42"/>
      <c r="K2479" s="956">
        <f t="shared" si="270"/>
        <v>0</v>
      </c>
    </row>
    <row r="2480" spans="1:11" ht="15.6" hidden="1" x14ac:dyDescent="0.3">
      <c r="A2480" s="754"/>
      <c r="B2480" s="45"/>
      <c r="C2480" s="602"/>
      <c r="D2480" s="74"/>
      <c r="E2480" s="46"/>
      <c r="F2480" s="46"/>
      <c r="G2480" s="962"/>
      <c r="H2480" s="962"/>
      <c r="I2480" s="962"/>
      <c r="J2480" s="46"/>
      <c r="K2480" s="962"/>
    </row>
    <row r="2481" spans="1:11" ht="15.6" hidden="1" x14ac:dyDescent="0.3">
      <c r="A2481" s="754"/>
      <c r="B2481" s="42" t="s">
        <v>2435</v>
      </c>
      <c r="C2481" s="42"/>
      <c r="D2481" s="65" t="s">
        <v>2449</v>
      </c>
      <c r="E2481" s="42"/>
      <c r="F2481" s="42" t="s">
        <v>112</v>
      </c>
      <c r="G2481" s="956"/>
      <c r="H2481" s="956">
        <f>G2481*E2481</f>
        <v>0</v>
      </c>
      <c r="I2481" s="956">
        <f>H2481*$I$14</f>
        <v>0</v>
      </c>
      <c r="J2481" s="42"/>
      <c r="K2481" s="956">
        <f t="shared" si="270"/>
        <v>0</v>
      </c>
    </row>
    <row r="2482" spans="1:11" ht="15.6" hidden="1" x14ac:dyDescent="0.3">
      <c r="A2482" s="754"/>
      <c r="B2482" s="45"/>
      <c r="C2482" s="602"/>
      <c r="D2482" s="74"/>
      <c r="E2482" s="46"/>
      <c r="F2482" s="46"/>
      <c r="G2482" s="962"/>
      <c r="H2482" s="962"/>
      <c r="I2482" s="962"/>
      <c r="J2482" s="46"/>
      <c r="K2482" s="962"/>
    </row>
    <row r="2483" spans="1:11" ht="15.6" hidden="1" x14ac:dyDescent="0.3">
      <c r="A2483" s="754"/>
      <c r="B2483" s="42" t="s">
        <v>2436</v>
      </c>
      <c r="C2483" s="42"/>
      <c r="D2483" s="65" t="s">
        <v>2450</v>
      </c>
      <c r="E2483" s="42"/>
      <c r="F2483" s="42" t="s">
        <v>112</v>
      </c>
      <c r="G2483" s="956"/>
      <c r="H2483" s="956">
        <f>G2483*E2483</f>
        <v>0</v>
      </c>
      <c r="I2483" s="956">
        <f>H2483*$I$14</f>
        <v>0</v>
      </c>
      <c r="J2483" s="42"/>
      <c r="K2483" s="956">
        <f t="shared" si="270"/>
        <v>0</v>
      </c>
    </row>
    <row r="2484" spans="1:11" hidden="1" x14ac:dyDescent="0.3">
      <c r="A2484" s="37"/>
      <c r="B2484" s="45"/>
      <c r="C2484" s="602"/>
      <c r="D2484" s="74"/>
      <c r="E2484" s="46"/>
      <c r="F2484" s="46"/>
      <c r="G2484" s="962"/>
      <c r="H2484" s="962"/>
      <c r="I2484" s="962"/>
      <c r="J2484" s="46"/>
      <c r="K2484" s="962"/>
    </row>
    <row r="2485" spans="1:11" hidden="1" x14ac:dyDescent="0.3">
      <c r="A2485" s="37"/>
      <c r="B2485" s="7" t="s">
        <v>2451</v>
      </c>
      <c r="C2485" s="7"/>
      <c r="D2485" s="20" t="s">
        <v>2452</v>
      </c>
      <c r="E2485" s="7"/>
      <c r="F2485" s="7"/>
      <c r="G2485" s="964"/>
      <c r="H2485" s="964"/>
      <c r="I2485" s="964"/>
      <c r="J2485" s="404"/>
      <c r="K2485" s="964"/>
    </row>
    <row r="2486" spans="1:11" x14ac:dyDescent="0.3">
      <c r="A2486" s="37" t="s">
        <v>4246</v>
      </c>
      <c r="B2486" s="45"/>
      <c r="C2486" s="602"/>
      <c r="D2486" s="19"/>
      <c r="E2486" s="46"/>
      <c r="F2486" s="13"/>
      <c r="G2486" s="962"/>
      <c r="H2486" s="962"/>
      <c r="I2486" s="962"/>
      <c r="J2486" s="14"/>
      <c r="K2486" s="962"/>
    </row>
    <row r="2487" spans="1:11" s="618" customFormat="1" x14ac:dyDescent="0.3">
      <c r="A2487" s="37" t="s">
        <v>4246</v>
      </c>
      <c r="B2487" s="21"/>
      <c r="C2487" s="603"/>
      <c r="D2487" s="22"/>
      <c r="E2487" s="23"/>
      <c r="F2487" s="24"/>
      <c r="G2487" s="1003" t="s">
        <v>2459</v>
      </c>
      <c r="H2487" s="974">
        <f>TRUNC(SUM(H2362,H2354,H2337,H2224,H2022,H1909,H1905,H1843,H1591,H1551,H1417,H1115,H1062,H1021,H650,H546,H420,H277,H158,H110),2)</f>
        <v>882448.84</v>
      </c>
      <c r="I2487" s="974">
        <f>TRUNC(SUM(I2362,I2354,I2337,I2224,I2022,I1909,I1905,I1843,I1591,I1551,I1417,I1115,I1062,I1021,I650,I546,I420,I277,I158,I110),2)</f>
        <v>191686.01</v>
      </c>
      <c r="J2487" s="974">
        <f>TRUNC(SUM(J2362,J2354,J2337,J2224,J2022,J1909,J1905,J1843,J1591,J1551,J1417,J1115,J1062,J1021,J650,J546,J420,J277,J158,J110),2)</f>
        <v>35865.15</v>
      </c>
      <c r="K2487" s="974">
        <f>TRUNC(SUM(K2362,K2354,K2337,K2224,K2022,K1909,K1905,K1843,K1591,K1551,K1417,K1115,K1062,K1021,K650,K546,K420,K277,K158,K110),2)</f>
        <v>1110000</v>
      </c>
    </row>
    <row r="2488" spans="1:11" s="618" customFormat="1" x14ac:dyDescent="0.3">
      <c r="A2488" s="37" t="s">
        <v>4246</v>
      </c>
      <c r="B2488" s="13"/>
      <c r="C2488" s="604"/>
      <c r="D2488" s="26"/>
      <c r="E2488" s="12"/>
      <c r="F2488" s="12"/>
      <c r="G2488" s="1004"/>
      <c r="H2488" s="975"/>
      <c r="I2488" s="975"/>
      <c r="J2488" s="39"/>
      <c r="K2488" s="975"/>
    </row>
    <row r="2489" spans="1:11" s="618" customFormat="1" x14ac:dyDescent="0.3">
      <c r="A2489" s="37" t="s">
        <v>4246</v>
      </c>
      <c r="B2489" s="16"/>
      <c r="C2489" s="605"/>
      <c r="D2489" s="8"/>
      <c r="E2489" s="9"/>
      <c r="F2489" s="9"/>
      <c r="G2489" s="955"/>
      <c r="H2489" s="1314" t="s">
        <v>291</v>
      </c>
      <c r="I2489" s="1314"/>
      <c r="J2489" s="1315"/>
      <c r="K2489" s="976">
        <f>TRUNC(H2487,2)</f>
        <v>882448.84</v>
      </c>
    </row>
    <row r="2490" spans="1:11" s="618" customFormat="1" x14ac:dyDescent="0.3">
      <c r="A2490" s="37" t="s">
        <v>4246</v>
      </c>
      <c r="B2490" s="13"/>
      <c r="C2490" s="604"/>
      <c r="D2490" s="26"/>
      <c r="E2490" s="12"/>
      <c r="F2490" s="12"/>
      <c r="G2490" s="1000"/>
      <c r="H2490" s="991"/>
      <c r="I2490" s="987"/>
      <c r="J2490" s="47"/>
      <c r="K2490" s="975"/>
    </row>
    <row r="2491" spans="1:11" s="618" customFormat="1" x14ac:dyDescent="0.3">
      <c r="A2491" s="37" t="s">
        <v>4246</v>
      </c>
      <c r="B2491" s="16"/>
      <c r="C2491" s="605"/>
      <c r="D2491" s="8"/>
      <c r="E2491" s="9"/>
      <c r="F2491" s="9"/>
      <c r="G2491" s="955"/>
      <c r="H2491" s="1314" t="s">
        <v>3951</v>
      </c>
      <c r="I2491" s="1314"/>
      <c r="J2491" s="1315"/>
      <c r="K2491" s="976">
        <f>TRUNC(SUM(I2487:J2487),2)</f>
        <v>227551.16</v>
      </c>
    </row>
    <row r="2492" spans="1:11" s="618" customFormat="1" x14ac:dyDescent="0.3">
      <c r="A2492" s="37" t="s">
        <v>4246</v>
      </c>
      <c r="B2492" s="13"/>
      <c r="C2492" s="604"/>
      <c r="D2492" s="26"/>
      <c r="E2492" s="12"/>
      <c r="F2492" s="12"/>
      <c r="G2492" s="1000"/>
      <c r="H2492" s="991"/>
      <c r="I2492" s="987"/>
      <c r="J2492" s="47"/>
      <c r="K2492" s="975"/>
    </row>
    <row r="2493" spans="1:11" s="618" customFormat="1" x14ac:dyDescent="0.3">
      <c r="A2493" s="37" t="s">
        <v>4246</v>
      </c>
      <c r="B2493" s="16"/>
      <c r="C2493" s="605"/>
      <c r="D2493" s="8"/>
      <c r="E2493" s="9"/>
      <c r="F2493" s="9"/>
      <c r="G2493" s="1314" t="s">
        <v>292</v>
      </c>
      <c r="H2493" s="1314"/>
      <c r="I2493" s="1314"/>
      <c r="J2493" s="1315"/>
      <c r="K2493" s="976">
        <f>TRUNC(SUM(K2489:K2491),2)</f>
        <v>1110000</v>
      </c>
    </row>
    <row r="2494" spans="1:11" s="618" customFormat="1" x14ac:dyDescent="0.3">
      <c r="A2494" s="608" t="s">
        <v>4246</v>
      </c>
      <c r="B2494" s="607"/>
      <c r="C2494" s="607"/>
      <c r="D2494" s="597"/>
      <c r="E2494" s="620"/>
      <c r="F2494" s="597"/>
      <c r="G2494" s="977"/>
      <c r="H2494" s="977"/>
      <c r="I2494" s="977"/>
      <c r="J2494" s="621"/>
      <c r="K2494" s="977"/>
    </row>
    <row r="2495" spans="1:11" x14ac:dyDescent="0.3">
      <c r="A2495" s="608" t="s">
        <v>4246</v>
      </c>
      <c r="B2495" s="1047"/>
      <c r="C2495" s="606"/>
      <c r="E2495" s="49"/>
      <c r="F2495" s="49"/>
      <c r="G2495" s="978"/>
      <c r="K2495" s="978"/>
    </row>
    <row r="2496" spans="1:11" s="622" customFormat="1" ht="25.5" customHeight="1" x14ac:dyDescent="0.3">
      <c r="A2496" s="608" t="s">
        <v>4246</v>
      </c>
      <c r="B2496" s="50" t="s">
        <v>293</v>
      </c>
      <c r="C2496" s="561"/>
      <c r="D2496" s="51"/>
      <c r="E2496" s="1297" t="s">
        <v>294</v>
      </c>
      <c r="F2496" s="1261"/>
      <c r="G2496" s="1312" t="s">
        <v>4650</v>
      </c>
      <c r="H2496" s="1313"/>
      <c r="I2496" s="979" t="s">
        <v>294</v>
      </c>
      <c r="J2496" s="52"/>
      <c r="K2496" s="979"/>
    </row>
    <row r="2497" spans="1:11" s="622" customFormat="1" x14ac:dyDescent="0.3">
      <c r="A2497" s="608" t="s">
        <v>4246</v>
      </c>
      <c r="B2497" s="1317" t="s">
        <v>4651</v>
      </c>
      <c r="C2497" s="1317"/>
      <c r="D2497" s="1317"/>
      <c r="E2497" s="53"/>
      <c r="F2497" s="54"/>
      <c r="G2497" s="775"/>
      <c r="H2497" s="775"/>
      <c r="I2497" s="988"/>
      <c r="J2497" s="256"/>
      <c r="K2497" s="779"/>
    </row>
    <row r="2498" spans="1:11" s="622" customFormat="1" x14ac:dyDescent="0.3">
      <c r="A2498" s="608" t="s">
        <v>4246</v>
      </c>
      <c r="B2498" s="57"/>
      <c r="C2498" s="57"/>
      <c r="D2498" s="562"/>
      <c r="E2498" s="58"/>
      <c r="F2498" s="59"/>
      <c r="G2498" s="775"/>
      <c r="H2498" s="775"/>
      <c r="I2498" s="989"/>
      <c r="J2498" s="260"/>
      <c r="K2498" s="780"/>
    </row>
    <row r="2499" spans="1:11" s="622" customFormat="1" x14ac:dyDescent="0.3">
      <c r="A2499" s="608" t="s">
        <v>4246</v>
      </c>
      <c r="B2499" s="1316" t="s">
        <v>4652</v>
      </c>
      <c r="C2499" s="1316"/>
      <c r="D2499" s="1316"/>
      <c r="E2499" s="61"/>
      <c r="F2499" s="62"/>
      <c r="G2499" s="775"/>
      <c r="H2499" s="775"/>
      <c r="I2499" s="990"/>
      <c r="J2499" s="262"/>
      <c r="K2499" s="781"/>
    </row>
    <row r="2500" spans="1:11" s="622" customFormat="1" x14ac:dyDescent="0.3">
      <c r="A2500" s="608"/>
      <c r="B2500" s="607"/>
      <c r="C2500" s="607"/>
      <c r="D2500" s="597"/>
      <c r="E2500" s="620"/>
      <c r="F2500" s="597"/>
      <c r="G2500" s="977"/>
      <c r="H2500" s="977"/>
      <c r="I2500" s="977"/>
      <c r="J2500" s="597"/>
      <c r="K2500" s="977"/>
    </row>
    <row r="2501" spans="1:11" x14ac:dyDescent="0.3">
      <c r="E2501" s="608"/>
    </row>
    <row r="2502" spans="1:11" x14ac:dyDescent="0.3">
      <c r="E2502" s="608"/>
    </row>
    <row r="2503" spans="1:11" x14ac:dyDescent="0.3">
      <c r="E2503" s="608"/>
    </row>
    <row r="2504" spans="1:11" x14ac:dyDescent="0.3">
      <c r="E2504" s="608"/>
    </row>
    <row r="2505" spans="1:11" x14ac:dyDescent="0.3">
      <c r="E2505" s="608"/>
    </row>
    <row r="2506" spans="1:11" x14ac:dyDescent="0.3">
      <c r="E2506" s="608"/>
    </row>
    <row r="2507" spans="1:11" x14ac:dyDescent="0.3">
      <c r="E2507" s="608"/>
    </row>
    <row r="2508" spans="1:11" x14ac:dyDescent="0.3">
      <c r="E2508" s="608"/>
    </row>
    <row r="2509" spans="1:11" x14ac:dyDescent="0.3">
      <c r="E2509" s="608"/>
    </row>
    <row r="2510" spans="1:11" x14ac:dyDescent="0.3">
      <c r="E2510" s="608"/>
    </row>
  </sheetData>
  <autoFilter ref="A13:K2388">
    <filterColumn colId="0">
      <customFilters>
        <customFilter operator="notEqual" val=" "/>
      </customFilters>
    </filterColumn>
  </autoFilter>
  <mergeCells count="99">
    <mergeCell ref="F1:K1"/>
    <mergeCell ref="C12:K12"/>
    <mergeCell ref="B13:B14"/>
    <mergeCell ref="C13:C14"/>
    <mergeCell ref="D13:D14"/>
    <mergeCell ref="E13:E14"/>
    <mergeCell ref="F13:F14"/>
    <mergeCell ref="G13:G14"/>
    <mergeCell ref="H13:H14"/>
    <mergeCell ref="H8:K8"/>
    <mergeCell ref="B2497:D2497"/>
    <mergeCell ref="G648:G649"/>
    <mergeCell ref="H648:H649"/>
    <mergeCell ref="K13:K14"/>
    <mergeCell ref="C648:C649"/>
    <mergeCell ref="D648:D649"/>
    <mergeCell ref="E648:E649"/>
    <mergeCell ref="F648:F649"/>
    <mergeCell ref="K648:K649"/>
    <mergeCell ref="F108:F109"/>
    <mergeCell ref="G108:G109"/>
    <mergeCell ref="H108:H109"/>
    <mergeCell ref="K108:K109"/>
    <mergeCell ref="K275:K276"/>
    <mergeCell ref="G275:G276"/>
    <mergeCell ref="H275:H276"/>
    <mergeCell ref="B2499:D2499"/>
    <mergeCell ref="B108:B109"/>
    <mergeCell ref="C108:C109"/>
    <mergeCell ref="D108:D109"/>
    <mergeCell ref="E108:E109"/>
    <mergeCell ref="E2496:F2496"/>
    <mergeCell ref="B2222:B2223"/>
    <mergeCell ref="C2222:C2223"/>
    <mergeCell ref="D2222:D2223"/>
    <mergeCell ref="E2222:E2223"/>
    <mergeCell ref="F2222:F2223"/>
    <mergeCell ref="B2360:B2361"/>
    <mergeCell ref="C2360:C2361"/>
    <mergeCell ref="D2360:D2361"/>
    <mergeCell ref="E2360:E2361"/>
    <mergeCell ref="F2360:F2361"/>
    <mergeCell ref="F1113:F1114"/>
    <mergeCell ref="B1589:B1590"/>
    <mergeCell ref="C1589:C1590"/>
    <mergeCell ref="D1589:D1590"/>
    <mergeCell ref="E1589:E1590"/>
    <mergeCell ref="F1589:F1590"/>
    <mergeCell ref="B275:B276"/>
    <mergeCell ref="C275:C276"/>
    <mergeCell ref="D275:D276"/>
    <mergeCell ref="E275:E276"/>
    <mergeCell ref="F275:F276"/>
    <mergeCell ref="F1903:F1904"/>
    <mergeCell ref="G1903:G1904"/>
    <mergeCell ref="H1903:H1904"/>
    <mergeCell ref="K1903:K1904"/>
    <mergeCell ref="G1589:G1590"/>
    <mergeCell ref="H1589:H1590"/>
    <mergeCell ref="K1589:K1590"/>
    <mergeCell ref="B648:B649"/>
    <mergeCell ref="B1903:B1904"/>
    <mergeCell ref="C1903:C1904"/>
    <mergeCell ref="D1903:D1904"/>
    <mergeCell ref="E1903:E1904"/>
    <mergeCell ref="B1113:B1114"/>
    <mergeCell ref="C1113:C1114"/>
    <mergeCell ref="D1113:D1114"/>
    <mergeCell ref="E1113:E1114"/>
    <mergeCell ref="H2316:H2317"/>
    <mergeCell ref="K2316:K2317"/>
    <mergeCell ref="G2496:H2496"/>
    <mergeCell ref="G1113:G1114"/>
    <mergeCell ref="H1113:H1114"/>
    <mergeCell ref="K1113:K1114"/>
    <mergeCell ref="H2489:J2489"/>
    <mergeCell ref="H2491:J2491"/>
    <mergeCell ref="G2493:J2493"/>
    <mergeCell ref="C2316:C2317"/>
    <mergeCell ref="D2316:D2317"/>
    <mergeCell ref="E2316:E2317"/>
    <mergeCell ref="F2316:F2317"/>
    <mergeCell ref="G2316:G2317"/>
    <mergeCell ref="A13:A14"/>
    <mergeCell ref="G2360:G2361"/>
    <mergeCell ref="H2360:H2361"/>
    <mergeCell ref="K2360:K2361"/>
    <mergeCell ref="B2423:B2424"/>
    <mergeCell ref="C2423:C2424"/>
    <mergeCell ref="D2423:D2424"/>
    <mergeCell ref="E2423:E2424"/>
    <mergeCell ref="F2423:F2424"/>
    <mergeCell ref="G2423:G2424"/>
    <mergeCell ref="H2423:H2424"/>
    <mergeCell ref="K2423:K2424"/>
    <mergeCell ref="G2222:G2223"/>
    <mergeCell ref="H2222:H2223"/>
    <mergeCell ref="K2222:K2223"/>
    <mergeCell ref="B2316:B2317"/>
  </mergeCells>
  <conditionalFormatting sqref="D1939 D1942 D1976">
    <cfRule type="expression" dxfId="11" priority="5" stopIfTrue="1">
      <formula>IF(#REF!="Superior ao do BB",1,0)</formula>
    </cfRule>
  </conditionalFormatting>
  <conditionalFormatting sqref="D1943">
    <cfRule type="expression" dxfId="10" priority="2" stopIfTrue="1">
      <formula>IF(#REF!="Superior ao do BB",1,0)</formula>
    </cfRule>
  </conditionalFormatting>
  <conditionalFormatting sqref="D1940">
    <cfRule type="expression" dxfId="9" priority="4" stopIfTrue="1">
      <formula>IF(#REF!="Superior ao do BB",1,0)</formula>
    </cfRule>
  </conditionalFormatting>
  <conditionalFormatting sqref="D1941">
    <cfRule type="expression" dxfId="8" priority="3" stopIfTrue="1">
      <formula>IF(#REF!="Superior ao do BB",1,0)</formula>
    </cfRule>
  </conditionalFormatting>
  <conditionalFormatting sqref="D1944">
    <cfRule type="expression" dxfId="7" priority="1" stopIfTrue="1">
      <formula>IF(#REF!="Superior ao do BB",1,0)</formula>
    </cfRule>
  </conditionalFormatting>
  <printOptions horizontalCentered="1"/>
  <pageMargins left="0.39370078740157483" right="0.39370078740157483" top="0.59055118110236227" bottom="0.39370078740157483" header="0.19685039370078741" footer="0.19685039370078741"/>
  <pageSetup paperSize="9" scale="61" fitToHeight="0" orientation="landscape" r:id="rId1"/>
  <headerFooter>
    <oddHeader>&amp;L&amp;G</oddHeader>
    <oddFooter>&amp;L&amp;"-,Regular"&amp;A&amp;R&amp;"-,Regular"Página &amp;P de &amp;N</oddFooter>
  </headerFooter>
  <rowBreaks count="4" manualBreakCount="4">
    <brk id="176" min="1" max="10" man="1"/>
    <brk id="752" min="1" max="10" man="1"/>
    <brk id="1627" min="1" max="10" man="1"/>
    <brk id="1901" min="1" max="10" man="1"/>
  </rowBreaks>
  <ignoredErrors>
    <ignoredError sqref="K135 K1877 H2374:I2374 H403:I403 H872:I872" formula="1"/>
  </ignoredErrors>
  <drawing r:id="rId2"/>
  <legacyDrawing r:id="rId3"/>
  <oleObjects>
    <mc:AlternateContent xmlns:mc="http://schemas.openxmlformats.org/markup-compatibility/2006">
      <mc:Choice Requires="x14">
        <oleObject progId="PBrush" shapeId="4098" r:id="rId4">
          <objectPr defaultSize="0" autoPict="0" r:id="rId5">
            <anchor moveWithCells="1" sizeWithCells="1">
              <from>
                <xdr:col>1</xdr:col>
                <xdr:colOff>220980</xdr:colOff>
                <xdr:row>0</xdr:row>
                <xdr:rowOff>45720</xdr:rowOff>
              </from>
              <to>
                <xdr:col>2</xdr:col>
                <xdr:colOff>838200</xdr:colOff>
                <xdr:row>8</xdr:row>
                <xdr:rowOff>22860</xdr:rowOff>
              </to>
            </anchor>
          </objectPr>
        </oleObject>
      </mc:Choice>
      <mc:Fallback>
        <oleObject progId="PBrush" shapeId="4098"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1"/>
  <sheetViews>
    <sheetView view="pageBreakPreview" topLeftCell="A74" zoomScale="70" zoomScaleNormal="70" zoomScaleSheetLayoutView="70" workbookViewId="0">
      <selection activeCell="J51" sqref="J51"/>
    </sheetView>
  </sheetViews>
  <sheetFormatPr defaultRowHeight="13.8" x14ac:dyDescent="0.3"/>
  <cols>
    <col min="1" max="1" width="1.44140625" style="222" customWidth="1"/>
    <col min="2" max="2" width="11" style="222" customWidth="1"/>
    <col min="3" max="3" width="53" style="222" customWidth="1"/>
    <col min="4" max="4" width="12.109375" style="768" customWidth="1"/>
    <col min="5" max="5" width="14" style="768" customWidth="1"/>
    <col min="6" max="6" width="15.33203125" style="777" customWidth="1"/>
    <col min="7" max="7" width="20.33203125" style="768" customWidth="1"/>
    <col min="8" max="8" width="14.6640625" style="777" customWidth="1"/>
    <col min="9" max="9" width="18.33203125" style="768" customWidth="1"/>
    <col min="10" max="10" width="13.88671875" style="924" customWidth="1"/>
    <col min="11" max="11" width="18.33203125" style="809" bestFit="1" customWidth="1"/>
    <col min="12" max="12" width="14.33203125" style="777" customWidth="1"/>
    <col min="13" max="13" width="17.44140625" style="222" customWidth="1"/>
    <col min="14" max="14" width="15.44140625" style="222" customWidth="1"/>
    <col min="15" max="15" width="10.6640625" style="222" customWidth="1"/>
    <col min="16" max="16" width="19.5546875" style="222" customWidth="1"/>
    <col min="17" max="17" width="19.44140625" style="222" customWidth="1"/>
    <col min="18" max="256" width="9.109375" style="222"/>
    <col min="257" max="257" width="1.44140625" style="222" customWidth="1"/>
    <col min="258" max="258" width="24" style="222" bestFit="1" customWidth="1"/>
    <col min="259" max="259" width="53" style="222" customWidth="1"/>
    <col min="260" max="260" width="12.109375" style="222" customWidth="1"/>
    <col min="261" max="261" width="14" style="222" customWidth="1"/>
    <col min="262" max="262" width="15.33203125" style="222" customWidth="1"/>
    <col min="263" max="263" width="16.6640625" style="222" bestFit="1" customWidth="1"/>
    <col min="264" max="264" width="13.109375" style="222" customWidth="1"/>
    <col min="265" max="265" width="16.33203125" style="222" bestFit="1" customWidth="1"/>
    <col min="266" max="266" width="13.88671875" style="222" customWidth="1"/>
    <col min="267" max="267" width="18.33203125" style="222" bestFit="1" customWidth="1"/>
    <col min="268" max="268" width="12" style="222" customWidth="1"/>
    <col min="269" max="269" width="9.109375" style="222"/>
    <col min="270" max="270" width="15.44140625" style="222" customWidth="1"/>
    <col min="271" max="271" width="10.6640625" style="222" customWidth="1"/>
    <col min="272" max="272" width="19.5546875" style="222" customWidth="1"/>
    <col min="273" max="273" width="19.44140625" style="222" customWidth="1"/>
    <col min="274" max="512" width="9.109375" style="222"/>
    <col min="513" max="513" width="1.44140625" style="222" customWidth="1"/>
    <col min="514" max="514" width="24" style="222" bestFit="1" customWidth="1"/>
    <col min="515" max="515" width="53" style="222" customWidth="1"/>
    <col min="516" max="516" width="12.109375" style="222" customWidth="1"/>
    <col min="517" max="517" width="14" style="222" customWidth="1"/>
    <col min="518" max="518" width="15.33203125" style="222" customWidth="1"/>
    <col min="519" max="519" width="16.6640625" style="222" bestFit="1" customWidth="1"/>
    <col min="520" max="520" width="13.109375" style="222" customWidth="1"/>
    <col min="521" max="521" width="16.33203125" style="222" bestFit="1" customWidth="1"/>
    <col min="522" max="522" width="13.88671875" style="222" customWidth="1"/>
    <col min="523" max="523" width="18.33203125" style="222" bestFit="1" customWidth="1"/>
    <col min="524" max="524" width="12" style="222" customWidth="1"/>
    <col min="525" max="525" width="9.109375" style="222"/>
    <col min="526" max="526" width="15.44140625" style="222" customWidth="1"/>
    <col min="527" max="527" width="10.6640625" style="222" customWidth="1"/>
    <col min="528" max="528" width="19.5546875" style="222" customWidth="1"/>
    <col min="529" max="529" width="19.44140625" style="222" customWidth="1"/>
    <col min="530" max="768" width="9.109375" style="222"/>
    <col min="769" max="769" width="1.44140625" style="222" customWidth="1"/>
    <col min="770" max="770" width="24" style="222" bestFit="1" customWidth="1"/>
    <col min="771" max="771" width="53" style="222" customWidth="1"/>
    <col min="772" max="772" width="12.109375" style="222" customWidth="1"/>
    <col min="773" max="773" width="14" style="222" customWidth="1"/>
    <col min="774" max="774" width="15.33203125" style="222" customWidth="1"/>
    <col min="775" max="775" width="16.6640625" style="222" bestFit="1" customWidth="1"/>
    <col min="776" max="776" width="13.109375" style="222" customWidth="1"/>
    <col min="777" max="777" width="16.33203125" style="222" bestFit="1" customWidth="1"/>
    <col min="778" max="778" width="13.88671875" style="222" customWidth="1"/>
    <col min="779" max="779" width="18.33203125" style="222" bestFit="1" customWidth="1"/>
    <col min="780" max="780" width="12" style="222" customWidth="1"/>
    <col min="781" max="781" width="9.109375" style="222"/>
    <col min="782" max="782" width="15.44140625" style="222" customWidth="1"/>
    <col min="783" max="783" width="10.6640625" style="222" customWidth="1"/>
    <col min="784" max="784" width="19.5546875" style="222" customWidth="1"/>
    <col min="785" max="785" width="19.44140625" style="222" customWidth="1"/>
    <col min="786" max="1024" width="9.109375" style="222"/>
    <col min="1025" max="1025" width="1.44140625" style="222" customWidth="1"/>
    <col min="1026" max="1026" width="24" style="222" bestFit="1" customWidth="1"/>
    <col min="1027" max="1027" width="53" style="222" customWidth="1"/>
    <col min="1028" max="1028" width="12.109375" style="222" customWidth="1"/>
    <col min="1029" max="1029" width="14" style="222" customWidth="1"/>
    <col min="1030" max="1030" width="15.33203125" style="222" customWidth="1"/>
    <col min="1031" max="1031" width="16.6640625" style="222" bestFit="1" customWidth="1"/>
    <col min="1032" max="1032" width="13.109375" style="222" customWidth="1"/>
    <col min="1033" max="1033" width="16.33203125" style="222" bestFit="1" customWidth="1"/>
    <col min="1034" max="1034" width="13.88671875" style="222" customWidth="1"/>
    <col min="1035" max="1035" width="18.33203125" style="222" bestFit="1" customWidth="1"/>
    <col min="1036" max="1036" width="12" style="222" customWidth="1"/>
    <col min="1037" max="1037" width="9.109375" style="222"/>
    <col min="1038" max="1038" width="15.44140625" style="222" customWidth="1"/>
    <col min="1039" max="1039" width="10.6640625" style="222" customWidth="1"/>
    <col min="1040" max="1040" width="19.5546875" style="222" customWidth="1"/>
    <col min="1041" max="1041" width="19.44140625" style="222" customWidth="1"/>
    <col min="1042" max="1280" width="9.109375" style="222"/>
    <col min="1281" max="1281" width="1.44140625" style="222" customWidth="1"/>
    <col min="1282" max="1282" width="24" style="222" bestFit="1" customWidth="1"/>
    <col min="1283" max="1283" width="53" style="222" customWidth="1"/>
    <col min="1284" max="1284" width="12.109375" style="222" customWidth="1"/>
    <col min="1285" max="1285" width="14" style="222" customWidth="1"/>
    <col min="1286" max="1286" width="15.33203125" style="222" customWidth="1"/>
    <col min="1287" max="1287" width="16.6640625" style="222" bestFit="1" customWidth="1"/>
    <col min="1288" max="1288" width="13.109375" style="222" customWidth="1"/>
    <col min="1289" max="1289" width="16.33203125" style="222" bestFit="1" customWidth="1"/>
    <col min="1290" max="1290" width="13.88671875" style="222" customWidth="1"/>
    <col min="1291" max="1291" width="18.33203125" style="222" bestFit="1" customWidth="1"/>
    <col min="1292" max="1292" width="12" style="222" customWidth="1"/>
    <col min="1293" max="1293" width="9.109375" style="222"/>
    <col min="1294" max="1294" width="15.44140625" style="222" customWidth="1"/>
    <col min="1295" max="1295" width="10.6640625" style="222" customWidth="1"/>
    <col min="1296" max="1296" width="19.5546875" style="222" customWidth="1"/>
    <col min="1297" max="1297" width="19.44140625" style="222" customWidth="1"/>
    <col min="1298" max="1536" width="9.109375" style="222"/>
    <col min="1537" max="1537" width="1.44140625" style="222" customWidth="1"/>
    <col min="1538" max="1538" width="24" style="222" bestFit="1" customWidth="1"/>
    <col min="1539" max="1539" width="53" style="222" customWidth="1"/>
    <col min="1540" max="1540" width="12.109375" style="222" customWidth="1"/>
    <col min="1541" max="1541" width="14" style="222" customWidth="1"/>
    <col min="1542" max="1542" width="15.33203125" style="222" customWidth="1"/>
    <col min="1543" max="1543" width="16.6640625" style="222" bestFit="1" customWidth="1"/>
    <col min="1544" max="1544" width="13.109375" style="222" customWidth="1"/>
    <col min="1545" max="1545" width="16.33203125" style="222" bestFit="1" customWidth="1"/>
    <col min="1546" max="1546" width="13.88671875" style="222" customWidth="1"/>
    <col min="1547" max="1547" width="18.33203125" style="222" bestFit="1" customWidth="1"/>
    <col min="1548" max="1548" width="12" style="222" customWidth="1"/>
    <col min="1549" max="1549" width="9.109375" style="222"/>
    <col min="1550" max="1550" width="15.44140625" style="222" customWidth="1"/>
    <col min="1551" max="1551" width="10.6640625" style="222" customWidth="1"/>
    <col min="1552" max="1552" width="19.5546875" style="222" customWidth="1"/>
    <col min="1553" max="1553" width="19.44140625" style="222" customWidth="1"/>
    <col min="1554" max="1792" width="9.109375" style="222"/>
    <col min="1793" max="1793" width="1.44140625" style="222" customWidth="1"/>
    <col min="1794" max="1794" width="24" style="222" bestFit="1" customWidth="1"/>
    <col min="1795" max="1795" width="53" style="222" customWidth="1"/>
    <col min="1796" max="1796" width="12.109375" style="222" customWidth="1"/>
    <col min="1797" max="1797" width="14" style="222" customWidth="1"/>
    <col min="1798" max="1798" width="15.33203125" style="222" customWidth="1"/>
    <col min="1799" max="1799" width="16.6640625" style="222" bestFit="1" customWidth="1"/>
    <col min="1800" max="1800" width="13.109375" style="222" customWidth="1"/>
    <col min="1801" max="1801" width="16.33203125" style="222" bestFit="1" customWidth="1"/>
    <col min="1802" max="1802" width="13.88671875" style="222" customWidth="1"/>
    <col min="1803" max="1803" width="18.33203125" style="222" bestFit="1" customWidth="1"/>
    <col min="1804" max="1804" width="12" style="222" customWidth="1"/>
    <col min="1805" max="1805" width="9.109375" style="222"/>
    <col min="1806" max="1806" width="15.44140625" style="222" customWidth="1"/>
    <col min="1807" max="1807" width="10.6640625" style="222" customWidth="1"/>
    <col min="1808" max="1808" width="19.5546875" style="222" customWidth="1"/>
    <col min="1809" max="1809" width="19.44140625" style="222" customWidth="1"/>
    <col min="1810" max="2048" width="9.109375" style="222"/>
    <col min="2049" max="2049" width="1.44140625" style="222" customWidth="1"/>
    <col min="2050" max="2050" width="24" style="222" bestFit="1" customWidth="1"/>
    <col min="2051" max="2051" width="53" style="222" customWidth="1"/>
    <col min="2052" max="2052" width="12.109375" style="222" customWidth="1"/>
    <col min="2053" max="2053" width="14" style="222" customWidth="1"/>
    <col min="2054" max="2054" width="15.33203125" style="222" customWidth="1"/>
    <col min="2055" max="2055" width="16.6640625" style="222" bestFit="1" customWidth="1"/>
    <col min="2056" max="2056" width="13.109375" style="222" customWidth="1"/>
    <col min="2057" max="2057" width="16.33203125" style="222" bestFit="1" customWidth="1"/>
    <col min="2058" max="2058" width="13.88671875" style="222" customWidth="1"/>
    <col min="2059" max="2059" width="18.33203125" style="222" bestFit="1" customWidth="1"/>
    <col min="2060" max="2060" width="12" style="222" customWidth="1"/>
    <col min="2061" max="2061" width="9.109375" style="222"/>
    <col min="2062" max="2062" width="15.44140625" style="222" customWidth="1"/>
    <col min="2063" max="2063" width="10.6640625" style="222" customWidth="1"/>
    <col min="2064" max="2064" width="19.5546875" style="222" customWidth="1"/>
    <col min="2065" max="2065" width="19.44140625" style="222" customWidth="1"/>
    <col min="2066" max="2304" width="9.109375" style="222"/>
    <col min="2305" max="2305" width="1.44140625" style="222" customWidth="1"/>
    <col min="2306" max="2306" width="24" style="222" bestFit="1" customWidth="1"/>
    <col min="2307" max="2307" width="53" style="222" customWidth="1"/>
    <col min="2308" max="2308" width="12.109375" style="222" customWidth="1"/>
    <col min="2309" max="2309" width="14" style="222" customWidth="1"/>
    <col min="2310" max="2310" width="15.33203125" style="222" customWidth="1"/>
    <col min="2311" max="2311" width="16.6640625" style="222" bestFit="1" customWidth="1"/>
    <col min="2312" max="2312" width="13.109375" style="222" customWidth="1"/>
    <col min="2313" max="2313" width="16.33203125" style="222" bestFit="1" customWidth="1"/>
    <col min="2314" max="2314" width="13.88671875" style="222" customWidth="1"/>
    <col min="2315" max="2315" width="18.33203125" style="222" bestFit="1" customWidth="1"/>
    <col min="2316" max="2316" width="12" style="222" customWidth="1"/>
    <col min="2317" max="2317" width="9.109375" style="222"/>
    <col min="2318" max="2318" width="15.44140625" style="222" customWidth="1"/>
    <col min="2319" max="2319" width="10.6640625" style="222" customWidth="1"/>
    <col min="2320" max="2320" width="19.5546875" style="222" customWidth="1"/>
    <col min="2321" max="2321" width="19.44140625" style="222" customWidth="1"/>
    <col min="2322" max="2560" width="9.109375" style="222"/>
    <col min="2561" max="2561" width="1.44140625" style="222" customWidth="1"/>
    <col min="2562" max="2562" width="24" style="222" bestFit="1" customWidth="1"/>
    <col min="2563" max="2563" width="53" style="222" customWidth="1"/>
    <col min="2564" max="2564" width="12.109375" style="222" customWidth="1"/>
    <col min="2565" max="2565" width="14" style="222" customWidth="1"/>
    <col min="2566" max="2566" width="15.33203125" style="222" customWidth="1"/>
    <col min="2567" max="2567" width="16.6640625" style="222" bestFit="1" customWidth="1"/>
    <col min="2568" max="2568" width="13.109375" style="222" customWidth="1"/>
    <col min="2569" max="2569" width="16.33203125" style="222" bestFit="1" customWidth="1"/>
    <col min="2570" max="2570" width="13.88671875" style="222" customWidth="1"/>
    <col min="2571" max="2571" width="18.33203125" style="222" bestFit="1" customWidth="1"/>
    <col min="2572" max="2572" width="12" style="222" customWidth="1"/>
    <col min="2573" max="2573" width="9.109375" style="222"/>
    <col min="2574" max="2574" width="15.44140625" style="222" customWidth="1"/>
    <col min="2575" max="2575" width="10.6640625" style="222" customWidth="1"/>
    <col min="2576" max="2576" width="19.5546875" style="222" customWidth="1"/>
    <col min="2577" max="2577" width="19.44140625" style="222" customWidth="1"/>
    <col min="2578" max="2816" width="9.109375" style="222"/>
    <col min="2817" max="2817" width="1.44140625" style="222" customWidth="1"/>
    <col min="2818" max="2818" width="24" style="222" bestFit="1" customWidth="1"/>
    <col min="2819" max="2819" width="53" style="222" customWidth="1"/>
    <col min="2820" max="2820" width="12.109375" style="222" customWidth="1"/>
    <col min="2821" max="2821" width="14" style="222" customWidth="1"/>
    <col min="2822" max="2822" width="15.33203125" style="222" customWidth="1"/>
    <col min="2823" max="2823" width="16.6640625" style="222" bestFit="1" customWidth="1"/>
    <col min="2824" max="2824" width="13.109375" style="222" customWidth="1"/>
    <col min="2825" max="2825" width="16.33203125" style="222" bestFit="1" customWidth="1"/>
    <col min="2826" max="2826" width="13.88671875" style="222" customWidth="1"/>
    <col min="2827" max="2827" width="18.33203125" style="222" bestFit="1" customWidth="1"/>
    <col min="2828" max="2828" width="12" style="222" customWidth="1"/>
    <col min="2829" max="2829" width="9.109375" style="222"/>
    <col min="2830" max="2830" width="15.44140625" style="222" customWidth="1"/>
    <col min="2831" max="2831" width="10.6640625" style="222" customWidth="1"/>
    <col min="2832" max="2832" width="19.5546875" style="222" customWidth="1"/>
    <col min="2833" max="2833" width="19.44140625" style="222" customWidth="1"/>
    <col min="2834" max="3072" width="9.109375" style="222"/>
    <col min="3073" max="3073" width="1.44140625" style="222" customWidth="1"/>
    <col min="3074" max="3074" width="24" style="222" bestFit="1" customWidth="1"/>
    <col min="3075" max="3075" width="53" style="222" customWidth="1"/>
    <col min="3076" max="3076" width="12.109375" style="222" customWidth="1"/>
    <col min="3077" max="3077" width="14" style="222" customWidth="1"/>
    <col min="3078" max="3078" width="15.33203125" style="222" customWidth="1"/>
    <col min="3079" max="3079" width="16.6640625" style="222" bestFit="1" customWidth="1"/>
    <col min="3080" max="3080" width="13.109375" style="222" customWidth="1"/>
    <col min="3081" max="3081" width="16.33203125" style="222" bestFit="1" customWidth="1"/>
    <col min="3082" max="3082" width="13.88671875" style="222" customWidth="1"/>
    <col min="3083" max="3083" width="18.33203125" style="222" bestFit="1" customWidth="1"/>
    <col min="3084" max="3084" width="12" style="222" customWidth="1"/>
    <col min="3085" max="3085" width="9.109375" style="222"/>
    <col min="3086" max="3086" width="15.44140625" style="222" customWidth="1"/>
    <col min="3087" max="3087" width="10.6640625" style="222" customWidth="1"/>
    <col min="3088" max="3088" width="19.5546875" style="222" customWidth="1"/>
    <col min="3089" max="3089" width="19.44140625" style="222" customWidth="1"/>
    <col min="3090" max="3328" width="9.109375" style="222"/>
    <col min="3329" max="3329" width="1.44140625" style="222" customWidth="1"/>
    <col min="3330" max="3330" width="24" style="222" bestFit="1" customWidth="1"/>
    <col min="3331" max="3331" width="53" style="222" customWidth="1"/>
    <col min="3332" max="3332" width="12.109375" style="222" customWidth="1"/>
    <col min="3333" max="3333" width="14" style="222" customWidth="1"/>
    <col min="3334" max="3334" width="15.33203125" style="222" customWidth="1"/>
    <col min="3335" max="3335" width="16.6640625" style="222" bestFit="1" customWidth="1"/>
    <col min="3336" max="3336" width="13.109375" style="222" customWidth="1"/>
    <col min="3337" max="3337" width="16.33203125" style="222" bestFit="1" customWidth="1"/>
    <col min="3338" max="3338" width="13.88671875" style="222" customWidth="1"/>
    <col min="3339" max="3339" width="18.33203125" style="222" bestFit="1" customWidth="1"/>
    <col min="3340" max="3340" width="12" style="222" customWidth="1"/>
    <col min="3341" max="3341" width="9.109375" style="222"/>
    <col min="3342" max="3342" width="15.44140625" style="222" customWidth="1"/>
    <col min="3343" max="3343" width="10.6640625" style="222" customWidth="1"/>
    <col min="3344" max="3344" width="19.5546875" style="222" customWidth="1"/>
    <col min="3345" max="3345" width="19.44140625" style="222" customWidth="1"/>
    <col min="3346" max="3584" width="9.109375" style="222"/>
    <col min="3585" max="3585" width="1.44140625" style="222" customWidth="1"/>
    <col min="3586" max="3586" width="24" style="222" bestFit="1" customWidth="1"/>
    <col min="3587" max="3587" width="53" style="222" customWidth="1"/>
    <col min="3588" max="3588" width="12.109375" style="222" customWidth="1"/>
    <col min="3589" max="3589" width="14" style="222" customWidth="1"/>
    <col min="3590" max="3590" width="15.33203125" style="222" customWidth="1"/>
    <col min="3591" max="3591" width="16.6640625" style="222" bestFit="1" customWidth="1"/>
    <col min="3592" max="3592" width="13.109375" style="222" customWidth="1"/>
    <col min="3593" max="3593" width="16.33203125" style="222" bestFit="1" customWidth="1"/>
    <col min="3594" max="3594" width="13.88671875" style="222" customWidth="1"/>
    <col min="3595" max="3595" width="18.33203125" style="222" bestFit="1" customWidth="1"/>
    <col min="3596" max="3596" width="12" style="222" customWidth="1"/>
    <col min="3597" max="3597" width="9.109375" style="222"/>
    <col min="3598" max="3598" width="15.44140625" style="222" customWidth="1"/>
    <col min="3599" max="3599" width="10.6640625" style="222" customWidth="1"/>
    <col min="3600" max="3600" width="19.5546875" style="222" customWidth="1"/>
    <col min="3601" max="3601" width="19.44140625" style="222" customWidth="1"/>
    <col min="3602" max="3840" width="9.109375" style="222"/>
    <col min="3841" max="3841" width="1.44140625" style="222" customWidth="1"/>
    <col min="3842" max="3842" width="24" style="222" bestFit="1" customWidth="1"/>
    <col min="3843" max="3843" width="53" style="222" customWidth="1"/>
    <col min="3844" max="3844" width="12.109375" style="222" customWidth="1"/>
    <col min="3845" max="3845" width="14" style="222" customWidth="1"/>
    <col min="3846" max="3846" width="15.33203125" style="222" customWidth="1"/>
    <col min="3847" max="3847" width="16.6640625" style="222" bestFit="1" customWidth="1"/>
    <col min="3848" max="3848" width="13.109375" style="222" customWidth="1"/>
    <col min="3849" max="3849" width="16.33203125" style="222" bestFit="1" customWidth="1"/>
    <col min="3850" max="3850" width="13.88671875" style="222" customWidth="1"/>
    <col min="3851" max="3851" width="18.33203125" style="222" bestFit="1" customWidth="1"/>
    <col min="3852" max="3852" width="12" style="222" customWidth="1"/>
    <col min="3853" max="3853" width="9.109375" style="222"/>
    <col min="3854" max="3854" width="15.44140625" style="222" customWidth="1"/>
    <col min="3855" max="3855" width="10.6640625" style="222" customWidth="1"/>
    <col min="3856" max="3856" width="19.5546875" style="222" customWidth="1"/>
    <col min="3857" max="3857" width="19.44140625" style="222" customWidth="1"/>
    <col min="3858" max="4096" width="9.109375" style="222"/>
    <col min="4097" max="4097" width="1.44140625" style="222" customWidth="1"/>
    <col min="4098" max="4098" width="24" style="222" bestFit="1" customWidth="1"/>
    <col min="4099" max="4099" width="53" style="222" customWidth="1"/>
    <col min="4100" max="4100" width="12.109375" style="222" customWidth="1"/>
    <col min="4101" max="4101" width="14" style="222" customWidth="1"/>
    <col min="4102" max="4102" width="15.33203125" style="222" customWidth="1"/>
    <col min="4103" max="4103" width="16.6640625" style="222" bestFit="1" customWidth="1"/>
    <col min="4104" max="4104" width="13.109375" style="222" customWidth="1"/>
    <col min="4105" max="4105" width="16.33203125" style="222" bestFit="1" customWidth="1"/>
    <col min="4106" max="4106" width="13.88671875" style="222" customWidth="1"/>
    <col min="4107" max="4107" width="18.33203125" style="222" bestFit="1" customWidth="1"/>
    <col min="4108" max="4108" width="12" style="222" customWidth="1"/>
    <col min="4109" max="4109" width="9.109375" style="222"/>
    <col min="4110" max="4110" width="15.44140625" style="222" customWidth="1"/>
    <col min="4111" max="4111" width="10.6640625" style="222" customWidth="1"/>
    <col min="4112" max="4112" width="19.5546875" style="222" customWidth="1"/>
    <col min="4113" max="4113" width="19.44140625" style="222" customWidth="1"/>
    <col min="4114" max="4352" width="9.109375" style="222"/>
    <col min="4353" max="4353" width="1.44140625" style="222" customWidth="1"/>
    <col min="4354" max="4354" width="24" style="222" bestFit="1" customWidth="1"/>
    <col min="4355" max="4355" width="53" style="222" customWidth="1"/>
    <col min="4356" max="4356" width="12.109375" style="222" customWidth="1"/>
    <col min="4357" max="4357" width="14" style="222" customWidth="1"/>
    <col min="4358" max="4358" width="15.33203125" style="222" customWidth="1"/>
    <col min="4359" max="4359" width="16.6640625" style="222" bestFit="1" customWidth="1"/>
    <col min="4360" max="4360" width="13.109375" style="222" customWidth="1"/>
    <col min="4361" max="4361" width="16.33203125" style="222" bestFit="1" customWidth="1"/>
    <col min="4362" max="4362" width="13.88671875" style="222" customWidth="1"/>
    <col min="4363" max="4363" width="18.33203125" style="222" bestFit="1" customWidth="1"/>
    <col min="4364" max="4364" width="12" style="222" customWidth="1"/>
    <col min="4365" max="4365" width="9.109375" style="222"/>
    <col min="4366" max="4366" width="15.44140625" style="222" customWidth="1"/>
    <col min="4367" max="4367" width="10.6640625" style="222" customWidth="1"/>
    <col min="4368" max="4368" width="19.5546875" style="222" customWidth="1"/>
    <col min="4369" max="4369" width="19.44140625" style="222" customWidth="1"/>
    <col min="4370" max="4608" width="9.109375" style="222"/>
    <col min="4609" max="4609" width="1.44140625" style="222" customWidth="1"/>
    <col min="4610" max="4610" width="24" style="222" bestFit="1" customWidth="1"/>
    <col min="4611" max="4611" width="53" style="222" customWidth="1"/>
    <col min="4612" max="4612" width="12.109375" style="222" customWidth="1"/>
    <col min="4613" max="4613" width="14" style="222" customWidth="1"/>
    <col min="4614" max="4614" width="15.33203125" style="222" customWidth="1"/>
    <col min="4615" max="4615" width="16.6640625" style="222" bestFit="1" customWidth="1"/>
    <col min="4616" max="4616" width="13.109375" style="222" customWidth="1"/>
    <col min="4617" max="4617" width="16.33203125" style="222" bestFit="1" customWidth="1"/>
    <col min="4618" max="4618" width="13.88671875" style="222" customWidth="1"/>
    <col min="4619" max="4619" width="18.33203125" style="222" bestFit="1" customWidth="1"/>
    <col min="4620" max="4620" width="12" style="222" customWidth="1"/>
    <col min="4621" max="4621" width="9.109375" style="222"/>
    <col min="4622" max="4622" width="15.44140625" style="222" customWidth="1"/>
    <col min="4623" max="4623" width="10.6640625" style="222" customWidth="1"/>
    <col min="4624" max="4624" width="19.5546875" style="222" customWidth="1"/>
    <col min="4625" max="4625" width="19.44140625" style="222" customWidth="1"/>
    <col min="4626" max="4864" width="9.109375" style="222"/>
    <col min="4865" max="4865" width="1.44140625" style="222" customWidth="1"/>
    <col min="4866" max="4866" width="24" style="222" bestFit="1" customWidth="1"/>
    <col min="4867" max="4867" width="53" style="222" customWidth="1"/>
    <col min="4868" max="4868" width="12.109375" style="222" customWidth="1"/>
    <col min="4869" max="4869" width="14" style="222" customWidth="1"/>
    <col min="4870" max="4870" width="15.33203125" style="222" customWidth="1"/>
    <col min="4871" max="4871" width="16.6640625" style="222" bestFit="1" customWidth="1"/>
    <col min="4872" max="4872" width="13.109375" style="222" customWidth="1"/>
    <col min="4873" max="4873" width="16.33203125" style="222" bestFit="1" customWidth="1"/>
    <col min="4874" max="4874" width="13.88671875" style="222" customWidth="1"/>
    <col min="4875" max="4875" width="18.33203125" style="222" bestFit="1" customWidth="1"/>
    <col min="4876" max="4876" width="12" style="222" customWidth="1"/>
    <col min="4877" max="4877" width="9.109375" style="222"/>
    <col min="4878" max="4878" width="15.44140625" style="222" customWidth="1"/>
    <col min="4879" max="4879" width="10.6640625" style="222" customWidth="1"/>
    <col min="4880" max="4880" width="19.5546875" style="222" customWidth="1"/>
    <col min="4881" max="4881" width="19.44140625" style="222" customWidth="1"/>
    <col min="4882" max="5120" width="9.109375" style="222"/>
    <col min="5121" max="5121" width="1.44140625" style="222" customWidth="1"/>
    <col min="5122" max="5122" width="24" style="222" bestFit="1" customWidth="1"/>
    <col min="5123" max="5123" width="53" style="222" customWidth="1"/>
    <col min="5124" max="5124" width="12.109375" style="222" customWidth="1"/>
    <col min="5125" max="5125" width="14" style="222" customWidth="1"/>
    <col min="5126" max="5126" width="15.33203125" style="222" customWidth="1"/>
    <col min="5127" max="5127" width="16.6640625" style="222" bestFit="1" customWidth="1"/>
    <col min="5128" max="5128" width="13.109375" style="222" customWidth="1"/>
    <col min="5129" max="5129" width="16.33203125" style="222" bestFit="1" customWidth="1"/>
    <col min="5130" max="5130" width="13.88671875" style="222" customWidth="1"/>
    <col min="5131" max="5131" width="18.33203125" style="222" bestFit="1" customWidth="1"/>
    <col min="5132" max="5132" width="12" style="222" customWidth="1"/>
    <col min="5133" max="5133" width="9.109375" style="222"/>
    <col min="5134" max="5134" width="15.44140625" style="222" customWidth="1"/>
    <col min="5135" max="5135" width="10.6640625" style="222" customWidth="1"/>
    <col min="5136" max="5136" width="19.5546875" style="222" customWidth="1"/>
    <col min="5137" max="5137" width="19.44140625" style="222" customWidth="1"/>
    <col min="5138" max="5376" width="9.109375" style="222"/>
    <col min="5377" max="5377" width="1.44140625" style="222" customWidth="1"/>
    <col min="5378" max="5378" width="24" style="222" bestFit="1" customWidth="1"/>
    <col min="5379" max="5379" width="53" style="222" customWidth="1"/>
    <col min="5380" max="5380" width="12.109375" style="222" customWidth="1"/>
    <col min="5381" max="5381" width="14" style="222" customWidth="1"/>
    <col min="5382" max="5382" width="15.33203125" style="222" customWidth="1"/>
    <col min="5383" max="5383" width="16.6640625" style="222" bestFit="1" customWidth="1"/>
    <col min="5384" max="5384" width="13.109375" style="222" customWidth="1"/>
    <col min="5385" max="5385" width="16.33203125" style="222" bestFit="1" customWidth="1"/>
    <col min="5386" max="5386" width="13.88671875" style="222" customWidth="1"/>
    <col min="5387" max="5387" width="18.33203125" style="222" bestFit="1" customWidth="1"/>
    <col min="5388" max="5388" width="12" style="222" customWidth="1"/>
    <col min="5389" max="5389" width="9.109375" style="222"/>
    <col min="5390" max="5390" width="15.44140625" style="222" customWidth="1"/>
    <col min="5391" max="5391" width="10.6640625" style="222" customWidth="1"/>
    <col min="5392" max="5392" width="19.5546875" style="222" customWidth="1"/>
    <col min="5393" max="5393" width="19.44140625" style="222" customWidth="1"/>
    <col min="5394" max="5632" width="9.109375" style="222"/>
    <col min="5633" max="5633" width="1.44140625" style="222" customWidth="1"/>
    <col min="5634" max="5634" width="24" style="222" bestFit="1" customWidth="1"/>
    <col min="5635" max="5635" width="53" style="222" customWidth="1"/>
    <col min="5636" max="5636" width="12.109375" style="222" customWidth="1"/>
    <col min="5637" max="5637" width="14" style="222" customWidth="1"/>
    <col min="5638" max="5638" width="15.33203125" style="222" customWidth="1"/>
    <col min="5639" max="5639" width="16.6640625" style="222" bestFit="1" customWidth="1"/>
    <col min="5640" max="5640" width="13.109375" style="222" customWidth="1"/>
    <col min="5641" max="5641" width="16.33203125" style="222" bestFit="1" customWidth="1"/>
    <col min="5642" max="5642" width="13.88671875" style="222" customWidth="1"/>
    <col min="5643" max="5643" width="18.33203125" style="222" bestFit="1" customWidth="1"/>
    <col min="5644" max="5644" width="12" style="222" customWidth="1"/>
    <col min="5645" max="5645" width="9.109375" style="222"/>
    <col min="5646" max="5646" width="15.44140625" style="222" customWidth="1"/>
    <col min="5647" max="5647" width="10.6640625" style="222" customWidth="1"/>
    <col min="5648" max="5648" width="19.5546875" style="222" customWidth="1"/>
    <col min="5649" max="5649" width="19.44140625" style="222" customWidth="1"/>
    <col min="5650" max="5888" width="9.109375" style="222"/>
    <col min="5889" max="5889" width="1.44140625" style="222" customWidth="1"/>
    <col min="5890" max="5890" width="24" style="222" bestFit="1" customWidth="1"/>
    <col min="5891" max="5891" width="53" style="222" customWidth="1"/>
    <col min="5892" max="5892" width="12.109375" style="222" customWidth="1"/>
    <col min="5893" max="5893" width="14" style="222" customWidth="1"/>
    <col min="5894" max="5894" width="15.33203125" style="222" customWidth="1"/>
    <col min="5895" max="5895" width="16.6640625" style="222" bestFit="1" customWidth="1"/>
    <col min="5896" max="5896" width="13.109375" style="222" customWidth="1"/>
    <col min="5897" max="5897" width="16.33203125" style="222" bestFit="1" customWidth="1"/>
    <col min="5898" max="5898" width="13.88671875" style="222" customWidth="1"/>
    <col min="5899" max="5899" width="18.33203125" style="222" bestFit="1" customWidth="1"/>
    <col min="5900" max="5900" width="12" style="222" customWidth="1"/>
    <col min="5901" max="5901" width="9.109375" style="222"/>
    <col min="5902" max="5902" width="15.44140625" style="222" customWidth="1"/>
    <col min="5903" max="5903" width="10.6640625" style="222" customWidth="1"/>
    <col min="5904" max="5904" width="19.5546875" style="222" customWidth="1"/>
    <col min="5905" max="5905" width="19.44140625" style="222" customWidth="1"/>
    <col min="5906" max="6144" width="9.109375" style="222"/>
    <col min="6145" max="6145" width="1.44140625" style="222" customWidth="1"/>
    <col min="6146" max="6146" width="24" style="222" bestFit="1" customWidth="1"/>
    <col min="6147" max="6147" width="53" style="222" customWidth="1"/>
    <col min="6148" max="6148" width="12.109375" style="222" customWidth="1"/>
    <col min="6149" max="6149" width="14" style="222" customWidth="1"/>
    <col min="6150" max="6150" width="15.33203125" style="222" customWidth="1"/>
    <col min="6151" max="6151" width="16.6640625" style="222" bestFit="1" customWidth="1"/>
    <col min="6152" max="6152" width="13.109375" style="222" customWidth="1"/>
    <col min="6153" max="6153" width="16.33203125" style="222" bestFit="1" customWidth="1"/>
    <col min="6154" max="6154" width="13.88671875" style="222" customWidth="1"/>
    <col min="6155" max="6155" width="18.33203125" style="222" bestFit="1" customWidth="1"/>
    <col min="6156" max="6156" width="12" style="222" customWidth="1"/>
    <col min="6157" max="6157" width="9.109375" style="222"/>
    <col min="6158" max="6158" width="15.44140625" style="222" customWidth="1"/>
    <col min="6159" max="6159" width="10.6640625" style="222" customWidth="1"/>
    <col min="6160" max="6160" width="19.5546875" style="222" customWidth="1"/>
    <col min="6161" max="6161" width="19.44140625" style="222" customWidth="1"/>
    <col min="6162" max="6400" width="9.109375" style="222"/>
    <col min="6401" max="6401" width="1.44140625" style="222" customWidth="1"/>
    <col min="6402" max="6402" width="24" style="222" bestFit="1" customWidth="1"/>
    <col min="6403" max="6403" width="53" style="222" customWidth="1"/>
    <col min="6404" max="6404" width="12.109375" style="222" customWidth="1"/>
    <col min="6405" max="6405" width="14" style="222" customWidth="1"/>
    <col min="6406" max="6406" width="15.33203125" style="222" customWidth="1"/>
    <col min="6407" max="6407" width="16.6640625" style="222" bestFit="1" customWidth="1"/>
    <col min="6408" max="6408" width="13.109375" style="222" customWidth="1"/>
    <col min="6409" max="6409" width="16.33203125" style="222" bestFit="1" customWidth="1"/>
    <col min="6410" max="6410" width="13.88671875" style="222" customWidth="1"/>
    <col min="6411" max="6411" width="18.33203125" style="222" bestFit="1" customWidth="1"/>
    <col min="6412" max="6412" width="12" style="222" customWidth="1"/>
    <col min="6413" max="6413" width="9.109375" style="222"/>
    <col min="6414" max="6414" width="15.44140625" style="222" customWidth="1"/>
    <col min="6415" max="6415" width="10.6640625" style="222" customWidth="1"/>
    <col min="6416" max="6416" width="19.5546875" style="222" customWidth="1"/>
    <col min="6417" max="6417" width="19.44140625" style="222" customWidth="1"/>
    <col min="6418" max="6656" width="9.109375" style="222"/>
    <col min="6657" max="6657" width="1.44140625" style="222" customWidth="1"/>
    <col min="6658" max="6658" width="24" style="222" bestFit="1" customWidth="1"/>
    <col min="6659" max="6659" width="53" style="222" customWidth="1"/>
    <col min="6660" max="6660" width="12.109375" style="222" customWidth="1"/>
    <col min="6661" max="6661" width="14" style="222" customWidth="1"/>
    <col min="6662" max="6662" width="15.33203125" style="222" customWidth="1"/>
    <col min="6663" max="6663" width="16.6640625" style="222" bestFit="1" customWidth="1"/>
    <col min="6664" max="6664" width="13.109375" style="222" customWidth="1"/>
    <col min="6665" max="6665" width="16.33203125" style="222" bestFit="1" customWidth="1"/>
    <col min="6666" max="6666" width="13.88671875" style="222" customWidth="1"/>
    <col min="6667" max="6667" width="18.33203125" style="222" bestFit="1" customWidth="1"/>
    <col min="6668" max="6668" width="12" style="222" customWidth="1"/>
    <col min="6669" max="6669" width="9.109375" style="222"/>
    <col min="6670" max="6670" width="15.44140625" style="222" customWidth="1"/>
    <col min="6671" max="6671" width="10.6640625" style="222" customWidth="1"/>
    <col min="6672" max="6672" width="19.5546875" style="222" customWidth="1"/>
    <col min="6673" max="6673" width="19.44140625" style="222" customWidth="1"/>
    <col min="6674" max="6912" width="9.109375" style="222"/>
    <col min="6913" max="6913" width="1.44140625" style="222" customWidth="1"/>
    <col min="6914" max="6914" width="24" style="222" bestFit="1" customWidth="1"/>
    <col min="6915" max="6915" width="53" style="222" customWidth="1"/>
    <col min="6916" max="6916" width="12.109375" style="222" customWidth="1"/>
    <col min="6917" max="6917" width="14" style="222" customWidth="1"/>
    <col min="6918" max="6918" width="15.33203125" style="222" customWidth="1"/>
    <col min="6919" max="6919" width="16.6640625" style="222" bestFit="1" customWidth="1"/>
    <col min="6920" max="6920" width="13.109375" style="222" customWidth="1"/>
    <col min="6921" max="6921" width="16.33203125" style="222" bestFit="1" customWidth="1"/>
    <col min="6922" max="6922" width="13.88671875" style="222" customWidth="1"/>
    <col min="6923" max="6923" width="18.33203125" style="222" bestFit="1" customWidth="1"/>
    <col min="6924" max="6924" width="12" style="222" customWidth="1"/>
    <col min="6925" max="6925" width="9.109375" style="222"/>
    <col min="6926" max="6926" width="15.44140625" style="222" customWidth="1"/>
    <col min="6927" max="6927" width="10.6640625" style="222" customWidth="1"/>
    <col min="6928" max="6928" width="19.5546875" style="222" customWidth="1"/>
    <col min="6929" max="6929" width="19.44140625" style="222" customWidth="1"/>
    <col min="6930" max="7168" width="9.109375" style="222"/>
    <col min="7169" max="7169" width="1.44140625" style="222" customWidth="1"/>
    <col min="7170" max="7170" width="24" style="222" bestFit="1" customWidth="1"/>
    <col min="7171" max="7171" width="53" style="222" customWidth="1"/>
    <col min="7172" max="7172" width="12.109375" style="222" customWidth="1"/>
    <col min="7173" max="7173" width="14" style="222" customWidth="1"/>
    <col min="7174" max="7174" width="15.33203125" style="222" customWidth="1"/>
    <col min="7175" max="7175" width="16.6640625" style="222" bestFit="1" customWidth="1"/>
    <col min="7176" max="7176" width="13.109375" style="222" customWidth="1"/>
    <col min="7177" max="7177" width="16.33203125" style="222" bestFit="1" customWidth="1"/>
    <col min="7178" max="7178" width="13.88671875" style="222" customWidth="1"/>
    <col min="7179" max="7179" width="18.33203125" style="222" bestFit="1" customWidth="1"/>
    <col min="7180" max="7180" width="12" style="222" customWidth="1"/>
    <col min="7181" max="7181" width="9.109375" style="222"/>
    <col min="7182" max="7182" width="15.44140625" style="222" customWidth="1"/>
    <col min="7183" max="7183" width="10.6640625" style="222" customWidth="1"/>
    <col min="7184" max="7184" width="19.5546875" style="222" customWidth="1"/>
    <col min="7185" max="7185" width="19.44140625" style="222" customWidth="1"/>
    <col min="7186" max="7424" width="9.109375" style="222"/>
    <col min="7425" max="7425" width="1.44140625" style="222" customWidth="1"/>
    <col min="7426" max="7426" width="24" style="222" bestFit="1" customWidth="1"/>
    <col min="7427" max="7427" width="53" style="222" customWidth="1"/>
    <col min="7428" max="7428" width="12.109375" style="222" customWidth="1"/>
    <col min="7429" max="7429" width="14" style="222" customWidth="1"/>
    <col min="7430" max="7430" width="15.33203125" style="222" customWidth="1"/>
    <col min="7431" max="7431" width="16.6640625" style="222" bestFit="1" customWidth="1"/>
    <col min="7432" max="7432" width="13.109375" style="222" customWidth="1"/>
    <col min="7433" max="7433" width="16.33203125" style="222" bestFit="1" customWidth="1"/>
    <col min="7434" max="7434" width="13.88671875" style="222" customWidth="1"/>
    <col min="7435" max="7435" width="18.33203125" style="222" bestFit="1" customWidth="1"/>
    <col min="7436" max="7436" width="12" style="222" customWidth="1"/>
    <col min="7437" max="7437" width="9.109375" style="222"/>
    <col min="7438" max="7438" width="15.44140625" style="222" customWidth="1"/>
    <col min="7439" max="7439" width="10.6640625" style="222" customWidth="1"/>
    <col min="7440" max="7440" width="19.5546875" style="222" customWidth="1"/>
    <col min="7441" max="7441" width="19.44140625" style="222" customWidth="1"/>
    <col min="7442" max="7680" width="9.109375" style="222"/>
    <col min="7681" max="7681" width="1.44140625" style="222" customWidth="1"/>
    <col min="7682" max="7682" width="24" style="222" bestFit="1" customWidth="1"/>
    <col min="7683" max="7683" width="53" style="222" customWidth="1"/>
    <col min="7684" max="7684" width="12.109375" style="222" customWidth="1"/>
    <col min="7685" max="7685" width="14" style="222" customWidth="1"/>
    <col min="7686" max="7686" width="15.33203125" style="222" customWidth="1"/>
    <col min="7687" max="7687" width="16.6640625" style="222" bestFit="1" customWidth="1"/>
    <col min="7688" max="7688" width="13.109375" style="222" customWidth="1"/>
    <col min="7689" max="7689" width="16.33203125" style="222" bestFit="1" customWidth="1"/>
    <col min="7690" max="7690" width="13.88671875" style="222" customWidth="1"/>
    <col min="7691" max="7691" width="18.33203125" style="222" bestFit="1" customWidth="1"/>
    <col min="7692" max="7692" width="12" style="222" customWidth="1"/>
    <col min="7693" max="7693" width="9.109375" style="222"/>
    <col min="7694" max="7694" width="15.44140625" style="222" customWidth="1"/>
    <col min="7695" max="7695" width="10.6640625" style="222" customWidth="1"/>
    <col min="7696" max="7696" width="19.5546875" style="222" customWidth="1"/>
    <col min="7697" max="7697" width="19.44140625" style="222" customWidth="1"/>
    <col min="7698" max="7936" width="9.109375" style="222"/>
    <col min="7937" max="7937" width="1.44140625" style="222" customWidth="1"/>
    <col min="7938" max="7938" width="24" style="222" bestFit="1" customWidth="1"/>
    <col min="7939" max="7939" width="53" style="222" customWidth="1"/>
    <col min="7940" max="7940" width="12.109375" style="222" customWidth="1"/>
    <col min="7941" max="7941" width="14" style="222" customWidth="1"/>
    <col min="7942" max="7942" width="15.33203125" style="222" customWidth="1"/>
    <col min="7943" max="7943" width="16.6640625" style="222" bestFit="1" customWidth="1"/>
    <col min="7944" max="7944" width="13.109375" style="222" customWidth="1"/>
    <col min="7945" max="7945" width="16.33203125" style="222" bestFit="1" customWidth="1"/>
    <col min="7946" max="7946" width="13.88671875" style="222" customWidth="1"/>
    <col min="7947" max="7947" width="18.33203125" style="222" bestFit="1" customWidth="1"/>
    <col min="7948" max="7948" width="12" style="222" customWidth="1"/>
    <col min="7949" max="7949" width="9.109375" style="222"/>
    <col min="7950" max="7950" width="15.44140625" style="222" customWidth="1"/>
    <col min="7951" max="7951" width="10.6640625" style="222" customWidth="1"/>
    <col min="7952" max="7952" width="19.5546875" style="222" customWidth="1"/>
    <col min="7953" max="7953" width="19.44140625" style="222" customWidth="1"/>
    <col min="7954" max="8192" width="9.109375" style="222"/>
    <col min="8193" max="8193" width="1.44140625" style="222" customWidth="1"/>
    <col min="8194" max="8194" width="24" style="222" bestFit="1" customWidth="1"/>
    <col min="8195" max="8195" width="53" style="222" customWidth="1"/>
    <col min="8196" max="8196" width="12.109375" style="222" customWidth="1"/>
    <col min="8197" max="8197" width="14" style="222" customWidth="1"/>
    <col min="8198" max="8198" width="15.33203125" style="222" customWidth="1"/>
    <col min="8199" max="8199" width="16.6640625" style="222" bestFit="1" customWidth="1"/>
    <col min="8200" max="8200" width="13.109375" style="222" customWidth="1"/>
    <col min="8201" max="8201" width="16.33203125" style="222" bestFit="1" customWidth="1"/>
    <col min="8202" max="8202" width="13.88671875" style="222" customWidth="1"/>
    <col min="8203" max="8203" width="18.33203125" style="222" bestFit="1" customWidth="1"/>
    <col min="8204" max="8204" width="12" style="222" customWidth="1"/>
    <col min="8205" max="8205" width="9.109375" style="222"/>
    <col min="8206" max="8206" width="15.44140625" style="222" customWidth="1"/>
    <col min="8207" max="8207" width="10.6640625" style="222" customWidth="1"/>
    <col min="8208" max="8208" width="19.5546875" style="222" customWidth="1"/>
    <col min="8209" max="8209" width="19.44140625" style="222" customWidth="1"/>
    <col min="8210" max="8448" width="9.109375" style="222"/>
    <col min="8449" max="8449" width="1.44140625" style="222" customWidth="1"/>
    <col min="8450" max="8450" width="24" style="222" bestFit="1" customWidth="1"/>
    <col min="8451" max="8451" width="53" style="222" customWidth="1"/>
    <col min="8452" max="8452" width="12.109375" style="222" customWidth="1"/>
    <col min="8453" max="8453" width="14" style="222" customWidth="1"/>
    <col min="8454" max="8454" width="15.33203125" style="222" customWidth="1"/>
    <col min="8455" max="8455" width="16.6640625" style="222" bestFit="1" customWidth="1"/>
    <col min="8456" max="8456" width="13.109375" style="222" customWidth="1"/>
    <col min="8457" max="8457" width="16.33203125" style="222" bestFit="1" customWidth="1"/>
    <col min="8458" max="8458" width="13.88671875" style="222" customWidth="1"/>
    <col min="8459" max="8459" width="18.33203125" style="222" bestFit="1" customWidth="1"/>
    <col min="8460" max="8460" width="12" style="222" customWidth="1"/>
    <col min="8461" max="8461" width="9.109375" style="222"/>
    <col min="8462" max="8462" width="15.44140625" style="222" customWidth="1"/>
    <col min="8463" max="8463" width="10.6640625" style="222" customWidth="1"/>
    <col min="8464" max="8464" width="19.5546875" style="222" customWidth="1"/>
    <col min="8465" max="8465" width="19.44140625" style="222" customWidth="1"/>
    <col min="8466" max="8704" width="9.109375" style="222"/>
    <col min="8705" max="8705" width="1.44140625" style="222" customWidth="1"/>
    <col min="8706" max="8706" width="24" style="222" bestFit="1" customWidth="1"/>
    <col min="8707" max="8707" width="53" style="222" customWidth="1"/>
    <col min="8708" max="8708" width="12.109375" style="222" customWidth="1"/>
    <col min="8709" max="8709" width="14" style="222" customWidth="1"/>
    <col min="8710" max="8710" width="15.33203125" style="222" customWidth="1"/>
    <col min="8711" max="8711" width="16.6640625" style="222" bestFit="1" customWidth="1"/>
    <col min="8712" max="8712" width="13.109375" style="222" customWidth="1"/>
    <col min="8713" max="8713" width="16.33203125" style="222" bestFit="1" customWidth="1"/>
    <col min="8714" max="8714" width="13.88671875" style="222" customWidth="1"/>
    <col min="8715" max="8715" width="18.33203125" style="222" bestFit="1" customWidth="1"/>
    <col min="8716" max="8716" width="12" style="222" customWidth="1"/>
    <col min="8717" max="8717" width="9.109375" style="222"/>
    <col min="8718" max="8718" width="15.44140625" style="222" customWidth="1"/>
    <col min="8719" max="8719" width="10.6640625" style="222" customWidth="1"/>
    <col min="8720" max="8720" width="19.5546875" style="222" customWidth="1"/>
    <col min="8721" max="8721" width="19.44140625" style="222" customWidth="1"/>
    <col min="8722" max="8960" width="9.109375" style="222"/>
    <col min="8961" max="8961" width="1.44140625" style="222" customWidth="1"/>
    <col min="8962" max="8962" width="24" style="222" bestFit="1" customWidth="1"/>
    <col min="8963" max="8963" width="53" style="222" customWidth="1"/>
    <col min="8964" max="8964" width="12.109375" style="222" customWidth="1"/>
    <col min="8965" max="8965" width="14" style="222" customWidth="1"/>
    <col min="8966" max="8966" width="15.33203125" style="222" customWidth="1"/>
    <col min="8967" max="8967" width="16.6640625" style="222" bestFit="1" customWidth="1"/>
    <col min="8968" max="8968" width="13.109375" style="222" customWidth="1"/>
    <col min="8969" max="8969" width="16.33203125" style="222" bestFit="1" customWidth="1"/>
    <col min="8970" max="8970" width="13.88671875" style="222" customWidth="1"/>
    <col min="8971" max="8971" width="18.33203125" style="222" bestFit="1" customWidth="1"/>
    <col min="8972" max="8972" width="12" style="222" customWidth="1"/>
    <col min="8973" max="8973" width="9.109375" style="222"/>
    <col min="8974" max="8974" width="15.44140625" style="222" customWidth="1"/>
    <col min="8975" max="8975" width="10.6640625" style="222" customWidth="1"/>
    <col min="8976" max="8976" width="19.5546875" style="222" customWidth="1"/>
    <col min="8977" max="8977" width="19.44140625" style="222" customWidth="1"/>
    <col min="8978" max="9216" width="9.109375" style="222"/>
    <col min="9217" max="9217" width="1.44140625" style="222" customWidth="1"/>
    <col min="9218" max="9218" width="24" style="222" bestFit="1" customWidth="1"/>
    <col min="9219" max="9219" width="53" style="222" customWidth="1"/>
    <col min="9220" max="9220" width="12.109375" style="222" customWidth="1"/>
    <col min="9221" max="9221" width="14" style="222" customWidth="1"/>
    <col min="9222" max="9222" width="15.33203125" style="222" customWidth="1"/>
    <col min="9223" max="9223" width="16.6640625" style="222" bestFit="1" customWidth="1"/>
    <col min="9224" max="9224" width="13.109375" style="222" customWidth="1"/>
    <col min="9225" max="9225" width="16.33203125" style="222" bestFit="1" customWidth="1"/>
    <col min="9226" max="9226" width="13.88671875" style="222" customWidth="1"/>
    <col min="9227" max="9227" width="18.33203125" style="222" bestFit="1" customWidth="1"/>
    <col min="9228" max="9228" width="12" style="222" customWidth="1"/>
    <col min="9229" max="9229" width="9.109375" style="222"/>
    <col min="9230" max="9230" width="15.44140625" style="222" customWidth="1"/>
    <col min="9231" max="9231" width="10.6640625" style="222" customWidth="1"/>
    <col min="9232" max="9232" width="19.5546875" style="222" customWidth="1"/>
    <col min="9233" max="9233" width="19.44140625" style="222" customWidth="1"/>
    <col min="9234" max="9472" width="9.109375" style="222"/>
    <col min="9473" max="9473" width="1.44140625" style="222" customWidth="1"/>
    <col min="9474" max="9474" width="24" style="222" bestFit="1" customWidth="1"/>
    <col min="9475" max="9475" width="53" style="222" customWidth="1"/>
    <col min="9476" max="9476" width="12.109375" style="222" customWidth="1"/>
    <col min="9477" max="9477" width="14" style="222" customWidth="1"/>
    <col min="9478" max="9478" width="15.33203125" style="222" customWidth="1"/>
    <col min="9479" max="9479" width="16.6640625" style="222" bestFit="1" customWidth="1"/>
    <col min="9480" max="9480" width="13.109375" style="222" customWidth="1"/>
    <col min="9481" max="9481" width="16.33203125" style="222" bestFit="1" customWidth="1"/>
    <col min="9482" max="9482" width="13.88671875" style="222" customWidth="1"/>
    <col min="9483" max="9483" width="18.33203125" style="222" bestFit="1" customWidth="1"/>
    <col min="9484" max="9484" width="12" style="222" customWidth="1"/>
    <col min="9485" max="9485" width="9.109375" style="222"/>
    <col min="9486" max="9486" width="15.44140625" style="222" customWidth="1"/>
    <col min="9487" max="9487" width="10.6640625" style="222" customWidth="1"/>
    <col min="9488" max="9488" width="19.5546875" style="222" customWidth="1"/>
    <col min="9489" max="9489" width="19.44140625" style="222" customWidth="1"/>
    <col min="9490" max="9728" width="9.109375" style="222"/>
    <col min="9729" max="9729" width="1.44140625" style="222" customWidth="1"/>
    <col min="9730" max="9730" width="24" style="222" bestFit="1" customWidth="1"/>
    <col min="9731" max="9731" width="53" style="222" customWidth="1"/>
    <col min="9732" max="9732" width="12.109375" style="222" customWidth="1"/>
    <col min="9733" max="9733" width="14" style="222" customWidth="1"/>
    <col min="9734" max="9734" width="15.33203125" style="222" customWidth="1"/>
    <col min="9735" max="9735" width="16.6640625" style="222" bestFit="1" customWidth="1"/>
    <col min="9736" max="9736" width="13.109375" style="222" customWidth="1"/>
    <col min="9737" max="9737" width="16.33203125" style="222" bestFit="1" customWidth="1"/>
    <col min="9738" max="9738" width="13.88671875" style="222" customWidth="1"/>
    <col min="9739" max="9739" width="18.33203125" style="222" bestFit="1" customWidth="1"/>
    <col min="9740" max="9740" width="12" style="222" customWidth="1"/>
    <col min="9741" max="9741" width="9.109375" style="222"/>
    <col min="9742" max="9742" width="15.44140625" style="222" customWidth="1"/>
    <col min="9743" max="9743" width="10.6640625" style="222" customWidth="1"/>
    <col min="9744" max="9744" width="19.5546875" style="222" customWidth="1"/>
    <col min="9745" max="9745" width="19.44140625" style="222" customWidth="1"/>
    <col min="9746" max="9984" width="9.109375" style="222"/>
    <col min="9985" max="9985" width="1.44140625" style="222" customWidth="1"/>
    <col min="9986" max="9986" width="24" style="222" bestFit="1" customWidth="1"/>
    <col min="9987" max="9987" width="53" style="222" customWidth="1"/>
    <col min="9988" max="9988" width="12.109375" style="222" customWidth="1"/>
    <col min="9989" max="9989" width="14" style="222" customWidth="1"/>
    <col min="9990" max="9990" width="15.33203125" style="222" customWidth="1"/>
    <col min="9991" max="9991" width="16.6640625" style="222" bestFit="1" customWidth="1"/>
    <col min="9992" max="9992" width="13.109375" style="222" customWidth="1"/>
    <col min="9993" max="9993" width="16.33203125" style="222" bestFit="1" customWidth="1"/>
    <col min="9994" max="9994" width="13.88671875" style="222" customWidth="1"/>
    <col min="9995" max="9995" width="18.33203125" style="222" bestFit="1" customWidth="1"/>
    <col min="9996" max="9996" width="12" style="222" customWidth="1"/>
    <col min="9997" max="9997" width="9.109375" style="222"/>
    <col min="9998" max="9998" width="15.44140625" style="222" customWidth="1"/>
    <col min="9999" max="9999" width="10.6640625" style="222" customWidth="1"/>
    <col min="10000" max="10000" width="19.5546875" style="222" customWidth="1"/>
    <col min="10001" max="10001" width="19.44140625" style="222" customWidth="1"/>
    <col min="10002" max="10240" width="9.109375" style="222"/>
    <col min="10241" max="10241" width="1.44140625" style="222" customWidth="1"/>
    <col min="10242" max="10242" width="24" style="222" bestFit="1" customWidth="1"/>
    <col min="10243" max="10243" width="53" style="222" customWidth="1"/>
    <col min="10244" max="10244" width="12.109375" style="222" customWidth="1"/>
    <col min="10245" max="10245" width="14" style="222" customWidth="1"/>
    <col min="10246" max="10246" width="15.33203125" style="222" customWidth="1"/>
    <col min="10247" max="10247" width="16.6640625" style="222" bestFit="1" customWidth="1"/>
    <col min="10248" max="10248" width="13.109375" style="222" customWidth="1"/>
    <col min="10249" max="10249" width="16.33203125" style="222" bestFit="1" customWidth="1"/>
    <col min="10250" max="10250" width="13.88671875" style="222" customWidth="1"/>
    <col min="10251" max="10251" width="18.33203125" style="222" bestFit="1" customWidth="1"/>
    <col min="10252" max="10252" width="12" style="222" customWidth="1"/>
    <col min="10253" max="10253" width="9.109375" style="222"/>
    <col min="10254" max="10254" width="15.44140625" style="222" customWidth="1"/>
    <col min="10255" max="10255" width="10.6640625" style="222" customWidth="1"/>
    <col min="10256" max="10256" width="19.5546875" style="222" customWidth="1"/>
    <col min="10257" max="10257" width="19.44140625" style="222" customWidth="1"/>
    <col min="10258" max="10496" width="9.109375" style="222"/>
    <col min="10497" max="10497" width="1.44140625" style="222" customWidth="1"/>
    <col min="10498" max="10498" width="24" style="222" bestFit="1" customWidth="1"/>
    <col min="10499" max="10499" width="53" style="222" customWidth="1"/>
    <col min="10500" max="10500" width="12.109375" style="222" customWidth="1"/>
    <col min="10501" max="10501" width="14" style="222" customWidth="1"/>
    <col min="10502" max="10502" width="15.33203125" style="222" customWidth="1"/>
    <col min="10503" max="10503" width="16.6640625" style="222" bestFit="1" customWidth="1"/>
    <col min="10504" max="10504" width="13.109375" style="222" customWidth="1"/>
    <col min="10505" max="10505" width="16.33203125" style="222" bestFit="1" customWidth="1"/>
    <col min="10506" max="10506" width="13.88671875" style="222" customWidth="1"/>
    <col min="10507" max="10507" width="18.33203125" style="222" bestFit="1" customWidth="1"/>
    <col min="10508" max="10508" width="12" style="222" customWidth="1"/>
    <col min="10509" max="10509" width="9.109375" style="222"/>
    <col min="10510" max="10510" width="15.44140625" style="222" customWidth="1"/>
    <col min="10511" max="10511" width="10.6640625" style="222" customWidth="1"/>
    <col min="10512" max="10512" width="19.5546875" style="222" customWidth="1"/>
    <col min="10513" max="10513" width="19.44140625" style="222" customWidth="1"/>
    <col min="10514" max="10752" width="9.109375" style="222"/>
    <col min="10753" max="10753" width="1.44140625" style="222" customWidth="1"/>
    <col min="10754" max="10754" width="24" style="222" bestFit="1" customWidth="1"/>
    <col min="10755" max="10755" width="53" style="222" customWidth="1"/>
    <col min="10756" max="10756" width="12.109375" style="222" customWidth="1"/>
    <col min="10757" max="10757" width="14" style="222" customWidth="1"/>
    <col min="10758" max="10758" width="15.33203125" style="222" customWidth="1"/>
    <col min="10759" max="10759" width="16.6640625" style="222" bestFit="1" customWidth="1"/>
    <col min="10760" max="10760" width="13.109375" style="222" customWidth="1"/>
    <col min="10761" max="10761" width="16.33203125" style="222" bestFit="1" customWidth="1"/>
    <col min="10762" max="10762" width="13.88671875" style="222" customWidth="1"/>
    <col min="10763" max="10763" width="18.33203125" style="222" bestFit="1" customWidth="1"/>
    <col min="10764" max="10764" width="12" style="222" customWidth="1"/>
    <col min="10765" max="10765" width="9.109375" style="222"/>
    <col min="10766" max="10766" width="15.44140625" style="222" customWidth="1"/>
    <col min="10767" max="10767" width="10.6640625" style="222" customWidth="1"/>
    <col min="10768" max="10768" width="19.5546875" style="222" customWidth="1"/>
    <col min="10769" max="10769" width="19.44140625" style="222" customWidth="1"/>
    <col min="10770" max="11008" width="9.109375" style="222"/>
    <col min="11009" max="11009" width="1.44140625" style="222" customWidth="1"/>
    <col min="11010" max="11010" width="24" style="222" bestFit="1" customWidth="1"/>
    <col min="11011" max="11011" width="53" style="222" customWidth="1"/>
    <col min="11012" max="11012" width="12.109375" style="222" customWidth="1"/>
    <col min="11013" max="11013" width="14" style="222" customWidth="1"/>
    <col min="11014" max="11014" width="15.33203125" style="222" customWidth="1"/>
    <col min="11015" max="11015" width="16.6640625" style="222" bestFit="1" customWidth="1"/>
    <col min="11016" max="11016" width="13.109375" style="222" customWidth="1"/>
    <col min="11017" max="11017" width="16.33203125" style="222" bestFit="1" customWidth="1"/>
    <col min="11018" max="11018" width="13.88671875" style="222" customWidth="1"/>
    <col min="11019" max="11019" width="18.33203125" style="222" bestFit="1" customWidth="1"/>
    <col min="11020" max="11020" width="12" style="222" customWidth="1"/>
    <col min="11021" max="11021" width="9.109375" style="222"/>
    <col min="11022" max="11022" width="15.44140625" style="222" customWidth="1"/>
    <col min="11023" max="11023" width="10.6640625" style="222" customWidth="1"/>
    <col min="11024" max="11024" width="19.5546875" style="222" customWidth="1"/>
    <col min="11025" max="11025" width="19.44140625" style="222" customWidth="1"/>
    <col min="11026" max="11264" width="9.109375" style="222"/>
    <col min="11265" max="11265" width="1.44140625" style="222" customWidth="1"/>
    <col min="11266" max="11266" width="24" style="222" bestFit="1" customWidth="1"/>
    <col min="11267" max="11267" width="53" style="222" customWidth="1"/>
    <col min="11268" max="11268" width="12.109375" style="222" customWidth="1"/>
    <col min="11269" max="11269" width="14" style="222" customWidth="1"/>
    <col min="11270" max="11270" width="15.33203125" style="222" customWidth="1"/>
    <col min="11271" max="11271" width="16.6640625" style="222" bestFit="1" customWidth="1"/>
    <col min="11272" max="11272" width="13.109375" style="222" customWidth="1"/>
    <col min="11273" max="11273" width="16.33203125" style="222" bestFit="1" customWidth="1"/>
    <col min="11274" max="11274" width="13.88671875" style="222" customWidth="1"/>
    <col min="11275" max="11275" width="18.33203125" style="222" bestFit="1" customWidth="1"/>
    <col min="11276" max="11276" width="12" style="222" customWidth="1"/>
    <col min="11277" max="11277" width="9.109375" style="222"/>
    <col min="11278" max="11278" width="15.44140625" style="222" customWidth="1"/>
    <col min="11279" max="11279" width="10.6640625" style="222" customWidth="1"/>
    <col min="11280" max="11280" width="19.5546875" style="222" customWidth="1"/>
    <col min="11281" max="11281" width="19.44140625" style="222" customWidth="1"/>
    <col min="11282" max="11520" width="9.109375" style="222"/>
    <col min="11521" max="11521" width="1.44140625" style="222" customWidth="1"/>
    <col min="11522" max="11522" width="24" style="222" bestFit="1" customWidth="1"/>
    <col min="11523" max="11523" width="53" style="222" customWidth="1"/>
    <col min="11524" max="11524" width="12.109375" style="222" customWidth="1"/>
    <col min="11525" max="11525" width="14" style="222" customWidth="1"/>
    <col min="11526" max="11526" width="15.33203125" style="222" customWidth="1"/>
    <col min="11527" max="11527" width="16.6640625" style="222" bestFit="1" customWidth="1"/>
    <col min="11528" max="11528" width="13.109375" style="222" customWidth="1"/>
    <col min="11529" max="11529" width="16.33203125" style="222" bestFit="1" customWidth="1"/>
    <col min="11530" max="11530" width="13.88671875" style="222" customWidth="1"/>
    <col min="11531" max="11531" width="18.33203125" style="222" bestFit="1" customWidth="1"/>
    <col min="11532" max="11532" width="12" style="222" customWidth="1"/>
    <col min="11533" max="11533" width="9.109375" style="222"/>
    <col min="11534" max="11534" width="15.44140625" style="222" customWidth="1"/>
    <col min="11535" max="11535" width="10.6640625" style="222" customWidth="1"/>
    <col min="11536" max="11536" width="19.5546875" style="222" customWidth="1"/>
    <col min="11537" max="11537" width="19.44140625" style="222" customWidth="1"/>
    <col min="11538" max="11776" width="9.109375" style="222"/>
    <col min="11777" max="11777" width="1.44140625" style="222" customWidth="1"/>
    <col min="11778" max="11778" width="24" style="222" bestFit="1" customWidth="1"/>
    <col min="11779" max="11779" width="53" style="222" customWidth="1"/>
    <col min="11780" max="11780" width="12.109375" style="222" customWidth="1"/>
    <col min="11781" max="11781" width="14" style="222" customWidth="1"/>
    <col min="11782" max="11782" width="15.33203125" style="222" customWidth="1"/>
    <col min="11783" max="11783" width="16.6640625" style="222" bestFit="1" customWidth="1"/>
    <col min="11784" max="11784" width="13.109375" style="222" customWidth="1"/>
    <col min="11785" max="11785" width="16.33203125" style="222" bestFit="1" customWidth="1"/>
    <col min="11786" max="11786" width="13.88671875" style="222" customWidth="1"/>
    <col min="11787" max="11787" width="18.33203125" style="222" bestFit="1" customWidth="1"/>
    <col min="11788" max="11788" width="12" style="222" customWidth="1"/>
    <col min="11789" max="11789" width="9.109375" style="222"/>
    <col min="11790" max="11790" width="15.44140625" style="222" customWidth="1"/>
    <col min="11791" max="11791" width="10.6640625" style="222" customWidth="1"/>
    <col min="11792" max="11792" width="19.5546875" style="222" customWidth="1"/>
    <col min="11793" max="11793" width="19.44140625" style="222" customWidth="1"/>
    <col min="11794" max="12032" width="9.109375" style="222"/>
    <col min="12033" max="12033" width="1.44140625" style="222" customWidth="1"/>
    <col min="12034" max="12034" width="24" style="222" bestFit="1" customWidth="1"/>
    <col min="12035" max="12035" width="53" style="222" customWidth="1"/>
    <col min="12036" max="12036" width="12.109375" style="222" customWidth="1"/>
    <col min="12037" max="12037" width="14" style="222" customWidth="1"/>
    <col min="12038" max="12038" width="15.33203125" style="222" customWidth="1"/>
    <col min="12039" max="12039" width="16.6640625" style="222" bestFit="1" customWidth="1"/>
    <col min="12040" max="12040" width="13.109375" style="222" customWidth="1"/>
    <col min="12041" max="12041" width="16.33203125" style="222" bestFit="1" customWidth="1"/>
    <col min="12042" max="12042" width="13.88671875" style="222" customWidth="1"/>
    <col min="12043" max="12043" width="18.33203125" style="222" bestFit="1" customWidth="1"/>
    <col min="12044" max="12044" width="12" style="222" customWidth="1"/>
    <col min="12045" max="12045" width="9.109375" style="222"/>
    <col min="12046" max="12046" width="15.44140625" style="222" customWidth="1"/>
    <col min="12047" max="12047" width="10.6640625" style="222" customWidth="1"/>
    <col min="12048" max="12048" width="19.5546875" style="222" customWidth="1"/>
    <col min="12049" max="12049" width="19.44140625" style="222" customWidth="1"/>
    <col min="12050" max="12288" width="9.109375" style="222"/>
    <col min="12289" max="12289" width="1.44140625" style="222" customWidth="1"/>
    <col min="12290" max="12290" width="24" style="222" bestFit="1" customWidth="1"/>
    <col min="12291" max="12291" width="53" style="222" customWidth="1"/>
    <col min="12292" max="12292" width="12.109375" style="222" customWidth="1"/>
    <col min="12293" max="12293" width="14" style="222" customWidth="1"/>
    <col min="12294" max="12294" width="15.33203125" style="222" customWidth="1"/>
    <col min="12295" max="12295" width="16.6640625" style="222" bestFit="1" customWidth="1"/>
    <col min="12296" max="12296" width="13.109375" style="222" customWidth="1"/>
    <col min="12297" max="12297" width="16.33203125" style="222" bestFit="1" customWidth="1"/>
    <col min="12298" max="12298" width="13.88671875" style="222" customWidth="1"/>
    <col min="12299" max="12299" width="18.33203125" style="222" bestFit="1" customWidth="1"/>
    <col min="12300" max="12300" width="12" style="222" customWidth="1"/>
    <col min="12301" max="12301" width="9.109375" style="222"/>
    <col min="12302" max="12302" width="15.44140625" style="222" customWidth="1"/>
    <col min="12303" max="12303" width="10.6640625" style="222" customWidth="1"/>
    <col min="12304" max="12304" width="19.5546875" style="222" customWidth="1"/>
    <col min="12305" max="12305" width="19.44140625" style="222" customWidth="1"/>
    <col min="12306" max="12544" width="9.109375" style="222"/>
    <col min="12545" max="12545" width="1.44140625" style="222" customWidth="1"/>
    <col min="12546" max="12546" width="24" style="222" bestFit="1" customWidth="1"/>
    <col min="12547" max="12547" width="53" style="222" customWidth="1"/>
    <col min="12548" max="12548" width="12.109375" style="222" customWidth="1"/>
    <col min="12549" max="12549" width="14" style="222" customWidth="1"/>
    <col min="12550" max="12550" width="15.33203125" style="222" customWidth="1"/>
    <col min="12551" max="12551" width="16.6640625" style="222" bestFit="1" customWidth="1"/>
    <col min="12552" max="12552" width="13.109375" style="222" customWidth="1"/>
    <col min="12553" max="12553" width="16.33203125" style="222" bestFit="1" customWidth="1"/>
    <col min="12554" max="12554" width="13.88671875" style="222" customWidth="1"/>
    <col min="12555" max="12555" width="18.33203125" style="222" bestFit="1" customWidth="1"/>
    <col min="12556" max="12556" width="12" style="222" customWidth="1"/>
    <col min="12557" max="12557" width="9.109375" style="222"/>
    <col min="12558" max="12558" width="15.44140625" style="222" customWidth="1"/>
    <col min="12559" max="12559" width="10.6640625" style="222" customWidth="1"/>
    <col min="12560" max="12560" width="19.5546875" style="222" customWidth="1"/>
    <col min="12561" max="12561" width="19.44140625" style="222" customWidth="1"/>
    <col min="12562" max="12800" width="9.109375" style="222"/>
    <col min="12801" max="12801" width="1.44140625" style="222" customWidth="1"/>
    <col min="12802" max="12802" width="24" style="222" bestFit="1" customWidth="1"/>
    <col min="12803" max="12803" width="53" style="222" customWidth="1"/>
    <col min="12804" max="12804" width="12.109375" style="222" customWidth="1"/>
    <col min="12805" max="12805" width="14" style="222" customWidth="1"/>
    <col min="12806" max="12806" width="15.33203125" style="222" customWidth="1"/>
    <col min="12807" max="12807" width="16.6640625" style="222" bestFit="1" customWidth="1"/>
    <col min="12808" max="12808" width="13.109375" style="222" customWidth="1"/>
    <col min="12809" max="12809" width="16.33203125" style="222" bestFit="1" customWidth="1"/>
    <col min="12810" max="12810" width="13.88671875" style="222" customWidth="1"/>
    <col min="12811" max="12811" width="18.33203125" style="222" bestFit="1" customWidth="1"/>
    <col min="12812" max="12812" width="12" style="222" customWidth="1"/>
    <col min="12813" max="12813" width="9.109375" style="222"/>
    <col min="12814" max="12814" width="15.44140625" style="222" customWidth="1"/>
    <col min="12815" max="12815" width="10.6640625" style="222" customWidth="1"/>
    <col min="12816" max="12816" width="19.5546875" style="222" customWidth="1"/>
    <col min="12817" max="12817" width="19.44140625" style="222" customWidth="1"/>
    <col min="12818" max="13056" width="9.109375" style="222"/>
    <col min="13057" max="13057" width="1.44140625" style="222" customWidth="1"/>
    <col min="13058" max="13058" width="24" style="222" bestFit="1" customWidth="1"/>
    <col min="13059" max="13059" width="53" style="222" customWidth="1"/>
    <col min="13060" max="13060" width="12.109375" style="222" customWidth="1"/>
    <col min="13061" max="13061" width="14" style="222" customWidth="1"/>
    <col min="13062" max="13062" width="15.33203125" style="222" customWidth="1"/>
    <col min="13063" max="13063" width="16.6640625" style="222" bestFit="1" customWidth="1"/>
    <col min="13064" max="13064" width="13.109375" style="222" customWidth="1"/>
    <col min="13065" max="13065" width="16.33203125" style="222" bestFit="1" customWidth="1"/>
    <col min="13066" max="13066" width="13.88671875" style="222" customWidth="1"/>
    <col min="13067" max="13067" width="18.33203125" style="222" bestFit="1" customWidth="1"/>
    <col min="13068" max="13068" width="12" style="222" customWidth="1"/>
    <col min="13069" max="13069" width="9.109375" style="222"/>
    <col min="13070" max="13070" width="15.44140625" style="222" customWidth="1"/>
    <col min="13071" max="13071" width="10.6640625" style="222" customWidth="1"/>
    <col min="13072" max="13072" width="19.5546875" style="222" customWidth="1"/>
    <col min="13073" max="13073" width="19.44140625" style="222" customWidth="1"/>
    <col min="13074" max="13312" width="9.109375" style="222"/>
    <col min="13313" max="13313" width="1.44140625" style="222" customWidth="1"/>
    <col min="13314" max="13314" width="24" style="222" bestFit="1" customWidth="1"/>
    <col min="13315" max="13315" width="53" style="222" customWidth="1"/>
    <col min="13316" max="13316" width="12.109375" style="222" customWidth="1"/>
    <col min="13317" max="13317" width="14" style="222" customWidth="1"/>
    <col min="13318" max="13318" width="15.33203125" style="222" customWidth="1"/>
    <col min="13319" max="13319" width="16.6640625" style="222" bestFit="1" customWidth="1"/>
    <col min="13320" max="13320" width="13.109375" style="222" customWidth="1"/>
    <col min="13321" max="13321" width="16.33203125" style="222" bestFit="1" customWidth="1"/>
    <col min="13322" max="13322" width="13.88671875" style="222" customWidth="1"/>
    <col min="13323" max="13323" width="18.33203125" style="222" bestFit="1" customWidth="1"/>
    <col min="13324" max="13324" width="12" style="222" customWidth="1"/>
    <col min="13325" max="13325" width="9.109375" style="222"/>
    <col min="13326" max="13326" width="15.44140625" style="222" customWidth="1"/>
    <col min="13327" max="13327" width="10.6640625" style="222" customWidth="1"/>
    <col min="13328" max="13328" width="19.5546875" style="222" customWidth="1"/>
    <col min="13329" max="13329" width="19.44140625" style="222" customWidth="1"/>
    <col min="13330" max="13568" width="9.109375" style="222"/>
    <col min="13569" max="13569" width="1.44140625" style="222" customWidth="1"/>
    <col min="13570" max="13570" width="24" style="222" bestFit="1" customWidth="1"/>
    <col min="13571" max="13571" width="53" style="222" customWidth="1"/>
    <col min="13572" max="13572" width="12.109375" style="222" customWidth="1"/>
    <col min="13573" max="13573" width="14" style="222" customWidth="1"/>
    <col min="13574" max="13574" width="15.33203125" style="222" customWidth="1"/>
    <col min="13575" max="13575" width="16.6640625" style="222" bestFit="1" customWidth="1"/>
    <col min="13576" max="13576" width="13.109375" style="222" customWidth="1"/>
    <col min="13577" max="13577" width="16.33203125" style="222" bestFit="1" customWidth="1"/>
    <col min="13578" max="13578" width="13.88671875" style="222" customWidth="1"/>
    <col min="13579" max="13579" width="18.33203125" style="222" bestFit="1" customWidth="1"/>
    <col min="13580" max="13580" width="12" style="222" customWidth="1"/>
    <col min="13581" max="13581" width="9.109375" style="222"/>
    <col min="13582" max="13582" width="15.44140625" style="222" customWidth="1"/>
    <col min="13583" max="13583" width="10.6640625" style="222" customWidth="1"/>
    <col min="13584" max="13584" width="19.5546875" style="222" customWidth="1"/>
    <col min="13585" max="13585" width="19.44140625" style="222" customWidth="1"/>
    <col min="13586" max="13824" width="9.109375" style="222"/>
    <col min="13825" max="13825" width="1.44140625" style="222" customWidth="1"/>
    <col min="13826" max="13826" width="24" style="222" bestFit="1" customWidth="1"/>
    <col min="13827" max="13827" width="53" style="222" customWidth="1"/>
    <col min="13828" max="13828" width="12.109375" style="222" customWidth="1"/>
    <col min="13829" max="13829" width="14" style="222" customWidth="1"/>
    <col min="13830" max="13830" width="15.33203125" style="222" customWidth="1"/>
    <col min="13831" max="13831" width="16.6640625" style="222" bestFit="1" customWidth="1"/>
    <col min="13832" max="13832" width="13.109375" style="222" customWidth="1"/>
    <col min="13833" max="13833" width="16.33203125" style="222" bestFit="1" customWidth="1"/>
    <col min="13834" max="13834" width="13.88671875" style="222" customWidth="1"/>
    <col min="13835" max="13835" width="18.33203125" style="222" bestFit="1" customWidth="1"/>
    <col min="13836" max="13836" width="12" style="222" customWidth="1"/>
    <col min="13837" max="13837" width="9.109375" style="222"/>
    <col min="13838" max="13838" width="15.44140625" style="222" customWidth="1"/>
    <col min="13839" max="13839" width="10.6640625" style="222" customWidth="1"/>
    <col min="13840" max="13840" width="19.5546875" style="222" customWidth="1"/>
    <col min="13841" max="13841" width="19.44140625" style="222" customWidth="1"/>
    <col min="13842" max="14080" width="9.109375" style="222"/>
    <col min="14081" max="14081" width="1.44140625" style="222" customWidth="1"/>
    <col min="14082" max="14082" width="24" style="222" bestFit="1" customWidth="1"/>
    <col min="14083" max="14083" width="53" style="222" customWidth="1"/>
    <col min="14084" max="14084" width="12.109375" style="222" customWidth="1"/>
    <col min="14085" max="14085" width="14" style="222" customWidth="1"/>
    <col min="14086" max="14086" width="15.33203125" style="222" customWidth="1"/>
    <col min="14087" max="14087" width="16.6640625" style="222" bestFit="1" customWidth="1"/>
    <col min="14088" max="14088" width="13.109375" style="222" customWidth="1"/>
    <col min="14089" max="14089" width="16.33203125" style="222" bestFit="1" customWidth="1"/>
    <col min="14090" max="14090" width="13.88671875" style="222" customWidth="1"/>
    <col min="14091" max="14091" width="18.33203125" style="222" bestFit="1" customWidth="1"/>
    <col min="14092" max="14092" width="12" style="222" customWidth="1"/>
    <col min="14093" max="14093" width="9.109375" style="222"/>
    <col min="14094" max="14094" width="15.44140625" style="222" customWidth="1"/>
    <col min="14095" max="14095" width="10.6640625" style="222" customWidth="1"/>
    <col min="14096" max="14096" width="19.5546875" style="222" customWidth="1"/>
    <col min="14097" max="14097" width="19.44140625" style="222" customWidth="1"/>
    <col min="14098" max="14336" width="9.109375" style="222"/>
    <col min="14337" max="14337" width="1.44140625" style="222" customWidth="1"/>
    <col min="14338" max="14338" width="24" style="222" bestFit="1" customWidth="1"/>
    <col min="14339" max="14339" width="53" style="222" customWidth="1"/>
    <col min="14340" max="14340" width="12.109375" style="222" customWidth="1"/>
    <col min="14341" max="14341" width="14" style="222" customWidth="1"/>
    <col min="14342" max="14342" width="15.33203125" style="222" customWidth="1"/>
    <col min="14343" max="14343" width="16.6640625" style="222" bestFit="1" customWidth="1"/>
    <col min="14344" max="14344" width="13.109375" style="222" customWidth="1"/>
    <col min="14345" max="14345" width="16.33203125" style="222" bestFit="1" customWidth="1"/>
    <col min="14346" max="14346" width="13.88671875" style="222" customWidth="1"/>
    <col min="14347" max="14347" width="18.33203125" style="222" bestFit="1" customWidth="1"/>
    <col min="14348" max="14348" width="12" style="222" customWidth="1"/>
    <col min="14349" max="14349" width="9.109375" style="222"/>
    <col min="14350" max="14350" width="15.44140625" style="222" customWidth="1"/>
    <col min="14351" max="14351" width="10.6640625" style="222" customWidth="1"/>
    <col min="14352" max="14352" width="19.5546875" style="222" customWidth="1"/>
    <col min="14353" max="14353" width="19.44140625" style="222" customWidth="1"/>
    <col min="14354" max="14592" width="9.109375" style="222"/>
    <col min="14593" max="14593" width="1.44140625" style="222" customWidth="1"/>
    <col min="14594" max="14594" width="24" style="222" bestFit="1" customWidth="1"/>
    <col min="14595" max="14595" width="53" style="222" customWidth="1"/>
    <col min="14596" max="14596" width="12.109375" style="222" customWidth="1"/>
    <col min="14597" max="14597" width="14" style="222" customWidth="1"/>
    <col min="14598" max="14598" width="15.33203125" style="222" customWidth="1"/>
    <col min="14599" max="14599" width="16.6640625" style="222" bestFit="1" customWidth="1"/>
    <col min="14600" max="14600" width="13.109375" style="222" customWidth="1"/>
    <col min="14601" max="14601" width="16.33203125" style="222" bestFit="1" customWidth="1"/>
    <col min="14602" max="14602" width="13.88671875" style="222" customWidth="1"/>
    <col min="14603" max="14603" width="18.33203125" style="222" bestFit="1" customWidth="1"/>
    <col min="14604" max="14604" width="12" style="222" customWidth="1"/>
    <col min="14605" max="14605" width="9.109375" style="222"/>
    <col min="14606" max="14606" width="15.44140625" style="222" customWidth="1"/>
    <col min="14607" max="14607" width="10.6640625" style="222" customWidth="1"/>
    <col min="14608" max="14608" width="19.5546875" style="222" customWidth="1"/>
    <col min="14609" max="14609" width="19.44140625" style="222" customWidth="1"/>
    <col min="14610" max="14848" width="9.109375" style="222"/>
    <col min="14849" max="14849" width="1.44140625" style="222" customWidth="1"/>
    <col min="14850" max="14850" width="24" style="222" bestFit="1" customWidth="1"/>
    <col min="14851" max="14851" width="53" style="222" customWidth="1"/>
    <col min="14852" max="14852" width="12.109375" style="222" customWidth="1"/>
    <col min="14853" max="14853" width="14" style="222" customWidth="1"/>
    <col min="14854" max="14854" width="15.33203125" style="222" customWidth="1"/>
    <col min="14855" max="14855" width="16.6640625" style="222" bestFit="1" customWidth="1"/>
    <col min="14856" max="14856" width="13.109375" style="222" customWidth="1"/>
    <col min="14857" max="14857" width="16.33203125" style="222" bestFit="1" customWidth="1"/>
    <col min="14858" max="14858" width="13.88671875" style="222" customWidth="1"/>
    <col min="14859" max="14859" width="18.33203125" style="222" bestFit="1" customWidth="1"/>
    <col min="14860" max="14860" width="12" style="222" customWidth="1"/>
    <col min="14861" max="14861" width="9.109375" style="222"/>
    <col min="14862" max="14862" width="15.44140625" style="222" customWidth="1"/>
    <col min="14863" max="14863" width="10.6640625" style="222" customWidth="1"/>
    <col min="14864" max="14864" width="19.5546875" style="222" customWidth="1"/>
    <col min="14865" max="14865" width="19.44140625" style="222" customWidth="1"/>
    <col min="14866" max="15104" width="9.109375" style="222"/>
    <col min="15105" max="15105" width="1.44140625" style="222" customWidth="1"/>
    <col min="15106" max="15106" width="24" style="222" bestFit="1" customWidth="1"/>
    <col min="15107" max="15107" width="53" style="222" customWidth="1"/>
    <col min="15108" max="15108" width="12.109375" style="222" customWidth="1"/>
    <col min="15109" max="15109" width="14" style="222" customWidth="1"/>
    <col min="15110" max="15110" width="15.33203125" style="222" customWidth="1"/>
    <col min="15111" max="15111" width="16.6640625" style="222" bestFit="1" customWidth="1"/>
    <col min="15112" max="15112" width="13.109375" style="222" customWidth="1"/>
    <col min="15113" max="15113" width="16.33203125" style="222" bestFit="1" customWidth="1"/>
    <col min="15114" max="15114" width="13.88671875" style="222" customWidth="1"/>
    <col min="15115" max="15115" width="18.33203125" style="222" bestFit="1" customWidth="1"/>
    <col min="15116" max="15116" width="12" style="222" customWidth="1"/>
    <col min="15117" max="15117" width="9.109375" style="222"/>
    <col min="15118" max="15118" width="15.44140625" style="222" customWidth="1"/>
    <col min="15119" max="15119" width="10.6640625" style="222" customWidth="1"/>
    <col min="15120" max="15120" width="19.5546875" style="222" customWidth="1"/>
    <col min="15121" max="15121" width="19.44140625" style="222" customWidth="1"/>
    <col min="15122" max="15360" width="9.109375" style="222"/>
    <col min="15361" max="15361" width="1.44140625" style="222" customWidth="1"/>
    <col min="15362" max="15362" width="24" style="222" bestFit="1" customWidth="1"/>
    <col min="15363" max="15363" width="53" style="222" customWidth="1"/>
    <col min="15364" max="15364" width="12.109375" style="222" customWidth="1"/>
    <col min="15365" max="15365" width="14" style="222" customWidth="1"/>
    <col min="15366" max="15366" width="15.33203125" style="222" customWidth="1"/>
    <col min="15367" max="15367" width="16.6640625" style="222" bestFit="1" customWidth="1"/>
    <col min="15368" max="15368" width="13.109375" style="222" customWidth="1"/>
    <col min="15369" max="15369" width="16.33203125" style="222" bestFit="1" customWidth="1"/>
    <col min="15370" max="15370" width="13.88671875" style="222" customWidth="1"/>
    <col min="15371" max="15371" width="18.33203125" style="222" bestFit="1" customWidth="1"/>
    <col min="15372" max="15372" width="12" style="222" customWidth="1"/>
    <col min="15373" max="15373" width="9.109375" style="222"/>
    <col min="15374" max="15374" width="15.44140625" style="222" customWidth="1"/>
    <col min="15375" max="15375" width="10.6640625" style="222" customWidth="1"/>
    <col min="15376" max="15376" width="19.5546875" style="222" customWidth="1"/>
    <col min="15377" max="15377" width="19.44140625" style="222" customWidth="1"/>
    <col min="15378" max="15616" width="9.109375" style="222"/>
    <col min="15617" max="15617" width="1.44140625" style="222" customWidth="1"/>
    <col min="15618" max="15618" width="24" style="222" bestFit="1" customWidth="1"/>
    <col min="15619" max="15619" width="53" style="222" customWidth="1"/>
    <col min="15620" max="15620" width="12.109375" style="222" customWidth="1"/>
    <col min="15621" max="15621" width="14" style="222" customWidth="1"/>
    <col min="15622" max="15622" width="15.33203125" style="222" customWidth="1"/>
    <col min="15623" max="15623" width="16.6640625" style="222" bestFit="1" customWidth="1"/>
    <col min="15624" max="15624" width="13.109375" style="222" customWidth="1"/>
    <col min="15625" max="15625" width="16.33203125" style="222" bestFit="1" customWidth="1"/>
    <col min="15626" max="15626" width="13.88671875" style="222" customWidth="1"/>
    <col min="15627" max="15627" width="18.33203125" style="222" bestFit="1" customWidth="1"/>
    <col min="15628" max="15628" width="12" style="222" customWidth="1"/>
    <col min="15629" max="15629" width="9.109375" style="222"/>
    <col min="15630" max="15630" width="15.44140625" style="222" customWidth="1"/>
    <col min="15631" max="15631" width="10.6640625" style="222" customWidth="1"/>
    <col min="15632" max="15632" width="19.5546875" style="222" customWidth="1"/>
    <col min="15633" max="15633" width="19.44140625" style="222" customWidth="1"/>
    <col min="15634" max="15872" width="9.109375" style="222"/>
    <col min="15873" max="15873" width="1.44140625" style="222" customWidth="1"/>
    <col min="15874" max="15874" width="24" style="222" bestFit="1" customWidth="1"/>
    <col min="15875" max="15875" width="53" style="222" customWidth="1"/>
    <col min="15876" max="15876" width="12.109375" style="222" customWidth="1"/>
    <col min="15877" max="15877" width="14" style="222" customWidth="1"/>
    <col min="15878" max="15878" width="15.33203125" style="222" customWidth="1"/>
    <col min="15879" max="15879" width="16.6640625" style="222" bestFit="1" customWidth="1"/>
    <col min="15880" max="15880" width="13.109375" style="222" customWidth="1"/>
    <col min="15881" max="15881" width="16.33203125" style="222" bestFit="1" customWidth="1"/>
    <col min="15882" max="15882" width="13.88671875" style="222" customWidth="1"/>
    <col min="15883" max="15883" width="18.33203125" style="222" bestFit="1" customWidth="1"/>
    <col min="15884" max="15884" width="12" style="222" customWidth="1"/>
    <col min="15885" max="15885" width="9.109375" style="222"/>
    <col min="15886" max="15886" width="15.44140625" style="222" customWidth="1"/>
    <col min="15887" max="15887" width="10.6640625" style="222" customWidth="1"/>
    <col min="15888" max="15888" width="19.5546875" style="222" customWidth="1"/>
    <col min="15889" max="15889" width="19.44140625" style="222" customWidth="1"/>
    <col min="15890" max="16128" width="9.109375" style="222"/>
    <col min="16129" max="16129" width="1.44140625" style="222" customWidth="1"/>
    <col min="16130" max="16130" width="24" style="222" bestFit="1" customWidth="1"/>
    <col min="16131" max="16131" width="53" style="222" customWidth="1"/>
    <col min="16132" max="16132" width="12.109375" style="222" customWidth="1"/>
    <col min="16133" max="16133" width="14" style="222" customWidth="1"/>
    <col min="16134" max="16134" width="15.33203125" style="222" customWidth="1"/>
    <col min="16135" max="16135" width="16.6640625" style="222" bestFit="1" customWidth="1"/>
    <col min="16136" max="16136" width="13.109375" style="222" customWidth="1"/>
    <col min="16137" max="16137" width="16.33203125" style="222" bestFit="1" customWidth="1"/>
    <col min="16138" max="16138" width="13.88671875" style="222" customWidth="1"/>
    <col min="16139" max="16139" width="18.33203125" style="222" bestFit="1" customWidth="1"/>
    <col min="16140" max="16140" width="12" style="222" customWidth="1"/>
    <col min="16141" max="16141" width="9.109375" style="222"/>
    <col min="16142" max="16142" width="15.44140625" style="222" customWidth="1"/>
    <col min="16143" max="16143" width="10.6640625" style="222" customWidth="1"/>
    <col min="16144" max="16144" width="19.5546875" style="222" customWidth="1"/>
    <col min="16145" max="16145" width="19.44140625" style="222" customWidth="1"/>
    <col min="16146" max="16384" width="9.109375" style="222"/>
  </cols>
  <sheetData>
    <row r="1" spans="1:18" x14ac:dyDescent="0.3">
      <c r="B1" s="157"/>
      <c r="C1" s="157"/>
      <c r="D1" s="763"/>
      <c r="E1" s="763"/>
      <c r="F1" s="1326" t="s">
        <v>218</v>
      </c>
      <c r="G1" s="1326"/>
      <c r="H1" s="1326"/>
      <c r="I1" s="1326"/>
      <c r="J1" s="1326"/>
      <c r="K1" s="1326"/>
      <c r="L1" s="1326"/>
    </row>
    <row r="2" spans="1:18" x14ac:dyDescent="0.3">
      <c r="B2" s="157"/>
      <c r="C2" s="157"/>
      <c r="D2" s="347"/>
      <c r="E2" s="347"/>
      <c r="F2" s="1327" t="s">
        <v>3099</v>
      </c>
      <c r="G2" s="1327"/>
      <c r="H2" s="2" t="s">
        <v>3240</v>
      </c>
      <c r="I2" s="817"/>
      <c r="J2" s="918"/>
      <c r="K2" s="812"/>
      <c r="L2" s="778"/>
    </row>
    <row r="3" spans="1:18" x14ac:dyDescent="0.3">
      <c r="B3" s="157"/>
      <c r="C3" s="157"/>
      <c r="D3" s="347"/>
      <c r="E3" s="347"/>
      <c r="F3" s="1325" t="s">
        <v>219</v>
      </c>
      <c r="G3" s="1325"/>
      <c r="H3" s="4" t="s">
        <v>3241</v>
      </c>
      <c r="I3" s="816"/>
      <c r="J3" s="919"/>
      <c r="K3" s="811"/>
      <c r="L3" s="769"/>
    </row>
    <row r="4" spans="1:18" x14ac:dyDescent="0.3">
      <c r="B4" s="157"/>
      <c r="C4" s="157"/>
      <c r="D4" s="347"/>
      <c r="E4" s="347"/>
      <c r="F4" s="1325" t="s">
        <v>220</v>
      </c>
      <c r="G4" s="1325"/>
      <c r="H4" s="2" t="s">
        <v>3240</v>
      </c>
      <c r="I4" s="816"/>
      <c r="J4" s="919"/>
      <c r="K4" s="811"/>
      <c r="L4" s="769"/>
    </row>
    <row r="5" spans="1:18" x14ac:dyDescent="0.3">
      <c r="B5" s="157"/>
      <c r="C5" s="157"/>
      <c r="D5" s="347"/>
      <c r="E5" s="347"/>
      <c r="F5" s="1325" t="s">
        <v>221</v>
      </c>
      <c r="G5" s="1325"/>
      <c r="H5" s="472" t="s">
        <v>4636</v>
      </c>
      <c r="I5" s="815"/>
      <c r="J5" s="920"/>
      <c r="K5" s="811"/>
      <c r="L5" s="769"/>
    </row>
    <row r="6" spans="1:18" x14ac:dyDescent="0.3">
      <c r="B6" s="157"/>
      <c r="C6" s="157"/>
      <c r="D6" s="347"/>
      <c r="E6" s="347"/>
      <c r="F6" s="1325" t="s">
        <v>222</v>
      </c>
      <c r="G6" s="1325"/>
      <c r="H6" s="4" t="s">
        <v>4622</v>
      </c>
      <c r="I6" s="814"/>
      <c r="J6" s="919"/>
      <c r="K6" s="811"/>
      <c r="L6" s="769"/>
    </row>
    <row r="7" spans="1:18" x14ac:dyDescent="0.3">
      <c r="B7" s="157"/>
      <c r="C7" s="157"/>
      <c r="D7" s="347"/>
      <c r="E7" s="347"/>
      <c r="F7" s="1325" t="s">
        <v>223</v>
      </c>
      <c r="G7" s="1325"/>
      <c r="H7" s="476" t="s">
        <v>3561</v>
      </c>
      <c r="I7" s="816"/>
      <c r="J7" s="919"/>
      <c r="K7" s="811"/>
      <c r="L7" s="769"/>
    </row>
    <row r="8" spans="1:18" ht="4.5" customHeight="1" x14ac:dyDescent="0.3">
      <c r="B8" s="157"/>
      <c r="C8" s="157"/>
      <c r="D8" s="347"/>
      <c r="E8" s="347"/>
      <c r="F8" s="823"/>
      <c r="G8" s="816"/>
      <c r="H8" s="769"/>
      <c r="I8" s="816"/>
      <c r="J8" s="919"/>
      <c r="K8" s="811"/>
      <c r="L8" s="769"/>
    </row>
    <row r="9" spans="1:18" ht="18" customHeight="1" x14ac:dyDescent="0.3">
      <c r="A9" s="225"/>
      <c r="B9" s="1328" t="s">
        <v>3123</v>
      </c>
      <c r="C9" s="1329"/>
      <c r="D9" s="1329"/>
      <c r="E9" s="1329"/>
      <c r="F9" s="1329"/>
      <c r="G9" s="1329"/>
      <c r="H9" s="1329"/>
      <c r="I9" s="1329"/>
      <c r="J9" s="1329"/>
      <c r="K9" s="1329"/>
      <c r="L9" s="1329"/>
      <c r="M9" s="226"/>
      <c r="N9" s="225"/>
      <c r="O9" s="225"/>
      <c r="P9" s="225"/>
      <c r="Q9" s="225"/>
      <c r="R9" s="225"/>
    </row>
    <row r="10" spans="1:18" x14ac:dyDescent="0.3">
      <c r="A10" s="225"/>
      <c r="B10" s="227"/>
      <c r="C10" s="228"/>
      <c r="D10" s="824"/>
      <c r="E10" s="764"/>
      <c r="F10" s="1330" t="s">
        <v>3124</v>
      </c>
      <c r="G10" s="1333" t="s">
        <v>3125</v>
      </c>
      <c r="H10" s="1334"/>
      <c r="I10" s="1334"/>
      <c r="J10" s="1334"/>
      <c r="K10" s="1334"/>
      <c r="L10" s="1335"/>
      <c r="M10" s="226"/>
      <c r="N10" s="1336"/>
      <c r="O10" s="1336"/>
      <c r="P10" s="1336"/>
      <c r="Q10" s="1336"/>
      <c r="R10" s="225"/>
    </row>
    <row r="11" spans="1:18" ht="24.75" customHeight="1" x14ac:dyDescent="0.3">
      <c r="A11" s="225"/>
      <c r="B11" s="229" t="str">
        <f>'[1]Composições Unitárias'!A11</f>
        <v>CÓDIGO</v>
      </c>
      <c r="C11" s="230" t="str">
        <f>'[1]Composições Unitárias'!B11</f>
        <v>DESCRIÇÃO</v>
      </c>
      <c r="D11" s="230" t="str">
        <f>'[1]Composições Unitárias'!C11</f>
        <v>CLASS</v>
      </c>
      <c r="E11" s="231" t="str">
        <f>'[1]Composições Unitárias'!D11</f>
        <v>UNIDADE</v>
      </c>
      <c r="F11" s="1331"/>
      <c r="G11" s="1337" t="s">
        <v>3126</v>
      </c>
      <c r="H11" s="1330" t="s">
        <v>3127</v>
      </c>
      <c r="I11" s="1337" t="s">
        <v>3128</v>
      </c>
      <c r="J11" s="1330" t="s">
        <v>3129</v>
      </c>
      <c r="K11" s="1337" t="s">
        <v>3130</v>
      </c>
      <c r="L11" s="1330" t="s">
        <v>3131</v>
      </c>
      <c r="M11" s="226"/>
      <c r="N11" s="1336"/>
      <c r="O11" s="1336"/>
      <c r="P11" s="1336"/>
      <c r="Q11" s="1336"/>
      <c r="R11" s="225"/>
    </row>
    <row r="12" spans="1:18" x14ac:dyDescent="0.3">
      <c r="A12" s="225"/>
      <c r="B12" s="232"/>
      <c r="C12" s="233"/>
      <c r="D12" s="233"/>
      <c r="E12" s="234"/>
      <c r="F12" s="1332"/>
      <c r="G12" s="1338"/>
      <c r="H12" s="1332"/>
      <c r="I12" s="1338"/>
      <c r="J12" s="1332"/>
      <c r="K12" s="1338"/>
      <c r="L12" s="1332"/>
      <c r="M12" s="226"/>
      <c r="N12" s="235"/>
      <c r="O12" s="236"/>
      <c r="P12" s="237"/>
      <c r="Q12" s="237"/>
      <c r="R12" s="238"/>
    </row>
    <row r="13" spans="1:18" s="225" customFormat="1" ht="26.4" x14ac:dyDescent="0.3">
      <c r="B13" s="384">
        <v>1</v>
      </c>
      <c r="C13" s="440" t="s">
        <v>3462</v>
      </c>
      <c r="D13" s="843" t="s">
        <v>3145</v>
      </c>
      <c r="E13" s="441" t="s">
        <v>3133</v>
      </c>
      <c r="F13" s="773">
        <f>AVERAGE(J13,H13,L13)</f>
        <v>543.2166666666667</v>
      </c>
      <c r="G13" s="240" t="s">
        <v>3512</v>
      </c>
      <c r="H13" s="770">
        <v>750</v>
      </c>
      <c r="I13" s="240" t="s">
        <v>3609</v>
      </c>
      <c r="J13" s="770">
        <v>499.65</v>
      </c>
      <c r="K13" s="461" t="s">
        <v>3610</v>
      </c>
      <c r="L13" s="770">
        <v>380</v>
      </c>
      <c r="M13" s="226"/>
      <c r="N13" s="385"/>
      <c r="O13" s="238"/>
      <c r="P13" s="242"/>
      <c r="Q13" s="242"/>
    </row>
    <row r="14" spans="1:18" s="225" customFormat="1" ht="50.25" customHeight="1" x14ac:dyDescent="0.3">
      <c r="B14" s="835">
        <v>2</v>
      </c>
      <c r="C14" s="440" t="s">
        <v>2555</v>
      </c>
      <c r="D14" s="843" t="s">
        <v>3145</v>
      </c>
      <c r="E14" s="384" t="s">
        <v>3133</v>
      </c>
      <c r="F14" s="773">
        <f>AVERAGE(J14,H14,L14)</f>
        <v>23.763333333333335</v>
      </c>
      <c r="G14" s="240" t="s">
        <v>3500</v>
      </c>
      <c r="H14" s="770">
        <v>21.19</v>
      </c>
      <c r="I14" s="240" t="s">
        <v>3501</v>
      </c>
      <c r="J14" s="770">
        <v>26.1</v>
      </c>
      <c r="K14" s="461" t="s">
        <v>3502</v>
      </c>
      <c r="L14" s="770">
        <v>24</v>
      </c>
      <c r="M14" s="226"/>
      <c r="N14" s="243"/>
      <c r="O14" s="244"/>
      <c r="P14" s="242"/>
      <c r="Q14" s="245"/>
    </row>
    <row r="15" spans="1:18" s="225" customFormat="1" ht="26.4" x14ac:dyDescent="0.3">
      <c r="B15" s="835">
        <v>3</v>
      </c>
      <c r="C15" s="440" t="s">
        <v>3478</v>
      </c>
      <c r="D15" s="843" t="s">
        <v>3145</v>
      </c>
      <c r="E15" s="384" t="s">
        <v>3133</v>
      </c>
      <c r="F15" s="773">
        <f>AVERAGE(J15,H15,L15)</f>
        <v>1.7533333333333332</v>
      </c>
      <c r="G15" s="240" t="s">
        <v>3503</v>
      </c>
      <c r="H15" s="770">
        <v>1.5</v>
      </c>
      <c r="I15" s="240" t="s">
        <v>3494</v>
      </c>
      <c r="J15" s="770">
        <v>1.88</v>
      </c>
      <c r="K15" s="461" t="s">
        <v>3499</v>
      </c>
      <c r="L15" s="770">
        <v>1.88</v>
      </c>
      <c r="M15" s="226"/>
      <c r="N15" s="243"/>
      <c r="O15" s="244"/>
      <c r="P15" s="242"/>
      <c r="Q15" s="245"/>
    </row>
    <row r="16" spans="1:18" s="225" customFormat="1" ht="26.4" x14ac:dyDescent="0.3">
      <c r="B16" s="835">
        <v>4</v>
      </c>
      <c r="C16" s="440" t="s">
        <v>3475</v>
      </c>
      <c r="D16" s="843" t="s">
        <v>3145</v>
      </c>
      <c r="E16" s="384" t="s">
        <v>3133</v>
      </c>
      <c r="F16" s="773">
        <f>AVERAGE(J16,H16,L16)</f>
        <v>74.286666666666676</v>
      </c>
      <c r="G16" s="240" t="s">
        <v>3509</v>
      </c>
      <c r="H16" s="770">
        <v>71</v>
      </c>
      <c r="I16" s="240" t="s">
        <v>3510</v>
      </c>
      <c r="J16" s="770">
        <v>71.86</v>
      </c>
      <c r="K16" s="461" t="s">
        <v>3511</v>
      </c>
      <c r="L16" s="770">
        <v>80</v>
      </c>
      <c r="M16" s="226"/>
      <c r="N16" s="243"/>
      <c r="O16" s="244"/>
      <c r="P16" s="242"/>
      <c r="Q16" s="245"/>
    </row>
    <row r="17" spans="2:17" s="225" customFormat="1" ht="39.6" x14ac:dyDescent="0.3">
      <c r="B17" s="835">
        <v>5</v>
      </c>
      <c r="C17" s="440" t="s">
        <v>3477</v>
      </c>
      <c r="D17" s="835" t="s">
        <v>3145</v>
      </c>
      <c r="E17" s="384" t="s">
        <v>3133</v>
      </c>
      <c r="F17" s="773">
        <f t="shared" ref="F17:F29" si="0">AVERAGE(J17,H17,L17)</f>
        <v>14</v>
      </c>
      <c r="G17" s="240" t="s">
        <v>3493</v>
      </c>
      <c r="H17" s="770">
        <v>12</v>
      </c>
      <c r="I17" s="240" t="s">
        <v>3494</v>
      </c>
      <c r="J17" s="770">
        <v>15</v>
      </c>
      <c r="K17" s="461" t="s">
        <v>3297</v>
      </c>
      <c r="L17" s="770">
        <v>15</v>
      </c>
      <c r="M17" s="226"/>
      <c r="N17" s="243"/>
      <c r="O17" s="244"/>
      <c r="P17" s="242"/>
      <c r="Q17" s="245"/>
    </row>
    <row r="18" spans="2:17" s="225" customFormat="1" ht="57.75" customHeight="1" x14ac:dyDescent="0.3">
      <c r="B18" s="835">
        <v>6</v>
      </c>
      <c r="C18" s="440" t="s">
        <v>3468</v>
      </c>
      <c r="D18" s="835" t="s">
        <v>3145</v>
      </c>
      <c r="E18" s="384" t="s">
        <v>3133</v>
      </c>
      <c r="F18" s="773">
        <f t="shared" si="0"/>
        <v>47.296666666666674</v>
      </c>
      <c r="G18" s="240" t="s">
        <v>3587</v>
      </c>
      <c r="H18" s="770">
        <v>9.99</v>
      </c>
      <c r="I18" s="240" t="s">
        <v>3641</v>
      </c>
      <c r="J18" s="770">
        <f>120</f>
        <v>120</v>
      </c>
      <c r="K18" s="461" t="s">
        <v>3845</v>
      </c>
      <c r="L18" s="770">
        <v>11.9</v>
      </c>
      <c r="M18" s="226"/>
      <c r="N18" s="243"/>
      <c r="O18" s="244"/>
      <c r="P18" s="242"/>
      <c r="Q18" s="245"/>
    </row>
    <row r="19" spans="2:17" s="225" customFormat="1" ht="66" x14ac:dyDescent="0.3">
      <c r="B19" s="835">
        <v>7</v>
      </c>
      <c r="C19" s="440" t="s">
        <v>3467</v>
      </c>
      <c r="D19" s="835" t="s">
        <v>3145</v>
      </c>
      <c r="E19" s="384" t="s">
        <v>3133</v>
      </c>
      <c r="F19" s="773">
        <f t="shared" si="0"/>
        <v>147.34</v>
      </c>
      <c r="G19" s="240" t="s">
        <v>3595</v>
      </c>
      <c r="H19" s="770">
        <f>174.3+79.1</f>
        <v>253.4</v>
      </c>
      <c r="I19" s="240" t="s">
        <v>3641</v>
      </c>
      <c r="J19" s="770">
        <v>145</v>
      </c>
      <c r="K19" s="461" t="s">
        <v>3845</v>
      </c>
      <c r="L19" s="770">
        <v>43.62</v>
      </c>
      <c r="M19" s="226"/>
      <c r="N19" s="243"/>
      <c r="O19" s="244"/>
      <c r="P19" s="242"/>
      <c r="Q19" s="245"/>
    </row>
    <row r="20" spans="2:17" s="225" customFormat="1" ht="66" x14ac:dyDescent="0.3">
      <c r="B20" s="835">
        <v>8</v>
      </c>
      <c r="C20" s="440" t="s">
        <v>3466</v>
      </c>
      <c r="D20" s="835" t="s">
        <v>3145</v>
      </c>
      <c r="E20" s="384" t="s">
        <v>3133</v>
      </c>
      <c r="F20" s="773">
        <f t="shared" si="0"/>
        <v>139.57333333333335</v>
      </c>
      <c r="G20" s="240" t="s">
        <v>3595</v>
      </c>
      <c r="H20" s="770">
        <f>174.3+63.3</f>
        <v>237.60000000000002</v>
      </c>
      <c r="I20" s="240" t="s">
        <v>3641</v>
      </c>
      <c r="J20" s="770">
        <v>145</v>
      </c>
      <c r="K20" s="461" t="s">
        <v>3845</v>
      </c>
      <c r="L20" s="770">
        <v>36.119999999999997</v>
      </c>
      <c r="M20" s="226"/>
      <c r="N20" s="241"/>
      <c r="O20" s="238"/>
      <c r="P20" s="242"/>
      <c r="Q20" s="242"/>
    </row>
    <row r="21" spans="2:17" s="225" customFormat="1" ht="63" customHeight="1" x14ac:dyDescent="0.3">
      <c r="B21" s="835">
        <v>9</v>
      </c>
      <c r="C21" s="440" t="s">
        <v>3465</v>
      </c>
      <c r="D21" s="835" t="s">
        <v>3145</v>
      </c>
      <c r="E21" s="384" t="s">
        <v>3133</v>
      </c>
      <c r="F21" s="773">
        <f t="shared" si="0"/>
        <v>132.90666666666667</v>
      </c>
      <c r="G21" s="240" t="s">
        <v>3595</v>
      </c>
      <c r="H21" s="770">
        <f>174.3+63.3</f>
        <v>237.60000000000002</v>
      </c>
      <c r="I21" s="240" t="s">
        <v>3641</v>
      </c>
      <c r="J21" s="770">
        <v>125</v>
      </c>
      <c r="K21" s="461" t="s">
        <v>3845</v>
      </c>
      <c r="L21" s="770">
        <v>36.119999999999997</v>
      </c>
      <c r="M21" s="226"/>
      <c r="N21" s="241"/>
      <c r="O21" s="238"/>
      <c r="P21" s="242"/>
      <c r="Q21" s="242"/>
    </row>
    <row r="22" spans="2:17" s="225" customFormat="1" ht="39.6" x14ac:dyDescent="0.3">
      <c r="B22" s="835">
        <v>10</v>
      </c>
      <c r="C22" s="440" t="s">
        <v>3479</v>
      </c>
      <c r="D22" s="835" t="s">
        <v>3145</v>
      </c>
      <c r="E22" s="384" t="s">
        <v>3133</v>
      </c>
      <c r="F22" s="773">
        <f t="shared" si="0"/>
        <v>32.419999999999995</v>
      </c>
      <c r="G22" s="240" t="s">
        <v>3573</v>
      </c>
      <c r="H22" s="770">
        <v>29.99</v>
      </c>
      <c r="I22" s="240" t="s">
        <v>3493</v>
      </c>
      <c r="J22" s="770">
        <v>29.9</v>
      </c>
      <c r="K22" s="461" t="s">
        <v>3494</v>
      </c>
      <c r="L22" s="770">
        <v>37.369999999999997</v>
      </c>
      <c r="M22" s="226"/>
      <c r="N22" s="241"/>
      <c r="O22" s="238"/>
      <c r="P22" s="242"/>
      <c r="Q22" s="242"/>
    </row>
    <row r="23" spans="2:17" s="225" customFormat="1" ht="39.6" x14ac:dyDescent="0.3">
      <c r="B23" s="835">
        <v>11</v>
      </c>
      <c r="C23" s="239" t="s">
        <v>3599</v>
      </c>
      <c r="D23" s="835" t="s">
        <v>3145</v>
      </c>
      <c r="E23" s="835" t="s">
        <v>3133</v>
      </c>
      <c r="F23" s="773">
        <f t="shared" si="0"/>
        <v>464.04999999999995</v>
      </c>
      <c r="G23" s="240" t="s">
        <v>3589</v>
      </c>
      <c r="H23" s="770">
        <v>466.2</v>
      </c>
      <c r="I23" s="240" t="s">
        <v>3582</v>
      </c>
      <c r="J23" s="770">
        <v>461.9</v>
      </c>
      <c r="K23" s="461"/>
      <c r="L23" s="770"/>
      <c r="M23" s="226"/>
      <c r="N23" s="241"/>
      <c r="O23" s="238"/>
      <c r="P23" s="242"/>
      <c r="Q23" s="242"/>
    </row>
    <row r="24" spans="2:17" s="225" customFormat="1" ht="39.6" x14ac:dyDescent="0.3">
      <c r="B24" s="835">
        <v>12</v>
      </c>
      <c r="C24" s="239" t="s">
        <v>3600</v>
      </c>
      <c r="D24" s="835" t="s">
        <v>3145</v>
      </c>
      <c r="E24" s="835" t="s">
        <v>3133</v>
      </c>
      <c r="F24" s="773">
        <f t="shared" si="0"/>
        <v>475.11500000000001</v>
      </c>
      <c r="G24" s="240" t="s">
        <v>3589</v>
      </c>
      <c r="H24" s="770">
        <v>419.23</v>
      </c>
      <c r="I24" s="240" t="s">
        <v>3582</v>
      </c>
      <c r="J24" s="770">
        <v>531</v>
      </c>
      <c r="K24" s="461"/>
      <c r="L24" s="770"/>
      <c r="M24" s="226"/>
      <c r="N24" s="241"/>
      <c r="O24" s="238"/>
      <c r="P24" s="242"/>
      <c r="Q24" s="242"/>
    </row>
    <row r="25" spans="2:17" s="251" customFormat="1" x14ac:dyDescent="0.3">
      <c r="B25" s="835">
        <v>13</v>
      </c>
      <c r="C25" s="64" t="s">
        <v>2687</v>
      </c>
      <c r="D25" s="835" t="s">
        <v>3145</v>
      </c>
      <c r="E25" s="384" t="s">
        <v>3307</v>
      </c>
      <c r="F25" s="773">
        <f t="shared" si="0"/>
        <v>5.4633333333333338</v>
      </c>
      <c r="G25" s="240" t="s">
        <v>3577</v>
      </c>
      <c r="H25" s="770">
        <v>5.59</v>
      </c>
      <c r="I25" s="240" t="s">
        <v>3592</v>
      </c>
      <c r="J25" s="770">
        <v>4.4000000000000004</v>
      </c>
      <c r="K25" s="461" t="s">
        <v>3597</v>
      </c>
      <c r="L25" s="770">
        <v>6.4</v>
      </c>
      <c r="M25" s="247"/>
      <c r="N25" s="248"/>
      <c r="O25" s="249"/>
      <c r="P25" s="250"/>
      <c r="Q25" s="250"/>
    </row>
    <row r="26" spans="2:17" s="251" customFormat="1" x14ac:dyDescent="0.3">
      <c r="B26" s="835">
        <v>14</v>
      </c>
      <c r="C26" s="64" t="s">
        <v>2688</v>
      </c>
      <c r="D26" s="835" t="s">
        <v>3145</v>
      </c>
      <c r="E26" s="384" t="s">
        <v>3307</v>
      </c>
      <c r="F26" s="773">
        <f t="shared" si="0"/>
        <v>5.4633333333333338</v>
      </c>
      <c r="G26" s="240" t="s">
        <v>3577</v>
      </c>
      <c r="H26" s="770">
        <v>5.59</v>
      </c>
      <c r="I26" s="240" t="s">
        <v>3592</v>
      </c>
      <c r="J26" s="770">
        <v>4.4000000000000004</v>
      </c>
      <c r="K26" s="461" t="s">
        <v>3597</v>
      </c>
      <c r="L26" s="770">
        <v>6.4</v>
      </c>
      <c r="M26" s="247"/>
      <c r="N26" s="248"/>
      <c r="O26" s="249"/>
      <c r="P26" s="250"/>
      <c r="Q26" s="250"/>
    </row>
    <row r="27" spans="2:17" s="251" customFormat="1" x14ac:dyDescent="0.3">
      <c r="B27" s="835">
        <v>15</v>
      </c>
      <c r="C27" s="64" t="s">
        <v>2689</v>
      </c>
      <c r="D27" s="835" t="s">
        <v>3145</v>
      </c>
      <c r="E27" s="384" t="s">
        <v>3307</v>
      </c>
      <c r="F27" s="773">
        <f t="shared" si="0"/>
        <v>5.4633333333333338</v>
      </c>
      <c r="G27" s="240" t="s">
        <v>3577</v>
      </c>
      <c r="H27" s="770">
        <v>5.59</v>
      </c>
      <c r="I27" s="240" t="s">
        <v>3592</v>
      </c>
      <c r="J27" s="770">
        <v>4.4000000000000004</v>
      </c>
      <c r="K27" s="461" t="s">
        <v>3597</v>
      </c>
      <c r="L27" s="770">
        <v>6.4</v>
      </c>
      <c r="M27" s="247"/>
      <c r="N27" s="248"/>
      <c r="O27" s="249"/>
      <c r="P27" s="250"/>
      <c r="Q27" s="250"/>
    </row>
    <row r="28" spans="2:17" s="251" customFormat="1" x14ac:dyDescent="0.3">
      <c r="B28" s="835">
        <v>16</v>
      </c>
      <c r="C28" s="64" t="s">
        <v>2690</v>
      </c>
      <c r="D28" s="835" t="s">
        <v>3145</v>
      </c>
      <c r="E28" s="384" t="s">
        <v>3307</v>
      </c>
      <c r="F28" s="773">
        <f t="shared" si="0"/>
        <v>5.3133333333333335</v>
      </c>
      <c r="G28" s="240" t="s">
        <v>3577</v>
      </c>
      <c r="H28" s="770">
        <v>5.59</v>
      </c>
      <c r="I28" s="240" t="s">
        <v>3592</v>
      </c>
      <c r="J28" s="770">
        <v>4.4000000000000004</v>
      </c>
      <c r="K28" s="461" t="s">
        <v>3597</v>
      </c>
      <c r="L28" s="770">
        <v>5.95</v>
      </c>
      <c r="M28" s="247"/>
      <c r="N28" s="248"/>
      <c r="O28" s="249"/>
      <c r="P28" s="250"/>
      <c r="Q28" s="250"/>
    </row>
    <row r="29" spans="2:17" s="251" customFormat="1" x14ac:dyDescent="0.3">
      <c r="B29" s="835">
        <v>17</v>
      </c>
      <c r="C29" s="64" t="s">
        <v>2691</v>
      </c>
      <c r="D29" s="835" t="s">
        <v>3145</v>
      </c>
      <c r="E29" s="384" t="s">
        <v>3307</v>
      </c>
      <c r="F29" s="773">
        <f t="shared" si="0"/>
        <v>5.3133333333333335</v>
      </c>
      <c r="G29" s="240" t="s">
        <v>3577</v>
      </c>
      <c r="H29" s="770">
        <v>5.59</v>
      </c>
      <c r="I29" s="240" t="s">
        <v>3592</v>
      </c>
      <c r="J29" s="770">
        <v>4.4000000000000004</v>
      </c>
      <c r="K29" s="461" t="s">
        <v>3597</v>
      </c>
      <c r="L29" s="770">
        <v>5.95</v>
      </c>
      <c r="M29" s="247"/>
      <c r="N29" s="248"/>
      <c r="O29" s="249"/>
      <c r="P29" s="250"/>
      <c r="Q29" s="250"/>
    </row>
    <row r="30" spans="2:17" s="251" customFormat="1" x14ac:dyDescent="0.3">
      <c r="B30" s="835">
        <v>18</v>
      </c>
      <c r="C30" s="83" t="s">
        <v>2686</v>
      </c>
      <c r="D30" s="835" t="s">
        <v>3145</v>
      </c>
      <c r="E30" s="384" t="s">
        <v>3307</v>
      </c>
      <c r="F30" s="773">
        <f>AVERAGE(J30,H30,L30)</f>
        <v>5.7461999999999991</v>
      </c>
      <c r="G30" s="240" t="s">
        <v>3575</v>
      </c>
      <c r="H30" s="770">
        <v>5.71</v>
      </c>
      <c r="I30" s="240" t="s">
        <v>3576</v>
      </c>
      <c r="J30" s="770">
        <v>5.4386000000000001</v>
      </c>
      <c r="K30" s="461" t="s">
        <v>3597</v>
      </c>
      <c r="L30" s="770">
        <v>6.09</v>
      </c>
      <c r="M30" s="247"/>
      <c r="N30" s="248"/>
      <c r="O30" s="249"/>
      <c r="P30" s="250"/>
      <c r="Q30" s="250"/>
    </row>
    <row r="31" spans="2:17" s="251" customFormat="1" ht="39.6" x14ac:dyDescent="0.3">
      <c r="B31" s="835">
        <v>19</v>
      </c>
      <c r="C31" s="439" t="s">
        <v>2551</v>
      </c>
      <c r="D31" s="843" t="s">
        <v>3145</v>
      </c>
      <c r="E31" s="246" t="s">
        <v>3133</v>
      </c>
      <c r="F31" s="773">
        <f>AVERAGE(J31,H31,L31)</f>
        <v>156.66666666666666</v>
      </c>
      <c r="G31" s="240" t="s">
        <v>3504</v>
      </c>
      <c r="H31" s="770">
        <v>139</v>
      </c>
      <c r="I31" s="240" t="s">
        <v>3489</v>
      </c>
      <c r="J31" s="770">
        <v>154</v>
      </c>
      <c r="K31" s="461" t="s">
        <v>3505</v>
      </c>
      <c r="L31" s="770">
        <v>177</v>
      </c>
      <c r="M31" s="247"/>
      <c r="N31" s="248"/>
      <c r="O31" s="249"/>
      <c r="P31" s="250"/>
      <c r="Q31" s="250"/>
    </row>
    <row r="32" spans="2:17" s="225" customFormat="1" ht="25.5" customHeight="1" x14ac:dyDescent="0.3">
      <c r="B32" s="835">
        <v>20</v>
      </c>
      <c r="C32" s="239" t="s">
        <v>2513</v>
      </c>
      <c r="D32" s="835" t="s">
        <v>3145</v>
      </c>
      <c r="E32" s="470" t="s">
        <v>3133</v>
      </c>
      <c r="F32" s="773">
        <f>AVERAGE(J32,H32,L32)</f>
        <v>70.11</v>
      </c>
      <c r="G32" s="240" t="s">
        <v>3582</v>
      </c>
      <c r="H32" s="770">
        <v>80</v>
      </c>
      <c r="I32" s="240" t="s">
        <v>3598</v>
      </c>
      <c r="J32" s="770">
        <v>84.33</v>
      </c>
      <c r="K32" s="461" t="s">
        <v>3611</v>
      </c>
      <c r="L32" s="770">
        <v>46</v>
      </c>
      <c r="M32" s="226"/>
      <c r="N32" s="241"/>
      <c r="O32" s="238"/>
      <c r="P32" s="242"/>
      <c r="Q32" s="242"/>
    </row>
    <row r="33" spans="2:17" s="225" customFormat="1" ht="26.4" x14ac:dyDescent="0.3">
      <c r="B33" s="835">
        <v>21</v>
      </c>
      <c r="C33" s="239" t="s">
        <v>3294</v>
      </c>
      <c r="D33" s="835" t="s">
        <v>3132</v>
      </c>
      <c r="E33" s="470" t="s">
        <v>3133</v>
      </c>
      <c r="F33" s="773">
        <f>SUM(H33,J33,L33)/3</f>
        <v>12.903333333333334</v>
      </c>
      <c r="G33" s="240" t="s">
        <v>3295</v>
      </c>
      <c r="H33" s="770">
        <v>12.9</v>
      </c>
      <c r="I33" s="240" t="s">
        <v>3296</v>
      </c>
      <c r="J33" s="770">
        <v>13.9</v>
      </c>
      <c r="K33" s="461" t="s">
        <v>3297</v>
      </c>
      <c r="L33" s="770">
        <v>11.91</v>
      </c>
      <c r="M33" s="226"/>
      <c r="N33" s="241"/>
      <c r="O33" s="238"/>
      <c r="P33" s="242"/>
      <c r="Q33" s="242"/>
    </row>
    <row r="34" spans="2:17" s="225" customFormat="1" ht="26.4" x14ac:dyDescent="0.3">
      <c r="B34" s="835">
        <v>22</v>
      </c>
      <c r="C34" s="239" t="s">
        <v>2498</v>
      </c>
      <c r="D34" s="835" t="s">
        <v>3145</v>
      </c>
      <c r="E34" s="470" t="s">
        <v>3133</v>
      </c>
      <c r="F34" s="773">
        <f t="shared" ref="F34:F51" si="1">AVERAGE(J34,H34,L34)</f>
        <v>10.917333333333334</v>
      </c>
      <c r="G34" s="240" t="s">
        <v>3582</v>
      </c>
      <c r="H34" s="770">
        <v>12</v>
      </c>
      <c r="I34" s="240" t="s">
        <v>3598</v>
      </c>
      <c r="J34" s="770">
        <f>101.52/10</f>
        <v>10.151999999999999</v>
      </c>
      <c r="K34" s="461" t="s">
        <v>3611</v>
      </c>
      <c r="L34" s="770">
        <f>106/10</f>
        <v>10.6</v>
      </c>
      <c r="M34" s="226"/>
      <c r="N34" s="241"/>
      <c r="O34" s="238"/>
      <c r="P34" s="242"/>
      <c r="Q34" s="242"/>
    </row>
    <row r="35" spans="2:17" s="225" customFormat="1" ht="26.4" x14ac:dyDescent="0.3">
      <c r="B35" s="835">
        <v>23</v>
      </c>
      <c r="C35" s="239" t="s">
        <v>2496</v>
      </c>
      <c r="D35" s="835" t="s">
        <v>3145</v>
      </c>
      <c r="E35" s="470" t="s">
        <v>3133</v>
      </c>
      <c r="F35" s="773">
        <f t="shared" si="1"/>
        <v>13.648999999999999</v>
      </c>
      <c r="G35" s="240" t="s">
        <v>3582</v>
      </c>
      <c r="H35" s="770">
        <v>17</v>
      </c>
      <c r="I35" s="240" t="s">
        <v>3598</v>
      </c>
      <c r="J35" s="770">
        <f>148.64/10</f>
        <v>14.863999999999999</v>
      </c>
      <c r="K35" s="461" t="s">
        <v>3611</v>
      </c>
      <c r="L35" s="770">
        <f>90.83/10</f>
        <v>9.0830000000000002</v>
      </c>
      <c r="M35" s="226"/>
      <c r="N35" s="241"/>
      <c r="O35" s="238"/>
      <c r="P35" s="242"/>
      <c r="Q35" s="242"/>
    </row>
    <row r="36" spans="2:17" s="225" customFormat="1" ht="26.4" x14ac:dyDescent="0.3">
      <c r="B36" s="835">
        <v>24</v>
      </c>
      <c r="C36" s="239" t="s">
        <v>2495</v>
      </c>
      <c r="D36" s="835" t="s">
        <v>3145</v>
      </c>
      <c r="E36" s="470" t="s">
        <v>3133</v>
      </c>
      <c r="F36" s="773">
        <f t="shared" si="1"/>
        <v>15.603666666666669</v>
      </c>
      <c r="G36" s="240" t="s">
        <v>3582</v>
      </c>
      <c r="H36" s="770">
        <v>20</v>
      </c>
      <c r="I36" s="240" t="s">
        <v>3598</v>
      </c>
      <c r="J36" s="770">
        <f>166.91/10</f>
        <v>16.690999999999999</v>
      </c>
      <c r="K36" s="461" t="s">
        <v>3611</v>
      </c>
      <c r="L36" s="770">
        <f>101.2/10</f>
        <v>10.120000000000001</v>
      </c>
      <c r="M36" s="226"/>
      <c r="N36" s="241"/>
      <c r="O36" s="238"/>
      <c r="P36" s="242"/>
      <c r="Q36" s="242"/>
    </row>
    <row r="37" spans="2:17" s="225" customFormat="1" ht="26.4" x14ac:dyDescent="0.3">
      <c r="B37" s="835">
        <v>25</v>
      </c>
      <c r="C37" s="239" t="s">
        <v>2550</v>
      </c>
      <c r="D37" s="835" t="s">
        <v>3145</v>
      </c>
      <c r="E37" s="384" t="s">
        <v>3133</v>
      </c>
      <c r="F37" s="773">
        <f t="shared" si="1"/>
        <v>1.7896666666666665</v>
      </c>
      <c r="G37" s="240" t="s">
        <v>3490</v>
      </c>
      <c r="H37" s="770">
        <v>0.9</v>
      </c>
      <c r="I37" s="240" t="s">
        <v>3494</v>
      </c>
      <c r="J37" s="770">
        <v>4.0199999999999996</v>
      </c>
      <c r="K37" s="461" t="s">
        <v>3647</v>
      </c>
      <c r="L37" s="770">
        <f>4.49/10</f>
        <v>0.44900000000000001</v>
      </c>
      <c r="M37" s="226"/>
      <c r="N37" s="241"/>
      <c r="O37" s="238"/>
      <c r="P37" s="242"/>
      <c r="Q37" s="242"/>
    </row>
    <row r="38" spans="2:17" s="225" customFormat="1" ht="39.6" x14ac:dyDescent="0.3">
      <c r="B38" s="835">
        <v>26</v>
      </c>
      <c r="C38" s="239" t="s">
        <v>3474</v>
      </c>
      <c r="D38" s="835" t="s">
        <v>3145</v>
      </c>
      <c r="E38" s="384" t="s">
        <v>3133</v>
      </c>
      <c r="F38" s="773">
        <f t="shared" si="1"/>
        <v>4.5210917030567686</v>
      </c>
      <c r="G38" s="240" t="s">
        <v>3571</v>
      </c>
      <c r="H38" s="770">
        <v>5.99</v>
      </c>
      <c r="I38" s="240" t="s">
        <v>3572</v>
      </c>
      <c r="J38" s="770">
        <f>19.8/15</f>
        <v>1.32</v>
      </c>
      <c r="K38" s="461" t="s">
        <v>3646</v>
      </c>
      <c r="L38" s="770">
        <f>143.2/22.9</f>
        <v>6.2532751091703052</v>
      </c>
      <c r="M38" s="226"/>
      <c r="N38" s="241"/>
      <c r="O38" s="238"/>
      <c r="P38" s="242"/>
      <c r="Q38" s="242"/>
    </row>
    <row r="39" spans="2:17" s="225" customFormat="1" ht="39.6" x14ac:dyDescent="0.3">
      <c r="B39" s="835">
        <v>27</v>
      </c>
      <c r="C39" s="239" t="s">
        <v>2512</v>
      </c>
      <c r="D39" s="835" t="s">
        <v>3145</v>
      </c>
      <c r="E39" s="835" t="s">
        <v>3133</v>
      </c>
      <c r="F39" s="773">
        <f t="shared" si="1"/>
        <v>120.36</v>
      </c>
      <c r="G39" s="240" t="s">
        <v>3596</v>
      </c>
      <c r="H39" s="770">
        <f>66.16+54.2</f>
        <v>120.36</v>
      </c>
      <c r="I39" s="240"/>
      <c r="J39" s="770"/>
      <c r="K39" s="461"/>
      <c r="L39" s="770"/>
      <c r="M39" s="226"/>
      <c r="N39" s="241"/>
      <c r="O39" s="238"/>
      <c r="P39" s="242"/>
      <c r="Q39" s="242"/>
    </row>
    <row r="40" spans="2:17" s="225" customFormat="1" ht="39.6" x14ac:dyDescent="0.3">
      <c r="B40" s="835">
        <v>28</v>
      </c>
      <c r="C40" s="239" t="s">
        <v>2511</v>
      </c>
      <c r="D40" s="835" t="s">
        <v>3145</v>
      </c>
      <c r="E40" s="835" t="s">
        <v>3133</v>
      </c>
      <c r="F40" s="773">
        <f t="shared" si="1"/>
        <v>125.77500000000001</v>
      </c>
      <c r="G40" s="240" t="s">
        <v>3596</v>
      </c>
      <c r="H40" s="770">
        <f>91.58+77.97</f>
        <v>169.55</v>
      </c>
      <c r="I40" s="240" t="s">
        <v>3582</v>
      </c>
      <c r="J40" s="770">
        <v>82</v>
      </c>
      <c r="K40" s="461"/>
      <c r="L40" s="770"/>
      <c r="M40" s="226"/>
      <c r="N40" s="241"/>
      <c r="O40" s="238"/>
      <c r="P40" s="242"/>
      <c r="Q40" s="242"/>
    </row>
    <row r="41" spans="2:17" s="225" customFormat="1" ht="39.6" x14ac:dyDescent="0.3">
      <c r="B41" s="835">
        <v>29</v>
      </c>
      <c r="C41" s="239" t="s">
        <v>2510</v>
      </c>
      <c r="D41" s="835" t="s">
        <v>3145</v>
      </c>
      <c r="E41" s="835" t="s">
        <v>3133</v>
      </c>
      <c r="F41" s="773">
        <f t="shared" si="1"/>
        <v>158.52500000000001</v>
      </c>
      <c r="G41" s="240" t="s">
        <v>3596</v>
      </c>
      <c r="H41" s="770">
        <f>107.85+90.2</f>
        <v>198.05</v>
      </c>
      <c r="I41" s="240" t="s">
        <v>3582</v>
      </c>
      <c r="J41" s="770">
        <v>119</v>
      </c>
      <c r="K41" s="461"/>
      <c r="L41" s="770"/>
      <c r="M41" s="226"/>
      <c r="N41" s="241"/>
      <c r="O41" s="238"/>
      <c r="P41" s="242"/>
      <c r="Q41" s="242"/>
    </row>
    <row r="42" spans="2:17" s="225" customFormat="1" ht="96.75" customHeight="1" x14ac:dyDescent="0.3">
      <c r="B42" s="835">
        <v>30</v>
      </c>
      <c r="C42" s="239" t="s">
        <v>2885</v>
      </c>
      <c r="D42" s="835" t="s">
        <v>3145</v>
      </c>
      <c r="E42" s="384" t="s">
        <v>3133</v>
      </c>
      <c r="F42" s="773">
        <f t="shared" si="1"/>
        <v>115.90333333333335</v>
      </c>
      <c r="G42" s="240" t="s">
        <v>3567</v>
      </c>
      <c r="H42" s="770">
        <v>172.71</v>
      </c>
      <c r="I42" s="240" t="s">
        <v>3932</v>
      </c>
      <c r="J42" s="770">
        <v>0</v>
      </c>
      <c r="K42" s="461" t="s">
        <v>3934</v>
      </c>
      <c r="L42" s="770">
        <v>175</v>
      </c>
      <c r="M42" s="226"/>
      <c r="N42" s="241"/>
      <c r="O42" s="238"/>
      <c r="P42" s="242"/>
      <c r="Q42" s="242"/>
    </row>
    <row r="43" spans="2:17" s="225" customFormat="1" ht="105.6" x14ac:dyDescent="0.3">
      <c r="B43" s="835">
        <v>31</v>
      </c>
      <c r="C43" s="437" t="s">
        <v>2884</v>
      </c>
      <c r="D43" s="835" t="s">
        <v>3145</v>
      </c>
      <c r="E43" s="384" t="s">
        <v>3133</v>
      </c>
      <c r="F43" s="773">
        <f t="shared" si="1"/>
        <v>156.56666666666666</v>
      </c>
      <c r="G43" s="240" t="s">
        <v>3567</v>
      </c>
      <c r="H43" s="770">
        <v>271.7</v>
      </c>
      <c r="I43" s="240" t="s">
        <v>3932</v>
      </c>
      <c r="J43" s="770">
        <v>0</v>
      </c>
      <c r="K43" s="461" t="s">
        <v>3934</v>
      </c>
      <c r="L43" s="770">
        <v>198</v>
      </c>
      <c r="M43" s="226"/>
      <c r="N43" s="241"/>
      <c r="O43" s="238"/>
      <c r="P43" s="242"/>
      <c r="Q43" s="242"/>
    </row>
    <row r="44" spans="2:17" s="225" customFormat="1" ht="92.4" x14ac:dyDescent="0.3">
      <c r="B44" s="835">
        <v>32</v>
      </c>
      <c r="C44" s="239" t="s">
        <v>2886</v>
      </c>
      <c r="D44" s="835" t="s">
        <v>3145</v>
      </c>
      <c r="E44" s="384" t="s">
        <v>3133</v>
      </c>
      <c r="F44" s="773">
        <f t="shared" si="1"/>
        <v>123.22333333333331</v>
      </c>
      <c r="G44" s="240" t="s">
        <v>3567</v>
      </c>
      <c r="H44" s="770">
        <v>221</v>
      </c>
      <c r="I44" s="240" t="s">
        <v>3932</v>
      </c>
      <c r="J44" s="770">
        <v>0</v>
      </c>
      <c r="K44" s="461" t="s">
        <v>3935</v>
      </c>
      <c r="L44" s="770">
        <v>148.66999999999999</v>
      </c>
      <c r="M44" s="226"/>
      <c r="N44" s="241"/>
      <c r="O44" s="238"/>
      <c r="P44" s="242"/>
      <c r="Q44" s="242"/>
    </row>
    <row r="45" spans="2:17" s="225" customFormat="1" ht="26.4" x14ac:dyDescent="0.3">
      <c r="B45" s="835">
        <v>33</v>
      </c>
      <c r="C45" s="465" t="s">
        <v>3359</v>
      </c>
      <c r="D45" s="843" t="s">
        <v>3145</v>
      </c>
      <c r="E45" s="468" t="s">
        <v>3308</v>
      </c>
      <c r="F45" s="773">
        <f t="shared" si="1"/>
        <v>63.068370370370367</v>
      </c>
      <c r="G45" s="240" t="s">
        <v>3360</v>
      </c>
      <c r="H45" s="770">
        <v>70.650000000000006</v>
      </c>
      <c r="I45" s="240" t="s">
        <v>3361</v>
      </c>
      <c r="J45" s="770">
        <v>99</v>
      </c>
      <c r="K45" s="461" t="s">
        <v>3900</v>
      </c>
      <c r="L45" s="770">
        <f>439.99/(0.75*30)</f>
        <v>19.55511111111111</v>
      </c>
      <c r="M45" s="226"/>
      <c r="N45" s="241"/>
      <c r="O45" s="238"/>
      <c r="P45" s="242"/>
      <c r="Q45" s="242"/>
    </row>
    <row r="46" spans="2:17" s="225" customFormat="1" ht="26.4" x14ac:dyDescent="0.3">
      <c r="B46" s="835">
        <v>34</v>
      </c>
      <c r="C46" s="239" t="s">
        <v>3495</v>
      </c>
      <c r="D46" s="843" t="s">
        <v>3145</v>
      </c>
      <c r="E46" s="384" t="s">
        <v>3133</v>
      </c>
      <c r="F46" s="773">
        <f t="shared" si="1"/>
        <v>4.59</v>
      </c>
      <c r="G46" s="240" t="s">
        <v>3497</v>
      </c>
      <c r="H46" s="770">
        <v>4.1399999999999997</v>
      </c>
      <c r="I46" s="240" t="s">
        <v>3490</v>
      </c>
      <c r="J46" s="770">
        <v>4.9000000000000004</v>
      </c>
      <c r="K46" s="461" t="s">
        <v>3488</v>
      </c>
      <c r="L46" s="770">
        <v>4.7300000000000004</v>
      </c>
      <c r="M46" s="226"/>
      <c r="N46" s="241"/>
      <c r="O46" s="238"/>
      <c r="P46" s="242"/>
      <c r="Q46" s="242"/>
    </row>
    <row r="47" spans="2:17" s="225" customFormat="1" ht="26.4" x14ac:dyDescent="0.3">
      <c r="B47" s="835">
        <v>35</v>
      </c>
      <c r="C47" s="239" t="s">
        <v>3496</v>
      </c>
      <c r="D47" s="843" t="s">
        <v>3145</v>
      </c>
      <c r="E47" s="384" t="s">
        <v>3133</v>
      </c>
      <c r="F47" s="773">
        <f t="shared" si="1"/>
        <v>4.8566666666666665</v>
      </c>
      <c r="G47" s="240" t="s">
        <v>3497</v>
      </c>
      <c r="H47" s="770">
        <v>2.88</v>
      </c>
      <c r="I47" s="240" t="s">
        <v>3498</v>
      </c>
      <c r="J47" s="770">
        <v>4.9000000000000004</v>
      </c>
      <c r="K47" s="461" t="s">
        <v>3317</v>
      </c>
      <c r="L47" s="770">
        <v>6.79</v>
      </c>
      <c r="M47" s="226"/>
      <c r="N47" s="241"/>
      <c r="O47" s="238"/>
      <c r="P47" s="242"/>
      <c r="Q47" s="242"/>
    </row>
    <row r="48" spans="2:17" s="225" customFormat="1" ht="26.4" x14ac:dyDescent="0.3">
      <c r="B48" s="835">
        <v>36</v>
      </c>
      <c r="C48" s="239" t="s">
        <v>3212</v>
      </c>
      <c r="D48" s="843" t="s">
        <v>3145</v>
      </c>
      <c r="E48" s="384" t="s">
        <v>3133</v>
      </c>
      <c r="F48" s="773">
        <f t="shared" si="1"/>
        <v>76.066666666666663</v>
      </c>
      <c r="G48" s="240" t="s">
        <v>3489</v>
      </c>
      <c r="H48" s="770">
        <v>89.1</v>
      </c>
      <c r="I48" s="240" t="s">
        <v>3491</v>
      </c>
      <c r="J48" s="770">
        <v>73.5</v>
      </c>
      <c r="K48" s="461" t="s">
        <v>3492</v>
      </c>
      <c r="L48" s="770">
        <v>65.599999999999994</v>
      </c>
      <c r="M48" s="226"/>
      <c r="N48" s="241"/>
      <c r="O48" s="238"/>
      <c r="P48" s="242"/>
      <c r="Q48" s="242"/>
    </row>
    <row r="49" spans="2:17" s="225" customFormat="1" ht="26.4" x14ac:dyDescent="0.3">
      <c r="B49" s="835">
        <v>37</v>
      </c>
      <c r="C49" s="465" t="s">
        <v>3645</v>
      </c>
      <c r="D49" s="843" t="s">
        <v>3145</v>
      </c>
      <c r="E49" s="843" t="s">
        <v>3133</v>
      </c>
      <c r="F49" s="773">
        <f t="shared" si="1"/>
        <v>134.9</v>
      </c>
      <c r="G49" s="240" t="s">
        <v>3310</v>
      </c>
      <c r="H49" s="770">
        <v>176.9</v>
      </c>
      <c r="I49" s="240" t="s">
        <v>4299</v>
      </c>
      <c r="J49" s="770">
        <v>92.9</v>
      </c>
      <c r="K49" s="461"/>
      <c r="L49" s="770"/>
      <c r="M49" s="226"/>
      <c r="N49" s="241"/>
      <c r="O49" s="238"/>
      <c r="P49" s="242"/>
      <c r="Q49" s="242"/>
    </row>
    <row r="50" spans="2:17" s="225" customFormat="1" ht="79.2" x14ac:dyDescent="0.3">
      <c r="B50" s="835">
        <v>38</v>
      </c>
      <c r="C50" s="239" t="s">
        <v>3470</v>
      </c>
      <c r="D50" s="843" t="s">
        <v>3145</v>
      </c>
      <c r="E50" s="835" t="s">
        <v>3133</v>
      </c>
      <c r="F50" s="773">
        <f t="shared" si="1"/>
        <v>1206.0766666666666</v>
      </c>
      <c r="G50" s="240" t="s">
        <v>3847</v>
      </c>
      <c r="H50" s="770">
        <v>1203.23</v>
      </c>
      <c r="I50" s="461" t="s">
        <v>3644</v>
      </c>
      <c r="J50" s="770">
        <v>988</v>
      </c>
      <c r="K50" s="819" t="s">
        <v>4298</v>
      </c>
      <c r="L50" s="818">
        <v>1427</v>
      </c>
      <c r="M50" s="226"/>
      <c r="N50" s="241"/>
      <c r="O50" s="238"/>
      <c r="P50" s="242"/>
      <c r="Q50" s="242"/>
    </row>
    <row r="51" spans="2:17" s="225" customFormat="1" ht="26.4" x14ac:dyDescent="0.3">
      <c r="B51" s="835">
        <v>39</v>
      </c>
      <c r="C51" s="239" t="s">
        <v>2516</v>
      </c>
      <c r="D51" s="835" t="s">
        <v>3145</v>
      </c>
      <c r="E51" s="835" t="s">
        <v>3133</v>
      </c>
      <c r="F51" s="773">
        <f t="shared" si="1"/>
        <v>44.864999999999995</v>
      </c>
      <c r="G51" s="240" t="s">
        <v>3596</v>
      </c>
      <c r="H51" s="770">
        <v>55.73</v>
      </c>
      <c r="I51" s="240" t="s">
        <v>3582</v>
      </c>
      <c r="J51" s="770">
        <v>34</v>
      </c>
      <c r="K51" s="461"/>
      <c r="L51" s="770"/>
      <c r="M51" s="226"/>
      <c r="N51" s="241"/>
      <c r="O51" s="238"/>
      <c r="P51" s="242"/>
      <c r="Q51" s="242"/>
    </row>
    <row r="52" spans="2:17" s="251" customFormat="1" ht="84.75" customHeight="1" x14ac:dyDescent="0.3">
      <c r="B52" s="835">
        <v>40</v>
      </c>
      <c r="C52" s="239" t="s">
        <v>3483</v>
      </c>
      <c r="D52" s="835" t="s">
        <v>3145</v>
      </c>
      <c r="E52" s="384" t="s">
        <v>3133</v>
      </c>
      <c r="F52" s="773">
        <f t="shared" ref="F52:F62" si="2">AVERAGE(J52,H52,L52)</f>
        <v>5286.79</v>
      </c>
      <c r="G52" s="240" t="s">
        <v>3566</v>
      </c>
      <c r="H52" s="770">
        <v>6080</v>
      </c>
      <c r="I52" s="240" t="s">
        <v>3846</v>
      </c>
      <c r="J52" s="770">
        <v>5899</v>
      </c>
      <c r="K52" s="461" t="s">
        <v>3848</v>
      </c>
      <c r="L52" s="770">
        <v>3881.37</v>
      </c>
      <c r="M52" s="247"/>
      <c r="N52" s="248"/>
      <c r="O52" s="249"/>
      <c r="P52" s="250"/>
      <c r="Q52" s="250"/>
    </row>
    <row r="53" spans="2:17" s="251" customFormat="1" ht="87" customHeight="1" x14ac:dyDescent="0.3">
      <c r="B53" s="835">
        <v>41</v>
      </c>
      <c r="C53" s="239" t="s">
        <v>3482</v>
      </c>
      <c r="D53" s="835" t="s">
        <v>3145</v>
      </c>
      <c r="E53" s="384" t="s">
        <v>3133</v>
      </c>
      <c r="F53" s="773">
        <f t="shared" si="2"/>
        <v>6811.1766666666663</v>
      </c>
      <c r="G53" s="240" t="s">
        <v>3566</v>
      </c>
      <c r="H53" s="770">
        <v>7280</v>
      </c>
      <c r="I53" s="240" t="s">
        <v>3846</v>
      </c>
      <c r="J53" s="770">
        <v>4699</v>
      </c>
      <c r="K53" s="461" t="s">
        <v>3848</v>
      </c>
      <c r="L53" s="770">
        <v>8454.5300000000007</v>
      </c>
      <c r="M53" s="247"/>
      <c r="N53" s="248"/>
      <c r="O53" s="249"/>
      <c r="P53" s="250"/>
      <c r="Q53" s="250"/>
    </row>
    <row r="54" spans="2:17" s="251" customFormat="1" ht="92.4" x14ac:dyDescent="0.3">
      <c r="B54" s="835">
        <v>42</v>
      </c>
      <c r="C54" s="239" t="s">
        <v>3481</v>
      </c>
      <c r="D54" s="835" t="s">
        <v>3145</v>
      </c>
      <c r="E54" s="384" t="s">
        <v>3133</v>
      </c>
      <c r="F54" s="773">
        <f t="shared" si="2"/>
        <v>8732.6666666666661</v>
      </c>
      <c r="G54" s="240" t="s">
        <v>3566</v>
      </c>
      <c r="H54" s="770">
        <v>11900</v>
      </c>
      <c r="I54" s="240" t="s">
        <v>3846</v>
      </c>
      <c r="J54" s="770">
        <v>8599</v>
      </c>
      <c r="K54" s="461" t="s">
        <v>3848</v>
      </c>
      <c r="L54" s="770">
        <v>5699</v>
      </c>
      <c r="M54" s="247"/>
      <c r="N54" s="248"/>
      <c r="O54" s="249"/>
      <c r="P54" s="250"/>
      <c r="Q54" s="250"/>
    </row>
    <row r="55" spans="2:17" s="251" customFormat="1" ht="97.5" customHeight="1" x14ac:dyDescent="0.3">
      <c r="B55" s="835">
        <v>43</v>
      </c>
      <c r="C55" s="239" t="s">
        <v>3480</v>
      </c>
      <c r="D55" s="835" t="s">
        <v>3145</v>
      </c>
      <c r="E55" s="384" t="s">
        <v>3133</v>
      </c>
      <c r="F55" s="773">
        <f t="shared" si="2"/>
        <v>10009</v>
      </c>
      <c r="G55" s="240" t="s">
        <v>3566</v>
      </c>
      <c r="H55" s="770">
        <v>13930</v>
      </c>
      <c r="I55" s="240" t="s">
        <v>3846</v>
      </c>
      <c r="J55" s="770">
        <v>8799</v>
      </c>
      <c r="K55" s="461" t="s">
        <v>3848</v>
      </c>
      <c r="L55" s="770">
        <v>7298</v>
      </c>
      <c r="M55" s="247"/>
      <c r="N55" s="248"/>
      <c r="O55" s="249"/>
      <c r="P55" s="250"/>
      <c r="Q55" s="250"/>
    </row>
    <row r="56" spans="2:17" s="251" customFormat="1" ht="95.25" customHeight="1" x14ac:dyDescent="0.3">
      <c r="B56" s="835">
        <v>44</v>
      </c>
      <c r="C56" s="239" t="s">
        <v>3484</v>
      </c>
      <c r="D56" s="835" t="s">
        <v>3145</v>
      </c>
      <c r="E56" s="835" t="s">
        <v>3133</v>
      </c>
      <c r="F56" s="773">
        <f t="shared" si="2"/>
        <v>12322.6</v>
      </c>
      <c r="G56" s="240" t="s">
        <v>3566</v>
      </c>
      <c r="H56" s="770">
        <v>17000</v>
      </c>
      <c r="I56" s="461" t="s">
        <v>3848</v>
      </c>
      <c r="J56" s="770">
        <v>7645.2</v>
      </c>
      <c r="K56" s="461"/>
      <c r="L56" s="770"/>
      <c r="M56" s="247"/>
      <c r="N56" s="248"/>
      <c r="O56" s="249"/>
      <c r="P56" s="250"/>
      <c r="Q56" s="250"/>
    </row>
    <row r="57" spans="2:17" s="225" customFormat="1" ht="39.6" x14ac:dyDescent="0.3">
      <c r="B57" s="835">
        <v>45</v>
      </c>
      <c r="C57" s="437" t="s">
        <v>2485</v>
      </c>
      <c r="D57" s="835" t="s">
        <v>3145</v>
      </c>
      <c r="E57" s="835" t="s">
        <v>3133</v>
      </c>
      <c r="F57" s="773">
        <f t="shared" si="2"/>
        <v>983.85</v>
      </c>
      <c r="G57" s="240" t="s">
        <v>3582</v>
      </c>
      <c r="H57" s="770">
        <v>1140.99</v>
      </c>
      <c r="I57" s="240" t="s">
        <v>3589</v>
      </c>
      <c r="J57" s="770">
        <v>826.71</v>
      </c>
      <c r="K57" s="461"/>
      <c r="L57" s="770"/>
      <c r="M57" s="226"/>
      <c r="N57" s="241"/>
      <c r="O57" s="238"/>
      <c r="P57" s="242"/>
      <c r="Q57" s="242"/>
    </row>
    <row r="58" spans="2:17" s="225" customFormat="1" ht="39.6" x14ac:dyDescent="0.3">
      <c r="B58" s="835">
        <v>46</v>
      </c>
      <c r="C58" s="239" t="s">
        <v>2486</v>
      </c>
      <c r="D58" s="835" t="s">
        <v>3145</v>
      </c>
      <c r="E58" s="835" t="s">
        <v>3133</v>
      </c>
      <c r="F58" s="773">
        <f t="shared" si="2"/>
        <v>913.82500000000005</v>
      </c>
      <c r="G58" s="240" t="s">
        <v>3582</v>
      </c>
      <c r="H58" s="770">
        <v>1035</v>
      </c>
      <c r="I58" s="240" t="s">
        <v>3589</v>
      </c>
      <c r="J58" s="770">
        <v>792.65</v>
      </c>
      <c r="K58" s="461"/>
      <c r="L58" s="770"/>
      <c r="M58" s="226"/>
      <c r="N58" s="241"/>
      <c r="O58" s="238"/>
      <c r="P58" s="242"/>
      <c r="Q58" s="242"/>
    </row>
    <row r="59" spans="2:17" s="225" customFormat="1" ht="39.6" x14ac:dyDescent="0.3">
      <c r="B59" s="835">
        <v>47</v>
      </c>
      <c r="C59" s="239" t="s">
        <v>2484</v>
      </c>
      <c r="D59" s="835" t="s">
        <v>3145</v>
      </c>
      <c r="E59" s="835" t="s">
        <v>3133</v>
      </c>
      <c r="F59" s="773">
        <f t="shared" si="2"/>
        <v>2513.3150000000001</v>
      </c>
      <c r="G59" s="240" t="s">
        <v>3582</v>
      </c>
      <c r="H59" s="770">
        <v>2263.5</v>
      </c>
      <c r="I59" s="240" t="s">
        <v>3589</v>
      </c>
      <c r="J59" s="770">
        <v>2763.13</v>
      </c>
      <c r="K59" s="461"/>
      <c r="L59" s="770"/>
      <c r="M59" s="226"/>
      <c r="N59" s="241"/>
      <c r="O59" s="238"/>
      <c r="P59" s="242"/>
      <c r="Q59" s="242"/>
    </row>
    <row r="60" spans="2:17" s="225" customFormat="1" ht="39.6" x14ac:dyDescent="0.3">
      <c r="B60" s="835">
        <v>48</v>
      </c>
      <c r="C60" s="239" t="s">
        <v>3471</v>
      </c>
      <c r="D60" s="835" t="s">
        <v>3145</v>
      </c>
      <c r="E60" s="384" t="s">
        <v>3133</v>
      </c>
      <c r="F60" s="773">
        <f t="shared" si="2"/>
        <v>304.01666666666665</v>
      </c>
      <c r="G60" s="240" t="s">
        <v>3508</v>
      </c>
      <c r="H60" s="771">
        <v>340.32</v>
      </c>
      <c r="I60" s="240" t="s">
        <v>3506</v>
      </c>
      <c r="J60" s="770">
        <v>340.32</v>
      </c>
      <c r="K60" s="461" t="s">
        <v>3643</v>
      </c>
      <c r="L60" s="770">
        <v>231.41</v>
      </c>
      <c r="M60" s="226"/>
      <c r="N60" s="241"/>
      <c r="O60" s="238"/>
      <c r="P60" s="242"/>
      <c r="Q60" s="242"/>
    </row>
    <row r="61" spans="2:17" s="225" customFormat="1" ht="39.6" x14ac:dyDescent="0.3">
      <c r="B61" s="835">
        <v>49</v>
      </c>
      <c r="C61" s="239" t="s">
        <v>2487</v>
      </c>
      <c r="D61" s="835" t="s">
        <v>3145</v>
      </c>
      <c r="E61" s="835" t="s">
        <v>3133</v>
      </c>
      <c r="F61" s="773">
        <f t="shared" si="2"/>
        <v>650.84500000000003</v>
      </c>
      <c r="G61" s="461" t="s">
        <v>3582</v>
      </c>
      <c r="H61" s="770">
        <v>780.3</v>
      </c>
      <c r="I61" s="461" t="s">
        <v>3589</v>
      </c>
      <c r="J61" s="770">
        <v>521.39</v>
      </c>
      <c r="K61" s="461"/>
      <c r="L61" s="770"/>
      <c r="M61" s="226"/>
      <c r="N61" s="241"/>
      <c r="O61" s="238"/>
      <c r="P61" s="242"/>
      <c r="Q61" s="242"/>
    </row>
    <row r="62" spans="2:17" s="225" customFormat="1" ht="26.4" x14ac:dyDescent="0.3">
      <c r="B62" s="835">
        <v>50</v>
      </c>
      <c r="C62" s="239" t="s">
        <v>3472</v>
      </c>
      <c r="D62" s="835" t="s">
        <v>3145</v>
      </c>
      <c r="E62" s="384" t="s">
        <v>3133</v>
      </c>
      <c r="F62" s="773">
        <f t="shared" si="2"/>
        <v>145</v>
      </c>
      <c r="G62" s="240" t="s">
        <v>3506</v>
      </c>
      <c r="H62" s="770">
        <v>155</v>
      </c>
      <c r="I62" s="240" t="s">
        <v>3507</v>
      </c>
      <c r="J62" s="770">
        <v>140</v>
      </c>
      <c r="K62" s="461" t="s">
        <v>3508</v>
      </c>
      <c r="L62" s="770">
        <v>140</v>
      </c>
      <c r="M62" s="226"/>
      <c r="N62" s="241"/>
      <c r="O62" s="238"/>
      <c r="P62" s="242"/>
      <c r="Q62" s="242"/>
    </row>
    <row r="63" spans="2:17" s="477" customFormat="1" ht="26.4" x14ac:dyDescent="0.3">
      <c r="B63" s="835">
        <v>51</v>
      </c>
      <c r="C63" s="478" t="s">
        <v>3534</v>
      </c>
      <c r="D63" s="431" t="s">
        <v>3145</v>
      </c>
      <c r="E63" s="431" t="s">
        <v>3133</v>
      </c>
      <c r="F63" s="773">
        <f>AVERAGE(J63,H63,L63)</f>
        <v>7.9</v>
      </c>
      <c r="G63" s="240" t="s">
        <v>3490</v>
      </c>
      <c r="H63" s="772">
        <v>7.9</v>
      </c>
      <c r="I63" s="240"/>
      <c r="J63" s="770"/>
      <c r="K63" s="461"/>
      <c r="L63" s="770"/>
    </row>
    <row r="64" spans="2:17" hidden="1" x14ac:dyDescent="0.3">
      <c r="B64" s="835">
        <v>52</v>
      </c>
      <c r="C64" s="437"/>
      <c r="D64" s="835"/>
      <c r="E64" s="835"/>
      <c r="F64" s="773"/>
      <c r="G64" s="240"/>
      <c r="H64" s="770"/>
      <c r="I64" s="240"/>
      <c r="J64" s="770"/>
      <c r="K64" s="461"/>
      <c r="L64" s="770"/>
    </row>
    <row r="65" spans="2:12" x14ac:dyDescent="0.3">
      <c r="B65" s="835">
        <v>53</v>
      </c>
      <c r="C65" s="437" t="s">
        <v>3205</v>
      </c>
      <c r="D65" s="835" t="s">
        <v>3145</v>
      </c>
      <c r="E65" s="384" t="s">
        <v>3308</v>
      </c>
      <c r="F65" s="773">
        <f t="shared" ref="F65:F71" si="3">AVERAGE(J65,H65,L65)</f>
        <v>10.833333333333334</v>
      </c>
      <c r="G65" s="240" t="s">
        <v>3557</v>
      </c>
      <c r="H65" s="770">
        <v>10.9</v>
      </c>
      <c r="I65" s="240" t="s">
        <v>3558</v>
      </c>
      <c r="J65" s="770">
        <v>9</v>
      </c>
      <c r="K65" s="461" t="s">
        <v>3559</v>
      </c>
      <c r="L65" s="770">
        <v>12.6</v>
      </c>
    </row>
    <row r="66" spans="2:12" x14ac:dyDescent="0.3">
      <c r="B66" s="835">
        <v>54</v>
      </c>
      <c r="C66" s="437" t="s">
        <v>4512</v>
      </c>
      <c r="D66" s="835" t="s">
        <v>3145</v>
      </c>
      <c r="E66" s="384" t="s">
        <v>3133</v>
      </c>
      <c r="F66" s="773">
        <f>AVERAGE(J66,H66,L66)</f>
        <v>39781.333333333336</v>
      </c>
      <c r="G66" s="240" t="s">
        <v>4248</v>
      </c>
      <c r="H66" s="770">
        <v>38200</v>
      </c>
      <c r="I66" s="240" t="s">
        <v>4325</v>
      </c>
      <c r="J66" s="770">
        <v>47144</v>
      </c>
      <c r="K66" s="461" t="s">
        <v>4249</v>
      </c>
      <c r="L66" s="770">
        <v>34000</v>
      </c>
    </row>
    <row r="67" spans="2:12" ht="26.4" x14ac:dyDescent="0.3">
      <c r="B67" s="835">
        <v>55</v>
      </c>
      <c r="C67" s="150" t="s">
        <v>2497</v>
      </c>
      <c r="D67" s="835" t="s">
        <v>3145</v>
      </c>
      <c r="E67" s="384" t="s">
        <v>3133</v>
      </c>
      <c r="F67" s="773">
        <f t="shared" si="3"/>
        <v>12.962333333333333</v>
      </c>
      <c r="G67" s="240" t="s">
        <v>3582</v>
      </c>
      <c r="H67" s="771">
        <v>14</v>
      </c>
      <c r="I67" s="240" t="s">
        <v>3598</v>
      </c>
      <c r="J67" s="770">
        <f>121.87/10</f>
        <v>12.187000000000001</v>
      </c>
      <c r="K67" s="461" t="s">
        <v>3611</v>
      </c>
      <c r="L67" s="770">
        <f>127/10</f>
        <v>12.7</v>
      </c>
    </row>
    <row r="68" spans="2:12" ht="26.4" x14ac:dyDescent="0.3">
      <c r="B68" s="835">
        <v>56</v>
      </c>
      <c r="C68" s="150" t="s">
        <v>2499</v>
      </c>
      <c r="D68" s="835" t="s">
        <v>3145</v>
      </c>
      <c r="E68" s="384" t="s">
        <v>3133</v>
      </c>
      <c r="F68" s="773">
        <f t="shared" si="3"/>
        <v>7.9613333333333332</v>
      </c>
      <c r="G68" s="240" t="s">
        <v>3582</v>
      </c>
      <c r="H68" s="771">
        <v>10</v>
      </c>
      <c r="I68" s="240" t="s">
        <v>3598</v>
      </c>
      <c r="J68" s="770">
        <f>86.18/10</f>
        <v>8.6180000000000003</v>
      </c>
      <c r="K68" s="461" t="s">
        <v>3611</v>
      </c>
      <c r="L68" s="770">
        <f>52.66/10</f>
        <v>5.266</v>
      </c>
    </row>
    <row r="69" spans="2:12" x14ac:dyDescent="0.3">
      <c r="B69" s="835">
        <v>57</v>
      </c>
      <c r="C69" s="437" t="s">
        <v>4295</v>
      </c>
      <c r="D69" s="835" t="s">
        <v>3145</v>
      </c>
      <c r="E69" s="384" t="s">
        <v>3133</v>
      </c>
      <c r="F69" s="773">
        <f t="shared" si="3"/>
        <v>120.43333333333334</v>
      </c>
      <c r="G69" s="240" t="s">
        <v>4294</v>
      </c>
      <c r="H69" s="771">
        <f>650/5</f>
        <v>130</v>
      </c>
      <c r="I69" s="240" t="s">
        <v>4296</v>
      </c>
      <c r="J69" s="770">
        <f>481.5/5</f>
        <v>96.3</v>
      </c>
      <c r="K69" s="461" t="s">
        <v>4297</v>
      </c>
      <c r="L69" s="770">
        <v>135</v>
      </c>
    </row>
    <row r="70" spans="2:12" x14ac:dyDescent="0.3">
      <c r="B70" s="835">
        <v>58</v>
      </c>
      <c r="C70" s="148" t="s">
        <v>3580</v>
      </c>
      <c r="D70" s="835" t="s">
        <v>3145</v>
      </c>
      <c r="E70" s="384" t="s">
        <v>3133</v>
      </c>
      <c r="F70" s="773">
        <f>AVERAGE(J70,H70,L70)</f>
        <v>60.723333333333336</v>
      </c>
      <c r="G70" s="240" t="s">
        <v>3582</v>
      </c>
      <c r="H70" s="771">
        <v>70</v>
      </c>
      <c r="I70" s="240" t="s">
        <v>3598</v>
      </c>
      <c r="J70" s="770">
        <v>74.17</v>
      </c>
      <c r="K70" s="461" t="s">
        <v>3611</v>
      </c>
      <c r="L70" s="770">
        <v>38</v>
      </c>
    </row>
    <row r="71" spans="2:12" x14ac:dyDescent="0.3">
      <c r="B71" s="835">
        <v>59</v>
      </c>
      <c r="C71" s="153" t="s">
        <v>3581</v>
      </c>
      <c r="D71" s="835" t="s">
        <v>3145</v>
      </c>
      <c r="E71" s="384" t="s">
        <v>3133</v>
      </c>
      <c r="F71" s="773">
        <f t="shared" si="3"/>
        <v>51.6</v>
      </c>
      <c r="G71" s="240" t="s">
        <v>3582</v>
      </c>
      <c r="H71" s="771">
        <v>60</v>
      </c>
      <c r="I71" s="240" t="s">
        <v>3598</v>
      </c>
      <c r="J71" s="770">
        <v>61.8</v>
      </c>
      <c r="K71" s="461" t="s">
        <v>3611</v>
      </c>
      <c r="L71" s="770">
        <v>33</v>
      </c>
    </row>
    <row r="72" spans="2:12" x14ac:dyDescent="0.3">
      <c r="B72" s="835">
        <v>60</v>
      </c>
      <c r="C72" s="464" t="s">
        <v>3744</v>
      </c>
      <c r="D72" s="836" t="s">
        <v>3132</v>
      </c>
      <c r="E72" s="765" t="s">
        <v>210</v>
      </c>
      <c r="F72" s="773">
        <f>AVERAGE(H72,J72,L72)</f>
        <v>5.1520000000000001</v>
      </c>
      <c r="G72" s="240" t="s">
        <v>3747</v>
      </c>
      <c r="H72" s="770">
        <f>25.71/5</f>
        <v>5.1420000000000003</v>
      </c>
      <c r="I72" s="240" t="s">
        <v>3362</v>
      </c>
      <c r="J72" s="770">
        <f>29.32/5</f>
        <v>5.8639999999999999</v>
      </c>
      <c r="K72" s="461" t="s">
        <v>3748</v>
      </c>
      <c r="L72" s="770">
        <f>8.9/2</f>
        <v>4.45</v>
      </c>
    </row>
    <row r="73" spans="2:12" ht="26.4" x14ac:dyDescent="0.3">
      <c r="B73" s="835">
        <v>61</v>
      </c>
      <c r="C73" s="464" t="s">
        <v>3745</v>
      </c>
      <c r="D73" s="836" t="s">
        <v>3132</v>
      </c>
      <c r="E73" s="765" t="s">
        <v>210</v>
      </c>
      <c r="F73" s="773">
        <f t="shared" ref="F73:F86" si="4">AVERAGE(H73,J73,L73)</f>
        <v>3.8622222222222224</v>
      </c>
      <c r="G73" s="240" t="s">
        <v>3746</v>
      </c>
      <c r="H73" s="770">
        <f>82.95/30</f>
        <v>2.7650000000000001</v>
      </c>
      <c r="I73" s="240" t="s">
        <v>3490</v>
      </c>
      <c r="J73" s="770">
        <f>156.9/30</f>
        <v>5.23</v>
      </c>
      <c r="K73" s="461" t="s">
        <v>3507</v>
      </c>
      <c r="L73" s="770">
        <f>107.75/30</f>
        <v>3.5916666666666668</v>
      </c>
    </row>
    <row r="74" spans="2:12" x14ac:dyDescent="0.3">
      <c r="B74" s="835">
        <v>62</v>
      </c>
      <c r="C74" s="464" t="s">
        <v>3901</v>
      </c>
      <c r="D74" s="836" t="s">
        <v>3132</v>
      </c>
      <c r="E74" s="766" t="s">
        <v>3133</v>
      </c>
      <c r="F74" s="773">
        <f>AVERAGE(H74,J74,L74)</f>
        <v>474.19333333333333</v>
      </c>
      <c r="G74" s="240" t="s">
        <v>3900</v>
      </c>
      <c r="H74" s="770">
        <v>479.9</v>
      </c>
      <c r="I74" s="240" t="s">
        <v>3316</v>
      </c>
      <c r="J74" s="770">
        <v>487.32</v>
      </c>
      <c r="K74" s="461" t="s">
        <v>3902</v>
      </c>
      <c r="L74" s="770">
        <v>455.36</v>
      </c>
    </row>
    <row r="75" spans="2:12" ht="28.5" customHeight="1" x14ac:dyDescent="0.3">
      <c r="B75" s="835">
        <v>63</v>
      </c>
      <c r="C75" s="437" t="s">
        <v>3736</v>
      </c>
      <c r="D75" s="836" t="s">
        <v>3132</v>
      </c>
      <c r="E75" s="766" t="s">
        <v>3133</v>
      </c>
      <c r="F75" s="773">
        <f t="shared" si="4"/>
        <v>152.23333333333335</v>
      </c>
      <c r="G75" s="813" t="s">
        <v>3900</v>
      </c>
      <c r="H75" s="773">
        <v>153.9</v>
      </c>
      <c r="I75" s="813" t="s">
        <v>3362</v>
      </c>
      <c r="J75" s="770">
        <v>142.9</v>
      </c>
      <c r="K75" s="813" t="s">
        <v>3494</v>
      </c>
      <c r="L75" s="773">
        <v>159.9</v>
      </c>
    </row>
    <row r="76" spans="2:12" s="225" customFormat="1" ht="39.6" x14ac:dyDescent="0.3">
      <c r="B76" s="835">
        <v>64</v>
      </c>
      <c r="C76" s="846" t="s">
        <v>4308</v>
      </c>
      <c r="D76" s="835" t="s">
        <v>3132</v>
      </c>
      <c r="E76" s="847" t="s">
        <v>3133</v>
      </c>
      <c r="F76" s="773">
        <f t="shared" si="4"/>
        <v>49.5</v>
      </c>
      <c r="G76" s="813" t="s">
        <v>4309</v>
      </c>
      <c r="H76" s="773">
        <v>39</v>
      </c>
      <c r="I76" s="813" t="s">
        <v>4324</v>
      </c>
      <c r="J76" s="770">
        <v>60</v>
      </c>
      <c r="K76" s="813"/>
      <c r="L76" s="773"/>
    </row>
    <row r="77" spans="2:12" ht="26.4" x14ac:dyDescent="0.3">
      <c r="B77" s="835">
        <v>65</v>
      </c>
      <c r="C77" s="541" t="s">
        <v>4016</v>
      </c>
      <c r="D77" s="836" t="s">
        <v>3132</v>
      </c>
      <c r="E77" s="766" t="s">
        <v>3133</v>
      </c>
      <c r="F77" s="773">
        <f t="shared" si="4"/>
        <v>380</v>
      </c>
      <c r="G77" s="813" t="s">
        <v>4311</v>
      </c>
      <c r="H77" s="773">
        <v>380</v>
      </c>
      <c r="I77" s="813" t="s">
        <v>4247</v>
      </c>
      <c r="J77" s="770" t="s">
        <v>4247</v>
      </c>
      <c r="K77" s="813"/>
      <c r="L77" s="773"/>
    </row>
    <row r="78" spans="2:12" ht="26.4" x14ac:dyDescent="0.3">
      <c r="B78" s="835">
        <v>66</v>
      </c>
      <c r="C78" s="541" t="s">
        <v>4017</v>
      </c>
      <c r="D78" s="836" t="s">
        <v>3132</v>
      </c>
      <c r="E78" s="766" t="s">
        <v>3133</v>
      </c>
      <c r="F78" s="773">
        <f t="shared" si="4"/>
        <v>380</v>
      </c>
      <c r="G78" s="813" t="s">
        <v>4311</v>
      </c>
      <c r="H78" s="773">
        <v>380</v>
      </c>
      <c r="I78" s="813" t="s">
        <v>4247</v>
      </c>
      <c r="J78" s="770" t="s">
        <v>4247</v>
      </c>
      <c r="K78" s="813"/>
      <c r="L78" s="773"/>
    </row>
    <row r="79" spans="2:12" ht="26.4" x14ac:dyDescent="0.3">
      <c r="B79" s="835">
        <v>67</v>
      </c>
      <c r="C79" s="541" t="s">
        <v>4620</v>
      </c>
      <c r="D79" s="836" t="s">
        <v>3132</v>
      </c>
      <c r="E79" s="766" t="s">
        <v>3133</v>
      </c>
      <c r="F79" s="773">
        <f t="shared" si="4"/>
        <v>380</v>
      </c>
      <c r="G79" s="813" t="s">
        <v>4311</v>
      </c>
      <c r="H79" s="773">
        <v>380</v>
      </c>
      <c r="I79" s="813" t="s">
        <v>4247</v>
      </c>
      <c r="J79" s="770" t="s">
        <v>4247</v>
      </c>
      <c r="K79" s="813"/>
      <c r="L79" s="773"/>
    </row>
    <row r="80" spans="2:12" ht="26.4" x14ac:dyDescent="0.3">
      <c r="B80" s="835">
        <v>68</v>
      </c>
      <c r="C80" s="541" t="s">
        <v>4019</v>
      </c>
      <c r="D80" s="836" t="s">
        <v>3132</v>
      </c>
      <c r="E80" s="766" t="s">
        <v>3133</v>
      </c>
      <c r="F80" s="773">
        <f t="shared" si="4"/>
        <v>380</v>
      </c>
      <c r="G80" s="813" t="s">
        <v>4311</v>
      </c>
      <c r="H80" s="773">
        <v>380</v>
      </c>
      <c r="I80" s="813" t="s">
        <v>4247</v>
      </c>
      <c r="J80" s="770" t="s">
        <v>4247</v>
      </c>
      <c r="K80" s="813"/>
      <c r="L80" s="773"/>
    </row>
    <row r="81" spans="2:12" ht="26.4" x14ac:dyDescent="0.3">
      <c r="B81" s="835">
        <v>69</v>
      </c>
      <c r="C81" s="541" t="s">
        <v>4021</v>
      </c>
      <c r="D81" s="836" t="s">
        <v>3132</v>
      </c>
      <c r="E81" s="766" t="s">
        <v>3133</v>
      </c>
      <c r="F81" s="773">
        <f t="shared" si="4"/>
        <v>380</v>
      </c>
      <c r="G81" s="813" t="s">
        <v>4311</v>
      </c>
      <c r="H81" s="770">
        <v>380</v>
      </c>
      <c r="I81" s="813" t="s">
        <v>4247</v>
      </c>
      <c r="J81" s="770" t="s">
        <v>4247</v>
      </c>
      <c r="K81" s="813"/>
      <c r="L81" s="773"/>
    </row>
    <row r="82" spans="2:12" ht="26.4" x14ac:dyDescent="0.3">
      <c r="B82" s="835">
        <v>70</v>
      </c>
      <c r="C82" s="541" t="s">
        <v>4025</v>
      </c>
      <c r="D82" s="836" t="s">
        <v>3132</v>
      </c>
      <c r="E82" s="766" t="s">
        <v>3133</v>
      </c>
      <c r="F82" s="773">
        <f t="shared" si="4"/>
        <v>380</v>
      </c>
      <c r="G82" s="813" t="s">
        <v>4311</v>
      </c>
      <c r="H82" s="770">
        <v>380</v>
      </c>
      <c r="I82" s="813" t="s">
        <v>4247</v>
      </c>
      <c r="J82" s="770" t="s">
        <v>4247</v>
      </c>
      <c r="K82" s="813"/>
      <c r="L82" s="773"/>
    </row>
    <row r="83" spans="2:12" ht="39.6" x14ac:dyDescent="0.3">
      <c r="B83" s="835">
        <v>71</v>
      </c>
      <c r="C83" s="541" t="s">
        <v>4618</v>
      </c>
      <c r="D83" s="836" t="s">
        <v>3132</v>
      </c>
      <c r="E83" s="766" t="s">
        <v>3133</v>
      </c>
      <c r="F83" s="773">
        <f t="shared" si="4"/>
        <v>380</v>
      </c>
      <c r="G83" s="813" t="s">
        <v>4311</v>
      </c>
      <c r="H83" s="770">
        <v>380</v>
      </c>
      <c r="I83" s="813" t="s">
        <v>4247</v>
      </c>
      <c r="J83" s="770" t="s">
        <v>4247</v>
      </c>
      <c r="K83" s="813"/>
      <c r="L83" s="773"/>
    </row>
    <row r="84" spans="2:12" ht="26.4" x14ac:dyDescent="0.3">
      <c r="B84" s="835">
        <v>72</v>
      </c>
      <c r="C84" s="541" t="s">
        <v>4026</v>
      </c>
      <c r="D84" s="836" t="s">
        <v>3132</v>
      </c>
      <c r="E84" s="766" t="s">
        <v>3133</v>
      </c>
      <c r="F84" s="773">
        <f t="shared" si="4"/>
        <v>380</v>
      </c>
      <c r="G84" s="813" t="s">
        <v>4311</v>
      </c>
      <c r="H84" s="770">
        <v>380</v>
      </c>
      <c r="I84" s="813" t="s">
        <v>4247</v>
      </c>
      <c r="J84" s="770" t="s">
        <v>4247</v>
      </c>
      <c r="K84" s="813"/>
      <c r="L84" s="773"/>
    </row>
    <row r="85" spans="2:12" ht="26.4" x14ac:dyDescent="0.3">
      <c r="B85" s="835">
        <v>73</v>
      </c>
      <c r="C85" s="541" t="s">
        <v>4027</v>
      </c>
      <c r="D85" s="836" t="s">
        <v>3132</v>
      </c>
      <c r="E85" s="766" t="s">
        <v>3133</v>
      </c>
      <c r="F85" s="773">
        <f t="shared" si="4"/>
        <v>882</v>
      </c>
      <c r="G85" s="813" t="s">
        <v>4311</v>
      </c>
      <c r="H85" s="770">
        <v>882</v>
      </c>
      <c r="I85" s="813" t="s">
        <v>4247</v>
      </c>
      <c r="J85" s="770" t="s">
        <v>4247</v>
      </c>
      <c r="K85" s="813"/>
      <c r="L85" s="773"/>
    </row>
    <row r="86" spans="2:12" ht="26.4" x14ac:dyDescent="0.3">
      <c r="B86" s="835">
        <v>74</v>
      </c>
      <c r="C86" s="541" t="s">
        <v>4028</v>
      </c>
      <c r="D86" s="836" t="s">
        <v>3132</v>
      </c>
      <c r="E86" s="766" t="s">
        <v>3133</v>
      </c>
      <c r="F86" s="773">
        <f t="shared" si="4"/>
        <v>400</v>
      </c>
      <c r="G86" s="813" t="s">
        <v>4311</v>
      </c>
      <c r="H86" s="770">
        <v>400</v>
      </c>
      <c r="I86" s="813" t="s">
        <v>4247</v>
      </c>
      <c r="J86" s="770" t="s">
        <v>4247</v>
      </c>
      <c r="K86" s="813"/>
      <c r="L86" s="773"/>
    </row>
    <row r="87" spans="2:12" x14ac:dyDescent="0.3">
      <c r="B87" s="835">
        <v>75</v>
      </c>
      <c r="C87" s="541" t="s">
        <v>4422</v>
      </c>
      <c r="D87" s="836" t="s">
        <v>3132</v>
      </c>
      <c r="E87" s="766" t="s">
        <v>3133</v>
      </c>
      <c r="F87" s="773">
        <f>AVERAGE(H87,J87,L87)</f>
        <v>421.16666666666669</v>
      </c>
      <c r="G87" s="813" t="s">
        <v>4423</v>
      </c>
      <c r="H87" s="770">
        <v>499.99</v>
      </c>
      <c r="I87" s="813" t="s">
        <v>4424</v>
      </c>
      <c r="J87" s="770">
        <v>435.91</v>
      </c>
      <c r="K87" s="813" t="s">
        <v>4425</v>
      </c>
      <c r="L87" s="773">
        <v>327.60000000000002</v>
      </c>
    </row>
    <row r="88" spans="2:12" x14ac:dyDescent="0.3">
      <c r="B88" s="1297" t="s">
        <v>293</v>
      </c>
      <c r="C88" s="1261"/>
      <c r="D88" s="1339" t="s">
        <v>294</v>
      </c>
      <c r="E88" s="1339"/>
      <c r="F88" s="1297" t="s">
        <v>295</v>
      </c>
      <c r="G88" s="1260"/>
      <c r="H88" s="1260"/>
      <c r="I88" s="1261"/>
      <c r="J88" s="1340" t="s">
        <v>294</v>
      </c>
      <c r="K88" s="1340"/>
      <c r="L88" s="1340"/>
    </row>
    <row r="89" spans="2:12" x14ac:dyDescent="0.3">
      <c r="B89" s="1341" t="s">
        <v>296</v>
      </c>
      <c r="C89" s="1264"/>
      <c r="D89" s="833"/>
      <c r="E89" s="57"/>
      <c r="F89" s="822"/>
      <c r="G89" s="838"/>
      <c r="H89" s="774"/>
      <c r="I89" s="838"/>
      <c r="J89" s="921"/>
      <c r="K89" s="839"/>
      <c r="L89" s="779"/>
    </row>
    <row r="90" spans="2:12" ht="7.5" customHeight="1" x14ac:dyDescent="0.3">
      <c r="B90" s="257"/>
      <c r="C90" s="258"/>
      <c r="D90" s="833"/>
      <c r="E90" s="57"/>
      <c r="F90" s="821"/>
      <c r="G90" s="826"/>
      <c r="H90" s="775"/>
      <c r="I90" s="826"/>
      <c r="J90" s="922"/>
      <c r="K90" s="810"/>
      <c r="L90" s="780"/>
    </row>
    <row r="91" spans="2:12" x14ac:dyDescent="0.3">
      <c r="B91" s="1342" t="s">
        <v>297</v>
      </c>
      <c r="C91" s="1343"/>
      <c r="D91" s="834"/>
      <c r="E91" s="767"/>
      <c r="F91" s="820"/>
      <c r="G91" s="837"/>
      <c r="H91" s="776"/>
      <c r="I91" s="837"/>
      <c r="J91" s="923"/>
      <c r="K91" s="840"/>
      <c r="L91" s="781"/>
    </row>
  </sheetData>
  <sortState ref="C13:L125">
    <sortCondition ref="C13"/>
  </sortState>
  <mergeCells count="26">
    <mergeCell ref="B88:C88"/>
    <mergeCell ref="D88:E88"/>
    <mergeCell ref="J88:L88"/>
    <mergeCell ref="B89:C89"/>
    <mergeCell ref="B91:C91"/>
    <mergeCell ref="F88:I88"/>
    <mergeCell ref="P10:P11"/>
    <mergeCell ref="Q10:Q11"/>
    <mergeCell ref="G11:G12"/>
    <mergeCell ref="H11:H12"/>
    <mergeCell ref="I11:I12"/>
    <mergeCell ref="J11:J12"/>
    <mergeCell ref="K11:K12"/>
    <mergeCell ref="L11:L12"/>
    <mergeCell ref="O10:O11"/>
    <mergeCell ref="F7:G7"/>
    <mergeCell ref="B9:L9"/>
    <mergeCell ref="F10:F12"/>
    <mergeCell ref="G10:L10"/>
    <mergeCell ref="N10:N11"/>
    <mergeCell ref="F6:G6"/>
    <mergeCell ref="F1:L1"/>
    <mergeCell ref="F2:G2"/>
    <mergeCell ref="F3:G3"/>
    <mergeCell ref="F4:G4"/>
    <mergeCell ref="F5:G5"/>
  </mergeCells>
  <conditionalFormatting sqref="C70">
    <cfRule type="expression" dxfId="6" priority="2" stopIfTrue="1">
      <formula>IF(#REF!="Superior ao do BB",1,0)</formula>
    </cfRule>
  </conditionalFormatting>
  <conditionalFormatting sqref="C71">
    <cfRule type="expression" dxfId="5" priority="1" stopIfTrue="1">
      <formula>IF(#REF!="Superior ao do BB",1,0)</formula>
    </cfRule>
  </conditionalFormatting>
  <printOptions horizontalCentered="1"/>
  <pageMargins left="0.51181102362204722" right="0.51181102362204722" top="0.78740157480314965" bottom="0.78740157480314965" header="0.31496062992125984" footer="0.31496062992125984"/>
  <pageSetup paperSize="9" scale="66" fitToHeight="0" orientation="landscape" r:id="rId1"/>
  <headerFooter>
    <oddFooter>&amp;L&amp;"-,Regular"&amp;A&amp;R&amp;"-,Regular"Página &amp;P de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126"/>
  <sheetViews>
    <sheetView view="pageBreakPreview" zoomScale="80" zoomScaleNormal="100" zoomScaleSheetLayoutView="80" workbookViewId="0">
      <selection activeCell="B16" sqref="B16"/>
    </sheetView>
  </sheetViews>
  <sheetFormatPr defaultRowHeight="14.4" x14ac:dyDescent="0.3"/>
  <cols>
    <col min="1" max="1" width="24.33203125" customWidth="1"/>
    <col min="2" max="2" width="62.88671875" style="66" customWidth="1"/>
    <col min="3" max="3" width="13.6640625" customWidth="1"/>
    <col min="4" max="4" width="13.44140625" style="67" customWidth="1"/>
    <col min="5" max="5" width="15.109375" customWidth="1"/>
    <col min="6" max="6" width="16.44140625" customWidth="1"/>
    <col min="7" max="7" width="19.5546875" customWidth="1"/>
    <col min="8" max="8" width="13.33203125" style="1044" customWidth="1"/>
    <col min="9" max="9" width="18.109375" bestFit="1" customWidth="1"/>
    <col min="10" max="10" width="16.44140625" customWidth="1"/>
    <col min="11" max="11" width="31" customWidth="1"/>
  </cols>
  <sheetData>
    <row r="1" spans="1:11" x14ac:dyDescent="0.3">
      <c r="A1" s="263"/>
      <c r="B1" s="795"/>
      <c r="C1" s="1355" t="s">
        <v>218</v>
      </c>
      <c r="D1" s="1355"/>
      <c r="E1" s="1355"/>
      <c r="F1" s="1356"/>
      <c r="G1" s="1356"/>
    </row>
    <row r="2" spans="1:11" x14ac:dyDescent="0.3">
      <c r="A2" s="264"/>
      <c r="B2" s="796"/>
      <c r="C2" s="1357" t="s">
        <v>220</v>
      </c>
      <c r="D2" s="1357"/>
      <c r="E2" s="1358"/>
      <c r="F2" s="2" t="s">
        <v>3240</v>
      </c>
      <c r="G2" s="410"/>
    </row>
    <row r="3" spans="1:11" x14ac:dyDescent="0.3">
      <c r="A3" s="265"/>
      <c r="B3" s="797"/>
      <c r="C3" s="1357" t="s">
        <v>221</v>
      </c>
      <c r="D3" s="1357"/>
      <c r="E3" s="1358"/>
      <c r="F3" s="2" t="s">
        <v>4659</v>
      </c>
      <c r="G3" s="410"/>
    </row>
    <row r="4" spans="1:11" x14ac:dyDescent="0.3">
      <c r="A4" s="265"/>
      <c r="B4" s="797"/>
      <c r="C4" s="1357" t="s">
        <v>223</v>
      </c>
      <c r="D4" s="1357"/>
      <c r="E4" s="1358"/>
      <c r="F4" s="2" t="s">
        <v>3561</v>
      </c>
      <c r="G4" s="410"/>
    </row>
    <row r="5" spans="1:11" x14ac:dyDescent="0.3">
      <c r="A5" s="265"/>
      <c r="B5" s="797"/>
      <c r="C5" s="1357" t="s">
        <v>4656</v>
      </c>
      <c r="D5" s="1357"/>
      <c r="E5" s="1358"/>
      <c r="F5" s="2" t="s">
        <v>4664</v>
      </c>
      <c r="G5" s="410"/>
    </row>
    <row r="6" spans="1:11" x14ac:dyDescent="0.3">
      <c r="A6" s="265"/>
      <c r="B6" s="797"/>
      <c r="C6" s="1357" t="s">
        <v>4657</v>
      </c>
      <c r="D6" s="1357"/>
      <c r="E6" s="1358"/>
      <c r="F6" s="2" t="s">
        <v>4658</v>
      </c>
      <c r="G6" s="410"/>
    </row>
    <row r="7" spans="1:11" ht="15" customHeight="1" x14ac:dyDescent="0.3">
      <c r="A7" s="265"/>
      <c r="B7" s="797"/>
      <c r="C7" s="1357" t="s">
        <v>4660</v>
      </c>
      <c r="D7" s="1357"/>
      <c r="E7" s="1358"/>
      <c r="F7" s="2" t="s">
        <v>4661</v>
      </c>
      <c r="G7" s="410"/>
    </row>
    <row r="8" spans="1:11" s="879" customFormat="1" x14ac:dyDescent="0.3">
      <c r="A8" s="265"/>
      <c r="B8" s="797"/>
      <c r="C8" s="1228" t="s">
        <v>4666</v>
      </c>
      <c r="D8" s="1358" t="s">
        <v>4667</v>
      </c>
      <c r="E8" s="1362"/>
      <c r="F8" s="1362"/>
      <c r="G8" s="1363"/>
      <c r="H8" s="1044"/>
    </row>
    <row r="9" spans="1:11" ht="17.399999999999999" x14ac:dyDescent="0.3">
      <c r="A9" s="266"/>
      <c r="B9" s="798"/>
      <c r="C9" s="266"/>
      <c r="D9" s="782"/>
      <c r="E9" s="267"/>
      <c r="F9" s="267"/>
      <c r="G9" s="267"/>
    </row>
    <row r="10" spans="1:11" x14ac:dyDescent="0.3">
      <c r="A10" s="1359" t="s">
        <v>3134</v>
      </c>
      <c r="B10" s="1360"/>
      <c r="C10" s="1360"/>
      <c r="D10" s="1360"/>
      <c r="E10" s="1360"/>
      <c r="F10" s="1360"/>
      <c r="G10" s="1361"/>
    </row>
    <row r="11" spans="1:11" ht="5.25" customHeight="1" x14ac:dyDescent="0.3">
      <c r="A11" s="268"/>
      <c r="B11" s="799"/>
      <c r="C11" s="268"/>
      <c r="D11" s="783"/>
      <c r="E11" s="268"/>
      <c r="F11" s="268"/>
      <c r="G11" s="268"/>
    </row>
    <row r="12" spans="1:11" ht="26.4" x14ac:dyDescent="0.3">
      <c r="A12" s="1141" t="s">
        <v>3135</v>
      </c>
      <c r="B12" s="1142" t="s">
        <v>3136</v>
      </c>
      <c r="C12" s="1143" t="s">
        <v>3137</v>
      </c>
      <c r="D12" s="1143" t="s">
        <v>3138</v>
      </c>
      <c r="E12" s="1144" t="s">
        <v>3139</v>
      </c>
      <c r="F12" s="1145" t="s">
        <v>4625</v>
      </c>
      <c r="G12" s="1146" t="s">
        <v>4626</v>
      </c>
    </row>
    <row r="13" spans="1:11" ht="3.75" customHeight="1" x14ac:dyDescent="0.3">
      <c r="A13" s="1147"/>
      <c r="B13" s="1147"/>
      <c r="C13" s="1148"/>
      <c r="D13" s="1148"/>
      <c r="E13" s="1149"/>
      <c r="F13" s="1150"/>
      <c r="G13" s="1151"/>
    </row>
    <row r="14" spans="1:11" x14ac:dyDescent="0.3">
      <c r="A14" s="269" t="s">
        <v>3085</v>
      </c>
      <c r="B14" s="692" t="s">
        <v>3086</v>
      </c>
      <c r="C14" s="547"/>
      <c r="D14" s="784"/>
      <c r="E14" s="547"/>
      <c r="F14" s="547"/>
      <c r="G14" s="547"/>
    </row>
    <row r="15" spans="1:11" x14ac:dyDescent="0.3">
      <c r="A15" s="742" t="s">
        <v>3087</v>
      </c>
      <c r="B15" s="692" t="s">
        <v>3089</v>
      </c>
      <c r="C15" s="547"/>
      <c r="D15" s="784"/>
      <c r="E15" s="547"/>
      <c r="F15" s="547"/>
      <c r="G15" s="547"/>
    </row>
    <row r="16" spans="1:11" x14ac:dyDescent="0.3">
      <c r="A16" s="545"/>
      <c r="B16" s="743" t="s">
        <v>3957</v>
      </c>
      <c r="C16" s="546" t="s">
        <v>3141</v>
      </c>
      <c r="D16" s="744" t="s">
        <v>3142</v>
      </c>
      <c r="E16" s="393">
        <v>13</v>
      </c>
      <c r="F16" s="547">
        <v>19.12</v>
      </c>
      <c r="G16" s="544">
        <f>TRUNC(E16*F16,2)</f>
        <v>248.56</v>
      </c>
      <c r="I16" s="1233"/>
      <c r="J16" s="1233"/>
      <c r="K16" s="1233"/>
    </row>
    <row r="17" spans="1:14" x14ac:dyDescent="0.3">
      <c r="A17" s="545"/>
      <c r="B17" s="743" t="s">
        <v>3958</v>
      </c>
      <c r="C17" s="546" t="s">
        <v>3141</v>
      </c>
      <c r="D17" s="744" t="s">
        <v>3142</v>
      </c>
      <c r="E17" s="393">
        <v>13</v>
      </c>
      <c r="F17" s="747">
        <v>14.3</v>
      </c>
      <c r="G17" s="544">
        <f t="shared" ref="G17:G23" si="0">TRUNC(E17*F17,2)</f>
        <v>185.9</v>
      </c>
      <c r="I17" s="1233"/>
      <c r="J17" s="1233"/>
      <c r="K17" s="1233"/>
    </row>
    <row r="18" spans="1:14" x14ac:dyDescent="0.3">
      <c r="A18" s="545"/>
      <c r="B18" s="743" t="s">
        <v>3959</v>
      </c>
      <c r="C18" s="546" t="s">
        <v>3141</v>
      </c>
      <c r="D18" s="744" t="s">
        <v>3142</v>
      </c>
      <c r="E18" s="393">
        <v>6</v>
      </c>
      <c r="F18" s="747">
        <v>19.350000000000001</v>
      </c>
      <c r="G18" s="544">
        <f t="shared" si="0"/>
        <v>116.1</v>
      </c>
      <c r="I18" s="1233"/>
      <c r="J18" s="1233"/>
      <c r="K18" s="1233"/>
    </row>
    <row r="19" spans="1:14" x14ac:dyDescent="0.3">
      <c r="A19" s="545"/>
      <c r="B19" s="743" t="s">
        <v>3960</v>
      </c>
      <c r="C19" s="546" t="s">
        <v>3141</v>
      </c>
      <c r="D19" s="744" t="s">
        <v>3142</v>
      </c>
      <c r="E19" s="393">
        <v>6</v>
      </c>
      <c r="F19" s="747">
        <v>15.19</v>
      </c>
      <c r="G19" s="544">
        <f t="shared" si="0"/>
        <v>91.14</v>
      </c>
      <c r="I19" s="1233"/>
      <c r="J19" s="1233"/>
      <c r="K19" s="1233"/>
    </row>
    <row r="20" spans="1:14" ht="26.4" x14ac:dyDescent="0.3">
      <c r="A20" s="545"/>
      <c r="B20" s="743" t="s">
        <v>3961</v>
      </c>
      <c r="C20" s="546" t="s">
        <v>3141</v>
      </c>
      <c r="D20" s="744" t="s">
        <v>3142</v>
      </c>
      <c r="E20" s="393">
        <v>6</v>
      </c>
      <c r="F20" s="747">
        <v>19.14</v>
      </c>
      <c r="G20" s="544">
        <f t="shared" si="0"/>
        <v>114.84</v>
      </c>
      <c r="I20" s="1233"/>
      <c r="J20" s="1233"/>
      <c r="K20" s="1233"/>
    </row>
    <row r="21" spans="1:14" ht="26.4" x14ac:dyDescent="0.3">
      <c r="A21" s="545"/>
      <c r="B21" s="743" t="s">
        <v>3962</v>
      </c>
      <c r="C21" s="546" t="s">
        <v>3141</v>
      </c>
      <c r="D21" s="744" t="s">
        <v>3142</v>
      </c>
      <c r="E21" s="393">
        <v>8</v>
      </c>
      <c r="F21" s="747">
        <v>15.11</v>
      </c>
      <c r="G21" s="544">
        <f t="shared" si="0"/>
        <v>120.88</v>
      </c>
      <c r="I21" s="1233"/>
      <c r="J21" s="1233"/>
      <c r="K21" s="1233"/>
    </row>
    <row r="22" spans="1:14" ht="52.8" x14ac:dyDescent="0.3">
      <c r="A22" s="276" t="s">
        <v>4670</v>
      </c>
      <c r="B22" s="703" t="s">
        <v>3144</v>
      </c>
      <c r="C22" s="277" t="s">
        <v>3145</v>
      </c>
      <c r="D22" s="704" t="s">
        <v>3146</v>
      </c>
      <c r="E22" s="393">
        <v>4</v>
      </c>
      <c r="F22" s="747">
        <v>104.57</v>
      </c>
      <c r="G22" s="544">
        <f t="shared" si="0"/>
        <v>418.28</v>
      </c>
      <c r="I22" s="1233"/>
      <c r="J22" s="1233"/>
      <c r="K22" s="1233"/>
      <c r="L22" s="879"/>
      <c r="M22" s="879"/>
      <c r="N22" s="879"/>
    </row>
    <row r="23" spans="1:14" ht="39.6" x14ac:dyDescent="0.3">
      <c r="A23" s="276"/>
      <c r="B23" s="703" t="s">
        <v>3147</v>
      </c>
      <c r="C23" s="277" t="s">
        <v>3145</v>
      </c>
      <c r="D23" s="704" t="s">
        <v>3146</v>
      </c>
      <c r="E23" s="393">
        <v>16</v>
      </c>
      <c r="F23" s="747">
        <v>65.102000000000004</v>
      </c>
      <c r="G23" s="544">
        <f t="shared" si="0"/>
        <v>1041.6300000000001</v>
      </c>
      <c r="I23" s="1233"/>
      <c r="J23" s="1233"/>
      <c r="K23" s="1233"/>
      <c r="L23" s="879"/>
      <c r="M23" s="879"/>
      <c r="N23" s="879"/>
    </row>
    <row r="24" spans="1:14" x14ac:dyDescent="0.3">
      <c r="A24" s="1344" t="s">
        <v>4471</v>
      </c>
      <c r="B24" s="1350"/>
      <c r="C24" s="1350"/>
      <c r="D24" s="1350"/>
      <c r="E24" s="1350"/>
      <c r="F24" s="1346"/>
      <c r="G24" s="1152">
        <f>TRUNC(SUM(G16:G21),2)</f>
        <v>877.42</v>
      </c>
      <c r="I24" s="1233"/>
      <c r="J24" s="1233"/>
      <c r="K24" s="1233"/>
      <c r="L24" s="879"/>
      <c r="M24" s="879"/>
      <c r="N24" s="879"/>
    </row>
    <row r="25" spans="1:14" x14ac:dyDescent="0.3">
      <c r="A25" s="1344" t="s">
        <v>4472</v>
      </c>
      <c r="B25" s="1350"/>
      <c r="C25" s="1350"/>
      <c r="D25" s="1350"/>
      <c r="E25" s="1350"/>
      <c r="F25" s="1346"/>
      <c r="G25" s="1152">
        <f>TRUNC(SUM(G22:G23),2)</f>
        <v>1459.91</v>
      </c>
      <c r="I25" s="1233"/>
      <c r="J25" s="1233"/>
      <c r="K25" s="1233"/>
      <c r="L25" s="879"/>
      <c r="M25" s="879"/>
      <c r="N25" s="879"/>
    </row>
    <row r="26" spans="1:14" x14ac:dyDescent="0.3">
      <c r="A26" s="1156" t="s">
        <v>4668</v>
      </c>
      <c r="B26" s="1154"/>
      <c r="C26" s="1154"/>
      <c r="D26" s="1154"/>
      <c r="E26" s="1154"/>
      <c r="F26" s="1155" t="s">
        <v>4627</v>
      </c>
      <c r="G26" s="1152">
        <f>TRUNC(SUM(G24:G25),2)</f>
        <v>2337.33</v>
      </c>
      <c r="I26" s="1233"/>
      <c r="J26" s="1233"/>
      <c r="K26" s="1233"/>
      <c r="L26" s="879"/>
      <c r="M26" s="879"/>
      <c r="N26" s="879"/>
    </row>
    <row r="27" spans="1:14" x14ac:dyDescent="0.3">
      <c r="A27" s="691"/>
      <c r="B27" s="800"/>
      <c r="C27" s="690"/>
      <c r="D27" s="785"/>
      <c r="E27" s="690"/>
      <c r="F27" s="689"/>
      <c r="G27" s="278"/>
      <c r="H27" s="1229"/>
    </row>
    <row r="28" spans="1:14" s="114" customFormat="1" x14ac:dyDescent="0.3">
      <c r="A28" s="432"/>
      <c r="B28" s="801"/>
      <c r="C28" s="432"/>
      <c r="D28" s="786"/>
      <c r="E28" s="432"/>
      <c r="F28" s="432"/>
      <c r="G28" s="433"/>
      <c r="H28" s="1230"/>
    </row>
    <row r="29" spans="1:14" s="114" customFormat="1" x14ac:dyDescent="0.3">
      <c r="A29" s="432"/>
      <c r="B29" s="801"/>
      <c r="C29" s="432"/>
      <c r="D29" s="786"/>
      <c r="E29" s="432"/>
      <c r="F29" s="432"/>
      <c r="G29" s="433"/>
      <c r="H29" s="1230"/>
    </row>
    <row r="30" spans="1:14" ht="26.4" x14ac:dyDescent="0.3">
      <c r="A30" s="1141" t="s">
        <v>3135</v>
      </c>
      <c r="B30" s="1142" t="s">
        <v>3136</v>
      </c>
      <c r="C30" s="1143" t="s">
        <v>3137</v>
      </c>
      <c r="D30" s="1143" t="s">
        <v>3138</v>
      </c>
      <c r="E30" s="1144" t="s">
        <v>3139</v>
      </c>
      <c r="F30" s="1145" t="s">
        <v>4625</v>
      </c>
      <c r="G30" s="1146" t="s">
        <v>4626</v>
      </c>
      <c r="H30" s="1229"/>
    </row>
    <row r="31" spans="1:14" s="693" customFormat="1" ht="5.25" customHeight="1" x14ac:dyDescent="0.3">
      <c r="A31" s="1147"/>
      <c r="B31" s="1147"/>
      <c r="C31" s="1148"/>
      <c r="D31" s="1148"/>
      <c r="E31" s="1149"/>
      <c r="F31" s="1150"/>
      <c r="G31" s="1151"/>
      <c r="H31" s="1229"/>
    </row>
    <row r="32" spans="1:14" s="693" customFormat="1" x14ac:dyDescent="0.3">
      <c r="A32" s="706" t="s">
        <v>3090</v>
      </c>
      <c r="B32" s="742"/>
      <c r="C32" s="707"/>
      <c r="D32" s="704"/>
      <c r="E32" s="707"/>
      <c r="F32" s="707"/>
      <c r="G32" s="708"/>
      <c r="H32" s="1229"/>
    </row>
    <row r="33" spans="1:10" s="693" customFormat="1" x14ac:dyDescent="0.3">
      <c r="A33" s="537" t="s">
        <v>3090</v>
      </c>
      <c r="B33" s="710" t="s">
        <v>3199</v>
      </c>
      <c r="C33" s="711" t="s">
        <v>3141</v>
      </c>
      <c r="D33" s="711" t="s">
        <v>3093</v>
      </c>
      <c r="E33" s="712"/>
      <c r="F33" s="713"/>
      <c r="G33" s="714"/>
      <c r="H33" s="1229"/>
    </row>
    <row r="34" spans="1:10" s="693" customFormat="1" x14ac:dyDescent="0.3">
      <c r="A34" s="709"/>
      <c r="B34" s="715" t="s">
        <v>3200</v>
      </c>
      <c r="C34" s="716" t="s">
        <v>3145</v>
      </c>
      <c r="D34" s="716" t="s">
        <v>3093</v>
      </c>
      <c r="E34" s="718">
        <v>1</v>
      </c>
      <c r="F34" s="718">
        <v>218.54</v>
      </c>
      <c r="G34" s="544">
        <f>TRUNC(E34*F34,2)</f>
        <v>218.54</v>
      </c>
      <c r="H34" s="1229"/>
    </row>
    <row r="35" spans="1:10" s="693" customFormat="1" ht="26.4" x14ac:dyDescent="0.3">
      <c r="A35" s="548"/>
      <c r="B35" s="549" t="s">
        <v>3963</v>
      </c>
      <c r="C35" s="744" t="s">
        <v>3141</v>
      </c>
      <c r="D35" s="550" t="s">
        <v>3142</v>
      </c>
      <c r="E35" s="718">
        <v>12</v>
      </c>
      <c r="F35" s="591">
        <v>82.38</v>
      </c>
      <c r="G35" s="544">
        <f>TRUNC(E35*F35,2)</f>
        <v>988.56</v>
      </c>
      <c r="H35" s="1229"/>
    </row>
    <row r="36" spans="1:10" s="693" customFormat="1" x14ac:dyDescent="0.3">
      <c r="A36" s="1344" t="s">
        <v>4471</v>
      </c>
      <c r="B36" s="1345"/>
      <c r="C36" s="1345"/>
      <c r="D36" s="1345"/>
      <c r="E36" s="1345"/>
      <c r="F36" s="1346"/>
      <c r="G36" s="1152">
        <f>TRUNC(SUM(G35),2)</f>
        <v>988.56</v>
      </c>
      <c r="H36" s="1229"/>
    </row>
    <row r="37" spans="1:10" s="693" customFormat="1" x14ac:dyDescent="0.3">
      <c r="A37" s="1344" t="s">
        <v>4472</v>
      </c>
      <c r="B37" s="1345"/>
      <c r="C37" s="1345"/>
      <c r="D37" s="1345"/>
      <c r="E37" s="1345"/>
      <c r="F37" s="1346"/>
      <c r="G37" s="1152">
        <f>TRUNC(SUM(G34),2)</f>
        <v>218.54</v>
      </c>
      <c r="H37" s="1229"/>
    </row>
    <row r="38" spans="1:10" s="693" customFormat="1" x14ac:dyDescent="0.3">
      <c r="A38" s="1153"/>
      <c r="B38" s="1154"/>
      <c r="C38" s="1154"/>
      <c r="D38" s="1154"/>
      <c r="E38" s="1154"/>
      <c r="F38" s="1155" t="s">
        <v>4627</v>
      </c>
      <c r="G38" s="1152">
        <f>TRUNC(SUM(G36:G37),2)</f>
        <v>1207.0999999999999</v>
      </c>
      <c r="H38" s="1229"/>
    </row>
    <row r="39" spans="1:10" s="693" customFormat="1" x14ac:dyDescent="0.3">
      <c r="A39" s="564"/>
      <c r="B39" s="802"/>
      <c r="C39" s="566"/>
      <c r="D39" s="787"/>
      <c r="E39" s="566"/>
      <c r="F39" s="563"/>
      <c r="G39" s="565"/>
      <c r="H39" s="1229"/>
    </row>
    <row r="40" spans="1:10" s="879" customFormat="1" x14ac:dyDescent="0.3">
      <c r="A40" s="564"/>
      <c r="B40" s="802"/>
      <c r="C40" s="566"/>
      <c r="D40" s="787"/>
      <c r="E40" s="566"/>
      <c r="F40" s="563"/>
      <c r="G40" s="565"/>
      <c r="H40" s="1229"/>
    </row>
    <row r="41" spans="1:10" s="693" customFormat="1" ht="26.4" x14ac:dyDescent="0.3">
      <c r="A41" s="1141" t="s">
        <v>3135</v>
      </c>
      <c r="B41" s="1142" t="s">
        <v>3136</v>
      </c>
      <c r="C41" s="1143" t="s">
        <v>3137</v>
      </c>
      <c r="D41" s="1143" t="s">
        <v>3138</v>
      </c>
      <c r="E41" s="1144" t="s">
        <v>3139</v>
      </c>
      <c r="F41" s="1145" t="s">
        <v>4625</v>
      </c>
      <c r="G41" s="1146" t="s">
        <v>4626</v>
      </c>
      <c r="H41" s="1229"/>
    </row>
    <row r="42" spans="1:10" ht="5.25" customHeight="1" x14ac:dyDescent="0.3">
      <c r="A42" s="374"/>
      <c r="B42" s="721"/>
      <c r="C42" s="375"/>
      <c r="D42" s="722"/>
      <c r="E42" s="376"/>
      <c r="F42" s="377"/>
      <c r="G42" s="378"/>
      <c r="H42" s="1229"/>
    </row>
    <row r="43" spans="1:10" s="693" customFormat="1" x14ac:dyDescent="0.3">
      <c r="A43" s="706" t="s">
        <v>3090</v>
      </c>
      <c r="B43" s="742"/>
      <c r="C43" s="707"/>
      <c r="D43" s="704"/>
      <c r="E43" s="707"/>
      <c r="F43" s="707"/>
      <c r="G43" s="708"/>
      <c r="H43" s="1229"/>
    </row>
    <row r="44" spans="1:10" s="693" customFormat="1" x14ac:dyDescent="0.3">
      <c r="A44" s="537" t="s">
        <v>3649</v>
      </c>
      <c r="B44" s="710" t="s">
        <v>3983</v>
      </c>
      <c r="C44" s="711" t="s">
        <v>3141</v>
      </c>
      <c r="D44" s="711" t="s">
        <v>3093</v>
      </c>
      <c r="E44" s="712"/>
      <c r="F44" s="713"/>
      <c r="G44" s="714"/>
      <c r="H44" s="1229"/>
    </row>
    <row r="45" spans="1:10" s="693" customFormat="1" x14ac:dyDescent="0.3">
      <c r="A45" s="709"/>
      <c r="B45" s="715" t="s">
        <v>3983</v>
      </c>
      <c r="C45" s="744" t="s">
        <v>3141</v>
      </c>
      <c r="D45" s="716" t="s">
        <v>4111</v>
      </c>
      <c r="E45" s="718">
        <v>2</v>
      </c>
      <c r="F45" s="591">
        <v>542.41999999999996</v>
      </c>
      <c r="G45" s="544">
        <f>TRUNC(E45*F45,2)</f>
        <v>1084.8399999999999</v>
      </c>
      <c r="H45" s="1229"/>
      <c r="J45" s="1233"/>
    </row>
    <row r="46" spans="1:10" s="693" customFormat="1" x14ac:dyDescent="0.3">
      <c r="A46" s="1344" t="s">
        <v>4471</v>
      </c>
      <c r="B46" s="1350"/>
      <c r="C46" s="1350"/>
      <c r="D46" s="1350"/>
      <c r="E46" s="1350"/>
      <c r="F46" s="1346"/>
      <c r="G46" s="1152">
        <f>TRUNC(SUM(G45),2)</f>
        <v>1084.8399999999999</v>
      </c>
      <c r="H46" s="1229"/>
      <c r="J46" s="1233"/>
    </row>
    <row r="47" spans="1:10" s="693" customFormat="1" x14ac:dyDescent="0.3">
      <c r="A47" s="1344" t="s">
        <v>4472</v>
      </c>
      <c r="B47" s="1350"/>
      <c r="C47" s="1350"/>
      <c r="D47" s="1350"/>
      <c r="E47" s="1350"/>
      <c r="F47" s="1346"/>
      <c r="G47" s="1152">
        <v>0</v>
      </c>
      <c r="H47" s="1229"/>
    </row>
    <row r="48" spans="1:10" s="693" customFormat="1" x14ac:dyDescent="0.3">
      <c r="A48" s="1156" t="s">
        <v>4668</v>
      </c>
      <c r="B48" s="1154"/>
      <c r="C48" s="1154"/>
      <c r="D48" s="1154"/>
      <c r="E48" s="1154"/>
      <c r="F48" s="1155" t="s">
        <v>4627</v>
      </c>
      <c r="G48" s="1152">
        <f>TRUNC(SUM(G46:G47),2)</f>
        <v>1084.8399999999999</v>
      </c>
      <c r="H48" s="1229"/>
      <c r="J48" s="1233"/>
    </row>
    <row r="49" spans="1:8" s="693" customFormat="1" x14ac:dyDescent="0.3">
      <c r="A49" s="564"/>
      <c r="B49" s="802"/>
      <c r="C49" s="566"/>
      <c r="D49" s="787"/>
      <c r="E49" s="566"/>
      <c r="F49" s="563"/>
      <c r="G49" s="565"/>
      <c r="H49" s="1229"/>
    </row>
    <row r="50" spans="1:8" s="693" customFormat="1" ht="10.5" customHeight="1" x14ac:dyDescent="0.3">
      <c r="A50" s="564"/>
      <c r="B50" s="802"/>
      <c r="C50" s="566"/>
      <c r="D50" s="787"/>
      <c r="E50" s="566"/>
      <c r="F50" s="563"/>
      <c r="G50" s="565"/>
      <c r="H50" s="1229"/>
    </row>
    <row r="51" spans="1:8" s="879" customFormat="1" ht="26.4" x14ac:dyDescent="0.3">
      <c r="A51" s="1141" t="s">
        <v>3135</v>
      </c>
      <c r="B51" s="1142" t="s">
        <v>3136</v>
      </c>
      <c r="C51" s="1143" t="s">
        <v>3137</v>
      </c>
      <c r="D51" s="1143" t="s">
        <v>3138</v>
      </c>
      <c r="E51" s="1144" t="s">
        <v>3139</v>
      </c>
      <c r="F51" s="1145" t="s">
        <v>4625</v>
      </c>
      <c r="G51" s="1146" t="s">
        <v>4626</v>
      </c>
      <c r="H51" s="1229"/>
    </row>
    <row r="52" spans="1:8" s="693" customFormat="1" ht="3.75" customHeight="1" x14ac:dyDescent="0.3">
      <c r="A52" s="721"/>
      <c r="B52" s="721"/>
      <c r="C52" s="722"/>
      <c r="D52" s="722"/>
      <c r="E52" s="723"/>
      <c r="F52" s="724"/>
      <c r="G52" s="725"/>
      <c r="H52" s="1229"/>
    </row>
    <row r="53" spans="1:8" x14ac:dyDescent="0.3">
      <c r="A53" s="364" t="s">
        <v>4113</v>
      </c>
      <c r="B53" s="742" t="s">
        <v>310</v>
      </c>
      <c r="C53" s="365"/>
      <c r="D53" s="704"/>
      <c r="E53" s="365"/>
      <c r="F53" s="365"/>
      <c r="G53" s="366"/>
      <c r="H53" s="1229"/>
    </row>
    <row r="54" spans="1:8" ht="39.6" x14ac:dyDescent="0.3">
      <c r="A54" s="537" t="s">
        <v>4335</v>
      </c>
      <c r="B54" s="710" t="s">
        <v>3986</v>
      </c>
      <c r="C54" s="368" t="s">
        <v>3141</v>
      </c>
      <c r="D54" s="711" t="s">
        <v>3093</v>
      </c>
      <c r="E54" s="369"/>
      <c r="F54" s="370"/>
      <c r="G54" s="371"/>
      <c r="H54" s="1229"/>
    </row>
    <row r="55" spans="1:8" s="693" customFormat="1" x14ac:dyDescent="0.3">
      <c r="A55" s="709"/>
      <c r="B55" s="715" t="s">
        <v>4116</v>
      </c>
      <c r="C55" s="744" t="s">
        <v>3141</v>
      </c>
      <c r="D55" s="716" t="s">
        <v>2569</v>
      </c>
      <c r="E55" s="718">
        <v>1</v>
      </c>
      <c r="F55" s="1158">
        <v>148.19999999999999</v>
      </c>
      <c r="G55" s="544">
        <f>TRUNC(E55*F55,2)</f>
        <v>148.19999999999999</v>
      </c>
      <c r="H55" s="1229"/>
    </row>
    <row r="56" spans="1:8" s="693" customFormat="1" x14ac:dyDescent="0.3">
      <c r="A56" s="709"/>
      <c r="B56" s="715" t="s">
        <v>4117</v>
      </c>
      <c r="C56" s="744" t="s">
        <v>3132</v>
      </c>
      <c r="D56" s="716" t="s">
        <v>210</v>
      </c>
      <c r="E56" s="718">
        <v>20</v>
      </c>
      <c r="F56" s="1158">
        <v>0.11</v>
      </c>
      <c r="G56" s="544">
        <f t="shared" ref="G56:G71" si="1">TRUNC(E56*F56,2)</f>
        <v>2.2000000000000002</v>
      </c>
      <c r="H56" s="1229"/>
    </row>
    <row r="57" spans="1:8" s="693" customFormat="1" ht="26.4" x14ac:dyDescent="0.3">
      <c r="A57" s="709"/>
      <c r="B57" s="715" t="s">
        <v>4118</v>
      </c>
      <c r="C57" s="744" t="s">
        <v>3132</v>
      </c>
      <c r="D57" s="716" t="s">
        <v>2569</v>
      </c>
      <c r="E57" s="718">
        <v>1</v>
      </c>
      <c r="F57" s="1158">
        <v>2.19</v>
      </c>
      <c r="G57" s="544">
        <f t="shared" si="1"/>
        <v>2.19</v>
      </c>
      <c r="H57" s="1229"/>
    </row>
    <row r="58" spans="1:8" s="693" customFormat="1" x14ac:dyDescent="0.3">
      <c r="A58" s="709"/>
      <c r="B58" s="715" t="s">
        <v>4119</v>
      </c>
      <c r="C58" s="744" t="s">
        <v>3132</v>
      </c>
      <c r="D58" s="716" t="s">
        <v>2569</v>
      </c>
      <c r="E58" s="718">
        <v>2</v>
      </c>
      <c r="F58" s="1158">
        <v>3.87</v>
      </c>
      <c r="G58" s="544">
        <f t="shared" si="1"/>
        <v>7.74</v>
      </c>
      <c r="H58" s="1229"/>
    </row>
    <row r="59" spans="1:8" s="693" customFormat="1" x14ac:dyDescent="0.3">
      <c r="A59" s="709"/>
      <c r="B59" s="715" t="s">
        <v>4120</v>
      </c>
      <c r="C59" s="744" t="s">
        <v>3132</v>
      </c>
      <c r="D59" s="716" t="s">
        <v>2569</v>
      </c>
      <c r="E59" s="718">
        <v>2</v>
      </c>
      <c r="F59" s="1158">
        <v>2.1800000000000002</v>
      </c>
      <c r="G59" s="544">
        <f t="shared" si="1"/>
        <v>4.3600000000000003</v>
      </c>
      <c r="H59" s="1229"/>
    </row>
    <row r="60" spans="1:8" s="879" customFormat="1" x14ac:dyDescent="0.3">
      <c r="A60" s="709"/>
      <c r="B60" s="715" t="s">
        <v>4123</v>
      </c>
      <c r="C60" s="744" t="s">
        <v>3132</v>
      </c>
      <c r="D60" s="716" t="s">
        <v>2569</v>
      </c>
      <c r="E60" s="718">
        <v>1</v>
      </c>
      <c r="F60" s="1158">
        <v>0.37</v>
      </c>
      <c r="G60" s="544">
        <f t="shared" si="1"/>
        <v>0.37</v>
      </c>
      <c r="H60" s="1229"/>
    </row>
    <row r="61" spans="1:8" s="879" customFormat="1" ht="26.4" x14ac:dyDescent="0.3">
      <c r="A61" s="709"/>
      <c r="B61" s="715" t="s">
        <v>4124</v>
      </c>
      <c r="C61" s="744" t="s">
        <v>3132</v>
      </c>
      <c r="D61" s="716" t="s">
        <v>2569</v>
      </c>
      <c r="E61" s="718">
        <v>1</v>
      </c>
      <c r="F61" s="1158">
        <v>14</v>
      </c>
      <c r="G61" s="544">
        <f t="shared" si="1"/>
        <v>14</v>
      </c>
      <c r="H61" s="1229"/>
    </row>
    <row r="62" spans="1:8" s="879" customFormat="1" x14ac:dyDescent="0.3">
      <c r="A62" s="709"/>
      <c r="B62" s="715" t="s">
        <v>4125</v>
      </c>
      <c r="C62" s="744" t="s">
        <v>3132</v>
      </c>
      <c r="D62" s="716" t="s">
        <v>2569</v>
      </c>
      <c r="E62" s="718">
        <v>1</v>
      </c>
      <c r="F62" s="1158">
        <v>2.1</v>
      </c>
      <c r="G62" s="544">
        <f t="shared" si="1"/>
        <v>2.1</v>
      </c>
      <c r="H62" s="1229"/>
    </row>
    <row r="63" spans="1:8" s="879" customFormat="1" ht="39.6" x14ac:dyDescent="0.3">
      <c r="A63" s="709"/>
      <c r="B63" s="715" t="s">
        <v>4126</v>
      </c>
      <c r="C63" s="744" t="s">
        <v>3132</v>
      </c>
      <c r="D63" s="716" t="s">
        <v>3201</v>
      </c>
      <c r="E63" s="718">
        <v>6</v>
      </c>
      <c r="F63" s="1158">
        <v>3.52</v>
      </c>
      <c r="G63" s="544">
        <f t="shared" si="1"/>
        <v>21.12</v>
      </c>
      <c r="H63" s="1229"/>
    </row>
    <row r="64" spans="1:8" s="879" customFormat="1" x14ac:dyDescent="0.3">
      <c r="A64" s="709"/>
      <c r="B64" s="715" t="s">
        <v>4127</v>
      </c>
      <c r="C64" s="744" t="s">
        <v>3132</v>
      </c>
      <c r="D64" s="716" t="s">
        <v>3201</v>
      </c>
      <c r="E64" s="718">
        <v>1</v>
      </c>
      <c r="F64" s="1158">
        <v>4.8099999999999996</v>
      </c>
      <c r="G64" s="544">
        <f t="shared" si="1"/>
        <v>4.8099999999999996</v>
      </c>
      <c r="H64" s="1229"/>
    </row>
    <row r="65" spans="1:8" s="879" customFormat="1" x14ac:dyDescent="0.3">
      <c r="A65" s="709"/>
      <c r="B65" s="715" t="s">
        <v>4128</v>
      </c>
      <c r="C65" s="744" t="s">
        <v>3132</v>
      </c>
      <c r="D65" s="716" t="s">
        <v>2569</v>
      </c>
      <c r="E65" s="718">
        <v>1</v>
      </c>
      <c r="F65" s="1158">
        <v>92.67</v>
      </c>
      <c r="G65" s="544">
        <f t="shared" si="1"/>
        <v>92.67</v>
      </c>
      <c r="H65" s="1229"/>
    </row>
    <row r="66" spans="1:8" s="693" customFormat="1" x14ac:dyDescent="0.3">
      <c r="A66" s="709"/>
      <c r="B66" s="715" t="s">
        <v>4121</v>
      </c>
      <c r="C66" s="744" t="s">
        <v>3132</v>
      </c>
      <c r="D66" s="716" t="s">
        <v>2569</v>
      </c>
      <c r="E66" s="718">
        <v>1</v>
      </c>
      <c r="F66" s="1158">
        <v>6.98</v>
      </c>
      <c r="G66" s="544">
        <f t="shared" si="1"/>
        <v>6.98</v>
      </c>
      <c r="H66" s="1229"/>
    </row>
    <row r="67" spans="1:8" s="693" customFormat="1" x14ac:dyDescent="0.3">
      <c r="A67" s="709"/>
      <c r="B67" s="715" t="s">
        <v>4122</v>
      </c>
      <c r="C67" s="744" t="s">
        <v>3132</v>
      </c>
      <c r="D67" s="716" t="s">
        <v>2569</v>
      </c>
      <c r="E67" s="718">
        <v>1</v>
      </c>
      <c r="F67" s="1158">
        <v>0.44</v>
      </c>
      <c r="G67" s="544">
        <f t="shared" si="1"/>
        <v>0.44</v>
      </c>
      <c r="H67" s="1229"/>
    </row>
    <row r="68" spans="1:8" s="879" customFormat="1" x14ac:dyDescent="0.3">
      <c r="A68" s="709"/>
      <c r="B68" s="715" t="s">
        <v>4114</v>
      </c>
      <c r="C68" s="744" t="s">
        <v>3141</v>
      </c>
      <c r="D68" s="716" t="s">
        <v>238</v>
      </c>
      <c r="E68" s="718">
        <v>1.3260000000000001</v>
      </c>
      <c r="F68" s="1158">
        <v>19.940000000000001</v>
      </c>
      <c r="G68" s="544">
        <f t="shared" si="1"/>
        <v>26.44</v>
      </c>
      <c r="H68" s="1229"/>
    </row>
    <row r="69" spans="1:8" s="879" customFormat="1" ht="26.4" x14ac:dyDescent="0.3">
      <c r="A69" s="709"/>
      <c r="B69" s="715" t="s">
        <v>4115</v>
      </c>
      <c r="C69" s="744" t="s">
        <v>3141</v>
      </c>
      <c r="D69" s="716" t="s">
        <v>238</v>
      </c>
      <c r="E69" s="718">
        <v>1.347</v>
      </c>
      <c r="F69" s="1158">
        <v>56.57</v>
      </c>
      <c r="G69" s="544">
        <f t="shared" si="1"/>
        <v>76.19</v>
      </c>
      <c r="H69" s="1229"/>
    </row>
    <row r="70" spans="1:8" s="693" customFormat="1" ht="26.4" x14ac:dyDescent="0.3">
      <c r="A70" s="709"/>
      <c r="B70" s="715" t="s">
        <v>3961</v>
      </c>
      <c r="C70" s="744" t="s">
        <v>3141</v>
      </c>
      <c r="D70" s="716" t="s">
        <v>3142</v>
      </c>
      <c r="E70" s="718">
        <v>1</v>
      </c>
      <c r="F70" s="1158">
        <v>19.14</v>
      </c>
      <c r="G70" s="544">
        <f t="shared" si="1"/>
        <v>19.14</v>
      </c>
      <c r="H70" s="1229"/>
    </row>
    <row r="71" spans="1:8" s="693" customFormat="1" x14ac:dyDescent="0.3">
      <c r="A71" s="709"/>
      <c r="B71" s="715" t="s">
        <v>3958</v>
      </c>
      <c r="C71" s="744" t="s">
        <v>3141</v>
      </c>
      <c r="D71" s="716" t="s">
        <v>3142</v>
      </c>
      <c r="E71" s="718">
        <v>1</v>
      </c>
      <c r="F71" s="1158">
        <v>14.3</v>
      </c>
      <c r="G71" s="544">
        <f t="shared" si="1"/>
        <v>14.3</v>
      </c>
      <c r="H71" s="1229"/>
    </row>
    <row r="72" spans="1:8" x14ac:dyDescent="0.3">
      <c r="A72" s="1344" t="s">
        <v>4471</v>
      </c>
      <c r="B72" s="1350"/>
      <c r="C72" s="1350"/>
      <c r="D72" s="1350"/>
      <c r="E72" s="1350"/>
      <c r="F72" s="1346"/>
      <c r="G72" s="1152">
        <f>TRUNC(SUM(G68:G71),2)</f>
        <v>136.07</v>
      </c>
      <c r="H72" s="1229"/>
    </row>
    <row r="73" spans="1:8" x14ac:dyDescent="0.3">
      <c r="A73" s="1344" t="s">
        <v>4472</v>
      </c>
      <c r="B73" s="1350"/>
      <c r="C73" s="1350"/>
      <c r="D73" s="1350"/>
      <c r="E73" s="1350"/>
      <c r="F73" s="1346"/>
      <c r="G73" s="1152">
        <f>TRUNC(SUM(G55:G67),2)</f>
        <v>307.18</v>
      </c>
      <c r="H73" s="1229"/>
    </row>
    <row r="74" spans="1:8" x14ac:dyDescent="0.3">
      <c r="A74" s="1156" t="s">
        <v>4628</v>
      </c>
      <c r="B74" s="1154"/>
      <c r="C74" s="1154"/>
      <c r="D74" s="1154"/>
      <c r="E74" s="1154"/>
      <c r="F74" s="1155" t="s">
        <v>4627</v>
      </c>
      <c r="G74" s="1152">
        <f>TRUNC(SUM(G72:G73),2)</f>
        <v>443.25</v>
      </c>
      <c r="H74" s="1229"/>
    </row>
    <row r="75" spans="1:8" x14ac:dyDescent="0.3">
      <c r="A75" s="683"/>
      <c r="B75" s="803"/>
      <c r="C75" s="682"/>
      <c r="D75" s="788"/>
      <c r="E75" s="682"/>
      <c r="F75" s="681"/>
      <c r="G75" s="680"/>
      <c r="H75" s="1229"/>
    </row>
    <row r="76" spans="1:8" s="879" customFormat="1" x14ac:dyDescent="0.3">
      <c r="A76" s="683"/>
      <c r="B76" s="803"/>
      <c r="C76" s="682"/>
      <c r="D76" s="788"/>
      <c r="E76" s="682"/>
      <c r="F76" s="681"/>
      <c r="G76" s="680"/>
      <c r="H76" s="1229"/>
    </row>
    <row r="77" spans="1:8" s="693" customFormat="1" ht="26.4" x14ac:dyDescent="0.3">
      <c r="A77" s="1141" t="s">
        <v>3135</v>
      </c>
      <c r="B77" s="1142" t="s">
        <v>3136</v>
      </c>
      <c r="C77" s="1143" t="s">
        <v>3137</v>
      </c>
      <c r="D77" s="1143" t="s">
        <v>3138</v>
      </c>
      <c r="E77" s="1144" t="s">
        <v>3139</v>
      </c>
      <c r="F77" s="1145" t="s">
        <v>4625</v>
      </c>
      <c r="G77" s="1146" t="s">
        <v>4626</v>
      </c>
      <c r="H77" s="1229"/>
    </row>
    <row r="78" spans="1:8" s="893" customFormat="1" ht="3.75" customHeight="1" x14ac:dyDescent="0.3">
      <c r="A78" s="721"/>
      <c r="B78" s="721"/>
      <c r="C78" s="722"/>
      <c r="D78" s="722"/>
      <c r="E78" s="723"/>
      <c r="F78" s="724"/>
      <c r="G78" s="725"/>
      <c r="H78" s="1230"/>
    </row>
    <row r="79" spans="1:8" s="879" customFormat="1" x14ac:dyDescent="0.3">
      <c r="A79" s="706" t="s">
        <v>4459</v>
      </c>
      <c r="B79" s="742" t="s">
        <v>365</v>
      </c>
      <c r="C79" s="707"/>
      <c r="D79" s="864"/>
      <c r="E79" s="707"/>
      <c r="F79" s="707"/>
      <c r="G79" s="708"/>
      <c r="H79" s="1229"/>
    </row>
    <row r="80" spans="1:8" s="879" customFormat="1" x14ac:dyDescent="0.3">
      <c r="A80" s="537" t="s">
        <v>2741</v>
      </c>
      <c r="B80" s="710" t="s">
        <v>4460</v>
      </c>
      <c r="C80" s="899" t="s">
        <v>3141</v>
      </c>
      <c r="D80" s="899" t="s">
        <v>237</v>
      </c>
      <c r="E80" s="712"/>
      <c r="F80" s="713"/>
      <c r="G80" s="714"/>
      <c r="H80" s="1229"/>
    </row>
    <row r="81" spans="1:12" s="879" customFormat="1" x14ac:dyDescent="0.3">
      <c r="A81" s="709"/>
      <c r="B81" s="715" t="s">
        <v>3957</v>
      </c>
      <c r="C81" s="912" t="s">
        <v>3141</v>
      </c>
      <c r="D81" s="716" t="s">
        <v>3142</v>
      </c>
      <c r="E81" s="718">
        <v>7.9684534439159099E-2</v>
      </c>
      <c r="F81" s="1158">
        <v>19.12</v>
      </c>
      <c r="G81" s="544">
        <f>TRUNC(E81*F81,2)</f>
        <v>1.52</v>
      </c>
      <c r="H81" s="1229"/>
      <c r="J81" s="1234"/>
    </row>
    <row r="82" spans="1:12" s="879" customFormat="1" x14ac:dyDescent="0.3">
      <c r="A82" s="709"/>
      <c r="B82" s="715" t="s">
        <v>4461</v>
      </c>
      <c r="C82" s="912" t="s">
        <v>3141</v>
      </c>
      <c r="D82" s="716" t="s">
        <v>3142</v>
      </c>
      <c r="E82" s="718">
        <v>0.79800000000000004</v>
      </c>
      <c r="F82" s="1158">
        <v>14.3</v>
      </c>
      <c r="G82" s="544">
        <f>TRUNC(E82*F82,2)</f>
        <v>11.41</v>
      </c>
      <c r="H82" s="1229"/>
      <c r="J82" s="1234"/>
    </row>
    <row r="83" spans="1:12" s="879" customFormat="1" x14ac:dyDescent="0.3">
      <c r="A83" s="1344" t="s">
        <v>4471</v>
      </c>
      <c r="B83" s="1350"/>
      <c r="C83" s="1350"/>
      <c r="D83" s="1350"/>
      <c r="E83" s="1350"/>
      <c r="F83" s="1346"/>
      <c r="G83" s="1152">
        <f>TRUNC(SUM(G81:G82),2)</f>
        <v>12.93</v>
      </c>
      <c r="H83" s="1229"/>
    </row>
    <row r="84" spans="1:12" s="879" customFormat="1" x14ac:dyDescent="0.3">
      <c r="A84" s="1344" t="s">
        <v>4472</v>
      </c>
      <c r="B84" s="1350"/>
      <c r="C84" s="1350"/>
      <c r="D84" s="1350"/>
      <c r="E84" s="1350"/>
      <c r="F84" s="1346"/>
      <c r="G84" s="1152">
        <v>0</v>
      </c>
      <c r="H84" s="1229"/>
    </row>
    <row r="85" spans="1:12" s="879" customFormat="1" x14ac:dyDescent="0.3">
      <c r="A85" s="1156"/>
      <c r="B85" s="1154"/>
      <c r="C85" s="1154"/>
      <c r="D85" s="1154"/>
      <c r="E85" s="1154"/>
      <c r="F85" s="1155" t="s">
        <v>4627</v>
      </c>
      <c r="G85" s="1152">
        <f>TRUNC(SUM(G83:G84),2)</f>
        <v>12.93</v>
      </c>
      <c r="H85" s="1229"/>
      <c r="J85" s="1233"/>
    </row>
    <row r="86" spans="1:12" s="879" customFormat="1" x14ac:dyDescent="0.3">
      <c r="A86" s="688"/>
      <c r="B86" s="800"/>
      <c r="C86" s="690"/>
      <c r="D86" s="785"/>
      <c r="E86" s="690"/>
      <c r="F86" s="689"/>
      <c r="G86" s="898"/>
      <c r="H86" s="1229"/>
    </row>
    <row r="87" spans="1:12" s="879" customFormat="1" x14ac:dyDescent="0.3">
      <c r="A87" s="564"/>
      <c r="B87" s="802"/>
      <c r="C87" s="566"/>
      <c r="D87" s="787"/>
      <c r="E87" s="566"/>
      <c r="F87" s="563"/>
      <c r="G87" s="565"/>
      <c r="H87" s="1229"/>
    </row>
    <row r="88" spans="1:12" s="879" customFormat="1" ht="26.4" x14ac:dyDescent="0.3">
      <c r="A88" s="1141" t="s">
        <v>3135</v>
      </c>
      <c r="B88" s="1142" t="s">
        <v>3136</v>
      </c>
      <c r="C88" s="1143" t="s">
        <v>3137</v>
      </c>
      <c r="D88" s="1143" t="s">
        <v>3138</v>
      </c>
      <c r="E88" s="1144" t="s">
        <v>3139</v>
      </c>
      <c r="F88" s="1145" t="s">
        <v>4625</v>
      </c>
      <c r="G88" s="1146" t="s">
        <v>4626</v>
      </c>
      <c r="H88" s="1229"/>
    </row>
    <row r="89" spans="1:12" s="699" customFormat="1" ht="4.5" customHeight="1" x14ac:dyDescent="0.3">
      <c r="A89" s="721"/>
      <c r="B89" s="721"/>
      <c r="C89" s="722"/>
      <c r="D89" s="722"/>
      <c r="E89" s="723"/>
      <c r="F89" s="724"/>
      <c r="G89" s="725"/>
      <c r="H89" s="1230"/>
    </row>
    <row r="90" spans="1:12" s="693" customFormat="1" x14ac:dyDescent="0.3">
      <c r="A90" s="706" t="s">
        <v>4113</v>
      </c>
      <c r="B90" s="742" t="s">
        <v>310</v>
      </c>
      <c r="C90" s="707"/>
      <c r="D90" s="704"/>
      <c r="E90" s="707"/>
      <c r="F90" s="707"/>
      <c r="G90" s="708"/>
      <c r="H90" s="1229"/>
    </row>
    <row r="91" spans="1:12" s="693" customFormat="1" ht="26.4" x14ac:dyDescent="0.3">
      <c r="A91" s="537" t="s">
        <v>4334</v>
      </c>
      <c r="B91" s="710" t="s">
        <v>3987</v>
      </c>
      <c r="C91" s="711" t="s">
        <v>3141</v>
      </c>
      <c r="D91" s="711" t="s">
        <v>3093</v>
      </c>
      <c r="E91" s="712"/>
      <c r="F91" s="713"/>
      <c r="G91" s="714"/>
      <c r="H91" s="1229"/>
    </row>
    <row r="92" spans="1:12" s="693" customFormat="1" ht="26.4" x14ac:dyDescent="0.3">
      <c r="A92" s="709"/>
      <c r="B92" s="715" t="s">
        <v>4130</v>
      </c>
      <c r="C92" s="744" t="s">
        <v>3132</v>
      </c>
      <c r="D92" s="716" t="s">
        <v>2569</v>
      </c>
      <c r="E92" s="718">
        <v>1</v>
      </c>
      <c r="F92" s="1158">
        <v>3.9</v>
      </c>
      <c r="G92" s="544">
        <f>TRUNC(E92*F92,2)</f>
        <v>3.9</v>
      </c>
      <c r="H92" s="1229"/>
      <c r="J92" s="1234"/>
    </row>
    <row r="93" spans="1:12" s="693" customFormat="1" ht="26.4" x14ac:dyDescent="0.3">
      <c r="A93" s="709"/>
      <c r="B93" s="715" t="s">
        <v>3961</v>
      </c>
      <c r="C93" s="744" t="s">
        <v>3141</v>
      </c>
      <c r="D93" s="716" t="s">
        <v>3142</v>
      </c>
      <c r="E93" s="718">
        <v>0.8</v>
      </c>
      <c r="F93" s="1158">
        <v>19.14</v>
      </c>
      <c r="G93" s="544">
        <f>TRUNC(E93*F93,2)</f>
        <v>15.31</v>
      </c>
      <c r="H93" s="1229"/>
      <c r="J93" s="1234"/>
    </row>
    <row r="94" spans="1:12" s="693" customFormat="1" x14ac:dyDescent="0.3">
      <c r="A94" s="709"/>
      <c r="B94" s="715" t="s">
        <v>3958</v>
      </c>
      <c r="C94" s="744" t="s">
        <v>3141</v>
      </c>
      <c r="D94" s="716" t="s">
        <v>3142</v>
      </c>
      <c r="E94" s="718">
        <v>0.8</v>
      </c>
      <c r="F94" s="1158">
        <v>14.3</v>
      </c>
      <c r="G94" s="544">
        <f>TRUNC(E94*F94,2)</f>
        <v>11.44</v>
      </c>
      <c r="H94" s="1229"/>
      <c r="J94" s="1234"/>
      <c r="L94" s="879"/>
    </row>
    <row r="95" spans="1:12" s="693" customFormat="1" x14ac:dyDescent="0.3">
      <c r="A95" s="1344" t="s">
        <v>4471</v>
      </c>
      <c r="B95" s="1350"/>
      <c r="C95" s="1350"/>
      <c r="D95" s="1350"/>
      <c r="E95" s="1350"/>
      <c r="F95" s="1346"/>
      <c r="G95" s="1152">
        <f>TRUNC(SUM(G93:G94),2)</f>
        <v>26.75</v>
      </c>
      <c r="H95" s="1229"/>
    </row>
    <row r="96" spans="1:12" s="693" customFormat="1" x14ac:dyDescent="0.3">
      <c r="A96" s="1344" t="s">
        <v>4472</v>
      </c>
      <c r="B96" s="1350"/>
      <c r="C96" s="1350"/>
      <c r="D96" s="1350"/>
      <c r="E96" s="1350"/>
      <c r="F96" s="1346"/>
      <c r="G96" s="1152">
        <f>TRUNC(SUM(G92),2)</f>
        <v>3.9</v>
      </c>
      <c r="H96" s="1229"/>
    </row>
    <row r="97" spans="1:10" s="693" customFormat="1" x14ac:dyDescent="0.3">
      <c r="A97" s="1156" t="s">
        <v>4668</v>
      </c>
      <c r="B97" s="1154"/>
      <c r="C97" s="1154"/>
      <c r="D97" s="1154"/>
      <c r="E97" s="1154"/>
      <c r="F97" s="1155" t="s">
        <v>4627</v>
      </c>
      <c r="G97" s="1152">
        <f>TRUNC(SUM(G95:G96),2)</f>
        <v>30.65</v>
      </c>
      <c r="H97" s="1229"/>
      <c r="J97" s="1233"/>
    </row>
    <row r="98" spans="1:10" s="693" customFormat="1" x14ac:dyDescent="0.3">
      <c r="A98" s="564"/>
      <c r="B98" s="802"/>
      <c r="C98" s="566"/>
      <c r="D98" s="787"/>
      <c r="E98" s="566"/>
      <c r="F98" s="563"/>
      <c r="G98" s="565"/>
      <c r="H98" s="1229"/>
    </row>
    <row r="99" spans="1:10" s="693" customFormat="1" x14ac:dyDescent="0.3">
      <c r="A99" s="564"/>
      <c r="B99" s="802"/>
      <c r="C99" s="566"/>
      <c r="D99" s="787"/>
      <c r="E99" s="566"/>
      <c r="F99" s="563"/>
      <c r="G99" s="565"/>
      <c r="H99" s="1229"/>
    </row>
    <row r="100" spans="1:10" s="879" customFormat="1" ht="26.4" x14ac:dyDescent="0.3">
      <c r="A100" s="1141" t="s">
        <v>3135</v>
      </c>
      <c r="B100" s="1142" t="s">
        <v>3136</v>
      </c>
      <c r="C100" s="1143" t="s">
        <v>3137</v>
      </c>
      <c r="D100" s="1143" t="s">
        <v>3138</v>
      </c>
      <c r="E100" s="1144" t="s">
        <v>3139</v>
      </c>
      <c r="F100" s="1145" t="s">
        <v>4625</v>
      </c>
      <c r="G100" s="1146" t="s">
        <v>4626</v>
      </c>
      <c r="H100" s="1229"/>
    </row>
    <row r="101" spans="1:10" s="572" customFormat="1" ht="4.5" customHeight="1" x14ac:dyDescent="0.3">
      <c r="A101" s="721"/>
      <c r="B101" s="721"/>
      <c r="C101" s="722"/>
      <c r="D101" s="722"/>
      <c r="E101" s="723"/>
      <c r="F101" s="724"/>
      <c r="G101" s="725"/>
      <c r="H101" s="1229"/>
    </row>
    <row r="102" spans="1:10" s="572" customFormat="1" x14ac:dyDescent="0.3">
      <c r="A102" s="593" t="s">
        <v>148</v>
      </c>
      <c r="B102" s="742" t="s">
        <v>310</v>
      </c>
      <c r="C102" s="580"/>
      <c r="D102" s="704"/>
      <c r="E102" s="580"/>
      <c r="F102" s="580"/>
      <c r="G102" s="581"/>
      <c r="H102" s="1229"/>
    </row>
    <row r="103" spans="1:10" s="572" customFormat="1" ht="39.6" x14ac:dyDescent="0.3">
      <c r="A103" s="582" t="s">
        <v>151</v>
      </c>
      <c r="B103" s="710" t="s">
        <v>3988</v>
      </c>
      <c r="C103" s="583" t="s">
        <v>3141</v>
      </c>
      <c r="D103" s="711" t="s">
        <v>3093</v>
      </c>
      <c r="E103" s="584"/>
      <c r="F103" s="585"/>
      <c r="G103" s="586"/>
      <c r="H103" s="1229"/>
    </row>
    <row r="104" spans="1:10" s="572" customFormat="1" ht="26.4" x14ac:dyDescent="0.3">
      <c r="A104" s="582"/>
      <c r="B104" s="715" t="s">
        <v>3990</v>
      </c>
      <c r="C104" s="578" t="s">
        <v>3141</v>
      </c>
      <c r="D104" s="716" t="s">
        <v>3991</v>
      </c>
      <c r="E104" s="588">
        <v>1</v>
      </c>
      <c r="F104" s="591">
        <v>1504.98</v>
      </c>
      <c r="G104" s="544">
        <f>TRUNC(E104*F104,2)</f>
        <v>1504.98</v>
      </c>
      <c r="H104" s="1229"/>
    </row>
    <row r="105" spans="1:10" s="572" customFormat="1" x14ac:dyDescent="0.3">
      <c r="A105" s="582"/>
      <c r="B105" s="715" t="s">
        <v>3992</v>
      </c>
      <c r="C105" s="578" t="s">
        <v>3141</v>
      </c>
      <c r="D105" s="716" t="s">
        <v>3142</v>
      </c>
      <c r="E105" s="588">
        <v>1</v>
      </c>
      <c r="F105" s="591">
        <v>2500</v>
      </c>
      <c r="G105" s="544">
        <f>TRUNC(E105*F105,2)</f>
        <v>2500</v>
      </c>
      <c r="H105" s="1229"/>
    </row>
    <row r="106" spans="1:10" s="572" customFormat="1" x14ac:dyDescent="0.3">
      <c r="A106" s="1344" t="s">
        <v>4471</v>
      </c>
      <c r="B106" s="1345"/>
      <c r="C106" s="1345"/>
      <c r="D106" s="1345"/>
      <c r="E106" s="1345"/>
      <c r="F106" s="1346"/>
      <c r="G106" s="1152">
        <f>TRUNC(SUM(G104),2)</f>
        <v>1504.98</v>
      </c>
      <c r="H106" s="1229"/>
    </row>
    <row r="107" spans="1:10" s="572" customFormat="1" x14ac:dyDescent="0.3">
      <c r="A107" s="1344" t="s">
        <v>4472</v>
      </c>
      <c r="B107" s="1345"/>
      <c r="C107" s="1345"/>
      <c r="D107" s="1345"/>
      <c r="E107" s="1345"/>
      <c r="F107" s="1346"/>
      <c r="G107" s="1152">
        <f>TRUNC(SUM(G105),2)</f>
        <v>2500</v>
      </c>
      <c r="H107" s="1229"/>
    </row>
    <row r="108" spans="1:10" s="572" customFormat="1" x14ac:dyDescent="0.3">
      <c r="A108" s="1156" t="s">
        <v>4629</v>
      </c>
      <c r="B108" s="1154"/>
      <c r="C108" s="1154"/>
      <c r="D108" s="1154"/>
      <c r="E108" s="1154"/>
      <c r="F108" s="1155" t="s">
        <v>4627</v>
      </c>
      <c r="G108" s="1152">
        <f>TRUNC(SUM(G106:G107),2)</f>
        <v>4004.98</v>
      </c>
      <c r="H108" s="1229"/>
    </row>
    <row r="109" spans="1:10" s="572" customFormat="1" x14ac:dyDescent="0.3">
      <c r="A109" s="906"/>
      <c r="B109" s="801"/>
      <c r="C109" s="906"/>
      <c r="D109" s="913"/>
      <c r="E109" s="906"/>
      <c r="F109" s="906"/>
      <c r="G109" s="910"/>
      <c r="H109" s="1229"/>
    </row>
    <row r="110" spans="1:10" s="114" customFormat="1" x14ac:dyDescent="0.3">
      <c r="A110" s="432"/>
      <c r="B110" s="801"/>
      <c r="C110" s="432"/>
      <c r="D110" s="786"/>
      <c r="E110" s="432"/>
      <c r="F110" s="432"/>
      <c r="G110" s="433"/>
      <c r="H110" s="1230"/>
    </row>
    <row r="111" spans="1:10" s="893" customFormat="1" ht="26.4" x14ac:dyDescent="0.3">
      <c r="A111" s="1141" t="s">
        <v>3135</v>
      </c>
      <c r="B111" s="1142" t="s">
        <v>3136</v>
      </c>
      <c r="C111" s="1143" t="s">
        <v>3137</v>
      </c>
      <c r="D111" s="1143" t="s">
        <v>3138</v>
      </c>
      <c r="E111" s="1144" t="s">
        <v>3139</v>
      </c>
      <c r="F111" s="1145" t="s">
        <v>4625</v>
      </c>
      <c r="G111" s="1146" t="s">
        <v>4626</v>
      </c>
      <c r="H111" s="1230"/>
    </row>
    <row r="112" spans="1:10" s="699" customFormat="1" ht="4.5" customHeight="1" x14ac:dyDescent="0.3">
      <c r="A112" s="721"/>
      <c r="B112" s="721"/>
      <c r="C112" s="722"/>
      <c r="D112" s="722"/>
      <c r="E112" s="723"/>
      <c r="F112" s="724"/>
      <c r="G112" s="725"/>
      <c r="H112" s="1230"/>
    </row>
    <row r="113" spans="1:14" s="699" customFormat="1" x14ac:dyDescent="0.3">
      <c r="A113" s="741" t="s">
        <v>186</v>
      </c>
      <c r="B113" s="524" t="s">
        <v>3291</v>
      </c>
      <c r="C113" s="448"/>
      <c r="D113" s="728"/>
      <c r="E113" s="448"/>
      <c r="F113" s="448"/>
      <c r="G113" s="449"/>
      <c r="H113" s="1230"/>
    </row>
    <row r="114" spans="1:14" s="699" customFormat="1" x14ac:dyDescent="0.3">
      <c r="A114" s="741" t="s">
        <v>2750</v>
      </c>
      <c r="B114" s="524" t="s">
        <v>4055</v>
      </c>
      <c r="C114" s="451" t="s">
        <v>3141</v>
      </c>
      <c r="D114" s="451" t="s">
        <v>3133</v>
      </c>
      <c r="E114" s="452"/>
      <c r="F114" s="453"/>
      <c r="G114" s="454"/>
      <c r="H114" s="1230"/>
    </row>
    <row r="115" spans="1:14" s="693" customFormat="1" x14ac:dyDescent="0.3">
      <c r="A115" s="743"/>
      <c r="B115" s="743" t="s">
        <v>3958</v>
      </c>
      <c r="C115" s="744" t="s">
        <v>3141</v>
      </c>
      <c r="D115" s="744" t="s">
        <v>3142</v>
      </c>
      <c r="E115" s="733">
        <v>0.23949999999999999</v>
      </c>
      <c r="F115" s="591">
        <v>14.3</v>
      </c>
      <c r="G115" s="544">
        <f>TRUNC(E115*F115,2)</f>
        <v>3.42</v>
      </c>
      <c r="H115" s="1229"/>
    </row>
    <row r="116" spans="1:14" s="693" customFormat="1" x14ac:dyDescent="0.3">
      <c r="A116" s="1344" t="s">
        <v>4471</v>
      </c>
      <c r="B116" s="1345"/>
      <c r="C116" s="1345"/>
      <c r="D116" s="1345"/>
      <c r="E116" s="1345"/>
      <c r="F116" s="1346"/>
      <c r="G116" s="1152">
        <f>TRUNC(SUM(G115),2)</f>
        <v>3.42</v>
      </c>
      <c r="H116" s="1229"/>
      <c r="J116" s="1233"/>
      <c r="K116" s="1233"/>
    </row>
    <row r="117" spans="1:14" s="693" customFormat="1" x14ac:dyDescent="0.3">
      <c r="A117" s="1344" t="s">
        <v>4472</v>
      </c>
      <c r="B117" s="1345"/>
      <c r="C117" s="1345"/>
      <c r="D117" s="1345"/>
      <c r="E117" s="1345"/>
      <c r="F117" s="1346"/>
      <c r="G117" s="1152">
        <v>0</v>
      </c>
      <c r="H117" s="1229"/>
    </row>
    <row r="118" spans="1:14" s="693" customFormat="1" x14ac:dyDescent="0.3">
      <c r="A118" s="1156"/>
      <c r="B118" s="1154"/>
      <c r="C118" s="1154"/>
      <c r="D118" s="1154"/>
      <c r="E118" s="1154"/>
      <c r="F118" s="1155" t="s">
        <v>4627</v>
      </c>
      <c r="G118" s="1152">
        <f>TRUNC(SUM(G116:G117),2)</f>
        <v>3.42</v>
      </c>
      <c r="H118" s="1229"/>
      <c r="J118" s="1233"/>
    </row>
    <row r="119" spans="1:14" s="699" customFormat="1" x14ac:dyDescent="0.3">
      <c r="A119" s="736"/>
      <c r="B119" s="801"/>
      <c r="C119" s="736"/>
      <c r="D119" s="786"/>
      <c r="E119" s="736"/>
      <c r="F119" s="736"/>
      <c r="G119" s="740"/>
      <c r="H119" s="1230"/>
    </row>
    <row r="120" spans="1:14" s="893" customFormat="1" x14ac:dyDescent="0.3">
      <c r="A120" s="906"/>
      <c r="B120" s="801"/>
      <c r="C120" s="906"/>
      <c r="D120" s="913"/>
      <c r="E120" s="906"/>
      <c r="F120" s="906"/>
      <c r="G120" s="910"/>
      <c r="H120" s="1230"/>
    </row>
    <row r="121" spans="1:14" s="893" customFormat="1" ht="26.4" x14ac:dyDescent="0.3">
      <c r="A121" s="1141" t="s">
        <v>3135</v>
      </c>
      <c r="B121" s="1142" t="s">
        <v>3136</v>
      </c>
      <c r="C121" s="1143" t="s">
        <v>3137</v>
      </c>
      <c r="D121" s="1143" t="s">
        <v>3138</v>
      </c>
      <c r="E121" s="1144" t="s">
        <v>3139</v>
      </c>
      <c r="F121" s="1145" t="s">
        <v>4625</v>
      </c>
      <c r="G121" s="1146" t="s">
        <v>4626</v>
      </c>
      <c r="H121" s="1230"/>
    </row>
    <row r="122" spans="1:14" s="893" customFormat="1" ht="4.5" customHeight="1" x14ac:dyDescent="0.3">
      <c r="A122" s="721"/>
      <c r="B122" s="721"/>
      <c r="C122" s="722"/>
      <c r="D122" s="722"/>
      <c r="E122" s="723"/>
      <c r="F122" s="724"/>
      <c r="G122" s="725"/>
      <c r="H122" s="1230"/>
    </row>
    <row r="123" spans="1:14" s="114" customFormat="1" x14ac:dyDescent="0.3">
      <c r="A123" s="447" t="s">
        <v>186</v>
      </c>
      <c r="B123" s="524" t="s">
        <v>3291</v>
      </c>
      <c r="C123" s="448"/>
      <c r="D123" s="728"/>
      <c r="E123" s="448"/>
      <c r="F123" s="448"/>
      <c r="G123" s="449"/>
      <c r="H123" s="1230"/>
    </row>
    <row r="124" spans="1:14" s="114" customFormat="1" x14ac:dyDescent="0.3">
      <c r="A124" s="447" t="s">
        <v>2751</v>
      </c>
      <c r="B124" s="524" t="s">
        <v>3865</v>
      </c>
      <c r="C124" s="451" t="s">
        <v>3141</v>
      </c>
      <c r="D124" s="451" t="s">
        <v>3201</v>
      </c>
      <c r="E124" s="452"/>
      <c r="F124" s="453"/>
      <c r="G124" s="454"/>
      <c r="H124" s="1230"/>
    </row>
    <row r="125" spans="1:14" x14ac:dyDescent="0.3">
      <c r="A125" s="545"/>
      <c r="B125" s="743" t="s">
        <v>3958</v>
      </c>
      <c r="C125" s="546" t="s">
        <v>3141</v>
      </c>
      <c r="D125" s="744" t="s">
        <v>3142</v>
      </c>
      <c r="E125" s="393">
        <v>0.32</v>
      </c>
      <c r="F125" s="591">
        <v>14.3</v>
      </c>
      <c r="G125" s="544">
        <f>TRUNC(E125*F125,2)</f>
        <v>4.57</v>
      </c>
      <c r="H125" s="1229"/>
      <c r="K125" s="1233"/>
      <c r="L125" s="1233"/>
    </row>
    <row r="126" spans="1:14" x14ac:dyDescent="0.3">
      <c r="A126" s="545"/>
      <c r="B126" s="743" t="s">
        <v>3957</v>
      </c>
      <c r="C126" s="546" t="s">
        <v>3141</v>
      </c>
      <c r="D126" s="744" t="s">
        <v>3142</v>
      </c>
      <c r="E126" s="393">
        <v>0.16</v>
      </c>
      <c r="F126" s="591">
        <v>19.12</v>
      </c>
      <c r="G126" s="544">
        <f>TRUNC(E126*F126,2)</f>
        <v>3.05</v>
      </c>
      <c r="H126" s="1229"/>
      <c r="K126" s="1233"/>
      <c r="L126" s="1233"/>
      <c r="N126" s="879"/>
    </row>
    <row r="127" spans="1:14" x14ac:dyDescent="0.3">
      <c r="A127" s="430"/>
      <c r="B127" s="703" t="s">
        <v>4463</v>
      </c>
      <c r="C127" s="277" t="s">
        <v>3132</v>
      </c>
      <c r="D127" s="704" t="s">
        <v>3142</v>
      </c>
      <c r="E127" s="393">
        <v>0.8</v>
      </c>
      <c r="F127" s="747">
        <v>0.19</v>
      </c>
      <c r="G127" s="544">
        <f>TRUNC(E127*F127,2)</f>
        <v>0.15</v>
      </c>
      <c r="H127" s="1229"/>
      <c r="K127" s="1233"/>
      <c r="L127" s="1233"/>
    </row>
    <row r="128" spans="1:14" x14ac:dyDescent="0.3">
      <c r="A128" s="1344" t="s">
        <v>4471</v>
      </c>
      <c r="B128" s="1345"/>
      <c r="C128" s="1345"/>
      <c r="D128" s="1345"/>
      <c r="E128" s="1345"/>
      <c r="F128" s="1346"/>
      <c r="G128" s="1152">
        <f>TRUNC(SUM(G125:G126),2)</f>
        <v>7.62</v>
      </c>
      <c r="H128" s="1229"/>
    </row>
    <row r="129" spans="1:11" x14ac:dyDescent="0.3">
      <c r="A129" s="1344" t="s">
        <v>4472</v>
      </c>
      <c r="B129" s="1345"/>
      <c r="C129" s="1345"/>
      <c r="D129" s="1345"/>
      <c r="E129" s="1345"/>
      <c r="F129" s="1346"/>
      <c r="G129" s="1152">
        <f>TRUNC(SUM(G127),2)</f>
        <v>0.15</v>
      </c>
      <c r="H129" s="1229"/>
    </row>
    <row r="130" spans="1:11" x14ac:dyDescent="0.3">
      <c r="A130" s="1156" t="s">
        <v>4668</v>
      </c>
      <c r="B130" s="1154"/>
      <c r="C130" s="1154"/>
      <c r="D130" s="1154"/>
      <c r="E130" s="1154"/>
      <c r="F130" s="1155" t="s">
        <v>4627</v>
      </c>
      <c r="G130" s="1152">
        <f>TRUNC(SUM(G128:G129),2)</f>
        <v>7.77</v>
      </c>
      <c r="H130" s="1229"/>
      <c r="J130" s="1233"/>
    </row>
    <row r="131" spans="1:11" s="114" customFormat="1" x14ac:dyDescent="0.3">
      <c r="A131" s="801"/>
      <c r="B131" s="801"/>
      <c r="C131" s="432"/>
      <c r="D131" s="786"/>
      <c r="E131" s="432"/>
      <c r="F131" s="432"/>
      <c r="G131" s="433"/>
      <c r="H131" s="1230"/>
    </row>
    <row r="132" spans="1:11" s="893" customFormat="1" x14ac:dyDescent="0.3">
      <c r="A132" s="801"/>
      <c r="B132" s="801"/>
      <c r="C132" s="906"/>
      <c r="D132" s="913"/>
      <c r="E132" s="906"/>
      <c r="F132" s="906"/>
      <c r="G132" s="910"/>
      <c r="H132" s="1230"/>
    </row>
    <row r="133" spans="1:11" s="893" customFormat="1" ht="26.4" x14ac:dyDescent="0.3">
      <c r="A133" s="1141" t="s">
        <v>3135</v>
      </c>
      <c r="B133" s="1142" t="s">
        <v>3136</v>
      </c>
      <c r="C133" s="1143" t="s">
        <v>3137</v>
      </c>
      <c r="D133" s="1143" t="s">
        <v>3138</v>
      </c>
      <c r="E133" s="1144" t="s">
        <v>3139</v>
      </c>
      <c r="F133" s="1145" t="s">
        <v>4625</v>
      </c>
      <c r="G133" s="1146" t="s">
        <v>4626</v>
      </c>
      <c r="H133" s="1230"/>
    </row>
    <row r="134" spans="1:11" s="893" customFormat="1" ht="4.5" customHeight="1" x14ac:dyDescent="0.3">
      <c r="A134" s="721"/>
      <c r="B134" s="721"/>
      <c r="C134" s="722"/>
      <c r="D134" s="722"/>
      <c r="E134" s="723"/>
      <c r="F134" s="724"/>
      <c r="G134" s="725"/>
      <c r="H134" s="1230"/>
    </row>
    <row r="135" spans="1:11" s="114" customFormat="1" x14ac:dyDescent="0.3">
      <c r="A135" s="447" t="s">
        <v>186</v>
      </c>
      <c r="B135" s="524" t="s">
        <v>3291</v>
      </c>
      <c r="C135" s="448"/>
      <c r="D135" s="728"/>
      <c r="E135" s="448"/>
      <c r="F135" s="448"/>
      <c r="G135" s="449"/>
      <c r="H135" s="1230"/>
    </row>
    <row r="136" spans="1:11" x14ac:dyDescent="0.3">
      <c r="A136" s="364" t="s">
        <v>3025</v>
      </c>
      <c r="B136" s="742" t="s">
        <v>2698</v>
      </c>
      <c r="C136" s="389" t="s">
        <v>3141</v>
      </c>
      <c r="D136" s="729" t="s">
        <v>237</v>
      </c>
      <c r="E136" s="390"/>
      <c r="F136" s="391"/>
      <c r="G136" s="392"/>
      <c r="H136" s="1229"/>
    </row>
    <row r="137" spans="1:11" x14ac:dyDescent="0.3">
      <c r="A137" s="545"/>
      <c r="B137" s="743" t="s">
        <v>3958</v>
      </c>
      <c r="C137" s="531" t="s">
        <v>3141</v>
      </c>
      <c r="D137" s="746" t="s">
        <v>3142</v>
      </c>
      <c r="E137" s="419">
        <v>0.4</v>
      </c>
      <c r="F137" s="591">
        <v>14.3</v>
      </c>
      <c r="G137" s="544">
        <f>TRUNC(E137*F137,2)</f>
        <v>5.72</v>
      </c>
      <c r="H137" s="1229"/>
      <c r="J137" s="1234"/>
    </row>
    <row r="138" spans="1:11" x14ac:dyDescent="0.3">
      <c r="A138" s="545"/>
      <c r="B138" s="743" t="s">
        <v>3957</v>
      </c>
      <c r="C138" s="531" t="s">
        <v>3141</v>
      </c>
      <c r="D138" s="746" t="s">
        <v>3142</v>
      </c>
      <c r="E138" s="419">
        <v>0.1585</v>
      </c>
      <c r="F138" s="591">
        <v>19.12</v>
      </c>
      <c r="G138" s="544">
        <f>TRUNC(E138*F138,2)</f>
        <v>3.03</v>
      </c>
      <c r="H138" s="1229"/>
      <c r="J138" s="1234"/>
      <c r="K138" s="879"/>
    </row>
    <row r="139" spans="1:11" x14ac:dyDescent="0.3">
      <c r="A139" s="1344" t="s">
        <v>4471</v>
      </c>
      <c r="B139" s="1345"/>
      <c r="C139" s="1345"/>
      <c r="D139" s="1345"/>
      <c r="E139" s="1345"/>
      <c r="F139" s="1346"/>
      <c r="G139" s="1152">
        <f>TRUNC(SUM(G137:G138),2)</f>
        <v>8.75</v>
      </c>
      <c r="H139" s="1229"/>
    </row>
    <row r="140" spans="1:11" x14ac:dyDescent="0.3">
      <c r="A140" s="1344" t="s">
        <v>4472</v>
      </c>
      <c r="B140" s="1345"/>
      <c r="C140" s="1345"/>
      <c r="D140" s="1345"/>
      <c r="E140" s="1345"/>
      <c r="F140" s="1346"/>
      <c r="G140" s="1152">
        <v>0</v>
      </c>
      <c r="H140" s="1229"/>
    </row>
    <row r="141" spans="1:11" x14ac:dyDescent="0.3">
      <c r="A141" s="1156"/>
      <c r="B141" s="1154"/>
      <c r="C141" s="1154"/>
      <c r="D141" s="1154"/>
      <c r="E141" s="1154"/>
      <c r="F141" s="1155" t="s">
        <v>4627</v>
      </c>
      <c r="G141" s="1152">
        <f>TRUNC(SUM(G139:G140),2)</f>
        <v>8.75</v>
      </c>
      <c r="H141" s="1229"/>
      <c r="J141" s="1233"/>
    </row>
    <row r="142" spans="1:11" s="114" customFormat="1" x14ac:dyDescent="0.3">
      <c r="A142" s="906"/>
      <c r="B142" s="801"/>
      <c r="C142" s="906"/>
      <c r="D142" s="913"/>
      <c r="E142" s="906"/>
      <c r="F142" s="906"/>
      <c r="G142" s="910"/>
      <c r="H142" s="1230"/>
    </row>
    <row r="143" spans="1:11" s="893" customFormat="1" x14ac:dyDescent="0.3">
      <c r="A143" s="906"/>
      <c r="B143" s="801"/>
      <c r="C143" s="906"/>
      <c r="D143" s="913"/>
      <c r="E143" s="906"/>
      <c r="F143" s="906"/>
      <c r="G143" s="910"/>
      <c r="H143" s="1230"/>
    </row>
    <row r="144" spans="1:11" s="893" customFormat="1" ht="26.4" x14ac:dyDescent="0.3">
      <c r="A144" s="1141" t="s">
        <v>3135</v>
      </c>
      <c r="B144" s="1142" t="s">
        <v>3136</v>
      </c>
      <c r="C144" s="1143" t="s">
        <v>3137</v>
      </c>
      <c r="D144" s="1143" t="s">
        <v>3138</v>
      </c>
      <c r="E144" s="1144" t="s">
        <v>3139</v>
      </c>
      <c r="F144" s="1145" t="s">
        <v>4625</v>
      </c>
      <c r="G144" s="1146" t="s">
        <v>4626</v>
      </c>
      <c r="H144" s="1230"/>
    </row>
    <row r="145" spans="1:11" s="893" customFormat="1" ht="4.5" customHeight="1" x14ac:dyDescent="0.3">
      <c r="A145" s="721"/>
      <c r="B145" s="721"/>
      <c r="C145" s="722"/>
      <c r="D145" s="722"/>
      <c r="E145" s="723"/>
      <c r="F145" s="724"/>
      <c r="G145" s="725"/>
      <c r="H145" s="1230"/>
    </row>
    <row r="146" spans="1:11" s="114" customFormat="1" x14ac:dyDescent="0.3">
      <c r="A146" s="447" t="s">
        <v>186</v>
      </c>
      <c r="B146" s="524" t="s">
        <v>3291</v>
      </c>
      <c r="C146" s="448"/>
      <c r="D146" s="728"/>
      <c r="E146" s="448"/>
      <c r="F146" s="448"/>
      <c r="G146" s="449"/>
      <c r="H146" s="1230"/>
    </row>
    <row r="147" spans="1:11" x14ac:dyDescent="0.3">
      <c r="A147" s="364" t="s">
        <v>3026</v>
      </c>
      <c r="B147" s="742" t="s">
        <v>2704</v>
      </c>
      <c r="C147" s="389" t="s">
        <v>3141</v>
      </c>
      <c r="D147" s="729" t="s">
        <v>237</v>
      </c>
      <c r="E147" s="390"/>
      <c r="F147" s="391"/>
      <c r="G147" s="392"/>
      <c r="H147" s="1229"/>
    </row>
    <row r="148" spans="1:11" x14ac:dyDescent="0.3">
      <c r="A148" s="545"/>
      <c r="B148" s="743" t="s">
        <v>3958</v>
      </c>
      <c r="C148" s="531" t="s">
        <v>3141</v>
      </c>
      <c r="D148" s="746" t="s">
        <v>3142</v>
      </c>
      <c r="E148" s="419">
        <v>0.23949999999999999</v>
      </c>
      <c r="F148" s="591">
        <v>14.3</v>
      </c>
      <c r="G148" s="544">
        <f>TRUNC(E148*F148,2)</f>
        <v>3.42</v>
      </c>
      <c r="H148" s="1229"/>
      <c r="I148" s="1233"/>
    </row>
    <row r="149" spans="1:11" x14ac:dyDescent="0.3">
      <c r="A149" s="1344" t="s">
        <v>4471</v>
      </c>
      <c r="B149" s="1345"/>
      <c r="C149" s="1345"/>
      <c r="D149" s="1345"/>
      <c r="E149" s="1345"/>
      <c r="F149" s="1346"/>
      <c r="G149" s="1152">
        <f>TRUNC(SUM(G147:G148),2)</f>
        <v>3.42</v>
      </c>
      <c r="H149" s="1229"/>
    </row>
    <row r="150" spans="1:11" x14ac:dyDescent="0.3">
      <c r="A150" s="1344" t="s">
        <v>4472</v>
      </c>
      <c r="B150" s="1345"/>
      <c r="C150" s="1345"/>
      <c r="D150" s="1345"/>
      <c r="E150" s="1345"/>
      <c r="F150" s="1346"/>
      <c r="G150" s="1152">
        <v>0</v>
      </c>
      <c r="H150" s="1229"/>
    </row>
    <row r="151" spans="1:11" x14ac:dyDescent="0.3">
      <c r="A151" s="1156"/>
      <c r="B151" s="1154"/>
      <c r="C151" s="1154"/>
      <c r="D151" s="1154"/>
      <c r="E151" s="1154"/>
      <c r="F151" s="1155" t="s">
        <v>4627</v>
      </c>
      <c r="G151" s="1152">
        <f>TRUNC(SUM(G149:G150),2)</f>
        <v>3.42</v>
      </c>
      <c r="H151" s="1229"/>
      <c r="J151" s="1233"/>
    </row>
    <row r="152" spans="1:11" s="114" customFormat="1" x14ac:dyDescent="0.3">
      <c r="A152" s="906"/>
      <c r="B152" s="801"/>
      <c r="C152" s="432"/>
      <c r="D152" s="786"/>
      <c r="E152" s="432"/>
      <c r="F152" s="432"/>
      <c r="G152" s="433"/>
      <c r="H152" s="1230"/>
    </row>
    <row r="153" spans="1:11" s="893" customFormat="1" x14ac:dyDescent="0.3">
      <c r="A153" s="906"/>
      <c r="B153" s="801"/>
      <c r="C153" s="906"/>
      <c r="D153" s="913"/>
      <c r="E153" s="906"/>
      <c r="F153" s="906"/>
      <c r="G153" s="910"/>
      <c r="H153" s="1230"/>
    </row>
    <row r="154" spans="1:11" s="893" customFormat="1" ht="26.4" x14ac:dyDescent="0.3">
      <c r="A154" s="1141" t="s">
        <v>3135</v>
      </c>
      <c r="B154" s="1142" t="s">
        <v>3136</v>
      </c>
      <c r="C154" s="1143" t="s">
        <v>3137</v>
      </c>
      <c r="D154" s="1143" t="s">
        <v>3138</v>
      </c>
      <c r="E154" s="1144" t="s">
        <v>3139</v>
      </c>
      <c r="F154" s="1145" t="s">
        <v>4625</v>
      </c>
      <c r="G154" s="1146" t="s">
        <v>4626</v>
      </c>
      <c r="H154" s="1230"/>
    </row>
    <row r="155" spans="1:11" s="893" customFormat="1" ht="4.5" customHeight="1" x14ac:dyDescent="0.3">
      <c r="A155" s="721"/>
      <c r="B155" s="721"/>
      <c r="C155" s="722"/>
      <c r="D155" s="722"/>
      <c r="E155" s="723"/>
      <c r="F155" s="724"/>
      <c r="G155" s="725"/>
      <c r="H155" s="1230"/>
    </row>
    <row r="156" spans="1:11" s="114" customFormat="1" x14ac:dyDescent="0.3">
      <c r="A156" s="447" t="s">
        <v>192</v>
      </c>
      <c r="B156" s="524" t="s">
        <v>208</v>
      </c>
      <c r="C156" s="448"/>
      <c r="D156" s="728"/>
      <c r="E156" s="448"/>
      <c r="F156" s="448"/>
      <c r="G156" s="449"/>
      <c r="H156" s="1230"/>
    </row>
    <row r="157" spans="1:11" ht="52.8" x14ac:dyDescent="0.3">
      <c r="A157" s="364" t="s">
        <v>2754</v>
      </c>
      <c r="B157" s="742" t="s">
        <v>2702</v>
      </c>
      <c r="C157" s="389" t="s">
        <v>3141</v>
      </c>
      <c r="D157" s="729" t="s">
        <v>3133</v>
      </c>
      <c r="E157" s="390"/>
      <c r="F157" s="391"/>
      <c r="G157" s="392"/>
      <c r="H157" s="1229"/>
    </row>
    <row r="158" spans="1:11" x14ac:dyDescent="0.3">
      <c r="A158" s="743"/>
      <c r="B158" s="743" t="s">
        <v>3964</v>
      </c>
      <c r="C158" s="744" t="s">
        <v>3141</v>
      </c>
      <c r="D158" s="744" t="s">
        <v>3142</v>
      </c>
      <c r="E158" s="733">
        <v>3.9674999999999998</v>
      </c>
      <c r="F158" s="747">
        <v>16.87</v>
      </c>
      <c r="G158" s="1159">
        <f>TRUNC(E158*F158,2)</f>
        <v>66.930000000000007</v>
      </c>
      <c r="H158" s="1229"/>
      <c r="J158" s="1234"/>
    </row>
    <row r="159" spans="1:11" ht="26.4" x14ac:dyDescent="0.3">
      <c r="A159" s="743"/>
      <c r="B159" s="743" t="s">
        <v>4096</v>
      </c>
      <c r="C159" s="744" t="s">
        <v>3141</v>
      </c>
      <c r="D159" s="744" t="s">
        <v>3142</v>
      </c>
      <c r="E159" s="733">
        <v>4</v>
      </c>
      <c r="F159" s="747">
        <v>15.2</v>
      </c>
      <c r="G159" s="1159">
        <f>TRUNC(E159*F159,2)</f>
        <v>60.8</v>
      </c>
      <c r="H159" s="1229"/>
      <c r="I159" s="879"/>
      <c r="J159" s="1234"/>
      <c r="K159" s="879"/>
    </row>
    <row r="160" spans="1:11" ht="26.4" x14ac:dyDescent="0.3">
      <c r="A160" s="750"/>
      <c r="B160" s="750" t="s">
        <v>4097</v>
      </c>
      <c r="C160" s="744" t="s">
        <v>3141</v>
      </c>
      <c r="D160" s="744" t="s">
        <v>3142</v>
      </c>
      <c r="E160" s="733">
        <v>4</v>
      </c>
      <c r="F160" s="747">
        <v>15.89</v>
      </c>
      <c r="G160" s="1159">
        <f>TRUNC(E160*F160,2)</f>
        <v>63.56</v>
      </c>
      <c r="H160" s="1229"/>
      <c r="I160" s="879"/>
      <c r="J160" s="1234"/>
      <c r="K160" s="879"/>
    </row>
    <row r="161" spans="1:11" ht="52.8" x14ac:dyDescent="0.3">
      <c r="A161" s="750"/>
      <c r="B161" s="750" t="s">
        <v>4098</v>
      </c>
      <c r="C161" s="744" t="s">
        <v>3141</v>
      </c>
      <c r="D161" s="744" t="s">
        <v>4099</v>
      </c>
      <c r="E161" s="429">
        <v>1E-3</v>
      </c>
      <c r="F161" s="747">
        <v>303</v>
      </c>
      <c r="G161" s="1159">
        <f>TRUNC(E161*F161,2)</f>
        <v>0.3</v>
      </c>
      <c r="H161" s="1229"/>
      <c r="I161" s="879"/>
      <c r="J161" s="1234"/>
    </row>
    <row r="162" spans="1:11" x14ac:dyDescent="0.3">
      <c r="A162" s="1344" t="s">
        <v>4471</v>
      </c>
      <c r="B162" s="1345"/>
      <c r="C162" s="1345"/>
      <c r="D162" s="1345"/>
      <c r="E162" s="1345"/>
      <c r="F162" s="1346"/>
      <c r="G162" s="1152">
        <f>TRUNC(SUM(G158:G160),2)</f>
        <v>191.29</v>
      </c>
      <c r="H162" s="1229"/>
    </row>
    <row r="163" spans="1:11" x14ac:dyDescent="0.3">
      <c r="A163" s="1344" t="s">
        <v>4472</v>
      </c>
      <c r="B163" s="1345"/>
      <c r="C163" s="1345"/>
      <c r="D163" s="1345"/>
      <c r="E163" s="1345"/>
      <c r="F163" s="1346"/>
      <c r="G163" s="1152">
        <f>TRUNC(SUM(G161),2)</f>
        <v>0.3</v>
      </c>
      <c r="H163" s="1229"/>
    </row>
    <row r="164" spans="1:11" x14ac:dyDescent="0.3">
      <c r="A164" s="1156" t="s">
        <v>4668</v>
      </c>
      <c r="B164" s="1154"/>
      <c r="C164" s="1154"/>
      <c r="D164" s="1154"/>
      <c r="E164" s="1154"/>
      <c r="F164" s="1155" t="s">
        <v>4627</v>
      </c>
      <c r="G164" s="1152">
        <f>TRUNC(SUM(G162:G163),2)</f>
        <v>191.59</v>
      </c>
      <c r="H164" s="1229"/>
      <c r="J164" s="1233"/>
    </row>
    <row r="165" spans="1:11" s="858" customFormat="1" x14ac:dyDescent="0.3">
      <c r="A165" s="906"/>
      <c r="B165" s="801"/>
      <c r="C165" s="906"/>
      <c r="D165" s="913"/>
      <c r="E165" s="906"/>
      <c r="F165" s="906"/>
      <c r="G165" s="910"/>
      <c r="H165" s="1229"/>
    </row>
    <row r="166" spans="1:11" s="879" customFormat="1" x14ac:dyDescent="0.3">
      <c r="A166" s="906"/>
      <c r="B166" s="801"/>
      <c r="C166" s="906"/>
      <c r="D166" s="913"/>
      <c r="E166" s="906"/>
      <c r="F166" s="906"/>
      <c r="G166" s="910"/>
      <c r="H166" s="1229"/>
    </row>
    <row r="167" spans="1:11" s="893" customFormat="1" ht="26.4" x14ac:dyDescent="0.3">
      <c r="A167" s="1141" t="s">
        <v>3135</v>
      </c>
      <c r="B167" s="1142" t="s">
        <v>3136</v>
      </c>
      <c r="C167" s="1143" t="s">
        <v>3137</v>
      </c>
      <c r="D167" s="1143" t="s">
        <v>3138</v>
      </c>
      <c r="E167" s="1144" t="s">
        <v>3139</v>
      </c>
      <c r="F167" s="1145" t="s">
        <v>4625</v>
      </c>
      <c r="G167" s="1146" t="s">
        <v>4626</v>
      </c>
      <c r="H167" s="1230"/>
    </row>
    <row r="168" spans="1:11" s="893" customFormat="1" ht="4.5" customHeight="1" x14ac:dyDescent="0.3">
      <c r="A168" s="721"/>
      <c r="B168" s="721"/>
      <c r="C168" s="722"/>
      <c r="D168" s="722"/>
      <c r="E168" s="723"/>
      <c r="F168" s="724"/>
      <c r="G168" s="725"/>
      <c r="H168" s="1230"/>
    </row>
    <row r="169" spans="1:11" s="114" customFormat="1" x14ac:dyDescent="0.3">
      <c r="A169" s="447" t="s">
        <v>195</v>
      </c>
      <c r="B169" s="524" t="s">
        <v>212</v>
      </c>
      <c r="C169" s="448"/>
      <c r="D169" s="728"/>
      <c r="E169" s="448"/>
      <c r="F169" s="448"/>
      <c r="G169" s="449"/>
      <c r="H169" s="1230"/>
    </row>
    <row r="170" spans="1:11" x14ac:dyDescent="0.3">
      <c r="A170" s="364" t="s">
        <v>2755</v>
      </c>
      <c r="B170" s="742" t="s">
        <v>2699</v>
      </c>
      <c r="C170" s="389" t="s">
        <v>3141</v>
      </c>
      <c r="D170" s="729" t="s">
        <v>3133</v>
      </c>
      <c r="E170" s="390"/>
      <c r="F170" s="391"/>
      <c r="G170" s="392"/>
      <c r="H170" s="1229"/>
    </row>
    <row r="171" spans="1:11" x14ac:dyDescent="0.3">
      <c r="A171" s="548"/>
      <c r="B171" s="549" t="s">
        <v>3959</v>
      </c>
      <c r="C171" s="546" t="s">
        <v>3141</v>
      </c>
      <c r="D171" s="744" t="s">
        <v>3142</v>
      </c>
      <c r="E171" s="393">
        <v>3.95E-2</v>
      </c>
      <c r="F171" s="591">
        <v>19.350000000000001</v>
      </c>
      <c r="G171" s="1159">
        <f>TRUNC(E171*F171,2)</f>
        <v>0.76</v>
      </c>
      <c r="H171" s="1229"/>
      <c r="J171" s="1234"/>
    </row>
    <row r="172" spans="1:11" x14ac:dyDescent="0.3">
      <c r="A172" s="545"/>
      <c r="B172" s="743" t="s">
        <v>3958</v>
      </c>
      <c r="C172" s="546" t="s">
        <v>3141</v>
      </c>
      <c r="D172" s="744" t="s">
        <v>3142</v>
      </c>
      <c r="E172" s="393">
        <v>0.12</v>
      </c>
      <c r="F172" s="591">
        <v>14.3</v>
      </c>
      <c r="G172" s="1159">
        <f>TRUNC(E172*F172,2)</f>
        <v>1.71</v>
      </c>
      <c r="H172" s="1229"/>
      <c r="J172" s="1234"/>
      <c r="K172" s="879"/>
    </row>
    <row r="173" spans="1:11" x14ac:dyDescent="0.3">
      <c r="A173" s="1344" t="s">
        <v>4471</v>
      </c>
      <c r="B173" s="1345"/>
      <c r="C173" s="1345"/>
      <c r="D173" s="1345"/>
      <c r="E173" s="1345"/>
      <c r="F173" s="1346"/>
      <c r="G173" s="1152">
        <f>TRUNC(SUM(G171:G172),2)</f>
        <v>2.4700000000000002</v>
      </c>
      <c r="H173" s="1229"/>
    </row>
    <row r="174" spans="1:11" x14ac:dyDescent="0.3">
      <c r="A174" s="1344" t="s">
        <v>4472</v>
      </c>
      <c r="B174" s="1345"/>
      <c r="C174" s="1345"/>
      <c r="D174" s="1345"/>
      <c r="E174" s="1345"/>
      <c r="F174" s="1346"/>
      <c r="G174" s="1152">
        <v>0</v>
      </c>
      <c r="H174" s="1229"/>
    </row>
    <row r="175" spans="1:11" x14ac:dyDescent="0.3">
      <c r="A175" s="1156"/>
      <c r="B175" s="1154"/>
      <c r="C175" s="1154"/>
      <c r="D175" s="1154"/>
      <c r="E175" s="1154"/>
      <c r="F175" s="1155" t="s">
        <v>4627</v>
      </c>
      <c r="G175" s="1152">
        <f>TRUNC(SUM(G173:G174),2)</f>
        <v>2.4700000000000002</v>
      </c>
      <c r="H175" s="1229"/>
      <c r="J175" s="1233"/>
    </row>
    <row r="176" spans="1:11" s="114" customFormat="1" x14ac:dyDescent="0.3">
      <c r="A176" s="906"/>
      <c r="B176" s="801"/>
      <c r="C176" s="432"/>
      <c r="D176" s="786"/>
      <c r="E176" s="432"/>
      <c r="F176" s="432"/>
      <c r="G176" s="433"/>
      <c r="H176" s="1230"/>
    </row>
    <row r="177" spans="1:11" s="114" customFormat="1" x14ac:dyDescent="0.3">
      <c r="A177" s="432"/>
      <c r="B177" s="801"/>
      <c r="C177" s="432"/>
      <c r="D177" s="786"/>
      <c r="E177" s="432"/>
      <c r="F177" s="432"/>
      <c r="G177" s="433"/>
      <c r="H177" s="1230"/>
    </row>
    <row r="178" spans="1:11" s="893" customFormat="1" ht="26.4" x14ac:dyDescent="0.3">
      <c r="A178" s="1141" t="s">
        <v>3135</v>
      </c>
      <c r="B178" s="1142" t="s">
        <v>3136</v>
      </c>
      <c r="C178" s="1143" t="s">
        <v>3137</v>
      </c>
      <c r="D178" s="1143" t="s">
        <v>3138</v>
      </c>
      <c r="E178" s="1144" t="s">
        <v>3139</v>
      </c>
      <c r="F178" s="1145" t="s">
        <v>4625</v>
      </c>
      <c r="G178" s="1146" t="s">
        <v>4626</v>
      </c>
      <c r="H178" s="1230"/>
    </row>
    <row r="179" spans="1:11" s="893" customFormat="1" ht="4.5" customHeight="1" x14ac:dyDescent="0.3">
      <c r="A179" s="721"/>
      <c r="B179" s="721"/>
      <c r="C179" s="722"/>
      <c r="D179" s="722"/>
      <c r="E179" s="723"/>
      <c r="F179" s="724"/>
      <c r="G179" s="725"/>
      <c r="H179" s="1230"/>
    </row>
    <row r="180" spans="1:11" s="114" customFormat="1" x14ac:dyDescent="0.3">
      <c r="A180" s="447" t="s">
        <v>2784</v>
      </c>
      <c r="B180" s="524" t="s">
        <v>3290</v>
      </c>
      <c r="C180" s="448"/>
      <c r="D180" s="728"/>
      <c r="E180" s="448"/>
      <c r="F180" s="448"/>
      <c r="G180" s="449"/>
      <c r="H180" s="1230"/>
    </row>
    <row r="181" spans="1:11" x14ac:dyDescent="0.3">
      <c r="A181" s="364" t="s">
        <v>2785</v>
      </c>
      <c r="B181" s="702" t="s">
        <v>2700</v>
      </c>
      <c r="C181" s="389" t="s">
        <v>3141</v>
      </c>
      <c r="D181" s="729" t="s">
        <v>3133</v>
      </c>
      <c r="E181" s="390"/>
      <c r="F181" s="391"/>
      <c r="G181" s="392"/>
      <c r="H181" s="1229"/>
    </row>
    <row r="182" spans="1:11" x14ac:dyDescent="0.3">
      <c r="A182" s="551"/>
      <c r="B182" s="743" t="s">
        <v>3966</v>
      </c>
      <c r="C182" s="546" t="s">
        <v>3141</v>
      </c>
      <c r="D182" s="744" t="s">
        <v>3142</v>
      </c>
      <c r="E182" s="393">
        <v>0.39860000000000001</v>
      </c>
      <c r="F182" s="747">
        <v>19.350000000000001</v>
      </c>
      <c r="G182" s="1159">
        <f>TRUNC(E182*F182,2)</f>
        <v>7.71</v>
      </c>
      <c r="H182" s="1229"/>
      <c r="J182" s="1234"/>
    </row>
    <row r="183" spans="1:11" x14ac:dyDescent="0.3">
      <c r="A183" s="545"/>
      <c r="B183" s="743" t="s">
        <v>3958</v>
      </c>
      <c r="C183" s="546" t="s">
        <v>3141</v>
      </c>
      <c r="D183" s="744" t="s">
        <v>3142</v>
      </c>
      <c r="E183" s="393">
        <v>0.39950000000000002</v>
      </c>
      <c r="F183" s="591">
        <v>14.3</v>
      </c>
      <c r="G183" s="1159">
        <f>TRUNC(E183*F183,2)</f>
        <v>5.71</v>
      </c>
      <c r="H183" s="1229"/>
      <c r="J183" s="1234"/>
      <c r="K183" s="879"/>
    </row>
    <row r="184" spans="1:11" x14ac:dyDescent="0.3">
      <c r="A184" s="1344" t="s">
        <v>4471</v>
      </c>
      <c r="B184" s="1345"/>
      <c r="C184" s="1345"/>
      <c r="D184" s="1345"/>
      <c r="E184" s="1345"/>
      <c r="F184" s="1346"/>
      <c r="G184" s="1152">
        <f>TRUNC(SUM(G182:G183),2)</f>
        <v>13.42</v>
      </c>
      <c r="H184" s="1229"/>
    </row>
    <row r="185" spans="1:11" x14ac:dyDescent="0.3">
      <c r="A185" s="1344" t="s">
        <v>4472</v>
      </c>
      <c r="B185" s="1345"/>
      <c r="C185" s="1345"/>
      <c r="D185" s="1345"/>
      <c r="E185" s="1345"/>
      <c r="F185" s="1346"/>
      <c r="G185" s="1152">
        <v>0</v>
      </c>
      <c r="H185" s="1229"/>
    </row>
    <row r="186" spans="1:11" x14ac:dyDescent="0.3">
      <c r="A186" s="1156"/>
      <c r="B186" s="1154"/>
      <c r="C186" s="1154"/>
      <c r="D186" s="1154"/>
      <c r="E186" s="1154"/>
      <c r="F186" s="1155" t="s">
        <v>4627</v>
      </c>
      <c r="G186" s="1152">
        <f>TRUNC(SUM(G184:G185),2)</f>
        <v>13.42</v>
      </c>
      <c r="H186" s="1229"/>
      <c r="J186" s="1233"/>
    </row>
    <row r="187" spans="1:11" s="114" customFormat="1" x14ac:dyDescent="0.3">
      <c r="A187" s="432"/>
      <c r="B187" s="801"/>
      <c r="C187" s="432"/>
      <c r="D187" s="786"/>
      <c r="E187" s="432"/>
      <c r="F187" s="432"/>
      <c r="G187" s="433"/>
      <c r="H187" s="1230"/>
    </row>
    <row r="188" spans="1:11" s="893" customFormat="1" x14ac:dyDescent="0.3">
      <c r="A188" s="906"/>
      <c r="B188" s="801"/>
      <c r="C188" s="906"/>
      <c r="D188" s="913"/>
      <c r="E188" s="906"/>
      <c r="F188" s="906"/>
      <c r="G188" s="910"/>
      <c r="H188" s="1230"/>
    </row>
    <row r="189" spans="1:11" s="893" customFormat="1" ht="26.4" x14ac:dyDescent="0.3">
      <c r="A189" s="1141" t="s">
        <v>3135</v>
      </c>
      <c r="B189" s="1142" t="s">
        <v>3136</v>
      </c>
      <c r="C189" s="1143" t="s">
        <v>3137</v>
      </c>
      <c r="D189" s="1143" t="s">
        <v>3138</v>
      </c>
      <c r="E189" s="1144" t="s">
        <v>3139</v>
      </c>
      <c r="F189" s="1145" t="s">
        <v>4625</v>
      </c>
      <c r="G189" s="1146" t="s">
        <v>4626</v>
      </c>
      <c r="H189" s="1230"/>
    </row>
    <row r="190" spans="1:11" s="893" customFormat="1" ht="4.5" customHeight="1" x14ac:dyDescent="0.3">
      <c r="A190" s="721"/>
      <c r="B190" s="721"/>
      <c r="C190" s="722"/>
      <c r="D190" s="722"/>
      <c r="E190" s="723"/>
      <c r="F190" s="724"/>
      <c r="G190" s="725"/>
      <c r="H190" s="1230"/>
    </row>
    <row r="191" spans="1:11" s="114" customFormat="1" x14ac:dyDescent="0.3">
      <c r="A191" s="447" t="s">
        <v>2784</v>
      </c>
      <c r="B191" s="524" t="s">
        <v>3290</v>
      </c>
      <c r="C191" s="448"/>
      <c r="D191" s="728"/>
      <c r="E191" s="448"/>
      <c r="F191" s="448"/>
      <c r="G191" s="449"/>
      <c r="H191" s="1230"/>
    </row>
    <row r="192" spans="1:11" x14ac:dyDescent="0.3">
      <c r="A192" s="364" t="s">
        <v>2790</v>
      </c>
      <c r="B192" s="702" t="s">
        <v>2705</v>
      </c>
      <c r="C192" s="389" t="s">
        <v>3141</v>
      </c>
      <c r="D192" s="729" t="s">
        <v>3201</v>
      </c>
      <c r="E192" s="390"/>
      <c r="F192" s="391"/>
      <c r="G192" s="392"/>
      <c r="H192" s="1229"/>
    </row>
    <row r="193" spans="1:11" x14ac:dyDescent="0.3">
      <c r="A193" s="551"/>
      <c r="B193" s="743" t="s">
        <v>3967</v>
      </c>
      <c r="C193" s="546" t="s">
        <v>3141</v>
      </c>
      <c r="D193" s="744" t="s">
        <v>3142</v>
      </c>
      <c r="E193" s="393">
        <v>0.39879999999999999</v>
      </c>
      <c r="F193" s="747">
        <v>19.010000000000002</v>
      </c>
      <c r="G193" s="1159">
        <f>TRUNC(E193*F193,2)</f>
        <v>7.58</v>
      </c>
      <c r="H193" s="1229"/>
      <c r="J193" s="1234"/>
    </row>
    <row r="194" spans="1:11" x14ac:dyDescent="0.3">
      <c r="A194" s="545"/>
      <c r="B194" s="743" t="s">
        <v>3958</v>
      </c>
      <c r="C194" s="546" t="s">
        <v>3141</v>
      </c>
      <c r="D194" s="744" t="s">
        <v>3142</v>
      </c>
      <c r="E194" s="393">
        <v>0.39899000000000001</v>
      </c>
      <c r="F194" s="591">
        <v>14.3</v>
      </c>
      <c r="G194" s="1159">
        <f>TRUNC(E194*F194,2)</f>
        <v>5.7</v>
      </c>
      <c r="H194" s="1229"/>
      <c r="J194" s="1234"/>
      <c r="K194" s="879"/>
    </row>
    <row r="195" spans="1:11" x14ac:dyDescent="0.3">
      <c r="A195" s="1344" t="s">
        <v>4471</v>
      </c>
      <c r="B195" s="1345"/>
      <c r="C195" s="1345"/>
      <c r="D195" s="1345"/>
      <c r="E195" s="1345"/>
      <c r="F195" s="1346"/>
      <c r="G195" s="1152">
        <f>TRUNC(SUM(G193:G194),2)</f>
        <v>13.28</v>
      </c>
      <c r="H195" s="1229"/>
    </row>
    <row r="196" spans="1:11" x14ac:dyDescent="0.3">
      <c r="A196" s="1344" t="s">
        <v>4472</v>
      </c>
      <c r="B196" s="1345"/>
      <c r="C196" s="1345"/>
      <c r="D196" s="1345"/>
      <c r="E196" s="1345"/>
      <c r="F196" s="1346"/>
      <c r="G196" s="1152">
        <v>0</v>
      </c>
      <c r="H196" s="1229"/>
    </row>
    <row r="197" spans="1:11" x14ac:dyDescent="0.3">
      <c r="A197" s="1156"/>
      <c r="B197" s="1154"/>
      <c r="C197" s="1154"/>
      <c r="D197" s="1154"/>
      <c r="E197" s="1154"/>
      <c r="F197" s="1155" t="s">
        <v>4627</v>
      </c>
      <c r="G197" s="1152">
        <f>TRUNC(SUM(G195:G196),2)</f>
        <v>13.28</v>
      </c>
      <c r="H197" s="1229"/>
      <c r="J197" s="1233"/>
    </row>
    <row r="198" spans="1:11" s="114" customFormat="1" x14ac:dyDescent="0.3">
      <c r="A198" s="432"/>
      <c r="B198" s="801"/>
      <c r="C198" s="432"/>
      <c r="D198" s="786"/>
      <c r="E198" s="432"/>
      <c r="F198" s="432"/>
      <c r="G198" s="433"/>
      <c r="H198" s="1230"/>
    </row>
    <row r="199" spans="1:11" s="893" customFormat="1" x14ac:dyDescent="0.3">
      <c r="A199" s="906"/>
      <c r="B199" s="801"/>
      <c r="C199" s="906"/>
      <c r="D199" s="913"/>
      <c r="E199" s="906"/>
      <c r="F199" s="906"/>
      <c r="G199" s="910"/>
      <c r="H199" s="1230"/>
    </row>
    <row r="200" spans="1:11" s="893" customFormat="1" ht="26.4" x14ac:dyDescent="0.3">
      <c r="A200" s="1141" t="s">
        <v>3135</v>
      </c>
      <c r="B200" s="1142" t="s">
        <v>3136</v>
      </c>
      <c r="C200" s="1143" t="s">
        <v>3137</v>
      </c>
      <c r="D200" s="1143" t="s">
        <v>3138</v>
      </c>
      <c r="E200" s="1144" t="s">
        <v>3139</v>
      </c>
      <c r="F200" s="1145" t="s">
        <v>4625</v>
      </c>
      <c r="G200" s="1146" t="s">
        <v>4626</v>
      </c>
      <c r="H200" s="1230"/>
    </row>
    <row r="201" spans="1:11" s="893" customFormat="1" ht="4.5" customHeight="1" x14ac:dyDescent="0.3">
      <c r="A201" s="721"/>
      <c r="B201" s="721"/>
      <c r="C201" s="722"/>
      <c r="D201" s="722"/>
      <c r="E201" s="723"/>
      <c r="F201" s="724"/>
      <c r="G201" s="725"/>
      <c r="H201" s="1230"/>
    </row>
    <row r="202" spans="1:11" s="114" customFormat="1" x14ac:dyDescent="0.3">
      <c r="A202" s="447" t="s">
        <v>2784</v>
      </c>
      <c r="B202" s="524" t="s">
        <v>3290</v>
      </c>
      <c r="C202" s="448"/>
      <c r="D202" s="728"/>
      <c r="E202" s="448"/>
      <c r="F202" s="448"/>
      <c r="G202" s="449"/>
      <c r="H202" s="1230"/>
    </row>
    <row r="203" spans="1:11" ht="26.4" x14ac:dyDescent="0.3">
      <c r="A203" s="364" t="s">
        <v>2791</v>
      </c>
      <c r="B203" s="702" t="s">
        <v>2706</v>
      </c>
      <c r="C203" s="389" t="s">
        <v>3141</v>
      </c>
      <c r="D203" s="729" t="s">
        <v>60</v>
      </c>
      <c r="E203" s="390"/>
      <c r="F203" s="391"/>
      <c r="G203" s="392"/>
      <c r="H203" s="1229"/>
    </row>
    <row r="204" spans="1:11" x14ac:dyDescent="0.3">
      <c r="A204" s="551"/>
      <c r="B204" s="743" t="s">
        <v>3967</v>
      </c>
      <c r="C204" s="546" t="s">
        <v>3141</v>
      </c>
      <c r="D204" s="744" t="s">
        <v>3142</v>
      </c>
      <c r="E204" s="393">
        <v>0.79769999999999996</v>
      </c>
      <c r="F204" s="747">
        <v>19.010000000000002</v>
      </c>
      <c r="G204" s="1159">
        <f>TRUNC(E204*F204,2)</f>
        <v>15.16</v>
      </c>
      <c r="H204" s="1229"/>
      <c r="J204" s="1234"/>
    </row>
    <row r="205" spans="1:11" x14ac:dyDescent="0.3">
      <c r="A205" s="545"/>
      <c r="B205" s="743" t="s">
        <v>3958</v>
      </c>
      <c r="C205" s="546" t="s">
        <v>3141</v>
      </c>
      <c r="D205" s="744" t="s">
        <v>3142</v>
      </c>
      <c r="E205" s="393">
        <v>1.5960000000000001</v>
      </c>
      <c r="F205" s="591">
        <v>14.3</v>
      </c>
      <c r="G205" s="1159">
        <f>TRUNC(E205*F205,2)</f>
        <v>22.82</v>
      </c>
      <c r="H205" s="1229"/>
      <c r="J205" s="1234"/>
      <c r="K205" s="879"/>
    </row>
    <row r="206" spans="1:11" x14ac:dyDescent="0.3">
      <c r="A206" s="1344" t="s">
        <v>4471</v>
      </c>
      <c r="B206" s="1345"/>
      <c r="C206" s="1345"/>
      <c r="D206" s="1345"/>
      <c r="E206" s="1345"/>
      <c r="F206" s="1346"/>
      <c r="G206" s="1152">
        <f>TRUNC(SUM(G204:G205),2)</f>
        <v>37.979999999999997</v>
      </c>
      <c r="H206" s="1229"/>
    </row>
    <row r="207" spans="1:11" x14ac:dyDescent="0.3">
      <c r="A207" s="1344" t="s">
        <v>4472</v>
      </c>
      <c r="B207" s="1345"/>
      <c r="C207" s="1345"/>
      <c r="D207" s="1345"/>
      <c r="E207" s="1345"/>
      <c r="F207" s="1346"/>
      <c r="G207" s="1152">
        <v>0</v>
      </c>
      <c r="H207" s="1229"/>
    </row>
    <row r="208" spans="1:11" x14ac:dyDescent="0.3">
      <c r="A208" s="1156"/>
      <c r="B208" s="1154"/>
      <c r="C208" s="1154"/>
      <c r="D208" s="1154"/>
      <c r="E208" s="1154"/>
      <c r="F208" s="1155" t="s">
        <v>4627</v>
      </c>
      <c r="G208" s="1152">
        <f>TRUNC(SUM(G206:G207),2)</f>
        <v>37.979999999999997</v>
      </c>
      <c r="H208" s="1229"/>
      <c r="J208" s="1233"/>
    </row>
    <row r="209" spans="1:11" s="114" customFormat="1" x14ac:dyDescent="0.3">
      <c r="A209" s="432"/>
      <c r="B209" s="801"/>
      <c r="C209" s="432"/>
      <c r="D209" s="786"/>
      <c r="E209" s="432"/>
      <c r="F209" s="432"/>
      <c r="G209" s="433"/>
      <c r="H209" s="1230"/>
    </row>
    <row r="210" spans="1:11" s="893" customFormat="1" x14ac:dyDescent="0.3">
      <c r="A210" s="906"/>
      <c r="B210" s="801"/>
      <c r="C210" s="906"/>
      <c r="D210" s="913"/>
      <c r="E210" s="906"/>
      <c r="F210" s="906"/>
      <c r="G210" s="910"/>
      <c r="H210" s="1230"/>
    </row>
    <row r="211" spans="1:11" s="893" customFormat="1" ht="26.4" x14ac:dyDescent="0.3">
      <c r="A211" s="1141" t="s">
        <v>3135</v>
      </c>
      <c r="B211" s="1142" t="s">
        <v>3136</v>
      </c>
      <c r="C211" s="1143" t="s">
        <v>3137</v>
      </c>
      <c r="D211" s="1143" t="s">
        <v>3138</v>
      </c>
      <c r="E211" s="1144" t="s">
        <v>3139</v>
      </c>
      <c r="F211" s="1145" t="s">
        <v>4625</v>
      </c>
      <c r="G211" s="1146" t="s">
        <v>4626</v>
      </c>
      <c r="H211" s="1230"/>
    </row>
    <row r="212" spans="1:11" s="893" customFormat="1" ht="4.5" customHeight="1" x14ac:dyDescent="0.3">
      <c r="A212" s="721"/>
      <c r="B212" s="721"/>
      <c r="C212" s="722"/>
      <c r="D212" s="722"/>
      <c r="E212" s="723"/>
      <c r="F212" s="724"/>
      <c r="G212" s="725"/>
      <c r="H212" s="1230"/>
    </row>
    <row r="213" spans="1:11" s="114" customFormat="1" x14ac:dyDescent="0.3">
      <c r="A213" s="447" t="s">
        <v>2784</v>
      </c>
      <c r="B213" s="524" t="s">
        <v>2821</v>
      </c>
      <c r="C213" s="448"/>
      <c r="D213" s="728"/>
      <c r="E213" s="448"/>
      <c r="F213" s="448"/>
      <c r="G213" s="449"/>
      <c r="H213" s="1230"/>
    </row>
    <row r="214" spans="1:11" x14ac:dyDescent="0.3">
      <c r="A214" s="364" t="s">
        <v>3713</v>
      </c>
      <c r="B214" s="702" t="s">
        <v>3714</v>
      </c>
      <c r="C214" s="389" t="s">
        <v>3141</v>
      </c>
      <c r="D214" s="729" t="s">
        <v>60</v>
      </c>
      <c r="E214" s="390"/>
      <c r="F214" s="391"/>
      <c r="G214" s="392"/>
      <c r="H214" s="1229"/>
    </row>
    <row r="215" spans="1:11" x14ac:dyDescent="0.3">
      <c r="A215" s="551"/>
      <c r="B215" s="743" t="s">
        <v>3964</v>
      </c>
      <c r="C215" s="546" t="s">
        <v>3141</v>
      </c>
      <c r="D215" s="744" t="s">
        <v>3142</v>
      </c>
      <c r="E215" s="393">
        <v>0.55800000000000005</v>
      </c>
      <c r="F215" s="747">
        <v>16.87</v>
      </c>
      <c r="G215" s="1159">
        <f>TRUNC(E215*F215,2)</f>
        <v>9.41</v>
      </c>
      <c r="H215" s="1229"/>
      <c r="J215" s="1234"/>
    </row>
    <row r="216" spans="1:11" x14ac:dyDescent="0.3">
      <c r="A216" s="551"/>
      <c r="B216" s="743" t="s">
        <v>3966</v>
      </c>
      <c r="C216" s="546" t="s">
        <v>3141</v>
      </c>
      <c r="D216" s="744" t="s">
        <v>3142</v>
      </c>
      <c r="E216" s="393">
        <v>0.17519999999999999</v>
      </c>
      <c r="F216" s="747">
        <v>19.350000000000001</v>
      </c>
      <c r="G216" s="1159">
        <f>TRUNC(E216*F216,2)</f>
        <v>3.39</v>
      </c>
      <c r="H216" s="1229"/>
      <c r="J216" s="1234"/>
      <c r="K216" s="879"/>
    </row>
    <row r="217" spans="1:11" x14ac:dyDescent="0.3">
      <c r="A217" s="1344" t="s">
        <v>4471</v>
      </c>
      <c r="B217" s="1345"/>
      <c r="C217" s="1345"/>
      <c r="D217" s="1345"/>
      <c r="E217" s="1345"/>
      <c r="F217" s="1346"/>
      <c r="G217" s="1152">
        <f>TRUNC(SUM(G215:G216),2)</f>
        <v>12.8</v>
      </c>
      <c r="H217" s="1229"/>
    </row>
    <row r="218" spans="1:11" x14ac:dyDescent="0.3">
      <c r="A218" s="1344" t="s">
        <v>4472</v>
      </c>
      <c r="B218" s="1345"/>
      <c r="C218" s="1345"/>
      <c r="D218" s="1345"/>
      <c r="E218" s="1345"/>
      <c r="F218" s="1346"/>
      <c r="G218" s="1152">
        <v>0</v>
      </c>
      <c r="H218" s="1229"/>
    </row>
    <row r="219" spans="1:11" x14ac:dyDescent="0.3">
      <c r="A219" s="1156" t="s">
        <v>4630</v>
      </c>
      <c r="B219" s="1154"/>
      <c r="C219" s="1154"/>
      <c r="D219" s="1154"/>
      <c r="E219" s="1154"/>
      <c r="F219" s="1155" t="s">
        <v>4627</v>
      </c>
      <c r="G219" s="1152">
        <f>TRUNC(SUM(G217:G218),2)</f>
        <v>12.8</v>
      </c>
      <c r="H219" s="1229"/>
      <c r="J219" s="1233"/>
    </row>
    <row r="220" spans="1:11" x14ac:dyDescent="0.3">
      <c r="A220" s="906"/>
      <c r="B220" s="801"/>
      <c r="C220" s="432"/>
      <c r="D220" s="786"/>
      <c r="E220" s="432"/>
      <c r="F220" s="432"/>
      <c r="G220" s="433"/>
      <c r="H220" s="1229"/>
    </row>
    <row r="221" spans="1:11" s="879" customFormat="1" x14ac:dyDescent="0.3">
      <c r="A221" s="906"/>
      <c r="B221" s="801"/>
      <c r="C221" s="906"/>
      <c r="D221" s="913"/>
      <c r="E221" s="906"/>
      <c r="F221" s="906"/>
      <c r="G221" s="910"/>
      <c r="H221" s="1229"/>
    </row>
    <row r="222" spans="1:11" s="893" customFormat="1" ht="26.4" x14ac:dyDescent="0.3">
      <c r="A222" s="1141" t="s">
        <v>3135</v>
      </c>
      <c r="B222" s="1142" t="s">
        <v>3136</v>
      </c>
      <c r="C222" s="1143" t="s">
        <v>3137</v>
      </c>
      <c r="D222" s="1143" t="s">
        <v>3138</v>
      </c>
      <c r="E222" s="1144" t="s">
        <v>3139</v>
      </c>
      <c r="F222" s="1145" t="s">
        <v>4625</v>
      </c>
      <c r="G222" s="1146" t="s">
        <v>4626</v>
      </c>
      <c r="H222" s="1230"/>
    </row>
    <row r="223" spans="1:11" s="893" customFormat="1" ht="4.5" customHeight="1" x14ac:dyDescent="0.3">
      <c r="A223" s="721"/>
      <c r="B223" s="721"/>
      <c r="C223" s="722"/>
      <c r="D223" s="722"/>
      <c r="E223" s="723"/>
      <c r="F223" s="724"/>
      <c r="G223" s="725"/>
      <c r="H223" s="1230"/>
    </row>
    <row r="224" spans="1:11" x14ac:dyDescent="0.3">
      <c r="A224" s="687" t="s">
        <v>3674</v>
      </c>
      <c r="B224" s="702" t="s">
        <v>3878</v>
      </c>
      <c r="C224" s="365"/>
      <c r="D224" s="729"/>
      <c r="E224" s="365"/>
      <c r="F224" s="365"/>
      <c r="G224" s="366"/>
      <c r="H224" s="1229"/>
    </row>
    <row r="225" spans="1:10" x14ac:dyDescent="0.3">
      <c r="A225" s="687" t="s">
        <v>3698</v>
      </c>
      <c r="B225" s="702" t="s">
        <v>3870</v>
      </c>
      <c r="C225" s="368" t="s">
        <v>3141</v>
      </c>
      <c r="D225" s="711" t="s">
        <v>3871</v>
      </c>
      <c r="E225" s="369"/>
      <c r="F225" s="370"/>
      <c r="G225" s="371"/>
      <c r="H225" s="1229"/>
    </row>
    <row r="226" spans="1:10" x14ac:dyDescent="0.3">
      <c r="A226" s="545"/>
      <c r="B226" s="743" t="s">
        <v>3958</v>
      </c>
      <c r="C226" s="546" t="s">
        <v>3141</v>
      </c>
      <c r="D226" s="550" t="s">
        <v>2558</v>
      </c>
      <c r="E226" s="1235">
        <v>2</v>
      </c>
      <c r="F226" s="591">
        <v>14.3</v>
      </c>
      <c r="G226" s="1159">
        <f>TRUNC(E226*F226,2)</f>
        <v>28.6</v>
      </c>
      <c r="H226" s="1229"/>
      <c r="J226" s="1234"/>
    </row>
    <row r="227" spans="1:10" s="879" customFormat="1" ht="26.4" x14ac:dyDescent="0.3">
      <c r="A227" s="917"/>
      <c r="B227" s="914" t="s">
        <v>4438</v>
      </c>
      <c r="C227" s="912" t="s">
        <v>3141</v>
      </c>
      <c r="D227" s="550" t="s">
        <v>2558</v>
      </c>
      <c r="E227" s="1235">
        <v>0.79767973742236786</v>
      </c>
      <c r="F227" s="1158">
        <v>15.32</v>
      </c>
      <c r="G227" s="1159">
        <f>TRUNC(E227*F227,2)</f>
        <v>12.22</v>
      </c>
      <c r="H227" s="1229"/>
      <c r="J227" s="1234"/>
    </row>
    <row r="228" spans="1:10" s="879" customFormat="1" x14ac:dyDescent="0.3">
      <c r="A228" s="709"/>
      <c r="B228" s="715" t="s">
        <v>4435</v>
      </c>
      <c r="C228" s="716" t="s">
        <v>3145</v>
      </c>
      <c r="D228" s="716" t="s">
        <v>3991</v>
      </c>
      <c r="E228" s="717">
        <v>1.16E-4</v>
      </c>
      <c r="F228" s="1158">
        <v>294250</v>
      </c>
      <c r="G228" s="1159">
        <f>TRUNC(E228*F228,2)</f>
        <v>34.130000000000003</v>
      </c>
      <c r="H228" s="1229"/>
      <c r="J228" s="1234"/>
    </row>
    <row r="229" spans="1:10" s="879" customFormat="1" ht="26.4" x14ac:dyDescent="0.3">
      <c r="A229" s="709"/>
      <c r="B229" s="715" t="s">
        <v>4436</v>
      </c>
      <c r="C229" s="716" t="s">
        <v>3145</v>
      </c>
      <c r="D229" s="716" t="s">
        <v>3991</v>
      </c>
      <c r="E229" s="717">
        <v>1.16E-4</v>
      </c>
      <c r="F229" s="1158">
        <v>39880</v>
      </c>
      <c r="G229" s="1159">
        <f>TRUNC(E229*F229,2)</f>
        <v>4.62</v>
      </c>
      <c r="H229" s="1229"/>
      <c r="J229" s="1234"/>
    </row>
    <row r="230" spans="1:10" s="879" customFormat="1" ht="26.4" x14ac:dyDescent="0.3">
      <c r="A230" s="709"/>
      <c r="B230" s="715" t="s">
        <v>4437</v>
      </c>
      <c r="C230" s="716" t="s">
        <v>3145</v>
      </c>
      <c r="D230" s="716" t="s">
        <v>3991</v>
      </c>
      <c r="E230" s="717">
        <v>1.16E-4</v>
      </c>
      <c r="F230" s="1158">
        <v>165850</v>
      </c>
      <c r="G230" s="1159">
        <f>TRUNC(E230*F230,2)</f>
        <v>19.23</v>
      </c>
      <c r="H230" s="1229"/>
      <c r="J230" s="1234"/>
    </row>
    <row r="231" spans="1:10" x14ac:dyDescent="0.3">
      <c r="A231" s="1344" t="s">
        <v>4471</v>
      </c>
      <c r="B231" s="1345"/>
      <c r="C231" s="1345"/>
      <c r="D231" s="1345"/>
      <c r="E231" s="1345"/>
      <c r="F231" s="1346"/>
      <c r="G231" s="1152">
        <f>TRUNC(SUM(G226:G227),2)</f>
        <v>40.82</v>
      </c>
      <c r="H231" s="1229"/>
    </row>
    <row r="232" spans="1:10" x14ac:dyDescent="0.3">
      <c r="A232" s="1344" t="s">
        <v>4472</v>
      </c>
      <c r="B232" s="1345"/>
      <c r="C232" s="1345"/>
      <c r="D232" s="1345"/>
      <c r="E232" s="1345"/>
      <c r="F232" s="1346"/>
      <c r="G232" s="1152">
        <f>TRUNC(SUM(G228:G230),2)</f>
        <v>57.98</v>
      </c>
      <c r="H232" s="1229"/>
    </row>
    <row r="233" spans="1:10" x14ac:dyDescent="0.3">
      <c r="A233" s="1156" t="s">
        <v>4668</v>
      </c>
      <c r="B233" s="1154"/>
      <c r="C233" s="1154"/>
      <c r="D233" s="1154"/>
      <c r="E233" s="1154"/>
      <c r="F233" s="1155" t="s">
        <v>4627</v>
      </c>
      <c r="G233" s="1152">
        <f>TRUNC(SUM(G231:G232),2)</f>
        <v>98.8</v>
      </c>
      <c r="H233" s="1229"/>
      <c r="J233" s="1233"/>
    </row>
    <row r="234" spans="1:10" x14ac:dyDescent="0.3">
      <c r="A234" s="907"/>
      <c r="C234" s="879"/>
      <c r="E234" s="879"/>
      <c r="F234" s="879"/>
      <c r="G234" s="879"/>
      <c r="H234" s="1229"/>
    </row>
    <row r="235" spans="1:10" x14ac:dyDescent="0.3">
      <c r="A235" s="737"/>
      <c r="H235" s="1229"/>
    </row>
    <row r="236" spans="1:10" s="893" customFormat="1" ht="26.4" x14ac:dyDescent="0.3">
      <c r="A236" s="1141" t="s">
        <v>3135</v>
      </c>
      <c r="B236" s="1142" t="s">
        <v>3136</v>
      </c>
      <c r="C236" s="1143" t="s">
        <v>3137</v>
      </c>
      <c r="D236" s="1143" t="s">
        <v>3138</v>
      </c>
      <c r="E236" s="1144" t="s">
        <v>3139</v>
      </c>
      <c r="F236" s="1145" t="s">
        <v>4625</v>
      </c>
      <c r="G236" s="1146" t="s">
        <v>4626</v>
      </c>
      <c r="H236" s="1230"/>
    </row>
    <row r="237" spans="1:10" s="893" customFormat="1" ht="4.5" customHeight="1" x14ac:dyDescent="0.3">
      <c r="A237" s="721"/>
      <c r="B237" s="721"/>
      <c r="C237" s="722"/>
      <c r="D237" s="722"/>
      <c r="E237" s="723"/>
      <c r="F237" s="724"/>
      <c r="G237" s="725"/>
      <c r="H237" s="1230"/>
    </row>
    <row r="238" spans="1:10" x14ac:dyDescent="0.3">
      <c r="A238" s="687" t="s">
        <v>3674</v>
      </c>
      <c r="B238" s="702" t="s">
        <v>4132</v>
      </c>
      <c r="C238" s="365"/>
      <c r="D238" s="704"/>
      <c r="E238" s="365"/>
      <c r="F238" s="365"/>
      <c r="G238" s="366"/>
      <c r="H238" s="1229"/>
    </row>
    <row r="239" spans="1:10" s="693" customFormat="1" x14ac:dyDescent="0.3">
      <c r="A239" s="687" t="s">
        <v>3698</v>
      </c>
      <c r="B239" s="702" t="s">
        <v>4009</v>
      </c>
      <c r="C239" s="711" t="s">
        <v>3141</v>
      </c>
      <c r="D239" s="711" t="s">
        <v>3879</v>
      </c>
      <c r="E239" s="712"/>
      <c r="F239" s="713"/>
      <c r="G239" s="714"/>
      <c r="H239" s="1229"/>
    </row>
    <row r="240" spans="1:10" s="693" customFormat="1" x14ac:dyDescent="0.3">
      <c r="A240" s="709"/>
      <c r="B240" s="715" t="s">
        <v>4301</v>
      </c>
      <c r="C240" s="704" t="s">
        <v>3141</v>
      </c>
      <c r="D240" s="716" t="s">
        <v>3142</v>
      </c>
      <c r="E240" s="1235">
        <v>0.23917803804878993</v>
      </c>
      <c r="F240" s="591">
        <v>19.010000000000002</v>
      </c>
      <c r="G240" s="1159">
        <f>TRUNC(E240*F240,2)</f>
        <v>4.54</v>
      </c>
      <c r="H240" s="1229"/>
      <c r="J240" s="1234"/>
    </row>
    <row r="241" spans="1:11" s="693" customFormat="1" x14ac:dyDescent="0.3">
      <c r="A241" s="709"/>
      <c r="B241" s="715" t="s">
        <v>4133</v>
      </c>
      <c r="C241" s="704" t="s">
        <v>3141</v>
      </c>
      <c r="D241" s="716" t="s">
        <v>3142</v>
      </c>
      <c r="E241" s="1235">
        <v>0.47817898237953776</v>
      </c>
      <c r="F241" s="591">
        <v>14.88</v>
      </c>
      <c r="G241" s="1159">
        <f t="shared" ref="G241:G246" si="2">TRUNC(E241*F241,2)</f>
        <v>7.11</v>
      </c>
      <c r="H241" s="1229"/>
      <c r="I241" s="879"/>
      <c r="J241" s="1234"/>
      <c r="K241" s="879"/>
    </row>
    <row r="242" spans="1:11" s="693" customFormat="1" x14ac:dyDescent="0.3">
      <c r="A242" s="709"/>
      <c r="B242" s="715" t="s">
        <v>4039</v>
      </c>
      <c r="C242" s="716" t="s">
        <v>3141</v>
      </c>
      <c r="D242" s="716" t="s">
        <v>3142</v>
      </c>
      <c r="E242" s="1235">
        <v>0.19914102535649322</v>
      </c>
      <c r="F242" s="591">
        <v>14.3</v>
      </c>
      <c r="G242" s="1159">
        <f t="shared" si="2"/>
        <v>2.84</v>
      </c>
      <c r="H242" s="1229"/>
      <c r="I242" s="879"/>
      <c r="J242" s="1234"/>
      <c r="K242" s="879"/>
    </row>
    <row r="243" spans="1:11" s="693" customFormat="1" ht="26.4" x14ac:dyDescent="0.3">
      <c r="A243" s="709"/>
      <c r="B243" s="715" t="s">
        <v>4134</v>
      </c>
      <c r="C243" s="716" t="s">
        <v>3132</v>
      </c>
      <c r="D243" s="716" t="s">
        <v>4099</v>
      </c>
      <c r="E243" s="717">
        <v>0.03</v>
      </c>
      <c r="F243" s="1158">
        <v>69.421320196446601</v>
      </c>
      <c r="G243" s="1159">
        <f t="shared" si="2"/>
        <v>2.08</v>
      </c>
      <c r="H243" s="1229"/>
      <c r="I243" s="879"/>
      <c r="J243" s="1234"/>
    </row>
    <row r="244" spans="1:11" s="693" customFormat="1" x14ac:dyDescent="0.3">
      <c r="A244" s="709"/>
      <c r="B244" s="715" t="s">
        <v>4511</v>
      </c>
      <c r="C244" s="716" t="s">
        <v>3132</v>
      </c>
      <c r="D244" s="716" t="s">
        <v>3307</v>
      </c>
      <c r="E244" s="717">
        <v>48.23</v>
      </c>
      <c r="F244" s="1158">
        <v>0.2913</v>
      </c>
      <c r="G244" s="1159">
        <f t="shared" si="2"/>
        <v>14.04</v>
      </c>
      <c r="H244" s="1229"/>
      <c r="I244" s="879"/>
      <c r="J244" s="1234"/>
      <c r="K244" s="879"/>
    </row>
    <row r="245" spans="1:11" s="693" customFormat="1" x14ac:dyDescent="0.3">
      <c r="A245" s="709"/>
      <c r="B245" s="715" t="s">
        <v>4135</v>
      </c>
      <c r="C245" s="716" t="s">
        <v>3132</v>
      </c>
      <c r="D245" s="716" t="s">
        <v>3201</v>
      </c>
      <c r="E245" s="717">
        <v>1</v>
      </c>
      <c r="F245" s="1158">
        <v>125</v>
      </c>
      <c r="G245" s="1159">
        <f>TRUNC(E245*F245,2)</f>
        <v>125</v>
      </c>
      <c r="H245" s="1229"/>
      <c r="I245" s="879"/>
      <c r="J245" s="1234"/>
      <c r="K245" s="879"/>
    </row>
    <row r="246" spans="1:11" s="693" customFormat="1" x14ac:dyDescent="0.3">
      <c r="A246" s="709"/>
      <c r="B246" s="715" t="s">
        <v>4307</v>
      </c>
      <c r="C246" s="716" t="s">
        <v>3132</v>
      </c>
      <c r="D246" s="716" t="s">
        <v>3201</v>
      </c>
      <c r="E246" s="717">
        <v>1</v>
      </c>
      <c r="F246" s="1158">
        <v>62.2</v>
      </c>
      <c r="G246" s="1159">
        <f t="shared" si="2"/>
        <v>62.2</v>
      </c>
      <c r="H246" s="1229"/>
      <c r="I246" s="879"/>
      <c r="J246" s="1234"/>
      <c r="K246" s="879"/>
    </row>
    <row r="247" spans="1:11" s="693" customFormat="1" x14ac:dyDescent="0.3">
      <c r="A247" s="1344" t="s">
        <v>4471</v>
      </c>
      <c r="B247" s="1345"/>
      <c r="C247" s="1345"/>
      <c r="D247" s="1345"/>
      <c r="E247" s="1345"/>
      <c r="F247" s="1346"/>
      <c r="G247" s="1152">
        <f>TRUNC(SUM(G240:G242),2)</f>
        <v>14.49</v>
      </c>
      <c r="H247" s="1229"/>
    </row>
    <row r="248" spans="1:11" s="693" customFormat="1" x14ac:dyDescent="0.3">
      <c r="A248" s="1344" t="s">
        <v>4472</v>
      </c>
      <c r="B248" s="1345"/>
      <c r="C248" s="1345"/>
      <c r="D248" s="1345"/>
      <c r="E248" s="1345"/>
      <c r="F248" s="1346"/>
      <c r="G248" s="1152">
        <f>TRUNC(SUM(G243:G246),2)</f>
        <v>203.32</v>
      </c>
      <c r="H248" s="1229"/>
    </row>
    <row r="249" spans="1:11" s="693" customFormat="1" x14ac:dyDescent="0.3">
      <c r="A249" s="1156" t="s">
        <v>4668</v>
      </c>
      <c r="B249" s="1154"/>
      <c r="C249" s="1154"/>
      <c r="D249" s="1154"/>
      <c r="E249" s="1154"/>
      <c r="F249" s="1155" t="s">
        <v>4627</v>
      </c>
      <c r="G249" s="1152">
        <f>TRUNC(SUM(G247:G248),2)</f>
        <v>217.81</v>
      </c>
      <c r="H249" s="1229"/>
      <c r="J249" s="1233"/>
    </row>
    <row r="250" spans="1:11" s="693" customFormat="1" ht="5.25" customHeight="1" x14ac:dyDescent="0.3">
      <c r="A250" s="906"/>
      <c r="B250" s="801"/>
      <c r="C250" s="906"/>
      <c r="D250" s="913"/>
      <c r="E250" s="906"/>
      <c r="F250" s="906"/>
      <c r="G250" s="910"/>
      <c r="H250" s="1229"/>
    </row>
    <row r="251" spans="1:11" s="879" customFormat="1" ht="5.25" customHeight="1" x14ac:dyDescent="0.3">
      <c r="A251" s="906"/>
      <c r="B251" s="801"/>
      <c r="C251" s="906"/>
      <c r="D251" s="913"/>
      <c r="E251" s="906"/>
      <c r="F251" s="906"/>
      <c r="G251" s="910"/>
      <c r="H251" s="1229"/>
    </row>
    <row r="252" spans="1:11" s="893" customFormat="1" ht="26.4" x14ac:dyDescent="0.3">
      <c r="A252" s="1141" t="s">
        <v>3135</v>
      </c>
      <c r="B252" s="1142" t="s">
        <v>3136</v>
      </c>
      <c r="C252" s="1143" t="s">
        <v>3137</v>
      </c>
      <c r="D252" s="1143" t="s">
        <v>3138</v>
      </c>
      <c r="E252" s="1144" t="s">
        <v>3139</v>
      </c>
      <c r="F252" s="1145" t="s">
        <v>4625</v>
      </c>
      <c r="G252" s="1146" t="s">
        <v>4626</v>
      </c>
      <c r="H252" s="1230"/>
    </row>
    <row r="253" spans="1:11" s="893" customFormat="1" ht="4.5" customHeight="1" x14ac:dyDescent="0.3">
      <c r="A253" s="721"/>
      <c r="B253" s="721"/>
      <c r="C253" s="722"/>
      <c r="D253" s="722"/>
      <c r="E253" s="723"/>
      <c r="F253" s="724"/>
      <c r="G253" s="725"/>
      <c r="H253" s="1230"/>
    </row>
    <row r="254" spans="1:11" x14ac:dyDescent="0.3">
      <c r="A254" s="687" t="s">
        <v>3699</v>
      </c>
      <c r="B254" s="702" t="s">
        <v>3873</v>
      </c>
      <c r="C254" s="368" t="s">
        <v>3141</v>
      </c>
      <c r="D254" s="711" t="s">
        <v>3879</v>
      </c>
      <c r="E254" s="369"/>
      <c r="F254" s="370"/>
      <c r="G254" s="371"/>
      <c r="H254" s="1229"/>
    </row>
    <row r="255" spans="1:11" ht="26.4" x14ac:dyDescent="0.3">
      <c r="A255" s="367"/>
      <c r="B255" s="715" t="s">
        <v>3880</v>
      </c>
      <c r="C255" s="277" t="s">
        <v>3141</v>
      </c>
      <c r="D255" s="716" t="s">
        <v>3142</v>
      </c>
      <c r="E255" s="483">
        <v>5.0000000000000001E-3</v>
      </c>
      <c r="F255" s="591">
        <v>216</v>
      </c>
      <c r="G255" s="1159">
        <f>TRUNC(E255*F255,2)</f>
        <v>1.08</v>
      </c>
      <c r="H255" s="1229"/>
      <c r="I255" s="1236"/>
    </row>
    <row r="256" spans="1:11" x14ac:dyDescent="0.3">
      <c r="A256" s="1344" t="s">
        <v>4471</v>
      </c>
      <c r="B256" s="1345"/>
      <c r="C256" s="1345"/>
      <c r="D256" s="1345"/>
      <c r="E256" s="1345"/>
      <c r="F256" s="1346"/>
      <c r="G256" s="1152">
        <f>TRUNC(SUM(G255),2)</f>
        <v>1.08</v>
      </c>
      <c r="H256" s="1229"/>
    </row>
    <row r="257" spans="1:11" x14ac:dyDescent="0.3">
      <c r="A257" s="1344" t="s">
        <v>4472</v>
      </c>
      <c r="B257" s="1345"/>
      <c r="C257" s="1345"/>
      <c r="D257" s="1345"/>
      <c r="E257" s="1345"/>
      <c r="F257" s="1346"/>
      <c r="G257" s="1152">
        <v>0</v>
      </c>
      <c r="H257" s="1229"/>
    </row>
    <row r="258" spans="1:11" x14ac:dyDescent="0.3">
      <c r="A258" s="1156" t="s">
        <v>4668</v>
      </c>
      <c r="B258" s="1154"/>
      <c r="C258" s="1154"/>
      <c r="D258" s="1154"/>
      <c r="E258" s="1154"/>
      <c r="F258" s="1155" t="s">
        <v>4627</v>
      </c>
      <c r="G258" s="1152">
        <f>TRUNC(SUM(G256:G257),2)</f>
        <v>1.08</v>
      </c>
      <c r="H258" s="1229"/>
      <c r="J258" s="1233"/>
    </row>
    <row r="259" spans="1:11" ht="7.5" customHeight="1" x14ac:dyDescent="0.3">
      <c r="A259" s="906"/>
      <c r="B259" s="801"/>
      <c r="C259" s="906"/>
      <c r="D259" s="913"/>
      <c r="E259" s="906"/>
      <c r="F259" s="906"/>
      <c r="G259" s="910"/>
      <c r="H259" s="1229"/>
    </row>
    <row r="260" spans="1:11" ht="7.5" customHeight="1" x14ac:dyDescent="0.3">
      <c r="A260" s="906"/>
      <c r="B260" s="801"/>
      <c r="C260" s="906"/>
      <c r="D260" s="913"/>
      <c r="E260" s="906"/>
      <c r="F260" s="906"/>
      <c r="G260" s="910"/>
      <c r="H260" s="1229"/>
    </row>
    <row r="261" spans="1:11" s="893" customFormat="1" ht="26.4" x14ac:dyDescent="0.3">
      <c r="A261" s="1141" t="s">
        <v>3135</v>
      </c>
      <c r="B261" s="1142" t="s">
        <v>3136</v>
      </c>
      <c r="C261" s="1143" t="s">
        <v>3137</v>
      </c>
      <c r="D261" s="1143" t="s">
        <v>3138</v>
      </c>
      <c r="E261" s="1144" t="s">
        <v>3139</v>
      </c>
      <c r="F261" s="1145" t="s">
        <v>4625</v>
      </c>
      <c r="G261" s="1146" t="s">
        <v>4626</v>
      </c>
      <c r="H261" s="1230"/>
    </row>
    <row r="262" spans="1:11" s="893" customFormat="1" ht="4.5" customHeight="1" x14ac:dyDescent="0.3">
      <c r="A262" s="721"/>
      <c r="B262" s="721"/>
      <c r="C262" s="722"/>
      <c r="D262" s="722"/>
      <c r="E262" s="723"/>
      <c r="F262" s="724"/>
      <c r="G262" s="725"/>
      <c r="H262" s="1230"/>
    </row>
    <row r="263" spans="1:11" s="693" customFormat="1" x14ac:dyDescent="0.3">
      <c r="A263" s="706" t="s">
        <v>555</v>
      </c>
      <c r="B263" s="721" t="s">
        <v>386</v>
      </c>
      <c r="C263" s="707"/>
      <c r="D263" s="704"/>
      <c r="E263" s="707"/>
      <c r="F263" s="707"/>
      <c r="G263" s="708"/>
      <c r="H263" s="1229"/>
    </row>
    <row r="264" spans="1:11" s="693" customFormat="1" ht="39.6" x14ac:dyDescent="0.3">
      <c r="A264" s="706" t="s">
        <v>3001</v>
      </c>
      <c r="B264" s="742" t="str">
        <f>'Planilha orçamentária'!D410</f>
        <v>CONCRETAGEM DE BLOCOS DE COROAMENTO E VIGAS BALDRAMES, FCK 25 MPA, COM USO DE BOMBA  LANÇAMENTO, ADENSAMENTO E ACABAMENTO</v>
      </c>
      <c r="C264" s="711" t="s">
        <v>3141</v>
      </c>
      <c r="D264" s="711" t="s">
        <v>238</v>
      </c>
      <c r="E264" s="712"/>
      <c r="F264" s="713"/>
      <c r="G264" s="714"/>
      <c r="H264" s="1229"/>
    </row>
    <row r="265" spans="1:11" s="693" customFormat="1" ht="26.4" x14ac:dyDescent="0.3">
      <c r="A265" s="709"/>
      <c r="B265" s="715" t="s">
        <v>4037</v>
      </c>
      <c r="C265" s="716" t="s">
        <v>3141</v>
      </c>
      <c r="D265" s="716" t="s">
        <v>3881</v>
      </c>
      <c r="E265" s="717">
        <v>0.09</v>
      </c>
      <c r="F265" s="591">
        <v>0.18</v>
      </c>
      <c r="G265" s="1159">
        <f>TRUNC(E265*F265,2)</f>
        <v>0.01</v>
      </c>
      <c r="H265" s="1229"/>
      <c r="J265" s="1234"/>
    </row>
    <row r="266" spans="1:11" s="693" customFormat="1" ht="26.4" x14ac:dyDescent="0.3">
      <c r="A266" s="709"/>
      <c r="B266" s="715" t="s">
        <v>4038</v>
      </c>
      <c r="C266" s="716" t="s">
        <v>3141</v>
      </c>
      <c r="D266" s="716" t="s">
        <v>3146</v>
      </c>
      <c r="E266" s="717">
        <v>0.09</v>
      </c>
      <c r="F266" s="591">
        <v>0.98</v>
      </c>
      <c r="G266" s="1159">
        <f>TRUNC(E266*F266,2)</f>
        <v>0.08</v>
      </c>
      <c r="H266" s="1229"/>
      <c r="I266" s="879"/>
      <c r="J266" s="1234"/>
      <c r="K266" s="879"/>
    </row>
    <row r="267" spans="1:11" s="879" customFormat="1" ht="39.6" x14ac:dyDescent="0.3">
      <c r="A267" s="709"/>
      <c r="B267" s="715" t="s">
        <v>4041</v>
      </c>
      <c r="C267" s="716" t="s">
        <v>3132</v>
      </c>
      <c r="D267" s="716" t="s">
        <v>3519</v>
      </c>
      <c r="E267" s="717">
        <v>1.1499999999999999</v>
      </c>
      <c r="F267" s="591">
        <v>224.42</v>
      </c>
      <c r="G267" s="1159">
        <f>TRUNC(E267*F267,2)</f>
        <v>258.08</v>
      </c>
      <c r="H267" s="1229"/>
      <c r="J267" s="1234"/>
    </row>
    <row r="268" spans="1:11" s="699" customFormat="1" x14ac:dyDescent="0.3">
      <c r="A268" s="709"/>
      <c r="B268" s="715" t="s">
        <v>4039</v>
      </c>
      <c r="C268" s="716" t="s">
        <v>3141</v>
      </c>
      <c r="D268" s="716" t="s">
        <v>3142</v>
      </c>
      <c r="E268" s="1235">
        <v>0.43</v>
      </c>
      <c r="F268" s="591">
        <v>14.3</v>
      </c>
      <c r="G268" s="1159">
        <f>TRUNC(E268*F268,2)</f>
        <v>6.14</v>
      </c>
      <c r="H268" s="1229"/>
      <c r="I268" s="879"/>
      <c r="J268" s="1234"/>
    </row>
    <row r="269" spans="1:11" s="699" customFormat="1" x14ac:dyDescent="0.3">
      <c r="A269" s="709"/>
      <c r="B269" s="715" t="s">
        <v>4040</v>
      </c>
      <c r="C269" s="716" t="s">
        <v>3141</v>
      </c>
      <c r="D269" s="716" t="s">
        <v>3142</v>
      </c>
      <c r="E269" s="1235">
        <v>0.28999999999999998</v>
      </c>
      <c r="F269" s="591">
        <v>19.12</v>
      </c>
      <c r="G269" s="1159">
        <f>TRUNC(E269*F269,2)</f>
        <v>5.54</v>
      </c>
      <c r="H269" s="1229"/>
      <c r="I269" s="879"/>
      <c r="J269" s="1234"/>
      <c r="K269" s="893"/>
    </row>
    <row r="270" spans="1:11" s="693" customFormat="1" x14ac:dyDescent="0.3">
      <c r="A270" s="1344" t="s">
        <v>4471</v>
      </c>
      <c r="B270" s="1345"/>
      <c r="C270" s="1345"/>
      <c r="D270" s="1345"/>
      <c r="E270" s="1345"/>
      <c r="F270" s="1346"/>
      <c r="G270" s="1152">
        <f>TRUNC(SUM(G268:G269),2)</f>
        <v>11.68</v>
      </c>
      <c r="H270" s="1229"/>
    </row>
    <row r="271" spans="1:11" s="693" customFormat="1" x14ac:dyDescent="0.3">
      <c r="A271" s="1344" t="s">
        <v>4472</v>
      </c>
      <c r="B271" s="1345"/>
      <c r="C271" s="1345"/>
      <c r="D271" s="1345"/>
      <c r="E271" s="1345"/>
      <c r="F271" s="1346"/>
      <c r="G271" s="1152">
        <f>TRUNC(SUM(G265:G267),2)</f>
        <v>258.17</v>
      </c>
      <c r="H271" s="1229"/>
    </row>
    <row r="272" spans="1:11" s="693" customFormat="1" x14ac:dyDescent="0.3">
      <c r="A272" s="1156" t="s">
        <v>4668</v>
      </c>
      <c r="B272" s="1154"/>
      <c r="C272" s="1154"/>
      <c r="D272" s="1154"/>
      <c r="E272" s="1154"/>
      <c r="F272" s="1155" t="s">
        <v>4627</v>
      </c>
      <c r="G272" s="1152">
        <f>TRUNC(SUM(G270:G271),2)</f>
        <v>269.85000000000002</v>
      </c>
      <c r="H272" s="1229"/>
      <c r="J272" s="1233"/>
    </row>
    <row r="273" spans="1:8" s="693" customFormat="1" ht="5.25" customHeight="1" x14ac:dyDescent="0.3">
      <c r="A273" s="879"/>
      <c r="B273" s="66"/>
      <c r="C273" s="722"/>
      <c r="D273" s="722"/>
      <c r="E273" s="723"/>
      <c r="F273" s="724"/>
      <c r="G273" s="725"/>
      <c r="H273" s="1229"/>
    </row>
    <row r="274" spans="1:8" s="693" customFormat="1" ht="5.25" customHeight="1" x14ac:dyDescent="0.3">
      <c r="B274" s="66"/>
      <c r="C274" s="722"/>
      <c r="D274" s="722"/>
      <c r="E274" s="723"/>
      <c r="F274" s="724"/>
      <c r="G274" s="725"/>
      <c r="H274" s="1229"/>
    </row>
    <row r="275" spans="1:8" s="893" customFormat="1" ht="26.4" x14ac:dyDescent="0.3">
      <c r="A275" s="1141" t="s">
        <v>3135</v>
      </c>
      <c r="B275" s="1142" t="s">
        <v>3136</v>
      </c>
      <c r="C275" s="1143" t="s">
        <v>3137</v>
      </c>
      <c r="D275" s="1143" t="s">
        <v>3138</v>
      </c>
      <c r="E275" s="1144" t="s">
        <v>3139</v>
      </c>
      <c r="F275" s="1145" t="s">
        <v>4625</v>
      </c>
      <c r="G275" s="1146" t="s">
        <v>4626</v>
      </c>
      <c r="H275" s="1230"/>
    </row>
    <row r="276" spans="1:8" s="893" customFormat="1" ht="4.5" customHeight="1" x14ac:dyDescent="0.3">
      <c r="A276" s="721"/>
      <c r="B276" s="721"/>
      <c r="C276" s="722"/>
      <c r="D276" s="722"/>
      <c r="E276" s="723"/>
      <c r="F276" s="724"/>
      <c r="G276" s="725"/>
      <c r="H276" s="1230"/>
    </row>
    <row r="277" spans="1:8" s="572" customFormat="1" x14ac:dyDescent="0.3">
      <c r="A277" s="579" t="s">
        <v>4000</v>
      </c>
      <c r="B277" s="721" t="s">
        <v>4001</v>
      </c>
      <c r="C277" s="580"/>
      <c r="D277" s="704"/>
      <c r="E277" s="580"/>
      <c r="F277" s="580"/>
      <c r="G277" s="581"/>
      <c r="H277" s="1229"/>
    </row>
    <row r="278" spans="1:8" s="572" customFormat="1" x14ac:dyDescent="0.3">
      <c r="A278" s="709"/>
      <c r="B278" s="715" t="s">
        <v>4039</v>
      </c>
      <c r="C278" s="716" t="s">
        <v>3141</v>
      </c>
      <c r="D278" s="716" t="s">
        <v>3142</v>
      </c>
      <c r="E278" s="717">
        <v>2</v>
      </c>
      <c r="F278" s="591">
        <v>14.3</v>
      </c>
      <c r="G278" s="1159">
        <f>TRUNC(E278*F278,2)</f>
        <v>28.6</v>
      </c>
      <c r="H278" s="1229"/>
    </row>
    <row r="279" spans="1:8" s="572" customFormat="1" ht="26.4" x14ac:dyDescent="0.3">
      <c r="A279" s="582"/>
      <c r="B279" s="715" t="s">
        <v>4137</v>
      </c>
      <c r="C279" s="587" t="s">
        <v>3132</v>
      </c>
      <c r="D279" s="716" t="s">
        <v>4099</v>
      </c>
      <c r="E279" s="588">
        <v>0.6</v>
      </c>
      <c r="F279" s="591">
        <v>84.29</v>
      </c>
      <c r="G279" s="1159">
        <f>TRUNC(E279*F279,2)</f>
        <v>50.57</v>
      </c>
      <c r="H279" s="1229"/>
    </row>
    <row r="280" spans="1:8" s="114" customFormat="1" ht="26.4" x14ac:dyDescent="0.3">
      <c r="A280" s="582"/>
      <c r="B280" s="715" t="s">
        <v>4138</v>
      </c>
      <c r="C280" s="716" t="s">
        <v>3132</v>
      </c>
      <c r="D280" s="716" t="s">
        <v>4099</v>
      </c>
      <c r="E280" s="588">
        <v>0.6</v>
      </c>
      <c r="F280" s="591">
        <v>107.62</v>
      </c>
      <c r="G280" s="1159">
        <f>TRUNC(E280*F280,2)</f>
        <v>64.569999999999993</v>
      </c>
      <c r="H280" s="1230"/>
    </row>
    <row r="281" spans="1:8" s="572" customFormat="1" x14ac:dyDescent="0.3">
      <c r="A281" s="1344" t="s">
        <v>4471</v>
      </c>
      <c r="B281" s="1345"/>
      <c r="C281" s="1345"/>
      <c r="D281" s="1345"/>
      <c r="E281" s="1345"/>
      <c r="F281" s="1346"/>
      <c r="G281" s="1152">
        <f>TRUNC(SUM(G278),2)</f>
        <v>28.6</v>
      </c>
      <c r="H281" s="1229"/>
    </row>
    <row r="282" spans="1:8" s="572" customFormat="1" x14ac:dyDescent="0.3">
      <c r="A282" s="1344" t="s">
        <v>4472</v>
      </c>
      <c r="B282" s="1345"/>
      <c r="C282" s="1345"/>
      <c r="D282" s="1345"/>
      <c r="E282" s="1345"/>
      <c r="F282" s="1346"/>
      <c r="G282" s="1152">
        <f>TRUNC(SUM(G279:G280),2)</f>
        <v>115.14</v>
      </c>
      <c r="H282" s="1229"/>
    </row>
    <row r="283" spans="1:8" s="572" customFormat="1" x14ac:dyDescent="0.3">
      <c r="A283" s="1156" t="s">
        <v>4668</v>
      </c>
      <c r="B283" s="1154"/>
      <c r="C283" s="1154"/>
      <c r="D283" s="1154"/>
      <c r="E283" s="1154"/>
      <c r="F283" s="1155" t="s">
        <v>4627</v>
      </c>
      <c r="G283" s="1152">
        <f>TRUNC(SUM(G281:G282),2)</f>
        <v>143.74</v>
      </c>
      <c r="H283" s="1229"/>
    </row>
    <row r="284" spans="1:8" s="572" customFormat="1" ht="3.75" customHeight="1" x14ac:dyDescent="0.3">
      <c r="A284" s="879"/>
      <c r="B284" s="66"/>
      <c r="C284" s="722"/>
      <c r="D284" s="722"/>
      <c r="E284" s="723"/>
      <c r="F284" s="724"/>
      <c r="G284" s="725"/>
      <c r="H284" s="1229"/>
    </row>
    <row r="285" spans="1:8" s="879" customFormat="1" ht="3.75" customHeight="1" x14ac:dyDescent="0.3">
      <c r="B285" s="66"/>
      <c r="C285" s="722"/>
      <c r="D285" s="722"/>
      <c r="E285" s="723"/>
      <c r="F285" s="724"/>
      <c r="G285" s="725"/>
      <c r="H285" s="1229"/>
    </row>
    <row r="286" spans="1:8" s="893" customFormat="1" ht="26.4" x14ac:dyDescent="0.3">
      <c r="A286" s="1141" t="s">
        <v>3135</v>
      </c>
      <c r="B286" s="1142" t="s">
        <v>3136</v>
      </c>
      <c r="C286" s="1143" t="s">
        <v>3137</v>
      </c>
      <c r="D286" s="1143" t="s">
        <v>3138</v>
      </c>
      <c r="E286" s="1144" t="s">
        <v>3139</v>
      </c>
      <c r="F286" s="1145" t="s">
        <v>4625</v>
      </c>
      <c r="G286" s="1146" t="s">
        <v>4626</v>
      </c>
      <c r="H286" s="1230"/>
    </row>
    <row r="287" spans="1:8" s="893" customFormat="1" ht="4.5" customHeight="1" x14ac:dyDescent="0.3">
      <c r="A287" s="721"/>
      <c r="B287" s="721"/>
      <c r="C287" s="722"/>
      <c r="D287" s="722"/>
      <c r="E287" s="723"/>
      <c r="F287" s="724"/>
      <c r="G287" s="725"/>
      <c r="H287" s="1230"/>
    </row>
    <row r="288" spans="1:8" x14ac:dyDescent="0.3">
      <c r="A288" s="364" t="s">
        <v>3669</v>
      </c>
      <c r="B288" s="742" t="s">
        <v>386</v>
      </c>
      <c r="C288" s="365"/>
      <c r="D288" s="704"/>
      <c r="E288" s="365"/>
      <c r="F288" s="365"/>
      <c r="G288" s="366"/>
      <c r="H288" s="1229"/>
    </row>
    <row r="289" spans="1:11" x14ac:dyDescent="0.3">
      <c r="A289" s="364" t="s">
        <v>3670</v>
      </c>
      <c r="B289" s="742" t="s">
        <v>3637</v>
      </c>
      <c r="C289" s="368" t="s">
        <v>3141</v>
      </c>
      <c r="D289" s="711" t="s">
        <v>3093</v>
      </c>
      <c r="E289" s="369"/>
      <c r="F289" s="370"/>
      <c r="G289" s="371"/>
      <c r="H289" s="1229"/>
    </row>
    <row r="290" spans="1:11" ht="26.4" x14ac:dyDescent="0.3">
      <c r="A290" s="582"/>
      <c r="B290" s="715" t="s">
        <v>4037</v>
      </c>
      <c r="C290" s="587" t="s">
        <v>3141</v>
      </c>
      <c r="D290" s="716" t="s">
        <v>3881</v>
      </c>
      <c r="E290" s="588">
        <v>9.2999999999999999E-2</v>
      </c>
      <c r="F290" s="591">
        <v>0.17154402955319742</v>
      </c>
      <c r="G290" s="1159">
        <f>TRUNC(E290*F290,2)</f>
        <v>0.01</v>
      </c>
      <c r="H290" s="1229"/>
      <c r="J290" s="1234"/>
    </row>
    <row r="291" spans="1:11" ht="26.4" x14ac:dyDescent="0.3">
      <c r="A291" s="582"/>
      <c r="B291" s="715" t="s">
        <v>4038</v>
      </c>
      <c r="C291" s="587" t="s">
        <v>3141</v>
      </c>
      <c r="D291" s="716" t="s">
        <v>3146</v>
      </c>
      <c r="E291" s="588">
        <v>8.7999999999999995E-2</v>
      </c>
      <c r="F291" s="591">
        <v>0.99709967177795999</v>
      </c>
      <c r="G291" s="1159">
        <f>TRUNC(E291*F291,2)</f>
        <v>0.08</v>
      </c>
      <c r="H291" s="1229"/>
      <c r="I291" s="879"/>
      <c r="J291" s="1234"/>
      <c r="K291" s="879"/>
    </row>
    <row r="292" spans="1:11" s="879" customFormat="1" ht="39.6" x14ac:dyDescent="0.3">
      <c r="A292" s="582"/>
      <c r="B292" s="715" t="s">
        <v>4041</v>
      </c>
      <c r="C292" s="587" t="s">
        <v>3132</v>
      </c>
      <c r="D292" s="716" t="s">
        <v>3519</v>
      </c>
      <c r="E292" s="588">
        <v>1.1499999999999999</v>
      </c>
      <c r="F292" s="591">
        <v>224.46</v>
      </c>
      <c r="G292" s="1159">
        <f>TRUNC(E292*F292,2)</f>
        <v>258.12</v>
      </c>
      <c r="H292" s="1229"/>
      <c r="J292" s="1234"/>
    </row>
    <row r="293" spans="1:11" s="114" customFormat="1" x14ac:dyDescent="0.3">
      <c r="A293" s="582"/>
      <c r="B293" s="715" t="s">
        <v>4039</v>
      </c>
      <c r="C293" s="587" t="s">
        <v>3141</v>
      </c>
      <c r="D293" s="716" t="s">
        <v>3142</v>
      </c>
      <c r="E293" s="1235">
        <v>0.43342458459942651</v>
      </c>
      <c r="F293" s="591">
        <v>14.3</v>
      </c>
      <c r="G293" s="1159">
        <f>TRUNC(E293*F293,2)</f>
        <v>6.19</v>
      </c>
      <c r="H293" s="1229"/>
      <c r="I293" s="879"/>
      <c r="J293" s="1234"/>
    </row>
    <row r="294" spans="1:11" s="114" customFormat="1" x14ac:dyDescent="0.3">
      <c r="A294" s="582"/>
      <c r="B294" s="715" t="s">
        <v>4040</v>
      </c>
      <c r="C294" s="587" t="s">
        <v>3141</v>
      </c>
      <c r="D294" s="716" t="s">
        <v>3142</v>
      </c>
      <c r="E294" s="1235">
        <v>0.28953438167945783</v>
      </c>
      <c r="F294" s="591">
        <v>19.12</v>
      </c>
      <c r="G294" s="1159">
        <f>TRUNC(E294*F294,2)</f>
        <v>5.53</v>
      </c>
      <c r="H294" s="1229"/>
      <c r="I294" s="879"/>
      <c r="J294" s="1234"/>
      <c r="K294" s="893"/>
    </row>
    <row r="295" spans="1:11" x14ac:dyDescent="0.3">
      <c r="A295" s="1344" t="s">
        <v>4471</v>
      </c>
      <c r="B295" s="1345"/>
      <c r="C295" s="1345"/>
      <c r="D295" s="1345"/>
      <c r="E295" s="1345"/>
      <c r="F295" s="1346"/>
      <c r="G295" s="1152">
        <f>TRUNC(SUM(G293:G294),2)</f>
        <v>11.72</v>
      </c>
      <c r="H295" s="1229"/>
    </row>
    <row r="296" spans="1:11" x14ac:dyDescent="0.3">
      <c r="A296" s="1344" t="s">
        <v>4472</v>
      </c>
      <c r="B296" s="1345"/>
      <c r="C296" s="1345"/>
      <c r="D296" s="1345"/>
      <c r="E296" s="1345"/>
      <c r="F296" s="1346"/>
      <c r="G296" s="1152">
        <f>TRUNC(SUM(G290:G292),2)</f>
        <v>258.20999999999998</v>
      </c>
      <c r="H296" s="1229"/>
    </row>
    <row r="297" spans="1:11" x14ac:dyDescent="0.3">
      <c r="A297" s="1156" t="s">
        <v>4669</v>
      </c>
      <c r="B297" s="1154"/>
      <c r="C297" s="1154"/>
      <c r="D297" s="1154"/>
      <c r="E297" s="1154"/>
      <c r="F297" s="1155" t="s">
        <v>4627</v>
      </c>
      <c r="G297" s="1152">
        <f>TRUNC(SUM(G295:G296),2)</f>
        <v>269.93</v>
      </c>
      <c r="H297" s="1229"/>
      <c r="J297" s="1233"/>
    </row>
    <row r="298" spans="1:11" s="879" customFormat="1" ht="5.25" customHeight="1" x14ac:dyDescent="0.3">
      <c r="B298" s="66"/>
      <c r="C298" s="722"/>
      <c r="D298" s="722"/>
      <c r="E298" s="723"/>
      <c r="F298" s="724"/>
      <c r="G298" s="725"/>
      <c r="H298" s="1229"/>
    </row>
    <row r="299" spans="1:11" s="879" customFormat="1" ht="7.5" customHeight="1" x14ac:dyDescent="0.3">
      <c r="B299" s="66"/>
      <c r="C299" s="722"/>
      <c r="D299" s="722"/>
      <c r="E299" s="723"/>
      <c r="F299" s="724"/>
      <c r="G299" s="725"/>
      <c r="H299" s="1229"/>
    </row>
    <row r="300" spans="1:11" s="893" customFormat="1" ht="26.4" x14ac:dyDescent="0.3">
      <c r="A300" s="1141" t="s">
        <v>3135</v>
      </c>
      <c r="B300" s="1142" t="s">
        <v>3136</v>
      </c>
      <c r="C300" s="1143" t="s">
        <v>3137</v>
      </c>
      <c r="D300" s="1143" t="s">
        <v>3138</v>
      </c>
      <c r="E300" s="1144" t="s">
        <v>3139</v>
      </c>
      <c r="F300" s="1145" t="s">
        <v>4625</v>
      </c>
      <c r="G300" s="1146" t="s">
        <v>4626</v>
      </c>
      <c r="H300" s="1230"/>
    </row>
    <row r="301" spans="1:11" s="893" customFormat="1" ht="4.5" customHeight="1" x14ac:dyDescent="0.3">
      <c r="A301" s="721"/>
      <c r="B301" s="721"/>
      <c r="C301" s="722"/>
      <c r="D301" s="722"/>
      <c r="E301" s="723"/>
      <c r="F301" s="724"/>
      <c r="G301" s="725"/>
      <c r="H301" s="1230"/>
    </row>
    <row r="302" spans="1:11" s="572" customFormat="1" x14ac:dyDescent="0.3">
      <c r="A302" s="579" t="s">
        <v>3705</v>
      </c>
      <c r="B302" s="742" t="s">
        <v>386</v>
      </c>
      <c r="C302" s="580"/>
      <c r="D302" s="704"/>
      <c r="E302" s="580"/>
      <c r="F302" s="580"/>
      <c r="G302" s="581"/>
      <c r="H302" s="1229"/>
    </row>
    <row r="303" spans="1:11" s="572" customFormat="1" x14ac:dyDescent="0.3">
      <c r="A303" s="579" t="s">
        <v>3706</v>
      </c>
      <c r="B303" s="742" t="s">
        <v>3637</v>
      </c>
      <c r="C303" s="583" t="s">
        <v>3141</v>
      </c>
      <c r="D303" s="711" t="s">
        <v>3093</v>
      </c>
      <c r="E303" s="584"/>
      <c r="F303" s="585"/>
      <c r="G303" s="586"/>
      <c r="H303" s="1229"/>
    </row>
    <row r="304" spans="1:11" s="572" customFormat="1" ht="26.4" x14ac:dyDescent="0.3">
      <c r="A304" s="582"/>
      <c r="B304" s="715" t="s">
        <v>4037</v>
      </c>
      <c r="C304" s="587" t="s">
        <v>3141</v>
      </c>
      <c r="D304" s="716" t="s">
        <v>3881</v>
      </c>
      <c r="E304" s="588">
        <v>9.2999999999999999E-2</v>
      </c>
      <c r="F304" s="591">
        <v>0.17154402955319742</v>
      </c>
      <c r="G304" s="1159">
        <f>TRUNC(E304*F304,2)</f>
        <v>0.01</v>
      </c>
      <c r="H304" s="1229"/>
    </row>
    <row r="305" spans="1:11" s="572" customFormat="1" ht="26.4" x14ac:dyDescent="0.3">
      <c r="A305" s="582"/>
      <c r="B305" s="715" t="s">
        <v>4038</v>
      </c>
      <c r="C305" s="587" t="s">
        <v>3141</v>
      </c>
      <c r="D305" s="716" t="s">
        <v>3146</v>
      </c>
      <c r="E305" s="588">
        <v>8.7999999999999995E-2</v>
      </c>
      <c r="F305" s="591">
        <v>0.99709967177795999</v>
      </c>
      <c r="G305" s="1159">
        <f>TRUNC(E305*F305,2)</f>
        <v>0.08</v>
      </c>
      <c r="H305" s="1229"/>
    </row>
    <row r="306" spans="1:11" s="879" customFormat="1" ht="39.6" x14ac:dyDescent="0.3">
      <c r="A306" s="582"/>
      <c r="B306" s="715" t="s">
        <v>4041</v>
      </c>
      <c r="C306" s="587" t="s">
        <v>3132</v>
      </c>
      <c r="D306" s="716" t="s">
        <v>3519</v>
      </c>
      <c r="E306" s="588">
        <v>1.1499999999999999</v>
      </c>
      <c r="F306" s="591">
        <v>224.46</v>
      </c>
      <c r="G306" s="1159">
        <f>TRUNC(E306*F306,2)</f>
        <v>258.12</v>
      </c>
      <c r="H306" s="1229"/>
    </row>
    <row r="307" spans="1:11" s="114" customFormat="1" x14ac:dyDescent="0.3">
      <c r="A307" s="582"/>
      <c r="B307" s="715" t="s">
        <v>4039</v>
      </c>
      <c r="C307" s="587" t="s">
        <v>3141</v>
      </c>
      <c r="D307" s="716" t="s">
        <v>3142</v>
      </c>
      <c r="E307" s="588">
        <v>0.43342458459942651</v>
      </c>
      <c r="F307" s="591">
        <v>14.3</v>
      </c>
      <c r="G307" s="1159">
        <f>TRUNC(E307*F307,2)</f>
        <v>6.19</v>
      </c>
      <c r="H307" s="1229"/>
    </row>
    <row r="308" spans="1:11" s="114" customFormat="1" x14ac:dyDescent="0.3">
      <c r="A308" s="582"/>
      <c r="B308" s="715" t="s">
        <v>4040</v>
      </c>
      <c r="C308" s="587" t="s">
        <v>3141</v>
      </c>
      <c r="D308" s="716" t="s">
        <v>3142</v>
      </c>
      <c r="E308" s="588">
        <v>0.28953438167945783</v>
      </c>
      <c r="F308" s="591">
        <v>19.12</v>
      </c>
      <c r="G308" s="1159">
        <f>TRUNC(E308*F308,2)</f>
        <v>5.53</v>
      </c>
      <c r="H308" s="1229"/>
    </row>
    <row r="309" spans="1:11" s="572" customFormat="1" x14ac:dyDescent="0.3">
      <c r="A309" s="1344" t="s">
        <v>4471</v>
      </c>
      <c r="B309" s="1345"/>
      <c r="C309" s="1345"/>
      <c r="D309" s="1345"/>
      <c r="E309" s="1345"/>
      <c r="F309" s="1346"/>
      <c r="G309" s="1152">
        <f>TRUNC(SUM(G307:G308),2)</f>
        <v>11.72</v>
      </c>
      <c r="H309" s="1229"/>
    </row>
    <row r="310" spans="1:11" s="572" customFormat="1" x14ac:dyDescent="0.3">
      <c r="A310" s="1344" t="s">
        <v>4472</v>
      </c>
      <c r="B310" s="1345"/>
      <c r="C310" s="1345"/>
      <c r="D310" s="1345"/>
      <c r="E310" s="1345"/>
      <c r="F310" s="1346"/>
      <c r="G310" s="1152">
        <f>TRUNC(SUM(G304:G306),2)</f>
        <v>258.20999999999998</v>
      </c>
      <c r="H310" s="1229"/>
    </row>
    <row r="311" spans="1:11" s="572" customFormat="1" x14ac:dyDescent="0.3">
      <c r="A311" s="1156" t="s">
        <v>4669</v>
      </c>
      <c r="B311" s="1154"/>
      <c r="C311" s="1154"/>
      <c r="D311" s="1154"/>
      <c r="E311" s="1154"/>
      <c r="F311" s="1155" t="s">
        <v>4627</v>
      </c>
      <c r="G311" s="1152">
        <f>TRUNC(SUM(G309:G310),2)</f>
        <v>269.93</v>
      </c>
      <c r="H311" s="1229"/>
      <c r="J311" s="1233"/>
    </row>
    <row r="312" spans="1:11" s="693" customFormat="1" x14ac:dyDescent="0.3">
      <c r="A312" s="906"/>
      <c r="B312" s="801"/>
      <c r="C312" s="906"/>
      <c r="D312" s="913"/>
      <c r="E312" s="906"/>
      <c r="F312" s="906"/>
      <c r="G312" s="910"/>
      <c r="H312" s="1229"/>
    </row>
    <row r="313" spans="1:11" s="879" customFormat="1" x14ac:dyDescent="0.3">
      <c r="A313" s="906"/>
      <c r="B313" s="801"/>
      <c r="C313" s="906"/>
      <c r="D313" s="913"/>
      <c r="E313" s="906"/>
      <c r="F313" s="906"/>
      <c r="G313" s="910"/>
      <c r="H313" s="1229"/>
    </row>
    <row r="314" spans="1:11" s="893" customFormat="1" ht="26.4" x14ac:dyDescent="0.3">
      <c r="A314" s="1141" t="s">
        <v>3135</v>
      </c>
      <c r="B314" s="1142" t="s">
        <v>3136</v>
      </c>
      <c r="C314" s="1143" t="s">
        <v>3137</v>
      </c>
      <c r="D314" s="1143" t="s">
        <v>3138</v>
      </c>
      <c r="E314" s="1144" t="s">
        <v>3139</v>
      </c>
      <c r="F314" s="1145" t="s">
        <v>4625</v>
      </c>
      <c r="G314" s="1146" t="s">
        <v>4626</v>
      </c>
      <c r="H314" s="1230"/>
    </row>
    <row r="315" spans="1:11" s="893" customFormat="1" ht="4.5" customHeight="1" x14ac:dyDescent="0.3">
      <c r="A315" s="721"/>
      <c r="B315" s="721"/>
      <c r="C315" s="722"/>
      <c r="D315" s="722"/>
      <c r="E315" s="723"/>
      <c r="F315" s="724"/>
      <c r="G315" s="725"/>
      <c r="H315" s="1230"/>
    </row>
    <row r="316" spans="1:11" x14ac:dyDescent="0.3">
      <c r="A316" s="447" t="s">
        <v>665</v>
      </c>
      <c r="B316" s="524" t="s">
        <v>704</v>
      </c>
      <c r="C316" s="448"/>
      <c r="D316" s="728"/>
      <c r="E316" s="448"/>
      <c r="F316" s="448"/>
      <c r="G316" s="449"/>
      <c r="H316" s="1229"/>
    </row>
    <row r="317" spans="1:11" x14ac:dyDescent="0.3">
      <c r="A317" s="447" t="s">
        <v>2758</v>
      </c>
      <c r="B317" s="450" t="s">
        <v>3350</v>
      </c>
      <c r="C317" s="451" t="s">
        <v>3141</v>
      </c>
      <c r="D317" s="451" t="s">
        <v>583</v>
      </c>
      <c r="E317" s="452"/>
      <c r="F317" s="453"/>
      <c r="G317" s="454"/>
      <c r="H317" s="1229"/>
    </row>
    <row r="318" spans="1:11" s="114" customFormat="1" ht="26.4" x14ac:dyDescent="0.3">
      <c r="A318" s="551"/>
      <c r="B318" s="551" t="s">
        <v>3968</v>
      </c>
      <c r="C318" s="531" t="s">
        <v>3141</v>
      </c>
      <c r="D318" s="746" t="s">
        <v>3142</v>
      </c>
      <c r="E318" s="446">
        <v>2.5380718917984435E-2</v>
      </c>
      <c r="F318" s="747">
        <v>15.4</v>
      </c>
      <c r="G318" s="1159">
        <f>TRUNC(E318*F318,2)</f>
        <v>0.39</v>
      </c>
      <c r="H318" s="1230"/>
      <c r="J318" s="1237"/>
    </row>
    <row r="319" spans="1:11" s="114" customFormat="1" x14ac:dyDescent="0.3">
      <c r="A319" s="551"/>
      <c r="B319" s="743" t="s">
        <v>3958</v>
      </c>
      <c r="C319" s="531" t="s">
        <v>3141</v>
      </c>
      <c r="D319" s="746" t="s">
        <v>3142</v>
      </c>
      <c r="E319" s="446">
        <v>2.5101809918885703E-2</v>
      </c>
      <c r="F319" s="747">
        <v>14.3</v>
      </c>
      <c r="G319" s="1159">
        <f>TRUNC(E319*F319,2)</f>
        <v>0.35</v>
      </c>
      <c r="H319" s="1230"/>
      <c r="I319" s="893"/>
      <c r="J319" s="1237"/>
      <c r="K319" s="893"/>
    </row>
    <row r="320" spans="1:11" x14ac:dyDescent="0.3">
      <c r="A320" s="430"/>
      <c r="B320" s="727" t="s">
        <v>4101</v>
      </c>
      <c r="C320" s="383" t="s">
        <v>3132</v>
      </c>
      <c r="D320" s="728" t="s">
        <v>583</v>
      </c>
      <c r="E320" s="419">
        <v>1</v>
      </c>
      <c r="F320" s="747">
        <v>4.5599999999999996</v>
      </c>
      <c r="G320" s="1159">
        <f>TRUNC(E320*F320,2)</f>
        <v>4.5599999999999996</v>
      </c>
      <c r="H320" s="1230"/>
      <c r="I320" s="893"/>
      <c r="J320" s="1237"/>
    </row>
    <row r="321" spans="1:11" x14ac:dyDescent="0.3">
      <c r="A321" s="1344" t="s">
        <v>4471</v>
      </c>
      <c r="B321" s="1345"/>
      <c r="C321" s="1345"/>
      <c r="D321" s="1345"/>
      <c r="E321" s="1345"/>
      <c r="F321" s="1346"/>
      <c r="G321" s="1152">
        <f>TRUNC(SUM(G318:G319),2)</f>
        <v>0.74</v>
      </c>
      <c r="H321" s="1229"/>
    </row>
    <row r="322" spans="1:11" x14ac:dyDescent="0.3">
      <c r="A322" s="1344" t="s">
        <v>4472</v>
      </c>
      <c r="B322" s="1345"/>
      <c r="C322" s="1345"/>
      <c r="D322" s="1345"/>
      <c r="E322" s="1345"/>
      <c r="F322" s="1346"/>
      <c r="G322" s="1152">
        <f>TRUNC(SUM(G320),2)</f>
        <v>4.5599999999999996</v>
      </c>
      <c r="H322" s="1229"/>
    </row>
    <row r="323" spans="1:11" x14ac:dyDescent="0.3">
      <c r="A323" s="1156" t="s">
        <v>4668</v>
      </c>
      <c r="B323" s="1154"/>
      <c r="C323" s="1154"/>
      <c r="D323" s="1154"/>
      <c r="E323" s="1154"/>
      <c r="F323" s="1155" t="s">
        <v>4627</v>
      </c>
      <c r="G323" s="1152">
        <f>TRUNC(SUM(G321:G322),2)</f>
        <v>5.3</v>
      </c>
      <c r="H323" s="1229"/>
      <c r="J323" s="1233"/>
    </row>
    <row r="324" spans="1:11" x14ac:dyDescent="0.3">
      <c r="A324" s="906"/>
      <c r="B324" s="801"/>
      <c r="C324" s="906"/>
      <c r="D324" s="913"/>
      <c r="E324" s="906"/>
      <c r="F324" s="906"/>
      <c r="G324" s="910"/>
      <c r="H324" s="1229"/>
    </row>
    <row r="325" spans="1:11" x14ac:dyDescent="0.3">
      <c r="A325" s="906"/>
      <c r="B325" s="801"/>
      <c r="C325" s="906"/>
      <c r="D325" s="913"/>
      <c r="E325" s="906"/>
      <c r="F325" s="906"/>
      <c r="G325" s="910"/>
      <c r="H325" s="1229"/>
    </row>
    <row r="326" spans="1:11" s="893" customFormat="1" ht="26.4" x14ac:dyDescent="0.3">
      <c r="A326" s="1141" t="s">
        <v>3135</v>
      </c>
      <c r="B326" s="1142" t="s">
        <v>3136</v>
      </c>
      <c r="C326" s="1143" t="s">
        <v>3137</v>
      </c>
      <c r="D326" s="1143" t="s">
        <v>3138</v>
      </c>
      <c r="E326" s="1144" t="s">
        <v>3139</v>
      </c>
      <c r="F326" s="1145" t="s">
        <v>4625</v>
      </c>
      <c r="G326" s="1146" t="s">
        <v>4626</v>
      </c>
      <c r="H326" s="1230"/>
    </row>
    <row r="327" spans="1:11" s="893" customFormat="1" ht="4.5" customHeight="1" x14ac:dyDescent="0.3">
      <c r="A327" s="721"/>
      <c r="B327" s="721"/>
      <c r="C327" s="722"/>
      <c r="D327" s="722"/>
      <c r="E327" s="723"/>
      <c r="F327" s="724"/>
      <c r="G327" s="725"/>
      <c r="H327" s="1230"/>
    </row>
    <row r="328" spans="1:11" x14ac:dyDescent="0.3">
      <c r="A328" s="447" t="s">
        <v>665</v>
      </c>
      <c r="B328" s="524" t="s">
        <v>704</v>
      </c>
      <c r="C328" s="448"/>
      <c r="D328" s="728"/>
      <c r="E328" s="448"/>
      <c r="F328" s="448"/>
      <c r="G328" s="449"/>
      <c r="H328" s="1229"/>
    </row>
    <row r="329" spans="1:11" x14ac:dyDescent="0.3">
      <c r="A329" s="447" t="s">
        <v>2759</v>
      </c>
      <c r="B329" s="450" t="s">
        <v>3441</v>
      </c>
      <c r="C329" s="451" t="s">
        <v>3141</v>
      </c>
      <c r="D329" s="451" t="s">
        <v>583</v>
      </c>
      <c r="E329" s="452"/>
      <c r="F329" s="453"/>
      <c r="G329" s="454"/>
      <c r="H329" s="1229"/>
    </row>
    <row r="330" spans="1:11" s="114" customFormat="1" ht="26.4" x14ac:dyDescent="0.3">
      <c r="A330" s="551"/>
      <c r="B330" s="551" t="s">
        <v>3968</v>
      </c>
      <c r="C330" s="531" t="s">
        <v>3141</v>
      </c>
      <c r="D330" s="746" t="s">
        <v>3142</v>
      </c>
      <c r="E330" s="446">
        <v>2.5380718917984435E-2</v>
      </c>
      <c r="F330" s="747">
        <v>15.4</v>
      </c>
      <c r="G330" s="1159">
        <f>TRUNC(E330*F330,2)</f>
        <v>0.39</v>
      </c>
      <c r="H330" s="1230"/>
      <c r="J330" s="1237"/>
    </row>
    <row r="331" spans="1:11" s="114" customFormat="1" x14ac:dyDescent="0.3">
      <c r="A331" s="551"/>
      <c r="B331" s="743" t="s">
        <v>3958</v>
      </c>
      <c r="C331" s="531" t="s">
        <v>3141</v>
      </c>
      <c r="D331" s="746" t="s">
        <v>3142</v>
      </c>
      <c r="E331" s="446">
        <v>2.5101809918885703E-2</v>
      </c>
      <c r="F331" s="747">
        <v>14.3</v>
      </c>
      <c r="G331" s="1159">
        <f>TRUNC(E331*F331,2)</f>
        <v>0.35</v>
      </c>
      <c r="H331" s="1230"/>
      <c r="I331" s="893"/>
      <c r="J331" s="1237"/>
      <c r="K331" s="893"/>
    </row>
    <row r="332" spans="1:11" ht="26.4" x14ac:dyDescent="0.3">
      <c r="A332" s="430"/>
      <c r="B332" s="727" t="s">
        <v>4100</v>
      </c>
      <c r="C332" s="383" t="s">
        <v>3132</v>
      </c>
      <c r="D332" s="728" t="s">
        <v>583</v>
      </c>
      <c r="E332" s="419">
        <v>1</v>
      </c>
      <c r="F332" s="747">
        <v>4.8600000000000003</v>
      </c>
      <c r="G332" s="1159">
        <f>TRUNC(E332*F332,2)</f>
        <v>4.8600000000000003</v>
      </c>
      <c r="H332" s="1230"/>
      <c r="I332" s="893"/>
      <c r="J332" s="1237"/>
    </row>
    <row r="333" spans="1:11" x14ac:dyDescent="0.3">
      <c r="A333" s="1344" t="s">
        <v>4471</v>
      </c>
      <c r="B333" s="1345"/>
      <c r="C333" s="1345"/>
      <c r="D333" s="1345"/>
      <c r="E333" s="1345"/>
      <c r="F333" s="1346"/>
      <c r="G333" s="1152">
        <f>TRUNC(SUM(G330:G331),2)</f>
        <v>0.74</v>
      </c>
      <c r="H333" s="1229"/>
    </row>
    <row r="334" spans="1:11" x14ac:dyDescent="0.3">
      <c r="A334" s="1344" t="s">
        <v>4472</v>
      </c>
      <c r="B334" s="1345"/>
      <c r="C334" s="1345"/>
      <c r="D334" s="1345"/>
      <c r="E334" s="1345"/>
      <c r="F334" s="1346"/>
      <c r="G334" s="1152">
        <f>TRUNC(SUM(G332),2)</f>
        <v>4.8600000000000003</v>
      </c>
      <c r="H334" s="1229"/>
    </row>
    <row r="335" spans="1:11" x14ac:dyDescent="0.3">
      <c r="A335" s="1156" t="s">
        <v>4668</v>
      </c>
      <c r="B335" s="1154"/>
      <c r="C335" s="1154"/>
      <c r="D335" s="1154"/>
      <c r="E335" s="1154"/>
      <c r="F335" s="1155" t="s">
        <v>4627</v>
      </c>
      <c r="G335" s="1152">
        <f>TRUNC(SUM(G333:G334),2)</f>
        <v>5.6</v>
      </c>
      <c r="H335" s="1229"/>
      <c r="J335" s="1233"/>
    </row>
    <row r="336" spans="1:11" x14ac:dyDescent="0.3">
      <c r="A336" s="906"/>
      <c r="B336" s="801"/>
      <c r="C336" s="906"/>
      <c r="D336" s="913"/>
      <c r="E336" s="906"/>
      <c r="F336" s="906"/>
      <c r="G336" s="910"/>
      <c r="H336" s="1229"/>
    </row>
    <row r="337" spans="1:10" x14ac:dyDescent="0.3">
      <c r="A337" s="432"/>
      <c r="B337" s="801"/>
      <c r="C337" s="432"/>
      <c r="D337" s="786"/>
      <c r="E337" s="432"/>
      <c r="F337" s="432"/>
      <c r="G337" s="433"/>
      <c r="H337" s="1229"/>
    </row>
    <row r="338" spans="1:10" s="893" customFormat="1" ht="26.4" x14ac:dyDescent="0.3">
      <c r="A338" s="1141" t="s">
        <v>3135</v>
      </c>
      <c r="B338" s="1142" t="s">
        <v>3136</v>
      </c>
      <c r="C338" s="1143" t="s">
        <v>3137</v>
      </c>
      <c r="D338" s="1143" t="s">
        <v>3138</v>
      </c>
      <c r="E338" s="1144" t="s">
        <v>3139</v>
      </c>
      <c r="F338" s="1145" t="s">
        <v>4625</v>
      </c>
      <c r="G338" s="1146" t="s">
        <v>4626</v>
      </c>
      <c r="H338" s="1230"/>
    </row>
    <row r="339" spans="1:10" s="893" customFormat="1" ht="4.5" customHeight="1" x14ac:dyDescent="0.3">
      <c r="A339" s="721"/>
      <c r="B339" s="721"/>
      <c r="C339" s="722"/>
      <c r="D339" s="722"/>
      <c r="E339" s="723"/>
      <c r="F339" s="724"/>
      <c r="G339" s="725"/>
      <c r="H339" s="1230"/>
    </row>
    <row r="340" spans="1:10" s="879" customFormat="1" x14ac:dyDescent="0.3">
      <c r="A340" s="871" t="s">
        <v>665</v>
      </c>
      <c r="B340" s="524" t="s">
        <v>704</v>
      </c>
      <c r="C340" s="448"/>
      <c r="D340" s="728"/>
      <c r="E340" s="448"/>
      <c r="F340" s="448"/>
      <c r="G340" s="449"/>
      <c r="H340" s="1229"/>
    </row>
    <row r="341" spans="1:10" s="879" customFormat="1" x14ac:dyDescent="0.3">
      <c r="A341" s="871" t="s">
        <v>4443</v>
      </c>
      <c r="B341" s="450" t="s">
        <v>4445</v>
      </c>
      <c r="C341" s="451" t="s">
        <v>3141</v>
      </c>
      <c r="D341" s="451" t="s">
        <v>583</v>
      </c>
      <c r="E341" s="452"/>
      <c r="F341" s="453"/>
      <c r="G341" s="454"/>
      <c r="H341" s="1229"/>
    </row>
    <row r="342" spans="1:10" s="893" customFormat="1" ht="26.4" x14ac:dyDescent="0.3">
      <c r="A342" s="551"/>
      <c r="B342" s="551" t="s">
        <v>3968</v>
      </c>
      <c r="C342" s="746" t="s">
        <v>3141</v>
      </c>
      <c r="D342" s="746" t="s">
        <v>3142</v>
      </c>
      <c r="E342" s="446">
        <v>2.5380718917984432E-2</v>
      </c>
      <c r="F342" s="747">
        <v>15.4</v>
      </c>
      <c r="G342" s="1159">
        <f>TRUNC(E342*F342,2)</f>
        <v>0.39</v>
      </c>
      <c r="H342" s="1230"/>
      <c r="J342" s="1237"/>
    </row>
    <row r="343" spans="1:10" s="893" customFormat="1" x14ac:dyDescent="0.3">
      <c r="A343" s="551"/>
      <c r="B343" s="914" t="s">
        <v>3958</v>
      </c>
      <c r="C343" s="746" t="s">
        <v>3141</v>
      </c>
      <c r="D343" s="746" t="s">
        <v>3142</v>
      </c>
      <c r="E343" s="446">
        <v>2.5101809918885703E-2</v>
      </c>
      <c r="F343" s="747">
        <v>14.3</v>
      </c>
      <c r="G343" s="1159">
        <f>TRUNC(E343*F343,2)</f>
        <v>0.35</v>
      </c>
      <c r="H343" s="1230"/>
      <c r="J343" s="1237"/>
    </row>
    <row r="344" spans="1:10" s="879" customFormat="1" x14ac:dyDescent="0.3">
      <c r="A344" s="430"/>
      <c r="B344" s="727" t="s">
        <v>4446</v>
      </c>
      <c r="C344" s="728" t="s">
        <v>3132</v>
      </c>
      <c r="D344" s="728" t="s">
        <v>583</v>
      </c>
      <c r="E344" s="747">
        <v>1</v>
      </c>
      <c r="F344" s="747">
        <v>3.78</v>
      </c>
      <c r="G344" s="1159">
        <f>TRUNC(E344*F344,2)</f>
        <v>3.78</v>
      </c>
      <c r="H344" s="1230"/>
      <c r="I344" s="893"/>
      <c r="J344" s="1237"/>
    </row>
    <row r="345" spans="1:10" s="879" customFormat="1" x14ac:dyDescent="0.3">
      <c r="A345" s="1344" t="s">
        <v>4471</v>
      </c>
      <c r="B345" s="1345"/>
      <c r="C345" s="1345"/>
      <c r="D345" s="1345"/>
      <c r="E345" s="1345"/>
      <c r="F345" s="1346"/>
      <c r="G345" s="1152">
        <f>TRUNC(SUM(G342:G343),2)</f>
        <v>0.74</v>
      </c>
      <c r="H345" s="1229"/>
    </row>
    <row r="346" spans="1:10" s="879" customFormat="1" x14ac:dyDescent="0.3">
      <c r="A346" s="1344" t="s">
        <v>4472</v>
      </c>
      <c r="B346" s="1345"/>
      <c r="C346" s="1345"/>
      <c r="D346" s="1345"/>
      <c r="E346" s="1345"/>
      <c r="F346" s="1346"/>
      <c r="G346" s="1152">
        <f>TRUNC(SUM(G344),2)</f>
        <v>3.78</v>
      </c>
      <c r="H346" s="1229"/>
    </row>
    <row r="347" spans="1:10" s="879" customFormat="1" x14ac:dyDescent="0.3">
      <c r="A347" s="1156" t="s">
        <v>4668</v>
      </c>
      <c r="B347" s="1154"/>
      <c r="C347" s="1154"/>
      <c r="D347" s="1154"/>
      <c r="E347" s="1154"/>
      <c r="F347" s="1155" t="s">
        <v>4627</v>
      </c>
      <c r="G347" s="1152">
        <f>TRUNC(SUM(G345:G346),2)</f>
        <v>4.5199999999999996</v>
      </c>
      <c r="H347" s="1229"/>
      <c r="J347" s="1233"/>
    </row>
    <row r="348" spans="1:10" s="879" customFormat="1" x14ac:dyDescent="0.3">
      <c r="A348" s="906"/>
      <c r="B348" s="801"/>
      <c r="C348" s="906"/>
      <c r="D348" s="913"/>
      <c r="E348" s="906"/>
      <c r="F348" s="906"/>
      <c r="G348" s="910"/>
      <c r="H348" s="1229"/>
    </row>
    <row r="349" spans="1:10" s="879" customFormat="1" x14ac:dyDescent="0.3">
      <c r="A349" s="906"/>
      <c r="B349" s="801"/>
      <c r="C349" s="906"/>
      <c r="D349" s="913"/>
      <c r="E349" s="906"/>
      <c r="F349" s="906"/>
      <c r="G349" s="910"/>
      <c r="H349" s="1229"/>
    </row>
    <row r="350" spans="1:10" s="893" customFormat="1" ht="26.4" x14ac:dyDescent="0.3">
      <c r="A350" s="1141" t="s">
        <v>3135</v>
      </c>
      <c r="B350" s="1142" t="s">
        <v>3136</v>
      </c>
      <c r="C350" s="1143" t="s">
        <v>3137</v>
      </c>
      <c r="D350" s="1143" t="s">
        <v>3138</v>
      </c>
      <c r="E350" s="1144" t="s">
        <v>3139</v>
      </c>
      <c r="F350" s="1145" t="s">
        <v>4625</v>
      </c>
      <c r="G350" s="1146" t="s">
        <v>4626</v>
      </c>
      <c r="H350" s="1230"/>
    </row>
    <row r="351" spans="1:10" s="893" customFormat="1" ht="4.5" customHeight="1" x14ac:dyDescent="0.3">
      <c r="A351" s="721"/>
      <c r="B351" s="721"/>
      <c r="C351" s="722"/>
      <c r="D351" s="722"/>
      <c r="E351" s="723"/>
      <c r="F351" s="724"/>
      <c r="G351" s="725"/>
      <c r="H351" s="1230"/>
    </row>
    <row r="352" spans="1:10" s="879" customFormat="1" x14ac:dyDescent="0.3">
      <c r="A352" s="871" t="s">
        <v>665</v>
      </c>
      <c r="B352" s="524" t="s">
        <v>704</v>
      </c>
      <c r="C352" s="448"/>
      <c r="D352" s="728"/>
      <c r="E352" s="448"/>
      <c r="F352" s="448"/>
      <c r="G352" s="449"/>
      <c r="H352" s="1229"/>
    </row>
    <row r="353" spans="1:11" s="879" customFormat="1" x14ac:dyDescent="0.3">
      <c r="A353" s="871" t="s">
        <v>4444</v>
      </c>
      <c r="B353" s="450" t="s">
        <v>4447</v>
      </c>
      <c r="C353" s="451" t="s">
        <v>3141</v>
      </c>
      <c r="D353" s="451" t="s">
        <v>583</v>
      </c>
      <c r="E353" s="452"/>
      <c r="F353" s="453"/>
      <c r="G353" s="454"/>
      <c r="H353" s="1229"/>
    </row>
    <row r="354" spans="1:11" s="893" customFormat="1" ht="26.4" x14ac:dyDescent="0.3">
      <c r="A354" s="551"/>
      <c r="B354" s="551" t="s">
        <v>3968</v>
      </c>
      <c r="C354" s="746" t="s">
        <v>3141</v>
      </c>
      <c r="D354" s="746" t="s">
        <v>3142</v>
      </c>
      <c r="E354" s="446">
        <v>2.5380718917984432E-2</v>
      </c>
      <c r="F354" s="747">
        <v>15.4</v>
      </c>
      <c r="G354" s="1159">
        <f>TRUNC(E354*F354,2)</f>
        <v>0.39</v>
      </c>
      <c r="H354" s="1230"/>
      <c r="J354" s="1237"/>
    </row>
    <row r="355" spans="1:11" s="893" customFormat="1" x14ac:dyDescent="0.3">
      <c r="A355" s="551"/>
      <c r="B355" s="914" t="s">
        <v>3958</v>
      </c>
      <c r="C355" s="746" t="s">
        <v>3141</v>
      </c>
      <c r="D355" s="746" t="s">
        <v>3142</v>
      </c>
      <c r="E355" s="446">
        <v>2.5101809918885703E-2</v>
      </c>
      <c r="F355" s="747">
        <v>14.3</v>
      </c>
      <c r="G355" s="1159">
        <f>TRUNC(E355*F355,2)</f>
        <v>0.35</v>
      </c>
      <c r="H355" s="1230"/>
      <c r="J355" s="1237"/>
    </row>
    <row r="356" spans="1:11" s="879" customFormat="1" x14ac:dyDescent="0.3">
      <c r="A356" s="430"/>
      <c r="B356" s="727" t="s">
        <v>4448</v>
      </c>
      <c r="C356" s="728" t="s">
        <v>3132</v>
      </c>
      <c r="D356" s="728" t="s">
        <v>583</v>
      </c>
      <c r="E356" s="747">
        <v>1</v>
      </c>
      <c r="F356" s="747">
        <v>3.78</v>
      </c>
      <c r="G356" s="1159">
        <f>TRUNC(E356*F356,2)</f>
        <v>3.78</v>
      </c>
      <c r="H356" s="1230"/>
      <c r="I356" s="893"/>
      <c r="J356" s="1237"/>
    </row>
    <row r="357" spans="1:11" s="879" customFormat="1" x14ac:dyDescent="0.3">
      <c r="A357" s="1344" t="s">
        <v>4471</v>
      </c>
      <c r="B357" s="1345"/>
      <c r="C357" s="1345"/>
      <c r="D357" s="1345"/>
      <c r="E357" s="1345"/>
      <c r="F357" s="1346"/>
      <c r="G357" s="1152">
        <f>TRUNC(SUM(G354:G355),2)</f>
        <v>0.74</v>
      </c>
      <c r="H357" s="1229"/>
    </row>
    <row r="358" spans="1:11" s="879" customFormat="1" x14ac:dyDescent="0.3">
      <c r="A358" s="1344" t="s">
        <v>4472</v>
      </c>
      <c r="B358" s="1345"/>
      <c r="C358" s="1345"/>
      <c r="D358" s="1345"/>
      <c r="E358" s="1345"/>
      <c r="F358" s="1346"/>
      <c r="G358" s="1152">
        <f>TRUNC(SUM(G356),2)</f>
        <v>3.78</v>
      </c>
      <c r="H358" s="1229"/>
    </row>
    <row r="359" spans="1:11" s="879" customFormat="1" x14ac:dyDescent="0.3">
      <c r="A359" s="1156" t="s">
        <v>4668</v>
      </c>
      <c r="B359" s="1154"/>
      <c r="C359" s="1154"/>
      <c r="D359" s="1154"/>
      <c r="E359" s="1154"/>
      <c r="F359" s="1155" t="s">
        <v>4627</v>
      </c>
      <c r="G359" s="1152">
        <f>TRUNC(SUM(G357:G358),2)</f>
        <v>4.5199999999999996</v>
      </c>
      <c r="H359" s="1229"/>
      <c r="J359" s="1233"/>
    </row>
    <row r="360" spans="1:11" s="879" customFormat="1" x14ac:dyDescent="0.3">
      <c r="A360" s="906"/>
      <c r="B360" s="801"/>
      <c r="C360" s="906"/>
      <c r="D360" s="913"/>
      <c r="E360" s="906"/>
      <c r="F360" s="906"/>
      <c r="G360" s="910"/>
      <c r="H360" s="1229"/>
    </row>
    <row r="361" spans="1:11" s="879" customFormat="1" x14ac:dyDescent="0.3">
      <c r="A361" s="906"/>
      <c r="B361" s="801"/>
      <c r="C361" s="906"/>
      <c r="D361" s="913"/>
      <c r="E361" s="906"/>
      <c r="F361" s="906"/>
      <c r="G361" s="910"/>
      <c r="H361" s="1229"/>
    </row>
    <row r="362" spans="1:11" s="893" customFormat="1" ht="26.4" x14ac:dyDescent="0.3">
      <c r="A362" s="1141" t="s">
        <v>3135</v>
      </c>
      <c r="B362" s="1142" t="s">
        <v>3136</v>
      </c>
      <c r="C362" s="1143" t="s">
        <v>3137</v>
      </c>
      <c r="D362" s="1143" t="s">
        <v>3138</v>
      </c>
      <c r="E362" s="1144" t="s">
        <v>3139</v>
      </c>
      <c r="F362" s="1145" t="s">
        <v>4625</v>
      </c>
      <c r="G362" s="1146" t="s">
        <v>4626</v>
      </c>
      <c r="H362" s="1230"/>
    </row>
    <row r="363" spans="1:11" s="893" customFormat="1" ht="4.5" customHeight="1" x14ac:dyDescent="0.3">
      <c r="A363" s="721"/>
      <c r="B363" s="721"/>
      <c r="C363" s="722"/>
      <c r="D363" s="722"/>
      <c r="E363" s="723"/>
      <c r="F363" s="724"/>
      <c r="G363" s="725"/>
      <c r="H363" s="1230"/>
    </row>
    <row r="364" spans="1:11" x14ac:dyDescent="0.3">
      <c r="A364" s="447" t="s">
        <v>667</v>
      </c>
      <c r="B364" s="524" t="s">
        <v>706</v>
      </c>
      <c r="C364" s="448"/>
      <c r="D364" s="728"/>
      <c r="E364" s="448"/>
      <c r="F364" s="448"/>
      <c r="G364" s="449"/>
      <c r="H364" s="1229"/>
    </row>
    <row r="365" spans="1:11" x14ac:dyDescent="0.3">
      <c r="A365" s="447" t="s">
        <v>2760</v>
      </c>
      <c r="B365" s="450" t="s">
        <v>2687</v>
      </c>
      <c r="C365" s="451" t="s">
        <v>3141</v>
      </c>
      <c r="D365" s="451" t="s">
        <v>583</v>
      </c>
      <c r="E365" s="452"/>
      <c r="F365" s="453"/>
      <c r="G365" s="454"/>
      <c r="H365" s="1229"/>
    </row>
    <row r="366" spans="1:11" s="114" customFormat="1" x14ac:dyDescent="0.3">
      <c r="A366" s="551"/>
      <c r="B366" s="551" t="s">
        <v>3967</v>
      </c>
      <c r="C366" s="531" t="s">
        <v>3141</v>
      </c>
      <c r="D366" s="746" t="s">
        <v>3142</v>
      </c>
      <c r="E366" s="446">
        <v>2.6015856770219253E-2</v>
      </c>
      <c r="F366" s="747">
        <v>19.010000000000002</v>
      </c>
      <c r="G366" s="1159">
        <f>TRUNC(E366*F366,2)</f>
        <v>0.49</v>
      </c>
      <c r="H366" s="1230"/>
      <c r="J366" s="1237"/>
    </row>
    <row r="367" spans="1:11" s="114" customFormat="1" x14ac:dyDescent="0.3">
      <c r="A367" s="551"/>
      <c r="B367" s="743" t="s">
        <v>3958</v>
      </c>
      <c r="C367" s="531" t="s">
        <v>3141</v>
      </c>
      <c r="D367" s="746" t="s">
        <v>3142</v>
      </c>
      <c r="E367" s="446">
        <v>2.6217445915280618E-2</v>
      </c>
      <c r="F367" s="747">
        <v>14.3</v>
      </c>
      <c r="G367" s="1159">
        <f>TRUNC(E367*F367,2)</f>
        <v>0.37</v>
      </c>
      <c r="H367" s="1230"/>
      <c r="I367" s="893"/>
      <c r="J367" s="1237"/>
      <c r="K367" s="893"/>
    </row>
    <row r="368" spans="1:11" s="893" customFormat="1" x14ac:dyDescent="0.3">
      <c r="A368" s="551"/>
      <c r="B368" s="914" t="s">
        <v>4604</v>
      </c>
      <c r="C368" s="746" t="s">
        <v>3141</v>
      </c>
      <c r="D368" s="746" t="s">
        <v>210</v>
      </c>
      <c r="E368" s="446">
        <v>2.5000000000000001E-2</v>
      </c>
      <c r="F368" s="747">
        <v>13.401019588695778</v>
      </c>
      <c r="G368" s="1159">
        <f>TRUNC(E368*F368,2)</f>
        <v>0.33</v>
      </c>
      <c r="H368" s="1230"/>
      <c r="J368" s="1237"/>
    </row>
    <row r="369" spans="1:11" x14ac:dyDescent="0.3">
      <c r="A369" s="430"/>
      <c r="B369" s="727" t="s">
        <v>2687</v>
      </c>
      <c r="C369" s="383" t="s">
        <v>3132</v>
      </c>
      <c r="D369" s="728" t="s">
        <v>583</v>
      </c>
      <c r="E369" s="419">
        <v>1</v>
      </c>
      <c r="F369" s="419">
        <v>4.37</v>
      </c>
      <c r="G369" s="1159">
        <f>TRUNC(E369*F369,2)</f>
        <v>4.37</v>
      </c>
      <c r="H369" s="1230"/>
      <c r="I369" s="893"/>
      <c r="J369" s="1237"/>
      <c r="K369" s="893"/>
    </row>
    <row r="370" spans="1:11" x14ac:dyDescent="0.3">
      <c r="A370" s="1344" t="s">
        <v>4471</v>
      </c>
      <c r="B370" s="1345"/>
      <c r="C370" s="1345"/>
      <c r="D370" s="1345"/>
      <c r="E370" s="1345"/>
      <c r="F370" s="1346"/>
      <c r="G370" s="1152">
        <f>TRUNC(SUM(G366:G367),2)</f>
        <v>0.86</v>
      </c>
      <c r="H370" s="1229"/>
    </row>
    <row r="371" spans="1:11" x14ac:dyDescent="0.3">
      <c r="A371" s="1344" t="s">
        <v>4472</v>
      </c>
      <c r="B371" s="1345"/>
      <c r="C371" s="1345"/>
      <c r="D371" s="1345"/>
      <c r="E371" s="1345"/>
      <c r="F371" s="1346"/>
      <c r="G371" s="1152">
        <f>TRUNC(SUM(G368:G369),2)</f>
        <v>4.7</v>
      </c>
      <c r="H371" s="1229"/>
    </row>
    <row r="372" spans="1:11" x14ac:dyDescent="0.3">
      <c r="A372" s="1156" t="s">
        <v>4668</v>
      </c>
      <c r="B372" s="1154"/>
      <c r="C372" s="1154"/>
      <c r="D372" s="1154"/>
      <c r="E372" s="1154"/>
      <c r="F372" s="1155" t="s">
        <v>4627</v>
      </c>
      <c r="G372" s="1152">
        <f>TRUNC(SUM(G370:G371),2)</f>
        <v>5.56</v>
      </c>
      <c r="H372" s="1229"/>
      <c r="J372" s="1233"/>
    </row>
    <row r="373" spans="1:11" s="879" customFormat="1" x14ac:dyDescent="0.3">
      <c r="A373" s="906"/>
      <c r="B373" s="801"/>
      <c r="C373" s="906"/>
      <c r="D373" s="913"/>
      <c r="E373" s="906"/>
      <c r="F373" s="906"/>
      <c r="G373" s="910"/>
      <c r="H373" s="1229"/>
    </row>
    <row r="374" spans="1:11" s="879" customFormat="1" x14ac:dyDescent="0.3">
      <c r="A374" s="906"/>
      <c r="B374" s="801"/>
      <c r="C374" s="906"/>
      <c r="D374" s="913"/>
      <c r="E374" s="906"/>
      <c r="F374" s="906"/>
      <c r="G374" s="910"/>
      <c r="H374" s="1229"/>
    </row>
    <row r="375" spans="1:11" s="893" customFormat="1" ht="26.4" x14ac:dyDescent="0.3">
      <c r="A375" s="1141" t="s">
        <v>3135</v>
      </c>
      <c r="B375" s="1142" t="s">
        <v>3136</v>
      </c>
      <c r="C375" s="1143" t="s">
        <v>3137</v>
      </c>
      <c r="D375" s="1143" t="s">
        <v>3138</v>
      </c>
      <c r="E375" s="1144" t="s">
        <v>3139</v>
      </c>
      <c r="F375" s="1145" t="s">
        <v>4625</v>
      </c>
      <c r="G375" s="1146" t="s">
        <v>4626</v>
      </c>
      <c r="H375" s="1230"/>
    </row>
    <row r="376" spans="1:11" s="893" customFormat="1" ht="4.5" customHeight="1" x14ac:dyDescent="0.3">
      <c r="A376" s="721"/>
      <c r="B376" s="721"/>
      <c r="C376" s="722"/>
      <c r="D376" s="722"/>
      <c r="E376" s="723"/>
      <c r="F376" s="724"/>
      <c r="G376" s="725"/>
      <c r="H376" s="1230"/>
    </row>
    <row r="377" spans="1:11" x14ac:dyDescent="0.3">
      <c r="A377" s="447" t="s">
        <v>667</v>
      </c>
      <c r="B377" s="524" t="s">
        <v>706</v>
      </c>
      <c r="C377" s="448"/>
      <c r="D377" s="728"/>
      <c r="E377" s="448"/>
      <c r="F377" s="448"/>
      <c r="G377" s="449"/>
      <c r="H377" s="1229"/>
    </row>
    <row r="378" spans="1:11" x14ac:dyDescent="0.3">
      <c r="A378" s="447" t="s">
        <v>2761</v>
      </c>
      <c r="B378" s="450" t="s">
        <v>2688</v>
      </c>
      <c r="C378" s="451" t="s">
        <v>3141</v>
      </c>
      <c r="D378" s="451" t="s">
        <v>583</v>
      </c>
      <c r="E378" s="452"/>
      <c r="F378" s="453"/>
      <c r="G378" s="454"/>
      <c r="H378" s="1229"/>
    </row>
    <row r="379" spans="1:11" s="114" customFormat="1" x14ac:dyDescent="0.3">
      <c r="A379" s="551"/>
      <c r="B379" s="551" t="s">
        <v>3967</v>
      </c>
      <c r="C379" s="746" t="s">
        <v>3141</v>
      </c>
      <c r="D379" s="746" t="s">
        <v>3142</v>
      </c>
      <c r="E379" s="446">
        <v>2.601585677021926E-2</v>
      </c>
      <c r="F379" s="747">
        <v>19.010000000000002</v>
      </c>
      <c r="G379" s="1159">
        <f>TRUNC(E379*F379,2)</f>
        <v>0.49</v>
      </c>
      <c r="H379" s="1230"/>
      <c r="J379" s="1237"/>
    </row>
    <row r="380" spans="1:11" s="114" customFormat="1" x14ac:dyDescent="0.3">
      <c r="A380" s="551"/>
      <c r="B380" s="914" t="s">
        <v>3958</v>
      </c>
      <c r="C380" s="746" t="s">
        <v>3141</v>
      </c>
      <c r="D380" s="746" t="s">
        <v>3142</v>
      </c>
      <c r="E380" s="446">
        <v>2.6217445915280621E-2</v>
      </c>
      <c r="F380" s="747">
        <v>14.3</v>
      </c>
      <c r="G380" s="1159">
        <f>TRUNC(E380*F380,2)</f>
        <v>0.37</v>
      </c>
      <c r="H380" s="1230"/>
      <c r="I380" s="893"/>
      <c r="J380" s="1237"/>
      <c r="K380" s="893"/>
    </row>
    <row r="381" spans="1:11" s="893" customFormat="1" x14ac:dyDescent="0.3">
      <c r="A381" s="551"/>
      <c r="B381" s="914" t="s">
        <v>4604</v>
      </c>
      <c r="C381" s="746" t="s">
        <v>3141</v>
      </c>
      <c r="D381" s="746" t="s">
        <v>210</v>
      </c>
      <c r="E381" s="446">
        <v>2.9000000000000001E-2</v>
      </c>
      <c r="F381" s="747">
        <v>13.478036942653803</v>
      </c>
      <c r="G381" s="1159">
        <f>TRUNC(E381*F381,2)</f>
        <v>0.39</v>
      </c>
      <c r="H381" s="1230"/>
      <c r="J381" s="1237"/>
    </row>
    <row r="382" spans="1:11" x14ac:dyDescent="0.3">
      <c r="A382" s="551"/>
      <c r="B382" s="745" t="s">
        <v>2688</v>
      </c>
      <c r="C382" s="531" t="s">
        <v>3132</v>
      </c>
      <c r="D382" s="746" t="s">
        <v>583</v>
      </c>
      <c r="E382" s="419">
        <v>1</v>
      </c>
      <c r="F382" s="419">
        <v>4.37</v>
      </c>
      <c r="G382" s="1159">
        <f>TRUNC(E382*F382,2)</f>
        <v>4.37</v>
      </c>
      <c r="H382" s="1230"/>
      <c r="I382" s="893"/>
      <c r="J382" s="1237"/>
      <c r="K382" s="893"/>
    </row>
    <row r="383" spans="1:11" x14ac:dyDescent="0.3">
      <c r="A383" s="1344" t="s">
        <v>4471</v>
      </c>
      <c r="B383" s="1345"/>
      <c r="C383" s="1345"/>
      <c r="D383" s="1345"/>
      <c r="E383" s="1345"/>
      <c r="F383" s="1346"/>
      <c r="G383" s="1152">
        <f>TRUNC(SUM(G379:G380),2)</f>
        <v>0.86</v>
      </c>
      <c r="H383" s="1229"/>
    </row>
    <row r="384" spans="1:11" x14ac:dyDescent="0.3">
      <c r="A384" s="1344" t="s">
        <v>4472</v>
      </c>
      <c r="B384" s="1345"/>
      <c r="C384" s="1345"/>
      <c r="D384" s="1345"/>
      <c r="E384" s="1345"/>
      <c r="F384" s="1346"/>
      <c r="G384" s="1152">
        <f>TRUNC(SUM(G381:G382),2)</f>
        <v>4.76</v>
      </c>
      <c r="H384" s="1229"/>
    </row>
    <row r="385" spans="1:11" x14ac:dyDescent="0.3">
      <c r="A385" s="1156" t="s">
        <v>4668</v>
      </c>
      <c r="B385" s="1154"/>
      <c r="C385" s="1154"/>
      <c r="D385" s="1154"/>
      <c r="E385" s="1154"/>
      <c r="F385" s="1155" t="s">
        <v>4627</v>
      </c>
      <c r="G385" s="1152">
        <f>TRUNC(SUM(G383:G384),2)</f>
        <v>5.62</v>
      </c>
      <c r="H385" s="1229"/>
      <c r="J385" s="1233"/>
    </row>
    <row r="386" spans="1:11" s="879" customFormat="1" x14ac:dyDescent="0.3">
      <c r="A386" s="906"/>
      <c r="B386" s="801"/>
      <c r="C386" s="906"/>
      <c r="D386" s="913"/>
      <c r="E386" s="906"/>
      <c r="F386" s="906"/>
      <c r="G386" s="910"/>
      <c r="H386" s="1229"/>
    </row>
    <row r="387" spans="1:11" s="879" customFormat="1" x14ac:dyDescent="0.3">
      <c r="A387" s="906"/>
      <c r="B387" s="801"/>
      <c r="C387" s="906"/>
      <c r="D387" s="913"/>
      <c r="E387" s="906"/>
      <c r="F387" s="906"/>
      <c r="G387" s="910"/>
      <c r="H387" s="1229"/>
    </row>
    <row r="388" spans="1:11" s="893" customFormat="1" ht="26.4" x14ac:dyDescent="0.3">
      <c r="A388" s="1141" t="s">
        <v>3135</v>
      </c>
      <c r="B388" s="1142" t="s">
        <v>3136</v>
      </c>
      <c r="C388" s="1143" t="s">
        <v>3137</v>
      </c>
      <c r="D388" s="1143" t="s">
        <v>3138</v>
      </c>
      <c r="E388" s="1144" t="s">
        <v>3139</v>
      </c>
      <c r="F388" s="1145" t="s">
        <v>4625</v>
      </c>
      <c r="G388" s="1146" t="s">
        <v>4626</v>
      </c>
      <c r="H388" s="1230"/>
    </row>
    <row r="389" spans="1:11" s="893" customFormat="1" ht="4.5" customHeight="1" x14ac:dyDescent="0.3">
      <c r="A389" s="721"/>
      <c r="B389" s="721"/>
      <c r="C389" s="722"/>
      <c r="D389" s="722"/>
      <c r="E389" s="723"/>
      <c r="F389" s="724"/>
      <c r="G389" s="725"/>
      <c r="H389" s="1230"/>
    </row>
    <row r="390" spans="1:11" x14ac:dyDescent="0.3">
      <c r="A390" s="552" t="s">
        <v>667</v>
      </c>
      <c r="B390" s="558" t="s">
        <v>706</v>
      </c>
      <c r="C390" s="553"/>
      <c r="D390" s="746"/>
      <c r="E390" s="553"/>
      <c r="F390" s="553"/>
      <c r="G390" s="449"/>
      <c r="H390" s="1229"/>
    </row>
    <row r="391" spans="1:11" x14ac:dyDescent="0.3">
      <c r="A391" s="552" t="s">
        <v>2762</v>
      </c>
      <c r="B391" s="554" t="s">
        <v>2689</v>
      </c>
      <c r="C391" s="526" t="s">
        <v>3141</v>
      </c>
      <c r="D391" s="526" t="s">
        <v>583</v>
      </c>
      <c r="E391" s="379"/>
      <c r="F391" s="419"/>
      <c r="G391" s="454"/>
      <c r="H391" s="1229"/>
    </row>
    <row r="392" spans="1:11" s="114" customFormat="1" x14ac:dyDescent="0.3">
      <c r="A392" s="551"/>
      <c r="B392" s="551" t="s">
        <v>3967</v>
      </c>
      <c r="C392" s="746" t="s">
        <v>3141</v>
      </c>
      <c r="D392" s="746" t="s">
        <v>3142</v>
      </c>
      <c r="E392" s="446">
        <v>2.601585677021926E-2</v>
      </c>
      <c r="F392" s="747">
        <v>19.010000000000002</v>
      </c>
      <c r="G392" s="1159">
        <f>TRUNC(E392*F392,2)</f>
        <v>0.49</v>
      </c>
      <c r="H392" s="1230"/>
      <c r="J392" s="1237"/>
    </row>
    <row r="393" spans="1:11" s="114" customFormat="1" x14ac:dyDescent="0.3">
      <c r="A393" s="551"/>
      <c r="B393" s="914" t="s">
        <v>3958</v>
      </c>
      <c r="C393" s="746" t="s">
        <v>3141</v>
      </c>
      <c r="D393" s="746" t="s">
        <v>3142</v>
      </c>
      <c r="E393" s="446">
        <v>2.6217445915280621E-2</v>
      </c>
      <c r="F393" s="747">
        <v>14.3</v>
      </c>
      <c r="G393" s="1159">
        <f>TRUNC(E393*F393,2)</f>
        <v>0.37</v>
      </c>
      <c r="H393" s="1230"/>
      <c r="I393" s="893"/>
      <c r="J393" s="1237"/>
      <c r="K393" s="893"/>
    </row>
    <row r="394" spans="1:11" s="893" customFormat="1" x14ac:dyDescent="0.3">
      <c r="A394" s="551"/>
      <c r="B394" s="914" t="s">
        <v>4604</v>
      </c>
      <c r="C394" s="746" t="s">
        <v>3141</v>
      </c>
      <c r="D394" s="746" t="s">
        <v>210</v>
      </c>
      <c r="E394" s="446">
        <v>2.9000000000000001E-2</v>
      </c>
      <c r="F394" s="747">
        <v>13.478036942653803</v>
      </c>
      <c r="G394" s="1159">
        <f>TRUNC(E394*F394,2)</f>
        <v>0.39</v>
      </c>
      <c r="H394" s="1230"/>
      <c r="J394" s="1237"/>
    </row>
    <row r="395" spans="1:11" x14ac:dyDescent="0.3">
      <c r="A395" s="430"/>
      <c r="B395" s="727" t="s">
        <v>2689</v>
      </c>
      <c r="C395" s="383" t="s">
        <v>3132</v>
      </c>
      <c r="D395" s="728" t="s">
        <v>583</v>
      </c>
      <c r="E395" s="419">
        <v>1</v>
      </c>
      <c r="F395" s="419">
        <v>4.37</v>
      </c>
      <c r="G395" s="1159">
        <f>TRUNC(E395*F395,2)</f>
        <v>4.37</v>
      </c>
      <c r="H395" s="1230"/>
      <c r="I395" s="893"/>
      <c r="J395" s="1237"/>
      <c r="K395" s="893"/>
    </row>
    <row r="396" spans="1:11" x14ac:dyDescent="0.3">
      <c r="A396" s="1344" t="s">
        <v>4471</v>
      </c>
      <c r="B396" s="1345"/>
      <c r="C396" s="1345"/>
      <c r="D396" s="1345"/>
      <c r="E396" s="1345"/>
      <c r="F396" s="1346"/>
      <c r="G396" s="1152">
        <f>TRUNC(SUM(G392:G393),2)</f>
        <v>0.86</v>
      </c>
      <c r="H396" s="1229"/>
    </row>
    <row r="397" spans="1:11" x14ac:dyDescent="0.3">
      <c r="A397" s="1344" t="s">
        <v>4472</v>
      </c>
      <c r="B397" s="1345"/>
      <c r="C397" s="1345"/>
      <c r="D397" s="1345"/>
      <c r="E397" s="1345"/>
      <c r="F397" s="1346"/>
      <c r="G397" s="1152">
        <f>TRUNC(SUM(G394:G395),2)</f>
        <v>4.76</v>
      </c>
      <c r="H397" s="1229"/>
    </row>
    <row r="398" spans="1:11" x14ac:dyDescent="0.3">
      <c r="A398" s="1156" t="s">
        <v>4668</v>
      </c>
      <c r="B398" s="1154"/>
      <c r="C398" s="1154"/>
      <c r="D398" s="1154"/>
      <c r="E398" s="1154"/>
      <c r="F398" s="1155" t="s">
        <v>4627</v>
      </c>
      <c r="G398" s="1152">
        <f>TRUNC(SUM(G396:G397),2)</f>
        <v>5.62</v>
      </c>
      <c r="H398" s="1229"/>
      <c r="J398" s="1233"/>
    </row>
    <row r="399" spans="1:11" s="879" customFormat="1" x14ac:dyDescent="0.3">
      <c r="A399" s="906"/>
      <c r="B399" s="801"/>
      <c r="C399" s="906"/>
      <c r="D399" s="913"/>
      <c r="E399" s="906"/>
      <c r="F399" s="906"/>
      <c r="G399" s="910"/>
      <c r="H399" s="1229"/>
    </row>
    <row r="400" spans="1:11" s="879" customFormat="1" x14ac:dyDescent="0.3">
      <c r="A400" s="906"/>
      <c r="B400" s="801"/>
      <c r="C400" s="906"/>
      <c r="D400" s="913"/>
      <c r="E400" s="906"/>
      <c r="F400" s="906"/>
      <c r="G400" s="910"/>
      <c r="H400" s="1229"/>
    </row>
    <row r="401" spans="1:11" s="893" customFormat="1" ht="26.4" x14ac:dyDescent="0.3">
      <c r="A401" s="1141" t="s">
        <v>3135</v>
      </c>
      <c r="B401" s="1142" t="s">
        <v>3136</v>
      </c>
      <c r="C401" s="1143" t="s">
        <v>3137</v>
      </c>
      <c r="D401" s="1143" t="s">
        <v>3138</v>
      </c>
      <c r="E401" s="1144" t="s">
        <v>3139</v>
      </c>
      <c r="F401" s="1145" t="s">
        <v>4625</v>
      </c>
      <c r="G401" s="1146" t="s">
        <v>4626</v>
      </c>
      <c r="H401" s="1230"/>
    </row>
    <row r="402" spans="1:11" s="893" customFormat="1" ht="4.5" customHeight="1" x14ac:dyDescent="0.3">
      <c r="A402" s="721"/>
      <c r="B402" s="721"/>
      <c r="C402" s="722"/>
      <c r="D402" s="722"/>
      <c r="E402" s="723"/>
      <c r="F402" s="724"/>
      <c r="G402" s="725"/>
      <c r="H402" s="1230"/>
    </row>
    <row r="403" spans="1:11" x14ac:dyDescent="0.3">
      <c r="A403" s="447" t="s">
        <v>667</v>
      </c>
      <c r="B403" s="524" t="s">
        <v>706</v>
      </c>
      <c r="C403" s="448"/>
      <c r="D403" s="728"/>
      <c r="E403" s="448"/>
      <c r="F403" s="448"/>
      <c r="G403" s="449"/>
      <c r="H403" s="1229"/>
    </row>
    <row r="404" spans="1:11" x14ac:dyDescent="0.3">
      <c r="A404" s="447" t="s">
        <v>2763</v>
      </c>
      <c r="B404" s="450" t="s">
        <v>2690</v>
      </c>
      <c r="C404" s="451" t="s">
        <v>3141</v>
      </c>
      <c r="D404" s="451" t="s">
        <v>583</v>
      </c>
      <c r="E404" s="452"/>
      <c r="F404" s="453"/>
      <c r="G404" s="454"/>
      <c r="H404" s="1229"/>
    </row>
    <row r="405" spans="1:11" s="114" customFormat="1" x14ac:dyDescent="0.3">
      <c r="A405" s="551"/>
      <c r="B405" s="551" t="s">
        <v>3967</v>
      </c>
      <c r="C405" s="746" t="s">
        <v>3141</v>
      </c>
      <c r="D405" s="746" t="s">
        <v>3142</v>
      </c>
      <c r="E405" s="446">
        <v>2.6015856770219253E-2</v>
      </c>
      <c r="F405" s="747">
        <v>19.010000000000002</v>
      </c>
      <c r="G405" s="1159">
        <f>TRUNC(E405*F405,2)</f>
        <v>0.49</v>
      </c>
      <c r="H405" s="1230"/>
      <c r="J405" s="1237"/>
    </row>
    <row r="406" spans="1:11" s="114" customFormat="1" x14ac:dyDescent="0.3">
      <c r="A406" s="551"/>
      <c r="B406" s="914" t="s">
        <v>3958</v>
      </c>
      <c r="C406" s="746" t="s">
        <v>3141</v>
      </c>
      <c r="D406" s="746" t="s">
        <v>3142</v>
      </c>
      <c r="E406" s="446">
        <v>2.6217445915280621E-2</v>
      </c>
      <c r="F406" s="747">
        <v>14.3</v>
      </c>
      <c r="G406" s="1159">
        <f>TRUNC(E406*F406,2)</f>
        <v>0.37</v>
      </c>
      <c r="H406" s="1230"/>
      <c r="I406" s="893"/>
      <c r="J406" s="1237"/>
      <c r="K406" s="893"/>
    </row>
    <row r="407" spans="1:11" s="893" customFormat="1" x14ac:dyDescent="0.3">
      <c r="A407" s="551"/>
      <c r="B407" s="914" t="s">
        <v>4604</v>
      </c>
      <c r="C407" s="746" t="s">
        <v>3141</v>
      </c>
      <c r="D407" s="746" t="s">
        <v>210</v>
      </c>
      <c r="E407" s="446">
        <v>4.2000000000000003E-2</v>
      </c>
      <c r="F407" s="747">
        <v>13.484586037378124</v>
      </c>
      <c r="G407" s="1159">
        <f>TRUNC(E407*F407,2)</f>
        <v>0.56000000000000005</v>
      </c>
      <c r="H407" s="1230"/>
      <c r="J407" s="1237"/>
    </row>
    <row r="408" spans="1:11" x14ac:dyDescent="0.3">
      <c r="A408" s="551"/>
      <c r="B408" s="745" t="s">
        <v>2690</v>
      </c>
      <c r="C408" s="531" t="s">
        <v>3132</v>
      </c>
      <c r="D408" s="746" t="s">
        <v>583</v>
      </c>
      <c r="E408" s="419">
        <v>1</v>
      </c>
      <c r="F408" s="419">
        <v>4.25</v>
      </c>
      <c r="G408" s="1159">
        <f>TRUNC(E408*F408,2)</f>
        <v>4.25</v>
      </c>
      <c r="H408" s="1230"/>
      <c r="I408" s="893"/>
      <c r="J408" s="1237"/>
      <c r="K408" s="893"/>
    </row>
    <row r="409" spans="1:11" x14ac:dyDescent="0.3">
      <c r="A409" s="1344" t="s">
        <v>4471</v>
      </c>
      <c r="B409" s="1345"/>
      <c r="C409" s="1345"/>
      <c r="D409" s="1345"/>
      <c r="E409" s="1345"/>
      <c r="F409" s="1346"/>
      <c r="G409" s="1152">
        <f>TRUNC(SUM(G405:G406),2)</f>
        <v>0.86</v>
      </c>
      <c r="H409" s="1229"/>
    </row>
    <row r="410" spans="1:11" x14ac:dyDescent="0.3">
      <c r="A410" s="1344" t="s">
        <v>4472</v>
      </c>
      <c r="B410" s="1345"/>
      <c r="C410" s="1345"/>
      <c r="D410" s="1345"/>
      <c r="E410" s="1345"/>
      <c r="F410" s="1346"/>
      <c r="G410" s="1152">
        <f>TRUNC(SUM(G407:G408),2)</f>
        <v>4.8099999999999996</v>
      </c>
      <c r="H410" s="1229"/>
    </row>
    <row r="411" spans="1:11" x14ac:dyDescent="0.3">
      <c r="A411" s="1156"/>
      <c r="B411" s="1154"/>
      <c r="C411" s="1154"/>
      <c r="D411" s="1154"/>
      <c r="E411" s="1154"/>
      <c r="F411" s="1155" t="s">
        <v>4627</v>
      </c>
      <c r="G411" s="1152">
        <f>TRUNC(SUM(G409:G410),2)</f>
        <v>5.67</v>
      </c>
      <c r="H411" s="1229"/>
      <c r="J411" s="1233"/>
    </row>
    <row r="412" spans="1:11" s="879" customFormat="1" x14ac:dyDescent="0.3">
      <c r="A412" s="906"/>
      <c r="B412" s="801"/>
      <c r="C412" s="906"/>
      <c r="D412" s="913"/>
      <c r="E412" s="906"/>
      <c r="F412" s="906"/>
      <c r="G412" s="910"/>
      <c r="H412" s="1229"/>
    </row>
    <row r="413" spans="1:11" s="879" customFormat="1" x14ac:dyDescent="0.3">
      <c r="A413" s="906"/>
      <c r="B413" s="801"/>
      <c r="C413" s="906"/>
      <c r="D413" s="913"/>
      <c r="E413" s="906"/>
      <c r="F413" s="906"/>
      <c r="G413" s="910"/>
      <c r="H413" s="1229"/>
    </row>
    <row r="414" spans="1:11" s="893" customFormat="1" ht="26.4" x14ac:dyDescent="0.3">
      <c r="A414" s="1141" t="s">
        <v>3135</v>
      </c>
      <c r="B414" s="1142" t="s">
        <v>3136</v>
      </c>
      <c r="C414" s="1143" t="s">
        <v>3137</v>
      </c>
      <c r="D414" s="1143" t="s">
        <v>3138</v>
      </c>
      <c r="E414" s="1144" t="s">
        <v>3139</v>
      </c>
      <c r="F414" s="1145" t="s">
        <v>4625</v>
      </c>
      <c r="G414" s="1146" t="s">
        <v>4626</v>
      </c>
      <c r="H414" s="1230"/>
    </row>
    <row r="415" spans="1:11" s="893" customFormat="1" ht="4.5" customHeight="1" x14ac:dyDescent="0.3">
      <c r="A415" s="721"/>
      <c r="B415" s="721"/>
      <c r="C415" s="722"/>
      <c r="D415" s="722"/>
      <c r="E415" s="723"/>
      <c r="F415" s="724"/>
      <c r="G415" s="725"/>
      <c r="H415" s="1230"/>
    </row>
    <row r="416" spans="1:11" x14ac:dyDescent="0.3">
      <c r="A416" s="552" t="s">
        <v>667</v>
      </c>
      <c r="B416" s="558" t="s">
        <v>706</v>
      </c>
      <c r="C416" s="553"/>
      <c r="D416" s="746"/>
      <c r="E416" s="553"/>
      <c r="F416" s="553"/>
      <c r="G416" s="449"/>
      <c r="H416" s="1229"/>
    </row>
    <row r="417" spans="1:11" x14ac:dyDescent="0.3">
      <c r="A417" s="552" t="s">
        <v>2764</v>
      </c>
      <c r="B417" s="554" t="s">
        <v>2691</v>
      </c>
      <c r="C417" s="526" t="s">
        <v>3141</v>
      </c>
      <c r="D417" s="526" t="s">
        <v>583</v>
      </c>
      <c r="E417" s="379"/>
      <c r="F417" s="419"/>
      <c r="G417" s="454"/>
      <c r="H417" s="1229"/>
    </row>
    <row r="418" spans="1:11" s="114" customFormat="1" x14ac:dyDescent="0.3">
      <c r="A418" s="551"/>
      <c r="B418" s="551" t="s">
        <v>3967</v>
      </c>
      <c r="C418" s="746" t="s">
        <v>3141</v>
      </c>
      <c r="D418" s="746" t="s">
        <v>3142</v>
      </c>
      <c r="E418" s="446">
        <v>1.636481312965405E-2</v>
      </c>
      <c r="F418" s="747">
        <v>19.010000000000002</v>
      </c>
      <c r="G418" s="1159">
        <f>TRUNC(E418*F418,2)</f>
        <v>0.31</v>
      </c>
      <c r="H418" s="1230"/>
      <c r="J418" s="1237"/>
    </row>
    <row r="419" spans="1:11" s="114" customFormat="1" x14ac:dyDescent="0.3">
      <c r="A419" s="551"/>
      <c r="B419" s="914" t="s">
        <v>3958</v>
      </c>
      <c r="C419" s="746" t="s">
        <v>3141</v>
      </c>
      <c r="D419" s="746" t="s">
        <v>3142</v>
      </c>
      <c r="E419" s="446">
        <v>1.6734539945923801E-2</v>
      </c>
      <c r="F419" s="747">
        <v>14.3</v>
      </c>
      <c r="G419" s="1159">
        <f>TRUNC(E419*F419,2)</f>
        <v>0.23</v>
      </c>
      <c r="H419" s="1230"/>
      <c r="I419" s="893"/>
      <c r="J419" s="1237"/>
      <c r="K419" s="893"/>
    </row>
    <row r="420" spans="1:11" s="893" customFormat="1" x14ac:dyDescent="0.3">
      <c r="A420" s="551"/>
      <c r="B420" s="914" t="s">
        <v>4604</v>
      </c>
      <c r="C420" s="746" t="s">
        <v>3141</v>
      </c>
      <c r="D420" s="746" t="s">
        <v>210</v>
      </c>
      <c r="E420" s="446">
        <v>4.2000000000000003E-2</v>
      </c>
      <c r="F420" s="747">
        <v>13.484586037378124</v>
      </c>
      <c r="G420" s="1159">
        <f>TRUNC(E420*F420,2)</f>
        <v>0.56000000000000005</v>
      </c>
      <c r="H420" s="1230"/>
      <c r="J420" s="1237"/>
    </row>
    <row r="421" spans="1:11" x14ac:dyDescent="0.3">
      <c r="A421" s="430"/>
      <c r="B421" s="727" t="s">
        <v>2691</v>
      </c>
      <c r="C421" s="383" t="s">
        <v>3132</v>
      </c>
      <c r="D421" s="728" t="s">
        <v>583</v>
      </c>
      <c r="E421" s="419">
        <v>1</v>
      </c>
      <c r="F421" s="419">
        <v>4.25</v>
      </c>
      <c r="G421" s="1159">
        <f>TRUNC(E421*F421,2)</f>
        <v>4.25</v>
      </c>
      <c r="H421" s="1230"/>
      <c r="I421" s="893"/>
      <c r="J421" s="1237"/>
      <c r="K421" s="893"/>
    </row>
    <row r="422" spans="1:11" x14ac:dyDescent="0.3">
      <c r="A422" s="1344" t="s">
        <v>4471</v>
      </c>
      <c r="B422" s="1345"/>
      <c r="C422" s="1345"/>
      <c r="D422" s="1345"/>
      <c r="E422" s="1345"/>
      <c r="F422" s="1346"/>
      <c r="G422" s="1152">
        <f>TRUNC(SUM(G418:G419),2)</f>
        <v>0.54</v>
      </c>
      <c r="H422" s="1229"/>
    </row>
    <row r="423" spans="1:11" x14ac:dyDescent="0.3">
      <c r="A423" s="1344" t="s">
        <v>4472</v>
      </c>
      <c r="B423" s="1345"/>
      <c r="C423" s="1345"/>
      <c r="D423" s="1345"/>
      <c r="E423" s="1345"/>
      <c r="F423" s="1346"/>
      <c r="G423" s="1152">
        <f>TRUNC(SUM(G420:G421),2)</f>
        <v>4.8099999999999996</v>
      </c>
      <c r="H423" s="1229"/>
    </row>
    <row r="424" spans="1:11" x14ac:dyDescent="0.3">
      <c r="A424" s="1156"/>
      <c r="B424" s="1154"/>
      <c r="C424" s="1154"/>
      <c r="D424" s="1154"/>
      <c r="E424" s="1154"/>
      <c r="F424" s="1155" t="s">
        <v>4627</v>
      </c>
      <c r="G424" s="1152">
        <f>TRUNC(SUM(G422:G423),2)</f>
        <v>5.35</v>
      </c>
      <c r="H424" s="1229"/>
      <c r="J424" s="1233"/>
    </row>
    <row r="425" spans="1:11" s="879" customFormat="1" x14ac:dyDescent="0.3">
      <c r="A425" s="906"/>
      <c r="B425" s="801"/>
      <c r="C425" s="906"/>
      <c r="D425" s="913"/>
      <c r="E425" s="906"/>
      <c r="F425" s="906"/>
      <c r="G425" s="910"/>
      <c r="H425" s="1229"/>
    </row>
    <row r="426" spans="1:11" s="879" customFormat="1" x14ac:dyDescent="0.3">
      <c r="A426" s="906"/>
      <c r="B426" s="801"/>
      <c r="C426" s="906"/>
      <c r="D426" s="913"/>
      <c r="E426" s="906"/>
      <c r="F426" s="906"/>
      <c r="G426" s="910"/>
      <c r="H426" s="1229"/>
    </row>
    <row r="427" spans="1:11" s="893" customFormat="1" ht="26.4" x14ac:dyDescent="0.3">
      <c r="A427" s="1141" t="s">
        <v>3135</v>
      </c>
      <c r="B427" s="1142" t="s">
        <v>3136</v>
      </c>
      <c r="C427" s="1143" t="s">
        <v>3137</v>
      </c>
      <c r="D427" s="1143" t="s">
        <v>3138</v>
      </c>
      <c r="E427" s="1144" t="s">
        <v>3139</v>
      </c>
      <c r="F427" s="1145" t="s">
        <v>4625</v>
      </c>
      <c r="G427" s="1146" t="s">
        <v>4626</v>
      </c>
      <c r="H427" s="1230"/>
    </row>
    <row r="428" spans="1:11" s="893" customFormat="1" ht="4.5" customHeight="1" x14ac:dyDescent="0.3">
      <c r="A428" s="721"/>
      <c r="B428" s="721"/>
      <c r="C428" s="722"/>
      <c r="D428" s="722"/>
      <c r="E428" s="723"/>
      <c r="F428" s="724"/>
      <c r="G428" s="725"/>
      <c r="H428" s="1230"/>
    </row>
    <row r="429" spans="1:11" x14ac:dyDescent="0.3">
      <c r="A429" s="447" t="s">
        <v>671</v>
      </c>
      <c r="B429" s="524" t="s">
        <v>3442</v>
      </c>
      <c r="C429" s="448"/>
      <c r="D429" s="728"/>
      <c r="E429" s="448"/>
      <c r="F429" s="448"/>
      <c r="G429" s="449"/>
      <c r="H429" s="1229"/>
    </row>
    <row r="430" spans="1:11" x14ac:dyDescent="0.3">
      <c r="A430" s="447" t="s">
        <v>2765</v>
      </c>
      <c r="B430" s="450" t="s">
        <v>2694</v>
      </c>
      <c r="C430" s="451" t="s">
        <v>3141</v>
      </c>
      <c r="D430" s="451" t="s">
        <v>583</v>
      </c>
      <c r="E430" s="452"/>
      <c r="F430" s="453"/>
      <c r="G430" s="454"/>
      <c r="H430" s="1229"/>
    </row>
    <row r="431" spans="1:11" s="114" customFormat="1" ht="26.4" x14ac:dyDescent="0.3">
      <c r="A431" s="551"/>
      <c r="B431" s="551" t="s">
        <v>3968</v>
      </c>
      <c r="C431" s="531" t="s">
        <v>3141</v>
      </c>
      <c r="D431" s="746" t="s">
        <v>3142</v>
      </c>
      <c r="E431" s="419">
        <v>0.39883986871118399</v>
      </c>
      <c r="F431" s="747">
        <v>15.4</v>
      </c>
      <c r="G431" s="1159">
        <f>TRUNC(E431*F431,2)</f>
        <v>6.14</v>
      </c>
      <c r="H431" s="1230"/>
      <c r="J431" s="1237"/>
    </row>
    <row r="432" spans="1:11" s="114" customFormat="1" x14ac:dyDescent="0.3">
      <c r="A432" s="551"/>
      <c r="B432" s="743" t="s">
        <v>3958</v>
      </c>
      <c r="C432" s="531" t="s">
        <v>3141</v>
      </c>
      <c r="D432" s="746" t="s">
        <v>3142</v>
      </c>
      <c r="E432" s="446">
        <v>7.9767973742236792E-2</v>
      </c>
      <c r="F432" s="747">
        <v>14.3</v>
      </c>
      <c r="G432" s="1159">
        <f>TRUNC(E432*F432,2)</f>
        <v>1.1399999999999999</v>
      </c>
      <c r="H432" s="1230"/>
      <c r="I432" s="893"/>
      <c r="J432" s="1237"/>
      <c r="K432" s="893"/>
    </row>
    <row r="433" spans="1:11" x14ac:dyDescent="0.3">
      <c r="A433" s="551"/>
      <c r="B433" s="745" t="s">
        <v>4011</v>
      </c>
      <c r="C433" s="531" t="s">
        <v>3132</v>
      </c>
      <c r="D433" s="746" t="s">
        <v>583</v>
      </c>
      <c r="E433" s="419">
        <v>1</v>
      </c>
      <c r="F433" s="747">
        <v>4.47</v>
      </c>
      <c r="G433" s="1159">
        <f>TRUNC(E433*F433,2)</f>
        <v>4.47</v>
      </c>
      <c r="H433" s="1230"/>
      <c r="I433" s="893"/>
      <c r="J433" s="1237"/>
    </row>
    <row r="434" spans="1:11" x14ac:dyDescent="0.3">
      <c r="A434" s="1344" t="s">
        <v>4471</v>
      </c>
      <c r="B434" s="1345"/>
      <c r="C434" s="1345"/>
      <c r="D434" s="1345"/>
      <c r="E434" s="1345"/>
      <c r="F434" s="1346"/>
      <c r="G434" s="1152">
        <f>TRUNC(SUM(G431:G432),2)</f>
        <v>7.28</v>
      </c>
      <c r="H434" s="1229"/>
    </row>
    <row r="435" spans="1:11" x14ac:dyDescent="0.3">
      <c r="A435" s="1344" t="s">
        <v>4472</v>
      </c>
      <c r="B435" s="1345"/>
      <c r="C435" s="1345"/>
      <c r="D435" s="1345"/>
      <c r="E435" s="1345"/>
      <c r="F435" s="1346"/>
      <c r="G435" s="1152">
        <f>TRUNC(SUM(G433),2)</f>
        <v>4.47</v>
      </c>
      <c r="H435" s="1229"/>
    </row>
    <row r="436" spans="1:11" x14ac:dyDescent="0.3">
      <c r="A436" s="1156" t="s">
        <v>4631</v>
      </c>
      <c r="B436" s="1154"/>
      <c r="C436" s="1154"/>
      <c r="D436" s="1154"/>
      <c r="E436" s="1154"/>
      <c r="F436" s="1155" t="s">
        <v>4627</v>
      </c>
      <c r="G436" s="1152">
        <f>TRUNC(SUM(G434:G435),2)</f>
        <v>11.75</v>
      </c>
      <c r="H436" s="1229"/>
      <c r="J436" s="1233"/>
    </row>
    <row r="437" spans="1:11" s="879" customFormat="1" x14ac:dyDescent="0.3">
      <c r="A437" s="906"/>
      <c r="B437" s="801"/>
      <c r="C437" s="906"/>
      <c r="D437" s="913"/>
      <c r="E437" s="906"/>
      <c r="F437" s="906"/>
      <c r="G437" s="910"/>
      <c r="H437" s="1229"/>
    </row>
    <row r="438" spans="1:11" s="879" customFormat="1" x14ac:dyDescent="0.3">
      <c r="A438" s="906"/>
      <c r="B438" s="801"/>
      <c r="C438" s="906"/>
      <c r="D438" s="913"/>
      <c r="E438" s="906"/>
      <c r="F438" s="906"/>
      <c r="G438" s="910"/>
      <c r="H438" s="1229"/>
    </row>
    <row r="439" spans="1:11" s="893" customFormat="1" ht="26.4" x14ac:dyDescent="0.3">
      <c r="A439" s="1141" t="s">
        <v>3135</v>
      </c>
      <c r="B439" s="1142" t="s">
        <v>3136</v>
      </c>
      <c r="C439" s="1143" t="s">
        <v>3137</v>
      </c>
      <c r="D439" s="1143" t="s">
        <v>3138</v>
      </c>
      <c r="E439" s="1144" t="s">
        <v>3139</v>
      </c>
      <c r="F439" s="1145" t="s">
        <v>4625</v>
      </c>
      <c r="G439" s="1146" t="s">
        <v>4626</v>
      </c>
      <c r="H439" s="1230"/>
    </row>
    <row r="440" spans="1:11" s="893" customFormat="1" ht="4.5" customHeight="1" x14ac:dyDescent="0.3">
      <c r="A440" s="721"/>
      <c r="B440" s="721"/>
      <c r="C440" s="722"/>
      <c r="D440" s="722"/>
      <c r="E440" s="723"/>
      <c r="F440" s="724"/>
      <c r="G440" s="725"/>
      <c r="H440" s="1230"/>
    </row>
    <row r="441" spans="1:11" x14ac:dyDescent="0.3">
      <c r="A441" s="552" t="s">
        <v>671</v>
      </c>
      <c r="B441" s="558" t="s">
        <v>3442</v>
      </c>
      <c r="C441" s="553"/>
      <c r="D441" s="746"/>
      <c r="E441" s="553"/>
      <c r="F441" s="553"/>
      <c r="G441" s="449"/>
      <c r="H441" s="1229"/>
    </row>
    <row r="442" spans="1:11" x14ac:dyDescent="0.3">
      <c r="A442" s="552" t="s">
        <v>2766</v>
      </c>
      <c r="B442" s="554" t="s">
        <v>3283</v>
      </c>
      <c r="C442" s="526" t="s">
        <v>3141</v>
      </c>
      <c r="D442" s="526" t="s">
        <v>583</v>
      </c>
      <c r="E442" s="379"/>
      <c r="F442" s="419"/>
      <c r="G442" s="454"/>
      <c r="H442" s="1229"/>
    </row>
    <row r="443" spans="1:11" s="114" customFormat="1" ht="26.4" x14ac:dyDescent="0.3">
      <c r="A443" s="551"/>
      <c r="B443" s="551" t="s">
        <v>3968</v>
      </c>
      <c r="C443" s="531" t="s">
        <v>3141</v>
      </c>
      <c r="D443" s="746" t="s">
        <v>3142</v>
      </c>
      <c r="E443" s="419">
        <v>0.39883986871118399</v>
      </c>
      <c r="F443" s="747">
        <v>15.4</v>
      </c>
      <c r="G443" s="1159">
        <f>TRUNC(E443*F443,2)</f>
        <v>6.14</v>
      </c>
      <c r="H443" s="1230"/>
      <c r="J443" s="1237"/>
    </row>
    <row r="444" spans="1:11" s="114" customFormat="1" x14ac:dyDescent="0.3">
      <c r="A444" s="551"/>
      <c r="B444" s="743" t="s">
        <v>3958</v>
      </c>
      <c r="C444" s="531" t="s">
        <v>3141</v>
      </c>
      <c r="D444" s="746" t="s">
        <v>3142</v>
      </c>
      <c r="E444" s="446">
        <v>7.9767973742236792E-2</v>
      </c>
      <c r="F444" s="747">
        <v>14.3</v>
      </c>
      <c r="G444" s="1159">
        <f>TRUNC(E444*F444,2)</f>
        <v>1.1399999999999999</v>
      </c>
      <c r="H444" s="1230"/>
      <c r="I444" s="893"/>
      <c r="J444" s="1237"/>
      <c r="K444" s="893"/>
    </row>
    <row r="445" spans="1:11" x14ac:dyDescent="0.3">
      <c r="A445" s="551"/>
      <c r="B445" s="745" t="s">
        <v>4010</v>
      </c>
      <c r="C445" s="531" t="s">
        <v>3132</v>
      </c>
      <c r="D445" s="746" t="s">
        <v>583</v>
      </c>
      <c r="E445" s="419">
        <v>1</v>
      </c>
      <c r="F445" s="747">
        <v>4.7621480324115364</v>
      </c>
      <c r="G445" s="1159">
        <f>TRUNC(E445*F445,2)</f>
        <v>4.76</v>
      </c>
      <c r="H445" s="1230"/>
      <c r="I445" s="893"/>
      <c r="J445" s="1237"/>
    </row>
    <row r="446" spans="1:11" x14ac:dyDescent="0.3">
      <c r="A446" s="1344" t="s">
        <v>4471</v>
      </c>
      <c r="B446" s="1345"/>
      <c r="C446" s="1345"/>
      <c r="D446" s="1345"/>
      <c r="E446" s="1345"/>
      <c r="F446" s="1346"/>
      <c r="G446" s="1152">
        <f>TRUNC(SUM(G443:G444),2)</f>
        <v>7.28</v>
      </c>
      <c r="H446" s="1229"/>
    </row>
    <row r="447" spans="1:11" x14ac:dyDescent="0.3">
      <c r="A447" s="1344" t="s">
        <v>4472</v>
      </c>
      <c r="B447" s="1345"/>
      <c r="C447" s="1345"/>
      <c r="D447" s="1345"/>
      <c r="E447" s="1345"/>
      <c r="F447" s="1346"/>
      <c r="G447" s="1152">
        <f>TRUNC(SUM(G445),2)</f>
        <v>4.76</v>
      </c>
      <c r="H447" s="1229"/>
    </row>
    <row r="448" spans="1:11" x14ac:dyDescent="0.3">
      <c r="A448" s="1156" t="s">
        <v>4631</v>
      </c>
      <c r="B448" s="1154"/>
      <c r="C448" s="1154"/>
      <c r="D448" s="1154"/>
      <c r="E448" s="1154"/>
      <c r="F448" s="1155" t="s">
        <v>4627</v>
      </c>
      <c r="G448" s="1152">
        <f>TRUNC(SUM(G446:G447),2)</f>
        <v>12.04</v>
      </c>
      <c r="H448" s="1229"/>
      <c r="J448" s="1233"/>
    </row>
    <row r="449" spans="1:11" s="879" customFormat="1" x14ac:dyDescent="0.3">
      <c r="A449" s="906"/>
      <c r="B449" s="801"/>
      <c r="C449" s="906"/>
      <c r="D449" s="913"/>
      <c r="E449" s="906"/>
      <c r="F449" s="906"/>
      <c r="G449" s="910"/>
      <c r="H449" s="1229"/>
    </row>
    <row r="450" spans="1:11" s="879" customFormat="1" x14ac:dyDescent="0.3">
      <c r="A450" s="906"/>
      <c r="B450" s="801"/>
      <c r="C450" s="906"/>
      <c r="D450" s="913"/>
      <c r="E450" s="906"/>
      <c r="F450" s="906"/>
      <c r="G450" s="910"/>
      <c r="H450" s="1229"/>
    </row>
    <row r="451" spans="1:11" s="893" customFormat="1" ht="26.4" x14ac:dyDescent="0.3">
      <c r="A451" s="1141" t="s">
        <v>3135</v>
      </c>
      <c r="B451" s="1142" t="s">
        <v>3136</v>
      </c>
      <c r="C451" s="1143" t="s">
        <v>3137</v>
      </c>
      <c r="D451" s="1143" t="s">
        <v>3138</v>
      </c>
      <c r="E451" s="1144" t="s">
        <v>3139</v>
      </c>
      <c r="F451" s="1145" t="s">
        <v>4625</v>
      </c>
      <c r="G451" s="1146" t="s">
        <v>4626</v>
      </c>
      <c r="H451" s="1230"/>
    </row>
    <row r="452" spans="1:11" s="893" customFormat="1" ht="4.5" customHeight="1" x14ac:dyDescent="0.3">
      <c r="A452" s="721"/>
      <c r="B452" s="721"/>
      <c r="C452" s="722"/>
      <c r="D452" s="722"/>
      <c r="E452" s="723"/>
      <c r="F452" s="724"/>
      <c r="G452" s="725"/>
      <c r="H452" s="1230"/>
    </row>
    <row r="453" spans="1:11" x14ac:dyDescent="0.3">
      <c r="A453" s="552" t="s">
        <v>671</v>
      </c>
      <c r="B453" s="558" t="s">
        <v>3442</v>
      </c>
      <c r="C453" s="553"/>
      <c r="D453" s="746"/>
      <c r="E453" s="553"/>
      <c r="F453" s="553"/>
      <c r="G453" s="449"/>
      <c r="H453" s="1229"/>
    </row>
    <row r="454" spans="1:11" x14ac:dyDescent="0.3">
      <c r="A454" s="552" t="s">
        <v>2767</v>
      </c>
      <c r="B454" s="554" t="s">
        <v>2693</v>
      </c>
      <c r="C454" s="526" t="s">
        <v>3141</v>
      </c>
      <c r="D454" s="526" t="s">
        <v>583</v>
      </c>
      <c r="E454" s="379"/>
      <c r="F454" s="419"/>
      <c r="G454" s="454"/>
      <c r="H454" s="1229"/>
    </row>
    <row r="455" spans="1:11" s="114" customFormat="1" ht="26.4" x14ac:dyDescent="0.3">
      <c r="A455" s="551"/>
      <c r="B455" s="551" t="s">
        <v>3968</v>
      </c>
      <c r="C455" s="531" t="s">
        <v>3141</v>
      </c>
      <c r="D455" s="746" t="s">
        <v>3142</v>
      </c>
      <c r="E455" s="419">
        <v>0.39883986871118399</v>
      </c>
      <c r="F455" s="747">
        <v>15.4</v>
      </c>
      <c r="G455" s="1159">
        <f>TRUNC(E455*F455,2)</f>
        <v>6.14</v>
      </c>
      <c r="H455" s="1230"/>
      <c r="J455" s="1237"/>
    </row>
    <row r="456" spans="1:11" s="114" customFormat="1" x14ac:dyDescent="0.3">
      <c r="A456" s="551"/>
      <c r="B456" s="743" t="s">
        <v>3958</v>
      </c>
      <c r="C456" s="531" t="s">
        <v>3141</v>
      </c>
      <c r="D456" s="746" t="s">
        <v>3142</v>
      </c>
      <c r="E456" s="446">
        <v>7.9767973742236792E-2</v>
      </c>
      <c r="F456" s="747">
        <v>14.3</v>
      </c>
      <c r="G456" s="1159">
        <f>TRUNC(E456*F456,2)</f>
        <v>1.1399999999999999</v>
      </c>
      <c r="H456" s="1230"/>
      <c r="I456" s="893"/>
      <c r="J456" s="1237"/>
      <c r="K456" s="893"/>
    </row>
    <row r="457" spans="1:11" x14ac:dyDescent="0.3">
      <c r="A457" s="551"/>
      <c r="B457" s="745" t="s">
        <v>4012</v>
      </c>
      <c r="C457" s="531" t="s">
        <v>3132</v>
      </c>
      <c r="D457" s="746" t="s">
        <v>583</v>
      </c>
      <c r="E457" s="419">
        <v>1</v>
      </c>
      <c r="F457" s="747">
        <v>4.59</v>
      </c>
      <c r="G457" s="1159">
        <f>TRUNC(E457*F457,2)</f>
        <v>4.59</v>
      </c>
      <c r="H457" s="1230"/>
      <c r="I457" s="893"/>
      <c r="J457" s="1237"/>
    </row>
    <row r="458" spans="1:11" x14ac:dyDescent="0.3">
      <c r="A458" s="1344" t="s">
        <v>4471</v>
      </c>
      <c r="B458" s="1345"/>
      <c r="C458" s="1345"/>
      <c r="D458" s="1345"/>
      <c r="E458" s="1345"/>
      <c r="F458" s="1346"/>
      <c r="G458" s="1152">
        <f>TRUNC(SUM(G455:G456),2)</f>
        <v>7.28</v>
      </c>
      <c r="H458" s="1229"/>
    </row>
    <row r="459" spans="1:11" x14ac:dyDescent="0.3">
      <c r="A459" s="1344" t="s">
        <v>4472</v>
      </c>
      <c r="B459" s="1345"/>
      <c r="C459" s="1345"/>
      <c r="D459" s="1345"/>
      <c r="E459" s="1345"/>
      <c r="F459" s="1346"/>
      <c r="G459" s="1152">
        <f>TRUNC(SUM(G457),2)</f>
        <v>4.59</v>
      </c>
      <c r="H459" s="1229"/>
    </row>
    <row r="460" spans="1:11" x14ac:dyDescent="0.3">
      <c r="A460" s="1156"/>
      <c r="B460" s="1154"/>
      <c r="C460" s="1154"/>
      <c r="D460" s="1154"/>
      <c r="E460" s="1154"/>
      <c r="F460" s="1155" t="s">
        <v>4627</v>
      </c>
      <c r="G460" s="1152">
        <f>TRUNC(SUM(G458:G459),2)</f>
        <v>11.87</v>
      </c>
      <c r="H460" s="1229"/>
      <c r="J460" s="1233"/>
    </row>
    <row r="461" spans="1:11" s="879" customFormat="1" x14ac:dyDescent="0.3">
      <c r="A461" s="906"/>
      <c r="B461" s="801"/>
      <c r="C461" s="906"/>
      <c r="D461" s="913"/>
      <c r="E461" s="906"/>
      <c r="F461" s="906"/>
      <c r="G461" s="910"/>
      <c r="H461" s="1229"/>
    </row>
    <row r="462" spans="1:11" s="879" customFormat="1" x14ac:dyDescent="0.3">
      <c r="A462" s="906"/>
      <c r="B462" s="801"/>
      <c r="C462" s="906"/>
      <c r="D462" s="913"/>
      <c r="E462" s="906"/>
      <c r="F462" s="906"/>
      <c r="G462" s="910"/>
      <c r="H462" s="1229"/>
    </row>
    <row r="463" spans="1:11" s="893" customFormat="1" ht="26.4" x14ac:dyDescent="0.3">
      <c r="A463" s="1141" t="s">
        <v>3135</v>
      </c>
      <c r="B463" s="1142" t="s">
        <v>3136</v>
      </c>
      <c r="C463" s="1143" t="s">
        <v>3137</v>
      </c>
      <c r="D463" s="1143" t="s">
        <v>3138</v>
      </c>
      <c r="E463" s="1144" t="s">
        <v>3139</v>
      </c>
      <c r="F463" s="1145" t="s">
        <v>4625</v>
      </c>
      <c r="G463" s="1146" t="s">
        <v>4626</v>
      </c>
      <c r="H463" s="1230"/>
    </row>
    <row r="464" spans="1:11" s="893" customFormat="1" ht="4.5" customHeight="1" x14ac:dyDescent="0.3">
      <c r="A464" s="721"/>
      <c r="B464" s="721"/>
      <c r="C464" s="722"/>
      <c r="D464" s="722"/>
      <c r="E464" s="723"/>
      <c r="F464" s="724"/>
      <c r="G464" s="725"/>
      <c r="H464" s="1230"/>
    </row>
    <row r="465" spans="1:11" s="879" customFormat="1" x14ac:dyDescent="0.3">
      <c r="A465" s="552" t="s">
        <v>671</v>
      </c>
      <c r="B465" s="558" t="s">
        <v>3442</v>
      </c>
      <c r="C465" s="553"/>
      <c r="D465" s="746"/>
      <c r="E465" s="553"/>
      <c r="F465" s="553"/>
      <c r="G465" s="449"/>
      <c r="H465" s="1229"/>
    </row>
    <row r="466" spans="1:11" s="879" customFormat="1" x14ac:dyDescent="0.3">
      <c r="A466" s="552" t="s">
        <v>4455</v>
      </c>
      <c r="B466" s="554" t="s">
        <v>4453</v>
      </c>
      <c r="C466" s="526" t="s">
        <v>3141</v>
      </c>
      <c r="D466" s="526" t="s">
        <v>583</v>
      </c>
      <c r="E466" s="900"/>
      <c r="F466" s="747"/>
      <c r="G466" s="454"/>
      <c r="H466" s="1229"/>
    </row>
    <row r="467" spans="1:11" s="893" customFormat="1" ht="26.4" x14ac:dyDescent="0.3">
      <c r="A467" s="551"/>
      <c r="B467" s="551" t="s">
        <v>3968</v>
      </c>
      <c r="C467" s="746" t="s">
        <v>3141</v>
      </c>
      <c r="D467" s="746" t="s">
        <v>3142</v>
      </c>
      <c r="E467" s="747">
        <v>0.39883986871118399</v>
      </c>
      <c r="F467" s="747">
        <v>15.4</v>
      </c>
      <c r="G467" s="1159">
        <f>TRUNC(E467*F467,2)</f>
        <v>6.14</v>
      </c>
      <c r="H467" s="1230"/>
      <c r="J467" s="1237"/>
    </row>
    <row r="468" spans="1:11" s="893" customFormat="1" x14ac:dyDescent="0.3">
      <c r="A468" s="551"/>
      <c r="B468" s="914" t="s">
        <v>3958</v>
      </c>
      <c r="C468" s="746" t="s">
        <v>3141</v>
      </c>
      <c r="D468" s="746" t="s">
        <v>3142</v>
      </c>
      <c r="E468" s="446">
        <v>7.9767973742236792E-2</v>
      </c>
      <c r="F468" s="747">
        <v>14.3</v>
      </c>
      <c r="G468" s="1159">
        <f>TRUNC(E468*F468,2)</f>
        <v>1.1399999999999999</v>
      </c>
      <c r="H468" s="1230"/>
      <c r="J468" s="1237"/>
    </row>
    <row r="469" spans="1:11" s="879" customFormat="1" x14ac:dyDescent="0.3">
      <c r="A469" s="551"/>
      <c r="B469" s="745" t="s">
        <v>4456</v>
      </c>
      <c r="C469" s="746" t="s">
        <v>3132</v>
      </c>
      <c r="D469" s="746" t="s">
        <v>583</v>
      </c>
      <c r="E469" s="747">
        <v>1</v>
      </c>
      <c r="F469" s="747">
        <v>4.45</v>
      </c>
      <c r="G469" s="1159">
        <f>TRUNC(E469*F469,2)</f>
        <v>4.45</v>
      </c>
      <c r="H469" s="1230"/>
      <c r="I469" s="893"/>
      <c r="J469" s="1237"/>
    </row>
    <row r="470" spans="1:11" s="879" customFormat="1" x14ac:dyDescent="0.3">
      <c r="A470" s="1344" t="s">
        <v>4471</v>
      </c>
      <c r="B470" s="1345"/>
      <c r="C470" s="1345"/>
      <c r="D470" s="1345"/>
      <c r="E470" s="1345"/>
      <c r="F470" s="1346"/>
      <c r="G470" s="1152">
        <f>TRUNC(SUM(G467:G468),2)</f>
        <v>7.28</v>
      </c>
      <c r="H470" s="1229"/>
    </row>
    <row r="471" spans="1:11" s="879" customFormat="1" x14ac:dyDescent="0.3">
      <c r="A471" s="1344" t="s">
        <v>4472</v>
      </c>
      <c r="B471" s="1345"/>
      <c r="C471" s="1345"/>
      <c r="D471" s="1345"/>
      <c r="E471" s="1345"/>
      <c r="F471" s="1346"/>
      <c r="G471" s="1152">
        <f>TRUNC(SUM(G469),2)</f>
        <v>4.45</v>
      </c>
      <c r="H471" s="1229"/>
    </row>
    <row r="472" spans="1:11" s="879" customFormat="1" x14ac:dyDescent="0.3">
      <c r="A472" s="1156"/>
      <c r="B472" s="1154"/>
      <c r="C472" s="1154"/>
      <c r="D472" s="1154"/>
      <c r="E472" s="1154"/>
      <c r="F472" s="1155" t="s">
        <v>4627</v>
      </c>
      <c r="G472" s="1152">
        <f>TRUNC(SUM(G470:G471),2)</f>
        <v>11.73</v>
      </c>
      <c r="H472" s="1229"/>
      <c r="J472" s="1233"/>
    </row>
    <row r="473" spans="1:11" s="879" customFormat="1" x14ac:dyDescent="0.3">
      <c r="A473" s="906"/>
      <c r="B473" s="801"/>
      <c r="C473" s="906"/>
      <c r="D473" s="913"/>
      <c r="E473" s="906"/>
      <c r="F473" s="906"/>
      <c r="G473" s="910"/>
      <c r="H473" s="1229"/>
    </row>
    <row r="474" spans="1:11" s="879" customFormat="1" x14ac:dyDescent="0.3">
      <c r="A474" s="906"/>
      <c r="B474" s="801"/>
      <c r="C474" s="906"/>
      <c r="D474" s="913"/>
      <c r="E474" s="906"/>
      <c r="F474" s="906"/>
      <c r="G474" s="910"/>
      <c r="H474" s="1229"/>
    </row>
    <row r="475" spans="1:11" s="893" customFormat="1" ht="26.4" x14ac:dyDescent="0.3">
      <c r="A475" s="1141" t="s">
        <v>3135</v>
      </c>
      <c r="B475" s="1142" t="s">
        <v>3136</v>
      </c>
      <c r="C475" s="1143" t="s">
        <v>3137</v>
      </c>
      <c r="D475" s="1143" t="s">
        <v>3138</v>
      </c>
      <c r="E475" s="1144" t="s">
        <v>3139</v>
      </c>
      <c r="F475" s="1145" t="s">
        <v>4625</v>
      </c>
      <c r="G475" s="1146" t="s">
        <v>4626</v>
      </c>
      <c r="H475" s="1230"/>
    </row>
    <row r="476" spans="1:11" s="893" customFormat="1" ht="4.5" customHeight="1" x14ac:dyDescent="0.3">
      <c r="A476" s="721"/>
      <c r="B476" s="721"/>
      <c r="C476" s="722"/>
      <c r="D476" s="722"/>
      <c r="E476" s="723"/>
      <c r="F476" s="724"/>
      <c r="G476" s="725"/>
      <c r="H476" s="1230"/>
    </row>
    <row r="477" spans="1:11" x14ac:dyDescent="0.3">
      <c r="A477" s="552" t="s">
        <v>672</v>
      </c>
      <c r="B477" s="558" t="s">
        <v>711</v>
      </c>
      <c r="C477" s="553"/>
      <c r="D477" s="746"/>
      <c r="E477" s="553"/>
      <c r="F477" s="553"/>
      <c r="G477" s="449"/>
      <c r="H477" s="1229"/>
    </row>
    <row r="478" spans="1:11" x14ac:dyDescent="0.3">
      <c r="A478" s="552" t="s">
        <v>2768</v>
      </c>
      <c r="B478" s="554" t="s">
        <v>2686</v>
      </c>
      <c r="C478" s="526" t="s">
        <v>3141</v>
      </c>
      <c r="D478" s="526" t="s">
        <v>583</v>
      </c>
      <c r="E478" s="379"/>
      <c r="F478" s="419"/>
      <c r="G478" s="454"/>
      <c r="H478" s="1229"/>
    </row>
    <row r="479" spans="1:11" s="114" customFormat="1" ht="26.4" x14ac:dyDescent="0.3">
      <c r="A479" s="551"/>
      <c r="B479" s="551" t="s">
        <v>3968</v>
      </c>
      <c r="C479" s="531" t="s">
        <v>3141</v>
      </c>
      <c r="D479" s="746" t="s">
        <v>3142</v>
      </c>
      <c r="E479" s="419">
        <v>0.39883986871118399</v>
      </c>
      <c r="F479" s="747">
        <v>15.4</v>
      </c>
      <c r="G479" s="1159">
        <f>TRUNC(E479*F479,2)</f>
        <v>6.14</v>
      </c>
      <c r="H479" s="1230"/>
      <c r="J479" s="1237"/>
    </row>
    <row r="480" spans="1:11" s="114" customFormat="1" x14ac:dyDescent="0.3">
      <c r="A480" s="551"/>
      <c r="B480" s="743" t="s">
        <v>3958</v>
      </c>
      <c r="C480" s="531" t="s">
        <v>3141</v>
      </c>
      <c r="D480" s="746" t="s">
        <v>3142</v>
      </c>
      <c r="E480" s="446">
        <v>7.9767973742236792E-2</v>
      </c>
      <c r="F480" s="747">
        <v>14.3</v>
      </c>
      <c r="G480" s="1159">
        <f>TRUNC(E480*F480,2)</f>
        <v>1.1399999999999999</v>
      </c>
      <c r="H480" s="1230"/>
      <c r="I480" s="893"/>
      <c r="J480" s="1237"/>
      <c r="K480" s="893"/>
    </row>
    <row r="481" spans="1:11" x14ac:dyDescent="0.3">
      <c r="A481" s="430"/>
      <c r="B481" s="727" t="s">
        <v>2686</v>
      </c>
      <c r="C481" s="383" t="s">
        <v>3132</v>
      </c>
      <c r="D481" s="728" t="s">
        <v>583</v>
      </c>
      <c r="E481" s="419">
        <v>1</v>
      </c>
      <c r="F481" s="419">
        <v>4.58</v>
      </c>
      <c r="G481" s="1159">
        <f>TRUNC(E481*F481,2)</f>
        <v>4.58</v>
      </c>
      <c r="H481" s="1230"/>
      <c r="I481" s="893"/>
      <c r="J481" s="1237"/>
    </row>
    <row r="482" spans="1:11" x14ac:dyDescent="0.3">
      <c r="A482" s="1344" t="s">
        <v>4471</v>
      </c>
      <c r="B482" s="1345"/>
      <c r="C482" s="1345"/>
      <c r="D482" s="1345"/>
      <c r="E482" s="1345"/>
      <c r="F482" s="1346"/>
      <c r="G482" s="1152">
        <f>TRUNC(SUM(G479:G480),2)</f>
        <v>7.28</v>
      </c>
      <c r="H482" s="1229"/>
    </row>
    <row r="483" spans="1:11" x14ac:dyDescent="0.3">
      <c r="A483" s="1344" t="s">
        <v>4472</v>
      </c>
      <c r="B483" s="1345"/>
      <c r="C483" s="1345"/>
      <c r="D483" s="1345"/>
      <c r="E483" s="1345"/>
      <c r="F483" s="1346"/>
      <c r="G483" s="1152">
        <f>TRUNC(SUM(G481),2)</f>
        <v>4.58</v>
      </c>
      <c r="H483" s="1229"/>
    </row>
    <row r="484" spans="1:11" x14ac:dyDescent="0.3">
      <c r="A484" s="1156"/>
      <c r="B484" s="1154"/>
      <c r="C484" s="1154"/>
      <c r="D484" s="1154"/>
      <c r="E484" s="1154"/>
      <c r="F484" s="1155" t="s">
        <v>4627</v>
      </c>
      <c r="G484" s="1152">
        <f>TRUNC(SUM(G482:G483),2)</f>
        <v>11.86</v>
      </c>
      <c r="H484" s="1229"/>
      <c r="J484" s="1233"/>
    </row>
    <row r="485" spans="1:11" s="879" customFormat="1" x14ac:dyDescent="0.3">
      <c r="A485" s="906"/>
      <c r="B485" s="801"/>
      <c r="C485" s="906"/>
      <c r="D485" s="913"/>
      <c r="E485" s="906"/>
      <c r="F485" s="906"/>
      <c r="G485" s="910"/>
      <c r="H485" s="1229"/>
    </row>
    <row r="486" spans="1:11" s="879" customFormat="1" x14ac:dyDescent="0.3">
      <c r="A486" s="906"/>
      <c r="B486" s="801"/>
      <c r="C486" s="906"/>
      <c r="D486" s="913"/>
      <c r="E486" s="906"/>
      <c r="F486" s="906"/>
      <c r="G486" s="910"/>
      <c r="H486" s="1229"/>
    </row>
    <row r="487" spans="1:11" s="893" customFormat="1" ht="26.4" x14ac:dyDescent="0.3">
      <c r="A487" s="1141" t="s">
        <v>3135</v>
      </c>
      <c r="B487" s="1142" t="s">
        <v>3136</v>
      </c>
      <c r="C487" s="1143" t="s">
        <v>3137</v>
      </c>
      <c r="D487" s="1143" t="s">
        <v>3138</v>
      </c>
      <c r="E487" s="1144" t="s">
        <v>3139</v>
      </c>
      <c r="F487" s="1145" t="s">
        <v>4625</v>
      </c>
      <c r="G487" s="1146" t="s">
        <v>4626</v>
      </c>
      <c r="H487" s="1230"/>
    </row>
    <row r="488" spans="1:11" s="893" customFormat="1" ht="4.5" customHeight="1" x14ac:dyDescent="0.3">
      <c r="A488" s="721"/>
      <c r="B488" s="721"/>
      <c r="C488" s="722"/>
      <c r="D488" s="722"/>
      <c r="E488" s="723"/>
      <c r="F488" s="724"/>
      <c r="G488" s="725"/>
      <c r="H488" s="1230"/>
    </row>
    <row r="489" spans="1:11" s="693" customFormat="1" x14ac:dyDescent="0.3">
      <c r="A489" s="552" t="s">
        <v>677</v>
      </c>
      <c r="B489" s="558" t="s">
        <v>4013</v>
      </c>
      <c r="C489" s="526" t="s">
        <v>3141</v>
      </c>
      <c r="D489" s="526" t="s">
        <v>210</v>
      </c>
      <c r="E489" s="553"/>
      <c r="F489" s="553"/>
      <c r="G489" s="449"/>
      <c r="H489" s="1229"/>
    </row>
    <row r="490" spans="1:11" s="699" customFormat="1" x14ac:dyDescent="0.3">
      <c r="A490" s="551"/>
      <c r="B490" s="551" t="s">
        <v>4139</v>
      </c>
      <c r="C490" s="746" t="s">
        <v>3141</v>
      </c>
      <c r="D490" s="746" t="s">
        <v>3142</v>
      </c>
      <c r="E490" s="446">
        <v>1.1963098008370181</v>
      </c>
      <c r="F490" s="747">
        <v>19.010000000000002</v>
      </c>
      <c r="G490" s="1159">
        <f>TRUNC(E490*F490,2)</f>
        <v>22.74</v>
      </c>
      <c r="H490" s="1230"/>
      <c r="J490" s="1237"/>
    </row>
    <row r="491" spans="1:11" s="699" customFormat="1" x14ac:dyDescent="0.3">
      <c r="A491" s="551"/>
      <c r="B491" s="743" t="s">
        <v>3958</v>
      </c>
      <c r="C491" s="746" t="s">
        <v>3141</v>
      </c>
      <c r="D491" s="746" t="s">
        <v>3142</v>
      </c>
      <c r="E491" s="446">
        <v>1.1965196061335519</v>
      </c>
      <c r="F491" s="747">
        <v>14.3</v>
      </c>
      <c r="G491" s="1159">
        <f>TRUNC(E491*F491,2)</f>
        <v>17.11</v>
      </c>
      <c r="H491" s="1230"/>
      <c r="I491" s="893"/>
      <c r="J491" s="1237"/>
      <c r="K491" s="893"/>
    </row>
    <row r="492" spans="1:11" s="693" customFormat="1" x14ac:dyDescent="0.3">
      <c r="A492" s="430"/>
      <c r="B492" s="727" t="s">
        <v>4140</v>
      </c>
      <c r="C492" s="728" t="s">
        <v>3132</v>
      </c>
      <c r="D492" s="728" t="s">
        <v>583</v>
      </c>
      <c r="E492" s="446">
        <f>0.01*100</f>
        <v>1</v>
      </c>
      <c r="F492" s="747">
        <v>14.16</v>
      </c>
      <c r="G492" s="1159">
        <f>TRUNC(E492*F492,2)</f>
        <v>14.16</v>
      </c>
      <c r="H492" s="1230"/>
      <c r="I492" s="893"/>
      <c r="J492" s="1237"/>
    </row>
    <row r="493" spans="1:11" s="693" customFormat="1" x14ac:dyDescent="0.3">
      <c r="A493" s="1344" t="s">
        <v>4471</v>
      </c>
      <c r="B493" s="1345"/>
      <c r="C493" s="1345"/>
      <c r="D493" s="1345"/>
      <c r="E493" s="1345"/>
      <c r="F493" s="1346"/>
      <c r="G493" s="1152">
        <f>TRUNC(SUM(G490:G491),2)</f>
        <v>39.85</v>
      </c>
      <c r="H493" s="1229"/>
    </row>
    <row r="494" spans="1:11" s="693" customFormat="1" x14ac:dyDescent="0.3">
      <c r="A494" s="1344" t="s">
        <v>4472</v>
      </c>
      <c r="B494" s="1345"/>
      <c r="C494" s="1345"/>
      <c r="D494" s="1345"/>
      <c r="E494" s="1345"/>
      <c r="F494" s="1346"/>
      <c r="G494" s="1152">
        <f>TRUNC(SUM(G492),2)</f>
        <v>14.16</v>
      </c>
      <c r="H494" s="1229"/>
    </row>
    <row r="495" spans="1:11" s="693" customFormat="1" x14ac:dyDescent="0.3">
      <c r="A495" s="1156"/>
      <c r="B495" s="1154"/>
      <c r="C495" s="1154"/>
      <c r="D495" s="1154"/>
      <c r="E495" s="1154"/>
      <c r="F495" s="1155" t="s">
        <v>4627</v>
      </c>
      <c r="G495" s="1152">
        <f>TRUNC(SUM(G493:G494),2)</f>
        <v>54.01</v>
      </c>
      <c r="H495" s="1229"/>
      <c r="J495" s="1233"/>
    </row>
    <row r="496" spans="1:11" s="879" customFormat="1" x14ac:dyDescent="0.3">
      <c r="A496" s="906"/>
      <c r="B496" s="801"/>
      <c r="C496" s="906"/>
      <c r="D496" s="913"/>
      <c r="E496" s="906"/>
      <c r="F496" s="906"/>
      <c r="G496" s="910"/>
      <c r="H496" s="1229"/>
    </row>
    <row r="497" spans="1:11" s="879" customFormat="1" x14ac:dyDescent="0.3">
      <c r="A497" s="906"/>
      <c r="B497" s="801"/>
      <c r="C497" s="906"/>
      <c r="D497" s="913"/>
      <c r="E497" s="906"/>
      <c r="F497" s="906"/>
      <c r="G497" s="910"/>
      <c r="H497" s="1229"/>
    </row>
    <row r="498" spans="1:11" s="893" customFormat="1" ht="26.4" x14ac:dyDescent="0.3">
      <c r="A498" s="1141" t="s">
        <v>3135</v>
      </c>
      <c r="B498" s="1142" t="s">
        <v>3136</v>
      </c>
      <c r="C498" s="1143" t="s">
        <v>3137</v>
      </c>
      <c r="D498" s="1143" t="s">
        <v>3138</v>
      </c>
      <c r="E498" s="1144" t="s">
        <v>3139</v>
      </c>
      <c r="F498" s="1145" t="s">
        <v>4625</v>
      </c>
      <c r="G498" s="1146" t="s">
        <v>4626</v>
      </c>
      <c r="H498" s="1230"/>
    </row>
    <row r="499" spans="1:11" s="893" customFormat="1" ht="4.5" customHeight="1" x14ac:dyDescent="0.3">
      <c r="A499" s="721"/>
      <c r="B499" s="721"/>
      <c r="C499" s="722"/>
      <c r="D499" s="722"/>
      <c r="E499" s="723"/>
      <c r="F499" s="724"/>
      <c r="G499" s="725"/>
      <c r="H499" s="1230"/>
    </row>
    <row r="500" spans="1:11" x14ac:dyDescent="0.3">
      <c r="A500" s="552" t="s">
        <v>676</v>
      </c>
      <c r="B500" s="558" t="s">
        <v>716</v>
      </c>
      <c r="C500" s="553"/>
      <c r="D500" s="746"/>
      <c r="E500" s="553"/>
      <c r="F500" s="553"/>
      <c r="G500" s="449"/>
      <c r="H500" s="1229"/>
    </row>
    <row r="501" spans="1:11" x14ac:dyDescent="0.3">
      <c r="A501" s="552" t="s">
        <v>2769</v>
      </c>
      <c r="B501" s="554" t="s">
        <v>2695</v>
      </c>
      <c r="C501" s="526" t="s">
        <v>3141</v>
      </c>
      <c r="D501" s="526" t="s">
        <v>60</v>
      </c>
      <c r="E501" s="379"/>
      <c r="F501" s="419"/>
      <c r="G501" s="454"/>
      <c r="H501" s="1229"/>
    </row>
    <row r="502" spans="1:11" s="114" customFormat="1" ht="26.4" x14ac:dyDescent="0.3">
      <c r="A502" s="551"/>
      <c r="B502" s="551" t="s">
        <v>3968</v>
      </c>
      <c r="C502" s="531" t="s">
        <v>3141</v>
      </c>
      <c r="D502" s="746" t="s">
        <v>3142</v>
      </c>
      <c r="E502" s="446">
        <v>3.6258169882834911E-3</v>
      </c>
      <c r="F502" s="747">
        <v>15.4</v>
      </c>
      <c r="G502" s="1159">
        <f>TRUNC(E502*F502,2)</f>
        <v>0.05</v>
      </c>
      <c r="H502" s="1230"/>
      <c r="J502" s="1237"/>
    </row>
    <row r="503" spans="1:11" s="114" customFormat="1" ht="26.4" x14ac:dyDescent="0.3">
      <c r="A503" s="551"/>
      <c r="B503" s="743" t="s">
        <v>3965</v>
      </c>
      <c r="C503" s="531" t="s">
        <v>3141</v>
      </c>
      <c r="D503" s="746" t="s">
        <v>3142</v>
      </c>
      <c r="E503" s="446">
        <v>3.6735251065503796E-3</v>
      </c>
      <c r="F503" s="747">
        <v>15.2</v>
      </c>
      <c r="G503" s="1159">
        <f>TRUNC(E503*F503,2)</f>
        <v>0.05</v>
      </c>
      <c r="H503" s="1230"/>
      <c r="I503" s="893"/>
      <c r="J503" s="1237"/>
      <c r="K503" s="893"/>
    </row>
    <row r="504" spans="1:11" x14ac:dyDescent="0.3">
      <c r="A504" s="430"/>
      <c r="B504" s="727" t="s">
        <v>3921</v>
      </c>
      <c r="C504" s="383" t="s">
        <v>3132</v>
      </c>
      <c r="D504" s="728" t="s">
        <v>60</v>
      </c>
      <c r="E504" s="419">
        <v>1</v>
      </c>
      <c r="F504" s="747">
        <v>2.08</v>
      </c>
      <c r="G504" s="1159">
        <f>TRUNC(E504*F504,2)</f>
        <v>2.08</v>
      </c>
      <c r="H504" s="1230"/>
      <c r="I504" s="893"/>
      <c r="J504" s="1237"/>
    </row>
    <row r="505" spans="1:11" x14ac:dyDescent="0.3">
      <c r="A505" s="1344" t="s">
        <v>4471</v>
      </c>
      <c r="B505" s="1345"/>
      <c r="C505" s="1345"/>
      <c r="D505" s="1345"/>
      <c r="E505" s="1345"/>
      <c r="F505" s="1346"/>
      <c r="G505" s="1152">
        <f>TRUNC(SUM(G502:G503),2)</f>
        <v>0.1</v>
      </c>
      <c r="H505" s="1229"/>
    </row>
    <row r="506" spans="1:11" x14ac:dyDescent="0.3">
      <c r="A506" s="1344" t="s">
        <v>4472</v>
      </c>
      <c r="B506" s="1345"/>
      <c r="C506" s="1345"/>
      <c r="D506" s="1345"/>
      <c r="E506" s="1345"/>
      <c r="F506" s="1346"/>
      <c r="G506" s="1152">
        <f>TRUNC(SUM(G504),2)</f>
        <v>2.08</v>
      </c>
      <c r="H506" s="1229"/>
    </row>
    <row r="507" spans="1:11" x14ac:dyDescent="0.3">
      <c r="A507" s="1156"/>
      <c r="B507" s="1154"/>
      <c r="C507" s="1154"/>
      <c r="D507" s="1154"/>
      <c r="E507" s="1154"/>
      <c r="F507" s="1155" t="s">
        <v>4627</v>
      </c>
      <c r="G507" s="1152">
        <f>TRUNC(SUM(G505:G506),2)</f>
        <v>2.1800000000000002</v>
      </c>
      <c r="H507" s="1229"/>
      <c r="J507" s="1233"/>
    </row>
    <row r="508" spans="1:11" s="879" customFormat="1" x14ac:dyDescent="0.3">
      <c r="A508" s="906"/>
      <c r="B508" s="801"/>
      <c r="C508" s="906"/>
      <c r="D508" s="913"/>
      <c r="E508" s="906"/>
      <c r="F508" s="906"/>
      <c r="G508" s="910"/>
      <c r="H508" s="1229"/>
    </row>
    <row r="509" spans="1:11" s="879" customFormat="1" x14ac:dyDescent="0.3">
      <c r="A509" s="906"/>
      <c r="B509" s="801"/>
      <c r="C509" s="906"/>
      <c r="D509" s="913"/>
      <c r="E509" s="906"/>
      <c r="F509" s="906"/>
      <c r="G509" s="910"/>
      <c r="H509" s="1229"/>
    </row>
    <row r="510" spans="1:11" s="893" customFormat="1" ht="26.4" x14ac:dyDescent="0.3">
      <c r="A510" s="1141" t="s">
        <v>3135</v>
      </c>
      <c r="B510" s="1142" t="s">
        <v>3136</v>
      </c>
      <c r="C510" s="1143" t="s">
        <v>3137</v>
      </c>
      <c r="D510" s="1143" t="s">
        <v>3138</v>
      </c>
      <c r="E510" s="1144" t="s">
        <v>3139</v>
      </c>
      <c r="F510" s="1145" t="s">
        <v>4625</v>
      </c>
      <c r="G510" s="1146" t="s">
        <v>4626</v>
      </c>
      <c r="H510" s="1230"/>
    </row>
    <row r="511" spans="1:11" s="893" customFormat="1" ht="4.5" customHeight="1" x14ac:dyDescent="0.3">
      <c r="A511" s="721"/>
      <c r="B511" s="721"/>
      <c r="C511" s="722"/>
      <c r="D511" s="722"/>
      <c r="E511" s="723"/>
      <c r="F511" s="724"/>
      <c r="G511" s="725"/>
      <c r="H511" s="1230"/>
    </row>
    <row r="512" spans="1:11" x14ac:dyDescent="0.3">
      <c r="A512" s="447" t="s">
        <v>678</v>
      </c>
      <c r="B512" s="524" t="s">
        <v>661</v>
      </c>
      <c r="C512" s="448"/>
      <c r="D512" s="728"/>
      <c r="E512" s="448"/>
      <c r="F512" s="448"/>
      <c r="G512" s="449"/>
      <c r="H512" s="1229"/>
    </row>
    <row r="513" spans="1:11" x14ac:dyDescent="0.3">
      <c r="A513" s="447" t="s">
        <v>2770</v>
      </c>
      <c r="B513" s="524" t="s">
        <v>3443</v>
      </c>
      <c r="C513" s="451" t="s">
        <v>3141</v>
      </c>
      <c r="D513" s="451" t="s">
        <v>60</v>
      </c>
      <c r="E513" s="452"/>
      <c r="F513" s="453"/>
      <c r="G513" s="454"/>
      <c r="H513" s="1229"/>
    </row>
    <row r="514" spans="1:11" s="114" customFormat="1" ht="26.4" x14ac:dyDescent="0.3">
      <c r="A514" s="551"/>
      <c r="B514" s="551" t="s">
        <v>3968</v>
      </c>
      <c r="C514" s="531" t="s">
        <v>3141</v>
      </c>
      <c r="D514" s="746" t="s">
        <v>3142</v>
      </c>
      <c r="E514" s="419">
        <v>7.9767973742236792E-2</v>
      </c>
      <c r="F514" s="747">
        <v>15.4</v>
      </c>
      <c r="G514" s="1159">
        <f>TRUNC(E514*F514,2)</f>
        <v>1.22</v>
      </c>
      <c r="H514" s="1230"/>
      <c r="J514" s="1237"/>
    </row>
    <row r="515" spans="1:11" s="114" customFormat="1" ht="26.4" x14ac:dyDescent="0.3">
      <c r="A515" s="551"/>
      <c r="B515" s="743" t="s">
        <v>3965</v>
      </c>
      <c r="C515" s="531" t="s">
        <v>3141</v>
      </c>
      <c r="D515" s="746" t="s">
        <v>3142</v>
      </c>
      <c r="E515" s="419">
        <v>7.9767973742236806E-2</v>
      </c>
      <c r="F515" s="747">
        <v>15.2</v>
      </c>
      <c r="G515" s="1159">
        <f>TRUNC(E515*F515,2)</f>
        <v>1.21</v>
      </c>
      <c r="H515" s="1230"/>
      <c r="I515" s="893"/>
      <c r="J515" s="1237"/>
      <c r="K515" s="893"/>
    </row>
    <row r="516" spans="1:11" x14ac:dyDescent="0.3">
      <c r="A516" s="551"/>
      <c r="B516" s="745" t="s">
        <v>3919</v>
      </c>
      <c r="C516" s="531" t="s">
        <v>3132</v>
      </c>
      <c r="D516" s="746" t="s">
        <v>60</v>
      </c>
      <c r="E516" s="419">
        <v>1</v>
      </c>
      <c r="F516" s="747">
        <v>5.54</v>
      </c>
      <c r="G516" s="1159">
        <f>TRUNC(E516*F516,2)</f>
        <v>5.54</v>
      </c>
      <c r="H516" s="1230"/>
      <c r="I516" s="893"/>
      <c r="J516" s="1237"/>
    </row>
    <row r="517" spans="1:11" x14ac:dyDescent="0.3">
      <c r="A517" s="1344" t="s">
        <v>4471</v>
      </c>
      <c r="B517" s="1345"/>
      <c r="C517" s="1345"/>
      <c r="D517" s="1345"/>
      <c r="E517" s="1345"/>
      <c r="F517" s="1346"/>
      <c r="G517" s="1152">
        <f>TRUNC(SUM(G514:G515),2)</f>
        <v>2.4300000000000002</v>
      </c>
      <c r="H517" s="1229"/>
    </row>
    <row r="518" spans="1:11" x14ac:dyDescent="0.3">
      <c r="A518" s="1344" t="s">
        <v>4472</v>
      </c>
      <c r="B518" s="1345"/>
      <c r="C518" s="1345"/>
      <c r="D518" s="1345"/>
      <c r="E518" s="1345"/>
      <c r="F518" s="1346"/>
      <c r="G518" s="1152">
        <f>TRUNC(SUM(G516),2)</f>
        <v>5.54</v>
      </c>
      <c r="H518" s="1229"/>
    </row>
    <row r="519" spans="1:11" x14ac:dyDescent="0.3">
      <c r="A519" s="1156"/>
      <c r="B519" s="1154"/>
      <c r="C519" s="1154"/>
      <c r="D519" s="1154"/>
      <c r="E519" s="1154"/>
      <c r="F519" s="1155" t="s">
        <v>4627</v>
      </c>
      <c r="G519" s="1152">
        <f>TRUNC(SUM(G517:G518),2)</f>
        <v>7.97</v>
      </c>
      <c r="H519" s="1229"/>
      <c r="J519" s="1233"/>
    </row>
    <row r="520" spans="1:11" s="879" customFormat="1" x14ac:dyDescent="0.3">
      <c r="A520" s="906"/>
      <c r="B520" s="801"/>
      <c r="C520" s="906"/>
      <c r="D520" s="913"/>
      <c r="E520" s="906"/>
      <c r="F520" s="906"/>
      <c r="G520" s="910"/>
      <c r="H520" s="1229"/>
    </row>
    <row r="521" spans="1:11" s="879" customFormat="1" x14ac:dyDescent="0.3">
      <c r="A521" s="906"/>
      <c r="B521" s="801"/>
      <c r="C521" s="906"/>
      <c r="D521" s="913"/>
      <c r="E521" s="906"/>
      <c r="F521" s="906"/>
      <c r="G521" s="910"/>
      <c r="H521" s="1229"/>
    </row>
    <row r="522" spans="1:11" s="893" customFormat="1" ht="26.4" x14ac:dyDescent="0.3">
      <c r="A522" s="1141" t="s">
        <v>3135</v>
      </c>
      <c r="B522" s="1142" t="s">
        <v>3136</v>
      </c>
      <c r="C522" s="1143" t="s">
        <v>3137</v>
      </c>
      <c r="D522" s="1143" t="s">
        <v>3138</v>
      </c>
      <c r="E522" s="1144" t="s">
        <v>3139</v>
      </c>
      <c r="F522" s="1145" t="s">
        <v>4625</v>
      </c>
      <c r="G522" s="1146" t="s">
        <v>4626</v>
      </c>
      <c r="H522" s="1230"/>
    </row>
    <row r="523" spans="1:11" s="893" customFormat="1" ht="4.5" customHeight="1" x14ac:dyDescent="0.3">
      <c r="A523" s="721"/>
      <c r="B523" s="721"/>
      <c r="C523" s="722"/>
      <c r="D523" s="722"/>
      <c r="E523" s="723"/>
      <c r="F523" s="724"/>
      <c r="G523" s="725"/>
      <c r="H523" s="1230"/>
    </row>
    <row r="524" spans="1:11" x14ac:dyDescent="0.3">
      <c r="A524" s="552" t="s">
        <v>678</v>
      </c>
      <c r="B524" s="558" t="s">
        <v>661</v>
      </c>
      <c r="C524" s="553"/>
      <c r="D524" s="746"/>
      <c r="E524" s="553"/>
      <c r="F524" s="553"/>
      <c r="G524" s="449"/>
      <c r="H524" s="1229"/>
    </row>
    <row r="525" spans="1:11" x14ac:dyDescent="0.3">
      <c r="A525" s="552" t="s">
        <v>2771</v>
      </c>
      <c r="B525" s="558" t="s">
        <v>3444</v>
      </c>
      <c r="C525" s="526" t="s">
        <v>3141</v>
      </c>
      <c r="D525" s="526" t="s">
        <v>60</v>
      </c>
      <c r="E525" s="379"/>
      <c r="F525" s="419"/>
      <c r="G525" s="454"/>
      <c r="H525" s="1229"/>
    </row>
    <row r="526" spans="1:11" s="114" customFormat="1" ht="26.4" x14ac:dyDescent="0.3">
      <c r="A526" s="551"/>
      <c r="B526" s="551" t="s">
        <v>3968</v>
      </c>
      <c r="C526" s="531" t="s">
        <v>3141</v>
      </c>
      <c r="D526" s="746" t="s">
        <v>3142</v>
      </c>
      <c r="E526" s="419">
        <v>7.9767973742236792E-2</v>
      </c>
      <c r="F526" s="747">
        <v>15.4</v>
      </c>
      <c r="G526" s="1159">
        <f>TRUNC(E526*F526,2)</f>
        <v>1.22</v>
      </c>
      <c r="H526" s="1230"/>
      <c r="J526" s="1237"/>
    </row>
    <row r="527" spans="1:11" s="114" customFormat="1" ht="26.4" x14ac:dyDescent="0.3">
      <c r="A527" s="551"/>
      <c r="B527" s="743" t="s">
        <v>3965</v>
      </c>
      <c r="C527" s="531" t="s">
        <v>3141</v>
      </c>
      <c r="D527" s="746" t="s">
        <v>3142</v>
      </c>
      <c r="E527" s="419">
        <v>7.9767973742236792E-2</v>
      </c>
      <c r="F527" s="747">
        <v>15.2</v>
      </c>
      <c r="G527" s="1159">
        <f>TRUNC(E527*F527,2)</f>
        <v>1.21</v>
      </c>
      <c r="H527" s="1230"/>
      <c r="I527" s="893"/>
      <c r="J527" s="1237"/>
      <c r="K527" s="893"/>
    </row>
    <row r="528" spans="1:11" s="114" customFormat="1" x14ac:dyDescent="0.3">
      <c r="A528" s="430"/>
      <c r="B528" s="727" t="s">
        <v>3920</v>
      </c>
      <c r="C528" s="383" t="s">
        <v>3132</v>
      </c>
      <c r="D528" s="728" t="s">
        <v>60</v>
      </c>
      <c r="E528" s="419">
        <v>1</v>
      </c>
      <c r="F528" s="747">
        <v>1.52</v>
      </c>
      <c r="G528" s="1159">
        <f>TRUNC(E528*F528,2)</f>
        <v>1.52</v>
      </c>
      <c r="H528" s="1230"/>
      <c r="I528" s="893"/>
      <c r="J528" s="1237"/>
    </row>
    <row r="529" spans="1:11" x14ac:dyDescent="0.3">
      <c r="A529" s="1344" t="s">
        <v>4471</v>
      </c>
      <c r="B529" s="1345"/>
      <c r="C529" s="1345"/>
      <c r="D529" s="1345"/>
      <c r="E529" s="1345"/>
      <c r="F529" s="1346"/>
      <c r="G529" s="1152">
        <f>TRUNC(SUM(G526:G527),2)</f>
        <v>2.4300000000000002</v>
      </c>
      <c r="H529" s="1229"/>
    </row>
    <row r="530" spans="1:11" x14ac:dyDescent="0.3">
      <c r="A530" s="1344" t="s">
        <v>4472</v>
      </c>
      <c r="B530" s="1345"/>
      <c r="C530" s="1345"/>
      <c r="D530" s="1345"/>
      <c r="E530" s="1345"/>
      <c r="F530" s="1346"/>
      <c r="G530" s="1152">
        <f>TRUNC(SUM(G528),2)</f>
        <v>1.52</v>
      </c>
      <c r="H530" s="1229"/>
    </row>
    <row r="531" spans="1:11" x14ac:dyDescent="0.3">
      <c r="A531" s="1156"/>
      <c r="B531" s="1154"/>
      <c r="C531" s="1154"/>
      <c r="D531" s="1154"/>
      <c r="E531" s="1154"/>
      <c r="F531" s="1155" t="s">
        <v>4627</v>
      </c>
      <c r="G531" s="1152">
        <f>TRUNC(SUM(G529:G530),2)</f>
        <v>3.95</v>
      </c>
      <c r="H531" s="1229"/>
      <c r="J531" s="1233"/>
    </row>
    <row r="532" spans="1:11" s="879" customFormat="1" x14ac:dyDescent="0.3">
      <c r="A532" s="906"/>
      <c r="B532" s="801"/>
      <c r="C532" s="906"/>
      <c r="D532" s="913"/>
      <c r="E532" s="906"/>
      <c r="F532" s="906"/>
      <c r="G532" s="910"/>
      <c r="H532" s="1229"/>
    </row>
    <row r="533" spans="1:11" s="879" customFormat="1" x14ac:dyDescent="0.3">
      <c r="A533" s="906"/>
      <c r="B533" s="801"/>
      <c r="C533" s="906"/>
      <c r="D533" s="913"/>
      <c r="E533" s="906"/>
      <c r="F533" s="906"/>
      <c r="G533" s="910"/>
      <c r="H533" s="1229"/>
    </row>
    <row r="534" spans="1:11" s="893" customFormat="1" ht="26.4" x14ac:dyDescent="0.3">
      <c r="A534" s="1141" t="s">
        <v>3135</v>
      </c>
      <c r="B534" s="1142" t="s">
        <v>3136</v>
      </c>
      <c r="C534" s="1143" t="s">
        <v>3137</v>
      </c>
      <c r="D534" s="1143" t="s">
        <v>3138</v>
      </c>
      <c r="E534" s="1144" t="s">
        <v>3139</v>
      </c>
      <c r="F534" s="1145" t="s">
        <v>4625</v>
      </c>
      <c r="G534" s="1146" t="s">
        <v>4626</v>
      </c>
      <c r="H534" s="1230"/>
    </row>
    <row r="535" spans="1:11" s="893" customFormat="1" ht="4.5" customHeight="1" x14ac:dyDescent="0.3">
      <c r="A535" s="721"/>
      <c r="B535" s="721"/>
      <c r="C535" s="722"/>
      <c r="D535" s="722"/>
      <c r="E535" s="723"/>
      <c r="F535" s="724"/>
      <c r="G535" s="725"/>
      <c r="H535" s="1230"/>
    </row>
    <row r="536" spans="1:11" s="879" customFormat="1" x14ac:dyDescent="0.3">
      <c r="A536" s="552" t="s">
        <v>4475</v>
      </c>
      <c r="B536" s="558" t="s">
        <v>4476</v>
      </c>
      <c r="C536" s="553"/>
      <c r="D536" s="746"/>
      <c r="E536" s="553"/>
      <c r="F536" s="553"/>
      <c r="G536" s="449"/>
      <c r="H536" s="1229"/>
    </row>
    <row r="537" spans="1:11" s="879" customFormat="1" ht="26.4" x14ac:dyDescent="0.3">
      <c r="A537" s="552" t="s">
        <v>4477</v>
      </c>
      <c r="B537" s="558" t="s">
        <v>4478</v>
      </c>
      <c r="C537" s="526" t="s">
        <v>3141</v>
      </c>
      <c r="D537" s="526" t="s">
        <v>237</v>
      </c>
      <c r="E537" s="900"/>
      <c r="F537" s="747"/>
      <c r="G537" s="454"/>
      <c r="H537" s="1229"/>
    </row>
    <row r="538" spans="1:11" s="879" customFormat="1" x14ac:dyDescent="0.3">
      <c r="A538" s="534"/>
      <c r="B538" s="534" t="s">
        <v>3973</v>
      </c>
      <c r="C538" s="1005" t="s">
        <v>3141</v>
      </c>
      <c r="D538" s="533" t="s">
        <v>3142</v>
      </c>
      <c r="E538" s="527">
        <v>0.63814378993789433</v>
      </c>
      <c r="F538" s="1160">
        <v>19.05</v>
      </c>
      <c r="G538" s="1159">
        <f t="shared" ref="G538:G543" si="3">TRUNC(E538*F538,2)</f>
        <v>12.15</v>
      </c>
      <c r="H538" s="1229"/>
      <c r="J538" s="1234"/>
    </row>
    <row r="539" spans="1:11" s="879" customFormat="1" x14ac:dyDescent="0.3">
      <c r="A539" s="534"/>
      <c r="B539" s="534" t="s">
        <v>3958</v>
      </c>
      <c r="C539" s="1005" t="s">
        <v>3141</v>
      </c>
      <c r="D539" s="533" t="s">
        <v>3142</v>
      </c>
      <c r="E539" s="527">
        <v>0.55837581619565757</v>
      </c>
      <c r="F539" s="1160">
        <v>14.3</v>
      </c>
      <c r="G539" s="1159">
        <f t="shared" si="3"/>
        <v>7.98</v>
      </c>
      <c r="H539" s="1229"/>
      <c r="J539" s="1234"/>
    </row>
    <row r="540" spans="1:11" s="1010" customFormat="1" x14ac:dyDescent="0.3">
      <c r="A540" s="557"/>
      <c r="B540" s="551" t="s">
        <v>4479</v>
      </c>
      <c r="C540" s="746" t="s">
        <v>3132</v>
      </c>
      <c r="D540" s="1009" t="s">
        <v>3991</v>
      </c>
      <c r="E540" s="678">
        <v>0.6</v>
      </c>
      <c r="F540" s="747">
        <v>2.2467979270730032</v>
      </c>
      <c r="G540" s="1159">
        <f t="shared" si="3"/>
        <v>1.34</v>
      </c>
      <c r="H540" s="1229"/>
      <c r="I540" s="879"/>
      <c r="J540" s="1234"/>
    </row>
    <row r="541" spans="1:11" s="879" customFormat="1" x14ac:dyDescent="0.3">
      <c r="A541" s="534"/>
      <c r="B541" s="534" t="s">
        <v>4480</v>
      </c>
      <c r="C541" s="1005" t="s">
        <v>3132</v>
      </c>
      <c r="D541" s="533" t="s">
        <v>3292</v>
      </c>
      <c r="E541" s="527">
        <v>7.0000000000000007E-2</v>
      </c>
      <c r="F541" s="1160">
        <v>8.4326143670364608</v>
      </c>
      <c r="G541" s="1159">
        <f t="shared" si="3"/>
        <v>0.59</v>
      </c>
      <c r="H541" s="1229"/>
      <c r="J541" s="1234"/>
      <c r="K541" s="1010"/>
    </row>
    <row r="542" spans="1:11" s="879" customFormat="1" x14ac:dyDescent="0.3">
      <c r="A542" s="534"/>
      <c r="B542" s="534" t="s">
        <v>4481</v>
      </c>
      <c r="C542" s="1005" t="s">
        <v>3132</v>
      </c>
      <c r="D542" s="533" t="s">
        <v>3292</v>
      </c>
      <c r="E542" s="527">
        <v>0.16</v>
      </c>
      <c r="F542" s="1160">
        <v>18.845183796603443</v>
      </c>
      <c r="G542" s="1159">
        <f t="shared" si="3"/>
        <v>3.01</v>
      </c>
      <c r="H542" s="1229"/>
      <c r="J542" s="1234"/>
      <c r="K542" s="1010"/>
    </row>
    <row r="543" spans="1:11" s="879" customFormat="1" x14ac:dyDescent="0.3">
      <c r="A543" s="534"/>
      <c r="B543" s="1006" t="s">
        <v>4482</v>
      </c>
      <c r="C543" s="1005" t="s">
        <v>3132</v>
      </c>
      <c r="D543" s="1007" t="s">
        <v>3292</v>
      </c>
      <c r="E543" s="1008">
        <v>0.12</v>
      </c>
      <c r="F543" s="1161">
        <v>19.3</v>
      </c>
      <c r="G543" s="1159">
        <f t="shared" si="3"/>
        <v>2.31</v>
      </c>
      <c r="H543" s="1229"/>
      <c r="J543" s="1234"/>
      <c r="K543" s="1010"/>
    </row>
    <row r="544" spans="1:11" s="879" customFormat="1" x14ac:dyDescent="0.3">
      <c r="A544" s="1344" t="s">
        <v>4471</v>
      </c>
      <c r="B544" s="1345"/>
      <c r="C544" s="1345"/>
      <c r="D544" s="1345"/>
      <c r="E544" s="1345"/>
      <c r="F544" s="1346"/>
      <c r="G544" s="1152">
        <f>TRUNC(SUM(G538:G539),2)</f>
        <v>20.13</v>
      </c>
      <c r="H544" s="1229"/>
    </row>
    <row r="545" spans="1:10" s="879" customFormat="1" x14ac:dyDescent="0.3">
      <c r="A545" s="1344" t="s">
        <v>4472</v>
      </c>
      <c r="B545" s="1345"/>
      <c r="C545" s="1345"/>
      <c r="D545" s="1345"/>
      <c r="E545" s="1345"/>
      <c r="F545" s="1346"/>
      <c r="G545" s="1152">
        <f>TRUNC(SUM(G540:G543),2)</f>
        <v>7.25</v>
      </c>
      <c r="H545" s="1229"/>
    </row>
    <row r="546" spans="1:10" s="879" customFormat="1" x14ac:dyDescent="0.3">
      <c r="A546" s="1156"/>
      <c r="B546" s="1154"/>
      <c r="C546" s="1154"/>
      <c r="D546" s="1154"/>
      <c r="E546" s="1154"/>
      <c r="F546" s="1155" t="s">
        <v>4627</v>
      </c>
      <c r="G546" s="1152">
        <f>TRUNC(SUM(G544:G545),2)</f>
        <v>27.38</v>
      </c>
      <c r="H546" s="1229"/>
      <c r="J546" s="1233"/>
    </row>
    <row r="547" spans="1:10" s="879" customFormat="1" x14ac:dyDescent="0.3">
      <c r="A547" s="906"/>
      <c r="B547" s="801"/>
      <c r="C547" s="906"/>
      <c r="D547" s="913"/>
      <c r="E547" s="906"/>
      <c r="F547" s="906"/>
      <c r="G547" s="910"/>
      <c r="H547" s="1229"/>
    </row>
    <row r="548" spans="1:10" s="879" customFormat="1" x14ac:dyDescent="0.3">
      <c r="A548" s="906"/>
      <c r="B548" s="801"/>
      <c r="C548" s="906"/>
      <c r="D548" s="913"/>
      <c r="E548" s="906"/>
      <c r="F548" s="906"/>
      <c r="G548" s="910"/>
      <c r="H548" s="1229"/>
    </row>
    <row r="549" spans="1:10" s="893" customFormat="1" ht="26.4" x14ac:dyDescent="0.3">
      <c r="A549" s="1141" t="s">
        <v>3135</v>
      </c>
      <c r="B549" s="1142" t="s">
        <v>3136</v>
      </c>
      <c r="C549" s="1143" t="s">
        <v>3137</v>
      </c>
      <c r="D549" s="1143" t="s">
        <v>3138</v>
      </c>
      <c r="E549" s="1144" t="s">
        <v>3139</v>
      </c>
      <c r="F549" s="1145" t="s">
        <v>4625</v>
      </c>
      <c r="G549" s="1146" t="s">
        <v>4626</v>
      </c>
      <c r="H549" s="1230"/>
    </row>
    <row r="550" spans="1:10" s="893" customFormat="1" ht="4.5" customHeight="1" x14ac:dyDescent="0.3">
      <c r="A550" s="721"/>
      <c r="B550" s="721"/>
      <c r="C550" s="722"/>
      <c r="D550" s="722"/>
      <c r="E550" s="723"/>
      <c r="F550" s="724"/>
      <c r="G550" s="725"/>
      <c r="H550" s="1230"/>
    </row>
    <row r="551" spans="1:10" x14ac:dyDescent="0.3">
      <c r="A551" s="706" t="s">
        <v>3677</v>
      </c>
      <c r="B551" s="524" t="s">
        <v>891</v>
      </c>
      <c r="C551" s="448"/>
      <c r="D551" s="728"/>
      <c r="E551" s="448"/>
      <c r="F551" s="448"/>
      <c r="G551" s="449"/>
      <c r="H551" s="1229"/>
    </row>
    <row r="552" spans="1:10" x14ac:dyDescent="0.3">
      <c r="A552" s="364" t="s">
        <v>3679</v>
      </c>
      <c r="B552" s="702" t="s">
        <v>4543</v>
      </c>
      <c r="C552" s="389" t="s">
        <v>3141</v>
      </c>
      <c r="D552" s="729" t="s">
        <v>3351</v>
      </c>
      <c r="E552" s="390"/>
      <c r="F552" s="391"/>
      <c r="G552" s="392"/>
      <c r="H552" s="1229"/>
    </row>
    <row r="553" spans="1:10" s="879" customFormat="1" x14ac:dyDescent="0.3">
      <c r="A553" s="1062"/>
      <c r="B553" s="863" t="s">
        <v>4575</v>
      </c>
      <c r="C553" s="864" t="s">
        <v>3141</v>
      </c>
      <c r="D553" s="864" t="s">
        <v>3142</v>
      </c>
      <c r="E553" s="733">
        <v>0.19931525197535283</v>
      </c>
      <c r="F553" s="747">
        <v>19.05</v>
      </c>
      <c r="G553" s="1159">
        <f>TRUNC(E553*F553,2)</f>
        <v>3.79</v>
      </c>
      <c r="H553" s="1229"/>
      <c r="J553" s="1234"/>
    </row>
    <row r="554" spans="1:10" s="114" customFormat="1" x14ac:dyDescent="0.3">
      <c r="A554" s="430"/>
      <c r="B554" s="703" t="s">
        <v>4574</v>
      </c>
      <c r="C554" s="277" t="s">
        <v>3132</v>
      </c>
      <c r="D554" s="704" t="s">
        <v>3351</v>
      </c>
      <c r="E554" s="393">
        <v>1</v>
      </c>
      <c r="F554" s="1238">
        <v>90.19</v>
      </c>
      <c r="G554" s="1159">
        <f>TRUNC(E554*F554,2)</f>
        <v>90.19</v>
      </c>
      <c r="H554" s="1229"/>
      <c r="I554" s="879"/>
      <c r="J554" s="1234"/>
    </row>
    <row r="555" spans="1:10" x14ac:dyDescent="0.3">
      <c r="A555" s="1344" t="s">
        <v>4471</v>
      </c>
      <c r="B555" s="1345"/>
      <c r="C555" s="1345"/>
      <c r="D555" s="1345"/>
      <c r="E555" s="1345"/>
      <c r="F555" s="1346"/>
      <c r="G555" s="1152">
        <f>TRUNC(SUM(G552:G553),2)</f>
        <v>3.79</v>
      </c>
      <c r="H555" s="1229"/>
    </row>
    <row r="556" spans="1:10" x14ac:dyDescent="0.3">
      <c r="A556" s="1344" t="s">
        <v>4472</v>
      </c>
      <c r="B556" s="1345"/>
      <c r="C556" s="1345"/>
      <c r="D556" s="1345"/>
      <c r="E556" s="1345"/>
      <c r="F556" s="1346"/>
      <c r="G556" s="1152">
        <f>TRUNC(SUM(G554),2)</f>
        <v>90.19</v>
      </c>
      <c r="H556" s="1229"/>
    </row>
    <row r="557" spans="1:10" x14ac:dyDescent="0.3">
      <c r="A557" s="1156"/>
      <c r="B557" s="1154"/>
      <c r="C557" s="1154"/>
      <c r="D557" s="1154"/>
      <c r="E557" s="1154"/>
      <c r="F557" s="1155" t="s">
        <v>4627</v>
      </c>
      <c r="G557" s="1152">
        <f>TRUNC(SUM(G555:G556),2)</f>
        <v>93.98</v>
      </c>
      <c r="H557" s="1229"/>
      <c r="J557" s="1233"/>
    </row>
    <row r="558" spans="1:10" s="879" customFormat="1" x14ac:dyDescent="0.3">
      <c r="A558" s="906"/>
      <c r="B558" s="801"/>
      <c r="C558" s="906"/>
      <c r="D558" s="913"/>
      <c r="E558" s="906"/>
      <c r="F558" s="906"/>
      <c r="G558" s="910"/>
      <c r="H558" s="1229"/>
    </row>
    <row r="559" spans="1:10" s="879" customFormat="1" x14ac:dyDescent="0.3">
      <c r="A559" s="906"/>
      <c r="B559" s="801"/>
      <c r="C559" s="906"/>
      <c r="D559" s="913"/>
      <c r="E559" s="906"/>
      <c r="F559" s="906"/>
      <c r="G559" s="910"/>
      <c r="H559" s="1229"/>
    </row>
    <row r="560" spans="1:10" s="893" customFormat="1" ht="26.4" x14ac:dyDescent="0.3">
      <c r="A560" s="1141" t="s">
        <v>3135</v>
      </c>
      <c r="B560" s="1142" t="s">
        <v>3136</v>
      </c>
      <c r="C560" s="1143" t="s">
        <v>3137</v>
      </c>
      <c r="D560" s="1143" t="s">
        <v>3138</v>
      </c>
      <c r="E560" s="1144" t="s">
        <v>3139</v>
      </c>
      <c r="F560" s="1145" t="s">
        <v>4625</v>
      </c>
      <c r="G560" s="1146" t="s">
        <v>4626</v>
      </c>
      <c r="H560" s="1230"/>
    </row>
    <row r="561" spans="1:10" s="893" customFormat="1" ht="4.5" customHeight="1" x14ac:dyDescent="0.3">
      <c r="A561" s="721"/>
      <c r="B561" s="721"/>
      <c r="C561" s="722"/>
      <c r="D561" s="722"/>
      <c r="E561" s="723"/>
      <c r="F561" s="724"/>
      <c r="G561" s="725"/>
      <c r="H561" s="1230"/>
    </row>
    <row r="562" spans="1:10" s="879" customFormat="1" x14ac:dyDescent="0.3">
      <c r="A562" s="706" t="s">
        <v>3677</v>
      </c>
      <c r="B562" s="524" t="s">
        <v>891</v>
      </c>
      <c r="C562" s="448"/>
      <c r="D562" s="728"/>
      <c r="E562" s="448"/>
      <c r="F562" s="448"/>
      <c r="G562" s="449"/>
      <c r="H562" s="1229"/>
    </row>
    <row r="563" spans="1:10" s="879" customFormat="1" x14ac:dyDescent="0.3">
      <c r="A563" s="706" t="s">
        <v>4540</v>
      </c>
      <c r="B563" s="702" t="s">
        <v>4544</v>
      </c>
      <c r="C563" s="729" t="s">
        <v>3141</v>
      </c>
      <c r="D563" s="729" t="s">
        <v>3351</v>
      </c>
      <c r="E563" s="730"/>
      <c r="F563" s="731"/>
      <c r="G563" s="732"/>
      <c r="H563" s="1229"/>
    </row>
    <row r="564" spans="1:10" s="893" customFormat="1" x14ac:dyDescent="0.3">
      <c r="A564" s="551"/>
      <c r="B564" s="551" t="s">
        <v>3969</v>
      </c>
      <c r="C564" s="912" t="s">
        <v>3141</v>
      </c>
      <c r="D564" s="912" t="s">
        <v>3142</v>
      </c>
      <c r="E564" s="733">
        <v>0.63814378993789445</v>
      </c>
      <c r="F564" s="747">
        <v>19.350000000000001</v>
      </c>
      <c r="G564" s="1159">
        <f>TRUNC(E564*F564,2)</f>
        <v>12.34</v>
      </c>
      <c r="H564" s="1230"/>
      <c r="J564" s="1237"/>
    </row>
    <row r="565" spans="1:10" s="893" customFormat="1" x14ac:dyDescent="0.3">
      <c r="A565" s="551"/>
      <c r="B565" s="914" t="s">
        <v>3964</v>
      </c>
      <c r="C565" s="912" t="s">
        <v>3141</v>
      </c>
      <c r="D565" s="912" t="s">
        <v>3142</v>
      </c>
      <c r="E565" s="733">
        <v>0.63900000000000001</v>
      </c>
      <c r="F565" s="747">
        <v>16.87</v>
      </c>
      <c r="G565" s="1159">
        <f>TRUNC(E565*F565,2)</f>
        <v>10.77</v>
      </c>
      <c r="H565" s="1230"/>
      <c r="J565" s="1237"/>
    </row>
    <row r="566" spans="1:10" s="879" customFormat="1" x14ac:dyDescent="0.3">
      <c r="A566" s="1344" t="s">
        <v>4471</v>
      </c>
      <c r="B566" s="1345"/>
      <c r="C566" s="1345"/>
      <c r="D566" s="1345"/>
      <c r="E566" s="1345"/>
      <c r="F566" s="1346"/>
      <c r="G566" s="1152">
        <f>TRUNC(SUM(G563:G564),2)</f>
        <v>12.34</v>
      </c>
      <c r="H566" s="1229"/>
    </row>
    <row r="567" spans="1:10" s="879" customFormat="1" x14ac:dyDescent="0.3">
      <c r="A567" s="1344" t="s">
        <v>4472</v>
      </c>
      <c r="B567" s="1345"/>
      <c r="C567" s="1345"/>
      <c r="D567" s="1345"/>
      <c r="E567" s="1345"/>
      <c r="F567" s="1346"/>
      <c r="G567" s="1152">
        <f>TRUNC(SUM(G565),2)</f>
        <v>10.77</v>
      </c>
      <c r="H567" s="1229"/>
    </row>
    <row r="568" spans="1:10" s="879" customFormat="1" x14ac:dyDescent="0.3">
      <c r="A568" s="1156"/>
      <c r="B568" s="1154"/>
      <c r="C568" s="1154"/>
      <c r="D568" s="1154"/>
      <c r="E568" s="1154"/>
      <c r="F568" s="1155" t="s">
        <v>4627</v>
      </c>
      <c r="G568" s="1152">
        <f>TRUNC(SUM(G566:G567),2)</f>
        <v>23.11</v>
      </c>
      <c r="H568" s="1229"/>
      <c r="J568" s="1233"/>
    </row>
    <row r="569" spans="1:10" s="879" customFormat="1" x14ac:dyDescent="0.3">
      <c r="A569" s="906"/>
      <c r="B569" s="801"/>
      <c r="C569" s="906"/>
      <c r="D569" s="913"/>
      <c r="E569" s="906"/>
      <c r="F569" s="906"/>
      <c r="G569" s="910"/>
      <c r="H569" s="1229"/>
    </row>
    <row r="570" spans="1:10" s="879" customFormat="1" x14ac:dyDescent="0.3">
      <c r="A570" s="906"/>
      <c r="B570" s="801"/>
      <c r="C570" s="906"/>
      <c r="D570" s="913"/>
      <c r="E570" s="906"/>
      <c r="F570" s="906"/>
      <c r="G570" s="910"/>
      <c r="H570" s="1229"/>
    </row>
    <row r="571" spans="1:10" s="893" customFormat="1" ht="26.4" x14ac:dyDescent="0.3">
      <c r="A571" s="1141" t="s">
        <v>3135</v>
      </c>
      <c r="B571" s="1142" t="s">
        <v>3136</v>
      </c>
      <c r="C571" s="1143" t="s">
        <v>3137</v>
      </c>
      <c r="D571" s="1143" t="s">
        <v>3138</v>
      </c>
      <c r="E571" s="1144" t="s">
        <v>3139</v>
      </c>
      <c r="F571" s="1145" t="s">
        <v>4625</v>
      </c>
      <c r="G571" s="1146" t="s">
        <v>4626</v>
      </c>
      <c r="H571" s="1230"/>
    </row>
    <row r="572" spans="1:10" s="893" customFormat="1" ht="4.5" customHeight="1" x14ac:dyDescent="0.3">
      <c r="A572" s="721"/>
      <c r="B572" s="721"/>
      <c r="C572" s="722"/>
      <c r="D572" s="722"/>
      <c r="E572" s="723"/>
      <c r="F572" s="724"/>
      <c r="G572" s="725"/>
      <c r="H572" s="1230"/>
    </row>
    <row r="573" spans="1:10" s="879" customFormat="1" x14ac:dyDescent="0.3">
      <c r="A573" s="871" t="s">
        <v>2708</v>
      </c>
      <c r="B573" s="524" t="s">
        <v>2709</v>
      </c>
      <c r="C573" s="448"/>
      <c r="D573" s="728"/>
      <c r="E573" s="448"/>
      <c r="F573" s="448"/>
      <c r="G573" s="449"/>
      <c r="H573" s="1229"/>
    </row>
    <row r="574" spans="1:10" s="879" customFormat="1" ht="39.6" x14ac:dyDescent="0.3">
      <c r="A574" s="706" t="s">
        <v>2774</v>
      </c>
      <c r="B574" s="702" t="s">
        <v>4429</v>
      </c>
      <c r="C574" s="729" t="s">
        <v>3141</v>
      </c>
      <c r="D574" s="729" t="s">
        <v>3351</v>
      </c>
      <c r="E574" s="730"/>
      <c r="F574" s="731"/>
      <c r="G574" s="732"/>
      <c r="H574" s="1229"/>
    </row>
    <row r="575" spans="1:10" s="879" customFormat="1" ht="26.4" x14ac:dyDescent="0.3">
      <c r="A575" s="551"/>
      <c r="B575" s="551" t="s">
        <v>3968</v>
      </c>
      <c r="C575" s="912" t="s">
        <v>3141</v>
      </c>
      <c r="D575" s="912" t="s">
        <v>3142</v>
      </c>
      <c r="E575" s="733">
        <v>0.58997222137927086</v>
      </c>
      <c r="F575" s="747">
        <v>15.4</v>
      </c>
      <c r="G575" s="1159">
        <f t="shared" ref="G575:G585" si="4">TRUNC(E575*F575,2)</f>
        <v>9.08</v>
      </c>
      <c r="H575" s="1229"/>
      <c r="J575" s="1234"/>
    </row>
    <row r="576" spans="1:10" s="879" customFormat="1" x14ac:dyDescent="0.3">
      <c r="A576" s="551"/>
      <c r="B576" s="914" t="s">
        <v>3958</v>
      </c>
      <c r="C576" s="912" t="s">
        <v>3141</v>
      </c>
      <c r="D576" s="912" t="s">
        <v>3142</v>
      </c>
      <c r="E576" s="733">
        <v>0.15116867751151167</v>
      </c>
      <c r="F576" s="747">
        <v>14.3</v>
      </c>
      <c r="G576" s="1159">
        <f t="shared" si="4"/>
        <v>2.16</v>
      </c>
      <c r="H576" s="1229"/>
      <c r="J576" s="1234"/>
    </row>
    <row r="577" spans="1:11" s="879" customFormat="1" ht="26.4" x14ac:dyDescent="0.3">
      <c r="A577" s="551"/>
      <c r="B577" s="430" t="s">
        <v>3756</v>
      </c>
      <c r="C577" s="864" t="s">
        <v>3132</v>
      </c>
      <c r="D577" s="864" t="s">
        <v>3755</v>
      </c>
      <c r="E577" s="733">
        <v>0.03</v>
      </c>
      <c r="F577" s="747">
        <v>24.462178614285953</v>
      </c>
      <c r="G577" s="1159">
        <f t="shared" si="4"/>
        <v>0.73</v>
      </c>
      <c r="H577" s="1229"/>
      <c r="J577" s="1234"/>
    </row>
    <row r="578" spans="1:11" s="879" customFormat="1" ht="26.4" x14ac:dyDescent="0.3">
      <c r="A578" s="551"/>
      <c r="B578" s="430" t="s">
        <v>4430</v>
      </c>
      <c r="C578" s="864" t="s">
        <v>3132</v>
      </c>
      <c r="D578" s="864" t="s">
        <v>3650</v>
      </c>
      <c r="E578" s="733">
        <v>4.21</v>
      </c>
      <c r="F578" s="747">
        <v>16.942641833802412</v>
      </c>
      <c r="G578" s="1159">
        <f t="shared" si="4"/>
        <v>71.319999999999993</v>
      </c>
      <c r="H578" s="1229"/>
      <c r="J578" s="1234"/>
    </row>
    <row r="579" spans="1:11" s="879" customFormat="1" ht="26.4" x14ac:dyDescent="0.3">
      <c r="A579" s="551"/>
      <c r="B579" s="430" t="s">
        <v>3757</v>
      </c>
      <c r="C579" s="864" t="s">
        <v>3132</v>
      </c>
      <c r="D579" s="864" t="s">
        <v>3201</v>
      </c>
      <c r="E579" s="733">
        <v>0.76</v>
      </c>
      <c r="F579" s="747">
        <v>3.4216262421012096</v>
      </c>
      <c r="G579" s="1159">
        <f t="shared" si="4"/>
        <v>2.6</v>
      </c>
      <c r="H579" s="1229"/>
      <c r="J579" s="1234"/>
    </row>
    <row r="580" spans="1:11" s="879" customFormat="1" ht="26.4" x14ac:dyDescent="0.3">
      <c r="A580" s="551"/>
      <c r="B580" s="430" t="s">
        <v>4431</v>
      </c>
      <c r="C580" s="864" t="s">
        <v>3132</v>
      </c>
      <c r="D580" s="864" t="s">
        <v>3201</v>
      </c>
      <c r="E580" s="733">
        <v>1.99</v>
      </c>
      <c r="F580" s="747">
        <v>4.5054875621243298</v>
      </c>
      <c r="G580" s="1159">
        <f t="shared" si="4"/>
        <v>8.9600000000000009</v>
      </c>
      <c r="H580" s="1229"/>
      <c r="J580" s="1234"/>
    </row>
    <row r="581" spans="1:11" s="879" customFormat="1" ht="26.4" x14ac:dyDescent="0.3">
      <c r="A581" s="551"/>
      <c r="B581" s="430" t="s">
        <v>3759</v>
      </c>
      <c r="C581" s="864" t="s">
        <v>3132</v>
      </c>
      <c r="D581" s="864" t="s">
        <v>3201</v>
      </c>
      <c r="E581" s="733">
        <v>2.5</v>
      </c>
      <c r="F581" s="747">
        <v>0.19144313698136833</v>
      </c>
      <c r="G581" s="1159">
        <f t="shared" si="4"/>
        <v>0.47</v>
      </c>
      <c r="H581" s="1229"/>
      <c r="J581" s="1234"/>
    </row>
    <row r="582" spans="1:11" s="879" customFormat="1" ht="26.4" x14ac:dyDescent="0.3">
      <c r="A582" s="551"/>
      <c r="B582" s="430" t="s">
        <v>3760</v>
      </c>
      <c r="C582" s="864" t="s">
        <v>3132</v>
      </c>
      <c r="D582" s="864" t="s">
        <v>3201</v>
      </c>
      <c r="E582" s="733">
        <v>0.75</v>
      </c>
      <c r="F582" s="747">
        <v>2.4993965105900862</v>
      </c>
      <c r="G582" s="1159">
        <f t="shared" si="4"/>
        <v>1.87</v>
      </c>
      <c r="H582" s="1229"/>
      <c r="J582" s="1234"/>
    </row>
    <row r="583" spans="1:11" s="893" customFormat="1" ht="39.6" x14ac:dyDescent="0.3">
      <c r="A583" s="551"/>
      <c r="B583" s="430" t="s">
        <v>3761</v>
      </c>
      <c r="C583" s="864" t="s">
        <v>3132</v>
      </c>
      <c r="D583" s="864" t="s">
        <v>3307</v>
      </c>
      <c r="E583" s="733">
        <v>1.04</v>
      </c>
      <c r="F583" s="747">
        <v>3.3594588941442036</v>
      </c>
      <c r="G583" s="1159">
        <f t="shared" si="4"/>
        <v>3.49</v>
      </c>
      <c r="H583" s="1229"/>
      <c r="I583" s="879"/>
      <c r="J583" s="1234"/>
      <c r="K583" s="879"/>
    </row>
    <row r="584" spans="1:11" s="893" customFormat="1" ht="26.4" x14ac:dyDescent="0.3">
      <c r="A584" s="551"/>
      <c r="B584" s="430" t="s">
        <v>3762</v>
      </c>
      <c r="C584" s="864" t="s">
        <v>3132</v>
      </c>
      <c r="D584" s="864" t="s">
        <v>3133</v>
      </c>
      <c r="E584" s="733">
        <v>20</v>
      </c>
      <c r="F584" s="747">
        <v>4.7860784245342083E-2</v>
      </c>
      <c r="G584" s="1159">
        <f t="shared" si="4"/>
        <v>0.95</v>
      </c>
      <c r="H584" s="1229"/>
      <c r="I584" s="879"/>
      <c r="J584" s="1234"/>
      <c r="K584" s="879"/>
    </row>
    <row r="585" spans="1:11" s="879" customFormat="1" ht="26.4" x14ac:dyDescent="0.3">
      <c r="A585" s="551"/>
      <c r="B585" s="430" t="s">
        <v>3763</v>
      </c>
      <c r="C585" s="864" t="s">
        <v>3132</v>
      </c>
      <c r="D585" s="864" t="s">
        <v>3133</v>
      </c>
      <c r="E585" s="733">
        <v>0.81</v>
      </c>
      <c r="F585" s="747">
        <v>0.19</v>
      </c>
      <c r="G585" s="1159">
        <f t="shared" si="4"/>
        <v>0.15</v>
      </c>
      <c r="H585" s="1229"/>
      <c r="J585" s="1234"/>
    </row>
    <row r="586" spans="1:11" s="879" customFormat="1" x14ac:dyDescent="0.3">
      <c r="A586" s="1344" t="s">
        <v>4471</v>
      </c>
      <c r="B586" s="1345"/>
      <c r="C586" s="1345"/>
      <c r="D586" s="1345"/>
      <c r="E586" s="1345"/>
      <c r="F586" s="1346"/>
      <c r="G586" s="1152">
        <f>TRUNC(SUM(G575:G576),2)</f>
        <v>11.24</v>
      </c>
      <c r="H586" s="1229"/>
    </row>
    <row r="587" spans="1:11" s="879" customFormat="1" x14ac:dyDescent="0.3">
      <c r="A587" s="1344" t="s">
        <v>4472</v>
      </c>
      <c r="B587" s="1345"/>
      <c r="C587" s="1345"/>
      <c r="D587" s="1345"/>
      <c r="E587" s="1345"/>
      <c r="F587" s="1346"/>
      <c r="G587" s="1152">
        <f>TRUNC(SUM(G577:G585),2)</f>
        <v>90.54</v>
      </c>
      <c r="H587" s="1229"/>
    </row>
    <row r="588" spans="1:11" s="879" customFormat="1" x14ac:dyDescent="0.3">
      <c r="A588" s="1156"/>
      <c r="B588" s="1154"/>
      <c r="C588" s="1154"/>
      <c r="D588" s="1154"/>
      <c r="E588" s="1154"/>
      <c r="F588" s="1155" t="s">
        <v>4627</v>
      </c>
      <c r="G588" s="1152">
        <f>TRUNC(SUM(G586:G587),2)</f>
        <v>101.78</v>
      </c>
      <c r="H588" s="1229"/>
      <c r="J588" s="1233"/>
    </row>
    <row r="589" spans="1:11" s="879" customFormat="1" x14ac:dyDescent="0.3">
      <c r="A589" s="906"/>
      <c r="B589" s="801"/>
      <c r="C589" s="906"/>
      <c r="D589" s="913"/>
      <c r="E589" s="906"/>
      <c r="F589" s="906"/>
      <c r="G589" s="910"/>
      <c r="H589" s="1229"/>
    </row>
    <row r="590" spans="1:11" s="879" customFormat="1" x14ac:dyDescent="0.3">
      <c r="A590" s="906"/>
      <c r="B590" s="801"/>
      <c r="C590" s="906"/>
      <c r="D590" s="913"/>
      <c r="E590" s="906"/>
      <c r="F590" s="906"/>
      <c r="G590" s="910"/>
      <c r="H590" s="1229"/>
    </row>
    <row r="591" spans="1:11" s="893" customFormat="1" ht="26.4" x14ac:dyDescent="0.3">
      <c r="A591" s="1141" t="s">
        <v>3135</v>
      </c>
      <c r="B591" s="1142" t="s">
        <v>3136</v>
      </c>
      <c r="C591" s="1143" t="s">
        <v>3137</v>
      </c>
      <c r="D591" s="1143" t="s">
        <v>3138</v>
      </c>
      <c r="E591" s="1144" t="s">
        <v>3139</v>
      </c>
      <c r="F591" s="1145" t="s">
        <v>4625</v>
      </c>
      <c r="G591" s="1146" t="s">
        <v>4626</v>
      </c>
      <c r="H591" s="1230"/>
    </row>
    <row r="592" spans="1:11" s="893" customFormat="1" ht="4.5" customHeight="1" x14ac:dyDescent="0.3">
      <c r="A592" s="721"/>
      <c r="B592" s="721"/>
      <c r="C592" s="722"/>
      <c r="D592" s="722"/>
      <c r="E592" s="723"/>
      <c r="F592" s="724"/>
      <c r="G592" s="725"/>
      <c r="H592" s="1230"/>
    </row>
    <row r="593" spans="1:11" s="879" customFormat="1" x14ac:dyDescent="0.3">
      <c r="A593" s="871" t="s">
        <v>2708</v>
      </c>
      <c r="B593" s="524" t="s">
        <v>2709</v>
      </c>
      <c r="C593" s="448"/>
      <c r="D593" s="728"/>
      <c r="E593" s="448"/>
      <c r="F593" s="448"/>
      <c r="G593" s="449"/>
      <c r="H593" s="1229"/>
    </row>
    <row r="594" spans="1:11" s="879" customFormat="1" ht="39.6" x14ac:dyDescent="0.3">
      <c r="A594" s="706" t="s">
        <v>3715</v>
      </c>
      <c r="B594" s="702" t="s">
        <v>4403</v>
      </c>
      <c r="C594" s="729" t="s">
        <v>3141</v>
      </c>
      <c r="D594" s="729" t="s">
        <v>3351</v>
      </c>
      <c r="E594" s="730"/>
      <c r="F594" s="731"/>
      <c r="G594" s="732"/>
      <c r="H594" s="1229"/>
    </row>
    <row r="595" spans="1:11" s="879" customFormat="1" ht="26.4" x14ac:dyDescent="0.3">
      <c r="A595" s="551"/>
      <c r="B595" s="551" t="s">
        <v>3968</v>
      </c>
      <c r="C595" s="912" t="s">
        <v>3141</v>
      </c>
      <c r="D595" s="912" t="s">
        <v>3142</v>
      </c>
      <c r="E595" s="733">
        <v>0.55837581619565746</v>
      </c>
      <c r="F595" s="747">
        <v>15.4</v>
      </c>
      <c r="G595" s="1159">
        <f t="shared" ref="G595:G605" si="5">TRUNC(E595*F595,2)</f>
        <v>8.59</v>
      </c>
      <c r="H595" s="1229"/>
      <c r="J595" s="1234"/>
    </row>
    <row r="596" spans="1:11" s="879" customFormat="1" x14ac:dyDescent="0.3">
      <c r="A596" s="914"/>
      <c r="B596" s="914" t="s">
        <v>3958</v>
      </c>
      <c r="C596" s="912" t="s">
        <v>3141</v>
      </c>
      <c r="D596" s="912" t="s">
        <v>3142</v>
      </c>
      <c r="E596" s="733">
        <v>0.14335922553674724</v>
      </c>
      <c r="F596" s="747">
        <v>14.3</v>
      </c>
      <c r="G596" s="1159">
        <f t="shared" si="5"/>
        <v>2.0499999999999998</v>
      </c>
      <c r="H596" s="1229"/>
      <c r="J596" s="1234"/>
    </row>
    <row r="597" spans="1:11" s="879" customFormat="1" ht="26.4" x14ac:dyDescent="0.3">
      <c r="A597" s="430"/>
      <c r="B597" s="430" t="s">
        <v>3756</v>
      </c>
      <c r="C597" s="864" t="s">
        <v>3132</v>
      </c>
      <c r="D597" s="864" t="s">
        <v>3755</v>
      </c>
      <c r="E597" s="733">
        <v>0.04</v>
      </c>
      <c r="F597" s="747">
        <v>24.528651925737812</v>
      </c>
      <c r="G597" s="1159">
        <f t="shared" si="5"/>
        <v>0.98</v>
      </c>
      <c r="H597" s="1229"/>
      <c r="J597" s="1234"/>
    </row>
    <row r="598" spans="1:11" s="879" customFormat="1" ht="26.4" x14ac:dyDescent="0.3">
      <c r="A598" s="430"/>
      <c r="B598" s="430" t="s">
        <v>4430</v>
      </c>
      <c r="C598" s="864" t="s">
        <v>3132</v>
      </c>
      <c r="D598" s="864" t="s">
        <v>3650</v>
      </c>
      <c r="E598" s="733">
        <v>4.0999999999999996</v>
      </c>
      <c r="F598" s="747">
        <v>16.941939398717025</v>
      </c>
      <c r="G598" s="1159">
        <f t="shared" si="5"/>
        <v>69.459999999999994</v>
      </c>
      <c r="H598" s="1229"/>
      <c r="J598" s="1234"/>
    </row>
    <row r="599" spans="1:11" s="879" customFormat="1" ht="26.4" x14ac:dyDescent="0.3">
      <c r="A599" s="430"/>
      <c r="B599" s="430" t="s">
        <v>3757</v>
      </c>
      <c r="C599" s="864" t="s">
        <v>3132</v>
      </c>
      <c r="D599" s="864" t="s">
        <v>3201</v>
      </c>
      <c r="E599" s="733">
        <v>1.52</v>
      </c>
      <c r="F599" s="747">
        <v>3.4216262421012096</v>
      </c>
      <c r="G599" s="1159">
        <f t="shared" si="5"/>
        <v>5.2</v>
      </c>
      <c r="H599" s="1229"/>
      <c r="J599" s="1234"/>
    </row>
    <row r="600" spans="1:11" s="879" customFormat="1" ht="26.4" x14ac:dyDescent="0.3">
      <c r="A600" s="430"/>
      <c r="B600" s="430" t="s">
        <v>4431</v>
      </c>
      <c r="C600" s="864" t="s">
        <v>3132</v>
      </c>
      <c r="D600" s="864" t="s">
        <v>3201</v>
      </c>
      <c r="E600" s="733">
        <v>3.98</v>
      </c>
      <c r="F600" s="747">
        <v>4.5054875621243298</v>
      </c>
      <c r="G600" s="1159">
        <f t="shared" si="5"/>
        <v>17.93</v>
      </c>
      <c r="H600" s="1229"/>
      <c r="J600" s="1234"/>
    </row>
    <row r="601" spans="1:11" s="879" customFormat="1" ht="26.4" x14ac:dyDescent="0.3">
      <c r="A601" s="430"/>
      <c r="B601" s="430" t="s">
        <v>3759</v>
      </c>
      <c r="C601" s="864" t="s">
        <v>3132</v>
      </c>
      <c r="D601" s="864" t="s">
        <v>3201</v>
      </c>
      <c r="E601" s="733">
        <v>2.5</v>
      </c>
      <c r="F601" s="747">
        <v>0.19144313698136828</v>
      </c>
      <c r="G601" s="1159">
        <f t="shared" si="5"/>
        <v>0.47</v>
      </c>
      <c r="H601" s="1229"/>
      <c r="J601" s="1234"/>
    </row>
    <row r="602" spans="1:11" s="879" customFormat="1" ht="26.4" x14ac:dyDescent="0.3">
      <c r="A602" s="430"/>
      <c r="B602" s="430" t="s">
        <v>3760</v>
      </c>
      <c r="C602" s="864" t="s">
        <v>3132</v>
      </c>
      <c r="D602" s="864" t="s">
        <v>3201</v>
      </c>
      <c r="E602" s="733">
        <v>1.48</v>
      </c>
      <c r="F602" s="747">
        <v>2.5008337713782347</v>
      </c>
      <c r="G602" s="1159">
        <f t="shared" si="5"/>
        <v>3.7</v>
      </c>
      <c r="H602" s="1229"/>
      <c r="J602" s="1234"/>
    </row>
    <row r="603" spans="1:11" s="893" customFormat="1" ht="39.6" x14ac:dyDescent="0.3">
      <c r="A603" s="430"/>
      <c r="B603" s="430" t="s">
        <v>3761</v>
      </c>
      <c r="C603" s="864" t="s">
        <v>3132</v>
      </c>
      <c r="D603" s="864" t="s">
        <v>3307</v>
      </c>
      <c r="E603" s="733">
        <v>1.04</v>
      </c>
      <c r="F603" s="747">
        <v>3.3594588941442032</v>
      </c>
      <c r="G603" s="1159">
        <f t="shared" si="5"/>
        <v>3.49</v>
      </c>
      <c r="H603" s="1229"/>
      <c r="I603" s="879"/>
      <c r="J603" s="1234"/>
      <c r="K603" s="879"/>
    </row>
    <row r="604" spans="1:11" s="893" customFormat="1" ht="26.4" x14ac:dyDescent="0.3">
      <c r="A604" s="430"/>
      <c r="B604" s="430" t="s">
        <v>3762</v>
      </c>
      <c r="C604" s="864" t="s">
        <v>3132</v>
      </c>
      <c r="D604" s="864" t="s">
        <v>3133</v>
      </c>
      <c r="E604" s="733">
        <v>20</v>
      </c>
      <c r="F604" s="747">
        <v>4.786078424534207E-2</v>
      </c>
      <c r="G604" s="1159">
        <f t="shared" si="5"/>
        <v>0.95</v>
      </c>
      <c r="H604" s="1229"/>
      <c r="I604" s="879"/>
      <c r="J604" s="1234"/>
      <c r="K604" s="879"/>
    </row>
    <row r="605" spans="1:11" s="879" customFormat="1" ht="26.4" x14ac:dyDescent="0.3">
      <c r="A605" s="430"/>
      <c r="B605" s="430" t="s">
        <v>3763</v>
      </c>
      <c r="C605" s="864" t="s">
        <v>3132</v>
      </c>
      <c r="D605" s="864" t="s">
        <v>3133</v>
      </c>
      <c r="E605" s="733">
        <v>0.81</v>
      </c>
      <c r="F605" s="747">
        <v>0.17</v>
      </c>
      <c r="G605" s="1159">
        <f t="shared" si="5"/>
        <v>0.13</v>
      </c>
      <c r="H605" s="1229"/>
      <c r="J605" s="1234"/>
    </row>
    <row r="606" spans="1:11" s="879" customFormat="1" x14ac:dyDescent="0.3">
      <c r="A606" s="1344" t="s">
        <v>4471</v>
      </c>
      <c r="B606" s="1345"/>
      <c r="C606" s="1345"/>
      <c r="D606" s="1345"/>
      <c r="E606" s="1345"/>
      <c r="F606" s="1346"/>
      <c r="G606" s="1152">
        <f>TRUNC(SUM(G595:G596),2)</f>
        <v>10.64</v>
      </c>
      <c r="H606" s="1229"/>
    </row>
    <row r="607" spans="1:11" s="879" customFormat="1" x14ac:dyDescent="0.3">
      <c r="A607" s="1344" t="s">
        <v>4472</v>
      </c>
      <c r="B607" s="1345"/>
      <c r="C607" s="1345"/>
      <c r="D607" s="1345"/>
      <c r="E607" s="1345"/>
      <c r="F607" s="1346"/>
      <c r="G607" s="1152">
        <f>TRUNC(SUM(G597:G605),2)</f>
        <v>102.31</v>
      </c>
      <c r="H607" s="1229"/>
    </row>
    <row r="608" spans="1:11" s="879" customFormat="1" x14ac:dyDescent="0.3">
      <c r="A608" s="1156"/>
      <c r="B608" s="1154"/>
      <c r="C608" s="1154"/>
      <c r="D608" s="1154"/>
      <c r="E608" s="1154"/>
      <c r="F608" s="1155" t="s">
        <v>4627</v>
      </c>
      <c r="G608" s="1152">
        <f>TRUNC(SUM(G606:G607),2)</f>
        <v>112.95</v>
      </c>
      <c r="H608" s="1229"/>
      <c r="J608" s="1233"/>
    </row>
    <row r="609" spans="1:11" s="879" customFormat="1" x14ac:dyDescent="0.3">
      <c r="A609" s="906"/>
      <c r="B609" s="801"/>
      <c r="C609" s="906"/>
      <c r="D609" s="913"/>
      <c r="E609" s="906"/>
      <c r="F609" s="906"/>
      <c r="G609" s="910"/>
      <c r="H609" s="1229"/>
    </row>
    <row r="610" spans="1:11" s="879" customFormat="1" x14ac:dyDescent="0.3">
      <c r="A610" s="906"/>
      <c r="B610" s="801"/>
      <c r="C610" s="906"/>
      <c r="D610" s="913"/>
      <c r="E610" s="906"/>
      <c r="F610" s="906"/>
      <c r="G610" s="910"/>
      <c r="H610" s="1229"/>
    </row>
    <row r="611" spans="1:11" s="893" customFormat="1" ht="26.4" x14ac:dyDescent="0.3">
      <c r="A611" s="1141" t="s">
        <v>3135</v>
      </c>
      <c r="B611" s="1142" t="s">
        <v>3136</v>
      </c>
      <c r="C611" s="1143" t="s">
        <v>3137</v>
      </c>
      <c r="D611" s="1143" t="s">
        <v>3138</v>
      </c>
      <c r="E611" s="1144" t="s">
        <v>3139</v>
      </c>
      <c r="F611" s="1145" t="s">
        <v>4625</v>
      </c>
      <c r="G611" s="1146" t="s">
        <v>4626</v>
      </c>
      <c r="H611" s="1230"/>
    </row>
    <row r="612" spans="1:11" s="893" customFormat="1" ht="4.5" customHeight="1" x14ac:dyDescent="0.3">
      <c r="A612" s="721"/>
      <c r="B612" s="721"/>
      <c r="C612" s="722"/>
      <c r="D612" s="722"/>
      <c r="E612" s="723"/>
      <c r="F612" s="724"/>
      <c r="G612" s="725"/>
      <c r="H612" s="1230"/>
    </row>
    <row r="613" spans="1:11" s="879" customFormat="1" x14ac:dyDescent="0.3">
      <c r="A613" s="871" t="s">
        <v>2708</v>
      </c>
      <c r="B613" s="524" t="s">
        <v>2709</v>
      </c>
      <c r="C613" s="448"/>
      <c r="D613" s="728"/>
      <c r="E613" s="448"/>
      <c r="F613" s="448"/>
      <c r="G613" s="449"/>
      <c r="H613" s="1229"/>
    </row>
    <row r="614" spans="1:11" s="879" customFormat="1" ht="52.8" x14ac:dyDescent="0.3">
      <c r="A614" s="706" t="s">
        <v>4008</v>
      </c>
      <c r="B614" s="702" t="s">
        <v>4405</v>
      </c>
      <c r="C614" s="729" t="s">
        <v>3141</v>
      </c>
      <c r="D614" s="729" t="s">
        <v>3351</v>
      </c>
      <c r="E614" s="730"/>
      <c r="F614" s="731"/>
      <c r="G614" s="732"/>
      <c r="H614" s="1229"/>
    </row>
    <row r="615" spans="1:11" s="879" customFormat="1" ht="26.4" x14ac:dyDescent="0.3">
      <c r="A615" s="551"/>
      <c r="B615" s="551" t="s">
        <v>3968</v>
      </c>
      <c r="C615" s="912" t="s">
        <v>3141</v>
      </c>
      <c r="D615" s="912" t="s">
        <v>3142</v>
      </c>
      <c r="E615" s="733">
        <v>0.66974019512150762</v>
      </c>
      <c r="F615" s="747">
        <v>15.4</v>
      </c>
      <c r="G615" s="1159">
        <f t="shared" ref="G615:G626" si="6">TRUNC(E615*F615,2)</f>
        <v>10.31</v>
      </c>
      <c r="H615" s="1229"/>
      <c r="J615" s="1234"/>
    </row>
    <row r="616" spans="1:11" s="879" customFormat="1" x14ac:dyDescent="0.3">
      <c r="A616" s="914"/>
      <c r="B616" s="914" t="s">
        <v>3958</v>
      </c>
      <c r="C616" s="912" t="s">
        <v>3141</v>
      </c>
      <c r="D616" s="912" t="s">
        <v>3142</v>
      </c>
      <c r="E616" s="733">
        <v>0.16734539945923801</v>
      </c>
      <c r="F616" s="747">
        <v>14.3</v>
      </c>
      <c r="G616" s="1159">
        <f t="shared" si="6"/>
        <v>2.39</v>
      </c>
      <c r="H616" s="1229"/>
      <c r="J616" s="1234"/>
    </row>
    <row r="617" spans="1:11" s="879" customFormat="1" ht="26.4" x14ac:dyDescent="0.3">
      <c r="A617" s="430"/>
      <c r="B617" s="430" t="s">
        <v>3756</v>
      </c>
      <c r="C617" s="864" t="s">
        <v>3132</v>
      </c>
      <c r="D617" s="864" t="s">
        <v>3755</v>
      </c>
      <c r="E617" s="733">
        <v>0.03</v>
      </c>
      <c r="F617" s="747">
        <v>24.462178614285953</v>
      </c>
      <c r="G617" s="1159">
        <f t="shared" si="6"/>
        <v>0.73</v>
      </c>
      <c r="H617" s="1229"/>
      <c r="J617" s="1234"/>
    </row>
    <row r="618" spans="1:11" s="879" customFormat="1" ht="26.4" x14ac:dyDescent="0.3">
      <c r="A618" s="430"/>
      <c r="B618" s="430" t="s">
        <v>4430</v>
      </c>
      <c r="C618" s="864" t="s">
        <v>3132</v>
      </c>
      <c r="D618" s="864" t="s">
        <v>3650</v>
      </c>
      <c r="E618" s="733">
        <v>4.21</v>
      </c>
      <c r="F618" s="747">
        <v>16.942641833802412</v>
      </c>
      <c r="G618" s="1159">
        <f t="shared" si="6"/>
        <v>71.319999999999993</v>
      </c>
      <c r="H618" s="1229"/>
      <c r="J618" s="1234"/>
    </row>
    <row r="619" spans="1:11" s="879" customFormat="1" ht="26.4" x14ac:dyDescent="0.3">
      <c r="A619" s="430"/>
      <c r="B619" s="430" t="s">
        <v>3757</v>
      </c>
      <c r="C619" s="864" t="s">
        <v>3132</v>
      </c>
      <c r="D619" s="864" t="s">
        <v>3201</v>
      </c>
      <c r="E619" s="733">
        <v>0.9</v>
      </c>
      <c r="F619" s="747">
        <v>3.4211597627226</v>
      </c>
      <c r="G619" s="1159">
        <f t="shared" si="6"/>
        <v>3.07</v>
      </c>
      <c r="H619" s="1229"/>
      <c r="J619" s="1234"/>
    </row>
    <row r="620" spans="1:11" s="879" customFormat="1" ht="26.4" x14ac:dyDescent="0.3">
      <c r="A620" s="430"/>
      <c r="B620" s="430" t="s">
        <v>4434</v>
      </c>
      <c r="C620" s="864" t="s">
        <v>3132</v>
      </c>
      <c r="D620" s="864" t="s">
        <v>3201</v>
      </c>
      <c r="E620" s="733">
        <v>2.89</v>
      </c>
      <c r="F620" s="747">
        <v>3.3259656871763097</v>
      </c>
      <c r="G620" s="1159">
        <f t="shared" si="6"/>
        <v>9.61</v>
      </c>
      <c r="H620" s="1229"/>
      <c r="J620" s="1234"/>
    </row>
    <row r="621" spans="1:11" s="879" customFormat="1" ht="26.4" x14ac:dyDescent="0.3">
      <c r="A621" s="430"/>
      <c r="B621" s="430" t="s">
        <v>3759</v>
      </c>
      <c r="C621" s="864" t="s">
        <v>3132</v>
      </c>
      <c r="D621" s="864" t="s">
        <v>3201</v>
      </c>
      <c r="E621" s="733">
        <v>2.5</v>
      </c>
      <c r="F621" s="747">
        <v>0.19144313698136831</v>
      </c>
      <c r="G621" s="1159">
        <f t="shared" si="6"/>
        <v>0.47</v>
      </c>
      <c r="H621" s="1229"/>
      <c r="J621" s="1234"/>
    </row>
    <row r="622" spans="1:11" s="879" customFormat="1" ht="26.4" x14ac:dyDescent="0.3">
      <c r="A622" s="430"/>
      <c r="B622" s="430" t="s">
        <v>3760</v>
      </c>
      <c r="C622" s="864" t="s">
        <v>3132</v>
      </c>
      <c r="D622" s="864" t="s">
        <v>3201</v>
      </c>
      <c r="E622" s="733">
        <v>0.8</v>
      </c>
      <c r="F622" s="747">
        <v>2.5027201761626792</v>
      </c>
      <c r="G622" s="1159">
        <f t="shared" si="6"/>
        <v>2</v>
      </c>
      <c r="H622" s="1229"/>
      <c r="J622" s="1234"/>
    </row>
    <row r="623" spans="1:11" s="893" customFormat="1" ht="39.6" x14ac:dyDescent="0.3">
      <c r="A623" s="430"/>
      <c r="B623" s="430" t="s">
        <v>3761</v>
      </c>
      <c r="C623" s="864" t="s">
        <v>3132</v>
      </c>
      <c r="D623" s="864" t="s">
        <v>3307</v>
      </c>
      <c r="E623" s="733">
        <v>1.04</v>
      </c>
      <c r="F623" s="747">
        <v>3.3594588941442032</v>
      </c>
      <c r="G623" s="1159">
        <f t="shared" si="6"/>
        <v>3.49</v>
      </c>
      <c r="H623" s="1229"/>
      <c r="I623" s="879"/>
      <c r="J623" s="1234"/>
      <c r="K623" s="879"/>
    </row>
    <row r="624" spans="1:11" s="893" customFormat="1" ht="26.4" x14ac:dyDescent="0.3">
      <c r="A624" s="430"/>
      <c r="B624" s="430" t="s">
        <v>3762</v>
      </c>
      <c r="C624" s="864" t="s">
        <v>3132</v>
      </c>
      <c r="D624" s="864" t="s">
        <v>3133</v>
      </c>
      <c r="E624" s="733">
        <v>20</v>
      </c>
      <c r="F624" s="747">
        <v>4.7860784245342076E-2</v>
      </c>
      <c r="G624" s="1159">
        <f t="shared" si="6"/>
        <v>0.95</v>
      </c>
      <c r="H624" s="1229"/>
      <c r="I624" s="879"/>
      <c r="J624" s="1234"/>
      <c r="K624" s="879"/>
    </row>
    <row r="625" spans="1:11" s="893" customFormat="1" ht="26.4" x14ac:dyDescent="0.3">
      <c r="A625" s="430"/>
      <c r="B625" s="430" t="s">
        <v>4433</v>
      </c>
      <c r="C625" s="864" t="s">
        <v>3132</v>
      </c>
      <c r="D625" s="864" t="s">
        <v>3133</v>
      </c>
      <c r="E625" s="733">
        <v>20</v>
      </c>
      <c r="F625" s="1162">
        <v>0.11167516323913151</v>
      </c>
      <c r="G625" s="1159">
        <f t="shared" si="6"/>
        <v>2.23</v>
      </c>
      <c r="H625" s="1229"/>
      <c r="I625" s="879"/>
      <c r="J625" s="1234"/>
      <c r="K625" s="879"/>
    </row>
    <row r="626" spans="1:11" s="879" customFormat="1" ht="26.4" x14ac:dyDescent="0.3">
      <c r="A626" s="430"/>
      <c r="B626" s="430" t="s">
        <v>3763</v>
      </c>
      <c r="C626" s="864" t="s">
        <v>3132</v>
      </c>
      <c r="D626" s="864" t="s">
        <v>3133</v>
      </c>
      <c r="E626" s="733">
        <v>0.91</v>
      </c>
      <c r="F626" s="747">
        <v>0.18</v>
      </c>
      <c r="G626" s="1159">
        <f t="shared" si="6"/>
        <v>0.16</v>
      </c>
      <c r="H626" s="1229"/>
      <c r="J626" s="1234"/>
    </row>
    <row r="627" spans="1:11" s="879" customFormat="1" x14ac:dyDescent="0.3">
      <c r="A627" s="1344" t="s">
        <v>4471</v>
      </c>
      <c r="B627" s="1345"/>
      <c r="C627" s="1345"/>
      <c r="D627" s="1345"/>
      <c r="E627" s="1345"/>
      <c r="F627" s="1346"/>
      <c r="G627" s="1152">
        <f>TRUNC(SUM(G615:G616),2)</f>
        <v>12.7</v>
      </c>
      <c r="H627" s="1229"/>
    </row>
    <row r="628" spans="1:11" s="879" customFormat="1" x14ac:dyDescent="0.3">
      <c r="A628" s="1344" t="s">
        <v>4472</v>
      </c>
      <c r="B628" s="1345"/>
      <c r="C628" s="1345"/>
      <c r="D628" s="1345"/>
      <c r="E628" s="1345"/>
      <c r="F628" s="1346"/>
      <c r="G628" s="1152">
        <f>TRUNC(SUM(G617:G626),2)</f>
        <v>94.03</v>
      </c>
      <c r="H628" s="1229"/>
    </row>
    <row r="629" spans="1:11" s="879" customFormat="1" x14ac:dyDescent="0.3">
      <c r="A629" s="1156"/>
      <c r="B629" s="1154"/>
      <c r="C629" s="1154"/>
      <c r="D629" s="1154"/>
      <c r="E629" s="1154"/>
      <c r="F629" s="1155" t="s">
        <v>4627</v>
      </c>
      <c r="G629" s="1152">
        <f>TRUNC(SUM(G627:G628),2)</f>
        <v>106.73</v>
      </c>
      <c r="H629" s="1229"/>
      <c r="J629" s="1233"/>
    </row>
    <row r="630" spans="1:11" s="879" customFormat="1" x14ac:dyDescent="0.3">
      <c r="A630" s="906"/>
      <c r="B630" s="801"/>
      <c r="C630" s="906"/>
      <c r="D630" s="913"/>
      <c r="E630" s="906"/>
      <c r="F630" s="906"/>
      <c r="G630" s="910"/>
      <c r="H630" s="1229"/>
    </row>
    <row r="631" spans="1:11" s="879" customFormat="1" x14ac:dyDescent="0.3">
      <c r="A631" s="906"/>
      <c r="B631" s="801"/>
      <c r="C631" s="906"/>
      <c r="D631" s="913"/>
      <c r="E631" s="906"/>
      <c r="F631" s="906"/>
      <c r="G631" s="910"/>
      <c r="H631" s="1229"/>
    </row>
    <row r="632" spans="1:11" s="893" customFormat="1" ht="26.4" x14ac:dyDescent="0.3">
      <c r="A632" s="1141" t="s">
        <v>3135</v>
      </c>
      <c r="B632" s="1142" t="s">
        <v>3136</v>
      </c>
      <c r="C632" s="1143" t="s">
        <v>3137</v>
      </c>
      <c r="D632" s="1143" t="s">
        <v>3138</v>
      </c>
      <c r="E632" s="1144" t="s">
        <v>3139</v>
      </c>
      <c r="F632" s="1145" t="s">
        <v>4625</v>
      </c>
      <c r="G632" s="1146" t="s">
        <v>4626</v>
      </c>
      <c r="H632" s="1230"/>
    </row>
    <row r="633" spans="1:11" s="893" customFormat="1" ht="4.5" customHeight="1" x14ac:dyDescent="0.3">
      <c r="A633" s="721"/>
      <c r="B633" s="721"/>
      <c r="C633" s="722"/>
      <c r="D633" s="722"/>
      <c r="E633" s="723"/>
      <c r="F633" s="724"/>
      <c r="G633" s="725"/>
      <c r="H633" s="1230"/>
    </row>
    <row r="634" spans="1:11" x14ac:dyDescent="0.3">
      <c r="A634" s="447" t="s">
        <v>2708</v>
      </c>
      <c r="B634" s="524" t="s">
        <v>2709</v>
      </c>
      <c r="C634" s="448"/>
      <c r="D634" s="728"/>
      <c r="E634" s="448"/>
      <c r="F634" s="448"/>
      <c r="G634" s="449"/>
      <c r="H634" s="1229"/>
    </row>
    <row r="635" spans="1:11" ht="26.4" x14ac:dyDescent="0.3">
      <c r="A635" s="364" t="s">
        <v>4008</v>
      </c>
      <c r="B635" s="702" t="s">
        <v>3716</v>
      </c>
      <c r="C635" s="389" t="s">
        <v>3141</v>
      </c>
      <c r="D635" s="729" t="s">
        <v>3351</v>
      </c>
      <c r="E635" s="390"/>
      <c r="F635" s="391"/>
      <c r="G635" s="392"/>
      <c r="H635" s="1229"/>
    </row>
    <row r="636" spans="1:11" ht="26.4" x14ac:dyDescent="0.3">
      <c r="A636" s="551"/>
      <c r="B636" s="551" t="s">
        <v>3968</v>
      </c>
      <c r="C636" s="546" t="s">
        <v>3141</v>
      </c>
      <c r="D636" s="744" t="s">
        <v>3142</v>
      </c>
      <c r="E636" s="393">
        <v>0.66611437813322416</v>
      </c>
      <c r="F636" s="747">
        <v>15.4</v>
      </c>
      <c r="G636" s="1159">
        <f t="shared" ref="G636:G646" si="7">TRUNC(E636*F636,2)</f>
        <v>10.25</v>
      </c>
      <c r="H636" s="1229"/>
      <c r="J636" s="1234"/>
    </row>
    <row r="637" spans="1:11" x14ac:dyDescent="0.3">
      <c r="A637" s="545"/>
      <c r="B637" s="743" t="s">
        <v>3958</v>
      </c>
      <c r="C637" s="546" t="s">
        <v>3141</v>
      </c>
      <c r="D637" s="744" t="s">
        <v>3142</v>
      </c>
      <c r="E637" s="393">
        <v>0.16622976346284313</v>
      </c>
      <c r="F637" s="747">
        <v>14.3</v>
      </c>
      <c r="G637" s="1159">
        <f t="shared" si="7"/>
        <v>2.37</v>
      </c>
      <c r="H637" s="1229"/>
      <c r="I637" s="879"/>
      <c r="J637" s="1234"/>
      <c r="K637" s="879"/>
    </row>
    <row r="638" spans="1:11" ht="26.4" x14ac:dyDescent="0.3">
      <c r="A638" s="430"/>
      <c r="B638" s="430" t="s">
        <v>3756</v>
      </c>
      <c r="C638" s="277" t="s">
        <v>3132</v>
      </c>
      <c r="D638" s="704" t="s">
        <v>3755</v>
      </c>
      <c r="E638" s="393">
        <v>5.8099999999999999E-2</v>
      </c>
      <c r="F638" s="747">
        <v>24.575675214906006</v>
      </c>
      <c r="G638" s="1159">
        <f t="shared" si="7"/>
        <v>1.42</v>
      </c>
      <c r="H638" s="1229"/>
      <c r="I638" s="879"/>
      <c r="J638" s="1234"/>
      <c r="K638" s="879"/>
    </row>
    <row r="639" spans="1:11" x14ac:dyDescent="0.3">
      <c r="A639" s="430"/>
      <c r="B639" s="430" t="s">
        <v>3764</v>
      </c>
      <c r="C639" s="383" t="s">
        <v>3132</v>
      </c>
      <c r="D639" s="728" t="s">
        <v>3650</v>
      </c>
      <c r="E639" s="419">
        <v>2.1059999999999999</v>
      </c>
      <c r="F639" s="747">
        <v>25.365912637785367</v>
      </c>
      <c r="G639" s="1159">
        <f t="shared" si="7"/>
        <v>53.42</v>
      </c>
      <c r="H639" s="1229"/>
      <c r="I639" s="879"/>
      <c r="J639" s="1234"/>
      <c r="K639" s="879"/>
    </row>
    <row r="640" spans="1:11" ht="26.4" x14ac:dyDescent="0.3">
      <c r="A640" s="430"/>
      <c r="B640" s="430" t="s">
        <v>3757</v>
      </c>
      <c r="C640" s="277" t="s">
        <v>3132</v>
      </c>
      <c r="D640" s="704" t="s">
        <v>3201</v>
      </c>
      <c r="E640" s="393">
        <v>1.8187</v>
      </c>
      <c r="F640" s="747">
        <v>3.421071068287497</v>
      </c>
      <c r="G640" s="1159">
        <f t="shared" si="7"/>
        <v>6.22</v>
      </c>
      <c r="H640" s="1229"/>
      <c r="I640" s="879"/>
      <c r="J640" s="1234"/>
      <c r="K640" s="879"/>
    </row>
    <row r="641" spans="1:11" ht="26.4" x14ac:dyDescent="0.3">
      <c r="A641" s="430"/>
      <c r="B641" s="430" t="s">
        <v>3758</v>
      </c>
      <c r="C641" s="277" t="s">
        <v>3132</v>
      </c>
      <c r="D641" s="704" t="s">
        <v>3201</v>
      </c>
      <c r="E641" s="393">
        <v>5.7999000000000001</v>
      </c>
      <c r="F641" s="747">
        <v>3.8839420998306302</v>
      </c>
      <c r="G641" s="1159">
        <f t="shared" si="7"/>
        <v>22.52</v>
      </c>
      <c r="H641" s="1229"/>
      <c r="I641" s="879"/>
      <c r="J641" s="1234"/>
      <c r="K641" s="879"/>
    </row>
    <row r="642" spans="1:11" ht="26.4" x14ac:dyDescent="0.3">
      <c r="A642" s="430"/>
      <c r="B642" s="430" t="s">
        <v>3759</v>
      </c>
      <c r="C642" s="277" t="s">
        <v>3132</v>
      </c>
      <c r="D642" s="704" t="s">
        <v>3201</v>
      </c>
      <c r="E642" s="393">
        <v>2.5026999999999999</v>
      </c>
      <c r="F642" s="747">
        <v>0.19123660145180038</v>
      </c>
      <c r="G642" s="1159">
        <f t="shared" si="7"/>
        <v>0.47</v>
      </c>
      <c r="H642" s="1229"/>
      <c r="I642" s="879"/>
      <c r="J642" s="1234"/>
      <c r="K642" s="879"/>
    </row>
    <row r="643" spans="1:11" ht="26.4" x14ac:dyDescent="0.3">
      <c r="A643" s="430"/>
      <c r="B643" s="430" t="s">
        <v>3760</v>
      </c>
      <c r="C643" s="277" t="s">
        <v>3132</v>
      </c>
      <c r="D643" s="704" t="s">
        <v>3201</v>
      </c>
      <c r="E643" s="393">
        <v>1.5851</v>
      </c>
      <c r="F643" s="747">
        <v>2.5010840293919432</v>
      </c>
      <c r="G643" s="1159">
        <f t="shared" si="7"/>
        <v>3.96</v>
      </c>
      <c r="H643" s="1229"/>
      <c r="I643" s="879"/>
      <c r="J643" s="1234"/>
      <c r="K643" s="879"/>
    </row>
    <row r="644" spans="1:11" s="114" customFormat="1" ht="39.6" x14ac:dyDescent="0.3">
      <c r="A644" s="430"/>
      <c r="B644" s="430" t="s">
        <v>3761</v>
      </c>
      <c r="C644" s="277" t="s">
        <v>3132</v>
      </c>
      <c r="D644" s="704" t="s">
        <v>3307</v>
      </c>
      <c r="E644" s="393">
        <v>1.0327</v>
      </c>
      <c r="F644" s="747">
        <v>3.3600337540305034</v>
      </c>
      <c r="G644" s="1159">
        <f t="shared" si="7"/>
        <v>3.46</v>
      </c>
      <c r="H644" s="1229"/>
      <c r="I644" s="879"/>
      <c r="J644" s="1234"/>
      <c r="K644" s="879"/>
    </row>
    <row r="645" spans="1:11" s="114" customFormat="1" ht="26.4" x14ac:dyDescent="0.3">
      <c r="A645" s="430"/>
      <c r="B645" s="430" t="s">
        <v>3762</v>
      </c>
      <c r="C645" s="277" t="s">
        <v>3132</v>
      </c>
      <c r="D645" s="704" t="s">
        <v>3133</v>
      </c>
      <c r="E645" s="393">
        <v>20.0077</v>
      </c>
      <c r="F645" s="747">
        <v>4.7842364934842167E-2</v>
      </c>
      <c r="G645" s="1159">
        <f t="shared" si="7"/>
        <v>0.95</v>
      </c>
      <c r="H645" s="1229"/>
      <c r="I645" s="879"/>
      <c r="J645" s="1234"/>
      <c r="K645" s="879"/>
    </row>
    <row r="646" spans="1:11" ht="26.4" x14ac:dyDescent="0.3">
      <c r="A646" s="430"/>
      <c r="B646" s="430" t="s">
        <v>3763</v>
      </c>
      <c r="C646" s="277" t="s">
        <v>3132</v>
      </c>
      <c r="D646" s="704" t="s">
        <v>3133</v>
      </c>
      <c r="E646" s="393">
        <v>0.91490000000000005</v>
      </c>
      <c r="F646" s="747">
        <v>0.19</v>
      </c>
      <c r="G646" s="1159">
        <f t="shared" si="7"/>
        <v>0.17</v>
      </c>
      <c r="H646" s="1229"/>
      <c r="I646" s="879"/>
      <c r="J646" s="1234"/>
      <c r="K646" s="879"/>
    </row>
    <row r="647" spans="1:11" x14ac:dyDescent="0.3">
      <c r="A647" s="1344" t="s">
        <v>4471</v>
      </c>
      <c r="B647" s="1345"/>
      <c r="C647" s="1345"/>
      <c r="D647" s="1345"/>
      <c r="E647" s="1345"/>
      <c r="F647" s="1346"/>
      <c r="G647" s="1152">
        <f>TRUNC(SUM(G636:G637),2)</f>
        <v>12.62</v>
      </c>
      <c r="H647" s="1229"/>
    </row>
    <row r="648" spans="1:11" x14ac:dyDescent="0.3">
      <c r="A648" s="1344" t="s">
        <v>4472</v>
      </c>
      <c r="B648" s="1345"/>
      <c r="C648" s="1345"/>
      <c r="D648" s="1345"/>
      <c r="E648" s="1345"/>
      <c r="F648" s="1346"/>
      <c r="G648" s="1152">
        <f>TRUNC(SUM(G638:G646),2)</f>
        <v>92.59</v>
      </c>
      <c r="H648" s="1229"/>
    </row>
    <row r="649" spans="1:11" x14ac:dyDescent="0.3">
      <c r="A649" s="1156"/>
      <c r="B649" s="1154"/>
      <c r="C649" s="1154"/>
      <c r="D649" s="1154"/>
      <c r="E649" s="1154"/>
      <c r="F649" s="1155" t="s">
        <v>4627</v>
      </c>
      <c r="G649" s="1152">
        <f>TRUNC(SUM(G647:G648),2)</f>
        <v>105.21</v>
      </c>
      <c r="H649" s="1229"/>
      <c r="J649" s="1233"/>
    </row>
    <row r="650" spans="1:11" s="879" customFormat="1" x14ac:dyDescent="0.3">
      <c r="A650" s="906"/>
      <c r="B650" s="801"/>
      <c r="C650" s="906"/>
      <c r="D650" s="913"/>
      <c r="E650" s="906"/>
      <c r="F650" s="906"/>
      <c r="G650" s="910"/>
      <c r="H650" s="1229"/>
    </row>
    <row r="651" spans="1:11" s="879" customFormat="1" x14ac:dyDescent="0.3">
      <c r="A651" s="906"/>
      <c r="B651" s="801"/>
      <c r="C651" s="906"/>
      <c r="D651" s="913"/>
      <c r="E651" s="906"/>
      <c r="F651" s="906"/>
      <c r="G651" s="910"/>
      <c r="H651" s="1229"/>
    </row>
    <row r="652" spans="1:11" s="893" customFormat="1" ht="26.4" x14ac:dyDescent="0.3">
      <c r="A652" s="1141" t="s">
        <v>3135</v>
      </c>
      <c r="B652" s="1142" t="s">
        <v>3136</v>
      </c>
      <c r="C652" s="1143" t="s">
        <v>3137</v>
      </c>
      <c r="D652" s="1143" t="s">
        <v>3138</v>
      </c>
      <c r="E652" s="1144" t="s">
        <v>3139</v>
      </c>
      <c r="F652" s="1145" t="s">
        <v>4625</v>
      </c>
      <c r="G652" s="1146" t="s">
        <v>4626</v>
      </c>
      <c r="H652" s="1230"/>
    </row>
    <row r="653" spans="1:11" s="893" customFormat="1" ht="4.5" customHeight="1" x14ac:dyDescent="0.3">
      <c r="A653" s="721"/>
      <c r="B653" s="721"/>
      <c r="C653" s="722"/>
      <c r="D653" s="722"/>
      <c r="E653" s="723"/>
      <c r="F653" s="724"/>
      <c r="G653" s="725"/>
      <c r="H653" s="1230"/>
    </row>
    <row r="654" spans="1:11" x14ac:dyDescent="0.3">
      <c r="A654" s="447" t="s">
        <v>3284</v>
      </c>
      <c r="B654" s="524" t="s">
        <v>3721</v>
      </c>
      <c r="C654" s="448"/>
      <c r="D654" s="728"/>
      <c r="E654" s="448"/>
      <c r="F654" s="448"/>
      <c r="G654" s="449"/>
      <c r="H654" s="1229"/>
    </row>
    <row r="655" spans="1:11" ht="39.6" x14ac:dyDescent="0.3">
      <c r="A655" s="447" t="s">
        <v>3723</v>
      </c>
      <c r="B655" s="524" t="s">
        <v>3722</v>
      </c>
      <c r="C655" s="451" t="s">
        <v>3141</v>
      </c>
      <c r="D655" s="451"/>
      <c r="E655" s="452"/>
      <c r="F655" s="453"/>
      <c r="G655" s="454"/>
      <c r="H655" s="1229"/>
    </row>
    <row r="656" spans="1:11" ht="26.4" x14ac:dyDescent="0.3">
      <c r="A656" s="551"/>
      <c r="B656" s="551" t="s">
        <v>3968</v>
      </c>
      <c r="C656" s="746" t="s">
        <v>3141</v>
      </c>
      <c r="D656" s="686" t="s">
        <v>2558</v>
      </c>
      <c r="E656" s="555">
        <v>0.43458006473854988</v>
      </c>
      <c r="F656" s="747">
        <v>15.4</v>
      </c>
      <c r="G656" s="1159">
        <f t="shared" ref="G656:G667" si="8">TRUNC(E656*F656,2)</f>
        <v>6.69</v>
      </c>
      <c r="H656" s="1229"/>
      <c r="J656" s="1234"/>
    </row>
    <row r="657" spans="1:11" x14ac:dyDescent="0.3">
      <c r="A657" s="545"/>
      <c r="B657" s="743" t="s">
        <v>3958</v>
      </c>
      <c r="C657" s="746" t="s">
        <v>3141</v>
      </c>
      <c r="D657" s="686" t="s">
        <v>2558</v>
      </c>
      <c r="E657" s="555">
        <v>0.10821669165030724</v>
      </c>
      <c r="F657" s="747">
        <v>14.3</v>
      </c>
      <c r="G657" s="1159">
        <f t="shared" si="8"/>
        <v>1.54</v>
      </c>
      <c r="H657" s="1229"/>
      <c r="I657" s="879"/>
      <c r="J657" s="1234"/>
      <c r="K657" s="879"/>
    </row>
    <row r="658" spans="1:11" ht="26.4" x14ac:dyDescent="0.3">
      <c r="A658" s="430"/>
      <c r="B658" s="430" t="s">
        <v>3756</v>
      </c>
      <c r="C658" s="728" t="s">
        <v>3145</v>
      </c>
      <c r="D658" s="685" t="s">
        <v>3820</v>
      </c>
      <c r="E658" s="456">
        <v>2.4299999999999999E-2</v>
      </c>
      <c r="F658" s="747">
        <v>24.619744982171852</v>
      </c>
      <c r="G658" s="1159">
        <f t="shared" si="8"/>
        <v>0.59</v>
      </c>
      <c r="H658" s="1229"/>
      <c r="I658" s="879"/>
      <c r="J658" s="1234"/>
      <c r="K658" s="879"/>
    </row>
    <row r="659" spans="1:11" x14ac:dyDescent="0.3">
      <c r="A659" s="430"/>
      <c r="B659" s="430" t="s">
        <v>3821</v>
      </c>
      <c r="C659" s="728" t="s">
        <v>3145</v>
      </c>
      <c r="D659" s="685" t="s">
        <v>237</v>
      </c>
      <c r="E659" s="456">
        <v>2.1059999999999999</v>
      </c>
      <c r="F659" s="747">
        <v>37.418224719827037</v>
      </c>
      <c r="G659" s="1159">
        <f t="shared" si="8"/>
        <v>78.8</v>
      </c>
      <c r="H659" s="1229"/>
      <c r="I659" s="879"/>
      <c r="J659" s="1234"/>
      <c r="K659" s="879"/>
    </row>
    <row r="660" spans="1:11" ht="26.4" x14ac:dyDescent="0.3">
      <c r="A660" s="430"/>
      <c r="B660" s="430" t="s">
        <v>3757</v>
      </c>
      <c r="C660" s="728" t="s">
        <v>3145</v>
      </c>
      <c r="D660" s="685" t="s">
        <v>210</v>
      </c>
      <c r="E660" s="419">
        <v>0.76039999999999996</v>
      </c>
      <c r="F660" s="747">
        <v>3.4198263335046284</v>
      </c>
      <c r="G660" s="1159">
        <f t="shared" si="8"/>
        <v>2.6</v>
      </c>
      <c r="H660" s="1229"/>
      <c r="I660" s="879"/>
      <c r="J660" s="1234"/>
      <c r="K660" s="879"/>
    </row>
    <row r="661" spans="1:11" ht="26.4" x14ac:dyDescent="0.3">
      <c r="A661" s="430"/>
      <c r="B661" s="430" t="s">
        <v>3758</v>
      </c>
      <c r="C661" s="728" t="s">
        <v>3145</v>
      </c>
      <c r="D661" s="685" t="s">
        <v>210</v>
      </c>
      <c r="E661" s="419">
        <v>1.9910000000000001</v>
      </c>
      <c r="F661" s="747">
        <v>3.8822283554107209</v>
      </c>
      <c r="G661" s="1159">
        <f t="shared" si="8"/>
        <v>7.72</v>
      </c>
      <c r="H661" s="1229"/>
      <c r="I661" s="879"/>
      <c r="J661" s="1234"/>
      <c r="K661" s="879"/>
    </row>
    <row r="662" spans="1:11" ht="26.4" x14ac:dyDescent="0.3">
      <c r="A662" s="430"/>
      <c r="B662" s="430" t="s">
        <v>3759</v>
      </c>
      <c r="C662" s="728" t="s">
        <v>3145</v>
      </c>
      <c r="D662" s="685" t="s">
        <v>210</v>
      </c>
      <c r="E662" s="419">
        <v>2.5</v>
      </c>
      <c r="F662" s="747">
        <v>0.19144313698136833</v>
      </c>
      <c r="G662" s="1159">
        <f t="shared" si="8"/>
        <v>0.47</v>
      </c>
      <c r="H662" s="1229"/>
      <c r="I662" s="879"/>
      <c r="J662" s="1234"/>
      <c r="K662" s="879"/>
    </row>
    <row r="663" spans="1:11" ht="26.4" x14ac:dyDescent="0.3">
      <c r="A663" s="430"/>
      <c r="B663" s="430" t="s">
        <v>3760</v>
      </c>
      <c r="C663" s="728" t="s">
        <v>3145</v>
      </c>
      <c r="D663" s="685" t="s">
        <v>210</v>
      </c>
      <c r="E663" s="419">
        <v>0.74070000000000003</v>
      </c>
      <c r="F663" s="747">
        <v>2.4984703534762978</v>
      </c>
      <c r="G663" s="1159">
        <f t="shared" si="8"/>
        <v>1.85</v>
      </c>
      <c r="H663" s="1229"/>
      <c r="I663" s="879"/>
      <c r="J663" s="1234"/>
      <c r="K663" s="879"/>
    </row>
    <row r="664" spans="1:11" ht="39.6" x14ac:dyDescent="0.3">
      <c r="A664" s="430"/>
      <c r="B664" s="430" t="s">
        <v>3761</v>
      </c>
      <c r="C664" s="728" t="s">
        <v>3145</v>
      </c>
      <c r="D664" s="685" t="s">
        <v>583</v>
      </c>
      <c r="E664" s="419">
        <v>1.03</v>
      </c>
      <c r="F664" s="747">
        <v>3.3610971460321135</v>
      </c>
      <c r="G664" s="1159">
        <f t="shared" si="8"/>
        <v>3.46</v>
      </c>
      <c r="H664" s="1229"/>
      <c r="I664" s="879"/>
      <c r="J664" s="1234"/>
      <c r="K664" s="879"/>
    </row>
    <row r="665" spans="1:11" ht="26.4" x14ac:dyDescent="0.3">
      <c r="A665" s="430"/>
      <c r="B665" s="430" t="s">
        <v>3762</v>
      </c>
      <c r="C665" s="728" t="s">
        <v>3145</v>
      </c>
      <c r="D665" s="685" t="s">
        <v>3726</v>
      </c>
      <c r="E665" s="456">
        <v>20.0077</v>
      </c>
      <c r="F665" s="747">
        <v>4.7842364934842167E-2</v>
      </c>
      <c r="G665" s="1159">
        <f t="shared" si="8"/>
        <v>0.95</v>
      </c>
      <c r="H665" s="1229"/>
      <c r="I665" s="879"/>
      <c r="J665" s="1234"/>
      <c r="K665" s="879"/>
    </row>
    <row r="666" spans="1:11" s="114" customFormat="1" ht="26.4" x14ac:dyDescent="0.3">
      <c r="A666" s="430"/>
      <c r="B666" s="430" t="s">
        <v>3763</v>
      </c>
      <c r="C666" s="728" t="s">
        <v>3145</v>
      </c>
      <c r="D666" s="685" t="s">
        <v>3726</v>
      </c>
      <c r="E666" s="456">
        <v>0.80759999999999998</v>
      </c>
      <c r="F666" s="747">
        <v>0.11852596395577533</v>
      </c>
      <c r="G666" s="1159">
        <f t="shared" si="8"/>
        <v>0.09</v>
      </c>
      <c r="H666" s="1229"/>
      <c r="I666" s="879"/>
      <c r="J666" s="1234"/>
      <c r="K666" s="879"/>
    </row>
    <row r="667" spans="1:11" s="114" customFormat="1" ht="26.4" x14ac:dyDescent="0.3">
      <c r="A667" s="430"/>
      <c r="B667" s="430" t="s">
        <v>3822</v>
      </c>
      <c r="C667" s="728" t="s">
        <v>3145</v>
      </c>
      <c r="D667" s="685" t="s">
        <v>237</v>
      </c>
      <c r="E667" s="456">
        <v>1</v>
      </c>
      <c r="F667" s="747">
        <v>16.850000000000001</v>
      </c>
      <c r="G667" s="1159">
        <f t="shared" si="8"/>
        <v>16.850000000000001</v>
      </c>
      <c r="H667" s="1229"/>
      <c r="I667" s="879"/>
      <c r="J667" s="1234"/>
      <c r="K667" s="879"/>
    </row>
    <row r="668" spans="1:11" x14ac:dyDescent="0.3">
      <c r="A668" s="1344" t="s">
        <v>4471</v>
      </c>
      <c r="B668" s="1345"/>
      <c r="C668" s="1345"/>
      <c r="D668" s="1345"/>
      <c r="E668" s="1345"/>
      <c r="F668" s="1346"/>
      <c r="G668" s="1152">
        <f>TRUNC(SUM(G656:G657),2)</f>
        <v>8.23</v>
      </c>
      <c r="H668" s="1229"/>
    </row>
    <row r="669" spans="1:11" x14ac:dyDescent="0.3">
      <c r="A669" s="1344" t="s">
        <v>4472</v>
      </c>
      <c r="B669" s="1345"/>
      <c r="C669" s="1345"/>
      <c r="D669" s="1345"/>
      <c r="E669" s="1345"/>
      <c r="F669" s="1346"/>
      <c r="G669" s="1152">
        <f>TRUNC(SUM(G658:G667),2)</f>
        <v>113.38</v>
      </c>
      <c r="H669" s="1229"/>
    </row>
    <row r="670" spans="1:11" x14ac:dyDescent="0.3">
      <c r="A670" s="1156"/>
      <c r="B670" s="1154"/>
      <c r="C670" s="1154"/>
      <c r="D670" s="1154"/>
      <c r="E670" s="1154"/>
      <c r="F670" s="1155" t="s">
        <v>4627</v>
      </c>
      <c r="G670" s="1152">
        <f>TRUNC(SUM(G668:G669),2)</f>
        <v>121.61</v>
      </c>
      <c r="H670" s="1229"/>
      <c r="J670" s="1233"/>
    </row>
    <row r="671" spans="1:11" s="879" customFormat="1" x14ac:dyDescent="0.3">
      <c r="A671" s="906"/>
      <c r="B671" s="801"/>
      <c r="C671" s="906"/>
      <c r="D671" s="913"/>
      <c r="E671" s="906"/>
      <c r="F671" s="906"/>
      <c r="G671" s="910"/>
      <c r="H671" s="1229"/>
    </row>
    <row r="672" spans="1:11" s="879" customFormat="1" x14ac:dyDescent="0.3">
      <c r="A672" s="906"/>
      <c r="B672" s="801"/>
      <c r="C672" s="906"/>
      <c r="D672" s="913"/>
      <c r="E672" s="906"/>
      <c r="F672" s="906"/>
      <c r="G672" s="910"/>
      <c r="H672" s="1229"/>
    </row>
    <row r="673" spans="1:11" s="893" customFormat="1" ht="26.4" x14ac:dyDescent="0.3">
      <c r="A673" s="1141" t="s">
        <v>3135</v>
      </c>
      <c r="B673" s="1142" t="s">
        <v>3136</v>
      </c>
      <c r="C673" s="1143" t="s">
        <v>3137</v>
      </c>
      <c r="D673" s="1143" t="s">
        <v>3138</v>
      </c>
      <c r="E673" s="1144" t="s">
        <v>3139</v>
      </c>
      <c r="F673" s="1145" t="s">
        <v>4625</v>
      </c>
      <c r="G673" s="1146" t="s">
        <v>4626</v>
      </c>
      <c r="H673" s="1230"/>
    </row>
    <row r="674" spans="1:11" s="893" customFormat="1" ht="4.5" customHeight="1" x14ac:dyDescent="0.3">
      <c r="A674" s="721"/>
      <c r="B674" s="721"/>
      <c r="C674" s="722"/>
      <c r="D674" s="722"/>
      <c r="E674" s="723"/>
      <c r="F674" s="724"/>
      <c r="G674" s="725"/>
      <c r="H674" s="1230"/>
    </row>
    <row r="675" spans="1:11" x14ac:dyDescent="0.3">
      <c r="A675" s="447" t="s">
        <v>964</v>
      </c>
      <c r="B675" s="524" t="s">
        <v>3777</v>
      </c>
      <c r="C675" s="448"/>
      <c r="D675" s="728"/>
      <c r="E675" s="448"/>
      <c r="F675" s="448"/>
      <c r="G675" s="449"/>
      <c r="H675" s="1229"/>
    </row>
    <row r="676" spans="1:11" ht="26.4" x14ac:dyDescent="0.3">
      <c r="A676" s="447" t="s">
        <v>2775</v>
      </c>
      <c r="B676" s="524" t="s">
        <v>3779</v>
      </c>
      <c r="C676" s="451" t="s">
        <v>3141</v>
      </c>
      <c r="D676" s="451"/>
      <c r="E676" s="452"/>
      <c r="F676" s="453"/>
      <c r="G676" s="454"/>
      <c r="H676" s="1229"/>
    </row>
    <row r="677" spans="1:11" s="114" customFormat="1" ht="26.4" x14ac:dyDescent="0.3">
      <c r="A677" s="534"/>
      <c r="B677" s="534" t="s">
        <v>3856</v>
      </c>
      <c r="C677" s="1005" t="s">
        <v>3141</v>
      </c>
      <c r="D677" s="533" t="s">
        <v>237</v>
      </c>
      <c r="E677" s="527">
        <f>(1.66*2)+0.6</f>
        <v>3.92</v>
      </c>
      <c r="F677" s="1160">
        <v>18.248958890826007</v>
      </c>
      <c r="G677" s="1159">
        <f>TRUNC(E677*F677,2)</f>
        <v>71.53</v>
      </c>
      <c r="H677" s="1230"/>
      <c r="J677" s="1237"/>
    </row>
    <row r="678" spans="1:11" s="114" customFormat="1" ht="26.4" x14ac:dyDescent="0.3">
      <c r="A678" s="534"/>
      <c r="B678" s="534" t="s">
        <v>3857</v>
      </c>
      <c r="C678" s="1005" t="s">
        <v>3141</v>
      </c>
      <c r="D678" s="533" t="s">
        <v>237</v>
      </c>
      <c r="E678" s="527">
        <f>E677</f>
        <v>3.92</v>
      </c>
      <c r="F678" s="1160">
        <v>9.1163398562556335</v>
      </c>
      <c r="G678" s="1159">
        <f>TRUNC(E678*F678,2)</f>
        <v>35.729999999999997</v>
      </c>
      <c r="H678" s="1230"/>
      <c r="I678" s="893"/>
      <c r="J678" s="1237"/>
      <c r="K678" s="893"/>
    </row>
    <row r="679" spans="1:11" x14ac:dyDescent="0.3">
      <c r="A679" s="430"/>
      <c r="B679" s="430" t="s">
        <v>3832</v>
      </c>
      <c r="C679" s="728" t="s">
        <v>3141</v>
      </c>
      <c r="D679" s="685" t="s">
        <v>237</v>
      </c>
      <c r="E679" s="456">
        <f>0.8*2</f>
        <v>1.6</v>
      </c>
      <c r="F679" s="747">
        <v>8.39</v>
      </c>
      <c r="G679" s="1159">
        <f>TRUNC(E679*F679,2)</f>
        <v>13.42</v>
      </c>
      <c r="H679" s="1230"/>
      <c r="I679" s="893"/>
      <c r="J679" s="1237"/>
      <c r="K679" s="893"/>
    </row>
    <row r="680" spans="1:11" x14ac:dyDescent="0.3">
      <c r="A680" s="1344" t="s">
        <v>4471</v>
      </c>
      <c r="B680" s="1345"/>
      <c r="C680" s="1345"/>
      <c r="D680" s="1345"/>
      <c r="E680" s="1345"/>
      <c r="F680" s="1346"/>
      <c r="G680" s="1152">
        <f>TRUNC(SUM(G677:G679),2)</f>
        <v>120.68</v>
      </c>
      <c r="H680" s="1229"/>
    </row>
    <row r="681" spans="1:11" s="525" customFormat="1" x14ac:dyDescent="0.3">
      <c r="A681" s="1344" t="s">
        <v>4472</v>
      </c>
      <c r="B681" s="1345"/>
      <c r="C681" s="1345"/>
      <c r="D681" s="1345"/>
      <c r="E681" s="1345"/>
      <c r="F681" s="1346"/>
      <c r="G681" s="1152">
        <v>0</v>
      </c>
      <c r="H681" s="1231"/>
    </row>
    <row r="682" spans="1:11" x14ac:dyDescent="0.3">
      <c r="A682" s="1156"/>
      <c r="B682" s="1154"/>
      <c r="C682" s="1154"/>
      <c r="D682" s="1154"/>
      <c r="E682" s="1154"/>
      <c r="F682" s="1155" t="s">
        <v>4627</v>
      </c>
      <c r="G682" s="1152">
        <f>TRUNC(SUM(G680:G681),2)</f>
        <v>120.68</v>
      </c>
      <c r="H682" s="1229"/>
      <c r="J682" s="1233"/>
    </row>
    <row r="683" spans="1:11" s="879" customFormat="1" x14ac:dyDescent="0.3">
      <c r="A683" s="906"/>
      <c r="B683" s="801"/>
      <c r="C683" s="906"/>
      <c r="D683" s="913"/>
      <c r="E683" s="906"/>
      <c r="F683" s="906"/>
      <c r="G683" s="910"/>
      <c r="H683" s="1229"/>
    </row>
    <row r="684" spans="1:11" s="879" customFormat="1" x14ac:dyDescent="0.3">
      <c r="A684" s="906"/>
      <c r="B684" s="801"/>
      <c r="C684" s="906"/>
      <c r="D684" s="913"/>
      <c r="E684" s="906"/>
      <c r="F684" s="906"/>
      <c r="G684" s="910"/>
      <c r="H684" s="1229"/>
    </row>
    <row r="685" spans="1:11" s="893" customFormat="1" ht="26.4" x14ac:dyDescent="0.3">
      <c r="A685" s="1141" t="s">
        <v>3135</v>
      </c>
      <c r="B685" s="1142" t="s">
        <v>3136</v>
      </c>
      <c r="C685" s="1143" t="s">
        <v>3137</v>
      </c>
      <c r="D685" s="1143" t="s">
        <v>3138</v>
      </c>
      <c r="E685" s="1144" t="s">
        <v>3139</v>
      </c>
      <c r="F685" s="1145" t="s">
        <v>4625</v>
      </c>
      <c r="G685" s="1146" t="s">
        <v>4626</v>
      </c>
      <c r="H685" s="1230"/>
    </row>
    <row r="686" spans="1:11" s="893" customFormat="1" ht="4.5" customHeight="1" x14ac:dyDescent="0.3">
      <c r="A686" s="721"/>
      <c r="B686" s="721"/>
      <c r="C686" s="722"/>
      <c r="D686" s="722"/>
      <c r="E686" s="723"/>
      <c r="F686" s="724"/>
      <c r="G686" s="725"/>
      <c r="H686" s="1230"/>
    </row>
    <row r="687" spans="1:11" x14ac:dyDescent="0.3">
      <c r="A687" s="447" t="s">
        <v>964</v>
      </c>
      <c r="B687" s="524" t="s">
        <v>3777</v>
      </c>
      <c r="C687" s="448"/>
      <c r="D687" s="728"/>
      <c r="E687" s="448"/>
      <c r="F687" s="448"/>
      <c r="G687" s="449"/>
      <c r="H687" s="1229"/>
    </row>
    <row r="688" spans="1:11" ht="26.4" x14ac:dyDescent="0.3">
      <c r="A688" s="447" t="s">
        <v>2776</v>
      </c>
      <c r="B688" s="524" t="s">
        <v>3780</v>
      </c>
      <c r="C688" s="451" t="s">
        <v>3141</v>
      </c>
      <c r="D688" s="451"/>
      <c r="E688" s="452"/>
      <c r="F688" s="453"/>
      <c r="G688" s="454"/>
      <c r="H688" s="1229"/>
    </row>
    <row r="689" spans="1:11" ht="26.4" x14ac:dyDescent="0.3">
      <c r="A689" s="534"/>
      <c r="B689" s="534" t="s">
        <v>3856</v>
      </c>
      <c r="C689" s="1005" t="s">
        <v>3141</v>
      </c>
      <c r="D689" s="533" t="s">
        <v>237</v>
      </c>
      <c r="E689" s="527">
        <f>(1.66*2)+0.6</f>
        <v>3.92</v>
      </c>
      <c r="F689" s="1160">
        <v>18.248958890826014</v>
      </c>
      <c r="G689" s="1159">
        <f>TRUNC(E689*F689,2)</f>
        <v>71.53</v>
      </c>
      <c r="H689" s="1229"/>
      <c r="J689" s="1234"/>
    </row>
    <row r="690" spans="1:11" ht="26.4" x14ac:dyDescent="0.3">
      <c r="A690" s="534"/>
      <c r="B690" s="534" t="s">
        <v>3857</v>
      </c>
      <c r="C690" s="1005" t="s">
        <v>3141</v>
      </c>
      <c r="D690" s="533" t="s">
        <v>237</v>
      </c>
      <c r="E690" s="527">
        <f>E689</f>
        <v>3.92</v>
      </c>
      <c r="F690" s="1160">
        <v>9.1163398562556335</v>
      </c>
      <c r="G690" s="1159">
        <f>TRUNC(E690*F690,2)</f>
        <v>35.729999999999997</v>
      </c>
      <c r="H690" s="1229"/>
      <c r="I690" s="879"/>
      <c r="J690" s="1234"/>
      <c r="K690" s="879"/>
    </row>
    <row r="691" spans="1:11" s="114" customFormat="1" x14ac:dyDescent="0.3">
      <c r="A691" s="430"/>
      <c r="B691" s="430" t="s">
        <v>3832</v>
      </c>
      <c r="C691" s="728" t="s">
        <v>3141</v>
      </c>
      <c r="D691" s="685" t="s">
        <v>237</v>
      </c>
      <c r="E691" s="456">
        <f>0.8*2</f>
        <v>1.6</v>
      </c>
      <c r="F691" s="747">
        <v>8.3806227412937524</v>
      </c>
      <c r="G691" s="1159">
        <f>TRUNC(E691*F691,2)</f>
        <v>13.4</v>
      </c>
      <c r="H691" s="1229"/>
      <c r="I691" s="879"/>
      <c r="J691" s="1234"/>
      <c r="K691" s="879"/>
    </row>
    <row r="692" spans="1:11" s="114" customFormat="1" x14ac:dyDescent="0.3">
      <c r="A692" s="551"/>
      <c r="B692" s="551" t="s">
        <v>3970</v>
      </c>
      <c r="C692" s="728" t="s">
        <v>3141</v>
      </c>
      <c r="D692" s="686" t="s">
        <v>3142</v>
      </c>
      <c r="E692" s="555">
        <v>0.79767973742236797</v>
      </c>
      <c r="F692" s="747">
        <v>17.8</v>
      </c>
      <c r="G692" s="1159">
        <f>TRUNC(E692*F692,2)</f>
        <v>14.19</v>
      </c>
      <c r="H692" s="1229"/>
      <c r="I692" s="879"/>
      <c r="J692" s="1234"/>
      <c r="K692" s="879"/>
    </row>
    <row r="693" spans="1:11" x14ac:dyDescent="0.3">
      <c r="A693" s="430"/>
      <c r="B693" s="430" t="s">
        <v>3833</v>
      </c>
      <c r="C693" s="728" t="s">
        <v>3145</v>
      </c>
      <c r="D693" s="685" t="s">
        <v>237</v>
      </c>
      <c r="E693" s="456">
        <v>0.8</v>
      </c>
      <c r="F693" s="419">
        <v>50.34</v>
      </c>
      <c r="G693" s="1159">
        <f>TRUNC(E693*F693,2)</f>
        <v>40.270000000000003</v>
      </c>
      <c r="H693" s="1229"/>
      <c r="I693" s="879"/>
      <c r="J693" s="1234"/>
      <c r="K693" s="879"/>
    </row>
    <row r="694" spans="1:11" x14ac:dyDescent="0.3">
      <c r="A694" s="1344" t="s">
        <v>4471</v>
      </c>
      <c r="B694" s="1345"/>
      <c r="C694" s="1345"/>
      <c r="D694" s="1345"/>
      <c r="E694" s="1345"/>
      <c r="F694" s="1346"/>
      <c r="G694" s="1152">
        <f>TRUNC(SUM(G689:G692),2)</f>
        <v>134.85</v>
      </c>
      <c r="H694" s="1229"/>
    </row>
    <row r="695" spans="1:11" x14ac:dyDescent="0.3">
      <c r="A695" s="1344" t="s">
        <v>4472</v>
      </c>
      <c r="B695" s="1345"/>
      <c r="C695" s="1345"/>
      <c r="D695" s="1345"/>
      <c r="E695" s="1345"/>
      <c r="F695" s="1346"/>
      <c r="G695" s="1152">
        <f>TRUNC(SUM(G693),2)</f>
        <v>40.270000000000003</v>
      </c>
      <c r="H695" s="1229"/>
    </row>
    <row r="696" spans="1:11" s="525" customFormat="1" x14ac:dyDescent="0.3">
      <c r="A696" s="1156"/>
      <c r="B696" s="1154"/>
      <c r="C696" s="1154"/>
      <c r="D696" s="1154"/>
      <c r="E696" s="1154"/>
      <c r="F696" s="1155" t="s">
        <v>4627</v>
      </c>
      <c r="G696" s="1152">
        <f>TRUNC(SUM(G694:G695),2)</f>
        <v>175.12</v>
      </c>
      <c r="H696" s="1231"/>
      <c r="J696" s="1233"/>
    </row>
    <row r="697" spans="1:11" s="879" customFormat="1" x14ac:dyDescent="0.3">
      <c r="A697" s="906"/>
      <c r="B697" s="801"/>
      <c r="C697" s="906"/>
      <c r="D697" s="913"/>
      <c r="E697" s="906"/>
      <c r="F697" s="906"/>
      <c r="G697" s="910"/>
      <c r="H697" s="1229"/>
    </row>
    <row r="698" spans="1:11" s="879" customFormat="1" x14ac:dyDescent="0.3">
      <c r="A698" s="906"/>
      <c r="B698" s="801"/>
      <c r="C698" s="906"/>
      <c r="D698" s="913"/>
      <c r="E698" s="906"/>
      <c r="F698" s="906"/>
      <c r="G698" s="910"/>
      <c r="H698" s="1229"/>
    </row>
    <row r="699" spans="1:11" s="893" customFormat="1" ht="26.4" x14ac:dyDescent="0.3">
      <c r="A699" s="1141" t="s">
        <v>3135</v>
      </c>
      <c r="B699" s="1142" t="s">
        <v>3136</v>
      </c>
      <c r="C699" s="1143" t="s">
        <v>3137</v>
      </c>
      <c r="D699" s="1143" t="s">
        <v>3138</v>
      </c>
      <c r="E699" s="1144" t="s">
        <v>3139</v>
      </c>
      <c r="F699" s="1145" t="s">
        <v>4625</v>
      </c>
      <c r="G699" s="1146" t="s">
        <v>4626</v>
      </c>
      <c r="H699" s="1230"/>
    </row>
    <row r="700" spans="1:11" s="893" customFormat="1" ht="4.5" customHeight="1" x14ac:dyDescent="0.3">
      <c r="A700" s="721"/>
      <c r="B700" s="721"/>
      <c r="C700" s="722"/>
      <c r="D700" s="722"/>
      <c r="E700" s="723"/>
      <c r="F700" s="724"/>
      <c r="G700" s="725"/>
      <c r="H700" s="1230"/>
    </row>
    <row r="701" spans="1:11" x14ac:dyDescent="0.3">
      <c r="A701" s="447" t="s">
        <v>964</v>
      </c>
      <c r="B701" s="524" t="s">
        <v>3777</v>
      </c>
      <c r="C701" s="448"/>
      <c r="D701" s="728"/>
      <c r="E701" s="448"/>
      <c r="F701" s="513"/>
      <c r="G701" s="514"/>
      <c r="H701" s="1229"/>
    </row>
    <row r="702" spans="1:11" ht="52.8" x14ac:dyDescent="0.3">
      <c r="A702" s="447" t="s">
        <v>3769</v>
      </c>
      <c r="B702" s="524" t="s">
        <v>3781</v>
      </c>
      <c r="C702" s="451" t="s">
        <v>3141</v>
      </c>
      <c r="D702" s="451" t="s">
        <v>3138</v>
      </c>
      <c r="E702" s="451" t="s">
        <v>3798</v>
      </c>
      <c r="F702" s="451" t="s">
        <v>3140</v>
      </c>
      <c r="G702" s="451" t="s">
        <v>4473</v>
      </c>
      <c r="H702" s="1229"/>
    </row>
    <row r="703" spans="1:11" x14ac:dyDescent="0.3">
      <c r="A703" s="551"/>
      <c r="B703" s="743" t="s">
        <v>3967</v>
      </c>
      <c r="C703" s="746" t="s">
        <v>3141</v>
      </c>
      <c r="D703" s="686" t="s">
        <v>3142</v>
      </c>
      <c r="E703" s="555">
        <v>1.993989538259386</v>
      </c>
      <c r="F703" s="747">
        <v>19.010000000000002</v>
      </c>
      <c r="G703" s="1159">
        <f t="shared" ref="G703:G710" si="9">TRUNC(E703*F703,2)</f>
        <v>37.9</v>
      </c>
      <c r="H703" s="1229"/>
      <c r="J703" s="1234"/>
    </row>
    <row r="704" spans="1:11" x14ac:dyDescent="0.3">
      <c r="A704" s="545"/>
      <c r="B704" s="743" t="s">
        <v>3958</v>
      </c>
      <c r="C704" s="746" t="s">
        <v>3141</v>
      </c>
      <c r="D704" s="686" t="s">
        <v>3142</v>
      </c>
      <c r="E704" s="555">
        <v>2.7918790809782874</v>
      </c>
      <c r="F704" s="747">
        <v>14.3</v>
      </c>
      <c r="G704" s="1159">
        <f t="shared" si="9"/>
        <v>39.92</v>
      </c>
      <c r="H704" s="1229"/>
      <c r="I704" s="879"/>
      <c r="J704" s="1234"/>
      <c r="K704" s="879"/>
    </row>
    <row r="705" spans="1:11" ht="39.6" x14ac:dyDescent="0.3">
      <c r="A705" s="430"/>
      <c r="B705" s="430" t="s">
        <v>3799</v>
      </c>
      <c r="C705" s="728" t="s">
        <v>3145</v>
      </c>
      <c r="D705" s="685" t="s">
        <v>3133</v>
      </c>
      <c r="E705" s="456">
        <v>24.4</v>
      </c>
      <c r="F705" s="747">
        <v>9.5460034150545672E-2</v>
      </c>
      <c r="G705" s="1159">
        <f t="shared" si="9"/>
        <v>2.3199999999999998</v>
      </c>
      <c r="H705" s="1229"/>
      <c r="I705" s="879"/>
      <c r="J705" s="1234"/>
      <c r="K705" s="879"/>
    </row>
    <row r="706" spans="1:11" x14ac:dyDescent="0.3">
      <c r="A706" s="430"/>
      <c r="B706" s="430" t="s">
        <v>3803</v>
      </c>
      <c r="C706" s="728" t="s">
        <v>3145</v>
      </c>
      <c r="D706" s="685" t="s">
        <v>60</v>
      </c>
      <c r="E706" s="456">
        <v>1.2466999999999999</v>
      </c>
      <c r="F706" s="747">
        <v>8.4457949257842753</v>
      </c>
      <c r="G706" s="1159">
        <f t="shared" si="9"/>
        <v>10.52</v>
      </c>
      <c r="H706" s="1229"/>
      <c r="I706" s="879"/>
      <c r="J706" s="1234"/>
      <c r="K706" s="879"/>
    </row>
    <row r="707" spans="1:11" ht="39.6" x14ac:dyDescent="0.3">
      <c r="A707" s="430"/>
      <c r="B707" s="430" t="s">
        <v>3554</v>
      </c>
      <c r="C707" s="728" t="s">
        <v>3145</v>
      </c>
      <c r="D707" s="685" t="s">
        <v>237</v>
      </c>
      <c r="E707" s="456">
        <f>1.15*1.3</f>
        <v>1.4949999999999999</v>
      </c>
      <c r="F707" s="747">
        <v>329.16160990851705</v>
      </c>
      <c r="G707" s="1159">
        <f t="shared" si="9"/>
        <v>492.09</v>
      </c>
      <c r="H707" s="1229"/>
      <c r="I707" s="879"/>
      <c r="J707" s="1234"/>
      <c r="K707" s="879"/>
    </row>
    <row r="708" spans="1:11" s="114" customFormat="1" ht="26.4" x14ac:dyDescent="0.3">
      <c r="A708" s="534"/>
      <c r="B708" s="534" t="s">
        <v>3856</v>
      </c>
      <c r="C708" s="1005" t="s">
        <v>3141</v>
      </c>
      <c r="D708" s="533" t="s">
        <v>237</v>
      </c>
      <c r="E708" s="527">
        <v>3.79</v>
      </c>
      <c r="F708" s="1160">
        <v>18.249817950367682</v>
      </c>
      <c r="G708" s="1159">
        <f t="shared" si="9"/>
        <v>69.16</v>
      </c>
      <c r="H708" s="1229"/>
      <c r="I708" s="879"/>
      <c r="J708" s="1234"/>
      <c r="K708" s="879"/>
    </row>
    <row r="709" spans="1:11" s="114" customFormat="1" ht="26.4" x14ac:dyDescent="0.3">
      <c r="A709" s="534"/>
      <c r="B709" s="534" t="s">
        <v>3857</v>
      </c>
      <c r="C709" s="1005" t="s">
        <v>3141</v>
      </c>
      <c r="D709" s="533" t="s">
        <v>237</v>
      </c>
      <c r="E709" s="527">
        <v>3.79</v>
      </c>
      <c r="F709" s="1160">
        <v>9.1154378437368742</v>
      </c>
      <c r="G709" s="1159">
        <f t="shared" si="9"/>
        <v>34.54</v>
      </c>
      <c r="H709" s="1229"/>
      <c r="I709" s="879"/>
      <c r="J709" s="1234"/>
      <c r="K709" s="879"/>
    </row>
    <row r="710" spans="1:11" x14ac:dyDescent="0.3">
      <c r="A710" s="430"/>
      <c r="B710" s="430" t="s">
        <v>3804</v>
      </c>
      <c r="C710" s="728" t="s">
        <v>3145</v>
      </c>
      <c r="D710" s="685" t="s">
        <v>237</v>
      </c>
      <c r="E710" s="457">
        <f>1.13*0.8</f>
        <v>0.90399999999999991</v>
      </c>
      <c r="F710" s="747">
        <v>231.39</v>
      </c>
      <c r="G710" s="1159">
        <f t="shared" si="9"/>
        <v>209.17</v>
      </c>
      <c r="H710" s="1229"/>
      <c r="I710" s="879"/>
      <c r="J710" s="1234"/>
      <c r="K710" s="879"/>
    </row>
    <row r="711" spans="1:11" x14ac:dyDescent="0.3">
      <c r="A711" s="1344" t="s">
        <v>4471</v>
      </c>
      <c r="B711" s="1345"/>
      <c r="C711" s="1345"/>
      <c r="D711" s="1345"/>
      <c r="E711" s="1345"/>
      <c r="F711" s="1346"/>
      <c r="G711" s="1152">
        <f>TRUNC(SUM(G703:G704),2)</f>
        <v>77.819999999999993</v>
      </c>
      <c r="H711" s="1229"/>
    </row>
    <row r="712" spans="1:11" x14ac:dyDescent="0.3">
      <c r="A712" s="1344" t="s">
        <v>4472</v>
      </c>
      <c r="B712" s="1345"/>
      <c r="C712" s="1345"/>
      <c r="D712" s="1345"/>
      <c r="E712" s="1345"/>
      <c r="F712" s="1346"/>
      <c r="G712" s="1152">
        <f>TRUNC(SUM(G705:G710),2)</f>
        <v>817.8</v>
      </c>
      <c r="H712" s="1229"/>
    </row>
    <row r="713" spans="1:11" s="525" customFormat="1" x14ac:dyDescent="0.3">
      <c r="A713" s="1156"/>
      <c r="B713" s="1154"/>
      <c r="C713" s="1154"/>
      <c r="D713" s="1154"/>
      <c r="E713" s="1154"/>
      <c r="F713" s="1155" t="s">
        <v>4627</v>
      </c>
      <c r="G713" s="1152">
        <f>TRUNC(SUM(G711:G712),2)</f>
        <v>895.62</v>
      </c>
      <c r="H713" s="1231"/>
      <c r="J713" s="1233"/>
    </row>
    <row r="714" spans="1:11" s="879" customFormat="1" x14ac:dyDescent="0.3">
      <c r="A714" s="906"/>
      <c r="B714" s="801"/>
      <c r="C714" s="906"/>
      <c r="D714" s="913"/>
      <c r="E714" s="906"/>
      <c r="F714" s="906"/>
      <c r="G714" s="910"/>
      <c r="H714" s="1229"/>
    </row>
    <row r="715" spans="1:11" s="879" customFormat="1" x14ac:dyDescent="0.3">
      <c r="A715" s="906"/>
      <c r="B715" s="801"/>
      <c r="C715" s="906"/>
      <c r="D715" s="913"/>
      <c r="E715" s="906"/>
      <c r="F715" s="906"/>
      <c r="G715" s="910"/>
      <c r="H715" s="1229"/>
    </row>
    <row r="716" spans="1:11" s="893" customFormat="1" ht="26.4" x14ac:dyDescent="0.3">
      <c r="A716" s="1141" t="s">
        <v>3135</v>
      </c>
      <c r="B716" s="1142" t="s">
        <v>3136</v>
      </c>
      <c r="C716" s="1143" t="s">
        <v>3137</v>
      </c>
      <c r="D716" s="1143" t="s">
        <v>3138</v>
      </c>
      <c r="E716" s="1144" t="s">
        <v>3139</v>
      </c>
      <c r="F716" s="1145" t="s">
        <v>4625</v>
      </c>
      <c r="G716" s="1146" t="s">
        <v>4626</v>
      </c>
      <c r="H716" s="1230"/>
    </row>
    <row r="717" spans="1:11" s="893" customFormat="1" ht="4.5" customHeight="1" x14ac:dyDescent="0.3">
      <c r="A717" s="721"/>
      <c r="B717" s="721"/>
      <c r="C717" s="722"/>
      <c r="D717" s="722"/>
      <c r="E717" s="723"/>
      <c r="F717" s="724"/>
      <c r="G717" s="725"/>
      <c r="H717" s="1230"/>
    </row>
    <row r="718" spans="1:11" x14ac:dyDescent="0.3">
      <c r="A718" s="447" t="s">
        <v>964</v>
      </c>
      <c r="B718" s="524" t="s">
        <v>3777</v>
      </c>
      <c r="C718" s="448"/>
      <c r="D718" s="728"/>
      <c r="E718" s="448"/>
      <c r="F718" s="448"/>
      <c r="G718" s="449"/>
      <c r="H718" s="1229"/>
    </row>
    <row r="719" spans="1:11" ht="52.8" x14ac:dyDescent="0.3">
      <c r="A719" s="447" t="s">
        <v>3770</v>
      </c>
      <c r="B719" s="524" t="s">
        <v>3782</v>
      </c>
      <c r="C719" s="451" t="s">
        <v>3141</v>
      </c>
      <c r="D719" s="451"/>
      <c r="E719" s="452"/>
      <c r="F719" s="453"/>
      <c r="G719" s="454"/>
      <c r="H719" s="1229"/>
    </row>
    <row r="720" spans="1:11" x14ac:dyDescent="0.3">
      <c r="A720" s="551"/>
      <c r="B720" s="743" t="s">
        <v>3967</v>
      </c>
      <c r="C720" s="746" t="s">
        <v>3141</v>
      </c>
      <c r="D720" s="686" t="s">
        <v>3142</v>
      </c>
      <c r="E720" s="555">
        <v>2.3930392122671038</v>
      </c>
      <c r="F720" s="747">
        <v>19.010000000000002</v>
      </c>
      <c r="G720" s="1159">
        <f t="shared" ref="G720:G728" si="10">TRUNC(E720*F720,2)</f>
        <v>45.49</v>
      </c>
      <c r="H720" s="1229"/>
      <c r="J720" s="1234"/>
    </row>
    <row r="721" spans="1:11" x14ac:dyDescent="0.3">
      <c r="A721" s="545"/>
      <c r="B721" s="743" t="s">
        <v>3958</v>
      </c>
      <c r="C721" s="746" t="s">
        <v>3141</v>
      </c>
      <c r="D721" s="686" t="s">
        <v>3142</v>
      </c>
      <c r="E721" s="555">
        <v>2.3930392122671038</v>
      </c>
      <c r="F721" s="747">
        <v>14.3</v>
      </c>
      <c r="G721" s="1159">
        <f t="shared" si="10"/>
        <v>34.22</v>
      </c>
      <c r="H721" s="1229"/>
      <c r="I721" s="879"/>
      <c r="J721" s="1234"/>
      <c r="K721" s="879"/>
    </row>
    <row r="722" spans="1:11" ht="39.6" x14ac:dyDescent="0.3">
      <c r="A722" s="430"/>
      <c r="B722" s="430" t="s">
        <v>3799</v>
      </c>
      <c r="C722" s="728" t="s">
        <v>3145</v>
      </c>
      <c r="D722" s="685" t="s">
        <v>3133</v>
      </c>
      <c r="E722" s="456">
        <v>8</v>
      </c>
      <c r="F722" s="747">
        <v>9.5721568490684153E-2</v>
      </c>
      <c r="G722" s="1159">
        <f t="shared" si="10"/>
        <v>0.76</v>
      </c>
      <c r="H722" s="1229"/>
      <c r="I722" s="879"/>
      <c r="J722" s="1234"/>
      <c r="K722" s="879"/>
    </row>
    <row r="723" spans="1:11" x14ac:dyDescent="0.3">
      <c r="A723" s="430"/>
      <c r="B723" s="430" t="s">
        <v>3803</v>
      </c>
      <c r="C723" s="728" t="s">
        <v>3145</v>
      </c>
      <c r="D723" s="685" t="s">
        <v>60</v>
      </c>
      <c r="E723" s="456">
        <v>2</v>
      </c>
      <c r="F723" s="747">
        <v>8.4474284193028772</v>
      </c>
      <c r="G723" s="1159">
        <f t="shared" si="10"/>
        <v>16.89</v>
      </c>
      <c r="H723" s="1229"/>
      <c r="I723" s="879"/>
      <c r="J723" s="1234"/>
      <c r="K723" s="879"/>
    </row>
    <row r="724" spans="1:11" ht="26.4" x14ac:dyDescent="0.3">
      <c r="A724" s="430"/>
      <c r="B724" s="430" t="s">
        <v>3997</v>
      </c>
      <c r="C724" s="1005" t="s">
        <v>3141</v>
      </c>
      <c r="D724" s="685" t="s">
        <v>237</v>
      </c>
      <c r="E724" s="456">
        <v>1.41</v>
      </c>
      <c r="F724" s="747">
        <v>167.20159318807154</v>
      </c>
      <c r="G724" s="1159">
        <f t="shared" si="10"/>
        <v>235.75</v>
      </c>
      <c r="H724" s="1229"/>
      <c r="I724" s="879"/>
      <c r="J724" s="1234"/>
      <c r="K724" s="879"/>
    </row>
    <row r="725" spans="1:11" ht="26.4" x14ac:dyDescent="0.3">
      <c r="A725" s="534"/>
      <c r="B725" s="534" t="s">
        <v>3856</v>
      </c>
      <c r="C725" s="1005" t="s">
        <v>3141</v>
      </c>
      <c r="D725" s="533" t="s">
        <v>237</v>
      </c>
      <c r="E725" s="527">
        <f>1.96*2</f>
        <v>3.92</v>
      </c>
      <c r="F725" s="1160">
        <v>18.248958890826014</v>
      </c>
      <c r="G725" s="1159">
        <f t="shared" si="10"/>
        <v>71.53</v>
      </c>
      <c r="H725" s="1229"/>
      <c r="I725" s="879"/>
      <c r="J725" s="1234"/>
      <c r="K725" s="879"/>
    </row>
    <row r="726" spans="1:11" s="114" customFormat="1" ht="26.4" x14ac:dyDescent="0.3">
      <c r="A726" s="534"/>
      <c r="B726" s="534" t="s">
        <v>3857</v>
      </c>
      <c r="C726" s="1005" t="s">
        <v>3141</v>
      </c>
      <c r="D726" s="533" t="s">
        <v>237</v>
      </c>
      <c r="E726" s="527">
        <f>1.96*2</f>
        <v>3.92</v>
      </c>
      <c r="F726" s="1160">
        <v>9.1163398562556335</v>
      </c>
      <c r="G726" s="1159">
        <f t="shared" si="10"/>
        <v>35.729999999999997</v>
      </c>
      <c r="H726" s="1229"/>
      <c r="I726" s="879"/>
      <c r="J726" s="1234"/>
      <c r="K726" s="879"/>
    </row>
    <row r="727" spans="1:11" s="114" customFormat="1" ht="26.4" x14ac:dyDescent="0.3">
      <c r="A727" s="430"/>
      <c r="B727" s="430" t="s">
        <v>3891</v>
      </c>
      <c r="C727" s="728" t="s">
        <v>3141</v>
      </c>
      <c r="D727" s="685" t="s">
        <v>237</v>
      </c>
      <c r="E727" s="456">
        <v>0.8</v>
      </c>
      <c r="F727" s="747">
        <v>147.47104145596029</v>
      </c>
      <c r="G727" s="1159">
        <f t="shared" si="10"/>
        <v>117.97</v>
      </c>
      <c r="H727" s="1229"/>
      <c r="I727" s="879"/>
      <c r="J727" s="1234"/>
      <c r="K727" s="879"/>
    </row>
    <row r="728" spans="1:11" x14ac:dyDescent="0.3">
      <c r="A728" s="430"/>
      <c r="B728" s="430" t="s">
        <v>3833</v>
      </c>
      <c r="C728" s="728" t="s">
        <v>3145</v>
      </c>
      <c r="D728" s="685" t="s">
        <v>237</v>
      </c>
      <c r="E728" s="456">
        <v>0.8</v>
      </c>
      <c r="F728" s="419">
        <v>50.35</v>
      </c>
      <c r="G728" s="1159">
        <f t="shared" si="10"/>
        <v>40.28</v>
      </c>
      <c r="H728" s="1229"/>
      <c r="I728" s="879"/>
      <c r="J728" s="1234"/>
      <c r="K728" s="879"/>
    </row>
    <row r="729" spans="1:11" x14ac:dyDescent="0.3">
      <c r="A729" s="1344" t="s">
        <v>4471</v>
      </c>
      <c r="B729" s="1345"/>
      <c r="C729" s="1345"/>
      <c r="D729" s="1345"/>
      <c r="E729" s="1345"/>
      <c r="F729" s="1346"/>
      <c r="G729" s="1152">
        <f>TRUNC(SUM(G721:G722),2)</f>
        <v>34.979999999999997</v>
      </c>
      <c r="H729" s="1229"/>
    </row>
    <row r="730" spans="1:11" s="525" customFormat="1" x14ac:dyDescent="0.3">
      <c r="A730" s="1344" t="s">
        <v>4472</v>
      </c>
      <c r="B730" s="1345"/>
      <c r="C730" s="1345"/>
      <c r="D730" s="1345"/>
      <c r="E730" s="1345"/>
      <c r="F730" s="1346"/>
      <c r="G730" s="1152">
        <f>TRUNC(SUM(G723:G728),2)</f>
        <v>518.15</v>
      </c>
      <c r="H730" s="1231"/>
    </row>
    <row r="731" spans="1:11" x14ac:dyDescent="0.3">
      <c r="A731" s="1156"/>
      <c r="B731" s="1154"/>
      <c r="C731" s="1154"/>
      <c r="D731" s="1154"/>
      <c r="E731" s="1154"/>
      <c r="F731" s="1155" t="s">
        <v>4627</v>
      </c>
      <c r="G731" s="1152">
        <f>TRUNC(SUM(G729:G730),2)</f>
        <v>553.13</v>
      </c>
      <c r="H731" s="1229"/>
      <c r="J731" s="1233"/>
    </row>
    <row r="732" spans="1:11" s="879" customFormat="1" x14ac:dyDescent="0.3">
      <c r="A732" s="906"/>
      <c r="B732" s="801"/>
      <c r="C732" s="906"/>
      <c r="D732" s="913"/>
      <c r="E732" s="906"/>
      <c r="F732" s="906"/>
      <c r="G732" s="910"/>
      <c r="H732" s="1229"/>
    </row>
    <row r="733" spans="1:11" s="879" customFormat="1" x14ac:dyDescent="0.3">
      <c r="A733" s="906"/>
      <c r="B733" s="801"/>
      <c r="C733" s="906"/>
      <c r="D733" s="913"/>
      <c r="E733" s="906"/>
      <c r="F733" s="906"/>
      <c r="G733" s="910"/>
      <c r="H733" s="1229"/>
    </row>
    <row r="734" spans="1:11" s="893" customFormat="1" ht="26.4" x14ac:dyDescent="0.3">
      <c r="A734" s="1141" t="s">
        <v>3135</v>
      </c>
      <c r="B734" s="1142" t="s">
        <v>3136</v>
      </c>
      <c r="C734" s="1143" t="s">
        <v>3137</v>
      </c>
      <c r="D734" s="1143" t="s">
        <v>3138</v>
      </c>
      <c r="E734" s="1144" t="s">
        <v>3139</v>
      </c>
      <c r="F734" s="1145" t="s">
        <v>4625</v>
      </c>
      <c r="G734" s="1146" t="s">
        <v>4626</v>
      </c>
      <c r="H734" s="1230"/>
    </row>
    <row r="735" spans="1:11" s="893" customFormat="1" ht="4.5" customHeight="1" x14ac:dyDescent="0.3">
      <c r="A735" s="721"/>
      <c r="B735" s="721"/>
      <c r="C735" s="722"/>
      <c r="D735" s="722"/>
      <c r="E735" s="723"/>
      <c r="F735" s="724"/>
      <c r="G735" s="725"/>
      <c r="H735" s="1230"/>
    </row>
    <row r="736" spans="1:11" x14ac:dyDescent="0.3">
      <c r="A736" s="447" t="s">
        <v>964</v>
      </c>
      <c r="B736" s="524" t="s">
        <v>3777</v>
      </c>
      <c r="C736" s="448"/>
      <c r="D736" s="728"/>
      <c r="E736" s="448"/>
      <c r="F736" s="448"/>
      <c r="G736" s="449"/>
      <c r="H736" s="1229"/>
    </row>
    <row r="737" spans="1:11" ht="26.4" x14ac:dyDescent="0.3">
      <c r="A737" s="447" t="s">
        <v>3771</v>
      </c>
      <c r="B737" s="524" t="s">
        <v>3783</v>
      </c>
      <c r="C737" s="451" t="s">
        <v>3141</v>
      </c>
      <c r="D737" s="451"/>
      <c r="E737" s="452"/>
      <c r="F737" s="453"/>
      <c r="G737" s="454"/>
      <c r="H737" s="1229"/>
    </row>
    <row r="738" spans="1:11" s="114" customFormat="1" ht="26.4" x14ac:dyDescent="0.3">
      <c r="A738" s="534"/>
      <c r="B738" s="534" t="s">
        <v>3856</v>
      </c>
      <c r="C738" s="1005" t="s">
        <v>3141</v>
      </c>
      <c r="D738" s="533" t="s">
        <v>237</v>
      </c>
      <c r="E738" s="527">
        <f>2.03*2</f>
        <v>4.0599999999999996</v>
      </c>
      <c r="F738" s="1160">
        <v>18.250362268266937</v>
      </c>
      <c r="G738" s="1159">
        <f>TRUNC(E738*F738,2)</f>
        <v>74.09</v>
      </c>
      <c r="H738" s="1230"/>
      <c r="J738" s="1237"/>
    </row>
    <row r="739" spans="1:11" s="114" customFormat="1" ht="26.4" x14ac:dyDescent="0.3">
      <c r="A739" s="534"/>
      <c r="B739" s="534" t="s">
        <v>3857</v>
      </c>
      <c r="C739" s="1005" t="s">
        <v>3141</v>
      </c>
      <c r="D739" s="533" t="s">
        <v>237</v>
      </c>
      <c r="E739" s="527">
        <f>2.03*2</f>
        <v>4.0599999999999996</v>
      </c>
      <c r="F739" s="1160">
        <v>9.1163398562556335</v>
      </c>
      <c r="G739" s="1159">
        <f>TRUNC(E739*F739,2)</f>
        <v>37.01</v>
      </c>
      <c r="H739" s="1230"/>
      <c r="I739" s="893"/>
      <c r="J739" s="1237"/>
      <c r="K739" s="893"/>
    </row>
    <row r="740" spans="1:11" x14ac:dyDescent="0.3">
      <c r="A740" s="430"/>
      <c r="B740" s="430" t="s">
        <v>3832</v>
      </c>
      <c r="C740" s="728" t="s">
        <v>3141</v>
      </c>
      <c r="D740" s="685" t="s">
        <v>237</v>
      </c>
      <c r="E740" s="456">
        <f>0.8*2</f>
        <v>1.6</v>
      </c>
      <c r="F740" s="747">
        <v>8.39</v>
      </c>
      <c r="G740" s="1159">
        <f>TRUNC(E740*F740,2)</f>
        <v>13.42</v>
      </c>
      <c r="H740" s="1230"/>
      <c r="I740" s="893"/>
      <c r="J740" s="1237"/>
      <c r="K740" s="893"/>
    </row>
    <row r="741" spans="1:11" x14ac:dyDescent="0.3">
      <c r="A741" s="1344" t="s">
        <v>4471</v>
      </c>
      <c r="B741" s="1345"/>
      <c r="C741" s="1345"/>
      <c r="D741" s="1345"/>
      <c r="E741" s="1345"/>
      <c r="F741" s="1346"/>
      <c r="G741" s="1152">
        <f>TRUNC(SUM(G738:G740),2)</f>
        <v>124.52</v>
      </c>
      <c r="H741" s="1229"/>
    </row>
    <row r="742" spans="1:11" x14ac:dyDescent="0.3">
      <c r="A742" s="1344" t="s">
        <v>4472</v>
      </c>
      <c r="B742" s="1345"/>
      <c r="C742" s="1345"/>
      <c r="D742" s="1345"/>
      <c r="E742" s="1345"/>
      <c r="F742" s="1346"/>
      <c r="G742" s="1152">
        <v>0</v>
      </c>
      <c r="H742" s="1229"/>
    </row>
    <row r="743" spans="1:11" s="525" customFormat="1" x14ac:dyDescent="0.3">
      <c r="A743" s="1156"/>
      <c r="B743" s="1154"/>
      <c r="C743" s="1154"/>
      <c r="D743" s="1154"/>
      <c r="E743" s="1154"/>
      <c r="F743" s="1155" t="s">
        <v>4627</v>
      </c>
      <c r="G743" s="1152">
        <f>TRUNC(SUM(G741:G742),2)</f>
        <v>124.52</v>
      </c>
      <c r="H743" s="1231"/>
      <c r="J743" s="1233"/>
    </row>
    <row r="744" spans="1:11" s="879" customFormat="1" x14ac:dyDescent="0.3">
      <c r="A744" s="906"/>
      <c r="B744" s="801"/>
      <c r="C744" s="906"/>
      <c r="D744" s="913"/>
      <c r="E744" s="906"/>
      <c r="F744" s="906"/>
      <c r="G744" s="910"/>
      <c r="H744" s="1229"/>
    </row>
    <row r="745" spans="1:11" s="879" customFormat="1" x14ac:dyDescent="0.3">
      <c r="A745" s="906"/>
      <c r="B745" s="801"/>
      <c r="C745" s="906"/>
      <c r="D745" s="913"/>
      <c r="E745" s="906"/>
      <c r="F745" s="906"/>
      <c r="G745" s="910"/>
      <c r="H745" s="1229"/>
    </row>
    <row r="746" spans="1:11" s="893" customFormat="1" ht="26.4" x14ac:dyDescent="0.3">
      <c r="A746" s="1141" t="s">
        <v>3135</v>
      </c>
      <c r="B746" s="1142" t="s">
        <v>3136</v>
      </c>
      <c r="C746" s="1143" t="s">
        <v>3137</v>
      </c>
      <c r="D746" s="1143" t="s">
        <v>3138</v>
      </c>
      <c r="E746" s="1144" t="s">
        <v>3139</v>
      </c>
      <c r="F746" s="1145" t="s">
        <v>4625</v>
      </c>
      <c r="G746" s="1146" t="s">
        <v>4626</v>
      </c>
      <c r="H746" s="1230"/>
    </row>
    <row r="747" spans="1:11" s="893" customFormat="1" ht="4.5" customHeight="1" x14ac:dyDescent="0.3">
      <c r="A747" s="721"/>
      <c r="B747" s="721"/>
      <c r="C747" s="722"/>
      <c r="D747" s="722"/>
      <c r="E747" s="723"/>
      <c r="F747" s="724"/>
      <c r="G747" s="725"/>
      <c r="H747" s="1230"/>
    </row>
    <row r="748" spans="1:11" x14ac:dyDescent="0.3">
      <c r="A748" s="447" t="s">
        <v>964</v>
      </c>
      <c r="B748" s="524" t="s">
        <v>3777</v>
      </c>
      <c r="C748" s="448"/>
      <c r="D748" s="728"/>
      <c r="E748" s="448"/>
      <c r="F748" s="448"/>
      <c r="G748" s="449"/>
      <c r="H748" s="1229"/>
    </row>
    <row r="749" spans="1:11" ht="52.8" x14ac:dyDescent="0.3">
      <c r="A749" s="447" t="s">
        <v>3772</v>
      </c>
      <c r="B749" s="524" t="s">
        <v>3791</v>
      </c>
      <c r="C749" s="451" t="s">
        <v>3141</v>
      </c>
      <c r="D749" s="451"/>
      <c r="E749" s="452"/>
      <c r="F749" s="453"/>
      <c r="G749" s="454"/>
      <c r="H749" s="1229"/>
    </row>
    <row r="750" spans="1:11" x14ac:dyDescent="0.3">
      <c r="A750" s="551"/>
      <c r="B750" s="743" t="s">
        <v>3967</v>
      </c>
      <c r="C750" s="746" t="s">
        <v>3141</v>
      </c>
      <c r="D750" s="686" t="s">
        <v>3142</v>
      </c>
      <c r="E750" s="555">
        <v>2.3930392122671038</v>
      </c>
      <c r="F750" s="747">
        <v>19.010000000000002</v>
      </c>
      <c r="G750" s="1159">
        <f t="shared" ref="G750:G758" si="11">TRUNC(E750*F750,2)</f>
        <v>45.49</v>
      </c>
      <c r="H750" s="1229"/>
      <c r="J750" s="1234"/>
    </row>
    <row r="751" spans="1:11" x14ac:dyDescent="0.3">
      <c r="A751" s="545"/>
      <c r="B751" s="743" t="s">
        <v>3958</v>
      </c>
      <c r="C751" s="746" t="s">
        <v>3141</v>
      </c>
      <c r="D751" s="686" t="s">
        <v>3142</v>
      </c>
      <c r="E751" s="555">
        <v>2.3930392122671038</v>
      </c>
      <c r="F751" s="747">
        <v>14.3</v>
      </c>
      <c r="G751" s="1159">
        <f t="shared" si="11"/>
        <v>34.22</v>
      </c>
      <c r="H751" s="1229"/>
      <c r="I751" s="879"/>
      <c r="J751" s="1234"/>
      <c r="K751" s="879"/>
    </row>
    <row r="752" spans="1:11" ht="39.6" x14ac:dyDescent="0.3">
      <c r="A752" s="430"/>
      <c r="B752" s="430" t="s">
        <v>3799</v>
      </c>
      <c r="C752" s="728" t="s">
        <v>3145</v>
      </c>
      <c r="D752" s="685" t="s">
        <v>3133</v>
      </c>
      <c r="E752" s="456">
        <v>8</v>
      </c>
      <c r="F752" s="747">
        <v>9.5721568490684153E-2</v>
      </c>
      <c r="G752" s="1159">
        <f t="shared" si="11"/>
        <v>0.76</v>
      </c>
      <c r="H752" s="1229"/>
      <c r="I752" s="879"/>
      <c r="J752" s="1234"/>
      <c r="K752" s="879"/>
    </row>
    <row r="753" spans="1:11" x14ac:dyDescent="0.3">
      <c r="A753" s="430"/>
      <c r="B753" s="430" t="s">
        <v>3803</v>
      </c>
      <c r="C753" s="728" t="s">
        <v>3145</v>
      </c>
      <c r="D753" s="685" t="s">
        <v>60</v>
      </c>
      <c r="E753" s="456">
        <v>2</v>
      </c>
      <c r="F753" s="747">
        <v>8.4474284193028772</v>
      </c>
      <c r="G753" s="1159">
        <f t="shared" si="11"/>
        <v>16.89</v>
      </c>
      <c r="H753" s="1229"/>
      <c r="I753" s="879"/>
      <c r="J753" s="1234"/>
      <c r="K753" s="879"/>
    </row>
    <row r="754" spans="1:11" ht="26.4" x14ac:dyDescent="0.3">
      <c r="A754" s="430"/>
      <c r="B754" s="430" t="s">
        <v>3997</v>
      </c>
      <c r="C754" s="1005" t="s">
        <v>3141</v>
      </c>
      <c r="D754" s="685" t="s">
        <v>237</v>
      </c>
      <c r="E754" s="456">
        <v>1.41</v>
      </c>
      <c r="F754" s="747">
        <v>167.20159318807154</v>
      </c>
      <c r="G754" s="1159">
        <f t="shared" si="11"/>
        <v>235.75</v>
      </c>
      <c r="H754" s="1229"/>
      <c r="I754" s="879"/>
      <c r="J754" s="1234"/>
      <c r="K754" s="879"/>
    </row>
    <row r="755" spans="1:11" ht="26.4" x14ac:dyDescent="0.3">
      <c r="A755" s="534"/>
      <c r="B755" s="534" t="s">
        <v>3856</v>
      </c>
      <c r="C755" s="1005" t="s">
        <v>3141</v>
      </c>
      <c r="D755" s="533" t="s">
        <v>237</v>
      </c>
      <c r="E755" s="527">
        <v>3.9</v>
      </c>
      <c r="F755" s="1160">
        <v>18.250503325691771</v>
      </c>
      <c r="G755" s="1159">
        <f t="shared" si="11"/>
        <v>71.17</v>
      </c>
      <c r="H755" s="1229"/>
      <c r="I755" s="879"/>
      <c r="J755" s="1234"/>
      <c r="K755" s="879"/>
    </row>
    <row r="756" spans="1:11" s="114" customFormat="1" ht="26.4" x14ac:dyDescent="0.3">
      <c r="A756" s="534"/>
      <c r="B756" s="534" t="s">
        <v>3857</v>
      </c>
      <c r="C756" s="1005" t="s">
        <v>3141</v>
      </c>
      <c r="D756" s="533" t="s">
        <v>237</v>
      </c>
      <c r="E756" s="527">
        <f>(2.75-0.8)*2</f>
        <v>3.9</v>
      </c>
      <c r="F756" s="1160">
        <v>9.1160476658756266</v>
      </c>
      <c r="G756" s="1159">
        <f t="shared" si="11"/>
        <v>35.549999999999997</v>
      </c>
      <c r="H756" s="1229"/>
      <c r="I756" s="879"/>
      <c r="J756" s="1234"/>
      <c r="K756" s="879"/>
    </row>
    <row r="757" spans="1:11" s="114" customFormat="1" ht="26.4" x14ac:dyDescent="0.3">
      <c r="A757" s="430"/>
      <c r="B757" s="430" t="s">
        <v>3891</v>
      </c>
      <c r="C757" s="728" t="s">
        <v>3141</v>
      </c>
      <c r="D757" s="685" t="s">
        <v>237</v>
      </c>
      <c r="E757" s="456">
        <v>0.8</v>
      </c>
      <c r="F757" s="747">
        <v>147.47104145596029</v>
      </c>
      <c r="G757" s="1159">
        <f t="shared" si="11"/>
        <v>117.97</v>
      </c>
      <c r="H757" s="1229"/>
      <c r="I757" s="879"/>
      <c r="J757" s="1234"/>
      <c r="K757" s="879"/>
    </row>
    <row r="758" spans="1:11" ht="26.4" x14ac:dyDescent="0.3">
      <c r="A758" s="430"/>
      <c r="B758" s="430" t="s">
        <v>3834</v>
      </c>
      <c r="C758" s="728" t="s">
        <v>3145</v>
      </c>
      <c r="D758" s="685" t="s">
        <v>237</v>
      </c>
      <c r="E758" s="456">
        <v>0.9</v>
      </c>
      <c r="F758" s="747">
        <v>208.56</v>
      </c>
      <c r="G758" s="1159">
        <f t="shared" si="11"/>
        <v>187.7</v>
      </c>
      <c r="H758" s="1229"/>
      <c r="I758" s="879"/>
      <c r="J758" s="1234"/>
      <c r="K758" s="879"/>
    </row>
    <row r="759" spans="1:11" x14ac:dyDescent="0.3">
      <c r="A759" s="1344" t="s">
        <v>4471</v>
      </c>
      <c r="B759" s="1345"/>
      <c r="C759" s="1345"/>
      <c r="D759" s="1345"/>
      <c r="E759" s="1345"/>
      <c r="F759" s="1346"/>
      <c r="G759" s="1152">
        <f>TRUNC(SUM(G750:G751),2)</f>
        <v>79.709999999999994</v>
      </c>
      <c r="H759" s="1229"/>
    </row>
    <row r="760" spans="1:11" x14ac:dyDescent="0.3">
      <c r="A760" s="1344" t="s">
        <v>4472</v>
      </c>
      <c r="B760" s="1345"/>
      <c r="C760" s="1345"/>
      <c r="D760" s="1345"/>
      <c r="E760" s="1345"/>
      <c r="F760" s="1346"/>
      <c r="G760" s="1152">
        <f>TRUNC(SUM(G752:G758),2)</f>
        <v>665.79</v>
      </c>
      <c r="H760" s="1229"/>
    </row>
    <row r="761" spans="1:11" x14ac:dyDescent="0.3">
      <c r="A761" s="1156"/>
      <c r="B761" s="1154"/>
      <c r="C761" s="1154"/>
      <c r="D761" s="1154"/>
      <c r="E761" s="1154"/>
      <c r="F761" s="1155" t="s">
        <v>4627</v>
      </c>
      <c r="G761" s="1152">
        <f>TRUNC(SUM(G759:G760),2)</f>
        <v>745.5</v>
      </c>
      <c r="H761" s="1229"/>
      <c r="J761" s="1233"/>
    </row>
    <row r="762" spans="1:11" s="879" customFormat="1" x14ac:dyDescent="0.3">
      <c r="A762" s="906"/>
      <c r="B762" s="801"/>
      <c r="C762" s="906"/>
      <c r="D762" s="913"/>
      <c r="E762" s="906"/>
      <c r="F762" s="906"/>
      <c r="G762" s="910"/>
      <c r="H762" s="1229"/>
    </row>
    <row r="763" spans="1:11" s="879" customFormat="1" x14ac:dyDescent="0.3">
      <c r="A763" s="906"/>
      <c r="B763" s="801"/>
      <c r="C763" s="906"/>
      <c r="D763" s="913"/>
      <c r="E763" s="906"/>
      <c r="F763" s="906"/>
      <c r="G763" s="910"/>
      <c r="H763" s="1229"/>
    </row>
    <row r="764" spans="1:11" s="893" customFormat="1" ht="26.4" x14ac:dyDescent="0.3">
      <c r="A764" s="1141" t="s">
        <v>3135</v>
      </c>
      <c r="B764" s="1142" t="s">
        <v>3136</v>
      </c>
      <c r="C764" s="1143" t="s">
        <v>3137</v>
      </c>
      <c r="D764" s="1143" t="s">
        <v>3138</v>
      </c>
      <c r="E764" s="1144" t="s">
        <v>3139</v>
      </c>
      <c r="F764" s="1145" t="s">
        <v>4625</v>
      </c>
      <c r="G764" s="1146" t="s">
        <v>4626</v>
      </c>
      <c r="H764" s="1230"/>
    </row>
    <row r="765" spans="1:11" s="893" customFormat="1" ht="4.5" customHeight="1" x14ac:dyDescent="0.3">
      <c r="A765" s="721"/>
      <c r="B765" s="721"/>
      <c r="C765" s="722"/>
      <c r="D765" s="722"/>
      <c r="E765" s="723"/>
      <c r="F765" s="724"/>
      <c r="G765" s="725"/>
      <c r="H765" s="1230"/>
    </row>
    <row r="766" spans="1:11" x14ac:dyDescent="0.3">
      <c r="A766" s="447" t="s">
        <v>964</v>
      </c>
      <c r="B766" s="524" t="s">
        <v>3777</v>
      </c>
      <c r="C766" s="448"/>
      <c r="D766" s="728"/>
      <c r="E766" s="448"/>
      <c r="F766" s="448"/>
      <c r="G766" s="449"/>
      <c r="H766" s="1229"/>
    </row>
    <row r="767" spans="1:11" ht="52.8" x14ac:dyDescent="0.3">
      <c r="A767" s="447" t="s">
        <v>3773</v>
      </c>
      <c r="B767" s="524" t="s">
        <v>3792</v>
      </c>
      <c r="C767" s="451" t="s">
        <v>3141</v>
      </c>
      <c r="D767" s="451"/>
      <c r="E767" s="452"/>
      <c r="F767" s="453"/>
      <c r="G767" s="454"/>
      <c r="H767" s="1229"/>
    </row>
    <row r="768" spans="1:11" x14ac:dyDescent="0.3">
      <c r="A768" s="551"/>
      <c r="B768" s="743" t="s">
        <v>3967</v>
      </c>
      <c r="C768" s="746" t="s">
        <v>3141</v>
      </c>
      <c r="D768" s="686" t="s">
        <v>3142</v>
      </c>
      <c r="E768" s="555">
        <v>4.7860784245342067</v>
      </c>
      <c r="F768" s="747">
        <v>19.010000000000002</v>
      </c>
      <c r="G768" s="1159">
        <f t="shared" ref="G768:G778" si="12">TRUNC(E768*F768,2)</f>
        <v>90.98</v>
      </c>
      <c r="H768" s="1229"/>
      <c r="J768" s="1234"/>
    </row>
    <row r="769" spans="1:11" x14ac:dyDescent="0.3">
      <c r="A769" s="545"/>
      <c r="B769" s="743" t="s">
        <v>3958</v>
      </c>
      <c r="C769" s="746" t="s">
        <v>3141</v>
      </c>
      <c r="D769" s="686" t="s">
        <v>3142</v>
      </c>
      <c r="E769" s="555">
        <v>4.7860784245342067</v>
      </c>
      <c r="F769" s="747">
        <v>14.3</v>
      </c>
      <c r="G769" s="1159">
        <f t="shared" si="12"/>
        <v>68.44</v>
      </c>
      <c r="H769" s="1229"/>
      <c r="I769" s="879"/>
      <c r="J769" s="1234"/>
      <c r="K769" s="879"/>
    </row>
    <row r="770" spans="1:11" ht="39.6" x14ac:dyDescent="0.3">
      <c r="A770" s="430"/>
      <c r="B770" s="430" t="s">
        <v>3799</v>
      </c>
      <c r="C770" s="728" t="s">
        <v>3145</v>
      </c>
      <c r="D770" s="685" t="s">
        <v>3133</v>
      </c>
      <c r="E770" s="456">
        <v>24</v>
      </c>
      <c r="F770" s="747">
        <v>9.5721568490684139E-2</v>
      </c>
      <c r="G770" s="1159">
        <f t="shared" si="12"/>
        <v>2.29</v>
      </c>
      <c r="H770" s="1229"/>
      <c r="I770" s="879"/>
      <c r="J770" s="1234"/>
      <c r="K770" s="879"/>
    </row>
    <row r="771" spans="1:11" x14ac:dyDescent="0.3">
      <c r="A771" s="430"/>
      <c r="B771" s="430" t="s">
        <v>3803</v>
      </c>
      <c r="C771" s="728" t="s">
        <v>3145</v>
      </c>
      <c r="D771" s="685" t="s">
        <v>60</v>
      </c>
      <c r="E771" s="456">
        <v>4</v>
      </c>
      <c r="F771" s="747">
        <v>8.4474284193028772</v>
      </c>
      <c r="G771" s="1159">
        <f t="shared" si="12"/>
        <v>33.78</v>
      </c>
      <c r="H771" s="1229"/>
      <c r="I771" s="879"/>
      <c r="J771" s="1234"/>
      <c r="K771" s="879"/>
    </row>
    <row r="772" spans="1:11" ht="39.6" x14ac:dyDescent="0.3">
      <c r="A772" s="430"/>
      <c r="B772" s="430" t="s">
        <v>3892</v>
      </c>
      <c r="C772" s="728" t="s">
        <v>3145</v>
      </c>
      <c r="D772" s="685" t="s">
        <v>237</v>
      </c>
      <c r="E772" s="456">
        <v>2.91</v>
      </c>
      <c r="F772" s="747">
        <v>329.16213247221771</v>
      </c>
      <c r="G772" s="1159">
        <f t="shared" si="12"/>
        <v>957.86</v>
      </c>
      <c r="H772" s="1229"/>
      <c r="I772" s="879"/>
      <c r="J772" s="1234"/>
      <c r="K772" s="879"/>
    </row>
    <row r="773" spans="1:11" ht="26.4" x14ac:dyDescent="0.3">
      <c r="A773" s="534"/>
      <c r="B773" s="534" t="s">
        <v>3856</v>
      </c>
      <c r="C773" s="1005" t="s">
        <v>3141</v>
      </c>
      <c r="D773" s="533" t="s">
        <v>237</v>
      </c>
      <c r="E773" s="527">
        <f>3.9*2</f>
        <v>7.8</v>
      </c>
      <c r="F773" s="1160">
        <v>18.250503325691767</v>
      </c>
      <c r="G773" s="1159">
        <f t="shared" si="12"/>
        <v>142.35</v>
      </c>
      <c r="H773" s="1229"/>
      <c r="I773" s="879"/>
      <c r="J773" s="1234"/>
      <c r="K773" s="879"/>
    </row>
    <row r="774" spans="1:11" ht="26.4" x14ac:dyDescent="0.3">
      <c r="A774" s="534"/>
      <c r="B774" s="534" t="s">
        <v>3857</v>
      </c>
      <c r="C774" s="1005" t="s">
        <v>3141</v>
      </c>
      <c r="D774" s="533" t="s">
        <v>237</v>
      </c>
      <c r="E774" s="527"/>
      <c r="F774" s="1160"/>
      <c r="G774" s="1159">
        <f t="shared" si="12"/>
        <v>0</v>
      </c>
      <c r="H774" s="1229"/>
      <c r="I774" s="879"/>
      <c r="J774" s="1234"/>
      <c r="K774" s="879"/>
    </row>
    <row r="775" spans="1:11" x14ac:dyDescent="0.3">
      <c r="A775" s="430"/>
      <c r="B775" s="430" t="s">
        <v>3804</v>
      </c>
      <c r="C775" s="728" t="s">
        <v>3145</v>
      </c>
      <c r="D775" s="685" t="s">
        <v>237</v>
      </c>
      <c r="E775" s="457">
        <f>0.83*2</f>
        <v>1.66</v>
      </c>
      <c r="F775" s="747">
        <v>231.32712385248669</v>
      </c>
      <c r="G775" s="1159">
        <f t="shared" si="12"/>
        <v>384</v>
      </c>
      <c r="H775" s="1229"/>
      <c r="I775" s="879"/>
      <c r="J775" s="1234"/>
      <c r="K775" s="879"/>
    </row>
    <row r="776" spans="1:11" x14ac:dyDescent="0.3">
      <c r="A776" s="430"/>
      <c r="B776" s="430" t="s">
        <v>3530</v>
      </c>
      <c r="C776" s="728" t="s">
        <v>3145</v>
      </c>
      <c r="D776" s="685" t="s">
        <v>3352</v>
      </c>
      <c r="E776" s="456">
        <v>1</v>
      </c>
      <c r="F776" s="747">
        <v>18.147214026358871</v>
      </c>
      <c r="G776" s="1159">
        <f t="shared" si="12"/>
        <v>18.14</v>
      </c>
      <c r="H776" s="1229"/>
      <c r="I776" s="879"/>
      <c r="J776" s="1234"/>
      <c r="K776" s="879"/>
    </row>
    <row r="777" spans="1:11" ht="39.6" x14ac:dyDescent="0.3">
      <c r="A777" s="430"/>
      <c r="B777" s="430" t="s">
        <v>3858</v>
      </c>
      <c r="C777" s="728" t="s">
        <v>3145</v>
      </c>
      <c r="D777" s="685" t="s">
        <v>3357</v>
      </c>
      <c r="E777" s="456">
        <v>1</v>
      </c>
      <c r="F777" s="747">
        <v>41.41553196696934</v>
      </c>
      <c r="G777" s="1159">
        <f t="shared" si="12"/>
        <v>41.41</v>
      </c>
      <c r="H777" s="1229"/>
      <c r="I777" s="879"/>
      <c r="J777" s="1234"/>
      <c r="K777" s="879"/>
    </row>
    <row r="778" spans="1:11" s="114" customFormat="1" ht="39.6" x14ac:dyDescent="0.3">
      <c r="A778" s="430"/>
      <c r="B778" s="430" t="s">
        <v>3859</v>
      </c>
      <c r="C778" s="728" t="s">
        <v>3145</v>
      </c>
      <c r="D778" s="685" t="s">
        <v>3352</v>
      </c>
      <c r="E778" s="456">
        <v>1</v>
      </c>
      <c r="F778" s="747">
        <v>96.48</v>
      </c>
      <c r="G778" s="1159">
        <f t="shared" si="12"/>
        <v>96.48</v>
      </c>
      <c r="H778" s="1229"/>
      <c r="I778" s="879"/>
      <c r="J778" s="1234"/>
      <c r="K778" s="879"/>
    </row>
    <row r="779" spans="1:11" x14ac:dyDescent="0.3">
      <c r="A779" s="1344" t="s">
        <v>4471</v>
      </c>
      <c r="B779" s="1345"/>
      <c r="C779" s="1345"/>
      <c r="D779" s="1345"/>
      <c r="E779" s="1345"/>
      <c r="F779" s="1346"/>
      <c r="G779" s="1152">
        <f>TRUNC(SUM(G768:G769),2)</f>
        <v>159.41999999999999</v>
      </c>
      <c r="H779" s="1229"/>
    </row>
    <row r="780" spans="1:11" x14ac:dyDescent="0.3">
      <c r="A780" s="1344" t="s">
        <v>4472</v>
      </c>
      <c r="B780" s="1345"/>
      <c r="C780" s="1345"/>
      <c r="D780" s="1345"/>
      <c r="E780" s="1345"/>
      <c r="F780" s="1346"/>
      <c r="G780" s="1152">
        <f>TRUNC(SUM(G770:G778),2)</f>
        <v>1676.31</v>
      </c>
      <c r="H780" s="1229"/>
    </row>
    <row r="781" spans="1:11" s="525" customFormat="1" x14ac:dyDescent="0.3">
      <c r="A781" s="1156"/>
      <c r="B781" s="1154"/>
      <c r="C781" s="1154"/>
      <c r="D781" s="1154"/>
      <c r="E781" s="1154"/>
      <c r="F781" s="1155" t="s">
        <v>4627</v>
      </c>
      <c r="G781" s="1152">
        <f>TRUNC(SUM(G779:G780),2)</f>
        <v>1835.73</v>
      </c>
      <c r="H781" s="1231"/>
      <c r="J781" s="1233"/>
    </row>
    <row r="782" spans="1:11" s="879" customFormat="1" x14ac:dyDescent="0.3">
      <c r="A782" s="906"/>
      <c r="B782" s="801"/>
      <c r="C782" s="906"/>
      <c r="D782" s="913"/>
      <c r="E782" s="906"/>
      <c r="F782" s="906"/>
      <c r="G782" s="910"/>
      <c r="H782" s="1229"/>
    </row>
    <row r="783" spans="1:11" s="879" customFormat="1" x14ac:dyDescent="0.3">
      <c r="A783" s="906"/>
      <c r="B783" s="801"/>
      <c r="C783" s="906"/>
      <c r="D783" s="913"/>
      <c r="E783" s="906"/>
      <c r="F783" s="906"/>
      <c r="G783" s="910"/>
      <c r="H783" s="1229"/>
    </row>
    <row r="784" spans="1:11" s="893" customFormat="1" ht="26.4" x14ac:dyDescent="0.3">
      <c r="A784" s="1141" t="s">
        <v>3135</v>
      </c>
      <c r="B784" s="1142" t="s">
        <v>3136</v>
      </c>
      <c r="C784" s="1143" t="s">
        <v>3137</v>
      </c>
      <c r="D784" s="1143" t="s">
        <v>3138</v>
      </c>
      <c r="E784" s="1144" t="s">
        <v>3139</v>
      </c>
      <c r="F784" s="1145" t="s">
        <v>4625</v>
      </c>
      <c r="G784" s="1146" t="s">
        <v>4626</v>
      </c>
      <c r="H784" s="1230"/>
    </row>
    <row r="785" spans="1:11" s="893" customFormat="1" ht="4.5" customHeight="1" x14ac:dyDescent="0.3">
      <c r="A785" s="721"/>
      <c r="B785" s="721"/>
      <c r="C785" s="722"/>
      <c r="D785" s="722"/>
      <c r="E785" s="723"/>
      <c r="F785" s="724"/>
      <c r="G785" s="725"/>
      <c r="H785" s="1230"/>
    </row>
    <row r="786" spans="1:11" x14ac:dyDescent="0.3">
      <c r="A786" s="447" t="s">
        <v>964</v>
      </c>
      <c r="B786" s="524" t="s">
        <v>3777</v>
      </c>
      <c r="C786" s="448"/>
      <c r="D786" s="728"/>
      <c r="E786" s="448"/>
      <c r="F786" s="448"/>
      <c r="G786" s="449"/>
      <c r="H786" s="1229"/>
    </row>
    <row r="787" spans="1:11" ht="52.8" x14ac:dyDescent="0.3">
      <c r="A787" s="447" t="s">
        <v>3774</v>
      </c>
      <c r="B787" s="524" t="s">
        <v>3793</v>
      </c>
      <c r="C787" s="451" t="s">
        <v>3141</v>
      </c>
      <c r="D787" s="451"/>
      <c r="E787" s="452"/>
      <c r="F787" s="453"/>
      <c r="G787" s="454"/>
      <c r="H787" s="1229"/>
    </row>
    <row r="788" spans="1:11" x14ac:dyDescent="0.3">
      <c r="A788" s="551"/>
      <c r="B788" s="743" t="s">
        <v>3967</v>
      </c>
      <c r="C788" s="746" t="s">
        <v>3141</v>
      </c>
      <c r="D788" s="686" t="s">
        <v>3142</v>
      </c>
      <c r="E788" s="555">
        <v>2.3930392122671034</v>
      </c>
      <c r="F788" s="747">
        <v>19.010000000000002</v>
      </c>
      <c r="G788" s="1159">
        <f t="shared" ref="G788:G798" si="13">TRUNC(E788*F788,2)</f>
        <v>45.49</v>
      </c>
      <c r="H788" s="1229"/>
      <c r="J788" s="1234"/>
    </row>
    <row r="789" spans="1:11" x14ac:dyDescent="0.3">
      <c r="A789" s="545"/>
      <c r="B789" s="743" t="s">
        <v>3958</v>
      </c>
      <c r="C789" s="746" t="s">
        <v>3141</v>
      </c>
      <c r="D789" s="686" t="s">
        <v>3142</v>
      </c>
      <c r="E789" s="555">
        <v>2.3930392122671038</v>
      </c>
      <c r="F789" s="747">
        <v>14.3</v>
      </c>
      <c r="G789" s="1159">
        <f t="shared" si="13"/>
        <v>34.22</v>
      </c>
      <c r="H789" s="1229"/>
      <c r="I789" s="879"/>
      <c r="J789" s="1234"/>
      <c r="K789" s="879"/>
    </row>
    <row r="790" spans="1:11" ht="39.6" x14ac:dyDescent="0.3">
      <c r="A790" s="430"/>
      <c r="B790" s="430" t="s">
        <v>3799</v>
      </c>
      <c r="C790" s="728" t="s">
        <v>3145</v>
      </c>
      <c r="D790" s="685" t="s">
        <v>3133</v>
      </c>
      <c r="E790" s="456">
        <v>12</v>
      </c>
      <c r="F790" s="747">
        <v>9.5721568490684139E-2</v>
      </c>
      <c r="G790" s="1159">
        <f t="shared" si="13"/>
        <v>1.1399999999999999</v>
      </c>
      <c r="H790" s="1229"/>
      <c r="I790" s="879"/>
      <c r="J790" s="1234"/>
      <c r="K790" s="879"/>
    </row>
    <row r="791" spans="1:11" x14ac:dyDescent="0.3">
      <c r="A791" s="430"/>
      <c r="B791" s="430" t="s">
        <v>3803</v>
      </c>
      <c r="C791" s="728" t="s">
        <v>3145</v>
      </c>
      <c r="D791" s="685" t="s">
        <v>60</v>
      </c>
      <c r="E791" s="456">
        <v>1</v>
      </c>
      <c r="F791" s="747">
        <v>8.4474284193028772</v>
      </c>
      <c r="G791" s="1159">
        <f t="shared" si="13"/>
        <v>8.44</v>
      </c>
      <c r="H791" s="1229"/>
      <c r="I791" s="879"/>
      <c r="J791" s="1234"/>
      <c r="K791" s="879"/>
    </row>
    <row r="792" spans="1:11" ht="39.6" x14ac:dyDescent="0.3">
      <c r="A792" s="430"/>
      <c r="B792" s="430" t="s">
        <v>3893</v>
      </c>
      <c r="C792" s="728" t="s">
        <v>3145</v>
      </c>
      <c r="D792" s="685" t="s">
        <v>237</v>
      </c>
      <c r="E792" s="456">
        <v>1.41</v>
      </c>
      <c r="F792" s="747">
        <v>329.15886640032369</v>
      </c>
      <c r="G792" s="1159">
        <f t="shared" si="13"/>
        <v>464.11</v>
      </c>
      <c r="H792" s="1229"/>
      <c r="I792" s="879"/>
      <c r="J792" s="1234"/>
      <c r="K792" s="879"/>
    </row>
    <row r="793" spans="1:11" ht="26.4" x14ac:dyDescent="0.3">
      <c r="A793" s="534"/>
      <c r="B793" s="534" t="s">
        <v>3856</v>
      </c>
      <c r="C793" s="1005" t="s">
        <v>3141</v>
      </c>
      <c r="D793" s="533" t="s">
        <v>237</v>
      </c>
      <c r="E793" s="527">
        <f>2.04*2</f>
        <v>4.08</v>
      </c>
      <c r="F793" s="1160">
        <v>18.250834188327953</v>
      </c>
      <c r="G793" s="1159">
        <f t="shared" si="13"/>
        <v>74.459999999999994</v>
      </c>
      <c r="H793" s="1229"/>
      <c r="I793" s="879"/>
      <c r="J793" s="1234"/>
      <c r="K793" s="879"/>
    </row>
    <row r="794" spans="1:11" ht="26.4" x14ac:dyDescent="0.3">
      <c r="A794" s="534"/>
      <c r="B794" s="534" t="s">
        <v>3857</v>
      </c>
      <c r="C794" s="1005" t="s">
        <v>3141</v>
      </c>
      <c r="D794" s="533" t="s">
        <v>237</v>
      </c>
      <c r="E794" s="527">
        <f>2.04*2</f>
        <v>4.08</v>
      </c>
      <c r="F794" s="1160">
        <v>9.1166191558835834</v>
      </c>
      <c r="G794" s="1159">
        <f t="shared" si="13"/>
        <v>37.19</v>
      </c>
      <c r="H794" s="1229"/>
      <c r="I794" s="879"/>
      <c r="J794" s="1234"/>
      <c r="K794" s="879"/>
    </row>
    <row r="795" spans="1:11" x14ac:dyDescent="0.3">
      <c r="A795" s="430"/>
      <c r="B795" s="430" t="s">
        <v>3804</v>
      </c>
      <c r="C795" s="728" t="s">
        <v>3145</v>
      </c>
      <c r="D795" s="685" t="s">
        <v>237</v>
      </c>
      <c r="E795" s="457">
        <v>0.94</v>
      </c>
      <c r="F795" s="747">
        <v>231.32712385248672</v>
      </c>
      <c r="G795" s="1159">
        <f t="shared" si="13"/>
        <v>217.44</v>
      </c>
      <c r="H795" s="1229"/>
      <c r="I795" s="879"/>
      <c r="J795" s="1234"/>
      <c r="K795" s="879"/>
    </row>
    <row r="796" spans="1:11" x14ac:dyDescent="0.3">
      <c r="A796" s="430"/>
      <c r="B796" s="430" t="s">
        <v>3530</v>
      </c>
      <c r="C796" s="728" t="s">
        <v>3145</v>
      </c>
      <c r="D796" s="685" t="s">
        <v>3352</v>
      </c>
      <c r="E796" s="456">
        <v>1</v>
      </c>
      <c r="F796" s="747">
        <v>18.147214026358871</v>
      </c>
      <c r="G796" s="1159">
        <f t="shared" si="13"/>
        <v>18.14</v>
      </c>
      <c r="H796" s="1229"/>
      <c r="I796" s="879"/>
      <c r="J796" s="1234"/>
      <c r="K796" s="879"/>
    </row>
    <row r="797" spans="1:11" ht="39.6" x14ac:dyDescent="0.3">
      <c r="A797" s="430"/>
      <c r="B797" s="430" t="s">
        <v>3858</v>
      </c>
      <c r="C797" s="728" t="s">
        <v>3145</v>
      </c>
      <c r="D797" s="685" t="s">
        <v>3357</v>
      </c>
      <c r="E797" s="456">
        <v>1</v>
      </c>
      <c r="F797" s="747">
        <v>41.41553196696934</v>
      </c>
      <c r="G797" s="1159">
        <f t="shared" si="13"/>
        <v>41.41</v>
      </c>
      <c r="H797" s="1229"/>
      <c r="I797" s="879"/>
      <c r="J797" s="1234"/>
      <c r="K797" s="879"/>
    </row>
    <row r="798" spans="1:11" s="114" customFormat="1" ht="39.6" x14ac:dyDescent="0.3">
      <c r="A798" s="430"/>
      <c r="B798" s="430" t="s">
        <v>3859</v>
      </c>
      <c r="C798" s="728" t="s">
        <v>3145</v>
      </c>
      <c r="D798" s="685" t="s">
        <v>3352</v>
      </c>
      <c r="E798" s="456">
        <v>1</v>
      </c>
      <c r="F798" s="747">
        <v>96.49</v>
      </c>
      <c r="G798" s="1159">
        <f t="shared" si="13"/>
        <v>96.49</v>
      </c>
      <c r="H798" s="1229"/>
      <c r="I798" s="879"/>
      <c r="J798" s="1234"/>
      <c r="K798" s="879"/>
    </row>
    <row r="799" spans="1:11" x14ac:dyDescent="0.3">
      <c r="A799" s="1344" t="s">
        <v>4471</v>
      </c>
      <c r="B799" s="1345"/>
      <c r="C799" s="1345"/>
      <c r="D799" s="1345"/>
      <c r="E799" s="1345"/>
      <c r="F799" s="1346"/>
      <c r="G799" s="1152">
        <f>TRUNC(SUM(G788:G789),2)</f>
        <v>79.709999999999994</v>
      </c>
      <c r="H799" s="1229"/>
    </row>
    <row r="800" spans="1:11" s="525" customFormat="1" x14ac:dyDescent="0.3">
      <c r="A800" s="1344" t="s">
        <v>4472</v>
      </c>
      <c r="B800" s="1345"/>
      <c r="C800" s="1345"/>
      <c r="D800" s="1345"/>
      <c r="E800" s="1345"/>
      <c r="F800" s="1346"/>
      <c r="G800" s="1152">
        <f>TRUNC(SUM(G790:G798),2)</f>
        <v>958.82</v>
      </c>
      <c r="H800" s="1231"/>
    </row>
    <row r="801" spans="1:11" x14ac:dyDescent="0.3">
      <c r="A801" s="1156" t="s">
        <v>4632</v>
      </c>
      <c r="B801" s="1154"/>
      <c r="C801" s="1154"/>
      <c r="D801" s="1154"/>
      <c r="E801" s="1154"/>
      <c r="F801" s="1155" t="s">
        <v>4627</v>
      </c>
      <c r="G801" s="1152">
        <f>TRUNC(SUM(G799:G800),2)</f>
        <v>1038.53</v>
      </c>
      <c r="H801" s="1229"/>
      <c r="J801" s="1233"/>
    </row>
    <row r="802" spans="1:11" s="879" customFormat="1" x14ac:dyDescent="0.3">
      <c r="A802" s="906"/>
      <c r="B802" s="801"/>
      <c r="C802" s="906"/>
      <c r="D802" s="913"/>
      <c r="E802" s="906"/>
      <c r="F802" s="906"/>
      <c r="G802" s="910"/>
      <c r="H802" s="1229"/>
    </row>
    <row r="803" spans="1:11" s="879" customFormat="1" x14ac:dyDescent="0.3">
      <c r="A803" s="906"/>
      <c r="B803" s="801"/>
      <c r="C803" s="906"/>
      <c r="D803" s="913"/>
      <c r="E803" s="906"/>
      <c r="F803" s="906"/>
      <c r="G803" s="910"/>
      <c r="H803" s="1229"/>
    </row>
    <row r="804" spans="1:11" s="893" customFormat="1" ht="26.4" x14ac:dyDescent="0.3">
      <c r="A804" s="1141" t="s">
        <v>3135</v>
      </c>
      <c r="B804" s="1142" t="s">
        <v>3136</v>
      </c>
      <c r="C804" s="1143" t="s">
        <v>3137</v>
      </c>
      <c r="D804" s="1143" t="s">
        <v>3138</v>
      </c>
      <c r="E804" s="1144" t="s">
        <v>3139</v>
      </c>
      <c r="F804" s="1145" t="s">
        <v>4625</v>
      </c>
      <c r="G804" s="1146" t="s">
        <v>4626</v>
      </c>
      <c r="H804" s="1230"/>
    </row>
    <row r="805" spans="1:11" s="893" customFormat="1" ht="4.5" customHeight="1" x14ac:dyDescent="0.3">
      <c r="A805" s="721"/>
      <c r="B805" s="721"/>
      <c r="C805" s="722"/>
      <c r="D805" s="722"/>
      <c r="E805" s="723"/>
      <c r="F805" s="724"/>
      <c r="G805" s="725"/>
      <c r="H805" s="1230"/>
    </row>
    <row r="806" spans="1:11" x14ac:dyDescent="0.3">
      <c r="A806" s="447" t="s">
        <v>964</v>
      </c>
      <c r="B806" s="524" t="s">
        <v>3777</v>
      </c>
      <c r="C806" s="448"/>
      <c r="D806" s="728"/>
      <c r="E806" s="448"/>
      <c r="F806" s="448"/>
      <c r="G806" s="449"/>
      <c r="H806" s="1229"/>
    </row>
    <row r="807" spans="1:11" ht="26.4" x14ac:dyDescent="0.3">
      <c r="A807" s="447" t="s">
        <v>3775</v>
      </c>
      <c r="B807" s="524" t="s">
        <v>3787</v>
      </c>
      <c r="C807" s="451" t="s">
        <v>3141</v>
      </c>
      <c r="D807" s="451"/>
      <c r="E807" s="452"/>
      <c r="F807" s="453"/>
      <c r="G807" s="454"/>
      <c r="H807" s="1229"/>
    </row>
    <row r="808" spans="1:11" s="114" customFormat="1" ht="26.4" x14ac:dyDescent="0.3">
      <c r="A808" s="534"/>
      <c r="B808" s="534" t="s">
        <v>3856</v>
      </c>
      <c r="C808" s="1005" t="s">
        <v>3141</v>
      </c>
      <c r="D808" s="533" t="s">
        <v>237</v>
      </c>
      <c r="E808" s="527">
        <f>0.16*2</f>
        <v>0.32</v>
      </c>
      <c r="F808" s="1160">
        <v>18.246923993536669</v>
      </c>
      <c r="G808" s="1159">
        <f>TRUNC(E808*F808,2)</f>
        <v>5.83</v>
      </c>
      <c r="H808" s="1230"/>
      <c r="J808" s="1237"/>
    </row>
    <row r="809" spans="1:11" s="114" customFormat="1" ht="26.4" x14ac:dyDescent="0.3">
      <c r="A809" s="534"/>
      <c r="B809" s="534" t="s">
        <v>3857</v>
      </c>
      <c r="C809" s="1005" t="s">
        <v>3141</v>
      </c>
      <c r="D809" s="533" t="s">
        <v>237</v>
      </c>
      <c r="E809" s="527">
        <f>0.16*2</f>
        <v>0.32</v>
      </c>
      <c r="F809" s="1160">
        <v>9.0985345049738839</v>
      </c>
      <c r="G809" s="1159">
        <f>TRUNC(E809*F809,2)</f>
        <v>2.91</v>
      </c>
      <c r="H809" s="1230"/>
      <c r="I809" s="893"/>
      <c r="J809" s="1237"/>
      <c r="K809" s="893"/>
    </row>
    <row r="810" spans="1:11" x14ac:dyDescent="0.3">
      <c r="A810" s="430"/>
      <c r="B810" s="430" t="s">
        <v>3832</v>
      </c>
      <c r="C810" s="728" t="s">
        <v>3141</v>
      </c>
      <c r="D810" s="685" t="s">
        <v>237</v>
      </c>
      <c r="E810" s="456">
        <f>0.79*2</f>
        <v>1.58</v>
      </c>
      <c r="F810" s="747">
        <v>8.39</v>
      </c>
      <c r="G810" s="1159">
        <f>TRUNC(E810*F810,2)</f>
        <v>13.25</v>
      </c>
      <c r="H810" s="1230"/>
      <c r="I810" s="893"/>
      <c r="J810" s="1237"/>
      <c r="K810" s="893"/>
    </row>
    <row r="811" spans="1:11" x14ac:dyDescent="0.3">
      <c r="A811" s="1344" t="s">
        <v>4471</v>
      </c>
      <c r="B811" s="1345"/>
      <c r="C811" s="1345"/>
      <c r="D811" s="1345"/>
      <c r="E811" s="1345"/>
      <c r="F811" s="1346"/>
      <c r="G811" s="1152">
        <f>TRUNC(SUM(G808:G810),2)</f>
        <v>21.99</v>
      </c>
      <c r="H811" s="1229"/>
    </row>
    <row r="812" spans="1:11" x14ac:dyDescent="0.3">
      <c r="A812" s="1344" t="s">
        <v>4472</v>
      </c>
      <c r="B812" s="1345"/>
      <c r="C812" s="1345"/>
      <c r="D812" s="1345"/>
      <c r="E812" s="1345"/>
      <c r="F812" s="1346"/>
      <c r="G812" s="1152">
        <v>0</v>
      </c>
      <c r="H812" s="1229"/>
    </row>
    <row r="813" spans="1:11" x14ac:dyDescent="0.3">
      <c r="A813" s="1156"/>
      <c r="B813" s="1154"/>
      <c r="C813" s="1154"/>
      <c r="D813" s="1154"/>
      <c r="E813" s="1154"/>
      <c r="F813" s="1155" t="s">
        <v>4627</v>
      </c>
      <c r="G813" s="1152">
        <f>TRUNC(SUM(G811:G812),2)</f>
        <v>21.99</v>
      </c>
      <c r="H813" s="1229"/>
      <c r="J813" s="1233"/>
    </row>
    <row r="814" spans="1:11" s="879" customFormat="1" x14ac:dyDescent="0.3">
      <c r="A814" s="906"/>
      <c r="B814" s="801"/>
      <c r="C814" s="906"/>
      <c r="D814" s="913"/>
      <c r="E814" s="906"/>
      <c r="F814" s="906"/>
      <c r="G814" s="910"/>
      <c r="H814" s="1229"/>
    </row>
    <row r="815" spans="1:11" s="879" customFormat="1" x14ac:dyDescent="0.3">
      <c r="A815" s="906"/>
      <c r="B815" s="801"/>
      <c r="C815" s="906"/>
      <c r="D815" s="913"/>
      <c r="E815" s="906"/>
      <c r="F815" s="906"/>
      <c r="G815" s="910"/>
      <c r="H815" s="1229"/>
    </row>
    <row r="816" spans="1:11" s="893" customFormat="1" ht="26.4" x14ac:dyDescent="0.3">
      <c r="A816" s="1141" t="s">
        <v>3135</v>
      </c>
      <c r="B816" s="1142" t="s">
        <v>3136</v>
      </c>
      <c r="C816" s="1143" t="s">
        <v>3137</v>
      </c>
      <c r="D816" s="1143" t="s">
        <v>3138</v>
      </c>
      <c r="E816" s="1144" t="s">
        <v>3139</v>
      </c>
      <c r="F816" s="1145" t="s">
        <v>4625</v>
      </c>
      <c r="G816" s="1146" t="s">
        <v>4626</v>
      </c>
      <c r="H816" s="1230"/>
    </row>
    <row r="817" spans="1:11" s="893" customFormat="1" ht="4.5" customHeight="1" x14ac:dyDescent="0.3">
      <c r="A817" s="721"/>
      <c r="B817" s="721"/>
      <c r="C817" s="722"/>
      <c r="D817" s="722"/>
      <c r="E817" s="723"/>
      <c r="F817" s="724"/>
      <c r="G817" s="725"/>
      <c r="H817" s="1230"/>
    </row>
    <row r="818" spans="1:11" x14ac:dyDescent="0.3">
      <c r="A818" s="447" t="s">
        <v>964</v>
      </c>
      <c r="B818" s="524" t="s">
        <v>3777</v>
      </c>
      <c r="C818" s="448"/>
      <c r="D818" s="728"/>
      <c r="E818" s="448"/>
      <c r="F818" s="448"/>
      <c r="G818" s="449"/>
      <c r="H818" s="1229"/>
    </row>
    <row r="819" spans="1:11" s="114" customFormat="1" ht="39.6" x14ac:dyDescent="0.3">
      <c r="A819" s="447" t="s">
        <v>3776</v>
      </c>
      <c r="B819" s="524" t="s">
        <v>4562</v>
      </c>
      <c r="C819" s="451" t="s">
        <v>3141</v>
      </c>
      <c r="D819" s="451"/>
      <c r="E819" s="452"/>
      <c r="F819" s="453"/>
      <c r="G819" s="454"/>
      <c r="H819" s="1230"/>
    </row>
    <row r="820" spans="1:11" s="114" customFormat="1" x14ac:dyDescent="0.3">
      <c r="A820" s="551"/>
      <c r="B820" s="551" t="s">
        <v>3970</v>
      </c>
      <c r="C820" s="746" t="s">
        <v>3145</v>
      </c>
      <c r="D820" s="686" t="s">
        <v>3142</v>
      </c>
      <c r="E820" s="555">
        <v>0.79767973742236797</v>
      </c>
      <c r="F820" s="747">
        <v>17.8</v>
      </c>
      <c r="G820" s="1159">
        <f>TRUNC(E820*F820,2)</f>
        <v>14.19</v>
      </c>
      <c r="H820" s="1230"/>
      <c r="J820" s="1237"/>
    </row>
    <row r="821" spans="1:11" s="114" customFormat="1" x14ac:dyDescent="0.3">
      <c r="A821" s="551"/>
      <c r="B821" s="743" t="s">
        <v>3967</v>
      </c>
      <c r="C821" s="746" t="s">
        <v>3141</v>
      </c>
      <c r="D821" s="686" t="s">
        <v>3142</v>
      </c>
      <c r="E821" s="555">
        <v>1.1963098008370179</v>
      </c>
      <c r="F821" s="747">
        <v>19.010000000000002</v>
      </c>
      <c r="G821" s="1159">
        <f>TRUNC(E821*F821,2)</f>
        <v>22.74</v>
      </c>
      <c r="H821" s="1230"/>
      <c r="I821" s="893"/>
      <c r="J821" s="1237"/>
      <c r="K821" s="893"/>
    </row>
    <row r="822" spans="1:11" s="114" customFormat="1" ht="26.4" x14ac:dyDescent="0.3">
      <c r="A822" s="534"/>
      <c r="B822" s="534" t="s">
        <v>3856</v>
      </c>
      <c r="C822" s="1005" t="s">
        <v>3141</v>
      </c>
      <c r="D822" s="533" t="s">
        <v>237</v>
      </c>
      <c r="E822" s="527">
        <f>0.24*2</f>
        <v>0.48</v>
      </c>
      <c r="F822" s="1160">
        <v>18.246923993536669</v>
      </c>
      <c r="G822" s="1159">
        <f>TRUNC(E822*F822,2)</f>
        <v>8.75</v>
      </c>
      <c r="H822" s="1230"/>
      <c r="I822" s="893"/>
      <c r="J822" s="1237"/>
      <c r="K822" s="893"/>
    </row>
    <row r="823" spans="1:11" s="114" customFormat="1" ht="26.4" x14ac:dyDescent="0.3">
      <c r="A823" s="534"/>
      <c r="B823" s="534" t="s">
        <v>3857</v>
      </c>
      <c r="C823" s="1005" t="s">
        <v>3141</v>
      </c>
      <c r="D823" s="533" t="s">
        <v>237</v>
      </c>
      <c r="E823" s="527">
        <f>0.24*2</f>
        <v>0.48</v>
      </c>
      <c r="F823" s="1160">
        <v>9.1068436689053698</v>
      </c>
      <c r="G823" s="1159">
        <f>TRUNC(E823*F823,2)</f>
        <v>4.37</v>
      </c>
      <c r="H823" s="1230"/>
      <c r="I823" s="893"/>
      <c r="J823" s="1237"/>
      <c r="K823" s="893"/>
    </row>
    <row r="824" spans="1:11" s="114" customFormat="1" x14ac:dyDescent="0.3">
      <c r="A824" s="430"/>
      <c r="B824" s="430" t="s">
        <v>3804</v>
      </c>
      <c r="C824" s="728" t="s">
        <v>3145</v>
      </c>
      <c r="D824" s="685" t="s">
        <v>237</v>
      </c>
      <c r="E824" s="457">
        <v>0.82</v>
      </c>
      <c r="F824" s="747">
        <v>231.36</v>
      </c>
      <c r="G824" s="1159">
        <f>TRUNC(E824*F824,2)</f>
        <v>189.71</v>
      </c>
      <c r="H824" s="1230"/>
      <c r="I824" s="893"/>
      <c r="J824" s="1237"/>
      <c r="K824" s="893"/>
    </row>
    <row r="825" spans="1:11" x14ac:dyDescent="0.3">
      <c r="A825" s="1344" t="s">
        <v>4471</v>
      </c>
      <c r="B825" s="1345"/>
      <c r="C825" s="1345"/>
      <c r="D825" s="1345"/>
      <c r="E825" s="1345"/>
      <c r="F825" s="1346"/>
      <c r="G825" s="1152">
        <f>TRUNC(SUM(G820:G821),2)</f>
        <v>36.93</v>
      </c>
      <c r="H825" s="1229"/>
    </row>
    <row r="826" spans="1:11" s="525" customFormat="1" x14ac:dyDescent="0.3">
      <c r="A826" s="1344" t="s">
        <v>4472</v>
      </c>
      <c r="B826" s="1345"/>
      <c r="C826" s="1345"/>
      <c r="D826" s="1345"/>
      <c r="E826" s="1345"/>
      <c r="F826" s="1346"/>
      <c r="G826" s="1152">
        <f>TRUNC(SUM(G822:G824),2)</f>
        <v>202.83</v>
      </c>
      <c r="H826" s="1231"/>
    </row>
    <row r="827" spans="1:11" x14ac:dyDescent="0.3">
      <c r="A827" s="1156"/>
      <c r="B827" s="1154"/>
      <c r="C827" s="1154"/>
      <c r="D827" s="1154"/>
      <c r="E827" s="1154"/>
      <c r="F827" s="1155" t="s">
        <v>4627</v>
      </c>
      <c r="G827" s="1152">
        <f>TRUNC(SUM(G825:G826),2)</f>
        <v>239.76</v>
      </c>
      <c r="H827" s="1229"/>
      <c r="J827" s="1233"/>
    </row>
    <row r="828" spans="1:11" s="879" customFormat="1" x14ac:dyDescent="0.3">
      <c r="A828" s="906"/>
      <c r="B828" s="801"/>
      <c r="C828" s="906"/>
      <c r="D828" s="913"/>
      <c r="E828" s="906"/>
      <c r="F828" s="906"/>
      <c r="G828" s="910"/>
      <c r="H828" s="1229"/>
    </row>
    <row r="829" spans="1:11" s="879" customFormat="1" x14ac:dyDescent="0.3">
      <c r="A829" s="906"/>
      <c r="B829" s="801"/>
      <c r="C829" s="906"/>
      <c r="D829" s="913"/>
      <c r="E829" s="906"/>
      <c r="F829" s="906"/>
      <c r="G829" s="910"/>
      <c r="H829" s="1229"/>
    </row>
    <row r="830" spans="1:11" s="893" customFormat="1" ht="26.4" x14ac:dyDescent="0.3">
      <c r="A830" s="1141" t="s">
        <v>3135</v>
      </c>
      <c r="B830" s="1142" t="s">
        <v>3136</v>
      </c>
      <c r="C830" s="1143" t="s">
        <v>3137</v>
      </c>
      <c r="D830" s="1143" t="s">
        <v>3138</v>
      </c>
      <c r="E830" s="1144" t="s">
        <v>3139</v>
      </c>
      <c r="F830" s="1145" t="s">
        <v>4625</v>
      </c>
      <c r="G830" s="1146" t="s">
        <v>4626</v>
      </c>
      <c r="H830" s="1230"/>
    </row>
    <row r="831" spans="1:11" s="893" customFormat="1" ht="4.5" customHeight="1" x14ac:dyDescent="0.3">
      <c r="A831" s="721"/>
      <c r="B831" s="721"/>
      <c r="C831" s="722"/>
      <c r="D831" s="722"/>
      <c r="E831" s="723"/>
      <c r="F831" s="724"/>
      <c r="G831" s="725"/>
      <c r="H831" s="1230"/>
    </row>
    <row r="832" spans="1:11" x14ac:dyDescent="0.3">
      <c r="A832" s="447" t="s">
        <v>964</v>
      </c>
      <c r="B832" s="524" t="s">
        <v>3777</v>
      </c>
      <c r="C832" s="448"/>
      <c r="D832" s="728"/>
      <c r="E832" s="448"/>
      <c r="F832" s="448"/>
      <c r="G832" s="449"/>
      <c r="H832" s="1229"/>
    </row>
    <row r="833" spans="1:11" ht="26.4" x14ac:dyDescent="0.3">
      <c r="A833" s="447" t="s">
        <v>3784</v>
      </c>
      <c r="B833" s="524" t="s">
        <v>3788</v>
      </c>
      <c r="C833" s="451" t="s">
        <v>3141</v>
      </c>
      <c r="D833" s="451"/>
      <c r="E833" s="452"/>
      <c r="F833" s="453"/>
      <c r="G833" s="454"/>
      <c r="H833" s="1229"/>
    </row>
    <row r="834" spans="1:11" ht="26.4" x14ac:dyDescent="0.3">
      <c r="A834" s="534"/>
      <c r="B834" s="534" t="s">
        <v>3856</v>
      </c>
      <c r="C834" s="1005" t="s">
        <v>3141</v>
      </c>
      <c r="D834" s="533" t="s">
        <v>237</v>
      </c>
      <c r="E834" s="527">
        <f>0.14*2</f>
        <v>0.28000000000000003</v>
      </c>
      <c r="F834" s="1160">
        <v>18.232679712511263</v>
      </c>
      <c r="G834" s="1159">
        <f>TRUNC(E834*F834,2)</f>
        <v>5.0999999999999996</v>
      </c>
      <c r="H834" s="1229"/>
      <c r="J834" s="1234"/>
    </row>
    <row r="835" spans="1:11" s="114" customFormat="1" ht="26.4" x14ac:dyDescent="0.3">
      <c r="A835" s="534"/>
      <c r="B835" s="534" t="s">
        <v>3857</v>
      </c>
      <c r="C835" s="1005" t="s">
        <v>3141</v>
      </c>
      <c r="D835" s="533" t="s">
        <v>237</v>
      </c>
      <c r="E835" s="527">
        <f>0.14*2</f>
        <v>0.28000000000000003</v>
      </c>
      <c r="F835" s="1160">
        <v>9.1163398562556317</v>
      </c>
      <c r="G835" s="1159">
        <f>TRUNC(E835*F835,2)</f>
        <v>2.5499999999999998</v>
      </c>
      <c r="H835" s="1229"/>
      <c r="I835" s="879"/>
      <c r="J835" s="1234"/>
      <c r="K835" s="879"/>
    </row>
    <row r="836" spans="1:11" s="114" customFormat="1" x14ac:dyDescent="0.3">
      <c r="A836" s="551"/>
      <c r="B836" s="551" t="s">
        <v>3970</v>
      </c>
      <c r="C836" s="1005" t="s">
        <v>3141</v>
      </c>
      <c r="D836" s="686" t="s">
        <v>3142</v>
      </c>
      <c r="E836" s="555">
        <v>0.79767973742236786</v>
      </c>
      <c r="F836" s="747">
        <v>17.8</v>
      </c>
      <c r="G836" s="1159">
        <f>TRUNC(E836*F836,2)</f>
        <v>14.19</v>
      </c>
      <c r="H836" s="1229"/>
      <c r="I836" s="879"/>
      <c r="J836" s="1234"/>
      <c r="K836" s="879"/>
    </row>
    <row r="837" spans="1:11" x14ac:dyDescent="0.3">
      <c r="A837" s="430"/>
      <c r="B837" s="430" t="s">
        <v>3833</v>
      </c>
      <c r="C837" s="728" t="s">
        <v>3145</v>
      </c>
      <c r="D837" s="685" t="s">
        <v>237</v>
      </c>
      <c r="E837" s="456">
        <v>0.82</v>
      </c>
      <c r="F837" s="419">
        <v>50.32</v>
      </c>
      <c r="G837" s="1159">
        <f>TRUNC(E837*F837,2)</f>
        <v>41.26</v>
      </c>
      <c r="H837" s="1229"/>
      <c r="I837" s="879"/>
      <c r="J837" s="1234"/>
      <c r="K837" s="879"/>
    </row>
    <row r="838" spans="1:11" x14ac:dyDescent="0.3">
      <c r="A838" s="1344" t="s">
        <v>4471</v>
      </c>
      <c r="B838" s="1345"/>
      <c r="C838" s="1345"/>
      <c r="D838" s="1345"/>
      <c r="E838" s="1345"/>
      <c r="F838" s="1346"/>
      <c r="G838" s="1152">
        <f>TRUNC(SUM(G836),2)</f>
        <v>14.19</v>
      </c>
      <c r="H838" s="1229"/>
    </row>
    <row r="839" spans="1:11" s="525" customFormat="1" x14ac:dyDescent="0.3">
      <c r="A839" s="1344" t="s">
        <v>4472</v>
      </c>
      <c r="B839" s="1345"/>
      <c r="C839" s="1345"/>
      <c r="D839" s="1345"/>
      <c r="E839" s="1345"/>
      <c r="F839" s="1346"/>
      <c r="G839" s="1152">
        <f>TRUNC(SUM(G834:G835)+G837,2)</f>
        <v>48.91</v>
      </c>
      <c r="H839" s="1231"/>
    </row>
    <row r="840" spans="1:11" x14ac:dyDescent="0.3">
      <c r="A840" s="1156"/>
      <c r="B840" s="1154"/>
      <c r="C840" s="1154"/>
      <c r="D840" s="1154"/>
      <c r="E840" s="1154"/>
      <c r="F840" s="1155" t="s">
        <v>4627</v>
      </c>
      <c r="G840" s="1152">
        <f>TRUNC(SUM(G838:G839),2)</f>
        <v>63.1</v>
      </c>
      <c r="H840" s="1229"/>
      <c r="J840" s="1233"/>
    </row>
    <row r="841" spans="1:11" s="879" customFormat="1" x14ac:dyDescent="0.3">
      <c r="A841" s="906"/>
      <c r="B841" s="801"/>
      <c r="C841" s="906"/>
      <c r="D841" s="913"/>
      <c r="E841" s="906"/>
      <c r="F841" s="906"/>
      <c r="G841" s="910"/>
      <c r="H841" s="1229"/>
    </row>
    <row r="842" spans="1:11" s="879" customFormat="1" x14ac:dyDescent="0.3">
      <c r="A842" s="906"/>
      <c r="B842" s="801"/>
      <c r="C842" s="906"/>
      <c r="D842" s="913"/>
      <c r="E842" s="906"/>
      <c r="F842" s="906"/>
      <c r="G842" s="910"/>
      <c r="H842" s="1229"/>
    </row>
    <row r="843" spans="1:11" s="893" customFormat="1" ht="26.4" x14ac:dyDescent="0.3">
      <c r="A843" s="1141" t="s">
        <v>3135</v>
      </c>
      <c r="B843" s="1142" t="s">
        <v>3136</v>
      </c>
      <c r="C843" s="1143" t="s">
        <v>3137</v>
      </c>
      <c r="D843" s="1143" t="s">
        <v>3138</v>
      </c>
      <c r="E843" s="1144" t="s">
        <v>3139</v>
      </c>
      <c r="F843" s="1145" t="s">
        <v>4625</v>
      </c>
      <c r="G843" s="1146" t="s">
        <v>4626</v>
      </c>
      <c r="H843" s="1230"/>
    </row>
    <row r="844" spans="1:11" s="893" customFormat="1" ht="4.5" customHeight="1" x14ac:dyDescent="0.3">
      <c r="A844" s="721"/>
      <c r="B844" s="721"/>
      <c r="C844" s="722"/>
      <c r="D844" s="722"/>
      <c r="E844" s="723"/>
      <c r="F844" s="724"/>
      <c r="G844" s="725"/>
      <c r="H844" s="1230"/>
    </row>
    <row r="845" spans="1:11" x14ac:dyDescent="0.3">
      <c r="A845" s="447" t="s">
        <v>964</v>
      </c>
      <c r="B845" s="524" t="s">
        <v>3777</v>
      </c>
      <c r="C845" s="448"/>
      <c r="D845" s="728"/>
      <c r="E845" s="448"/>
      <c r="F845" s="448"/>
      <c r="G845" s="449"/>
      <c r="H845" s="1229"/>
    </row>
    <row r="846" spans="1:11" ht="39.6" x14ac:dyDescent="0.3">
      <c r="A846" s="447" t="s">
        <v>3785</v>
      </c>
      <c r="B846" s="524" t="s">
        <v>3794</v>
      </c>
      <c r="C846" s="451" t="s">
        <v>3141</v>
      </c>
      <c r="D846" s="451"/>
      <c r="E846" s="452"/>
      <c r="F846" s="453"/>
      <c r="G846" s="454"/>
      <c r="H846" s="1229"/>
    </row>
    <row r="847" spans="1:11" ht="26.4" x14ac:dyDescent="0.3">
      <c r="A847" s="534"/>
      <c r="B847" s="534" t="s">
        <v>3856</v>
      </c>
      <c r="C847" s="1005" t="s">
        <v>3141</v>
      </c>
      <c r="D847" s="533" t="s">
        <v>237</v>
      </c>
      <c r="E847" s="527">
        <f>0.34*2</f>
        <v>0.68</v>
      </c>
      <c r="F847" s="1160">
        <v>18.241058701349736</v>
      </c>
      <c r="G847" s="1159">
        <f t="shared" ref="G847:G852" si="14">TRUNC(E847*F847,2)</f>
        <v>12.4</v>
      </c>
      <c r="H847" s="1229"/>
      <c r="J847" s="1234"/>
    </row>
    <row r="848" spans="1:11" ht="26.4" x14ac:dyDescent="0.3">
      <c r="A848" s="534"/>
      <c r="B848" s="534" t="s">
        <v>3857</v>
      </c>
      <c r="C848" s="1005" t="s">
        <v>3141</v>
      </c>
      <c r="D848" s="533" t="s">
        <v>237</v>
      </c>
      <c r="E848" s="527">
        <f>0.34*2</f>
        <v>0.68</v>
      </c>
      <c r="F848" s="1160">
        <v>9.1146640584879393</v>
      </c>
      <c r="G848" s="1159">
        <f t="shared" si="14"/>
        <v>6.19</v>
      </c>
      <c r="H848" s="1229"/>
      <c r="I848" s="879"/>
      <c r="J848" s="1234"/>
      <c r="K848" s="879"/>
    </row>
    <row r="849" spans="1:11" ht="26.4" x14ac:dyDescent="0.3">
      <c r="A849" s="430"/>
      <c r="B849" s="430" t="s">
        <v>3834</v>
      </c>
      <c r="C849" s="728" t="s">
        <v>3145</v>
      </c>
      <c r="D849" s="685" t="s">
        <v>237</v>
      </c>
      <c r="E849" s="457">
        <v>1.51</v>
      </c>
      <c r="F849" s="747">
        <v>208.51137030329991</v>
      </c>
      <c r="G849" s="1159">
        <f t="shared" si="14"/>
        <v>314.85000000000002</v>
      </c>
      <c r="H849" s="1229"/>
      <c r="I849" s="879"/>
      <c r="J849" s="1234"/>
      <c r="K849" s="879"/>
    </row>
    <row r="850" spans="1:11" ht="26.4" x14ac:dyDescent="0.3">
      <c r="A850" s="430"/>
      <c r="B850" s="430" t="s">
        <v>3891</v>
      </c>
      <c r="C850" s="728" t="s">
        <v>3141</v>
      </c>
      <c r="D850" s="685" t="s">
        <v>237</v>
      </c>
      <c r="E850" s="456">
        <v>1.51</v>
      </c>
      <c r="F850" s="747">
        <v>147.49</v>
      </c>
      <c r="G850" s="1159">
        <f t="shared" si="14"/>
        <v>222.7</v>
      </c>
      <c r="H850" s="1229"/>
      <c r="I850" s="879"/>
      <c r="J850" s="1234"/>
      <c r="K850" s="879"/>
    </row>
    <row r="851" spans="1:11" s="114" customFormat="1" x14ac:dyDescent="0.3">
      <c r="A851" s="551"/>
      <c r="B851" s="743" t="s">
        <v>3967</v>
      </c>
      <c r="C851" s="746" t="s">
        <v>3141</v>
      </c>
      <c r="D851" s="686" t="s">
        <v>3142</v>
      </c>
      <c r="E851" s="555">
        <v>1.1963098008370179</v>
      </c>
      <c r="F851" s="747">
        <v>19.010000000000002</v>
      </c>
      <c r="G851" s="1159">
        <f t="shared" si="14"/>
        <v>22.74</v>
      </c>
      <c r="H851" s="1229"/>
      <c r="I851" s="879"/>
      <c r="J851" s="1234"/>
      <c r="K851" s="879"/>
    </row>
    <row r="852" spans="1:11" s="114" customFormat="1" x14ac:dyDescent="0.3">
      <c r="A852" s="545"/>
      <c r="B852" s="743" t="s">
        <v>3958</v>
      </c>
      <c r="C852" s="746" t="s">
        <v>3141</v>
      </c>
      <c r="D852" s="686" t="s">
        <v>3142</v>
      </c>
      <c r="E852" s="555">
        <v>1.1965196061335519</v>
      </c>
      <c r="F852" s="747">
        <v>14.3</v>
      </c>
      <c r="G852" s="1159">
        <f t="shared" si="14"/>
        <v>17.11</v>
      </c>
      <c r="H852" s="1229"/>
      <c r="I852" s="879"/>
      <c r="J852" s="1234"/>
      <c r="K852" s="879"/>
    </row>
    <row r="853" spans="1:11" x14ac:dyDescent="0.3">
      <c r="A853" s="1344" t="s">
        <v>4471</v>
      </c>
      <c r="B853" s="1345"/>
      <c r="C853" s="1345"/>
      <c r="D853" s="1345"/>
      <c r="E853" s="1345"/>
      <c r="F853" s="1346"/>
      <c r="G853" s="1152">
        <f>TRUNC(SUM(G851:G852),2)</f>
        <v>39.85</v>
      </c>
      <c r="H853" s="1229"/>
    </row>
    <row r="854" spans="1:11" s="525" customFormat="1" x14ac:dyDescent="0.3">
      <c r="A854" s="1344" t="s">
        <v>4472</v>
      </c>
      <c r="B854" s="1345"/>
      <c r="C854" s="1345"/>
      <c r="D854" s="1345"/>
      <c r="E854" s="1345"/>
      <c r="F854" s="1346"/>
      <c r="G854" s="1152">
        <f>TRUNC(SUM(G847:G850),2)</f>
        <v>556.14</v>
      </c>
      <c r="H854" s="1231"/>
    </row>
    <row r="855" spans="1:11" x14ac:dyDescent="0.3">
      <c r="A855" s="1156"/>
      <c r="B855" s="1154"/>
      <c r="C855" s="1154"/>
      <c r="D855" s="1154"/>
      <c r="E855" s="1154"/>
      <c r="F855" s="1155" t="s">
        <v>4627</v>
      </c>
      <c r="G855" s="1152">
        <f>TRUNC(SUM(G853:G854),2)</f>
        <v>595.99</v>
      </c>
      <c r="H855" s="1229"/>
      <c r="J855" s="1233"/>
    </row>
    <row r="856" spans="1:11" s="879" customFormat="1" x14ac:dyDescent="0.3">
      <c r="A856" s="906"/>
      <c r="B856" s="801"/>
      <c r="C856" s="906"/>
      <c r="D856" s="913"/>
      <c r="E856" s="906"/>
      <c r="F856" s="906"/>
      <c r="G856" s="910"/>
      <c r="H856" s="1229"/>
    </row>
    <row r="857" spans="1:11" s="879" customFormat="1" x14ac:dyDescent="0.3">
      <c r="A857" s="906"/>
      <c r="B857" s="801"/>
      <c r="C857" s="906"/>
      <c r="D857" s="913"/>
      <c r="E857" s="906"/>
      <c r="F857" s="906"/>
      <c r="G857" s="910"/>
      <c r="H857" s="1229"/>
    </row>
    <row r="858" spans="1:11" s="893" customFormat="1" ht="26.4" x14ac:dyDescent="0.3">
      <c r="A858" s="1141" t="s">
        <v>3135</v>
      </c>
      <c r="B858" s="1142" t="s">
        <v>3136</v>
      </c>
      <c r="C858" s="1143" t="s">
        <v>3137</v>
      </c>
      <c r="D858" s="1143" t="s">
        <v>3138</v>
      </c>
      <c r="E858" s="1144" t="s">
        <v>3139</v>
      </c>
      <c r="F858" s="1145" t="s">
        <v>4625</v>
      </c>
      <c r="G858" s="1146" t="s">
        <v>4626</v>
      </c>
      <c r="H858" s="1230"/>
    </row>
    <row r="859" spans="1:11" s="893" customFormat="1" ht="4.5" customHeight="1" x14ac:dyDescent="0.3">
      <c r="A859" s="721"/>
      <c r="B859" s="721"/>
      <c r="C859" s="722"/>
      <c r="D859" s="722"/>
      <c r="E859" s="723"/>
      <c r="F859" s="724"/>
      <c r="G859" s="725"/>
      <c r="H859" s="1230"/>
    </row>
    <row r="860" spans="1:11" x14ac:dyDescent="0.3">
      <c r="A860" s="447" t="s">
        <v>964</v>
      </c>
      <c r="B860" s="524" t="s">
        <v>3777</v>
      </c>
      <c r="C860" s="448"/>
      <c r="D860" s="728"/>
      <c r="E860" s="448"/>
      <c r="F860" s="448"/>
      <c r="G860" s="449"/>
      <c r="H860" s="1229"/>
    </row>
    <row r="861" spans="1:11" ht="39.6" x14ac:dyDescent="0.3">
      <c r="A861" s="447" t="s">
        <v>3786</v>
      </c>
      <c r="B861" s="524" t="s">
        <v>3795</v>
      </c>
      <c r="C861" s="451" t="s">
        <v>3141</v>
      </c>
      <c r="D861" s="451"/>
      <c r="E861" s="452"/>
      <c r="F861" s="453"/>
      <c r="G861" s="454"/>
      <c r="H861" s="1229"/>
    </row>
    <row r="862" spans="1:11" ht="26.4" x14ac:dyDescent="0.3">
      <c r="A862" s="534"/>
      <c r="B862" s="534" t="s">
        <v>3856</v>
      </c>
      <c r="C862" s="1005" t="s">
        <v>3141</v>
      </c>
      <c r="D862" s="533" t="s">
        <v>237</v>
      </c>
      <c r="E862" s="527">
        <f>0.24*2</f>
        <v>0.48</v>
      </c>
      <c r="F862" s="1160">
        <v>18.246923993536669</v>
      </c>
      <c r="G862" s="1159">
        <f t="shared" ref="G862:G868" si="15">TRUNC(E862*F862,2)</f>
        <v>8.75</v>
      </c>
      <c r="H862" s="1229"/>
      <c r="J862" s="1234"/>
    </row>
    <row r="863" spans="1:11" ht="26.4" x14ac:dyDescent="0.3">
      <c r="A863" s="534"/>
      <c r="B863" s="534" t="s">
        <v>3857</v>
      </c>
      <c r="C863" s="1005" t="s">
        <v>3141</v>
      </c>
      <c r="D863" s="533" t="s">
        <v>237</v>
      </c>
      <c r="E863" s="527">
        <f>0.24*2</f>
        <v>0.48</v>
      </c>
      <c r="F863" s="1160">
        <v>9.1068436689053698</v>
      </c>
      <c r="G863" s="1159">
        <f t="shared" si="15"/>
        <v>4.37</v>
      </c>
      <c r="H863" s="1229"/>
      <c r="I863" s="879"/>
      <c r="J863" s="1234"/>
      <c r="K863" s="879"/>
    </row>
    <row r="864" spans="1:11" s="529" customFormat="1" x14ac:dyDescent="0.3">
      <c r="A864" s="551"/>
      <c r="B864" s="551" t="s">
        <v>3804</v>
      </c>
      <c r="C864" s="746" t="s">
        <v>3145</v>
      </c>
      <c r="D864" s="686" t="s">
        <v>237</v>
      </c>
      <c r="E864" s="530">
        <v>1.4</v>
      </c>
      <c r="F864" s="747">
        <v>231.32712385248675</v>
      </c>
      <c r="G864" s="1159">
        <f t="shared" si="15"/>
        <v>323.85000000000002</v>
      </c>
      <c r="H864" s="1229"/>
      <c r="I864" s="879"/>
      <c r="J864" s="1234"/>
      <c r="K864" s="879"/>
    </row>
    <row r="865" spans="1:12" x14ac:dyDescent="0.3">
      <c r="A865" s="551"/>
      <c r="B865" s="551" t="s">
        <v>3970</v>
      </c>
      <c r="C865" s="746" t="s">
        <v>3145</v>
      </c>
      <c r="D865" s="686" t="s">
        <v>3142</v>
      </c>
      <c r="E865" s="555">
        <v>0.79767973742236797</v>
      </c>
      <c r="F865" s="747">
        <v>17.8</v>
      </c>
      <c r="G865" s="1159">
        <f t="shared" si="15"/>
        <v>14.19</v>
      </c>
      <c r="H865" s="1229"/>
      <c r="I865" s="879"/>
      <c r="J865" s="1234"/>
      <c r="K865" s="879"/>
    </row>
    <row r="866" spans="1:12" s="114" customFormat="1" x14ac:dyDescent="0.3">
      <c r="A866" s="551"/>
      <c r="B866" s="743" t="s">
        <v>3967</v>
      </c>
      <c r="C866" s="746" t="s">
        <v>3141</v>
      </c>
      <c r="D866" s="686" t="s">
        <v>3142</v>
      </c>
      <c r="E866" s="555">
        <v>1.1963098008370181</v>
      </c>
      <c r="F866" s="747">
        <v>19.010000000000002</v>
      </c>
      <c r="G866" s="1159">
        <f t="shared" si="15"/>
        <v>22.74</v>
      </c>
      <c r="H866" s="1229"/>
      <c r="I866" s="879"/>
      <c r="J866" s="1234"/>
      <c r="K866" s="879"/>
      <c r="L866" s="879"/>
    </row>
    <row r="867" spans="1:12" s="114" customFormat="1" x14ac:dyDescent="0.3">
      <c r="A867" s="545"/>
      <c r="B867" s="743" t="s">
        <v>3958</v>
      </c>
      <c r="C867" s="746" t="s">
        <v>3141</v>
      </c>
      <c r="D867" s="686" t="s">
        <v>3142</v>
      </c>
      <c r="E867" s="555">
        <v>1.1965196061335519</v>
      </c>
      <c r="F867" s="747">
        <v>14.3</v>
      </c>
      <c r="G867" s="1159">
        <f t="shared" si="15"/>
        <v>17.11</v>
      </c>
      <c r="H867" s="1229"/>
      <c r="I867" s="879"/>
      <c r="J867" s="1234"/>
      <c r="K867" s="879"/>
      <c r="L867" s="879"/>
    </row>
    <row r="868" spans="1:12" x14ac:dyDescent="0.3">
      <c r="A868" s="430"/>
      <c r="B868" s="430" t="s">
        <v>3833</v>
      </c>
      <c r="C868" s="728" t="s">
        <v>3145</v>
      </c>
      <c r="D868" s="685" t="s">
        <v>237</v>
      </c>
      <c r="E868" s="456">
        <v>1.4</v>
      </c>
      <c r="F868" s="419">
        <v>50.33</v>
      </c>
      <c r="G868" s="1159">
        <f t="shared" si="15"/>
        <v>70.459999999999994</v>
      </c>
      <c r="H868" s="1229"/>
      <c r="I868" s="879"/>
      <c r="J868" s="1234"/>
      <c r="K868" s="879"/>
      <c r="L868" s="879"/>
    </row>
    <row r="869" spans="1:12" x14ac:dyDescent="0.3">
      <c r="A869" s="1344" t="s">
        <v>4471</v>
      </c>
      <c r="B869" s="1345"/>
      <c r="C869" s="1345"/>
      <c r="D869" s="1345"/>
      <c r="E869" s="1345"/>
      <c r="F869" s="1346"/>
      <c r="G869" s="1152">
        <f>TRUNC(SUM(G865:G867),2)</f>
        <v>54.04</v>
      </c>
      <c r="H869" s="1229"/>
    </row>
    <row r="870" spans="1:12" s="525" customFormat="1" x14ac:dyDescent="0.3">
      <c r="A870" s="1344" t="s">
        <v>4472</v>
      </c>
      <c r="B870" s="1345"/>
      <c r="C870" s="1345"/>
      <c r="D870" s="1345"/>
      <c r="E870" s="1345"/>
      <c r="F870" s="1346"/>
      <c r="G870" s="1152">
        <f>TRUNC(SUM(G862:G864)+G868,2)</f>
        <v>407.43</v>
      </c>
      <c r="H870" s="1231"/>
    </row>
    <row r="871" spans="1:12" x14ac:dyDescent="0.3">
      <c r="A871" s="1156"/>
      <c r="B871" s="1154"/>
      <c r="C871" s="1154"/>
      <c r="D871" s="1154"/>
      <c r="E871" s="1154"/>
      <c r="F871" s="1155" t="s">
        <v>4627</v>
      </c>
      <c r="G871" s="1152">
        <f>TRUNC(SUM(G869:G870),2)</f>
        <v>461.47</v>
      </c>
      <c r="H871" s="1229"/>
      <c r="J871" s="1233"/>
    </row>
    <row r="872" spans="1:12" s="879" customFormat="1" x14ac:dyDescent="0.3">
      <c r="A872" s="906"/>
      <c r="B872" s="801"/>
      <c r="C872" s="906"/>
      <c r="D872" s="913"/>
      <c r="E872" s="906"/>
      <c r="F872" s="906"/>
      <c r="G872" s="910"/>
      <c r="H872" s="1229"/>
    </row>
    <row r="873" spans="1:12" s="879" customFormat="1" x14ac:dyDescent="0.3">
      <c r="A873" s="906"/>
      <c r="B873" s="801"/>
      <c r="C873" s="906"/>
      <c r="D873" s="913"/>
      <c r="E873" s="906"/>
      <c r="F873" s="906"/>
      <c r="G873" s="910"/>
      <c r="H873" s="1229"/>
    </row>
    <row r="874" spans="1:12" s="893" customFormat="1" ht="26.4" x14ac:dyDescent="0.3">
      <c r="A874" s="1141" t="s">
        <v>3135</v>
      </c>
      <c r="B874" s="1142" t="s">
        <v>3136</v>
      </c>
      <c r="C874" s="1143" t="s">
        <v>3137</v>
      </c>
      <c r="D874" s="1143" t="s">
        <v>3138</v>
      </c>
      <c r="E874" s="1144" t="s">
        <v>3139</v>
      </c>
      <c r="F874" s="1145" t="s">
        <v>4625</v>
      </c>
      <c r="G874" s="1146" t="s">
        <v>4626</v>
      </c>
      <c r="H874" s="1230"/>
    </row>
    <row r="875" spans="1:12" s="893" customFormat="1" ht="4.5" customHeight="1" x14ac:dyDescent="0.3">
      <c r="A875" s="721"/>
      <c r="B875" s="721"/>
      <c r="C875" s="722"/>
      <c r="D875" s="722"/>
      <c r="E875" s="723"/>
      <c r="F875" s="724"/>
      <c r="G875" s="725"/>
      <c r="H875" s="1230"/>
    </row>
    <row r="876" spans="1:12" x14ac:dyDescent="0.3">
      <c r="A876" s="447" t="s">
        <v>964</v>
      </c>
      <c r="B876" s="524" t="s">
        <v>3777</v>
      </c>
      <c r="C876" s="448"/>
      <c r="D876" s="728"/>
      <c r="E876" s="448"/>
      <c r="F876" s="448"/>
      <c r="G876" s="449"/>
      <c r="H876" s="1229"/>
    </row>
    <row r="877" spans="1:12" ht="26.4" x14ac:dyDescent="0.3">
      <c r="A877" s="447" t="s">
        <v>3789</v>
      </c>
      <c r="B877" s="524" t="s">
        <v>3796</v>
      </c>
      <c r="C877" s="451" t="s">
        <v>3141</v>
      </c>
      <c r="D877" s="451"/>
      <c r="E877" s="452"/>
      <c r="F877" s="453"/>
      <c r="G877" s="454"/>
      <c r="H877" s="1229"/>
    </row>
    <row r="878" spans="1:12" ht="26.4" x14ac:dyDescent="0.3">
      <c r="A878" s="534"/>
      <c r="B878" s="534" t="s">
        <v>3856</v>
      </c>
      <c r="C878" s="1005" t="s">
        <v>3141</v>
      </c>
      <c r="D878" s="533" t="s">
        <v>237</v>
      </c>
      <c r="E878" s="527">
        <f>0.34*2</f>
        <v>0.68</v>
      </c>
      <c r="F878" s="1160">
        <v>18.241058701349736</v>
      </c>
      <c r="G878" s="1159">
        <f>TRUNC(E878*F878,2)</f>
        <v>12.4</v>
      </c>
      <c r="H878" s="1229"/>
      <c r="J878" s="1234"/>
    </row>
    <row r="879" spans="1:12" ht="26.4" x14ac:dyDescent="0.3">
      <c r="A879" s="534"/>
      <c r="B879" s="534" t="s">
        <v>3857</v>
      </c>
      <c r="C879" s="1005" t="s">
        <v>3141</v>
      </c>
      <c r="D879" s="533" t="s">
        <v>237</v>
      </c>
      <c r="E879" s="527">
        <f>0.34*2</f>
        <v>0.68</v>
      </c>
      <c r="F879" s="1160">
        <v>9.1146640584879393</v>
      </c>
      <c r="G879" s="1159">
        <f>TRUNC(E879*F879,2)</f>
        <v>6.19</v>
      </c>
      <c r="H879" s="1229"/>
      <c r="I879" s="879"/>
      <c r="J879" s="1234"/>
      <c r="K879" s="879"/>
    </row>
    <row r="880" spans="1:12" s="114" customFormat="1" x14ac:dyDescent="0.3">
      <c r="A880" s="430"/>
      <c r="B880" s="430" t="s">
        <v>3804</v>
      </c>
      <c r="C880" s="728" t="s">
        <v>3145</v>
      </c>
      <c r="D880" s="685" t="s">
        <v>237</v>
      </c>
      <c r="E880" s="457">
        <v>1.51</v>
      </c>
      <c r="F880" s="747">
        <v>231.34</v>
      </c>
      <c r="G880" s="1159">
        <f>TRUNC(E880*F880,2)</f>
        <v>349.32</v>
      </c>
      <c r="H880" s="1229"/>
      <c r="I880" s="879"/>
      <c r="J880" s="1234"/>
      <c r="K880" s="879"/>
    </row>
    <row r="881" spans="1:12" s="114" customFormat="1" x14ac:dyDescent="0.3">
      <c r="A881" s="551"/>
      <c r="B881" s="743" t="s">
        <v>3967</v>
      </c>
      <c r="C881" s="746" t="s">
        <v>3141</v>
      </c>
      <c r="D881" s="686" t="s">
        <v>3142</v>
      </c>
      <c r="E881" s="555">
        <v>1.1963098008370179</v>
      </c>
      <c r="F881" s="747">
        <v>19.010000000000002</v>
      </c>
      <c r="G881" s="1159">
        <f>TRUNC(E881*F881,2)</f>
        <v>22.74</v>
      </c>
      <c r="H881" s="1229"/>
      <c r="I881" s="879"/>
      <c r="J881" s="1234"/>
      <c r="K881" s="879"/>
    </row>
    <row r="882" spans="1:12" x14ac:dyDescent="0.3">
      <c r="A882" s="545"/>
      <c r="B882" s="743" t="s">
        <v>3958</v>
      </c>
      <c r="C882" s="746" t="s">
        <v>3141</v>
      </c>
      <c r="D882" s="686" t="s">
        <v>3142</v>
      </c>
      <c r="E882" s="555">
        <v>1.1965196061335519</v>
      </c>
      <c r="F882" s="747">
        <v>14.3</v>
      </c>
      <c r="G882" s="1159">
        <f>TRUNC(E882*F882,2)</f>
        <v>17.11</v>
      </c>
      <c r="H882" s="1229"/>
      <c r="I882" s="879"/>
      <c r="J882" s="1234"/>
      <c r="K882" s="879"/>
    </row>
    <row r="883" spans="1:12" x14ac:dyDescent="0.3">
      <c r="A883" s="1344" t="s">
        <v>4471</v>
      </c>
      <c r="B883" s="1345"/>
      <c r="C883" s="1345"/>
      <c r="D883" s="1345"/>
      <c r="E883" s="1345"/>
      <c r="F883" s="1346"/>
      <c r="G883" s="1152">
        <f>TRUNC(SUM(G881:G882),2)</f>
        <v>39.85</v>
      </c>
      <c r="H883" s="1229"/>
    </row>
    <row r="884" spans="1:12" x14ac:dyDescent="0.3">
      <c r="A884" s="1344" t="s">
        <v>4472</v>
      </c>
      <c r="B884" s="1345"/>
      <c r="C884" s="1345"/>
      <c r="D884" s="1345"/>
      <c r="E884" s="1345"/>
      <c r="F884" s="1346"/>
      <c r="G884" s="1152">
        <f>TRUNC(SUM(G878:G880),2)</f>
        <v>367.91</v>
      </c>
      <c r="H884" s="1229"/>
    </row>
    <row r="885" spans="1:12" x14ac:dyDescent="0.3">
      <c r="A885" s="1156"/>
      <c r="B885" s="1154"/>
      <c r="C885" s="1154"/>
      <c r="D885" s="1154"/>
      <c r="E885" s="1154"/>
      <c r="F885" s="1155" t="s">
        <v>4627</v>
      </c>
      <c r="G885" s="1152">
        <f>TRUNC(SUM(G883:G884),2)</f>
        <v>407.76</v>
      </c>
      <c r="H885" s="1229"/>
      <c r="J885" s="1233"/>
    </row>
    <row r="886" spans="1:12" s="879" customFormat="1" x14ac:dyDescent="0.3">
      <c r="A886" s="906"/>
      <c r="B886" s="801"/>
      <c r="C886" s="906"/>
      <c r="D886" s="913"/>
      <c r="E886" s="906"/>
      <c r="F886" s="906"/>
      <c r="G886" s="910"/>
      <c r="H886" s="1229"/>
    </row>
    <row r="887" spans="1:12" s="879" customFormat="1" x14ac:dyDescent="0.3">
      <c r="A887" s="906"/>
      <c r="B887" s="801"/>
      <c r="C887" s="906"/>
      <c r="D887" s="913"/>
      <c r="E887" s="906"/>
      <c r="F887" s="906"/>
      <c r="G887" s="910"/>
      <c r="H887" s="1229"/>
    </row>
    <row r="888" spans="1:12" s="893" customFormat="1" ht="26.4" x14ac:dyDescent="0.3">
      <c r="A888" s="1141" t="s">
        <v>3135</v>
      </c>
      <c r="B888" s="1142" t="s">
        <v>3136</v>
      </c>
      <c r="C888" s="1143" t="s">
        <v>3137</v>
      </c>
      <c r="D888" s="1143" t="s">
        <v>3138</v>
      </c>
      <c r="E888" s="1144" t="s">
        <v>3139</v>
      </c>
      <c r="F888" s="1145" t="s">
        <v>4625</v>
      </c>
      <c r="G888" s="1146" t="s">
        <v>4626</v>
      </c>
      <c r="H888" s="1230"/>
    </row>
    <row r="889" spans="1:12" s="893" customFormat="1" ht="4.5" customHeight="1" x14ac:dyDescent="0.3">
      <c r="A889" s="721"/>
      <c r="B889" s="721"/>
      <c r="C889" s="722"/>
      <c r="D889" s="722"/>
      <c r="E889" s="723"/>
      <c r="F889" s="724"/>
      <c r="G889" s="725"/>
      <c r="H889" s="1230"/>
    </row>
    <row r="890" spans="1:12" x14ac:dyDescent="0.3">
      <c r="A890" s="447" t="s">
        <v>964</v>
      </c>
      <c r="B890" s="524" t="s">
        <v>3777</v>
      </c>
      <c r="C890" s="448"/>
      <c r="D890" s="728"/>
      <c r="E890" s="448"/>
      <c r="F890" s="448"/>
      <c r="G890" s="449"/>
      <c r="H890" s="1229"/>
    </row>
    <row r="891" spans="1:12" ht="26.4" x14ac:dyDescent="0.3">
      <c r="A891" s="447" t="s">
        <v>3790</v>
      </c>
      <c r="B891" s="524" t="s">
        <v>3797</v>
      </c>
      <c r="C891" s="451" t="s">
        <v>3141</v>
      </c>
      <c r="D891" s="451"/>
      <c r="E891" s="452"/>
      <c r="F891" s="453"/>
      <c r="G891" s="454"/>
      <c r="H891" s="1229"/>
    </row>
    <row r="892" spans="1:12" s="114" customFormat="1" ht="39.6" x14ac:dyDescent="0.3">
      <c r="A892" s="430"/>
      <c r="B892" s="430" t="s">
        <v>3554</v>
      </c>
      <c r="C892" s="728" t="s">
        <v>3145</v>
      </c>
      <c r="D892" s="685" t="s">
        <v>237</v>
      </c>
      <c r="E892" s="456">
        <v>3.07</v>
      </c>
      <c r="F892" s="747">
        <v>329.16500000000002</v>
      </c>
      <c r="G892" s="1159">
        <f>TRUNC(E892*F892,2)</f>
        <v>1010.53</v>
      </c>
      <c r="H892" s="1230"/>
      <c r="J892" s="1237"/>
    </row>
    <row r="893" spans="1:12" s="114" customFormat="1" x14ac:dyDescent="0.3">
      <c r="A893" s="551"/>
      <c r="B893" s="743" t="s">
        <v>3967</v>
      </c>
      <c r="C893" s="746" t="s">
        <v>3141</v>
      </c>
      <c r="D893" s="686" t="s">
        <v>3142</v>
      </c>
      <c r="E893" s="555">
        <v>2.3930392122671034</v>
      </c>
      <c r="F893" s="747">
        <v>19.010000000000002</v>
      </c>
      <c r="G893" s="1159">
        <f>TRUNC(E893*F893,2)</f>
        <v>45.49</v>
      </c>
      <c r="H893" s="1230"/>
      <c r="I893" s="893"/>
      <c r="J893" s="1237"/>
      <c r="K893" s="893"/>
    </row>
    <row r="894" spans="1:12" x14ac:dyDescent="0.3">
      <c r="A894" s="545"/>
      <c r="B894" s="743" t="s">
        <v>3958</v>
      </c>
      <c r="C894" s="746" t="s">
        <v>3141</v>
      </c>
      <c r="D894" s="686" t="s">
        <v>3142</v>
      </c>
      <c r="E894" s="555">
        <v>2.3930392122671038</v>
      </c>
      <c r="F894" s="747">
        <v>14.3</v>
      </c>
      <c r="G894" s="1159">
        <f>TRUNC(E894*F894,2)</f>
        <v>34.22</v>
      </c>
      <c r="H894" s="1230"/>
      <c r="I894" s="893"/>
      <c r="J894" s="1237"/>
      <c r="K894" s="893"/>
      <c r="L894" s="893"/>
    </row>
    <row r="895" spans="1:12" x14ac:dyDescent="0.3">
      <c r="A895" s="1344" t="s">
        <v>4471</v>
      </c>
      <c r="B895" s="1345"/>
      <c r="C895" s="1345"/>
      <c r="D895" s="1345"/>
      <c r="E895" s="1345"/>
      <c r="F895" s="1346"/>
      <c r="G895" s="1152">
        <f>TRUNC(SUM(G893:G894),2)</f>
        <v>79.709999999999994</v>
      </c>
      <c r="H895" s="1229"/>
    </row>
    <row r="896" spans="1:12" x14ac:dyDescent="0.3">
      <c r="A896" s="1344" t="s">
        <v>4472</v>
      </c>
      <c r="B896" s="1345"/>
      <c r="C896" s="1345"/>
      <c r="D896" s="1345"/>
      <c r="E896" s="1345"/>
      <c r="F896" s="1346"/>
      <c r="G896" s="1152">
        <f>TRUNC(SUM(G892),2)</f>
        <v>1010.53</v>
      </c>
      <c r="H896" s="1229"/>
    </row>
    <row r="897" spans="1:11" x14ac:dyDescent="0.3">
      <c r="A897" s="1156"/>
      <c r="B897" s="1154"/>
      <c r="C897" s="1154"/>
      <c r="D897" s="1154"/>
      <c r="E897" s="1154"/>
      <c r="F897" s="1155" t="s">
        <v>4627</v>
      </c>
      <c r="G897" s="1152">
        <f>TRUNC(SUM(G895:G896),2)</f>
        <v>1090.24</v>
      </c>
      <c r="H897" s="1229"/>
      <c r="J897" s="1233"/>
    </row>
    <row r="898" spans="1:11" s="879" customFormat="1" x14ac:dyDescent="0.3">
      <c r="A898" s="906"/>
      <c r="B898" s="801"/>
      <c r="C898" s="906"/>
      <c r="D898" s="913"/>
      <c r="E898" s="906"/>
      <c r="F898" s="906"/>
      <c r="G898" s="910"/>
      <c r="H898" s="1229"/>
    </row>
    <row r="899" spans="1:11" s="879" customFormat="1" x14ac:dyDescent="0.3">
      <c r="A899" s="906"/>
      <c r="B899" s="801"/>
      <c r="C899" s="906"/>
      <c r="D899" s="913"/>
      <c r="E899" s="906"/>
      <c r="F899" s="906"/>
      <c r="G899" s="910"/>
      <c r="H899" s="1229"/>
    </row>
    <row r="900" spans="1:11" s="893" customFormat="1" ht="26.4" x14ac:dyDescent="0.3">
      <c r="A900" s="1141" t="s">
        <v>3135</v>
      </c>
      <c r="B900" s="1142" t="s">
        <v>3136</v>
      </c>
      <c r="C900" s="1143" t="s">
        <v>3137</v>
      </c>
      <c r="D900" s="1143" t="s">
        <v>3138</v>
      </c>
      <c r="E900" s="1144" t="s">
        <v>3139</v>
      </c>
      <c r="F900" s="1145" t="s">
        <v>4625</v>
      </c>
      <c r="G900" s="1146" t="s">
        <v>4626</v>
      </c>
      <c r="H900" s="1230"/>
    </row>
    <row r="901" spans="1:11" s="893" customFormat="1" ht="4.5" customHeight="1" x14ac:dyDescent="0.3">
      <c r="A901" s="721"/>
      <c r="B901" s="721"/>
      <c r="C901" s="722"/>
      <c r="D901" s="722"/>
      <c r="E901" s="723"/>
      <c r="F901" s="724"/>
      <c r="G901" s="725"/>
      <c r="H901" s="1230"/>
    </row>
    <row r="902" spans="1:11" x14ac:dyDescent="0.3">
      <c r="A902" s="447" t="s">
        <v>964</v>
      </c>
      <c r="B902" s="524" t="s">
        <v>3777</v>
      </c>
      <c r="C902" s="448"/>
      <c r="D902" s="728"/>
      <c r="E902" s="448"/>
      <c r="F902" s="448"/>
      <c r="G902" s="449"/>
      <c r="H902" s="1229"/>
    </row>
    <row r="903" spans="1:11" x14ac:dyDescent="0.3">
      <c r="A903" s="447" t="s">
        <v>3913</v>
      </c>
      <c r="B903" s="524" t="s">
        <v>3915</v>
      </c>
      <c r="C903" s="451" t="s">
        <v>3141</v>
      </c>
      <c r="D903" s="451"/>
      <c r="E903" s="452"/>
      <c r="F903" s="453"/>
      <c r="G903" s="454"/>
      <c r="H903" s="1229"/>
    </row>
    <row r="904" spans="1:11" x14ac:dyDescent="0.3">
      <c r="A904" s="551"/>
      <c r="B904" s="743" t="s">
        <v>3967</v>
      </c>
      <c r="C904" s="746" t="s">
        <v>3141</v>
      </c>
      <c r="D904" s="686" t="s">
        <v>2558</v>
      </c>
      <c r="E904" s="555">
        <v>1.5953594748447359</v>
      </c>
      <c r="F904" s="747">
        <v>19.010000000000002</v>
      </c>
      <c r="G904" s="1159">
        <f t="shared" ref="G904:G912" si="16">TRUNC(E904*F904,2)</f>
        <v>30.32</v>
      </c>
      <c r="H904" s="1229"/>
      <c r="J904" s="1234"/>
    </row>
    <row r="905" spans="1:11" x14ac:dyDescent="0.3">
      <c r="A905" s="545"/>
      <c r="B905" s="743" t="s">
        <v>3958</v>
      </c>
      <c r="C905" s="746" t="s">
        <v>3141</v>
      </c>
      <c r="D905" s="686" t="s">
        <v>2558</v>
      </c>
      <c r="E905" s="555">
        <v>1.5953594748447362</v>
      </c>
      <c r="F905" s="747">
        <v>14.3</v>
      </c>
      <c r="G905" s="1159">
        <f t="shared" si="16"/>
        <v>22.81</v>
      </c>
      <c r="H905" s="1229"/>
      <c r="I905" s="879"/>
      <c r="J905" s="1234"/>
      <c r="K905" s="879"/>
    </row>
    <row r="906" spans="1:11" ht="26.4" x14ac:dyDescent="0.3">
      <c r="A906" s="430"/>
      <c r="B906" s="430" t="s">
        <v>4633</v>
      </c>
      <c r="C906" s="728" t="s">
        <v>3141</v>
      </c>
      <c r="D906" s="685" t="s">
        <v>237</v>
      </c>
      <c r="E906" s="456">
        <f>0.58*0.15</f>
        <v>8.6999999999999994E-2</v>
      </c>
      <c r="F906" s="1239">
        <v>11.552603093703262</v>
      </c>
      <c r="G906" s="1159">
        <f t="shared" si="16"/>
        <v>1</v>
      </c>
      <c r="H906" s="1229"/>
      <c r="I906" s="879"/>
      <c r="J906" s="1234"/>
      <c r="K906" s="879"/>
    </row>
    <row r="907" spans="1:11" x14ac:dyDescent="0.3">
      <c r="A907" s="270"/>
      <c r="B907" s="703" t="s">
        <v>3912</v>
      </c>
      <c r="C907" s="728" t="s">
        <v>3145</v>
      </c>
      <c r="D907" s="685" t="s">
        <v>210</v>
      </c>
      <c r="E907" s="393">
        <v>2</v>
      </c>
      <c r="F907" s="1239">
        <v>8.6388715562842471</v>
      </c>
      <c r="G907" s="1159">
        <f t="shared" si="16"/>
        <v>17.27</v>
      </c>
      <c r="H907" s="1229"/>
      <c r="I907" s="879"/>
      <c r="J907" s="1234"/>
      <c r="K907" s="879"/>
    </row>
    <row r="908" spans="1:11" x14ac:dyDescent="0.3">
      <c r="A908" s="551"/>
      <c r="B908" s="745" t="s">
        <v>4010</v>
      </c>
      <c r="C908" s="728" t="s">
        <v>3145</v>
      </c>
      <c r="D908" s="685" t="s">
        <v>583</v>
      </c>
      <c r="E908" s="456">
        <f>0.7*0.45*26.3</f>
        <v>8.2844999999999995</v>
      </c>
      <c r="F908" s="1239">
        <v>4.7613329730866196</v>
      </c>
      <c r="G908" s="1159">
        <f t="shared" si="16"/>
        <v>39.44</v>
      </c>
      <c r="H908" s="1229"/>
      <c r="I908" s="879"/>
      <c r="J908" s="1234"/>
      <c r="K908" s="879"/>
    </row>
    <row r="909" spans="1:11" ht="26.4" x14ac:dyDescent="0.3">
      <c r="A909" s="534"/>
      <c r="B909" s="534" t="s">
        <v>3856</v>
      </c>
      <c r="C909" s="1005" t="s">
        <v>3141</v>
      </c>
      <c r="D909" s="533" t="s">
        <v>237</v>
      </c>
      <c r="E909" s="527">
        <f>0.7*0.45*2*2</f>
        <v>1.26</v>
      </c>
      <c r="F909" s="1239">
        <v>18.245341295644959</v>
      </c>
      <c r="G909" s="1159">
        <f t="shared" si="16"/>
        <v>22.98</v>
      </c>
      <c r="H909" s="1229"/>
      <c r="I909" s="879"/>
      <c r="J909" s="1234"/>
      <c r="K909" s="879"/>
    </row>
    <row r="910" spans="1:11" x14ac:dyDescent="0.3">
      <c r="A910" s="430"/>
      <c r="B910" s="430" t="s">
        <v>3916</v>
      </c>
      <c r="C910" s="728" t="s">
        <v>3145</v>
      </c>
      <c r="D910" s="685" t="s">
        <v>3292</v>
      </c>
      <c r="E910" s="456">
        <v>0.2</v>
      </c>
      <c r="F910" s="1239">
        <v>38.408279356887022</v>
      </c>
      <c r="G910" s="1159">
        <f t="shared" si="16"/>
        <v>7.68</v>
      </c>
      <c r="H910" s="1229"/>
      <c r="I910" s="879"/>
      <c r="J910" s="1234"/>
      <c r="K910" s="879"/>
    </row>
    <row r="911" spans="1:11" x14ac:dyDescent="0.3">
      <c r="A911" s="430"/>
      <c r="B911" s="430" t="s">
        <v>4102</v>
      </c>
      <c r="C911" s="728" t="s">
        <v>3145</v>
      </c>
      <c r="D911" s="685" t="s">
        <v>210</v>
      </c>
      <c r="E911" s="456">
        <v>3</v>
      </c>
      <c r="F911" s="1239">
        <v>6.4372754809985109</v>
      </c>
      <c r="G911" s="1159">
        <f t="shared" si="16"/>
        <v>19.309999999999999</v>
      </c>
      <c r="H911" s="1229"/>
      <c r="I911" s="879"/>
      <c r="J911" s="1234"/>
      <c r="K911" s="879"/>
    </row>
    <row r="912" spans="1:11" ht="26.4" x14ac:dyDescent="0.3">
      <c r="A912" s="430"/>
      <c r="B912" s="430" t="s">
        <v>3917</v>
      </c>
      <c r="C912" s="728" t="s">
        <v>3145</v>
      </c>
      <c r="D912" s="685" t="s">
        <v>60</v>
      </c>
      <c r="E912" s="456">
        <v>1</v>
      </c>
      <c r="F912" s="1239">
        <v>17.75</v>
      </c>
      <c r="G912" s="1159">
        <f t="shared" si="16"/>
        <v>17.75</v>
      </c>
      <c r="H912" s="1229"/>
      <c r="I912" s="879"/>
      <c r="J912" s="1234"/>
      <c r="K912" s="879"/>
    </row>
    <row r="913" spans="1:11" x14ac:dyDescent="0.3">
      <c r="A913" s="1344" t="s">
        <v>4471</v>
      </c>
      <c r="B913" s="1345"/>
      <c r="C913" s="1345"/>
      <c r="D913" s="1345"/>
      <c r="E913" s="1345"/>
      <c r="F913" s="1346"/>
      <c r="G913" s="1152">
        <f>TRUNC(SUM(G904:G905),2)</f>
        <v>53.13</v>
      </c>
      <c r="H913" s="1229"/>
    </row>
    <row r="914" spans="1:11" x14ac:dyDescent="0.3">
      <c r="A914" s="1344" t="s">
        <v>4472</v>
      </c>
      <c r="B914" s="1345"/>
      <c r="C914" s="1345"/>
      <c r="D914" s="1345"/>
      <c r="E914" s="1345"/>
      <c r="F914" s="1346"/>
      <c r="G914" s="1152">
        <f>TRUNC(SUM(G906:G912),2)</f>
        <v>125.43</v>
      </c>
      <c r="H914" s="1229"/>
    </row>
    <row r="915" spans="1:11" x14ac:dyDescent="0.3">
      <c r="A915" s="1156"/>
      <c r="B915" s="1154"/>
      <c r="C915" s="1154"/>
      <c r="D915" s="1154"/>
      <c r="E915" s="1154"/>
      <c r="F915" s="1155" t="s">
        <v>4627</v>
      </c>
      <c r="G915" s="1152">
        <f>TRUNC(SUM(G913:G914),2)</f>
        <v>178.56</v>
      </c>
      <c r="H915" s="1229"/>
      <c r="J915" s="1233"/>
    </row>
    <row r="916" spans="1:11" s="879" customFormat="1" x14ac:dyDescent="0.3">
      <c r="A916" s="906"/>
      <c r="B916" s="801"/>
      <c r="C916" s="906"/>
      <c r="D916" s="913"/>
      <c r="E916" s="906"/>
      <c r="F916" s="906"/>
      <c r="G916" s="910"/>
      <c r="H916" s="1229"/>
    </row>
    <row r="917" spans="1:11" s="879" customFormat="1" x14ac:dyDescent="0.3">
      <c r="A917" s="906"/>
      <c r="B917" s="801"/>
      <c r="C917" s="906"/>
      <c r="D917" s="913"/>
      <c r="E917" s="906"/>
      <c r="F917" s="906"/>
      <c r="G917" s="910"/>
      <c r="H917" s="1229"/>
    </row>
    <row r="918" spans="1:11" s="893" customFormat="1" ht="26.4" x14ac:dyDescent="0.3">
      <c r="A918" s="1141" t="s">
        <v>3135</v>
      </c>
      <c r="B918" s="1142" t="s">
        <v>3136</v>
      </c>
      <c r="C918" s="1143" t="s">
        <v>3137</v>
      </c>
      <c r="D918" s="1143" t="s">
        <v>3138</v>
      </c>
      <c r="E918" s="1144" t="s">
        <v>3139</v>
      </c>
      <c r="F918" s="1145" t="s">
        <v>4625</v>
      </c>
      <c r="G918" s="1146" t="s">
        <v>4626</v>
      </c>
      <c r="H918" s="1230"/>
    </row>
    <row r="919" spans="1:11" s="893" customFormat="1" ht="4.5" customHeight="1" x14ac:dyDescent="0.3">
      <c r="A919" s="721"/>
      <c r="B919" s="721"/>
      <c r="C919" s="722"/>
      <c r="D919" s="722"/>
      <c r="E919" s="723"/>
      <c r="F919" s="724"/>
      <c r="G919" s="725"/>
      <c r="H919" s="1230"/>
    </row>
    <row r="920" spans="1:11" s="693" customFormat="1" x14ac:dyDescent="0.3">
      <c r="A920" s="741" t="s">
        <v>247</v>
      </c>
      <c r="B920" s="524" t="s">
        <v>945</v>
      </c>
      <c r="C920" s="448"/>
      <c r="D920" s="728"/>
      <c r="E920" s="448"/>
      <c r="F920" s="448"/>
      <c r="G920" s="449"/>
      <c r="H920" s="1229"/>
    </row>
    <row r="921" spans="1:11" s="693" customFormat="1" ht="39.6" x14ac:dyDescent="0.3">
      <c r="A921" s="741" t="s">
        <v>2780</v>
      </c>
      <c r="B921" s="524" t="s">
        <v>3854</v>
      </c>
      <c r="C921" s="451" t="s">
        <v>3141</v>
      </c>
      <c r="D921" s="451"/>
      <c r="E921" s="452"/>
      <c r="F921" s="453"/>
      <c r="G921" s="454"/>
      <c r="H921" s="1229"/>
    </row>
    <row r="922" spans="1:11" s="693" customFormat="1" x14ac:dyDescent="0.3">
      <c r="A922" s="743"/>
      <c r="B922" s="743" t="s">
        <v>3971</v>
      </c>
      <c r="C922" s="746" t="s">
        <v>3141</v>
      </c>
      <c r="D922" s="686" t="s">
        <v>3142</v>
      </c>
      <c r="E922" s="556">
        <v>15.261853579827017</v>
      </c>
      <c r="F922" s="747">
        <v>19.05</v>
      </c>
      <c r="G922" s="1159">
        <f t="shared" ref="G922:G931" si="17">TRUNC(E922*F922,2)</f>
        <v>290.73</v>
      </c>
      <c r="H922" s="1229"/>
      <c r="J922" s="1234"/>
    </row>
    <row r="923" spans="1:11" s="693" customFormat="1" x14ac:dyDescent="0.3">
      <c r="A923" s="743"/>
      <c r="B923" s="743" t="s">
        <v>4142</v>
      </c>
      <c r="C923" s="746" t="s">
        <v>3141</v>
      </c>
      <c r="D923" s="686" t="s">
        <v>3142</v>
      </c>
      <c r="E923" s="556">
        <v>10.76842918931932</v>
      </c>
      <c r="F923" s="591">
        <v>16.13</v>
      </c>
      <c r="G923" s="1159">
        <f t="shared" si="17"/>
        <v>173.69</v>
      </c>
      <c r="H923" s="1229"/>
      <c r="I923" s="879"/>
      <c r="J923" s="1234"/>
      <c r="K923" s="879"/>
    </row>
    <row r="924" spans="1:11" s="693" customFormat="1" x14ac:dyDescent="0.3">
      <c r="A924" s="551"/>
      <c r="B924" s="551" t="s">
        <v>4143</v>
      </c>
      <c r="C924" s="746" t="s">
        <v>3145</v>
      </c>
      <c r="D924" s="686" t="s">
        <v>3307</v>
      </c>
      <c r="E924" s="555">
        <v>5.1840000000000002</v>
      </c>
      <c r="F924" s="747">
        <v>0.27851086511081907</v>
      </c>
      <c r="G924" s="1159">
        <f t="shared" si="17"/>
        <v>1.44</v>
      </c>
      <c r="H924" s="1229"/>
      <c r="I924" s="879"/>
      <c r="J924" s="1234"/>
      <c r="K924" s="879"/>
    </row>
    <row r="925" spans="1:11" s="693" customFormat="1" ht="26.4" x14ac:dyDescent="0.3">
      <c r="A925" s="430"/>
      <c r="B925" s="430" t="s">
        <v>4144</v>
      </c>
      <c r="C925" s="746" t="s">
        <v>3145</v>
      </c>
      <c r="D925" s="686" t="s">
        <v>4099</v>
      </c>
      <c r="E925" s="457">
        <v>1.2E-2</v>
      </c>
      <c r="F925" s="747">
        <v>75.779575055124951</v>
      </c>
      <c r="G925" s="1159">
        <f t="shared" si="17"/>
        <v>0.9</v>
      </c>
      <c r="H925" s="1229"/>
      <c r="I925" s="879"/>
      <c r="J925" s="1234"/>
      <c r="K925" s="879"/>
    </row>
    <row r="926" spans="1:11" s="693" customFormat="1" x14ac:dyDescent="0.3">
      <c r="A926" s="430"/>
      <c r="B926" s="430" t="s">
        <v>4145</v>
      </c>
      <c r="C926" s="746" t="s">
        <v>3145</v>
      </c>
      <c r="D926" s="685" t="s">
        <v>3991</v>
      </c>
      <c r="E926" s="457">
        <v>1</v>
      </c>
      <c r="F926" s="747">
        <v>58.629460700544044</v>
      </c>
      <c r="G926" s="1159">
        <f t="shared" si="17"/>
        <v>58.62</v>
      </c>
      <c r="H926" s="1229"/>
      <c r="I926" s="879"/>
      <c r="J926" s="1234"/>
      <c r="K926" s="879"/>
    </row>
    <row r="927" spans="1:11" s="693" customFormat="1" x14ac:dyDescent="0.3">
      <c r="A927" s="430"/>
      <c r="B927" s="430" t="s">
        <v>4146</v>
      </c>
      <c r="C927" s="746" t="s">
        <v>3145</v>
      </c>
      <c r="D927" s="685" t="s">
        <v>3201</v>
      </c>
      <c r="E927" s="456">
        <v>12.76</v>
      </c>
      <c r="F927" s="747">
        <v>15.953594748447358</v>
      </c>
      <c r="G927" s="1159">
        <f t="shared" si="17"/>
        <v>203.56</v>
      </c>
      <c r="H927" s="1229"/>
      <c r="I927" s="879"/>
      <c r="J927" s="1234"/>
      <c r="K927" s="879"/>
    </row>
    <row r="928" spans="1:11" s="693" customFormat="1" x14ac:dyDescent="0.3">
      <c r="A928" s="430"/>
      <c r="B928" s="430" t="s">
        <v>4147</v>
      </c>
      <c r="C928" s="746" t="s">
        <v>3145</v>
      </c>
      <c r="D928" s="685" t="s">
        <v>3991</v>
      </c>
      <c r="E928" s="457">
        <v>6</v>
      </c>
      <c r="F928" s="747">
        <v>0.41479346345963136</v>
      </c>
      <c r="G928" s="1159">
        <f t="shared" si="17"/>
        <v>2.48</v>
      </c>
      <c r="H928" s="1229"/>
      <c r="I928" s="879"/>
      <c r="J928" s="1234"/>
      <c r="K928" s="879"/>
    </row>
    <row r="929" spans="1:11" s="693" customFormat="1" x14ac:dyDescent="0.3">
      <c r="A929" s="430"/>
      <c r="B929" s="430" t="s">
        <v>4148</v>
      </c>
      <c r="C929" s="746" t="s">
        <v>3145</v>
      </c>
      <c r="D929" s="685" t="s">
        <v>3201</v>
      </c>
      <c r="E929" s="457">
        <v>0.98</v>
      </c>
      <c r="F929" s="747">
        <v>12.762875798757888</v>
      </c>
      <c r="G929" s="1159">
        <f t="shared" si="17"/>
        <v>12.5</v>
      </c>
      <c r="H929" s="1229"/>
      <c r="I929" s="879"/>
      <c r="J929" s="1234"/>
      <c r="K929" s="879"/>
    </row>
    <row r="930" spans="1:11" s="693" customFormat="1" x14ac:dyDescent="0.3">
      <c r="A930" s="430"/>
      <c r="B930" s="430" t="s">
        <v>4149</v>
      </c>
      <c r="C930" s="746" t="s">
        <v>3145</v>
      </c>
      <c r="D930" s="685" t="s">
        <v>3201</v>
      </c>
      <c r="E930" s="456">
        <v>0.9</v>
      </c>
      <c r="F930" s="747">
        <v>21.856424805372885</v>
      </c>
      <c r="G930" s="1159">
        <f t="shared" si="17"/>
        <v>19.670000000000002</v>
      </c>
      <c r="H930" s="1229"/>
      <c r="I930" s="879"/>
      <c r="J930" s="1234"/>
      <c r="K930" s="879"/>
    </row>
    <row r="931" spans="1:11" s="693" customFormat="1" x14ac:dyDescent="0.3">
      <c r="A931" s="430"/>
      <c r="B931" s="430" t="s">
        <v>4150</v>
      </c>
      <c r="C931" s="746" t="s">
        <v>3145</v>
      </c>
      <c r="D931" s="685" t="s">
        <v>3991</v>
      </c>
      <c r="E931" s="456">
        <v>1</v>
      </c>
      <c r="F931" s="747">
        <v>49.41</v>
      </c>
      <c r="G931" s="1159">
        <f t="shared" si="17"/>
        <v>49.41</v>
      </c>
      <c r="H931" s="1229"/>
      <c r="I931" s="879"/>
      <c r="J931" s="1234"/>
      <c r="K931" s="879"/>
    </row>
    <row r="932" spans="1:11" s="699" customFormat="1" x14ac:dyDescent="0.3">
      <c r="A932" s="1344" t="s">
        <v>4471</v>
      </c>
      <c r="B932" s="1345"/>
      <c r="C932" s="1345"/>
      <c r="D932" s="1345"/>
      <c r="E932" s="1345"/>
      <c r="F932" s="1346"/>
      <c r="G932" s="1152">
        <f>TRUNC(SUM(G922:G923),2)</f>
        <v>464.42</v>
      </c>
      <c r="H932" s="1230"/>
    </row>
    <row r="933" spans="1:11" s="693" customFormat="1" x14ac:dyDescent="0.3">
      <c r="A933" s="1344" t="s">
        <v>4472</v>
      </c>
      <c r="B933" s="1345"/>
      <c r="C933" s="1345"/>
      <c r="D933" s="1345"/>
      <c r="E933" s="1345"/>
      <c r="F933" s="1346"/>
      <c r="G933" s="1152">
        <f>TRUNC(SUM(G924:G931),2)</f>
        <v>348.58</v>
      </c>
      <c r="H933" s="1229"/>
    </row>
    <row r="934" spans="1:11" s="693" customFormat="1" x14ac:dyDescent="0.3">
      <c r="A934" s="1156"/>
      <c r="B934" s="1154"/>
      <c r="C934" s="1154"/>
      <c r="D934" s="1154"/>
      <c r="E934" s="1154"/>
      <c r="F934" s="1155" t="s">
        <v>4627</v>
      </c>
      <c r="G934" s="1152">
        <f>TRUNC(SUM(G932:G933),2)</f>
        <v>813</v>
      </c>
      <c r="H934" s="1229"/>
      <c r="J934" s="1233"/>
    </row>
    <row r="935" spans="1:11" s="879" customFormat="1" x14ac:dyDescent="0.3">
      <c r="A935" s="906"/>
      <c r="B935" s="801"/>
      <c r="C935" s="906"/>
      <c r="D935" s="913"/>
      <c r="E935" s="906"/>
      <c r="F935" s="906"/>
      <c r="G935" s="910"/>
      <c r="H935" s="1229"/>
    </row>
    <row r="936" spans="1:11" s="879" customFormat="1" x14ac:dyDescent="0.3">
      <c r="A936" s="906"/>
      <c r="B936" s="801"/>
      <c r="C936" s="906"/>
      <c r="D936" s="913"/>
      <c r="E936" s="906"/>
      <c r="F936" s="906"/>
      <c r="G936" s="910"/>
      <c r="H936" s="1229"/>
    </row>
    <row r="937" spans="1:11" s="893" customFormat="1" ht="26.4" x14ac:dyDescent="0.3">
      <c r="A937" s="1141" t="s">
        <v>3135</v>
      </c>
      <c r="B937" s="1142" t="s">
        <v>3136</v>
      </c>
      <c r="C937" s="1143" t="s">
        <v>3137</v>
      </c>
      <c r="D937" s="1143" t="s">
        <v>3138</v>
      </c>
      <c r="E937" s="1144" t="s">
        <v>3139</v>
      </c>
      <c r="F937" s="1145" t="s">
        <v>4625</v>
      </c>
      <c r="G937" s="1146" t="s">
        <v>4626</v>
      </c>
      <c r="H937" s="1230"/>
    </row>
    <row r="938" spans="1:11" s="893" customFormat="1" ht="4.5" customHeight="1" x14ac:dyDescent="0.3">
      <c r="A938" s="721"/>
      <c r="B938" s="721"/>
      <c r="C938" s="722"/>
      <c r="D938" s="722"/>
      <c r="E938" s="723"/>
      <c r="F938" s="724"/>
      <c r="G938" s="725"/>
      <c r="H938" s="1230"/>
    </row>
    <row r="939" spans="1:11" x14ac:dyDescent="0.3">
      <c r="A939" s="447" t="s">
        <v>247</v>
      </c>
      <c r="B939" s="524" t="s">
        <v>945</v>
      </c>
      <c r="C939" s="448"/>
      <c r="D939" s="728"/>
      <c r="E939" s="448"/>
      <c r="F939" s="448"/>
      <c r="G939" s="449"/>
      <c r="H939" s="1229"/>
    </row>
    <row r="940" spans="1:11" ht="66" x14ac:dyDescent="0.3">
      <c r="A940" s="447" t="s">
        <v>2781</v>
      </c>
      <c r="B940" s="524" t="s">
        <v>4619</v>
      </c>
      <c r="C940" s="451" t="s">
        <v>3141</v>
      </c>
      <c r="D940" s="451"/>
      <c r="E940" s="452"/>
      <c r="F940" s="453"/>
      <c r="G940" s="454"/>
      <c r="H940" s="1229"/>
    </row>
    <row r="941" spans="1:11" x14ac:dyDescent="0.3">
      <c r="A941" s="545"/>
      <c r="B941" s="743" t="s">
        <v>3958</v>
      </c>
      <c r="C941" s="526" t="s">
        <v>3141</v>
      </c>
      <c r="D941" s="686" t="s">
        <v>3142</v>
      </c>
      <c r="E941" s="556">
        <v>3.5850962744150761</v>
      </c>
      <c r="F941" s="747">
        <v>14.3</v>
      </c>
      <c r="G941" s="1159">
        <f t="shared" ref="G941:G959" si="18">TRUNC(E941*F941,2)</f>
        <v>51.26</v>
      </c>
      <c r="H941" s="1229"/>
      <c r="J941" s="1234"/>
    </row>
    <row r="942" spans="1:11" x14ac:dyDescent="0.3">
      <c r="A942" s="545"/>
      <c r="B942" s="743" t="s">
        <v>3957</v>
      </c>
      <c r="C942" s="746" t="s">
        <v>3141</v>
      </c>
      <c r="D942" s="686" t="s">
        <v>3142</v>
      </c>
      <c r="E942" s="556">
        <v>1.289554429065136</v>
      </c>
      <c r="F942" s="591">
        <v>19.12</v>
      </c>
      <c r="G942" s="1159">
        <f t="shared" si="18"/>
        <v>24.65</v>
      </c>
      <c r="H942" s="1229"/>
      <c r="I942" s="879"/>
      <c r="J942" s="1234"/>
      <c r="K942" s="879"/>
    </row>
    <row r="943" spans="1:11" x14ac:dyDescent="0.3">
      <c r="A943" s="551"/>
      <c r="B943" s="551" t="s">
        <v>3971</v>
      </c>
      <c r="C943" s="746" t="s">
        <v>3145</v>
      </c>
      <c r="D943" s="686" t="s">
        <v>3142</v>
      </c>
      <c r="E943" s="555">
        <v>5.878543744710039</v>
      </c>
      <c r="F943" s="747">
        <v>19.05</v>
      </c>
      <c r="G943" s="1159">
        <f t="shared" si="18"/>
        <v>111.98</v>
      </c>
      <c r="H943" s="1229"/>
      <c r="I943" s="879"/>
      <c r="J943" s="1234"/>
      <c r="K943" s="879"/>
    </row>
    <row r="944" spans="1:11" x14ac:dyDescent="0.3">
      <c r="A944" s="430"/>
      <c r="B944" s="430" t="s">
        <v>3515</v>
      </c>
      <c r="C944" s="728" t="s">
        <v>3145</v>
      </c>
      <c r="D944" s="685" t="s">
        <v>583</v>
      </c>
      <c r="E944" s="457">
        <v>2.35E-2</v>
      </c>
      <c r="F944" s="747">
        <v>7.8070782811550927</v>
      </c>
      <c r="G944" s="1159">
        <f t="shared" si="18"/>
        <v>0.18</v>
      </c>
      <c r="H944" s="1229"/>
      <c r="I944" s="879"/>
      <c r="J944" s="1234"/>
      <c r="K944" s="879"/>
    </row>
    <row r="945" spans="1:11" x14ac:dyDescent="0.3">
      <c r="A945" s="430"/>
      <c r="B945" s="430" t="s">
        <v>3516</v>
      </c>
      <c r="C945" s="728" t="s">
        <v>3145</v>
      </c>
      <c r="D945" s="685" t="s">
        <v>583</v>
      </c>
      <c r="E945" s="457">
        <v>1.0800000000000001E-2</v>
      </c>
      <c r="F945" s="747">
        <v>10.34029289251218</v>
      </c>
      <c r="G945" s="1159">
        <f t="shared" si="18"/>
        <v>0.11</v>
      </c>
      <c r="H945" s="1229"/>
      <c r="I945" s="879"/>
      <c r="J945" s="1234"/>
      <c r="K945" s="879"/>
    </row>
    <row r="946" spans="1:11" x14ac:dyDescent="0.3">
      <c r="A946" s="430"/>
      <c r="B946" s="430" t="s">
        <v>3517</v>
      </c>
      <c r="C946" s="728" t="s">
        <v>3145</v>
      </c>
      <c r="D946" s="685" t="s">
        <v>583</v>
      </c>
      <c r="E946" s="456">
        <v>0.2</v>
      </c>
      <c r="F946" s="747">
        <v>7.9369133873525621</v>
      </c>
      <c r="G946" s="1159">
        <f t="shared" si="18"/>
        <v>1.58</v>
      </c>
      <c r="H946" s="1229"/>
      <c r="I946" s="879"/>
      <c r="J946" s="1234"/>
      <c r="K946" s="879"/>
    </row>
    <row r="947" spans="1:11" ht="26.4" x14ac:dyDescent="0.3">
      <c r="A947" s="430"/>
      <c r="B947" s="430" t="s">
        <v>3518</v>
      </c>
      <c r="C947" s="728" t="s">
        <v>3145</v>
      </c>
      <c r="D947" s="685" t="s">
        <v>3292</v>
      </c>
      <c r="E947" s="457">
        <v>0.17369999999999999</v>
      </c>
      <c r="F947" s="747">
        <v>5.6025865265128907</v>
      </c>
      <c r="G947" s="1159">
        <f t="shared" si="18"/>
        <v>0.97</v>
      </c>
      <c r="H947" s="1229"/>
      <c r="I947" s="879"/>
      <c r="J947" s="1234"/>
      <c r="K947" s="879"/>
    </row>
    <row r="948" spans="1:11" ht="26.4" x14ac:dyDescent="0.3">
      <c r="A948" s="430"/>
      <c r="B948" s="430" t="s">
        <v>3312</v>
      </c>
      <c r="C948" s="728" t="s">
        <v>3145</v>
      </c>
      <c r="D948" s="685" t="s">
        <v>3519</v>
      </c>
      <c r="E948" s="457">
        <v>2.29E-2</v>
      </c>
      <c r="F948" s="747">
        <v>321.16188554734646</v>
      </c>
      <c r="G948" s="1159">
        <f t="shared" si="18"/>
        <v>7.35</v>
      </c>
      <c r="H948" s="1229"/>
      <c r="I948" s="879"/>
      <c r="J948" s="1234"/>
      <c r="K948" s="879"/>
    </row>
    <row r="949" spans="1:11" ht="39.6" x14ac:dyDescent="0.3">
      <c r="A949" s="430"/>
      <c r="B949" s="430" t="s">
        <v>3527</v>
      </c>
      <c r="C949" s="728" t="s">
        <v>3145</v>
      </c>
      <c r="D949" s="685" t="s">
        <v>3308</v>
      </c>
      <c r="E949" s="456">
        <f>1*2.1</f>
        <v>2.1</v>
      </c>
      <c r="F949" s="747">
        <v>93.829927970511122</v>
      </c>
      <c r="G949" s="1159">
        <f t="shared" si="18"/>
        <v>197.04</v>
      </c>
      <c r="H949" s="1229"/>
      <c r="I949" s="879"/>
      <c r="J949" s="1234"/>
      <c r="K949" s="879"/>
    </row>
    <row r="950" spans="1:11" ht="52.8" x14ac:dyDescent="0.3">
      <c r="A950" s="430"/>
      <c r="B950" s="430" t="s">
        <v>3520</v>
      </c>
      <c r="C950" s="728" t="s">
        <v>3145</v>
      </c>
      <c r="D950" s="685" t="s">
        <v>3521</v>
      </c>
      <c r="E950" s="456">
        <v>1</v>
      </c>
      <c r="F950" s="747">
        <v>128.85718478320933</v>
      </c>
      <c r="G950" s="1159">
        <f t="shared" si="18"/>
        <v>128.85</v>
      </c>
      <c r="H950" s="1229"/>
      <c r="I950" s="879"/>
      <c r="J950" s="1234"/>
      <c r="K950" s="879"/>
    </row>
    <row r="951" spans="1:11" ht="26.4" x14ac:dyDescent="0.3">
      <c r="A951" s="430"/>
      <c r="B951" s="430" t="s">
        <v>3522</v>
      </c>
      <c r="C951" s="728" t="s">
        <v>3145</v>
      </c>
      <c r="D951" s="685" t="s">
        <v>3352</v>
      </c>
      <c r="E951" s="456">
        <v>19.8</v>
      </c>
      <c r="F951" s="747">
        <v>3.1826615786043982E-2</v>
      </c>
      <c r="G951" s="1159">
        <f t="shared" si="18"/>
        <v>0.63</v>
      </c>
      <c r="H951" s="1229"/>
      <c r="I951" s="879"/>
      <c r="J951" s="1234"/>
      <c r="K951" s="879"/>
    </row>
    <row r="952" spans="1:11" ht="26.4" x14ac:dyDescent="0.3">
      <c r="A952" s="430"/>
      <c r="B952" s="430" t="s">
        <v>3528</v>
      </c>
      <c r="C952" s="728" t="s">
        <v>3145</v>
      </c>
      <c r="D952" s="685" t="s">
        <v>3201</v>
      </c>
      <c r="E952" s="456">
        <v>1</v>
      </c>
      <c r="F952" s="747">
        <v>18.147214026358874</v>
      </c>
      <c r="G952" s="1159">
        <f t="shared" si="18"/>
        <v>18.14</v>
      </c>
      <c r="H952" s="1229"/>
      <c r="I952" s="879"/>
      <c r="J952" s="1234"/>
      <c r="K952" s="879"/>
    </row>
    <row r="953" spans="1:11" ht="39.6" x14ac:dyDescent="0.3">
      <c r="A953" s="430"/>
      <c r="B953" s="430" t="s">
        <v>3523</v>
      </c>
      <c r="C953" s="728" t="s">
        <v>3145</v>
      </c>
      <c r="D953" s="685" t="s">
        <v>210</v>
      </c>
      <c r="E953" s="456">
        <v>5.9</v>
      </c>
      <c r="F953" s="747">
        <v>3.9005187160398846</v>
      </c>
      <c r="G953" s="1159">
        <f t="shared" si="18"/>
        <v>23.01</v>
      </c>
      <c r="H953" s="1229"/>
      <c r="I953" s="879"/>
      <c r="J953" s="1234"/>
      <c r="K953" s="879"/>
    </row>
    <row r="954" spans="1:11" x14ac:dyDescent="0.3">
      <c r="A954" s="430"/>
      <c r="B954" s="430" t="s">
        <v>3524</v>
      </c>
      <c r="C954" s="728" t="s">
        <v>3145</v>
      </c>
      <c r="D954" s="685" t="s">
        <v>583</v>
      </c>
      <c r="E954" s="456">
        <v>0.03</v>
      </c>
      <c r="F954" s="747">
        <v>9.0403703574535061</v>
      </c>
      <c r="G954" s="1159">
        <f t="shared" si="18"/>
        <v>0.27</v>
      </c>
      <c r="H954" s="1229"/>
      <c r="I954" s="879"/>
      <c r="J954" s="1234"/>
      <c r="K954" s="879"/>
    </row>
    <row r="955" spans="1:11" x14ac:dyDescent="0.3">
      <c r="A955" s="430"/>
      <c r="B955" s="430" t="s">
        <v>3525</v>
      </c>
      <c r="C955" s="728" t="s">
        <v>3145</v>
      </c>
      <c r="D955" s="685" t="s">
        <v>3351</v>
      </c>
      <c r="E955" s="456">
        <v>0.36</v>
      </c>
      <c r="F955" s="747">
        <v>559.8160712771147</v>
      </c>
      <c r="G955" s="1159">
        <f t="shared" si="18"/>
        <v>201.53</v>
      </c>
      <c r="H955" s="1229"/>
      <c r="I955" s="879"/>
      <c r="J955" s="1234"/>
      <c r="K955" s="879"/>
    </row>
    <row r="956" spans="1:11" ht="26.4" x14ac:dyDescent="0.3">
      <c r="A956" s="430"/>
      <c r="B956" s="430" t="s">
        <v>3529</v>
      </c>
      <c r="C956" s="728" t="s">
        <v>3145</v>
      </c>
      <c r="D956" s="685" t="s">
        <v>3352</v>
      </c>
      <c r="E956" s="456">
        <v>4</v>
      </c>
      <c r="F956" s="747">
        <v>22.191450295090281</v>
      </c>
      <c r="G956" s="1159">
        <f t="shared" si="18"/>
        <v>88.76</v>
      </c>
      <c r="H956" s="1229"/>
      <c r="I956" s="879"/>
      <c r="J956" s="1234"/>
      <c r="K956" s="879"/>
    </row>
    <row r="957" spans="1:11" s="114" customFormat="1" ht="26.4" x14ac:dyDescent="0.3">
      <c r="A957" s="430"/>
      <c r="B957" s="430" t="s">
        <v>3526</v>
      </c>
      <c r="C957" s="728" t="s">
        <v>3145</v>
      </c>
      <c r="D957" s="685" t="s">
        <v>3352</v>
      </c>
      <c r="E957" s="456">
        <v>1</v>
      </c>
      <c r="F957" s="747">
        <v>107.80641651263305</v>
      </c>
      <c r="G957" s="1159">
        <f t="shared" si="18"/>
        <v>107.8</v>
      </c>
      <c r="H957" s="1229"/>
      <c r="I957" s="879"/>
      <c r="J957" s="1234"/>
      <c r="K957" s="879"/>
    </row>
    <row r="958" spans="1:11" s="114" customFormat="1" ht="39.6" x14ac:dyDescent="0.3">
      <c r="A958" s="430"/>
      <c r="B958" s="430" t="s">
        <v>3858</v>
      </c>
      <c r="C958" s="728" t="s">
        <v>3145</v>
      </c>
      <c r="D958" s="685" t="s">
        <v>3357</v>
      </c>
      <c r="E958" s="456">
        <v>1</v>
      </c>
      <c r="F958" s="747">
        <v>41.415531966969354</v>
      </c>
      <c r="G958" s="1159">
        <f t="shared" si="18"/>
        <v>41.41</v>
      </c>
      <c r="H958" s="1229"/>
      <c r="I958" s="879"/>
      <c r="J958" s="1234"/>
      <c r="K958" s="879"/>
    </row>
    <row r="959" spans="1:11" s="114" customFormat="1" ht="39.6" x14ac:dyDescent="0.3">
      <c r="A959" s="430"/>
      <c r="B959" s="430" t="s">
        <v>3859</v>
      </c>
      <c r="C959" s="728" t="s">
        <v>3145</v>
      </c>
      <c r="D959" s="685" t="s">
        <v>3352</v>
      </c>
      <c r="E959" s="456">
        <v>1</v>
      </c>
      <c r="F959" s="747">
        <v>96.52</v>
      </c>
      <c r="G959" s="1159">
        <f t="shared" si="18"/>
        <v>96.52</v>
      </c>
      <c r="H959" s="1229"/>
      <c r="I959" s="879"/>
      <c r="J959" s="1234"/>
      <c r="K959" s="879"/>
    </row>
    <row r="960" spans="1:11" s="114" customFormat="1" x14ac:dyDescent="0.3">
      <c r="A960" s="1344" t="s">
        <v>4471</v>
      </c>
      <c r="B960" s="1345"/>
      <c r="C960" s="1345"/>
      <c r="D960" s="1345"/>
      <c r="E960" s="1345"/>
      <c r="F960" s="1346"/>
      <c r="G960" s="1152">
        <f>TRUNC(SUM(G941:G943),2)</f>
        <v>187.89</v>
      </c>
      <c r="H960" s="1230"/>
    </row>
    <row r="961" spans="1:11" x14ac:dyDescent="0.3">
      <c r="A961" s="1344" t="s">
        <v>4472</v>
      </c>
      <c r="B961" s="1345"/>
      <c r="C961" s="1345"/>
      <c r="D961" s="1345"/>
      <c r="E961" s="1345"/>
      <c r="F961" s="1346"/>
      <c r="G961" s="1152">
        <f>TRUNC(SUM(G944:G959),2)</f>
        <v>914.15</v>
      </c>
      <c r="H961" s="1229"/>
      <c r="J961" s="1233"/>
    </row>
    <row r="962" spans="1:11" x14ac:dyDescent="0.3">
      <c r="A962" s="1156"/>
      <c r="B962" s="1154"/>
      <c r="C962" s="1154"/>
      <c r="D962" s="1154"/>
      <c r="E962" s="1154"/>
      <c r="F962" s="1155" t="s">
        <v>4627</v>
      </c>
      <c r="G962" s="1152">
        <f>TRUNC(SUM(G960:G961),2)</f>
        <v>1102.04</v>
      </c>
      <c r="H962" s="1229"/>
      <c r="J962" s="1233"/>
    </row>
    <row r="963" spans="1:11" s="879" customFormat="1" x14ac:dyDescent="0.3">
      <c r="A963" s="906"/>
      <c r="B963" s="801"/>
      <c r="C963" s="906"/>
      <c r="D963" s="913"/>
      <c r="E963" s="906"/>
      <c r="F963" s="906"/>
      <c r="G963" s="910"/>
      <c r="H963" s="1229"/>
    </row>
    <row r="964" spans="1:11" s="879" customFormat="1" x14ac:dyDescent="0.3">
      <c r="A964" s="906"/>
      <c r="B964" s="801"/>
      <c r="C964" s="906"/>
      <c r="D964" s="913"/>
      <c r="E964" s="906"/>
      <c r="F964" s="906"/>
      <c r="G964" s="910"/>
      <c r="H964" s="1229"/>
    </row>
    <row r="965" spans="1:11" s="893" customFormat="1" ht="26.4" x14ac:dyDescent="0.3">
      <c r="A965" s="1141" t="s">
        <v>3135</v>
      </c>
      <c r="B965" s="1142" t="s">
        <v>3136</v>
      </c>
      <c r="C965" s="1143" t="s">
        <v>3137</v>
      </c>
      <c r="D965" s="1143" t="s">
        <v>3138</v>
      </c>
      <c r="E965" s="1144" t="s">
        <v>3139</v>
      </c>
      <c r="F965" s="1145" t="s">
        <v>4625</v>
      </c>
      <c r="G965" s="1146" t="s">
        <v>4626</v>
      </c>
      <c r="H965" s="1230"/>
    </row>
    <row r="966" spans="1:11" s="893" customFormat="1" ht="4.5" customHeight="1" x14ac:dyDescent="0.3">
      <c r="A966" s="721"/>
      <c r="B966" s="721"/>
      <c r="C966" s="722"/>
      <c r="D966" s="722"/>
      <c r="E966" s="723"/>
      <c r="F966" s="724"/>
      <c r="G966" s="725"/>
      <c r="H966" s="1230"/>
    </row>
    <row r="967" spans="1:11" x14ac:dyDescent="0.3">
      <c r="A967" s="447" t="s">
        <v>782</v>
      </c>
      <c r="B967" s="524" t="s">
        <v>1025</v>
      </c>
      <c r="C967" s="114"/>
      <c r="D967" s="728"/>
      <c r="E967" s="448"/>
      <c r="F967" s="448"/>
      <c r="G967" s="448"/>
      <c r="H967" s="1229"/>
    </row>
    <row r="968" spans="1:11" ht="66" x14ac:dyDescent="0.3">
      <c r="A968" s="447" t="s">
        <v>2792</v>
      </c>
      <c r="B968" s="524" t="s">
        <v>2719</v>
      </c>
      <c r="C968" s="451" t="s">
        <v>3141</v>
      </c>
      <c r="D968" s="728" t="s">
        <v>237</v>
      </c>
      <c r="E968" s="448">
        <f>1.5*2.1</f>
        <v>3.1500000000000004</v>
      </c>
      <c r="F968" s="448"/>
      <c r="G968" s="448"/>
      <c r="H968" s="1229"/>
    </row>
    <row r="969" spans="1:11" x14ac:dyDescent="0.3">
      <c r="A969" s="551"/>
      <c r="B969" s="551" t="s">
        <v>3970</v>
      </c>
      <c r="C969" s="546" t="s">
        <v>3141</v>
      </c>
      <c r="D969" s="744" t="s">
        <v>3142</v>
      </c>
      <c r="E969" s="393">
        <v>3.7688126919787153</v>
      </c>
      <c r="F969" s="747">
        <v>17.8</v>
      </c>
      <c r="G969" s="1159">
        <f t="shared" ref="G969:G975" si="19">TRUNC(E969*F969,2)</f>
        <v>67.08</v>
      </c>
      <c r="H969" s="1229"/>
      <c r="J969" s="1234"/>
    </row>
    <row r="970" spans="1:11" x14ac:dyDescent="0.3">
      <c r="A970" s="545"/>
      <c r="B970" s="743" t="s">
        <v>3958</v>
      </c>
      <c r="C970" s="546" t="s">
        <v>3141</v>
      </c>
      <c r="D970" s="744" t="s">
        <v>3142</v>
      </c>
      <c r="E970" s="393">
        <v>3.7686183958220401</v>
      </c>
      <c r="F970" s="747">
        <v>14.3</v>
      </c>
      <c r="G970" s="1159">
        <f t="shared" si="19"/>
        <v>53.89</v>
      </c>
      <c r="H970" s="1229"/>
      <c r="I970" s="879"/>
      <c r="J970" s="1234"/>
      <c r="K970" s="879"/>
    </row>
    <row r="971" spans="1:11" ht="52.8" x14ac:dyDescent="0.3">
      <c r="A971" s="430"/>
      <c r="B971" s="430" t="s">
        <v>3356</v>
      </c>
      <c r="C971" s="277" t="s">
        <v>3132</v>
      </c>
      <c r="D971" s="704" t="s">
        <v>3357</v>
      </c>
      <c r="E971" s="393">
        <v>1</v>
      </c>
      <c r="F971" s="747">
        <v>333.21475671344575</v>
      </c>
      <c r="G971" s="1159">
        <f t="shared" si="19"/>
        <v>333.21</v>
      </c>
      <c r="H971" s="1229"/>
      <c r="I971" s="879"/>
      <c r="J971" s="1234"/>
      <c r="K971" s="879"/>
    </row>
    <row r="972" spans="1:11" s="114" customFormat="1" x14ac:dyDescent="0.3">
      <c r="A972" s="430"/>
      <c r="B972" s="430" t="s">
        <v>3358</v>
      </c>
      <c r="C972" s="277" t="s">
        <v>3132</v>
      </c>
      <c r="D972" s="704" t="s">
        <v>3352</v>
      </c>
      <c r="E972" s="393">
        <v>1</v>
      </c>
      <c r="F972" s="747">
        <v>994.36363027860114</v>
      </c>
      <c r="G972" s="1159">
        <f t="shared" si="19"/>
        <v>994.36</v>
      </c>
      <c r="H972" s="1229"/>
      <c r="I972" s="879"/>
      <c r="J972" s="1234"/>
      <c r="K972" s="879"/>
    </row>
    <row r="973" spans="1:11" s="114" customFormat="1" x14ac:dyDescent="0.3">
      <c r="A973" s="430"/>
      <c r="B973" s="430" t="s">
        <v>3353</v>
      </c>
      <c r="C973" s="277" t="s">
        <v>3132</v>
      </c>
      <c r="D973" s="704" t="s">
        <v>3351</v>
      </c>
      <c r="E973" s="393">
        <v>3.15</v>
      </c>
      <c r="F973" s="747">
        <v>128.322612743305</v>
      </c>
      <c r="G973" s="1159">
        <f t="shared" si="19"/>
        <v>404.21</v>
      </c>
      <c r="H973" s="1229"/>
      <c r="I973" s="879"/>
      <c r="J973" s="1234"/>
      <c r="K973" s="879"/>
    </row>
    <row r="974" spans="1:11" s="114" customFormat="1" x14ac:dyDescent="0.3">
      <c r="A974" s="430"/>
      <c r="B974" s="430" t="s">
        <v>3648</v>
      </c>
      <c r="C974" s="383" t="s">
        <v>3132</v>
      </c>
      <c r="D974" s="728" t="s">
        <v>3354</v>
      </c>
      <c r="E974" s="419">
        <v>1</v>
      </c>
      <c r="F974" s="419">
        <v>107.63</v>
      </c>
      <c r="G974" s="1159">
        <f t="shared" si="19"/>
        <v>107.63</v>
      </c>
      <c r="H974" s="1229"/>
      <c r="I974" s="879"/>
      <c r="J974" s="1234"/>
      <c r="K974" s="879"/>
    </row>
    <row r="975" spans="1:11" s="114" customFormat="1" ht="26.4" x14ac:dyDescent="0.3">
      <c r="A975" s="430"/>
      <c r="B975" s="430" t="s">
        <v>3355</v>
      </c>
      <c r="C975" s="277" t="s">
        <v>3132</v>
      </c>
      <c r="D975" s="704" t="s">
        <v>210</v>
      </c>
      <c r="E975" s="393">
        <f>3*3.15</f>
        <v>9.4499999999999993</v>
      </c>
      <c r="F975" s="747">
        <v>17.133654296507114</v>
      </c>
      <c r="G975" s="1159">
        <f t="shared" si="19"/>
        <v>161.91</v>
      </c>
      <c r="H975" s="1229"/>
      <c r="I975" s="879"/>
      <c r="J975" s="1234"/>
      <c r="K975" s="879"/>
    </row>
    <row r="976" spans="1:11" s="114" customFormat="1" x14ac:dyDescent="0.3">
      <c r="A976" s="1344" t="s">
        <v>4471</v>
      </c>
      <c r="B976" s="1345"/>
      <c r="C976" s="1345"/>
      <c r="D976" s="1345"/>
      <c r="E976" s="1345"/>
      <c r="F976" s="1346"/>
      <c r="G976" s="1152">
        <f>TRUNC(SUM(G969:G970),2)</f>
        <v>120.97</v>
      </c>
      <c r="H976" s="1230"/>
    </row>
    <row r="977" spans="1:11" s="114" customFormat="1" x14ac:dyDescent="0.3">
      <c r="A977" s="1344" t="s">
        <v>4472</v>
      </c>
      <c r="B977" s="1345"/>
      <c r="C977" s="1345"/>
      <c r="D977" s="1345"/>
      <c r="E977" s="1345"/>
      <c r="F977" s="1346"/>
      <c r="G977" s="1152">
        <f>TRUNC(SUM(G971:G975),2)</f>
        <v>2001.32</v>
      </c>
      <c r="H977" s="1230"/>
    </row>
    <row r="978" spans="1:11" x14ac:dyDescent="0.3">
      <c r="A978" s="1156"/>
      <c r="B978" s="1154"/>
      <c r="C978" s="1154"/>
      <c r="D978" s="1154"/>
      <c r="E978" s="1154"/>
      <c r="F978" s="1155" t="s">
        <v>4627</v>
      </c>
      <c r="G978" s="1152">
        <f>TRUNC(SUM(G976:G977),2)</f>
        <v>2122.29</v>
      </c>
      <c r="H978" s="1229"/>
      <c r="J978" s="1233"/>
    </row>
    <row r="979" spans="1:11" s="879" customFormat="1" x14ac:dyDescent="0.3">
      <c r="A979" s="906"/>
      <c r="B979" s="801"/>
      <c r="C979" s="906"/>
      <c r="D979" s="913"/>
      <c r="E979" s="906"/>
      <c r="F979" s="906"/>
      <c r="G979" s="910"/>
      <c r="H979" s="1229"/>
    </row>
    <row r="980" spans="1:11" s="879" customFormat="1" x14ac:dyDescent="0.3">
      <c r="A980" s="906"/>
      <c r="B980" s="801"/>
      <c r="C980" s="906"/>
      <c r="D980" s="913"/>
      <c r="E980" s="906"/>
      <c r="F980" s="906"/>
      <c r="G980" s="910"/>
      <c r="H980" s="1229"/>
    </row>
    <row r="981" spans="1:11" s="893" customFormat="1" ht="26.4" x14ac:dyDescent="0.3">
      <c r="A981" s="1141" t="s">
        <v>3135</v>
      </c>
      <c r="B981" s="1142" t="s">
        <v>3136</v>
      </c>
      <c r="C981" s="1143" t="s">
        <v>3137</v>
      </c>
      <c r="D981" s="1143" t="s">
        <v>3138</v>
      </c>
      <c r="E981" s="1144" t="s">
        <v>3139</v>
      </c>
      <c r="F981" s="1145" t="s">
        <v>4625</v>
      </c>
      <c r="G981" s="1146" t="s">
        <v>4626</v>
      </c>
      <c r="H981" s="1230"/>
    </row>
    <row r="982" spans="1:11" s="893" customFormat="1" ht="4.5" customHeight="1" x14ac:dyDescent="0.3">
      <c r="A982" s="721"/>
      <c r="B982" s="721"/>
      <c r="C982" s="722"/>
      <c r="D982" s="722"/>
      <c r="E982" s="723"/>
      <c r="F982" s="724"/>
      <c r="G982" s="725"/>
      <c r="H982" s="1230"/>
    </row>
    <row r="983" spans="1:11" s="693" customFormat="1" x14ac:dyDescent="0.3">
      <c r="A983" s="741" t="s">
        <v>257</v>
      </c>
      <c r="B983" s="524" t="s">
        <v>4152</v>
      </c>
      <c r="C983" s="448"/>
      <c r="D983" s="728"/>
      <c r="E983" s="448"/>
      <c r="F983" s="448"/>
      <c r="G983" s="448"/>
      <c r="H983" s="1229"/>
    </row>
    <row r="984" spans="1:11" s="693" customFormat="1" x14ac:dyDescent="0.3">
      <c r="A984" s="741" t="s">
        <v>814</v>
      </c>
      <c r="B984" s="524" t="s">
        <v>1106</v>
      </c>
      <c r="C984" s="448"/>
      <c r="D984" s="728"/>
      <c r="E984" s="448"/>
      <c r="F984" s="448"/>
      <c r="G984" s="448"/>
      <c r="H984" s="1229"/>
    </row>
    <row r="985" spans="1:11" s="693" customFormat="1" x14ac:dyDescent="0.3">
      <c r="A985" s="741" t="s">
        <v>3024</v>
      </c>
      <c r="B985" s="524" t="s">
        <v>2728</v>
      </c>
      <c r="C985" s="451" t="s">
        <v>3141</v>
      </c>
      <c r="D985" s="728"/>
      <c r="E985" s="448"/>
      <c r="F985" s="448"/>
      <c r="G985" s="448"/>
      <c r="H985" s="1229"/>
    </row>
    <row r="986" spans="1:11" s="699" customFormat="1" x14ac:dyDescent="0.3">
      <c r="A986" s="743"/>
      <c r="B986" s="743" t="s">
        <v>3957</v>
      </c>
      <c r="C986" s="744" t="s">
        <v>3141</v>
      </c>
      <c r="D986" s="744" t="s">
        <v>3142</v>
      </c>
      <c r="E986" s="733">
        <v>0.51023133831985146</v>
      </c>
      <c r="F986" s="747">
        <v>19.12</v>
      </c>
      <c r="G986" s="1159">
        <f>TRUNC(E986*F986,2)</f>
        <v>9.75</v>
      </c>
      <c r="H986" s="1230"/>
      <c r="J986" s="1237"/>
    </row>
    <row r="987" spans="1:11" s="699" customFormat="1" x14ac:dyDescent="0.3">
      <c r="A987" s="557"/>
      <c r="B987" s="551" t="s">
        <v>3958</v>
      </c>
      <c r="C987" s="744" t="s">
        <v>3141</v>
      </c>
      <c r="D987" s="744" t="s">
        <v>3142</v>
      </c>
      <c r="E987" s="733">
        <v>0.67774886780991395</v>
      </c>
      <c r="F987" s="747">
        <v>14.3</v>
      </c>
      <c r="G987" s="1159">
        <f>TRUNC(E987*F987,2)</f>
        <v>9.69</v>
      </c>
      <c r="H987" s="1230"/>
      <c r="I987" s="893"/>
      <c r="J987" s="1237"/>
      <c r="K987" s="893"/>
    </row>
    <row r="988" spans="1:11" s="699" customFormat="1" ht="26.4" x14ac:dyDescent="0.3">
      <c r="A988" s="430"/>
      <c r="B988" s="430" t="s">
        <v>4144</v>
      </c>
      <c r="C988" s="704" t="s">
        <v>3132</v>
      </c>
      <c r="D988" s="704" t="s">
        <v>4099</v>
      </c>
      <c r="E988" s="429">
        <v>1E-3</v>
      </c>
      <c r="F988" s="747">
        <v>71.791176368013097</v>
      </c>
      <c r="G988" s="1159">
        <f>TRUNC(E988*F988,2)</f>
        <v>7.0000000000000007E-2</v>
      </c>
      <c r="H988" s="1230"/>
      <c r="I988" s="893"/>
      <c r="J988" s="1237"/>
      <c r="K988" s="893"/>
    </row>
    <row r="989" spans="1:11" s="699" customFormat="1" x14ac:dyDescent="0.3">
      <c r="A989" s="430"/>
      <c r="B989" s="739" t="s">
        <v>4143</v>
      </c>
      <c r="C989" s="704" t="s">
        <v>3132</v>
      </c>
      <c r="D989" s="704" t="s">
        <v>3307</v>
      </c>
      <c r="E989" s="429">
        <v>1.86</v>
      </c>
      <c r="F989" s="678">
        <v>0.28999999999999998</v>
      </c>
      <c r="G989" s="1159">
        <f>TRUNC(E989*F989,2)</f>
        <v>0.53</v>
      </c>
      <c r="H989" s="1230"/>
      <c r="I989" s="893"/>
      <c r="J989" s="1237"/>
      <c r="K989" s="893"/>
    </row>
    <row r="990" spans="1:11" s="693" customFormat="1" x14ac:dyDescent="0.3">
      <c r="A990" s="1344" t="s">
        <v>4471</v>
      </c>
      <c r="B990" s="1345"/>
      <c r="C990" s="1345"/>
      <c r="D990" s="1345"/>
      <c r="E990" s="1345"/>
      <c r="F990" s="1346"/>
      <c r="G990" s="1152">
        <f>TRUNC(SUM(G983:G984),2)</f>
        <v>0</v>
      </c>
      <c r="H990" s="1229"/>
    </row>
    <row r="991" spans="1:11" s="693" customFormat="1" x14ac:dyDescent="0.3">
      <c r="A991" s="1344" t="s">
        <v>4472</v>
      </c>
      <c r="B991" s="1345"/>
      <c r="C991" s="1345"/>
      <c r="D991" s="1345"/>
      <c r="E991" s="1345"/>
      <c r="F991" s="1346"/>
      <c r="G991" s="1152">
        <f>TRUNC(SUM(G986:G989),2)</f>
        <v>20.04</v>
      </c>
      <c r="H991" s="1229"/>
    </row>
    <row r="992" spans="1:11" s="693" customFormat="1" x14ac:dyDescent="0.3">
      <c r="A992" s="1156"/>
      <c r="B992" s="1154"/>
      <c r="C992" s="1154"/>
      <c r="D992" s="1154"/>
      <c r="E992" s="1154"/>
      <c r="F992" s="1155" t="s">
        <v>4627</v>
      </c>
      <c r="G992" s="1152">
        <f>TRUNC(SUM(G990:G991),2)</f>
        <v>20.04</v>
      </c>
      <c r="H992" s="1229"/>
      <c r="J992" s="1233"/>
    </row>
    <row r="993" spans="1:11" s="879" customFormat="1" x14ac:dyDescent="0.3">
      <c r="A993" s="906"/>
      <c r="B993" s="801"/>
      <c r="C993" s="906"/>
      <c r="D993" s="913"/>
      <c r="E993" s="906"/>
      <c r="F993" s="906"/>
      <c r="G993" s="910"/>
      <c r="H993" s="1229"/>
    </row>
    <row r="994" spans="1:11" s="879" customFormat="1" x14ac:dyDescent="0.3">
      <c r="A994" s="906"/>
      <c r="B994" s="801"/>
      <c r="C994" s="906"/>
      <c r="D994" s="913"/>
      <c r="E994" s="906"/>
      <c r="F994" s="906"/>
      <c r="G994" s="910"/>
      <c r="H994" s="1229"/>
    </row>
    <row r="995" spans="1:11" s="893" customFormat="1" ht="26.4" x14ac:dyDescent="0.3">
      <c r="A995" s="1141" t="s">
        <v>3135</v>
      </c>
      <c r="B995" s="1142" t="s">
        <v>3136</v>
      </c>
      <c r="C995" s="1143" t="s">
        <v>3137</v>
      </c>
      <c r="D995" s="1143" t="s">
        <v>3138</v>
      </c>
      <c r="E995" s="1144" t="s">
        <v>3139</v>
      </c>
      <c r="F995" s="1145" t="s">
        <v>4625</v>
      </c>
      <c r="G995" s="1146" t="s">
        <v>4626</v>
      </c>
      <c r="H995" s="1230"/>
    </row>
    <row r="996" spans="1:11" s="893" customFormat="1" ht="4.5" customHeight="1" x14ac:dyDescent="0.3">
      <c r="A996" s="721"/>
      <c r="B996" s="721"/>
      <c r="C996" s="722"/>
      <c r="D996" s="722"/>
      <c r="E996" s="723"/>
      <c r="F996" s="724"/>
      <c r="G996" s="725"/>
      <c r="H996" s="1230"/>
    </row>
    <row r="997" spans="1:11" s="879" customFormat="1" x14ac:dyDescent="0.3">
      <c r="A997" s="871" t="s">
        <v>257</v>
      </c>
      <c r="B997" s="524" t="s">
        <v>4152</v>
      </c>
      <c r="C997" s="448"/>
      <c r="D997" s="728"/>
      <c r="E997" s="448"/>
      <c r="F997" s="448"/>
      <c r="G997" s="448"/>
      <c r="H997" s="1229"/>
    </row>
    <row r="998" spans="1:11" s="879" customFormat="1" x14ac:dyDescent="0.3">
      <c r="A998" s="871" t="s">
        <v>822</v>
      </c>
      <c r="B998" s="524" t="s">
        <v>4591</v>
      </c>
      <c r="C998" s="448"/>
      <c r="D998" s="728"/>
      <c r="E998" s="448"/>
      <c r="F998" s="448"/>
      <c r="G998" s="448"/>
      <c r="H998" s="1229"/>
    </row>
    <row r="999" spans="1:11" s="879" customFormat="1" ht="26.4" x14ac:dyDescent="0.3">
      <c r="A999" s="871" t="s">
        <v>2799</v>
      </c>
      <c r="B999" s="524" t="s">
        <v>4587</v>
      </c>
      <c r="C999" s="451" t="s">
        <v>3141</v>
      </c>
      <c r="D999" s="728"/>
      <c r="E999" s="448"/>
      <c r="F999" s="448"/>
      <c r="G999" s="448"/>
      <c r="H999" s="1229"/>
    </row>
    <row r="1000" spans="1:11" s="879" customFormat="1" x14ac:dyDescent="0.3">
      <c r="A1000" s="914"/>
      <c r="B1000" s="914" t="s">
        <v>3957</v>
      </c>
      <c r="C1000" s="912" t="s">
        <v>3141</v>
      </c>
      <c r="D1000" s="912" t="s">
        <v>3142</v>
      </c>
      <c r="E1000" s="733">
        <v>0.39883986871118399</v>
      </c>
      <c r="F1000" s="747">
        <v>19.12</v>
      </c>
      <c r="G1000" s="1159">
        <f>TRUNC(E1000*F1000,2)</f>
        <v>7.62</v>
      </c>
      <c r="H1000" s="1229"/>
      <c r="J1000" s="1234"/>
    </row>
    <row r="1001" spans="1:11" s="879" customFormat="1" x14ac:dyDescent="0.3">
      <c r="A1001" s="557"/>
      <c r="B1001" s="551" t="s">
        <v>3958</v>
      </c>
      <c r="C1001" s="912" t="s">
        <v>3141</v>
      </c>
      <c r="D1001" s="912" t="s">
        <v>3142</v>
      </c>
      <c r="E1001" s="733">
        <v>0.9572156849068415</v>
      </c>
      <c r="F1001" s="747">
        <v>14.3</v>
      </c>
      <c r="G1001" s="1159">
        <f>TRUNC(E1001*F1001,2)</f>
        <v>13.68</v>
      </c>
      <c r="H1001" s="1229"/>
      <c r="J1001" s="1234"/>
    </row>
    <row r="1002" spans="1:11" s="893" customFormat="1" x14ac:dyDescent="0.3">
      <c r="A1002" s="430"/>
      <c r="B1002" s="430" t="s">
        <v>4594</v>
      </c>
      <c r="C1002" s="728" t="s">
        <v>3132</v>
      </c>
      <c r="D1002" s="728" t="s">
        <v>3307</v>
      </c>
      <c r="E1002" s="446">
        <v>0.52</v>
      </c>
      <c r="F1002" s="747">
        <v>2.3009992425645227</v>
      </c>
      <c r="G1002" s="1159">
        <f>TRUNC(E1002*F1002,2)</f>
        <v>1.19</v>
      </c>
      <c r="H1002" s="1229"/>
      <c r="I1002" s="879"/>
      <c r="J1002" s="1234"/>
      <c r="K1002" s="879"/>
    </row>
    <row r="1003" spans="1:11" s="893" customFormat="1" ht="26.4" x14ac:dyDescent="0.3">
      <c r="A1003" s="430"/>
      <c r="B1003" s="739" t="s">
        <v>4596</v>
      </c>
      <c r="C1003" s="728" t="s">
        <v>3132</v>
      </c>
      <c r="D1003" s="728" t="s">
        <v>3292</v>
      </c>
      <c r="E1003" s="446">
        <v>0.2</v>
      </c>
      <c r="F1003" s="678">
        <v>20.14141336991479</v>
      </c>
      <c r="G1003" s="1159">
        <f>TRUNC(E1003*F1003,2)</f>
        <v>4.0199999999999996</v>
      </c>
      <c r="H1003" s="1229"/>
      <c r="I1003" s="879"/>
      <c r="J1003" s="1234"/>
      <c r="K1003" s="879"/>
    </row>
    <row r="1004" spans="1:11" s="893" customFormat="1" ht="26.4" x14ac:dyDescent="0.3">
      <c r="A1004" s="430"/>
      <c r="B1004" s="739" t="s">
        <v>4595</v>
      </c>
      <c r="C1004" s="728" t="s">
        <v>3132</v>
      </c>
      <c r="D1004" s="728" t="s">
        <v>3650</v>
      </c>
      <c r="E1004" s="446">
        <v>1.05</v>
      </c>
      <c r="F1004" s="678">
        <v>117.95</v>
      </c>
      <c r="G1004" s="1159">
        <f>TRUNC(E1004*F1004,2)</f>
        <v>123.84</v>
      </c>
      <c r="H1004" s="1229"/>
      <c r="I1004" s="879"/>
      <c r="J1004" s="1234"/>
      <c r="K1004" s="879"/>
    </row>
    <row r="1005" spans="1:11" s="879" customFormat="1" x14ac:dyDescent="0.3">
      <c r="A1005" s="1344" t="s">
        <v>4471</v>
      </c>
      <c r="B1005" s="1345"/>
      <c r="C1005" s="1345"/>
      <c r="D1005" s="1345"/>
      <c r="E1005" s="1345"/>
      <c r="F1005" s="1346"/>
      <c r="G1005" s="1152">
        <f>TRUNC(SUM(G1000:G1001),2)</f>
        <v>21.3</v>
      </c>
      <c r="H1005" s="1229"/>
    </row>
    <row r="1006" spans="1:11" s="879" customFormat="1" x14ac:dyDescent="0.3">
      <c r="A1006" s="1344" t="s">
        <v>4472</v>
      </c>
      <c r="B1006" s="1345"/>
      <c r="C1006" s="1345"/>
      <c r="D1006" s="1345"/>
      <c r="E1006" s="1345"/>
      <c r="F1006" s="1346"/>
      <c r="G1006" s="1152">
        <f>TRUNC(SUM(G1002:G1004),2)</f>
        <v>129.05000000000001</v>
      </c>
      <c r="H1006" s="1229"/>
    </row>
    <row r="1007" spans="1:11" s="879" customFormat="1" x14ac:dyDescent="0.3">
      <c r="A1007" s="1156"/>
      <c r="B1007" s="1154"/>
      <c r="C1007" s="1154"/>
      <c r="D1007" s="1154"/>
      <c r="E1007" s="1154"/>
      <c r="F1007" s="1155" t="s">
        <v>4627</v>
      </c>
      <c r="G1007" s="1152">
        <f>TRUNC(SUM(G1005:G1006),2)</f>
        <v>150.35</v>
      </c>
      <c r="H1007" s="1229"/>
      <c r="J1007" s="1233"/>
    </row>
    <row r="1008" spans="1:11" s="879" customFormat="1" x14ac:dyDescent="0.3">
      <c r="A1008" s="906"/>
      <c r="B1008" s="801"/>
      <c r="C1008" s="906"/>
      <c r="D1008" s="913"/>
      <c r="E1008" s="906"/>
      <c r="F1008" s="906"/>
      <c r="G1008" s="910"/>
      <c r="H1008" s="1229"/>
    </row>
    <row r="1009" spans="1:11" s="879" customFormat="1" x14ac:dyDescent="0.3">
      <c r="A1009" s="906"/>
      <c r="B1009" s="801"/>
      <c r="C1009" s="906"/>
      <c r="D1009" s="913"/>
      <c r="E1009" s="906"/>
      <c r="F1009" s="906"/>
      <c r="G1009" s="910"/>
      <c r="H1009" s="1229"/>
    </row>
    <row r="1010" spans="1:11" s="893" customFormat="1" ht="26.4" x14ac:dyDescent="0.3">
      <c r="A1010" s="1141" t="s">
        <v>3135</v>
      </c>
      <c r="B1010" s="1142" t="s">
        <v>3136</v>
      </c>
      <c r="C1010" s="1143" t="s">
        <v>3137</v>
      </c>
      <c r="D1010" s="1143" t="s">
        <v>3138</v>
      </c>
      <c r="E1010" s="1144" t="s">
        <v>3139</v>
      </c>
      <c r="F1010" s="1145" t="s">
        <v>4625</v>
      </c>
      <c r="G1010" s="1146" t="s">
        <v>4626</v>
      </c>
      <c r="H1010" s="1230"/>
    </row>
    <row r="1011" spans="1:11" s="893" customFormat="1" ht="4.5" customHeight="1" x14ac:dyDescent="0.3">
      <c r="A1011" s="721"/>
      <c r="B1011" s="721"/>
      <c r="C1011" s="722"/>
      <c r="D1011" s="722"/>
      <c r="E1011" s="723"/>
      <c r="F1011" s="724"/>
      <c r="G1011" s="725"/>
      <c r="H1011" s="1230"/>
    </row>
    <row r="1012" spans="1:11" s="879" customFormat="1" x14ac:dyDescent="0.3">
      <c r="A1012" s="871" t="s">
        <v>257</v>
      </c>
      <c r="B1012" s="524" t="s">
        <v>4152</v>
      </c>
      <c r="C1012" s="448"/>
      <c r="D1012" s="728"/>
      <c r="E1012" s="448"/>
      <c r="F1012" s="448"/>
      <c r="G1012" s="448"/>
      <c r="H1012" s="1229"/>
    </row>
    <row r="1013" spans="1:11" s="879" customFormat="1" x14ac:dyDescent="0.3">
      <c r="A1013" s="871" t="s">
        <v>822</v>
      </c>
      <c r="B1013" s="524" t="s">
        <v>4591</v>
      </c>
      <c r="C1013" s="448"/>
      <c r="D1013" s="728"/>
      <c r="E1013" s="448"/>
      <c r="F1013" s="448"/>
      <c r="G1013" s="448"/>
      <c r="H1013" s="1229"/>
    </row>
    <row r="1014" spans="1:11" s="879" customFormat="1" ht="26.4" x14ac:dyDescent="0.3">
      <c r="A1014" s="871" t="s">
        <v>4561</v>
      </c>
      <c r="B1014" s="524" t="s">
        <v>4588</v>
      </c>
      <c r="C1014" s="451" t="s">
        <v>3141</v>
      </c>
      <c r="D1014" s="728"/>
      <c r="E1014" s="448"/>
      <c r="F1014" s="448"/>
      <c r="G1014" s="448"/>
      <c r="H1014" s="1229"/>
    </row>
    <row r="1015" spans="1:11" s="879" customFormat="1" x14ac:dyDescent="0.3">
      <c r="A1015" s="914"/>
      <c r="B1015" s="914" t="s">
        <v>3957</v>
      </c>
      <c r="C1015" s="912" t="s">
        <v>3141</v>
      </c>
      <c r="D1015" s="912" t="s">
        <v>3142</v>
      </c>
      <c r="E1015" s="733">
        <v>0.39883986871118399</v>
      </c>
      <c r="F1015" s="747">
        <v>19.12</v>
      </c>
      <c r="G1015" s="1159">
        <f>TRUNC(E1015*F1015,2)</f>
        <v>7.62</v>
      </c>
      <c r="H1015" s="1229"/>
      <c r="J1015" s="1234"/>
    </row>
    <row r="1016" spans="1:11" s="879" customFormat="1" x14ac:dyDescent="0.3">
      <c r="A1016" s="557"/>
      <c r="B1016" s="551" t="s">
        <v>3958</v>
      </c>
      <c r="C1016" s="912" t="s">
        <v>3141</v>
      </c>
      <c r="D1016" s="912" t="s">
        <v>3142</v>
      </c>
      <c r="E1016" s="733">
        <v>0.95721568490684139</v>
      </c>
      <c r="F1016" s="747">
        <v>14.3</v>
      </c>
      <c r="G1016" s="1159">
        <f>TRUNC(E1016*F1016,2)</f>
        <v>13.68</v>
      </c>
      <c r="H1016" s="1229"/>
      <c r="J1016" s="1234"/>
    </row>
    <row r="1017" spans="1:11" s="893" customFormat="1" x14ac:dyDescent="0.3">
      <c r="A1017" s="430"/>
      <c r="B1017" s="430" t="s">
        <v>4594</v>
      </c>
      <c r="C1017" s="728" t="s">
        <v>3132</v>
      </c>
      <c r="D1017" s="728" t="s">
        <v>3307</v>
      </c>
      <c r="E1017" s="446">
        <v>0.52</v>
      </c>
      <c r="F1017" s="747">
        <v>2.3009992425645227</v>
      </c>
      <c r="G1017" s="1159">
        <f>TRUNC(E1017*F1017,2)</f>
        <v>1.19</v>
      </c>
      <c r="H1017" s="1229"/>
      <c r="I1017" s="879"/>
      <c r="J1017" s="1234"/>
      <c r="K1017" s="879"/>
    </row>
    <row r="1018" spans="1:11" s="893" customFormat="1" x14ac:dyDescent="0.3">
      <c r="A1018" s="430"/>
      <c r="B1018" s="739" t="s">
        <v>4593</v>
      </c>
      <c r="C1018" s="728" t="s">
        <v>3132</v>
      </c>
      <c r="D1018" s="728" t="s">
        <v>3307</v>
      </c>
      <c r="E1018" s="446">
        <v>4</v>
      </c>
      <c r="F1018" s="678">
        <v>0.68600457418323635</v>
      </c>
      <c r="G1018" s="1159">
        <f>TRUNC(E1018*F1018,2)</f>
        <v>2.74</v>
      </c>
      <c r="H1018" s="1229"/>
      <c r="I1018" s="879"/>
      <c r="J1018" s="1234"/>
      <c r="K1018" s="879"/>
    </row>
    <row r="1019" spans="1:11" s="893" customFormat="1" ht="26.4" x14ac:dyDescent="0.3">
      <c r="A1019" s="430"/>
      <c r="B1019" s="739" t="s">
        <v>4592</v>
      </c>
      <c r="C1019" s="728" t="s">
        <v>3132</v>
      </c>
      <c r="D1019" s="728" t="s">
        <v>3650</v>
      </c>
      <c r="E1019" s="446">
        <v>1.05</v>
      </c>
      <c r="F1019" s="678">
        <v>33.97</v>
      </c>
      <c r="G1019" s="1159">
        <f>TRUNC(E1019*F1019,2)</f>
        <v>35.659999999999997</v>
      </c>
      <c r="H1019" s="1229"/>
      <c r="I1019" s="879"/>
      <c r="J1019" s="1234"/>
      <c r="K1019" s="879"/>
    </row>
    <row r="1020" spans="1:11" s="879" customFormat="1" x14ac:dyDescent="0.3">
      <c r="A1020" s="1344" t="s">
        <v>4471</v>
      </c>
      <c r="B1020" s="1345"/>
      <c r="C1020" s="1345"/>
      <c r="D1020" s="1345"/>
      <c r="E1020" s="1345"/>
      <c r="F1020" s="1346"/>
      <c r="G1020" s="1152">
        <f>TRUNC(SUM(G1015:G1016),2)</f>
        <v>21.3</v>
      </c>
      <c r="H1020" s="1229"/>
    </row>
    <row r="1021" spans="1:11" s="879" customFormat="1" x14ac:dyDescent="0.3">
      <c r="A1021" s="1344" t="s">
        <v>4472</v>
      </c>
      <c r="B1021" s="1345"/>
      <c r="C1021" s="1345"/>
      <c r="D1021" s="1345"/>
      <c r="E1021" s="1345"/>
      <c r="F1021" s="1346"/>
      <c r="G1021" s="1152">
        <f>TRUNC(SUM(G1017:G1019),2)</f>
        <v>39.590000000000003</v>
      </c>
      <c r="H1021" s="1229"/>
    </row>
    <row r="1022" spans="1:11" s="879" customFormat="1" x14ac:dyDescent="0.3">
      <c r="A1022" s="1156"/>
      <c r="B1022" s="1154"/>
      <c r="C1022" s="1154"/>
      <c r="D1022" s="1154"/>
      <c r="E1022" s="1154"/>
      <c r="F1022" s="1155" t="s">
        <v>4627</v>
      </c>
      <c r="G1022" s="1152">
        <f>TRUNC(SUM(G1020:G1021),2)</f>
        <v>60.89</v>
      </c>
      <c r="H1022" s="1229"/>
      <c r="J1022" s="1233"/>
    </row>
    <row r="1023" spans="1:11" s="879" customFormat="1" x14ac:dyDescent="0.3">
      <c r="A1023" s="906"/>
      <c r="B1023" s="801"/>
      <c r="C1023" s="906"/>
      <c r="D1023" s="913"/>
      <c r="E1023" s="906"/>
      <c r="F1023" s="906"/>
      <c r="G1023" s="910"/>
      <c r="H1023" s="1229"/>
    </row>
    <row r="1024" spans="1:11" s="879" customFormat="1" x14ac:dyDescent="0.3">
      <c r="A1024" s="906"/>
      <c r="B1024" s="801"/>
      <c r="C1024" s="906"/>
      <c r="D1024" s="913"/>
      <c r="E1024" s="906"/>
      <c r="F1024" s="906"/>
      <c r="G1024" s="910"/>
      <c r="H1024" s="1229"/>
    </row>
    <row r="1025" spans="1:10" s="893" customFormat="1" ht="26.4" x14ac:dyDescent="0.3">
      <c r="A1025" s="1141" t="s">
        <v>3135</v>
      </c>
      <c r="B1025" s="1142" t="s">
        <v>3136</v>
      </c>
      <c r="C1025" s="1143" t="s">
        <v>3137</v>
      </c>
      <c r="D1025" s="1143" t="s">
        <v>3138</v>
      </c>
      <c r="E1025" s="1144" t="s">
        <v>3139</v>
      </c>
      <c r="F1025" s="1145" t="s">
        <v>4625</v>
      </c>
      <c r="G1025" s="1146" t="s">
        <v>4626</v>
      </c>
      <c r="H1025" s="1230"/>
    </row>
    <row r="1026" spans="1:10" s="893" customFormat="1" ht="4.5" customHeight="1" x14ac:dyDescent="0.3">
      <c r="A1026" s="721"/>
      <c r="B1026" s="721"/>
      <c r="C1026" s="722"/>
      <c r="D1026" s="722"/>
      <c r="E1026" s="723"/>
      <c r="F1026" s="724"/>
      <c r="G1026" s="725"/>
      <c r="H1026" s="1230"/>
    </row>
    <row r="1027" spans="1:10" x14ac:dyDescent="0.3">
      <c r="A1027" s="447" t="s">
        <v>257</v>
      </c>
      <c r="B1027" s="524" t="s">
        <v>1070</v>
      </c>
      <c r="C1027" s="448"/>
      <c r="D1027" s="728"/>
      <c r="E1027" s="448"/>
      <c r="F1027" s="448"/>
      <c r="G1027" s="448"/>
      <c r="H1027" s="1229"/>
    </row>
    <row r="1028" spans="1:10" x14ac:dyDescent="0.3">
      <c r="A1028" s="447" t="s">
        <v>845</v>
      </c>
      <c r="B1028" s="524" t="s">
        <v>1067</v>
      </c>
      <c r="C1028" s="448"/>
      <c r="D1028" s="728"/>
      <c r="E1028" s="448"/>
      <c r="F1028" s="448"/>
      <c r="G1028" s="448"/>
      <c r="H1028" s="1229"/>
    </row>
    <row r="1029" spans="1:10" ht="79.2" x14ac:dyDescent="0.3">
      <c r="A1029" s="447" t="s">
        <v>2810</v>
      </c>
      <c r="B1029" s="524" t="s">
        <v>4547</v>
      </c>
      <c r="C1029" s="451" t="s">
        <v>3141</v>
      </c>
      <c r="D1029" s="728"/>
      <c r="E1029" s="448"/>
      <c r="F1029" s="448"/>
      <c r="G1029" s="448"/>
      <c r="H1029" s="1229"/>
    </row>
    <row r="1030" spans="1:10" s="114" customFormat="1" ht="26.4" x14ac:dyDescent="0.3">
      <c r="A1030" s="430"/>
      <c r="B1030" s="430" t="s">
        <v>3445</v>
      </c>
      <c r="C1030" s="277" t="s">
        <v>3132</v>
      </c>
      <c r="D1030" s="704" t="s">
        <v>3308</v>
      </c>
      <c r="E1030" s="393">
        <v>1</v>
      </c>
      <c r="F1030" s="747">
        <v>63.56</v>
      </c>
      <c r="G1030" s="1159">
        <f>TRUNC(E1030*F1030,2)</f>
        <v>63.56</v>
      </c>
      <c r="H1030" s="1230"/>
    </row>
    <row r="1031" spans="1:10" x14ac:dyDescent="0.3">
      <c r="A1031" s="1344" t="s">
        <v>4471</v>
      </c>
      <c r="B1031" s="1345"/>
      <c r="C1031" s="1345"/>
      <c r="D1031" s="1345"/>
      <c r="E1031" s="1345"/>
      <c r="F1031" s="1346"/>
      <c r="G1031" s="1152">
        <f>TRUNC(SUM(G1026:G1027),2)</f>
        <v>0</v>
      </c>
      <c r="H1031" s="1229"/>
    </row>
    <row r="1032" spans="1:10" x14ac:dyDescent="0.3">
      <c r="A1032" s="1344" t="s">
        <v>4472</v>
      </c>
      <c r="B1032" s="1345"/>
      <c r="C1032" s="1345"/>
      <c r="D1032" s="1345"/>
      <c r="E1032" s="1345"/>
      <c r="F1032" s="1346"/>
      <c r="G1032" s="1152">
        <f>TRUNC(SUM(G1028:G1030),2)</f>
        <v>63.56</v>
      </c>
      <c r="H1032" s="1229"/>
    </row>
    <row r="1033" spans="1:10" x14ac:dyDescent="0.3">
      <c r="A1033" s="1156"/>
      <c r="B1033" s="1154"/>
      <c r="C1033" s="1154"/>
      <c r="D1033" s="1154"/>
      <c r="E1033" s="1154"/>
      <c r="F1033" s="1155" t="s">
        <v>4627</v>
      </c>
      <c r="G1033" s="1152">
        <f>TRUNC(SUM(G1031:G1032),2)</f>
        <v>63.56</v>
      </c>
      <c r="H1033" s="1229"/>
      <c r="J1033" s="1233"/>
    </row>
    <row r="1034" spans="1:10" s="879" customFormat="1" x14ac:dyDescent="0.3">
      <c r="A1034" s="906"/>
      <c r="B1034" s="801"/>
      <c r="C1034" s="906"/>
      <c r="D1034" s="913"/>
      <c r="E1034" s="906"/>
      <c r="F1034" s="906"/>
      <c r="G1034" s="910"/>
      <c r="H1034" s="1229"/>
    </row>
    <row r="1035" spans="1:10" s="879" customFormat="1" x14ac:dyDescent="0.3">
      <c r="A1035" s="906"/>
      <c r="B1035" s="801"/>
      <c r="C1035" s="906"/>
      <c r="D1035" s="913"/>
      <c r="E1035" s="906"/>
      <c r="F1035" s="906"/>
      <c r="G1035" s="910"/>
      <c r="H1035" s="1229"/>
    </row>
    <row r="1036" spans="1:10" s="893" customFormat="1" ht="26.4" x14ac:dyDescent="0.3">
      <c r="A1036" s="1141" t="s">
        <v>3135</v>
      </c>
      <c r="B1036" s="1142" t="s">
        <v>3136</v>
      </c>
      <c r="C1036" s="1143" t="s">
        <v>3137</v>
      </c>
      <c r="D1036" s="1143" t="s">
        <v>3138</v>
      </c>
      <c r="E1036" s="1144" t="s">
        <v>3139</v>
      </c>
      <c r="F1036" s="1145" t="s">
        <v>4625</v>
      </c>
      <c r="G1036" s="1146" t="s">
        <v>4626</v>
      </c>
      <c r="H1036" s="1230"/>
    </row>
    <row r="1037" spans="1:10" s="893" customFormat="1" ht="4.5" customHeight="1" x14ac:dyDescent="0.3">
      <c r="A1037" s="721"/>
      <c r="B1037" s="721"/>
      <c r="C1037" s="722"/>
      <c r="D1037" s="722"/>
      <c r="E1037" s="723"/>
      <c r="F1037" s="724"/>
      <c r="G1037" s="725"/>
      <c r="H1037" s="1230"/>
    </row>
    <row r="1038" spans="1:10" s="879" customFormat="1" x14ac:dyDescent="0.3">
      <c r="A1038" s="871" t="s">
        <v>257</v>
      </c>
      <c r="B1038" s="524" t="s">
        <v>1070</v>
      </c>
      <c r="C1038" s="448"/>
      <c r="D1038" s="728"/>
      <c r="E1038" s="448"/>
      <c r="F1038" s="448"/>
      <c r="G1038" s="448"/>
      <c r="H1038" s="1229"/>
    </row>
    <row r="1039" spans="1:10" s="879" customFormat="1" x14ac:dyDescent="0.3">
      <c r="A1039" s="871" t="s">
        <v>845</v>
      </c>
      <c r="B1039" s="524" t="s">
        <v>1067</v>
      </c>
      <c r="C1039" s="448"/>
      <c r="D1039" s="728"/>
      <c r="E1039" s="448"/>
      <c r="F1039" s="448"/>
      <c r="G1039" s="448"/>
      <c r="H1039" s="1229"/>
    </row>
    <row r="1040" spans="1:10" s="879" customFormat="1" ht="66" x14ac:dyDescent="0.3">
      <c r="A1040" s="871" t="s">
        <v>2810</v>
      </c>
      <c r="B1040" s="524" t="s">
        <v>4546</v>
      </c>
      <c r="C1040" s="451" t="s">
        <v>3141</v>
      </c>
      <c r="D1040" s="728"/>
      <c r="E1040" s="448"/>
      <c r="F1040" s="448"/>
      <c r="G1040" s="448"/>
      <c r="H1040" s="1229"/>
    </row>
    <row r="1041" spans="1:11" s="893" customFormat="1" x14ac:dyDescent="0.3">
      <c r="A1041" s="914"/>
      <c r="B1041" s="914" t="s">
        <v>3958</v>
      </c>
      <c r="C1041" s="912" t="s">
        <v>3141</v>
      </c>
      <c r="D1041" s="912" t="s">
        <v>3142</v>
      </c>
      <c r="E1041" s="733">
        <v>0.9572156849068415</v>
      </c>
      <c r="F1041" s="747">
        <v>14.3</v>
      </c>
      <c r="G1041" s="1159">
        <f>TRUNC(E1041*F1041,2)</f>
        <v>13.68</v>
      </c>
      <c r="H1041" s="1230"/>
      <c r="J1041" s="1237"/>
    </row>
    <row r="1042" spans="1:11" s="893" customFormat="1" x14ac:dyDescent="0.3">
      <c r="A1042" s="557"/>
      <c r="B1042" s="551" t="s">
        <v>3972</v>
      </c>
      <c r="C1042" s="912" t="s">
        <v>3132</v>
      </c>
      <c r="D1042" s="912" t="s">
        <v>3142</v>
      </c>
      <c r="E1042" s="733">
        <v>0.95713176278822776</v>
      </c>
      <c r="F1042" s="747">
        <v>19.02</v>
      </c>
      <c r="G1042" s="1159">
        <f>TRUNC(E1042*F1042,2)</f>
        <v>18.2</v>
      </c>
      <c r="H1042" s="1230"/>
      <c r="J1042" s="1237"/>
    </row>
    <row r="1043" spans="1:11" s="879" customFormat="1" x14ac:dyDescent="0.3">
      <c r="A1043" s="1344" t="s">
        <v>4471</v>
      </c>
      <c r="B1043" s="1345"/>
      <c r="C1043" s="1345"/>
      <c r="D1043" s="1345"/>
      <c r="E1043" s="1345"/>
      <c r="F1043" s="1346"/>
      <c r="G1043" s="1152">
        <v>0</v>
      </c>
      <c r="H1043" s="1229"/>
    </row>
    <row r="1044" spans="1:11" s="879" customFormat="1" x14ac:dyDescent="0.3">
      <c r="A1044" s="1344" t="s">
        <v>4472</v>
      </c>
      <c r="B1044" s="1345"/>
      <c r="C1044" s="1345"/>
      <c r="D1044" s="1345"/>
      <c r="E1044" s="1345"/>
      <c r="F1044" s="1346"/>
      <c r="G1044" s="1152">
        <f>TRUNC(SUM(G1040:G1042),2)</f>
        <v>31.88</v>
      </c>
      <c r="H1044" s="1229"/>
    </row>
    <row r="1045" spans="1:11" s="879" customFormat="1" x14ac:dyDescent="0.3">
      <c r="A1045" s="1156"/>
      <c r="B1045" s="1154"/>
      <c r="C1045" s="1154"/>
      <c r="D1045" s="1154"/>
      <c r="E1045" s="1154"/>
      <c r="F1045" s="1155" t="s">
        <v>4627</v>
      </c>
      <c r="G1045" s="1152">
        <f>TRUNC(SUM(G1043:G1044),2)</f>
        <v>31.88</v>
      </c>
      <c r="H1045" s="1229"/>
      <c r="J1045" s="1233"/>
    </row>
    <row r="1046" spans="1:11" s="879" customFormat="1" x14ac:dyDescent="0.3">
      <c r="A1046" s="906"/>
      <c r="B1046" s="801"/>
      <c r="C1046" s="906"/>
      <c r="D1046" s="913"/>
      <c r="E1046" s="906"/>
      <c r="F1046" s="906"/>
      <c r="G1046" s="910"/>
      <c r="H1046" s="1229"/>
    </row>
    <row r="1047" spans="1:11" s="879" customFormat="1" x14ac:dyDescent="0.3">
      <c r="A1047" s="906"/>
      <c r="B1047" s="801"/>
      <c r="C1047" s="906"/>
      <c r="D1047" s="913"/>
      <c r="E1047" s="906"/>
      <c r="F1047" s="906"/>
      <c r="G1047" s="910"/>
      <c r="H1047" s="1229"/>
    </row>
    <row r="1048" spans="1:11" s="893" customFormat="1" ht="26.4" x14ac:dyDescent="0.3">
      <c r="A1048" s="1141" t="s">
        <v>3135</v>
      </c>
      <c r="B1048" s="1142" t="s">
        <v>3136</v>
      </c>
      <c r="C1048" s="1143" t="s">
        <v>3137</v>
      </c>
      <c r="D1048" s="1143" t="s">
        <v>3138</v>
      </c>
      <c r="E1048" s="1144" t="s">
        <v>3139</v>
      </c>
      <c r="F1048" s="1145" t="s">
        <v>4625</v>
      </c>
      <c r="G1048" s="1146" t="s">
        <v>4626</v>
      </c>
      <c r="H1048" s="1230"/>
    </row>
    <row r="1049" spans="1:11" s="893" customFormat="1" ht="4.5" customHeight="1" x14ac:dyDescent="0.3">
      <c r="A1049" s="721"/>
      <c r="B1049" s="721"/>
      <c r="C1049" s="722"/>
      <c r="D1049" s="722"/>
      <c r="E1049" s="723"/>
      <c r="F1049" s="724"/>
      <c r="G1049" s="725"/>
      <c r="H1049" s="1230"/>
    </row>
    <row r="1050" spans="1:11" x14ac:dyDescent="0.3">
      <c r="A1050" s="524" t="s">
        <v>258</v>
      </c>
      <c r="B1050" s="450" t="s">
        <v>1066</v>
      </c>
      <c r="C1050" s="448"/>
      <c r="D1050" s="728"/>
      <c r="E1050" s="448"/>
      <c r="F1050" s="448"/>
      <c r="G1050" s="449"/>
      <c r="H1050" s="1229"/>
    </row>
    <row r="1051" spans="1:11" x14ac:dyDescent="0.3">
      <c r="A1051" s="420" t="s">
        <v>2812</v>
      </c>
      <c r="B1051" s="702" t="s">
        <v>2722</v>
      </c>
      <c r="C1051" s="389" t="s">
        <v>3141</v>
      </c>
      <c r="D1051" s="729" t="s">
        <v>3308</v>
      </c>
      <c r="E1051" s="390"/>
      <c r="F1051" s="391"/>
      <c r="G1051" s="392"/>
      <c r="H1051" s="1229"/>
    </row>
    <row r="1052" spans="1:11" s="114" customFormat="1" x14ac:dyDescent="0.3">
      <c r="A1052" s="557"/>
      <c r="B1052" s="551" t="s">
        <v>3972</v>
      </c>
      <c r="C1052" s="546" t="s">
        <v>3141</v>
      </c>
      <c r="D1052" s="744" t="s">
        <v>3142</v>
      </c>
      <c r="E1052" s="393">
        <v>1.1965196061335521</v>
      </c>
      <c r="F1052" s="419">
        <v>19.02</v>
      </c>
      <c r="G1052" s="1159">
        <f>TRUNC(E1052*F1052,2)</f>
        <v>22.75</v>
      </c>
      <c r="H1052" s="1230"/>
      <c r="J1052" s="1237"/>
    </row>
    <row r="1053" spans="1:11" s="114" customFormat="1" x14ac:dyDescent="0.3">
      <c r="A1053" s="545"/>
      <c r="B1053" s="743" t="s">
        <v>3958</v>
      </c>
      <c r="C1053" s="546" t="s">
        <v>3141</v>
      </c>
      <c r="D1053" s="744" t="s">
        <v>3142</v>
      </c>
      <c r="E1053" s="393">
        <v>1.1962408920394141</v>
      </c>
      <c r="F1053" s="419">
        <v>14.31</v>
      </c>
      <c r="G1053" s="1159">
        <f>TRUNC(E1053*F1053,2)</f>
        <v>17.11</v>
      </c>
      <c r="H1053" s="1230"/>
      <c r="I1053" s="893"/>
      <c r="J1053" s="1237"/>
      <c r="K1053" s="893"/>
    </row>
    <row r="1054" spans="1:11" ht="39.6" x14ac:dyDescent="0.3">
      <c r="A1054" s="560"/>
      <c r="B1054" s="743" t="s">
        <v>3311</v>
      </c>
      <c r="C1054" s="546" t="s">
        <v>3141</v>
      </c>
      <c r="D1054" s="744" t="s">
        <v>3308</v>
      </c>
      <c r="E1054" s="393">
        <v>2</v>
      </c>
      <c r="F1054" s="393">
        <v>43.3</v>
      </c>
      <c r="G1054" s="1159">
        <f>TRUNC(E1054*F1054,2)</f>
        <v>86.6</v>
      </c>
      <c r="H1054" s="1230"/>
      <c r="I1054" s="893"/>
      <c r="J1054" s="1237"/>
      <c r="K1054" s="893"/>
    </row>
    <row r="1055" spans="1:11" x14ac:dyDescent="0.3">
      <c r="A1055" s="1344" t="s">
        <v>4471</v>
      </c>
      <c r="B1055" s="1345"/>
      <c r="C1055" s="1345"/>
      <c r="D1055" s="1345"/>
      <c r="E1055" s="1345"/>
      <c r="F1055" s="1346"/>
      <c r="G1055" s="1152">
        <f>TRUNC(SUM(G1052:G1053),2)</f>
        <v>39.86</v>
      </c>
      <c r="H1055" s="1229"/>
    </row>
    <row r="1056" spans="1:11" x14ac:dyDescent="0.3">
      <c r="A1056" s="1344" t="s">
        <v>4472</v>
      </c>
      <c r="B1056" s="1345"/>
      <c r="C1056" s="1345"/>
      <c r="D1056" s="1345"/>
      <c r="E1056" s="1345"/>
      <c r="F1056" s="1346"/>
      <c r="G1056" s="1152">
        <f>TRUNC(SUM(G1054),2)</f>
        <v>86.6</v>
      </c>
      <c r="H1056" s="1229"/>
    </row>
    <row r="1057" spans="1:11" x14ac:dyDescent="0.3">
      <c r="A1057" s="1156"/>
      <c r="B1057" s="1154"/>
      <c r="C1057" s="1154"/>
      <c r="D1057" s="1154"/>
      <c r="E1057" s="1154"/>
      <c r="F1057" s="1155" t="s">
        <v>4627</v>
      </c>
      <c r="G1057" s="1152">
        <f>TRUNC(SUM(G1055:G1056),2)</f>
        <v>126.46</v>
      </c>
      <c r="H1057" s="1229"/>
      <c r="J1057" s="1233"/>
    </row>
    <row r="1058" spans="1:11" s="879" customFormat="1" x14ac:dyDescent="0.3">
      <c r="A1058" s="906"/>
      <c r="B1058" s="801"/>
      <c r="C1058" s="906"/>
      <c r="D1058" s="913"/>
      <c r="E1058" s="906"/>
      <c r="F1058" s="906"/>
      <c r="G1058" s="910"/>
      <c r="H1058" s="1229"/>
    </row>
    <row r="1059" spans="1:11" s="879" customFormat="1" x14ac:dyDescent="0.3">
      <c r="A1059" s="906"/>
      <c r="B1059" s="801"/>
      <c r="C1059" s="906"/>
      <c r="D1059" s="913"/>
      <c r="E1059" s="906"/>
      <c r="F1059" s="906"/>
      <c r="G1059" s="910"/>
      <c r="H1059" s="1229"/>
    </row>
    <row r="1060" spans="1:11" s="893" customFormat="1" ht="26.4" x14ac:dyDescent="0.3">
      <c r="A1060" s="1141" t="s">
        <v>3135</v>
      </c>
      <c r="B1060" s="1142" t="s">
        <v>3136</v>
      </c>
      <c r="C1060" s="1143" t="s">
        <v>3137</v>
      </c>
      <c r="D1060" s="1143" t="s">
        <v>3138</v>
      </c>
      <c r="E1060" s="1144" t="s">
        <v>3139</v>
      </c>
      <c r="F1060" s="1145" t="s">
        <v>4625</v>
      </c>
      <c r="G1060" s="1146" t="s">
        <v>4626</v>
      </c>
      <c r="H1060" s="1230"/>
    </row>
    <row r="1061" spans="1:11" s="893" customFormat="1" ht="4.5" customHeight="1" x14ac:dyDescent="0.3">
      <c r="A1061" s="721"/>
      <c r="B1061" s="721"/>
      <c r="C1061" s="722"/>
      <c r="D1061" s="722"/>
      <c r="E1061" s="723"/>
      <c r="F1061" s="724"/>
      <c r="G1061" s="725"/>
      <c r="H1061" s="1230"/>
    </row>
    <row r="1062" spans="1:11" x14ac:dyDescent="0.3">
      <c r="A1062" s="558" t="s">
        <v>259</v>
      </c>
      <c r="B1062" s="554" t="s">
        <v>1062</v>
      </c>
      <c r="C1062" s="553"/>
      <c r="D1062" s="746"/>
      <c r="E1062" s="553"/>
      <c r="F1062" s="553"/>
      <c r="G1062" s="449"/>
      <c r="H1062" s="1229"/>
    </row>
    <row r="1063" spans="1:11" x14ac:dyDescent="0.3">
      <c r="A1063" s="558" t="s">
        <v>3724</v>
      </c>
      <c r="B1063" s="554" t="s">
        <v>3073</v>
      </c>
      <c r="C1063" s="559" t="s">
        <v>3141</v>
      </c>
      <c r="D1063" s="559" t="s">
        <v>3308</v>
      </c>
      <c r="E1063" s="542"/>
      <c r="F1063" s="393"/>
      <c r="G1063" s="392"/>
      <c r="H1063" s="1229"/>
    </row>
    <row r="1064" spans="1:11" x14ac:dyDescent="0.3">
      <c r="A1064" s="560"/>
      <c r="B1064" s="743" t="s">
        <v>3973</v>
      </c>
      <c r="C1064" s="546" t="s">
        <v>3141</v>
      </c>
      <c r="D1064" s="744" t="s">
        <v>3142</v>
      </c>
      <c r="E1064" s="528">
        <v>0.79265498317088856</v>
      </c>
      <c r="F1064" s="747">
        <v>19.05</v>
      </c>
      <c r="G1064" s="1159">
        <f>TRUNC(E1064*F1064,2)</f>
        <v>15.1</v>
      </c>
      <c r="H1064" s="1229"/>
      <c r="J1064" s="1234"/>
    </row>
    <row r="1065" spans="1:11" x14ac:dyDescent="0.3">
      <c r="A1065" s="545"/>
      <c r="B1065" s="743" t="s">
        <v>3958</v>
      </c>
      <c r="C1065" s="546" t="s">
        <v>3141</v>
      </c>
      <c r="D1065" s="744" t="s">
        <v>3142</v>
      </c>
      <c r="E1065" s="528">
        <v>0.19746757136190088</v>
      </c>
      <c r="F1065" s="747">
        <v>14.3</v>
      </c>
      <c r="G1065" s="1159">
        <f>TRUNC(E1065*F1065,2)</f>
        <v>2.82</v>
      </c>
      <c r="H1065" s="1229"/>
      <c r="I1065" s="879"/>
      <c r="J1065" s="1234"/>
      <c r="K1065" s="879"/>
    </row>
    <row r="1066" spans="1:11" ht="26.4" x14ac:dyDescent="0.3">
      <c r="A1066" s="270"/>
      <c r="B1066" s="703" t="s">
        <v>3894</v>
      </c>
      <c r="C1066" s="277" t="s">
        <v>3132</v>
      </c>
      <c r="D1066" s="704" t="s">
        <v>3133</v>
      </c>
      <c r="E1066" s="528">
        <v>0.1</v>
      </c>
      <c r="F1066" s="747">
        <v>0.47860784245342081</v>
      </c>
      <c r="G1066" s="1159">
        <f>TRUNC(E1066*F1066,2)</f>
        <v>0.04</v>
      </c>
      <c r="H1066" s="1229"/>
      <c r="I1066" s="879"/>
      <c r="J1066" s="1234"/>
      <c r="K1066" s="879"/>
    </row>
    <row r="1067" spans="1:11" x14ac:dyDescent="0.3">
      <c r="A1067" s="270"/>
      <c r="B1067" s="703" t="s">
        <v>3896</v>
      </c>
      <c r="C1067" s="277" t="s">
        <v>3132</v>
      </c>
      <c r="D1067" s="704" t="s">
        <v>3895</v>
      </c>
      <c r="E1067" s="528">
        <v>0.24399999999999999</v>
      </c>
      <c r="F1067" s="747">
        <v>12.3</v>
      </c>
      <c r="G1067" s="1159">
        <f>TRUNC(E1067*F1067,2)</f>
        <v>3</v>
      </c>
      <c r="H1067" s="1229"/>
      <c r="I1067" s="879"/>
      <c r="J1067" s="1234"/>
      <c r="K1067" s="879"/>
    </row>
    <row r="1068" spans="1:11" x14ac:dyDescent="0.3">
      <c r="A1068" s="1344" t="s">
        <v>4471</v>
      </c>
      <c r="B1068" s="1345"/>
      <c r="C1068" s="1345"/>
      <c r="D1068" s="1345"/>
      <c r="E1068" s="1345"/>
      <c r="F1068" s="1346"/>
      <c r="G1068" s="1152">
        <f>TRUNC(SUM(G1064:G1065),2)</f>
        <v>17.920000000000002</v>
      </c>
      <c r="H1068" s="1229"/>
    </row>
    <row r="1069" spans="1:11" x14ac:dyDescent="0.3">
      <c r="A1069" s="1344" t="s">
        <v>4472</v>
      </c>
      <c r="B1069" s="1345"/>
      <c r="C1069" s="1345"/>
      <c r="D1069" s="1345"/>
      <c r="E1069" s="1345"/>
      <c r="F1069" s="1346"/>
      <c r="G1069" s="1152">
        <f>TRUNC(SUM(G1066:G1067),2)</f>
        <v>3.04</v>
      </c>
      <c r="H1069" s="1229"/>
    </row>
    <row r="1070" spans="1:11" x14ac:dyDescent="0.3">
      <c r="A1070" s="1156"/>
      <c r="B1070" s="1154"/>
      <c r="C1070" s="1154"/>
      <c r="D1070" s="1154"/>
      <c r="E1070" s="1154"/>
      <c r="F1070" s="1155" t="s">
        <v>4627</v>
      </c>
      <c r="G1070" s="1152">
        <f>TRUNC(SUM(G1068:G1069),2)</f>
        <v>20.96</v>
      </c>
      <c r="H1070" s="1229"/>
      <c r="J1070" s="1233"/>
    </row>
    <row r="1071" spans="1:11" s="879" customFormat="1" x14ac:dyDescent="0.3">
      <c r="A1071" s="906"/>
      <c r="B1071" s="801"/>
      <c r="C1071" s="906"/>
      <c r="D1071" s="913"/>
      <c r="E1071" s="906"/>
      <c r="F1071" s="906"/>
      <c r="G1071" s="910"/>
      <c r="H1071" s="1229"/>
    </row>
    <row r="1072" spans="1:11" s="879" customFormat="1" x14ac:dyDescent="0.3">
      <c r="A1072" s="906"/>
      <c r="B1072" s="801"/>
      <c r="C1072" s="906"/>
      <c r="D1072" s="913"/>
      <c r="E1072" s="906"/>
      <c r="F1072" s="906"/>
      <c r="G1072" s="910"/>
      <c r="H1072" s="1229"/>
    </row>
    <row r="1073" spans="1:11" s="893" customFormat="1" ht="26.4" x14ac:dyDescent="0.3">
      <c r="A1073" s="1141" t="s">
        <v>3135</v>
      </c>
      <c r="B1073" s="1142" t="s">
        <v>3136</v>
      </c>
      <c r="C1073" s="1143" t="s">
        <v>3137</v>
      </c>
      <c r="D1073" s="1143" t="s">
        <v>3138</v>
      </c>
      <c r="E1073" s="1144" t="s">
        <v>3139</v>
      </c>
      <c r="F1073" s="1145" t="s">
        <v>4625</v>
      </c>
      <c r="G1073" s="1146" t="s">
        <v>4626</v>
      </c>
      <c r="H1073" s="1230"/>
    </row>
    <row r="1074" spans="1:11" s="893" customFormat="1" ht="4.5" customHeight="1" x14ac:dyDescent="0.3">
      <c r="A1074" s="721"/>
      <c r="B1074" s="721"/>
      <c r="C1074" s="722"/>
      <c r="D1074" s="722"/>
      <c r="E1074" s="723"/>
      <c r="F1074" s="724"/>
      <c r="G1074" s="725"/>
      <c r="H1074" s="1230"/>
    </row>
    <row r="1075" spans="1:11" s="693" customFormat="1" x14ac:dyDescent="0.3">
      <c r="A1075" s="558" t="s">
        <v>2818</v>
      </c>
      <c r="B1075" s="554" t="s">
        <v>4154</v>
      </c>
      <c r="C1075" s="553"/>
      <c r="D1075" s="746"/>
      <c r="E1075" s="553"/>
      <c r="F1075" s="553"/>
      <c r="G1075" s="449"/>
      <c r="H1075" s="1229"/>
    </row>
    <row r="1076" spans="1:11" s="693" customFormat="1" ht="26.4" x14ac:dyDescent="0.3">
      <c r="A1076" s="558" t="s">
        <v>2819</v>
      </c>
      <c r="B1076" s="554" t="s">
        <v>2724</v>
      </c>
      <c r="C1076" s="559" t="s">
        <v>3141</v>
      </c>
      <c r="D1076" s="559" t="s">
        <v>3308</v>
      </c>
      <c r="E1076" s="705"/>
      <c r="F1076" s="733"/>
      <c r="G1076" s="732"/>
      <c r="H1076" s="1229"/>
    </row>
    <row r="1077" spans="1:11" s="693" customFormat="1" x14ac:dyDescent="0.3">
      <c r="A1077" s="560"/>
      <c r="B1077" s="743" t="s">
        <v>3973</v>
      </c>
      <c r="C1077" s="744" t="s">
        <v>3141</v>
      </c>
      <c r="D1077" s="744" t="s">
        <v>3142</v>
      </c>
      <c r="E1077" s="528">
        <v>0.23909455646623207</v>
      </c>
      <c r="F1077" s="747">
        <v>19.05</v>
      </c>
      <c r="G1077" s="1159">
        <f>TRUNC(E1077*F1077,2)</f>
        <v>4.55</v>
      </c>
      <c r="H1077" s="1229"/>
      <c r="J1077" s="1234"/>
    </row>
    <row r="1078" spans="1:11" s="693" customFormat="1" x14ac:dyDescent="0.3">
      <c r="A1078" s="743"/>
      <c r="B1078" s="743" t="s">
        <v>3958</v>
      </c>
      <c r="C1078" s="744" t="s">
        <v>3141</v>
      </c>
      <c r="D1078" s="744" t="s">
        <v>3142</v>
      </c>
      <c r="E1078" s="528">
        <v>0.23930392122671038</v>
      </c>
      <c r="F1078" s="747">
        <v>14.3</v>
      </c>
      <c r="G1078" s="1159">
        <f>TRUNC(E1078*F1078,2)</f>
        <v>3.42</v>
      </c>
      <c r="H1078" s="1229"/>
      <c r="I1078" s="879"/>
      <c r="J1078" s="1234"/>
      <c r="K1078" s="879"/>
    </row>
    <row r="1079" spans="1:11" s="693" customFormat="1" ht="26.4" x14ac:dyDescent="0.3">
      <c r="A1079" s="701"/>
      <c r="B1079" s="703" t="s">
        <v>4155</v>
      </c>
      <c r="C1079" s="704" t="s">
        <v>3132</v>
      </c>
      <c r="D1079" s="704" t="s">
        <v>3292</v>
      </c>
      <c r="E1079" s="528">
        <v>0.24</v>
      </c>
      <c r="F1079" s="1239">
        <v>4.21</v>
      </c>
      <c r="G1079" s="1159">
        <f>TRUNC(E1079*F1079,2)</f>
        <v>1.01</v>
      </c>
      <c r="H1079" s="1229"/>
      <c r="I1079" s="879"/>
      <c r="J1079" s="1234"/>
      <c r="K1079" s="879"/>
    </row>
    <row r="1080" spans="1:11" s="693" customFormat="1" x14ac:dyDescent="0.3">
      <c r="A1080" s="1344" t="s">
        <v>4471</v>
      </c>
      <c r="B1080" s="1345"/>
      <c r="C1080" s="1345"/>
      <c r="D1080" s="1345"/>
      <c r="E1080" s="1345"/>
      <c r="F1080" s="1346"/>
      <c r="G1080" s="1152">
        <f>TRUNC(SUM(G1077:G1078),2)</f>
        <v>7.97</v>
      </c>
      <c r="H1080" s="1229"/>
    </row>
    <row r="1081" spans="1:11" s="693" customFormat="1" x14ac:dyDescent="0.3">
      <c r="A1081" s="1344" t="s">
        <v>4472</v>
      </c>
      <c r="B1081" s="1345"/>
      <c r="C1081" s="1345"/>
      <c r="D1081" s="1345"/>
      <c r="E1081" s="1345"/>
      <c r="F1081" s="1346"/>
      <c r="G1081" s="1152">
        <f>TRUNC(SUM(G1079),2)</f>
        <v>1.01</v>
      </c>
      <c r="H1081" s="1229"/>
    </row>
    <row r="1082" spans="1:11" s="693" customFormat="1" x14ac:dyDescent="0.3">
      <c r="A1082" s="1156"/>
      <c r="B1082" s="1154"/>
      <c r="C1082" s="1154"/>
      <c r="D1082" s="1154"/>
      <c r="E1082" s="1154"/>
      <c r="F1082" s="1155" t="s">
        <v>4627</v>
      </c>
      <c r="G1082" s="1152">
        <f>TRUNC(SUM(G1080:G1081),2)</f>
        <v>8.98</v>
      </c>
      <c r="H1082" s="1229"/>
      <c r="J1082" s="1233"/>
    </row>
    <row r="1083" spans="1:11" s="879" customFormat="1" x14ac:dyDescent="0.3">
      <c r="A1083" s="906"/>
      <c r="B1083" s="801"/>
      <c r="C1083" s="906"/>
      <c r="D1083" s="913"/>
      <c r="E1083" s="906"/>
      <c r="F1083" s="906"/>
      <c r="G1083" s="910"/>
      <c r="H1083" s="1229"/>
    </row>
    <row r="1084" spans="1:11" s="879" customFormat="1" x14ac:dyDescent="0.3">
      <c r="A1084" s="906"/>
      <c r="B1084" s="801"/>
      <c r="C1084" s="906"/>
      <c r="D1084" s="913"/>
      <c r="E1084" s="906"/>
      <c r="F1084" s="906"/>
      <c r="G1084" s="910"/>
      <c r="H1084" s="1229"/>
    </row>
    <row r="1085" spans="1:11" s="893" customFormat="1" ht="26.4" x14ac:dyDescent="0.3">
      <c r="A1085" s="1141" t="s">
        <v>3135</v>
      </c>
      <c r="B1085" s="1142" t="s">
        <v>3136</v>
      </c>
      <c r="C1085" s="1143" t="s">
        <v>3137</v>
      </c>
      <c r="D1085" s="1143" t="s">
        <v>3138</v>
      </c>
      <c r="E1085" s="1144" t="s">
        <v>3139</v>
      </c>
      <c r="F1085" s="1145" t="s">
        <v>4625</v>
      </c>
      <c r="G1085" s="1146" t="s">
        <v>4626</v>
      </c>
      <c r="H1085" s="1230"/>
    </row>
    <row r="1086" spans="1:11" s="893" customFormat="1" ht="4.5" customHeight="1" x14ac:dyDescent="0.3">
      <c r="A1086" s="721"/>
      <c r="B1086" s="721"/>
      <c r="C1086" s="722"/>
      <c r="D1086" s="722"/>
      <c r="E1086" s="723"/>
      <c r="F1086" s="724"/>
      <c r="G1086" s="725"/>
      <c r="H1086" s="1230"/>
    </row>
    <row r="1087" spans="1:11" x14ac:dyDescent="0.3">
      <c r="A1087" s="447" t="s">
        <v>3734</v>
      </c>
      <c r="B1087" s="524" t="s">
        <v>3323</v>
      </c>
      <c r="C1087" s="448"/>
      <c r="D1087" s="728"/>
      <c r="E1087" s="448"/>
      <c r="F1087" s="448"/>
      <c r="G1087" s="449"/>
      <c r="H1087" s="1229"/>
    </row>
    <row r="1088" spans="1:11" ht="26.4" x14ac:dyDescent="0.3">
      <c r="A1088" s="447" t="s">
        <v>3735</v>
      </c>
      <c r="B1088" s="524" t="s">
        <v>3898</v>
      </c>
      <c r="C1088" s="451" t="s">
        <v>3141</v>
      </c>
      <c r="D1088" s="451"/>
      <c r="E1088" s="452"/>
      <c r="F1088" s="453"/>
      <c r="G1088" s="454"/>
      <c r="H1088" s="1229"/>
    </row>
    <row r="1089" spans="1:11" x14ac:dyDescent="0.3">
      <c r="A1089" s="551"/>
      <c r="B1089" s="551" t="s">
        <v>3959</v>
      </c>
      <c r="C1089" s="746" t="s">
        <v>3141</v>
      </c>
      <c r="D1089" s="746" t="s">
        <v>2558</v>
      </c>
      <c r="E1089" s="419">
        <v>0.79767973742236786</v>
      </c>
      <c r="F1089" s="747">
        <v>19.350000000000001</v>
      </c>
      <c r="G1089" s="1159">
        <f>TRUNC(E1089*F1089,2)</f>
        <v>15.43</v>
      </c>
      <c r="H1089" s="1229"/>
      <c r="J1089" s="1234"/>
    </row>
    <row r="1090" spans="1:11" x14ac:dyDescent="0.3">
      <c r="A1090" s="545"/>
      <c r="B1090" s="743" t="s">
        <v>3958</v>
      </c>
      <c r="C1090" s="746" t="s">
        <v>3141</v>
      </c>
      <c r="D1090" s="746" t="s">
        <v>2558</v>
      </c>
      <c r="E1090" s="419">
        <v>0.79767973742236797</v>
      </c>
      <c r="F1090" s="747">
        <v>14.3</v>
      </c>
      <c r="G1090" s="1159">
        <f>TRUNC(E1090*F1090,2)</f>
        <v>11.4</v>
      </c>
      <c r="H1090" s="1229"/>
      <c r="I1090" s="879"/>
      <c r="J1090" s="1234"/>
      <c r="K1090" s="879"/>
    </row>
    <row r="1091" spans="1:11" x14ac:dyDescent="0.3">
      <c r="A1091" s="430"/>
      <c r="B1091" s="727" t="s">
        <v>3736</v>
      </c>
      <c r="C1091" s="728" t="s">
        <v>3132</v>
      </c>
      <c r="D1091" s="728" t="s">
        <v>60</v>
      </c>
      <c r="E1091" s="419">
        <v>1</v>
      </c>
      <c r="F1091" s="419">
        <v>121.44</v>
      </c>
      <c r="G1091" s="1159">
        <f>TRUNC(E1091*F1091,2)</f>
        <v>121.44</v>
      </c>
      <c r="H1091" s="1229"/>
      <c r="I1091" s="879"/>
      <c r="J1091" s="1234"/>
      <c r="K1091" s="879"/>
    </row>
    <row r="1092" spans="1:11" x14ac:dyDescent="0.3">
      <c r="A1092" s="1344" t="s">
        <v>4471</v>
      </c>
      <c r="B1092" s="1345"/>
      <c r="C1092" s="1345"/>
      <c r="D1092" s="1345"/>
      <c r="E1092" s="1345"/>
      <c r="F1092" s="1346"/>
      <c r="G1092" s="1152">
        <f>TRUNC(SUM(G1089:G1090),2)</f>
        <v>26.83</v>
      </c>
      <c r="H1092" s="1229"/>
    </row>
    <row r="1093" spans="1:11" x14ac:dyDescent="0.3">
      <c r="A1093" s="1344" t="s">
        <v>4472</v>
      </c>
      <c r="B1093" s="1345"/>
      <c r="C1093" s="1345"/>
      <c r="D1093" s="1345"/>
      <c r="E1093" s="1345"/>
      <c r="F1093" s="1346"/>
      <c r="G1093" s="1152">
        <f>TRUNC(SUM(G1091),2)</f>
        <v>121.44</v>
      </c>
      <c r="H1093" s="1229"/>
    </row>
    <row r="1094" spans="1:11" x14ac:dyDescent="0.3">
      <c r="A1094" s="1156"/>
      <c r="B1094" s="1154"/>
      <c r="C1094" s="1154"/>
      <c r="D1094" s="1154"/>
      <c r="E1094" s="1154"/>
      <c r="F1094" s="1155" t="s">
        <v>4627</v>
      </c>
      <c r="G1094" s="1152">
        <f>TRUNC(SUM(G1092:G1093),2)</f>
        <v>148.27000000000001</v>
      </c>
      <c r="H1094" s="1229"/>
      <c r="J1094" s="1233"/>
    </row>
    <row r="1095" spans="1:11" s="879" customFormat="1" x14ac:dyDescent="0.3">
      <c r="A1095" s="906"/>
      <c r="B1095" s="801"/>
      <c r="C1095" s="906"/>
      <c r="D1095" s="913"/>
      <c r="E1095" s="906"/>
      <c r="F1095" s="906"/>
      <c r="G1095" s="910"/>
      <c r="H1095" s="1229"/>
    </row>
    <row r="1096" spans="1:11" s="879" customFormat="1" x14ac:dyDescent="0.3">
      <c r="A1096" s="906"/>
      <c r="B1096" s="801"/>
      <c r="C1096" s="906"/>
      <c r="D1096" s="913"/>
      <c r="E1096" s="906"/>
      <c r="F1096" s="906"/>
      <c r="G1096" s="910"/>
      <c r="H1096" s="1229"/>
    </row>
    <row r="1097" spans="1:11" s="893" customFormat="1" ht="26.4" x14ac:dyDescent="0.3">
      <c r="A1097" s="1141" t="s">
        <v>3135</v>
      </c>
      <c r="B1097" s="1142" t="s">
        <v>3136</v>
      </c>
      <c r="C1097" s="1143" t="s">
        <v>3137</v>
      </c>
      <c r="D1097" s="1143" t="s">
        <v>3138</v>
      </c>
      <c r="E1097" s="1144" t="s">
        <v>3139</v>
      </c>
      <c r="F1097" s="1145" t="s">
        <v>4625</v>
      </c>
      <c r="G1097" s="1146" t="s">
        <v>4626</v>
      </c>
      <c r="H1097" s="1230"/>
    </row>
    <row r="1098" spans="1:11" s="893" customFormat="1" ht="4.5" customHeight="1" x14ac:dyDescent="0.3">
      <c r="A1098" s="721"/>
      <c r="B1098" s="721"/>
      <c r="C1098" s="722"/>
      <c r="D1098" s="722"/>
      <c r="E1098" s="723"/>
      <c r="F1098" s="724"/>
      <c r="G1098" s="725"/>
      <c r="H1098" s="1230"/>
    </row>
    <row r="1099" spans="1:11" x14ac:dyDescent="0.3">
      <c r="A1099" s="447" t="s">
        <v>267</v>
      </c>
      <c r="B1099" s="524" t="s">
        <v>1117</v>
      </c>
      <c r="C1099" s="448"/>
      <c r="D1099" s="728"/>
      <c r="E1099" s="448"/>
      <c r="F1099" s="448"/>
      <c r="G1099" s="449"/>
      <c r="H1099" s="1229"/>
    </row>
    <row r="1100" spans="1:11" ht="39.6" x14ac:dyDescent="0.3">
      <c r="A1100" s="447" t="s">
        <v>2827</v>
      </c>
      <c r="B1100" s="524" t="s">
        <v>4449</v>
      </c>
      <c r="C1100" s="451" t="s">
        <v>3141</v>
      </c>
      <c r="D1100" s="451"/>
      <c r="E1100" s="452"/>
      <c r="F1100" s="453"/>
      <c r="G1100" s="454"/>
      <c r="H1100" s="1229"/>
    </row>
    <row r="1101" spans="1:11" ht="15.75" customHeight="1" x14ac:dyDescent="0.3">
      <c r="A1101" s="551"/>
      <c r="B1101" s="743" t="s">
        <v>3967</v>
      </c>
      <c r="C1101" s="746" t="s">
        <v>3141</v>
      </c>
      <c r="D1101" s="746" t="s">
        <v>3142</v>
      </c>
      <c r="E1101" s="419">
        <v>0.15945202536585998</v>
      </c>
      <c r="F1101" s="747">
        <v>19.010000000000002</v>
      </c>
      <c r="G1101" s="1159">
        <f>TRUNC(E1101*F1101,2)</f>
        <v>3.03</v>
      </c>
      <c r="H1101" s="1229"/>
      <c r="J1101" s="1234"/>
    </row>
    <row r="1102" spans="1:11" ht="15.75" customHeight="1" x14ac:dyDescent="0.3">
      <c r="A1102" s="545"/>
      <c r="B1102" s="743" t="s">
        <v>3958</v>
      </c>
      <c r="C1102" s="746" t="s">
        <v>3141</v>
      </c>
      <c r="D1102" s="746" t="s">
        <v>3142</v>
      </c>
      <c r="E1102" s="419">
        <v>0.15953594748447358</v>
      </c>
      <c r="F1102" s="747">
        <v>14.3</v>
      </c>
      <c r="G1102" s="1159">
        <f>TRUNC(E1102*F1102,2)</f>
        <v>2.2799999999999998</v>
      </c>
      <c r="H1102" s="1229"/>
      <c r="I1102" s="879"/>
      <c r="J1102" s="1234"/>
      <c r="K1102" s="879"/>
    </row>
    <row r="1103" spans="1:11" ht="15.75" customHeight="1" x14ac:dyDescent="0.3">
      <c r="A1103" s="545"/>
      <c r="B1103" s="743" t="s">
        <v>3957</v>
      </c>
      <c r="C1103" s="746" t="s">
        <v>3141</v>
      </c>
      <c r="D1103" s="746" t="s">
        <v>3142</v>
      </c>
      <c r="E1103" s="419">
        <v>7.9684534439159141E-2</v>
      </c>
      <c r="F1103" s="591">
        <v>19.12</v>
      </c>
      <c r="G1103" s="1159">
        <f>TRUNC(E1103*F1103,2)</f>
        <v>1.52</v>
      </c>
      <c r="H1103" s="1229"/>
      <c r="I1103" s="879"/>
      <c r="J1103" s="1234"/>
      <c r="K1103" s="879"/>
    </row>
    <row r="1104" spans="1:11" ht="26.4" x14ac:dyDescent="0.3">
      <c r="A1104" s="534"/>
      <c r="B1104" s="534" t="s">
        <v>3856</v>
      </c>
      <c r="C1104" s="1005" t="s">
        <v>3141</v>
      </c>
      <c r="D1104" s="533" t="s">
        <v>237</v>
      </c>
      <c r="E1104" s="527">
        <f>1*0.07*2</f>
        <v>0.14000000000000001</v>
      </c>
      <c r="F1104" s="1160">
        <v>18.232679712511267</v>
      </c>
      <c r="G1104" s="1159">
        <f>TRUNC(E1104*F1104,2)</f>
        <v>2.5499999999999998</v>
      </c>
      <c r="H1104" s="1229"/>
      <c r="I1104" s="879"/>
      <c r="J1104" s="1234"/>
      <c r="K1104" s="879"/>
    </row>
    <row r="1105" spans="1:11" s="515" customFormat="1" ht="15.75" customHeight="1" x14ac:dyDescent="0.3">
      <c r="A1105" s="430"/>
      <c r="B1105" s="727" t="s">
        <v>4457</v>
      </c>
      <c r="C1105" s="383" t="s">
        <v>3145</v>
      </c>
      <c r="D1105" s="533" t="s">
        <v>237</v>
      </c>
      <c r="E1105" s="419">
        <f>1*0.125</f>
        <v>0.125</v>
      </c>
      <c r="F1105" s="747">
        <v>64</v>
      </c>
      <c r="G1105" s="1159">
        <f>TRUNC(E1105*F1105,2)</f>
        <v>8</v>
      </c>
      <c r="H1105" s="1229"/>
      <c r="I1105" s="879"/>
      <c r="J1105" s="1234"/>
      <c r="K1105" s="879"/>
    </row>
    <row r="1106" spans="1:11" s="515" customFormat="1" x14ac:dyDescent="0.3">
      <c r="A1106" s="1344" t="s">
        <v>4471</v>
      </c>
      <c r="B1106" s="1345"/>
      <c r="C1106" s="1345"/>
      <c r="D1106" s="1345"/>
      <c r="E1106" s="1345"/>
      <c r="F1106" s="1346"/>
      <c r="G1106" s="1152">
        <f>TRUNC(SUM(G1101:G1103),2)</f>
        <v>6.83</v>
      </c>
      <c r="H1106" s="1232"/>
    </row>
    <row r="1107" spans="1:11" s="515" customFormat="1" ht="15.75" customHeight="1" x14ac:dyDescent="0.3">
      <c r="A1107" s="1344" t="s">
        <v>4472</v>
      </c>
      <c r="B1107" s="1345"/>
      <c r="C1107" s="1345"/>
      <c r="D1107" s="1345"/>
      <c r="E1107" s="1345"/>
      <c r="F1107" s="1346"/>
      <c r="G1107" s="1152">
        <f>TRUNC(SUM(G1104:G1105),2)</f>
        <v>10.55</v>
      </c>
      <c r="H1107" s="1232"/>
    </row>
    <row r="1108" spans="1:11" s="515" customFormat="1" ht="15.75" customHeight="1" x14ac:dyDescent="0.3">
      <c r="A1108" s="1156"/>
      <c r="B1108" s="1154"/>
      <c r="C1108" s="1154"/>
      <c r="D1108" s="1154"/>
      <c r="E1108" s="1154"/>
      <c r="F1108" s="1155" t="s">
        <v>4627</v>
      </c>
      <c r="G1108" s="1152">
        <f>TRUNC(SUM(G1106:G1107),2)</f>
        <v>17.38</v>
      </c>
      <c r="H1108" s="1232"/>
      <c r="J1108" s="1233"/>
    </row>
    <row r="1109" spans="1:11" s="879" customFormat="1" x14ac:dyDescent="0.3">
      <c r="A1109" s="906"/>
      <c r="B1109" s="801"/>
      <c r="C1109" s="906"/>
      <c r="D1109" s="913"/>
      <c r="E1109" s="906"/>
      <c r="F1109" s="906"/>
      <c r="G1109" s="910"/>
      <c r="H1109" s="1229"/>
    </row>
    <row r="1110" spans="1:11" s="879" customFormat="1" x14ac:dyDescent="0.3">
      <c r="A1110" s="906"/>
      <c r="B1110" s="801"/>
      <c r="C1110" s="906"/>
      <c r="D1110" s="913"/>
      <c r="E1110" s="906"/>
      <c r="F1110" s="906"/>
      <c r="G1110" s="910"/>
      <c r="H1110" s="1229"/>
    </row>
    <row r="1111" spans="1:11" s="893" customFormat="1" ht="26.4" x14ac:dyDescent="0.3">
      <c r="A1111" s="1141" t="s">
        <v>3135</v>
      </c>
      <c r="B1111" s="1142" t="s">
        <v>3136</v>
      </c>
      <c r="C1111" s="1143" t="s">
        <v>3137</v>
      </c>
      <c r="D1111" s="1143" t="s">
        <v>3138</v>
      </c>
      <c r="E1111" s="1144" t="s">
        <v>3139</v>
      </c>
      <c r="F1111" s="1145" t="s">
        <v>4625</v>
      </c>
      <c r="G1111" s="1146" t="s">
        <v>4626</v>
      </c>
      <c r="H1111" s="1230"/>
    </row>
    <row r="1112" spans="1:11" s="893" customFormat="1" ht="4.5" customHeight="1" x14ac:dyDescent="0.3">
      <c r="A1112" s="721"/>
      <c r="B1112" s="721"/>
      <c r="C1112" s="722"/>
      <c r="D1112" s="722"/>
      <c r="E1112" s="723"/>
      <c r="F1112" s="724"/>
      <c r="G1112" s="725"/>
      <c r="H1112" s="1230"/>
    </row>
    <row r="1113" spans="1:11" s="114" customFormat="1" ht="15.75" customHeight="1" x14ac:dyDescent="0.3">
      <c r="A1113" s="524" t="s">
        <v>877</v>
      </c>
      <c r="B1113" s="450" t="s">
        <v>1133</v>
      </c>
      <c r="C1113" s="448"/>
      <c r="D1113" s="728"/>
      <c r="E1113" s="448"/>
      <c r="F1113" s="448"/>
      <c r="G1113" s="449"/>
      <c r="H1113" s="1230"/>
    </row>
    <row r="1114" spans="1:11" s="114" customFormat="1" ht="39.6" x14ac:dyDescent="0.3">
      <c r="A1114" s="524" t="s">
        <v>2828</v>
      </c>
      <c r="B1114" s="450" t="s">
        <v>4549</v>
      </c>
      <c r="C1114" s="451" t="s">
        <v>3141</v>
      </c>
      <c r="D1114" s="451" t="s">
        <v>210</v>
      </c>
      <c r="E1114" s="452"/>
      <c r="F1114" s="453"/>
      <c r="G1114" s="454"/>
      <c r="H1114" s="1230"/>
    </row>
    <row r="1115" spans="1:11" s="114" customFormat="1" x14ac:dyDescent="0.3">
      <c r="A1115" s="430"/>
      <c r="B1115" s="727" t="s">
        <v>4576</v>
      </c>
      <c r="C1115" s="383" t="s">
        <v>3132</v>
      </c>
      <c r="D1115" s="728" t="s">
        <v>3201</v>
      </c>
      <c r="E1115" s="419">
        <v>1</v>
      </c>
      <c r="F1115" s="747">
        <v>437.61</v>
      </c>
      <c r="G1115" s="1159">
        <f>TRUNC(E1115*F1115,2)</f>
        <v>437.61</v>
      </c>
      <c r="H1115" s="1230"/>
    </row>
    <row r="1116" spans="1:11" s="114" customFormat="1" x14ac:dyDescent="0.3">
      <c r="A1116" s="1344" t="s">
        <v>4471</v>
      </c>
      <c r="B1116" s="1345"/>
      <c r="C1116" s="1345"/>
      <c r="D1116" s="1345"/>
      <c r="E1116" s="1345"/>
      <c r="F1116" s="1346"/>
      <c r="G1116" s="1152">
        <f>TRUNC(SUM(G1113:G1114),2)</f>
        <v>0</v>
      </c>
      <c r="H1116" s="1230"/>
    </row>
    <row r="1117" spans="1:11" s="114" customFormat="1" ht="15.75" customHeight="1" x14ac:dyDescent="0.3">
      <c r="A1117" s="1344" t="s">
        <v>4472</v>
      </c>
      <c r="B1117" s="1345"/>
      <c r="C1117" s="1345"/>
      <c r="D1117" s="1345"/>
      <c r="E1117" s="1345"/>
      <c r="F1117" s="1346"/>
      <c r="G1117" s="1152">
        <f>TRUNC(SUM(G1115),2)</f>
        <v>437.61</v>
      </c>
      <c r="H1117" s="1230"/>
    </row>
    <row r="1118" spans="1:11" s="114" customFormat="1" ht="15.75" customHeight="1" x14ac:dyDescent="0.3">
      <c r="A1118" s="1156"/>
      <c r="B1118" s="1154"/>
      <c r="C1118" s="1154"/>
      <c r="D1118" s="1154"/>
      <c r="E1118" s="1154"/>
      <c r="F1118" s="1155" t="s">
        <v>4627</v>
      </c>
      <c r="G1118" s="1152">
        <f>TRUNC(SUM(G1116:G1117),2)</f>
        <v>437.61</v>
      </c>
      <c r="H1118" s="1230"/>
      <c r="J1118" s="1233"/>
    </row>
    <row r="1119" spans="1:11" s="879" customFormat="1" x14ac:dyDescent="0.3">
      <c r="A1119" s="906"/>
      <c r="B1119" s="801"/>
      <c r="C1119" s="906"/>
      <c r="D1119" s="913"/>
      <c r="E1119" s="906"/>
      <c r="F1119" s="906"/>
      <c r="G1119" s="910"/>
      <c r="H1119" s="1229"/>
    </row>
    <row r="1120" spans="1:11" s="879" customFormat="1" x14ac:dyDescent="0.3">
      <c r="A1120" s="906"/>
      <c r="B1120" s="801"/>
      <c r="C1120" s="906"/>
      <c r="D1120" s="913"/>
      <c r="E1120" s="906"/>
      <c r="F1120" s="906"/>
      <c r="G1120" s="910"/>
      <c r="H1120" s="1229"/>
    </row>
    <row r="1121" spans="1:10" s="893" customFormat="1" ht="26.4" x14ac:dyDescent="0.3">
      <c r="A1121" s="1141" t="s">
        <v>3135</v>
      </c>
      <c r="B1121" s="1142" t="s">
        <v>3136</v>
      </c>
      <c r="C1121" s="1143" t="s">
        <v>3137</v>
      </c>
      <c r="D1121" s="1143" t="s">
        <v>3138</v>
      </c>
      <c r="E1121" s="1144" t="s">
        <v>3139</v>
      </c>
      <c r="F1121" s="1145" t="s">
        <v>4625</v>
      </c>
      <c r="G1121" s="1146" t="s">
        <v>4626</v>
      </c>
      <c r="H1121" s="1230"/>
    </row>
    <row r="1122" spans="1:10" s="893" customFormat="1" ht="4.5" customHeight="1" x14ac:dyDescent="0.3">
      <c r="A1122" s="721"/>
      <c r="B1122" s="721"/>
      <c r="C1122" s="722"/>
      <c r="D1122" s="722"/>
      <c r="E1122" s="723"/>
      <c r="F1122" s="724"/>
      <c r="G1122" s="725"/>
      <c r="H1122" s="1230"/>
    </row>
    <row r="1123" spans="1:10" s="893" customFormat="1" ht="15.75" customHeight="1" x14ac:dyDescent="0.3">
      <c r="A1123" s="524" t="s">
        <v>877</v>
      </c>
      <c r="B1123" s="450" t="s">
        <v>1133</v>
      </c>
      <c r="C1123" s="448"/>
      <c r="D1123" s="728"/>
      <c r="E1123" s="448"/>
      <c r="F1123" s="448"/>
      <c r="G1123" s="449"/>
      <c r="H1123" s="1230"/>
    </row>
    <row r="1124" spans="1:10" s="893" customFormat="1" ht="39.6" x14ac:dyDescent="0.3">
      <c r="A1124" s="524" t="s">
        <v>4548</v>
      </c>
      <c r="B1124" s="450" t="s">
        <v>4550</v>
      </c>
      <c r="C1124" s="451" t="s">
        <v>3141</v>
      </c>
      <c r="D1124" s="451" t="s">
        <v>210</v>
      </c>
      <c r="E1124" s="452"/>
      <c r="F1124" s="453"/>
      <c r="G1124" s="454"/>
      <c r="H1124" s="1230"/>
    </row>
    <row r="1125" spans="1:10" s="893" customFormat="1" ht="15.75" customHeight="1" x14ac:dyDescent="0.3">
      <c r="A1125" s="551"/>
      <c r="B1125" s="914" t="s">
        <v>4040</v>
      </c>
      <c r="C1125" s="746" t="s">
        <v>3141</v>
      </c>
      <c r="D1125" s="746" t="s">
        <v>3142</v>
      </c>
      <c r="E1125" s="747">
        <v>0.79767973742236797</v>
      </c>
      <c r="F1125" s="747">
        <v>19.010000000000002</v>
      </c>
      <c r="G1125" s="1159">
        <f>TRUNC(E1125*F1125,2)</f>
        <v>15.16</v>
      </c>
      <c r="H1125" s="1230"/>
      <c r="J1125" s="1237"/>
    </row>
    <row r="1126" spans="1:10" s="893" customFormat="1" ht="15.75" customHeight="1" x14ac:dyDescent="0.3">
      <c r="A1126" s="551"/>
      <c r="B1126" s="914" t="s">
        <v>4039</v>
      </c>
      <c r="C1126" s="746" t="s">
        <v>3141</v>
      </c>
      <c r="D1126" s="746" t="s">
        <v>3142</v>
      </c>
      <c r="E1126" s="747">
        <v>0.79767973742236797</v>
      </c>
      <c r="F1126" s="747">
        <v>14.3</v>
      </c>
      <c r="G1126" s="1159">
        <f>TRUNC(E1126*F1126,2)</f>
        <v>11.4</v>
      </c>
      <c r="H1126" s="1230"/>
      <c r="J1126" s="1237"/>
    </row>
    <row r="1127" spans="1:10" s="893" customFormat="1" x14ac:dyDescent="0.3">
      <c r="A1127" s="430"/>
      <c r="B1127" s="727" t="s">
        <v>4466</v>
      </c>
      <c r="C1127" s="728" t="s">
        <v>3132</v>
      </c>
      <c r="D1127" s="728" t="s">
        <v>3133</v>
      </c>
      <c r="E1127" s="747">
        <v>6</v>
      </c>
      <c r="F1127" s="747">
        <v>0.59299999999999997</v>
      </c>
      <c r="G1127" s="1159">
        <f>TRUNC(E1127*F1127,2)</f>
        <v>3.55</v>
      </c>
      <c r="H1127" s="1230"/>
      <c r="J1127" s="1237"/>
    </row>
    <row r="1128" spans="1:10" s="893" customFormat="1" x14ac:dyDescent="0.3">
      <c r="A1128" s="1344" t="s">
        <v>4471</v>
      </c>
      <c r="B1128" s="1345"/>
      <c r="C1128" s="1345"/>
      <c r="D1128" s="1345"/>
      <c r="E1128" s="1345"/>
      <c r="F1128" s="1346"/>
      <c r="G1128" s="1152">
        <f>TRUNC(SUM(G1125:G1126),2)</f>
        <v>26.56</v>
      </c>
      <c r="H1128" s="1230"/>
    </row>
    <row r="1129" spans="1:10" s="893" customFormat="1" ht="15.75" customHeight="1" x14ac:dyDescent="0.3">
      <c r="A1129" s="1344" t="s">
        <v>4472</v>
      </c>
      <c r="B1129" s="1345"/>
      <c r="C1129" s="1345"/>
      <c r="D1129" s="1345"/>
      <c r="E1129" s="1345"/>
      <c r="F1129" s="1346"/>
      <c r="G1129" s="1152">
        <f>TRUNC(SUM(G1127),2)</f>
        <v>3.55</v>
      </c>
      <c r="H1129" s="1230"/>
    </row>
    <row r="1130" spans="1:10" s="893" customFormat="1" ht="15.75" customHeight="1" x14ac:dyDescent="0.3">
      <c r="A1130" s="1156"/>
      <c r="B1130" s="1154"/>
      <c r="C1130" s="1154"/>
      <c r="D1130" s="1154"/>
      <c r="E1130" s="1154"/>
      <c r="F1130" s="1155" t="s">
        <v>4627</v>
      </c>
      <c r="G1130" s="1152">
        <f>TRUNC(SUM(G1128:G1129),2)</f>
        <v>30.11</v>
      </c>
      <c r="H1130" s="1230"/>
      <c r="J1130" s="1233"/>
    </row>
    <row r="1131" spans="1:10" s="879" customFormat="1" x14ac:dyDescent="0.3">
      <c r="A1131" s="906"/>
      <c r="B1131" s="801"/>
      <c r="C1131" s="906"/>
      <c r="D1131" s="913"/>
      <c r="E1131" s="906"/>
      <c r="F1131" s="906"/>
      <c r="G1131" s="910"/>
      <c r="H1131" s="1229"/>
    </row>
    <row r="1132" spans="1:10" s="879" customFormat="1" x14ac:dyDescent="0.3">
      <c r="A1132" s="906"/>
      <c r="B1132" s="801"/>
      <c r="C1132" s="906"/>
      <c r="D1132" s="913"/>
      <c r="E1132" s="906"/>
      <c r="F1132" s="906"/>
      <c r="G1132" s="910"/>
      <c r="H1132" s="1229"/>
    </row>
    <row r="1133" spans="1:10" s="893" customFormat="1" ht="26.4" x14ac:dyDescent="0.3">
      <c r="A1133" s="1141" t="s">
        <v>3135</v>
      </c>
      <c r="B1133" s="1142" t="s">
        <v>3136</v>
      </c>
      <c r="C1133" s="1143" t="s">
        <v>3137</v>
      </c>
      <c r="D1133" s="1143" t="s">
        <v>3138</v>
      </c>
      <c r="E1133" s="1144" t="s">
        <v>3139</v>
      </c>
      <c r="F1133" s="1145" t="s">
        <v>4625</v>
      </c>
      <c r="G1133" s="1146" t="s">
        <v>4626</v>
      </c>
      <c r="H1133" s="1230"/>
    </row>
    <row r="1134" spans="1:10" s="893" customFormat="1" ht="4.5" customHeight="1" x14ac:dyDescent="0.3">
      <c r="A1134" s="721"/>
      <c r="B1134" s="721"/>
      <c r="C1134" s="722"/>
      <c r="D1134" s="722"/>
      <c r="E1134" s="723"/>
      <c r="F1134" s="724"/>
      <c r="G1134" s="725"/>
      <c r="H1134" s="1230"/>
    </row>
    <row r="1135" spans="1:10" ht="15.75" customHeight="1" x14ac:dyDescent="0.3">
      <c r="A1135" s="524" t="s">
        <v>879</v>
      </c>
      <c r="B1135" s="450" t="s">
        <v>4032</v>
      </c>
      <c r="C1135" s="448"/>
      <c r="D1135" s="728"/>
      <c r="E1135" s="448"/>
      <c r="F1135" s="448"/>
      <c r="G1135" s="449"/>
      <c r="H1135" s="1229"/>
    </row>
    <row r="1136" spans="1:10" ht="52.8" x14ac:dyDescent="0.3">
      <c r="A1136" s="524" t="s">
        <v>3729</v>
      </c>
      <c r="B1136" s="450" t="s">
        <v>4582</v>
      </c>
      <c r="C1136" s="451" t="s">
        <v>3141</v>
      </c>
      <c r="D1136" s="451" t="s">
        <v>210</v>
      </c>
      <c r="E1136" s="452"/>
      <c r="F1136" s="453"/>
      <c r="G1136" s="454"/>
      <c r="H1136" s="1229"/>
    </row>
    <row r="1137" spans="1:10" ht="39.6" x14ac:dyDescent="0.3">
      <c r="A1137" s="430"/>
      <c r="B1137" s="727" t="s">
        <v>4465</v>
      </c>
      <c r="C1137" s="383" t="s">
        <v>3132</v>
      </c>
      <c r="D1137" s="728" t="s">
        <v>3201</v>
      </c>
      <c r="E1137" s="419">
        <v>1</v>
      </c>
      <c r="F1137" s="747">
        <v>470.95</v>
      </c>
      <c r="G1137" s="1159">
        <f>TRUNC(E1137*F1137,2)</f>
        <v>470.95</v>
      </c>
      <c r="H1137" s="1229"/>
    </row>
    <row r="1138" spans="1:10" ht="15.75" customHeight="1" x14ac:dyDescent="0.3">
      <c r="A1138" s="1344" t="s">
        <v>4471</v>
      </c>
      <c r="B1138" s="1345"/>
      <c r="C1138" s="1345"/>
      <c r="D1138" s="1345"/>
      <c r="E1138" s="1345"/>
      <c r="F1138" s="1346"/>
      <c r="G1138" s="1152">
        <f>TRUNC(SUM(G1135:G1136),2)</f>
        <v>0</v>
      </c>
      <c r="H1138" s="1229"/>
    </row>
    <row r="1139" spans="1:10" ht="15.75" customHeight="1" x14ac:dyDescent="0.3">
      <c r="A1139" s="1344" t="s">
        <v>4472</v>
      </c>
      <c r="B1139" s="1345"/>
      <c r="C1139" s="1345"/>
      <c r="D1139" s="1345"/>
      <c r="E1139" s="1345"/>
      <c r="F1139" s="1346"/>
      <c r="G1139" s="1152">
        <f>TRUNC(SUM(G1137),2)</f>
        <v>470.95</v>
      </c>
      <c r="H1139" s="1229"/>
    </row>
    <row r="1140" spans="1:10" ht="15.75" customHeight="1" x14ac:dyDescent="0.3">
      <c r="A1140" s="1156"/>
      <c r="B1140" s="1154"/>
      <c r="C1140" s="1154"/>
      <c r="D1140" s="1154"/>
      <c r="E1140" s="1154"/>
      <c r="F1140" s="1155" t="s">
        <v>4627</v>
      </c>
      <c r="G1140" s="1152">
        <f>TRUNC(SUM(G1138:G1139),2)</f>
        <v>470.95</v>
      </c>
      <c r="H1140" s="1229"/>
      <c r="J1140" s="1233"/>
    </row>
    <row r="1141" spans="1:10" s="879" customFormat="1" x14ac:dyDescent="0.3">
      <c r="A1141" s="906"/>
      <c r="B1141" s="801"/>
      <c r="C1141" s="906"/>
      <c r="D1141" s="913"/>
      <c r="E1141" s="906"/>
      <c r="F1141" s="906"/>
      <c r="G1141" s="910"/>
      <c r="H1141" s="1229"/>
    </row>
    <row r="1142" spans="1:10" s="879" customFormat="1" x14ac:dyDescent="0.3">
      <c r="A1142" s="906"/>
      <c r="B1142" s="801"/>
      <c r="C1142" s="906"/>
      <c r="D1142" s="913"/>
      <c r="E1142" s="906"/>
      <c r="F1142" s="906"/>
      <c r="G1142" s="910"/>
      <c r="H1142" s="1229"/>
    </row>
    <row r="1143" spans="1:10" s="893" customFormat="1" ht="26.4" x14ac:dyDescent="0.3">
      <c r="A1143" s="1141" t="s">
        <v>3135</v>
      </c>
      <c r="B1143" s="1142" t="s">
        <v>3136</v>
      </c>
      <c r="C1143" s="1143" t="s">
        <v>3137</v>
      </c>
      <c r="D1143" s="1143" t="s">
        <v>3138</v>
      </c>
      <c r="E1143" s="1144" t="s">
        <v>3139</v>
      </c>
      <c r="F1143" s="1145" t="s">
        <v>4625</v>
      </c>
      <c r="G1143" s="1146" t="s">
        <v>4626</v>
      </c>
      <c r="H1143" s="1230"/>
    </row>
    <row r="1144" spans="1:10" s="893" customFormat="1" ht="4.5" customHeight="1" x14ac:dyDescent="0.3">
      <c r="A1144" s="721"/>
      <c r="B1144" s="721"/>
      <c r="C1144" s="722"/>
      <c r="D1144" s="722"/>
      <c r="E1144" s="723"/>
      <c r="F1144" s="724"/>
      <c r="G1144" s="725"/>
      <c r="H1144" s="1230"/>
    </row>
    <row r="1145" spans="1:10" s="879" customFormat="1" ht="15.75" customHeight="1" x14ac:dyDescent="0.3">
      <c r="A1145" s="524" t="s">
        <v>879</v>
      </c>
      <c r="B1145" s="450" t="s">
        <v>4032</v>
      </c>
      <c r="C1145" s="448"/>
      <c r="D1145" s="728"/>
      <c r="E1145" s="448"/>
      <c r="F1145" s="448"/>
      <c r="G1145" s="449"/>
      <c r="H1145" s="1229"/>
    </row>
    <row r="1146" spans="1:10" s="879" customFormat="1" ht="52.8" x14ac:dyDescent="0.3">
      <c r="A1146" s="524" t="s">
        <v>4551</v>
      </c>
      <c r="B1146" s="450" t="s">
        <v>4583</v>
      </c>
      <c r="C1146" s="451" t="s">
        <v>3141</v>
      </c>
      <c r="D1146" s="451" t="s">
        <v>210</v>
      </c>
      <c r="E1146" s="452"/>
      <c r="F1146" s="453"/>
      <c r="G1146" s="454"/>
      <c r="H1146" s="1229"/>
    </row>
    <row r="1147" spans="1:10" x14ac:dyDescent="0.3">
      <c r="A1147" s="430"/>
      <c r="B1147" s="727" t="s">
        <v>4466</v>
      </c>
      <c r="C1147" s="383" t="s">
        <v>3132</v>
      </c>
      <c r="D1147" s="728" t="s">
        <v>3357</v>
      </c>
      <c r="E1147" s="419">
        <v>8</v>
      </c>
      <c r="F1147" s="747">
        <v>0.59199999999999997</v>
      </c>
      <c r="G1147" s="1159">
        <f>TRUNC(E1147*F1147,2)</f>
        <v>4.7300000000000004</v>
      </c>
      <c r="H1147" s="1229"/>
      <c r="J1147" s="1234"/>
    </row>
    <row r="1148" spans="1:10" s="879" customFormat="1" ht="15.75" customHeight="1" x14ac:dyDescent="0.3">
      <c r="A1148" s="551"/>
      <c r="B1148" s="914" t="s">
        <v>3957</v>
      </c>
      <c r="C1148" s="746" t="s">
        <v>3141</v>
      </c>
      <c r="D1148" s="746" t="s">
        <v>3142</v>
      </c>
      <c r="E1148" s="747">
        <v>0.79767973742236797</v>
      </c>
      <c r="F1148" s="747">
        <v>19.12</v>
      </c>
      <c r="G1148" s="1159">
        <f>TRUNC(E1148*F1148,2)</f>
        <v>15.25</v>
      </c>
      <c r="H1148" s="1229"/>
      <c r="J1148" s="1234"/>
    </row>
    <row r="1149" spans="1:10" s="879" customFormat="1" x14ac:dyDescent="0.3">
      <c r="A1149" s="551"/>
      <c r="B1149" s="914" t="s">
        <v>3958</v>
      </c>
      <c r="C1149" s="746" t="s">
        <v>3141</v>
      </c>
      <c r="D1149" s="746" t="s">
        <v>3142</v>
      </c>
      <c r="E1149" s="747">
        <v>0.79767973742236797</v>
      </c>
      <c r="F1149" s="747">
        <v>14.3</v>
      </c>
      <c r="G1149" s="1159">
        <f>TRUNC(E1149*F1149,2)</f>
        <v>11.4</v>
      </c>
      <c r="H1149" s="1229"/>
      <c r="J1149" s="1234"/>
    </row>
    <row r="1150" spans="1:10" s="879" customFormat="1" ht="15.75" customHeight="1" x14ac:dyDescent="0.3">
      <c r="A1150" s="1344" t="s">
        <v>4471</v>
      </c>
      <c r="B1150" s="1345"/>
      <c r="C1150" s="1345"/>
      <c r="D1150" s="1345"/>
      <c r="E1150" s="1345"/>
      <c r="F1150" s="1346"/>
      <c r="G1150" s="1152">
        <f>TRUNC(SUM(G1147:G1148),2)</f>
        <v>19.98</v>
      </c>
      <c r="H1150" s="1229"/>
    </row>
    <row r="1151" spans="1:10" s="879" customFormat="1" ht="15.75" customHeight="1" x14ac:dyDescent="0.3">
      <c r="A1151" s="1344" t="s">
        <v>4472</v>
      </c>
      <c r="B1151" s="1345"/>
      <c r="C1151" s="1345"/>
      <c r="D1151" s="1345"/>
      <c r="E1151" s="1345"/>
      <c r="F1151" s="1346"/>
      <c r="G1151" s="1152">
        <f>TRUNC(SUM(G1149),2)</f>
        <v>11.4</v>
      </c>
      <c r="H1151" s="1229"/>
    </row>
    <row r="1152" spans="1:10" s="879" customFormat="1" ht="15.75" customHeight="1" x14ac:dyDescent="0.3">
      <c r="A1152" s="1156"/>
      <c r="B1152" s="1154"/>
      <c r="C1152" s="1154"/>
      <c r="D1152" s="1154"/>
      <c r="E1152" s="1154"/>
      <c r="F1152" s="1155" t="s">
        <v>4627</v>
      </c>
      <c r="G1152" s="1152">
        <f>TRUNC(SUM(G1150:G1151),2)</f>
        <v>31.38</v>
      </c>
      <c r="H1152" s="1229"/>
      <c r="J1152" s="1233"/>
    </row>
    <row r="1153" spans="1:11" s="879" customFormat="1" x14ac:dyDescent="0.3">
      <c r="A1153" s="906"/>
      <c r="B1153" s="801"/>
      <c r="C1153" s="906"/>
      <c r="D1153" s="913"/>
      <c r="E1153" s="906"/>
      <c r="F1153" s="906"/>
      <c r="G1153" s="910"/>
      <c r="H1153" s="1229"/>
    </row>
    <row r="1154" spans="1:11" s="879" customFormat="1" x14ac:dyDescent="0.3">
      <c r="A1154" s="906"/>
      <c r="B1154" s="801"/>
      <c r="C1154" s="906"/>
      <c r="D1154" s="913"/>
      <c r="E1154" s="906"/>
      <c r="F1154" s="906"/>
      <c r="G1154" s="910"/>
      <c r="H1154" s="1229"/>
    </row>
    <row r="1155" spans="1:11" s="893" customFormat="1" ht="26.4" x14ac:dyDescent="0.3">
      <c r="A1155" s="1141" t="s">
        <v>3135</v>
      </c>
      <c r="B1155" s="1142" t="s">
        <v>3136</v>
      </c>
      <c r="C1155" s="1143" t="s">
        <v>3137</v>
      </c>
      <c r="D1155" s="1143" t="s">
        <v>3138</v>
      </c>
      <c r="E1155" s="1144" t="s">
        <v>3139</v>
      </c>
      <c r="F1155" s="1145" t="s">
        <v>4625</v>
      </c>
      <c r="G1155" s="1146" t="s">
        <v>4626</v>
      </c>
      <c r="H1155" s="1230"/>
    </row>
    <row r="1156" spans="1:11" s="893" customFormat="1" ht="4.5" customHeight="1" x14ac:dyDescent="0.3">
      <c r="A1156" s="721"/>
      <c r="B1156" s="721"/>
      <c r="C1156" s="722"/>
      <c r="D1156" s="722"/>
      <c r="E1156" s="723"/>
      <c r="F1156" s="724"/>
      <c r="G1156" s="725"/>
      <c r="H1156" s="1230"/>
    </row>
    <row r="1157" spans="1:11" ht="15.75" customHeight="1" x14ac:dyDescent="0.3">
      <c r="A1157" s="269" t="s">
        <v>270</v>
      </c>
      <c r="B1157" s="1347" t="s">
        <v>1196</v>
      </c>
      <c r="C1157" s="1348"/>
      <c r="D1157" s="1348"/>
      <c r="E1157" s="1348"/>
      <c r="F1157" s="1348"/>
      <c r="G1157" s="1349"/>
      <c r="H1157" s="1229"/>
    </row>
    <row r="1158" spans="1:11" ht="132" x14ac:dyDescent="0.3">
      <c r="A1158" s="269" t="s">
        <v>2472</v>
      </c>
      <c r="B1158" s="804" t="s">
        <v>4468</v>
      </c>
      <c r="C1158" s="368" t="s">
        <v>3141</v>
      </c>
      <c r="D1158" s="711" t="s">
        <v>3093</v>
      </c>
      <c r="E1158" s="380"/>
      <c r="F1158" s="380"/>
      <c r="G1158" s="381"/>
      <c r="H1158" s="1229"/>
    </row>
    <row r="1159" spans="1:11" s="114" customFormat="1" x14ac:dyDescent="0.3">
      <c r="A1159" s="545"/>
      <c r="B1159" s="743" t="s">
        <v>3958</v>
      </c>
      <c r="C1159" s="546" t="s">
        <v>3141</v>
      </c>
      <c r="D1159" s="744" t="s">
        <v>2558</v>
      </c>
      <c r="E1159" s="379">
        <v>0.23930392122671038</v>
      </c>
      <c r="F1159" s="747">
        <v>14.3</v>
      </c>
      <c r="G1159" s="1159">
        <f>TRUNC(E1159*F1159,2)</f>
        <v>3.42</v>
      </c>
      <c r="H1159" s="1230"/>
      <c r="J1159" s="1237"/>
    </row>
    <row r="1160" spans="1:11" s="114" customFormat="1" ht="52.8" x14ac:dyDescent="0.3">
      <c r="A1160" s="276"/>
      <c r="B1160" s="703" t="s">
        <v>4002</v>
      </c>
      <c r="C1160" s="578" t="s">
        <v>3132</v>
      </c>
      <c r="D1160" s="704" t="s">
        <v>3093</v>
      </c>
      <c r="E1160" s="379">
        <v>1</v>
      </c>
      <c r="F1160" s="1238">
        <v>23.060921208880657</v>
      </c>
      <c r="G1160" s="1159">
        <f>TRUNC(E1160*F1160,2)</f>
        <v>23.06</v>
      </c>
      <c r="H1160" s="1230"/>
      <c r="I1160" s="893"/>
      <c r="J1160" s="1237"/>
      <c r="K1160" s="893"/>
    </row>
    <row r="1161" spans="1:11" ht="15.75" customHeight="1" x14ac:dyDescent="0.3">
      <c r="A1161" s="455"/>
      <c r="B1161" s="745" t="s">
        <v>3744</v>
      </c>
      <c r="C1161" s="531" t="s">
        <v>3132</v>
      </c>
      <c r="D1161" s="746" t="s">
        <v>210</v>
      </c>
      <c r="E1161" s="379">
        <v>1</v>
      </c>
      <c r="F1161" s="1239">
        <v>4.1100000000000003</v>
      </c>
      <c r="G1161" s="1159">
        <f>TRUNC(E1161*F1161,2)</f>
        <v>4.1100000000000003</v>
      </c>
      <c r="H1161" s="1230"/>
      <c r="I1161" s="893"/>
      <c r="J1161" s="1237"/>
      <c r="K1161" s="893"/>
    </row>
    <row r="1162" spans="1:11" x14ac:dyDescent="0.3">
      <c r="A1162" s="1344" t="s">
        <v>4471</v>
      </c>
      <c r="B1162" s="1345"/>
      <c r="C1162" s="1345"/>
      <c r="D1162" s="1345"/>
      <c r="E1162" s="1345"/>
      <c r="F1162" s="1346"/>
      <c r="G1162" s="1152">
        <f>TRUNC(SUM(G1159),2)</f>
        <v>3.42</v>
      </c>
      <c r="H1162" s="1229"/>
    </row>
    <row r="1163" spans="1:11" ht="15.75" customHeight="1" x14ac:dyDescent="0.3">
      <c r="A1163" s="1344" t="s">
        <v>4472</v>
      </c>
      <c r="B1163" s="1345"/>
      <c r="C1163" s="1345"/>
      <c r="D1163" s="1345"/>
      <c r="E1163" s="1345"/>
      <c r="F1163" s="1346"/>
      <c r="G1163" s="1152">
        <f>TRUNC(SUM(G1160:G1161),2)</f>
        <v>27.17</v>
      </c>
      <c r="H1163" s="1229"/>
    </row>
    <row r="1164" spans="1:11" ht="15.75" customHeight="1" x14ac:dyDescent="0.3">
      <c r="A1164" s="1156"/>
      <c r="B1164" s="1154"/>
      <c r="C1164" s="1154"/>
      <c r="D1164" s="1154"/>
      <c r="E1164" s="1154"/>
      <c r="F1164" s="1155" t="s">
        <v>4627</v>
      </c>
      <c r="G1164" s="1152">
        <f>TRUNC(SUM(G1162:G1163),2)</f>
        <v>30.59</v>
      </c>
      <c r="H1164" s="1229"/>
      <c r="J1164" s="1233"/>
    </row>
    <row r="1165" spans="1:11" s="879" customFormat="1" x14ac:dyDescent="0.3">
      <c r="A1165" s="906"/>
      <c r="B1165" s="801"/>
      <c r="C1165" s="906"/>
      <c r="D1165" s="913"/>
      <c r="E1165" s="906"/>
      <c r="F1165" s="906"/>
      <c r="G1165" s="910"/>
      <c r="H1165" s="1229"/>
    </row>
    <row r="1166" spans="1:11" s="879" customFormat="1" x14ac:dyDescent="0.3">
      <c r="A1166" s="906"/>
      <c r="B1166" s="801"/>
      <c r="C1166" s="906"/>
      <c r="D1166" s="913"/>
      <c r="E1166" s="906"/>
      <c r="F1166" s="906"/>
      <c r="G1166" s="910"/>
      <c r="H1166" s="1229"/>
    </row>
    <row r="1167" spans="1:11" s="893" customFormat="1" ht="26.4" x14ac:dyDescent="0.3">
      <c r="A1167" s="1141" t="s">
        <v>3135</v>
      </c>
      <c r="B1167" s="1142" t="s">
        <v>3136</v>
      </c>
      <c r="C1167" s="1143" t="s">
        <v>3137</v>
      </c>
      <c r="D1167" s="1143" t="s">
        <v>3138</v>
      </c>
      <c r="E1167" s="1144" t="s">
        <v>3139</v>
      </c>
      <c r="F1167" s="1145" t="s">
        <v>4625</v>
      </c>
      <c r="G1167" s="1146" t="s">
        <v>4626</v>
      </c>
      <c r="H1167" s="1230"/>
    </row>
    <row r="1168" spans="1:11" s="893" customFormat="1" ht="4.5" customHeight="1" x14ac:dyDescent="0.3">
      <c r="A1168" s="721"/>
      <c r="B1168" s="721"/>
      <c r="C1168" s="722"/>
      <c r="D1168" s="722"/>
      <c r="E1168" s="723"/>
      <c r="F1168" s="724"/>
      <c r="G1168" s="725"/>
      <c r="H1168" s="1230"/>
    </row>
    <row r="1169" spans="1:11" ht="15.75" customHeight="1" x14ac:dyDescent="0.3">
      <c r="A1169" s="269" t="s">
        <v>270</v>
      </c>
      <c r="B1169" s="1347" t="s">
        <v>1196</v>
      </c>
      <c r="C1169" s="1348"/>
      <c r="D1169" s="1348"/>
      <c r="E1169" s="1348"/>
      <c r="F1169" s="1348"/>
      <c r="G1169" s="1349"/>
      <c r="H1169" s="1229"/>
    </row>
    <row r="1170" spans="1:11" ht="145.19999999999999" x14ac:dyDescent="0.3">
      <c r="A1170" s="269" t="s">
        <v>3217</v>
      </c>
      <c r="B1170" s="804" t="s">
        <v>4586</v>
      </c>
      <c r="C1170" s="368" t="s">
        <v>3141</v>
      </c>
      <c r="D1170" s="711" t="s">
        <v>3093</v>
      </c>
      <c r="E1170" s="380"/>
      <c r="F1170" s="380"/>
      <c r="G1170" s="381"/>
      <c r="H1170" s="1229"/>
    </row>
    <row r="1171" spans="1:11" s="114" customFormat="1" ht="15.75" customHeight="1" x14ac:dyDescent="0.3">
      <c r="A1171" s="545"/>
      <c r="B1171" s="743" t="s">
        <v>3958</v>
      </c>
      <c r="C1171" s="546" t="s">
        <v>3141</v>
      </c>
      <c r="D1171" s="744" t="s">
        <v>2558</v>
      </c>
      <c r="E1171" s="1240">
        <v>0.23930392122671038</v>
      </c>
      <c r="F1171" s="747">
        <v>14.3</v>
      </c>
      <c r="G1171" s="1159">
        <f>TRUNC(E1171*F1171,2)</f>
        <v>3.42</v>
      </c>
      <c r="H1171" s="1230"/>
      <c r="J1171" s="1237"/>
    </row>
    <row r="1172" spans="1:11" s="114" customFormat="1" ht="52.8" x14ac:dyDescent="0.3">
      <c r="A1172" s="276"/>
      <c r="B1172" s="703" t="s">
        <v>4002</v>
      </c>
      <c r="C1172" s="578" t="s">
        <v>3132</v>
      </c>
      <c r="D1172" s="704" t="s">
        <v>3093</v>
      </c>
      <c r="E1172" s="379">
        <v>1</v>
      </c>
      <c r="F1172" s="747">
        <v>23.060921208880657</v>
      </c>
      <c r="G1172" s="1159">
        <f>TRUNC(E1172*F1172,2)</f>
        <v>23.06</v>
      </c>
      <c r="H1172" s="1230"/>
      <c r="I1172" s="893"/>
      <c r="J1172" s="1237"/>
      <c r="K1172" s="893"/>
    </row>
    <row r="1173" spans="1:11" ht="15.75" customHeight="1" x14ac:dyDescent="0.3">
      <c r="A1173" s="382"/>
      <c r="B1173" s="727" t="s">
        <v>3744</v>
      </c>
      <c r="C1173" s="383" t="s">
        <v>3132</v>
      </c>
      <c r="D1173" s="728" t="s">
        <v>210</v>
      </c>
      <c r="E1173" s="379">
        <v>1</v>
      </c>
      <c r="F1173" s="747">
        <v>4.1100000000000003</v>
      </c>
      <c r="G1173" s="1159">
        <f>TRUNC(E1173*F1173,2)</f>
        <v>4.1100000000000003</v>
      </c>
      <c r="H1173" s="1230"/>
      <c r="I1173" s="893"/>
      <c r="J1173" s="1237"/>
      <c r="K1173" s="893"/>
    </row>
    <row r="1174" spans="1:11" x14ac:dyDescent="0.3">
      <c r="A1174" s="1344" t="s">
        <v>4471</v>
      </c>
      <c r="B1174" s="1345"/>
      <c r="C1174" s="1345"/>
      <c r="D1174" s="1345"/>
      <c r="E1174" s="1345"/>
      <c r="F1174" s="1346"/>
      <c r="G1174" s="1152">
        <f>TRUNC(SUM(G1171),2)</f>
        <v>3.42</v>
      </c>
      <c r="H1174" s="1229"/>
    </row>
    <row r="1175" spans="1:11" ht="15.75" customHeight="1" x14ac:dyDescent="0.3">
      <c r="A1175" s="1344" t="s">
        <v>4472</v>
      </c>
      <c r="B1175" s="1345"/>
      <c r="C1175" s="1345"/>
      <c r="D1175" s="1345"/>
      <c r="E1175" s="1345"/>
      <c r="F1175" s="1346"/>
      <c r="G1175" s="1152">
        <f>TRUNC(SUM(G1172:G1173),2)</f>
        <v>27.17</v>
      </c>
      <c r="H1175" s="1229"/>
    </row>
    <row r="1176" spans="1:11" ht="15.75" customHeight="1" x14ac:dyDescent="0.3">
      <c r="A1176" s="1156"/>
      <c r="B1176" s="1154"/>
      <c r="C1176" s="1154"/>
      <c r="D1176" s="1154"/>
      <c r="E1176" s="1154"/>
      <c r="F1176" s="1155" t="s">
        <v>4627</v>
      </c>
      <c r="G1176" s="1152">
        <f>TRUNC(SUM(G1174:G1175),2)</f>
        <v>30.59</v>
      </c>
      <c r="H1176" s="1229"/>
      <c r="J1176" s="1233"/>
    </row>
    <row r="1177" spans="1:11" s="879" customFormat="1" x14ac:dyDescent="0.3">
      <c r="A1177" s="906"/>
      <c r="B1177" s="801"/>
      <c r="C1177" s="906"/>
      <c r="D1177" s="913"/>
      <c r="E1177" s="906"/>
      <c r="F1177" s="906"/>
      <c r="G1177" s="910"/>
      <c r="H1177" s="1229"/>
    </row>
    <row r="1178" spans="1:11" s="879" customFormat="1" x14ac:dyDescent="0.3">
      <c r="A1178" s="906"/>
      <c r="B1178" s="801"/>
      <c r="C1178" s="906"/>
      <c r="D1178" s="913"/>
      <c r="E1178" s="906"/>
      <c r="F1178" s="906"/>
      <c r="G1178" s="910"/>
      <c r="H1178" s="1229"/>
    </row>
    <row r="1179" spans="1:11" s="893" customFormat="1" ht="26.4" x14ac:dyDescent="0.3">
      <c r="A1179" s="1141" t="s">
        <v>3135</v>
      </c>
      <c r="B1179" s="1142" t="s">
        <v>3136</v>
      </c>
      <c r="C1179" s="1143" t="s">
        <v>3137</v>
      </c>
      <c r="D1179" s="1143" t="s">
        <v>3138</v>
      </c>
      <c r="E1179" s="1144" t="s">
        <v>3139</v>
      </c>
      <c r="F1179" s="1145" t="s">
        <v>4625</v>
      </c>
      <c r="G1179" s="1146" t="s">
        <v>4626</v>
      </c>
      <c r="H1179" s="1230"/>
    </row>
    <row r="1180" spans="1:11" s="893" customFormat="1" ht="4.5" customHeight="1" x14ac:dyDescent="0.3">
      <c r="A1180" s="721"/>
      <c r="B1180" s="721"/>
      <c r="C1180" s="722"/>
      <c r="D1180" s="722"/>
      <c r="E1180" s="723"/>
      <c r="F1180" s="724"/>
      <c r="G1180" s="725"/>
      <c r="H1180" s="1230"/>
    </row>
    <row r="1181" spans="1:11" ht="15.75" customHeight="1" x14ac:dyDescent="0.3">
      <c r="A1181" s="269" t="s">
        <v>270</v>
      </c>
      <c r="B1181" s="1347" t="s">
        <v>1196</v>
      </c>
      <c r="C1181" s="1348"/>
      <c r="D1181" s="1348"/>
      <c r="E1181" s="1348"/>
      <c r="F1181" s="1348"/>
      <c r="G1181" s="1349"/>
      <c r="H1181" s="1229"/>
    </row>
    <row r="1182" spans="1:11" ht="105.6" x14ac:dyDescent="0.3">
      <c r="A1182" s="442" t="s">
        <v>2474</v>
      </c>
      <c r="B1182" s="804" t="s">
        <v>4469</v>
      </c>
      <c r="C1182" s="368" t="s">
        <v>3141</v>
      </c>
      <c r="D1182" s="711" t="s">
        <v>3093</v>
      </c>
      <c r="E1182" s="380"/>
      <c r="F1182" s="380"/>
      <c r="G1182" s="381"/>
      <c r="H1182" s="1229"/>
    </row>
    <row r="1183" spans="1:11" s="114" customFormat="1" ht="15.75" customHeight="1" x14ac:dyDescent="0.3">
      <c r="A1183" s="545"/>
      <c r="B1183" s="743" t="s">
        <v>3958</v>
      </c>
      <c r="C1183" s="546" t="s">
        <v>3141</v>
      </c>
      <c r="D1183" s="744" t="s">
        <v>2558</v>
      </c>
      <c r="E1183" s="379">
        <v>0.23930392122671038</v>
      </c>
      <c r="F1183" s="747">
        <v>14.3</v>
      </c>
      <c r="G1183" s="1159">
        <f>TRUNC(E1183*F1183,2)</f>
        <v>3.42</v>
      </c>
      <c r="H1183" s="1230"/>
      <c r="J1183" s="1237"/>
    </row>
    <row r="1184" spans="1:11" s="114" customFormat="1" ht="52.8" x14ac:dyDescent="0.3">
      <c r="A1184" s="276"/>
      <c r="B1184" s="703" t="s">
        <v>4003</v>
      </c>
      <c r="C1184" s="578" t="s">
        <v>3132</v>
      </c>
      <c r="D1184" s="704" t="s">
        <v>3093</v>
      </c>
      <c r="E1184" s="379">
        <v>1</v>
      </c>
      <c r="F1184" s="747">
        <v>19.941993435559198</v>
      </c>
      <c r="G1184" s="1159">
        <f>TRUNC(E1184*F1184,2)</f>
        <v>19.940000000000001</v>
      </c>
      <c r="H1184" s="1230"/>
      <c r="I1184" s="893"/>
      <c r="J1184" s="1237"/>
      <c r="K1184" s="893"/>
    </row>
    <row r="1185" spans="1:11" ht="15.75" customHeight="1" x14ac:dyDescent="0.3">
      <c r="A1185" s="382"/>
      <c r="B1185" s="727" t="s">
        <v>3744</v>
      </c>
      <c r="C1185" s="383" t="s">
        <v>3132</v>
      </c>
      <c r="D1185" s="728" t="s">
        <v>210</v>
      </c>
      <c r="E1185" s="379">
        <v>1</v>
      </c>
      <c r="F1185" s="747">
        <v>4.1100000000000003</v>
      </c>
      <c r="G1185" s="1159">
        <f>TRUNC(E1185*F1185,2)</f>
        <v>4.1100000000000003</v>
      </c>
      <c r="H1185" s="1230"/>
      <c r="I1185" s="893"/>
      <c r="J1185" s="1237"/>
      <c r="K1185" s="893"/>
    </row>
    <row r="1186" spans="1:11" x14ac:dyDescent="0.3">
      <c r="A1186" s="1344" t="s">
        <v>4471</v>
      </c>
      <c r="B1186" s="1345"/>
      <c r="C1186" s="1345"/>
      <c r="D1186" s="1345"/>
      <c r="E1186" s="1345"/>
      <c r="F1186" s="1346"/>
      <c r="G1186" s="1152">
        <f>TRUNC(SUM(G1183),2)</f>
        <v>3.42</v>
      </c>
      <c r="H1186" s="1229"/>
    </row>
    <row r="1187" spans="1:11" ht="15.75" customHeight="1" x14ac:dyDescent="0.3">
      <c r="A1187" s="1344" t="s">
        <v>4472</v>
      </c>
      <c r="B1187" s="1345"/>
      <c r="C1187" s="1345"/>
      <c r="D1187" s="1345"/>
      <c r="E1187" s="1345"/>
      <c r="F1187" s="1346"/>
      <c r="G1187" s="1152">
        <f>TRUNC(SUM(G1184:G1185),2)</f>
        <v>24.05</v>
      </c>
      <c r="H1187" s="1229"/>
    </row>
    <row r="1188" spans="1:11" ht="15.75" customHeight="1" x14ac:dyDescent="0.3">
      <c r="A1188" s="1156"/>
      <c r="B1188" s="1154"/>
      <c r="C1188" s="1154"/>
      <c r="D1188" s="1154"/>
      <c r="E1188" s="1154"/>
      <c r="F1188" s="1155" t="s">
        <v>4627</v>
      </c>
      <c r="G1188" s="1152">
        <f>TRUNC(SUM(G1186:G1187),2)</f>
        <v>27.47</v>
      </c>
      <c r="H1188" s="1229"/>
      <c r="J1188" s="1233"/>
    </row>
    <row r="1189" spans="1:11" s="879" customFormat="1" x14ac:dyDescent="0.3">
      <c r="A1189" s="906"/>
      <c r="B1189" s="801"/>
      <c r="C1189" s="906"/>
      <c r="D1189" s="913"/>
      <c r="E1189" s="906"/>
      <c r="F1189" s="906"/>
      <c r="G1189" s="910"/>
      <c r="H1189" s="1229"/>
    </row>
    <row r="1190" spans="1:11" s="879" customFormat="1" x14ac:dyDescent="0.3">
      <c r="A1190" s="906"/>
      <c r="B1190" s="801"/>
      <c r="C1190" s="906"/>
      <c r="D1190" s="913"/>
      <c r="E1190" s="906"/>
      <c r="F1190" s="906"/>
      <c r="G1190" s="910"/>
      <c r="H1190" s="1229"/>
    </row>
    <row r="1191" spans="1:11" s="893" customFormat="1" ht="26.4" x14ac:dyDescent="0.3">
      <c r="A1191" s="1141" t="s">
        <v>3135</v>
      </c>
      <c r="B1191" s="1142" t="s">
        <v>3136</v>
      </c>
      <c r="C1191" s="1143" t="s">
        <v>3137</v>
      </c>
      <c r="D1191" s="1143" t="s">
        <v>3138</v>
      </c>
      <c r="E1191" s="1144" t="s">
        <v>3139</v>
      </c>
      <c r="F1191" s="1145" t="s">
        <v>4625</v>
      </c>
      <c r="G1191" s="1146" t="s">
        <v>4626</v>
      </c>
      <c r="H1191" s="1230"/>
    </row>
    <row r="1192" spans="1:11" s="893" customFormat="1" ht="4.5" customHeight="1" x14ac:dyDescent="0.3">
      <c r="A1192" s="721"/>
      <c r="B1192" s="721"/>
      <c r="C1192" s="722"/>
      <c r="D1192" s="722"/>
      <c r="E1192" s="723"/>
      <c r="F1192" s="724"/>
      <c r="G1192" s="725"/>
      <c r="H1192" s="1230"/>
    </row>
    <row r="1193" spans="1:11" ht="15.75" customHeight="1" x14ac:dyDescent="0.3">
      <c r="A1193" s="269" t="s">
        <v>270</v>
      </c>
      <c r="B1193" s="1347" t="s">
        <v>1196</v>
      </c>
      <c r="C1193" s="1348"/>
      <c r="D1193" s="1348"/>
      <c r="E1193" s="1348"/>
      <c r="F1193" s="1348"/>
      <c r="G1193" s="1349"/>
      <c r="H1193" s="1229"/>
    </row>
    <row r="1194" spans="1:11" ht="15.75" customHeight="1" x14ac:dyDescent="0.3">
      <c r="A1194" s="269" t="s">
        <v>2475</v>
      </c>
      <c r="B1194" s="804" t="s">
        <v>3727</v>
      </c>
      <c r="C1194" s="368" t="s">
        <v>3141</v>
      </c>
      <c r="D1194" s="711" t="s">
        <v>3093</v>
      </c>
      <c r="E1194" s="380"/>
      <c r="F1194" s="380"/>
      <c r="G1194" s="381"/>
      <c r="H1194" s="1229"/>
    </row>
    <row r="1195" spans="1:11" ht="15.75" customHeight="1" x14ac:dyDescent="0.3">
      <c r="A1195" s="545"/>
      <c r="B1195" s="743" t="s">
        <v>3958</v>
      </c>
      <c r="C1195" s="546" t="s">
        <v>3141</v>
      </c>
      <c r="D1195" s="744" t="s">
        <v>2558</v>
      </c>
      <c r="E1195" s="379">
        <v>0.2393039212267104</v>
      </c>
      <c r="F1195" s="747">
        <v>14.3</v>
      </c>
      <c r="G1195" s="1159">
        <f>TRUNC(E1195*F1195,2)</f>
        <v>3.42</v>
      </c>
      <c r="H1195" s="1229"/>
      <c r="J1195" s="1234"/>
    </row>
    <row r="1196" spans="1:11" ht="15.75" customHeight="1" x14ac:dyDescent="0.3">
      <c r="A1196" s="382"/>
      <c r="B1196" s="727" t="s">
        <v>3745</v>
      </c>
      <c r="C1196" s="383" t="s">
        <v>3132</v>
      </c>
      <c r="D1196" s="728" t="s">
        <v>3201</v>
      </c>
      <c r="E1196" s="379">
        <v>2.04</v>
      </c>
      <c r="F1196" s="879">
        <v>3.08</v>
      </c>
      <c r="G1196" s="1159">
        <f>TRUNC(E1196*F1196,2)</f>
        <v>6.28</v>
      </c>
      <c r="H1196" s="1229"/>
      <c r="I1196" s="879"/>
      <c r="J1196" s="1234"/>
      <c r="K1196" s="879"/>
    </row>
    <row r="1197" spans="1:11" x14ac:dyDescent="0.3">
      <c r="A1197" s="1344" t="s">
        <v>4471</v>
      </c>
      <c r="B1197" s="1345"/>
      <c r="C1197" s="1345"/>
      <c r="D1197" s="1345"/>
      <c r="E1197" s="1345"/>
      <c r="F1197" s="1346"/>
      <c r="G1197" s="1152">
        <f>TRUNC(SUM(G1195),2)</f>
        <v>3.42</v>
      </c>
      <c r="H1197" s="1229"/>
    </row>
    <row r="1198" spans="1:11" ht="15.75" customHeight="1" x14ac:dyDescent="0.3">
      <c r="A1198" s="1344" t="s">
        <v>4472</v>
      </c>
      <c r="B1198" s="1345"/>
      <c r="C1198" s="1345"/>
      <c r="D1198" s="1345"/>
      <c r="E1198" s="1345"/>
      <c r="F1198" s="1346"/>
      <c r="G1198" s="1152">
        <f>TRUNC(SUM(G1196),2)</f>
        <v>6.28</v>
      </c>
      <c r="H1198" s="1229"/>
    </row>
    <row r="1199" spans="1:11" ht="15.75" customHeight="1" x14ac:dyDescent="0.3">
      <c r="A1199" s="1156"/>
      <c r="B1199" s="1154"/>
      <c r="C1199" s="1154"/>
      <c r="D1199" s="1154"/>
      <c r="E1199" s="1154"/>
      <c r="F1199" s="1155" t="s">
        <v>4627</v>
      </c>
      <c r="G1199" s="1152">
        <f>TRUNC(SUM(G1197:G1198),2)</f>
        <v>9.6999999999999993</v>
      </c>
      <c r="H1199" s="1229"/>
      <c r="J1199" s="1233"/>
    </row>
    <row r="1200" spans="1:11" s="879" customFormat="1" x14ac:dyDescent="0.3">
      <c r="A1200" s="906"/>
      <c r="B1200" s="801"/>
      <c r="C1200" s="906"/>
      <c r="D1200" s="913"/>
      <c r="E1200" s="906"/>
      <c r="F1200" s="906"/>
      <c r="G1200" s="910"/>
      <c r="H1200" s="1229"/>
    </row>
    <row r="1201" spans="1:12" s="879" customFormat="1" x14ac:dyDescent="0.3">
      <c r="A1201" s="906"/>
      <c r="B1201" s="801"/>
      <c r="C1201" s="906"/>
      <c r="D1201" s="913"/>
      <c r="E1201" s="906"/>
      <c r="F1201" s="906"/>
      <c r="G1201" s="910"/>
      <c r="H1201" s="1229"/>
    </row>
    <row r="1202" spans="1:12" s="893" customFormat="1" ht="26.4" x14ac:dyDescent="0.3">
      <c r="A1202" s="1141" t="s">
        <v>3135</v>
      </c>
      <c r="B1202" s="1142" t="s">
        <v>3136</v>
      </c>
      <c r="C1202" s="1143" t="s">
        <v>3137</v>
      </c>
      <c r="D1202" s="1143" t="s">
        <v>3138</v>
      </c>
      <c r="E1202" s="1144" t="s">
        <v>3139</v>
      </c>
      <c r="F1202" s="1145" t="s">
        <v>4625</v>
      </c>
      <c r="G1202" s="1146" t="s">
        <v>4626</v>
      </c>
      <c r="H1202" s="1230"/>
    </row>
    <row r="1203" spans="1:12" s="893" customFormat="1" ht="4.5" customHeight="1" x14ac:dyDescent="0.3">
      <c r="A1203" s="721"/>
      <c r="B1203" s="721"/>
      <c r="C1203" s="722"/>
      <c r="D1203" s="722"/>
      <c r="E1203" s="723"/>
      <c r="F1203" s="724"/>
      <c r="G1203" s="725"/>
      <c r="H1203" s="1230"/>
    </row>
    <row r="1204" spans="1:12" ht="15.75" customHeight="1" x14ac:dyDescent="0.3">
      <c r="A1204" s="269" t="s">
        <v>270</v>
      </c>
      <c r="B1204" s="1347" t="s">
        <v>1196</v>
      </c>
      <c r="C1204" s="1348"/>
      <c r="D1204" s="1348"/>
      <c r="E1204" s="1348"/>
      <c r="F1204" s="1348"/>
      <c r="G1204" s="1349"/>
      <c r="H1204" s="1229"/>
    </row>
    <row r="1205" spans="1:12" s="114" customFormat="1" ht="15.75" customHeight="1" x14ac:dyDescent="0.3">
      <c r="A1205" s="269" t="s">
        <v>3219</v>
      </c>
      <c r="B1205" s="804" t="s">
        <v>3728</v>
      </c>
      <c r="C1205" s="368" t="s">
        <v>3141</v>
      </c>
      <c r="D1205" s="711" t="s">
        <v>3093</v>
      </c>
      <c r="E1205" s="380"/>
      <c r="F1205" s="380"/>
      <c r="G1205" s="381"/>
      <c r="H1205" s="1230"/>
    </row>
    <row r="1206" spans="1:12" s="114" customFormat="1" ht="15.75" customHeight="1" x14ac:dyDescent="0.3">
      <c r="A1206" s="545"/>
      <c r="B1206" s="743" t="s">
        <v>3958</v>
      </c>
      <c r="C1206" s="546" t="s">
        <v>3141</v>
      </c>
      <c r="D1206" s="744" t="s">
        <v>2558</v>
      </c>
      <c r="E1206" s="379">
        <v>0.2393039212267104</v>
      </c>
      <c r="F1206" s="747">
        <v>14.3</v>
      </c>
      <c r="G1206" s="1159">
        <f>TRUNC(E1206*F1206,2)</f>
        <v>3.42</v>
      </c>
      <c r="H1206" s="1229"/>
      <c r="I1206" s="879"/>
      <c r="J1206" s="1234"/>
      <c r="K1206" s="879"/>
      <c r="L1206" s="879"/>
    </row>
    <row r="1207" spans="1:12" x14ac:dyDescent="0.3">
      <c r="A1207" s="382"/>
      <c r="B1207" s="727" t="s">
        <v>3745</v>
      </c>
      <c r="C1207" s="383" t="s">
        <v>3132</v>
      </c>
      <c r="D1207" s="728" t="s">
        <v>3201</v>
      </c>
      <c r="E1207" s="379">
        <v>2.04</v>
      </c>
      <c r="F1207" s="747">
        <v>3.08</v>
      </c>
      <c r="G1207" s="1159">
        <f>TRUNC(E1207*F1207,2)</f>
        <v>6.28</v>
      </c>
      <c r="H1207" s="1229"/>
      <c r="I1207" s="879"/>
      <c r="J1207" s="1234"/>
      <c r="K1207" s="879"/>
      <c r="L1207" s="879"/>
    </row>
    <row r="1208" spans="1:12" x14ac:dyDescent="0.3">
      <c r="A1208" s="1344" t="s">
        <v>4471</v>
      </c>
      <c r="B1208" s="1345"/>
      <c r="C1208" s="1345"/>
      <c r="D1208" s="1345"/>
      <c r="E1208" s="1345"/>
      <c r="F1208" s="1346"/>
      <c r="G1208" s="1152">
        <f>TRUNC(SUM(G1206),2)</f>
        <v>3.42</v>
      </c>
      <c r="H1208" s="1229"/>
    </row>
    <row r="1209" spans="1:12" x14ac:dyDescent="0.3">
      <c r="A1209" s="1344" t="s">
        <v>4472</v>
      </c>
      <c r="B1209" s="1345"/>
      <c r="C1209" s="1345"/>
      <c r="D1209" s="1345"/>
      <c r="E1209" s="1345"/>
      <c r="F1209" s="1346"/>
      <c r="G1209" s="1152">
        <f>TRUNC(SUM(G1207),2)</f>
        <v>6.28</v>
      </c>
      <c r="H1209" s="1229"/>
    </row>
    <row r="1210" spans="1:12" ht="15.75" customHeight="1" x14ac:dyDescent="0.3">
      <c r="A1210" s="1156"/>
      <c r="B1210" s="1154"/>
      <c r="C1210" s="1154"/>
      <c r="D1210" s="1154"/>
      <c r="E1210" s="1154"/>
      <c r="F1210" s="1155" t="s">
        <v>4627</v>
      </c>
      <c r="G1210" s="1152">
        <f>TRUNC(SUM(G1208:G1209),2)</f>
        <v>9.6999999999999993</v>
      </c>
      <c r="H1210" s="1229"/>
      <c r="J1210" s="1233"/>
    </row>
    <row r="1211" spans="1:12" s="879" customFormat="1" x14ac:dyDescent="0.3">
      <c r="A1211" s="906"/>
      <c r="B1211" s="801"/>
      <c r="C1211" s="906"/>
      <c r="D1211" s="913"/>
      <c r="E1211" s="906"/>
      <c r="F1211" s="906"/>
      <c r="G1211" s="910"/>
      <c r="H1211" s="1229"/>
    </row>
    <row r="1212" spans="1:12" s="879" customFormat="1" x14ac:dyDescent="0.3">
      <c r="A1212" s="906"/>
      <c r="B1212" s="801"/>
      <c r="C1212" s="906"/>
      <c r="D1212" s="913"/>
      <c r="E1212" s="906"/>
      <c r="F1212" s="906"/>
      <c r="G1212" s="910"/>
      <c r="H1212" s="1229"/>
    </row>
    <row r="1213" spans="1:12" s="893" customFormat="1" ht="26.4" x14ac:dyDescent="0.3">
      <c r="A1213" s="1141" t="s">
        <v>3135</v>
      </c>
      <c r="B1213" s="1142" t="s">
        <v>3136</v>
      </c>
      <c r="C1213" s="1143" t="s">
        <v>3137</v>
      </c>
      <c r="D1213" s="1143" t="s">
        <v>3138</v>
      </c>
      <c r="E1213" s="1144" t="s">
        <v>3139</v>
      </c>
      <c r="F1213" s="1145" t="s">
        <v>4625</v>
      </c>
      <c r="G1213" s="1146" t="s">
        <v>4626</v>
      </c>
      <c r="H1213" s="1230"/>
    </row>
    <row r="1214" spans="1:12" s="893" customFormat="1" ht="4.5" customHeight="1" x14ac:dyDescent="0.3">
      <c r="A1214" s="721"/>
      <c r="B1214" s="721"/>
      <c r="C1214" s="722"/>
      <c r="D1214" s="722"/>
      <c r="E1214" s="723"/>
      <c r="F1214" s="724"/>
      <c r="G1214" s="725"/>
      <c r="H1214" s="1230"/>
    </row>
    <row r="1215" spans="1:12" s="693" customFormat="1" ht="15.75" customHeight="1" x14ac:dyDescent="0.3">
      <c r="A1215" s="269" t="s">
        <v>270</v>
      </c>
      <c r="B1215" s="1347" t="s">
        <v>1196</v>
      </c>
      <c r="C1215" s="1348"/>
      <c r="D1215" s="1348"/>
      <c r="E1215" s="1348"/>
      <c r="F1215" s="1348"/>
      <c r="G1215" s="1349"/>
      <c r="H1215" s="1229"/>
    </row>
    <row r="1216" spans="1:12" s="693" customFormat="1" ht="110.25" customHeight="1" x14ac:dyDescent="0.3">
      <c r="A1216" s="442" t="s">
        <v>4014</v>
      </c>
      <c r="B1216" s="804" t="s">
        <v>4467</v>
      </c>
      <c r="C1216" s="711" t="s">
        <v>3141</v>
      </c>
      <c r="D1216" s="711" t="s">
        <v>3093</v>
      </c>
      <c r="E1216" s="380"/>
      <c r="F1216" s="380"/>
      <c r="G1216" s="381"/>
      <c r="H1216" s="1229"/>
    </row>
    <row r="1217" spans="1:11" s="699" customFormat="1" ht="15.75" customHeight="1" x14ac:dyDescent="0.3">
      <c r="A1217" s="743"/>
      <c r="B1217" s="743" t="s">
        <v>3958</v>
      </c>
      <c r="C1217" s="744" t="s">
        <v>3141</v>
      </c>
      <c r="D1217" s="744" t="s">
        <v>2558</v>
      </c>
      <c r="E1217" s="1240">
        <v>0.15953594748447356</v>
      </c>
      <c r="F1217" s="747">
        <v>14.3</v>
      </c>
      <c r="G1217" s="1159">
        <f>TRUNC(E1217*F1217,2)</f>
        <v>2.2799999999999998</v>
      </c>
      <c r="H1217" s="1229"/>
      <c r="I1217" s="879"/>
      <c r="J1217" s="1234"/>
      <c r="K1217" s="879"/>
    </row>
    <row r="1218" spans="1:11" s="699" customFormat="1" ht="52.8" x14ac:dyDescent="0.3">
      <c r="A1218" s="727"/>
      <c r="B1218" s="727" t="s">
        <v>4002</v>
      </c>
      <c r="C1218" s="728" t="s">
        <v>3132</v>
      </c>
      <c r="D1218" s="728" t="s">
        <v>3093</v>
      </c>
      <c r="E1218" s="726">
        <v>1</v>
      </c>
      <c r="F1218" s="1238">
        <v>23.060921208880657</v>
      </c>
      <c r="G1218" s="1159">
        <f>TRUNC(E1218*F1218,2)</f>
        <v>23.06</v>
      </c>
      <c r="H1218" s="1229"/>
      <c r="I1218" s="879"/>
      <c r="J1218" s="1234"/>
      <c r="K1218" s="879"/>
    </row>
    <row r="1219" spans="1:11" s="693" customFormat="1" x14ac:dyDescent="0.3">
      <c r="A1219" s="1344" t="s">
        <v>4471</v>
      </c>
      <c r="B1219" s="1345"/>
      <c r="C1219" s="1345"/>
      <c r="D1219" s="1345"/>
      <c r="E1219" s="1345"/>
      <c r="F1219" s="1346"/>
      <c r="G1219" s="1152">
        <f>TRUNC(SUM(G1217),2)</f>
        <v>2.2799999999999998</v>
      </c>
      <c r="H1219" s="1229"/>
    </row>
    <row r="1220" spans="1:11" s="693" customFormat="1" ht="15.75" customHeight="1" x14ac:dyDescent="0.3">
      <c r="A1220" s="1344" t="s">
        <v>4472</v>
      </c>
      <c r="B1220" s="1345"/>
      <c r="C1220" s="1345"/>
      <c r="D1220" s="1345"/>
      <c r="E1220" s="1345"/>
      <c r="F1220" s="1346"/>
      <c r="G1220" s="1152">
        <f>TRUNC(SUM(G1218),2)</f>
        <v>23.06</v>
      </c>
      <c r="H1220" s="1229"/>
    </row>
    <row r="1221" spans="1:11" s="693" customFormat="1" ht="15.75" customHeight="1" x14ac:dyDescent="0.3">
      <c r="A1221" s="1156"/>
      <c r="B1221" s="1154"/>
      <c r="C1221" s="1154"/>
      <c r="D1221" s="1154"/>
      <c r="E1221" s="1154"/>
      <c r="F1221" s="1155" t="s">
        <v>4627</v>
      </c>
      <c r="G1221" s="1152">
        <f>TRUNC(SUM(G1219:G1220),2)</f>
        <v>25.34</v>
      </c>
      <c r="H1221" s="1229"/>
      <c r="J1221" s="1233"/>
    </row>
    <row r="1222" spans="1:11" s="879" customFormat="1" x14ac:dyDescent="0.3">
      <c r="A1222" s="906"/>
      <c r="B1222" s="801"/>
      <c r="C1222" s="906"/>
      <c r="D1222" s="913"/>
      <c r="E1222" s="906"/>
      <c r="F1222" s="906"/>
      <c r="G1222" s="910"/>
      <c r="H1222" s="1229"/>
    </row>
    <row r="1223" spans="1:11" s="879" customFormat="1" x14ac:dyDescent="0.3">
      <c r="A1223" s="906"/>
      <c r="B1223" s="801"/>
      <c r="C1223" s="906"/>
      <c r="D1223" s="913"/>
      <c r="E1223" s="906"/>
      <c r="F1223" s="906"/>
      <c r="G1223" s="910"/>
      <c r="H1223" s="1229"/>
    </row>
    <row r="1224" spans="1:11" s="893" customFormat="1" ht="26.4" x14ac:dyDescent="0.3">
      <c r="A1224" s="1141" t="s">
        <v>3135</v>
      </c>
      <c r="B1224" s="1142" t="s">
        <v>3136</v>
      </c>
      <c r="C1224" s="1143" t="s">
        <v>3137</v>
      </c>
      <c r="D1224" s="1143" t="s">
        <v>3138</v>
      </c>
      <c r="E1224" s="1144" t="s">
        <v>3139</v>
      </c>
      <c r="F1224" s="1145" t="s">
        <v>4625</v>
      </c>
      <c r="G1224" s="1146" t="s">
        <v>4626</v>
      </c>
      <c r="H1224" s="1230"/>
    </row>
    <row r="1225" spans="1:11" s="893" customFormat="1" ht="4.5" customHeight="1" x14ac:dyDescent="0.3">
      <c r="A1225" s="721"/>
      <c r="B1225" s="721"/>
      <c r="C1225" s="722"/>
      <c r="D1225" s="722"/>
      <c r="E1225" s="723"/>
      <c r="F1225" s="724"/>
      <c r="G1225" s="725"/>
      <c r="H1225" s="1230"/>
    </row>
    <row r="1226" spans="1:11" s="693" customFormat="1" ht="15.75" customHeight="1" x14ac:dyDescent="0.3">
      <c r="A1226" s="269" t="s">
        <v>270</v>
      </c>
      <c r="B1226" s="1347" t="s">
        <v>1196</v>
      </c>
      <c r="C1226" s="1348"/>
      <c r="D1226" s="1348"/>
      <c r="E1226" s="1348"/>
      <c r="F1226" s="1348"/>
      <c r="G1226" s="1349"/>
      <c r="H1226" s="1229"/>
    </row>
    <row r="1227" spans="1:11" s="693" customFormat="1" ht="26.4" x14ac:dyDescent="0.3">
      <c r="A1227" s="442" t="s">
        <v>4015</v>
      </c>
      <c r="B1227" s="804" t="s">
        <v>4016</v>
      </c>
      <c r="C1227" s="711" t="s">
        <v>3141</v>
      </c>
      <c r="D1227" s="711" t="s">
        <v>3093</v>
      </c>
      <c r="E1227" s="380"/>
      <c r="F1227" s="380"/>
      <c r="G1227" s="381"/>
      <c r="H1227" s="1229"/>
    </row>
    <row r="1228" spans="1:11" s="699" customFormat="1" ht="15.75" customHeight="1" x14ac:dyDescent="0.3">
      <c r="A1228" s="743"/>
      <c r="B1228" s="743" t="s">
        <v>3958</v>
      </c>
      <c r="C1228" s="744" t="s">
        <v>3141</v>
      </c>
      <c r="D1228" s="744" t="s">
        <v>2558</v>
      </c>
      <c r="E1228" s="1240">
        <v>0.15953594748447358</v>
      </c>
      <c r="F1228" s="747">
        <v>14.3</v>
      </c>
      <c r="G1228" s="1159">
        <f>TRUNC(E1228*F1228,2)</f>
        <v>2.2799999999999998</v>
      </c>
      <c r="H1228" s="1229"/>
      <c r="I1228" s="879"/>
      <c r="J1228" s="1234"/>
      <c r="K1228" s="879"/>
    </row>
    <row r="1229" spans="1:11" s="699" customFormat="1" ht="171.75" customHeight="1" x14ac:dyDescent="0.3">
      <c r="A1229" s="844"/>
      <c r="B1229" s="844" t="s">
        <v>4313</v>
      </c>
      <c r="C1229" s="845" t="s">
        <v>3132</v>
      </c>
      <c r="D1229" s="845" t="s">
        <v>3093</v>
      </c>
      <c r="E1229" s="748">
        <v>1</v>
      </c>
      <c r="F1229" s="1157">
        <v>303.12</v>
      </c>
      <c r="G1229" s="1159">
        <f>TRUNC(E1229*F1229,2)</f>
        <v>303.12</v>
      </c>
      <c r="H1229" s="1229"/>
      <c r="I1229" s="879"/>
      <c r="J1229" s="1234"/>
      <c r="K1229" s="879"/>
    </row>
    <row r="1230" spans="1:11" s="693" customFormat="1" x14ac:dyDescent="0.3">
      <c r="A1230" s="1344" t="s">
        <v>4471</v>
      </c>
      <c r="B1230" s="1345"/>
      <c r="C1230" s="1345"/>
      <c r="D1230" s="1345"/>
      <c r="E1230" s="1345"/>
      <c r="F1230" s="1346"/>
      <c r="G1230" s="1152">
        <f>TRUNC(SUM(G1228),2)</f>
        <v>2.2799999999999998</v>
      </c>
      <c r="H1230" s="1229"/>
    </row>
    <row r="1231" spans="1:11" s="693" customFormat="1" ht="15.75" customHeight="1" x14ac:dyDescent="0.3">
      <c r="A1231" s="1344" t="s">
        <v>4472</v>
      </c>
      <c r="B1231" s="1345"/>
      <c r="C1231" s="1345"/>
      <c r="D1231" s="1345"/>
      <c r="E1231" s="1345"/>
      <c r="F1231" s="1346"/>
      <c r="G1231" s="1152">
        <f>TRUNC(SUM(G1229),2)</f>
        <v>303.12</v>
      </c>
      <c r="H1231" s="1229"/>
    </row>
    <row r="1232" spans="1:11" s="693" customFormat="1" ht="15.75" customHeight="1" x14ac:dyDescent="0.3">
      <c r="A1232" s="1156"/>
      <c r="B1232" s="1154"/>
      <c r="C1232" s="1154"/>
      <c r="D1232" s="1154"/>
      <c r="E1232" s="1154"/>
      <c r="F1232" s="1155" t="s">
        <v>4627</v>
      </c>
      <c r="G1232" s="1152">
        <f>TRUNC(SUM(G1230:G1231),2)</f>
        <v>305.39999999999998</v>
      </c>
      <c r="H1232" s="1229"/>
      <c r="J1232" s="1233"/>
    </row>
    <row r="1233" spans="1:11" s="879" customFormat="1" x14ac:dyDescent="0.3">
      <c r="A1233" s="906"/>
      <c r="B1233" s="801"/>
      <c r="C1233" s="906"/>
      <c r="D1233" s="913"/>
      <c r="E1233" s="906"/>
      <c r="F1233" s="906"/>
      <c r="G1233" s="910"/>
      <c r="H1233" s="1229"/>
    </row>
    <row r="1234" spans="1:11" s="879" customFormat="1" x14ac:dyDescent="0.3">
      <c r="A1234" s="906"/>
      <c r="B1234" s="801"/>
      <c r="C1234" s="906"/>
      <c r="D1234" s="913"/>
      <c r="E1234" s="906"/>
      <c r="F1234" s="906"/>
      <c r="G1234" s="910"/>
      <c r="H1234" s="1229"/>
    </row>
    <row r="1235" spans="1:11" s="893" customFormat="1" ht="26.4" x14ac:dyDescent="0.3">
      <c r="A1235" s="1141" t="s">
        <v>3135</v>
      </c>
      <c r="B1235" s="1142" t="s">
        <v>3136</v>
      </c>
      <c r="C1235" s="1143" t="s">
        <v>3137</v>
      </c>
      <c r="D1235" s="1143" t="s">
        <v>3138</v>
      </c>
      <c r="E1235" s="1144" t="s">
        <v>3139</v>
      </c>
      <c r="F1235" s="1145" t="s">
        <v>4625</v>
      </c>
      <c r="G1235" s="1146" t="s">
        <v>4626</v>
      </c>
      <c r="H1235" s="1230"/>
    </row>
    <row r="1236" spans="1:11" s="893" customFormat="1" ht="4.5" customHeight="1" x14ac:dyDescent="0.3">
      <c r="A1236" s="721"/>
      <c r="B1236" s="721"/>
      <c r="C1236" s="722"/>
      <c r="D1236" s="722"/>
      <c r="E1236" s="723"/>
      <c r="F1236" s="724"/>
      <c r="G1236" s="725"/>
      <c r="H1236" s="1230"/>
    </row>
    <row r="1237" spans="1:11" s="693" customFormat="1" ht="15.75" customHeight="1" x14ac:dyDescent="0.3">
      <c r="A1237" s="269" t="s">
        <v>270</v>
      </c>
      <c r="B1237" s="1347" t="s">
        <v>1196</v>
      </c>
      <c r="C1237" s="1348"/>
      <c r="D1237" s="1348"/>
      <c r="E1237" s="1348"/>
      <c r="F1237" s="1348"/>
      <c r="G1237" s="1349"/>
      <c r="H1237" s="1229"/>
    </row>
    <row r="1238" spans="1:11" s="693" customFormat="1" ht="26.4" x14ac:dyDescent="0.3">
      <c r="A1238" s="442" t="s">
        <v>4018</v>
      </c>
      <c r="B1238" s="804" t="s">
        <v>4017</v>
      </c>
      <c r="C1238" s="711" t="s">
        <v>3141</v>
      </c>
      <c r="D1238" s="711" t="s">
        <v>3093</v>
      </c>
      <c r="E1238" s="380"/>
      <c r="F1238" s="380"/>
      <c r="G1238" s="381"/>
      <c r="H1238" s="1229"/>
    </row>
    <row r="1239" spans="1:11" s="699" customFormat="1" ht="15.75" customHeight="1" x14ac:dyDescent="0.3">
      <c r="A1239" s="743"/>
      <c r="B1239" s="743" t="s">
        <v>3958</v>
      </c>
      <c r="C1239" s="744" t="s">
        <v>3141</v>
      </c>
      <c r="D1239" s="744" t="s">
        <v>2558</v>
      </c>
      <c r="E1239" s="1240">
        <v>0.15953594748447358</v>
      </c>
      <c r="F1239" s="747">
        <v>14.3</v>
      </c>
      <c r="G1239" s="1159">
        <f>TRUNC(E1239*F1239,2)</f>
        <v>2.2799999999999998</v>
      </c>
      <c r="H1239" s="1229"/>
      <c r="I1239" s="879"/>
      <c r="J1239" s="1234"/>
      <c r="K1239" s="879"/>
    </row>
    <row r="1240" spans="1:11" s="699" customFormat="1" ht="171.75" customHeight="1" x14ac:dyDescent="0.3">
      <c r="A1240" s="844"/>
      <c r="B1240" s="844" t="s">
        <v>4313</v>
      </c>
      <c r="C1240" s="845" t="s">
        <v>3132</v>
      </c>
      <c r="D1240" s="845" t="s">
        <v>3093</v>
      </c>
      <c r="E1240" s="748">
        <v>1</v>
      </c>
      <c r="F1240" s="1241">
        <v>303.12</v>
      </c>
      <c r="G1240" s="1163">
        <f>TRUNC(E1240*F1240,2)</f>
        <v>303.12</v>
      </c>
      <c r="H1240" s="1229"/>
      <c r="I1240" s="879"/>
      <c r="J1240" s="1234"/>
      <c r="K1240" s="879"/>
    </row>
    <row r="1241" spans="1:11" s="693" customFormat="1" x14ac:dyDescent="0.3">
      <c r="A1241" s="1344" t="s">
        <v>4471</v>
      </c>
      <c r="B1241" s="1345"/>
      <c r="C1241" s="1345"/>
      <c r="D1241" s="1345"/>
      <c r="E1241" s="1345"/>
      <c r="F1241" s="1346"/>
      <c r="G1241" s="1152">
        <f>TRUNC(SUM(G1239),2)</f>
        <v>2.2799999999999998</v>
      </c>
      <c r="H1241" s="1229"/>
    </row>
    <row r="1242" spans="1:11" s="693" customFormat="1" ht="15.75" customHeight="1" x14ac:dyDescent="0.3">
      <c r="A1242" s="1344" t="s">
        <v>4472</v>
      </c>
      <c r="B1242" s="1345"/>
      <c r="C1242" s="1345"/>
      <c r="D1242" s="1345"/>
      <c r="E1242" s="1345"/>
      <c r="F1242" s="1346"/>
      <c r="G1242" s="1152">
        <f>TRUNC(SUM(G1240),2)</f>
        <v>303.12</v>
      </c>
      <c r="H1242" s="1229"/>
    </row>
    <row r="1243" spans="1:11" s="693" customFormat="1" ht="15.75" customHeight="1" x14ac:dyDescent="0.3">
      <c r="A1243" s="1156"/>
      <c r="B1243" s="1154"/>
      <c r="C1243" s="1154"/>
      <c r="D1243" s="1154"/>
      <c r="E1243" s="1154"/>
      <c r="F1243" s="1155" t="s">
        <v>4627</v>
      </c>
      <c r="G1243" s="1152">
        <f>TRUNC(SUM(G1241:G1242),2)</f>
        <v>305.39999999999998</v>
      </c>
      <c r="H1243" s="1229"/>
      <c r="J1243" s="1233"/>
    </row>
    <row r="1244" spans="1:11" s="879" customFormat="1" x14ac:dyDescent="0.3">
      <c r="A1244" s="906"/>
      <c r="B1244" s="801"/>
      <c r="C1244" s="906"/>
      <c r="D1244" s="913"/>
      <c r="E1244" s="906"/>
      <c r="F1244" s="906"/>
      <c r="G1244" s="910"/>
      <c r="H1244" s="1229"/>
    </row>
    <row r="1245" spans="1:11" s="879" customFormat="1" x14ac:dyDescent="0.3">
      <c r="A1245" s="906"/>
      <c r="B1245" s="801"/>
      <c r="C1245" s="906"/>
      <c r="D1245" s="913"/>
      <c r="E1245" s="906"/>
      <c r="F1245" s="906"/>
      <c r="G1245" s="910"/>
      <c r="H1245" s="1229"/>
    </row>
    <row r="1246" spans="1:11" s="893" customFormat="1" ht="26.4" x14ac:dyDescent="0.3">
      <c r="A1246" s="1141" t="s">
        <v>3135</v>
      </c>
      <c r="B1246" s="1142" t="s">
        <v>3136</v>
      </c>
      <c r="C1246" s="1143" t="s">
        <v>3137</v>
      </c>
      <c r="D1246" s="1143" t="s">
        <v>3138</v>
      </c>
      <c r="E1246" s="1144" t="s">
        <v>3139</v>
      </c>
      <c r="F1246" s="1145" t="s">
        <v>4625</v>
      </c>
      <c r="G1246" s="1146" t="s">
        <v>4626</v>
      </c>
      <c r="H1246" s="1230"/>
    </row>
    <row r="1247" spans="1:11" s="893" customFormat="1" ht="4.5" customHeight="1" x14ac:dyDescent="0.3">
      <c r="A1247" s="721"/>
      <c r="B1247" s="721"/>
      <c r="C1247" s="722"/>
      <c r="D1247" s="722"/>
      <c r="E1247" s="723"/>
      <c r="F1247" s="724"/>
      <c r="G1247" s="725"/>
      <c r="H1247" s="1230"/>
    </row>
    <row r="1248" spans="1:11" s="693" customFormat="1" ht="15.75" customHeight="1" x14ac:dyDescent="0.3">
      <c r="A1248" s="269" t="s">
        <v>270</v>
      </c>
      <c r="B1248" s="1347" t="s">
        <v>1196</v>
      </c>
      <c r="C1248" s="1348"/>
      <c r="D1248" s="1348"/>
      <c r="E1248" s="1348"/>
      <c r="F1248" s="1348"/>
      <c r="G1248" s="1349"/>
      <c r="H1248" s="1229"/>
    </row>
    <row r="1249" spans="1:11" s="693" customFormat="1" ht="26.4" x14ac:dyDescent="0.3">
      <c r="A1249" s="442" t="s">
        <v>4020</v>
      </c>
      <c r="B1249" s="804" t="s">
        <v>4620</v>
      </c>
      <c r="C1249" s="711" t="s">
        <v>3141</v>
      </c>
      <c r="D1249" s="711" t="s">
        <v>3093</v>
      </c>
      <c r="E1249" s="380"/>
      <c r="F1249" s="380"/>
      <c r="G1249" s="381"/>
      <c r="H1249" s="1229"/>
    </row>
    <row r="1250" spans="1:11" s="699" customFormat="1" ht="15.75" customHeight="1" x14ac:dyDescent="0.3">
      <c r="A1250" s="743"/>
      <c r="B1250" s="743" t="s">
        <v>3958</v>
      </c>
      <c r="C1250" s="744" t="s">
        <v>3141</v>
      </c>
      <c r="D1250" s="744" t="s">
        <v>2558</v>
      </c>
      <c r="E1250" s="1240">
        <v>0.15953594748447358</v>
      </c>
      <c r="F1250" s="747">
        <v>14.3</v>
      </c>
      <c r="G1250" s="1159">
        <f>TRUNC(E1250*F1250,2)</f>
        <v>2.2799999999999998</v>
      </c>
      <c r="H1250" s="1229"/>
      <c r="I1250" s="879"/>
      <c r="J1250" s="1234"/>
      <c r="K1250" s="879"/>
    </row>
    <row r="1251" spans="1:11" s="699" customFormat="1" ht="171.75" customHeight="1" x14ac:dyDescent="0.3">
      <c r="A1251" s="844"/>
      <c r="B1251" s="844" t="s">
        <v>4313</v>
      </c>
      <c r="C1251" s="845" t="s">
        <v>3132</v>
      </c>
      <c r="D1251" s="845" t="s">
        <v>3093</v>
      </c>
      <c r="E1251" s="748">
        <v>1</v>
      </c>
      <c r="F1251" s="1157">
        <v>303.12</v>
      </c>
      <c r="G1251" s="1163">
        <f>TRUNC(E1251*F1251,2)</f>
        <v>303.12</v>
      </c>
      <c r="H1251" s="1229"/>
      <c r="I1251" s="879"/>
      <c r="J1251" s="1234"/>
      <c r="K1251" s="879"/>
    </row>
    <row r="1252" spans="1:11" s="693" customFormat="1" x14ac:dyDescent="0.3">
      <c r="A1252" s="1344" t="s">
        <v>4471</v>
      </c>
      <c r="B1252" s="1345"/>
      <c r="C1252" s="1345"/>
      <c r="D1252" s="1345"/>
      <c r="E1252" s="1345"/>
      <c r="F1252" s="1346"/>
      <c r="G1252" s="1152">
        <f>TRUNC(SUM(G1250),2)</f>
        <v>2.2799999999999998</v>
      </c>
      <c r="H1252" s="1229"/>
    </row>
    <row r="1253" spans="1:11" s="693" customFormat="1" ht="15.75" customHeight="1" x14ac:dyDescent="0.3">
      <c r="A1253" s="1344" t="s">
        <v>4472</v>
      </c>
      <c r="B1253" s="1345"/>
      <c r="C1253" s="1345"/>
      <c r="D1253" s="1345"/>
      <c r="E1253" s="1345"/>
      <c r="F1253" s="1346"/>
      <c r="G1253" s="1152">
        <f>TRUNC(SUM(G1251),2)</f>
        <v>303.12</v>
      </c>
      <c r="H1253" s="1229"/>
    </row>
    <row r="1254" spans="1:11" s="693" customFormat="1" ht="15.75" customHeight="1" x14ac:dyDescent="0.3">
      <c r="A1254" s="1156"/>
      <c r="B1254" s="1154"/>
      <c r="C1254" s="1154"/>
      <c r="D1254" s="1154"/>
      <c r="E1254" s="1154"/>
      <c r="F1254" s="1155" t="s">
        <v>4627</v>
      </c>
      <c r="G1254" s="1152">
        <f>TRUNC(SUM(G1252:G1253),2)</f>
        <v>305.39999999999998</v>
      </c>
      <c r="H1254" s="1229"/>
      <c r="J1254" s="1233"/>
    </row>
    <row r="1255" spans="1:11" s="879" customFormat="1" x14ac:dyDescent="0.3">
      <c r="A1255" s="906"/>
      <c r="B1255" s="801"/>
      <c r="C1255" s="906"/>
      <c r="D1255" s="913"/>
      <c r="E1255" s="906"/>
      <c r="F1255" s="906"/>
      <c r="G1255" s="910"/>
      <c r="H1255" s="1229"/>
    </row>
    <row r="1256" spans="1:11" s="879" customFormat="1" x14ac:dyDescent="0.3">
      <c r="A1256" s="906"/>
      <c r="B1256" s="801"/>
      <c r="C1256" s="906"/>
      <c r="D1256" s="913"/>
      <c r="E1256" s="906"/>
      <c r="F1256" s="906"/>
      <c r="G1256" s="910"/>
      <c r="H1256" s="1229"/>
    </row>
    <row r="1257" spans="1:11" s="893" customFormat="1" ht="26.4" x14ac:dyDescent="0.3">
      <c r="A1257" s="1141" t="s">
        <v>3135</v>
      </c>
      <c r="B1257" s="1142" t="s">
        <v>3136</v>
      </c>
      <c r="C1257" s="1143" t="s">
        <v>3137</v>
      </c>
      <c r="D1257" s="1143" t="s">
        <v>3138</v>
      </c>
      <c r="E1257" s="1144" t="s">
        <v>3139</v>
      </c>
      <c r="F1257" s="1145" t="s">
        <v>4625</v>
      </c>
      <c r="G1257" s="1146" t="s">
        <v>4626</v>
      </c>
      <c r="H1257" s="1230"/>
    </row>
    <row r="1258" spans="1:11" s="893" customFormat="1" ht="4.5" customHeight="1" x14ac:dyDescent="0.3">
      <c r="A1258" s="721"/>
      <c r="B1258" s="721"/>
      <c r="C1258" s="722"/>
      <c r="D1258" s="722"/>
      <c r="E1258" s="723"/>
      <c r="F1258" s="724"/>
      <c r="G1258" s="725"/>
      <c r="H1258" s="1230"/>
    </row>
    <row r="1259" spans="1:11" s="693" customFormat="1" ht="15.75" customHeight="1" x14ac:dyDescent="0.3">
      <c r="A1259" s="269" t="s">
        <v>270</v>
      </c>
      <c r="B1259" s="1347" t="s">
        <v>1196</v>
      </c>
      <c r="C1259" s="1348"/>
      <c r="D1259" s="1348"/>
      <c r="E1259" s="1348"/>
      <c r="F1259" s="1348"/>
      <c r="G1259" s="1349"/>
      <c r="H1259" s="1229"/>
    </row>
    <row r="1260" spans="1:11" s="693" customFormat="1" ht="26.4" x14ac:dyDescent="0.3">
      <c r="A1260" s="442" t="s">
        <v>4022</v>
      </c>
      <c r="B1260" s="804" t="s">
        <v>4019</v>
      </c>
      <c r="C1260" s="711" t="s">
        <v>3141</v>
      </c>
      <c r="D1260" s="711" t="s">
        <v>3093</v>
      </c>
      <c r="E1260" s="380"/>
      <c r="F1260" s="380"/>
      <c r="G1260" s="381"/>
      <c r="H1260" s="1229"/>
    </row>
    <row r="1261" spans="1:11" s="699" customFormat="1" ht="15.75" customHeight="1" x14ac:dyDescent="0.3">
      <c r="A1261" s="743"/>
      <c r="B1261" s="743" t="s">
        <v>3958</v>
      </c>
      <c r="C1261" s="744" t="s">
        <v>3141</v>
      </c>
      <c r="D1261" s="744" t="s">
        <v>2558</v>
      </c>
      <c r="E1261" s="1240">
        <v>0.15953594748447358</v>
      </c>
      <c r="F1261" s="747">
        <v>14.3</v>
      </c>
      <c r="G1261" s="1163">
        <f>TRUNC(E1261*F1261,2)</f>
        <v>2.2799999999999998</v>
      </c>
      <c r="H1261" s="1229"/>
      <c r="I1261" s="879"/>
      <c r="J1261" s="1234"/>
      <c r="K1261" s="879"/>
    </row>
    <row r="1262" spans="1:11" s="699" customFormat="1" ht="171.75" customHeight="1" x14ac:dyDescent="0.3">
      <c r="A1262" s="844"/>
      <c r="B1262" s="844" t="s">
        <v>4313</v>
      </c>
      <c r="C1262" s="845" t="s">
        <v>3132</v>
      </c>
      <c r="D1262" s="845" t="s">
        <v>3093</v>
      </c>
      <c r="E1262" s="748">
        <v>1</v>
      </c>
      <c r="F1262" s="1157">
        <v>303.12</v>
      </c>
      <c r="G1262" s="1163">
        <f>TRUNC(E1262*F1262,2)</f>
        <v>303.12</v>
      </c>
      <c r="H1262" s="1229"/>
      <c r="I1262" s="879"/>
      <c r="J1262" s="1234"/>
      <c r="K1262" s="879"/>
    </row>
    <row r="1263" spans="1:11" s="693" customFormat="1" x14ac:dyDescent="0.3">
      <c r="A1263" s="1344" t="s">
        <v>4471</v>
      </c>
      <c r="B1263" s="1345"/>
      <c r="C1263" s="1345"/>
      <c r="D1263" s="1345"/>
      <c r="E1263" s="1345"/>
      <c r="F1263" s="1346"/>
      <c r="G1263" s="1152">
        <f>TRUNC(SUM(G1261),2)</f>
        <v>2.2799999999999998</v>
      </c>
      <c r="H1263" s="1229"/>
    </row>
    <row r="1264" spans="1:11" s="693" customFormat="1" ht="15.75" customHeight="1" x14ac:dyDescent="0.3">
      <c r="A1264" s="1344" t="s">
        <v>4472</v>
      </c>
      <c r="B1264" s="1345"/>
      <c r="C1264" s="1345"/>
      <c r="D1264" s="1345"/>
      <c r="E1264" s="1345"/>
      <c r="F1264" s="1346"/>
      <c r="G1264" s="1152">
        <f>TRUNC(SUM(G1262),2)</f>
        <v>303.12</v>
      </c>
      <c r="H1264" s="1229"/>
    </row>
    <row r="1265" spans="1:11" s="693" customFormat="1" ht="15.75" customHeight="1" x14ac:dyDescent="0.3">
      <c r="A1265" s="1156"/>
      <c r="B1265" s="1154"/>
      <c r="C1265" s="1154"/>
      <c r="D1265" s="1154"/>
      <c r="E1265" s="1154"/>
      <c r="F1265" s="1155" t="s">
        <v>4627</v>
      </c>
      <c r="G1265" s="1152">
        <f>TRUNC(SUM(G1263:G1264),2)</f>
        <v>305.39999999999998</v>
      </c>
      <c r="H1265" s="1229"/>
      <c r="J1265" s="1233"/>
    </row>
    <row r="1266" spans="1:11" s="879" customFormat="1" x14ac:dyDescent="0.3">
      <c r="A1266" s="906"/>
      <c r="B1266" s="801"/>
      <c r="C1266" s="906"/>
      <c r="D1266" s="913"/>
      <c r="E1266" s="906"/>
      <c r="F1266" s="906"/>
      <c r="G1266" s="910"/>
      <c r="H1266" s="1229"/>
    </row>
    <row r="1267" spans="1:11" s="879" customFormat="1" x14ac:dyDescent="0.3">
      <c r="A1267" s="906"/>
      <c r="B1267" s="801"/>
      <c r="C1267" s="906"/>
      <c r="D1267" s="913"/>
      <c r="E1267" s="906"/>
      <c r="F1267" s="906"/>
      <c r="G1267" s="910"/>
      <c r="H1267" s="1229"/>
    </row>
    <row r="1268" spans="1:11" s="893" customFormat="1" ht="26.4" x14ac:dyDescent="0.3">
      <c r="A1268" s="1141" t="s">
        <v>3135</v>
      </c>
      <c r="B1268" s="1142" t="s">
        <v>3136</v>
      </c>
      <c r="C1268" s="1143" t="s">
        <v>3137</v>
      </c>
      <c r="D1268" s="1143" t="s">
        <v>3138</v>
      </c>
      <c r="E1268" s="1144" t="s">
        <v>3139</v>
      </c>
      <c r="F1268" s="1145" t="s">
        <v>4625</v>
      </c>
      <c r="G1268" s="1146" t="s">
        <v>4626</v>
      </c>
      <c r="H1268" s="1230"/>
    </row>
    <row r="1269" spans="1:11" s="893" customFormat="1" ht="4.5" customHeight="1" x14ac:dyDescent="0.3">
      <c r="A1269" s="721"/>
      <c r="B1269" s="721"/>
      <c r="C1269" s="722"/>
      <c r="D1269" s="722"/>
      <c r="E1269" s="723"/>
      <c r="F1269" s="724"/>
      <c r="G1269" s="725"/>
      <c r="H1269" s="1230"/>
    </row>
    <row r="1270" spans="1:11" s="693" customFormat="1" ht="15.75" customHeight="1" x14ac:dyDescent="0.3">
      <c r="A1270" s="269" t="s">
        <v>270</v>
      </c>
      <c r="B1270" s="1347" t="s">
        <v>1196</v>
      </c>
      <c r="C1270" s="1348"/>
      <c r="D1270" s="1348"/>
      <c r="E1270" s="1348"/>
      <c r="F1270" s="1348"/>
      <c r="G1270" s="1349"/>
      <c r="H1270" s="1229"/>
    </row>
    <row r="1271" spans="1:11" s="693" customFormat="1" ht="26.4" x14ac:dyDescent="0.3">
      <c r="A1271" s="442" t="s">
        <v>4023</v>
      </c>
      <c r="B1271" s="804" t="s">
        <v>4021</v>
      </c>
      <c r="C1271" s="711" t="s">
        <v>3141</v>
      </c>
      <c r="D1271" s="711" t="s">
        <v>3093</v>
      </c>
      <c r="E1271" s="380"/>
      <c r="F1271" s="380"/>
      <c r="G1271" s="381"/>
      <c r="H1271" s="1229"/>
    </row>
    <row r="1272" spans="1:11" s="699" customFormat="1" ht="15.75" customHeight="1" x14ac:dyDescent="0.3">
      <c r="A1272" s="743"/>
      <c r="B1272" s="743" t="s">
        <v>3958</v>
      </c>
      <c r="C1272" s="744" t="s">
        <v>3141</v>
      </c>
      <c r="D1272" s="744" t="s">
        <v>2558</v>
      </c>
      <c r="E1272" s="1240">
        <v>0.15953594748447358</v>
      </c>
      <c r="F1272" s="747">
        <v>14.3</v>
      </c>
      <c r="G1272" s="1163">
        <f>TRUNC(E1272*F1272,2)</f>
        <v>2.2799999999999998</v>
      </c>
      <c r="H1272" s="1229"/>
      <c r="I1272" s="879"/>
      <c r="J1272" s="1234"/>
      <c r="K1272" s="879"/>
    </row>
    <row r="1273" spans="1:11" s="699" customFormat="1" ht="171.75" customHeight="1" x14ac:dyDescent="0.3">
      <c r="A1273" s="844"/>
      <c r="B1273" s="844" t="s">
        <v>4313</v>
      </c>
      <c r="C1273" s="845" t="s">
        <v>3132</v>
      </c>
      <c r="D1273" s="845" t="s">
        <v>3093</v>
      </c>
      <c r="E1273" s="748">
        <v>1</v>
      </c>
      <c r="F1273" s="1157">
        <v>303.12</v>
      </c>
      <c r="G1273" s="1163">
        <f>TRUNC(E1273*F1273,2)</f>
        <v>303.12</v>
      </c>
      <c r="H1273" s="1229"/>
      <c r="I1273" s="879"/>
      <c r="J1273" s="1234"/>
      <c r="K1273" s="879"/>
    </row>
    <row r="1274" spans="1:11" s="693" customFormat="1" x14ac:dyDescent="0.3">
      <c r="A1274" s="1344" t="s">
        <v>4471</v>
      </c>
      <c r="B1274" s="1345"/>
      <c r="C1274" s="1345"/>
      <c r="D1274" s="1345"/>
      <c r="E1274" s="1345"/>
      <c r="F1274" s="1346"/>
      <c r="G1274" s="1152">
        <f>TRUNC(SUM(G1272),2)</f>
        <v>2.2799999999999998</v>
      </c>
      <c r="H1274" s="1229"/>
    </row>
    <row r="1275" spans="1:11" s="693" customFormat="1" ht="15.75" customHeight="1" x14ac:dyDescent="0.3">
      <c r="A1275" s="1344" t="s">
        <v>4472</v>
      </c>
      <c r="B1275" s="1345"/>
      <c r="C1275" s="1345"/>
      <c r="D1275" s="1345"/>
      <c r="E1275" s="1345"/>
      <c r="F1275" s="1346"/>
      <c r="G1275" s="1152">
        <f>TRUNC(SUM(G1273),2)</f>
        <v>303.12</v>
      </c>
      <c r="H1275" s="1229"/>
    </row>
    <row r="1276" spans="1:11" s="693" customFormat="1" ht="15.75" customHeight="1" x14ac:dyDescent="0.3">
      <c r="A1276" s="1156"/>
      <c r="B1276" s="1154"/>
      <c r="C1276" s="1154"/>
      <c r="D1276" s="1154"/>
      <c r="E1276" s="1154"/>
      <c r="F1276" s="1155" t="s">
        <v>4627</v>
      </c>
      <c r="G1276" s="1152">
        <f>TRUNC(SUM(G1274:G1275),2)</f>
        <v>305.39999999999998</v>
      </c>
      <c r="H1276" s="1229"/>
      <c r="J1276" s="1233"/>
    </row>
    <row r="1277" spans="1:11" s="879" customFormat="1" x14ac:dyDescent="0.3">
      <c r="A1277" s="906"/>
      <c r="B1277" s="801"/>
      <c r="C1277" s="906"/>
      <c r="D1277" s="913"/>
      <c r="E1277" s="906"/>
      <c r="F1277" s="906"/>
      <c r="G1277" s="910"/>
      <c r="H1277" s="1229"/>
    </row>
    <row r="1278" spans="1:11" s="879" customFormat="1" x14ac:dyDescent="0.3">
      <c r="A1278" s="906"/>
      <c r="B1278" s="801"/>
      <c r="C1278" s="906"/>
      <c r="D1278" s="913"/>
      <c r="E1278" s="906"/>
      <c r="F1278" s="906"/>
      <c r="G1278" s="910"/>
      <c r="H1278" s="1229"/>
    </row>
    <row r="1279" spans="1:11" s="893" customFormat="1" ht="26.4" x14ac:dyDescent="0.3">
      <c r="A1279" s="1141" t="s">
        <v>3135</v>
      </c>
      <c r="B1279" s="1142" t="s">
        <v>3136</v>
      </c>
      <c r="C1279" s="1143" t="s">
        <v>3137</v>
      </c>
      <c r="D1279" s="1143" t="s">
        <v>3138</v>
      </c>
      <c r="E1279" s="1144" t="s">
        <v>3139</v>
      </c>
      <c r="F1279" s="1145" t="s">
        <v>4625</v>
      </c>
      <c r="G1279" s="1146" t="s">
        <v>4626</v>
      </c>
      <c r="H1279" s="1230"/>
    </row>
    <row r="1280" spans="1:11" s="893" customFormat="1" ht="4.5" customHeight="1" x14ac:dyDescent="0.3">
      <c r="A1280" s="721"/>
      <c r="B1280" s="721"/>
      <c r="C1280" s="722"/>
      <c r="D1280" s="722"/>
      <c r="E1280" s="723"/>
      <c r="F1280" s="724"/>
      <c r="G1280" s="725"/>
      <c r="H1280" s="1230"/>
    </row>
    <row r="1281" spans="1:11" s="693" customFormat="1" ht="15.75" customHeight="1" x14ac:dyDescent="0.3">
      <c r="A1281" s="269" t="s">
        <v>270</v>
      </c>
      <c r="B1281" s="1347" t="s">
        <v>1196</v>
      </c>
      <c r="C1281" s="1348"/>
      <c r="D1281" s="1348"/>
      <c r="E1281" s="1348"/>
      <c r="F1281" s="1348"/>
      <c r="G1281" s="1349"/>
      <c r="H1281" s="1229"/>
    </row>
    <row r="1282" spans="1:11" s="693" customFormat="1" ht="26.4" x14ac:dyDescent="0.3">
      <c r="A1282" s="442" t="s">
        <v>4024</v>
      </c>
      <c r="B1282" s="804" t="s">
        <v>4025</v>
      </c>
      <c r="C1282" s="711" t="s">
        <v>3141</v>
      </c>
      <c r="D1282" s="711" t="s">
        <v>3093</v>
      </c>
      <c r="E1282" s="380"/>
      <c r="F1282" s="380"/>
      <c r="G1282" s="381"/>
      <c r="H1282" s="1229"/>
    </row>
    <row r="1283" spans="1:11" s="699" customFormat="1" ht="15.75" customHeight="1" x14ac:dyDescent="0.3">
      <c r="A1283" s="743"/>
      <c r="B1283" s="743" t="s">
        <v>3958</v>
      </c>
      <c r="C1283" s="744" t="s">
        <v>3141</v>
      </c>
      <c r="D1283" s="744" t="s">
        <v>2558</v>
      </c>
      <c r="E1283" s="1240">
        <v>0.15953594748447358</v>
      </c>
      <c r="F1283" s="747">
        <v>14.3</v>
      </c>
      <c r="G1283" s="1163">
        <f>TRUNC(E1283*F1283,2)</f>
        <v>2.2799999999999998</v>
      </c>
      <c r="H1283" s="1229"/>
      <c r="I1283" s="879"/>
      <c r="J1283" s="1234"/>
      <c r="K1283" s="879"/>
    </row>
    <row r="1284" spans="1:11" s="699" customFormat="1" ht="171.75" customHeight="1" x14ac:dyDescent="0.3">
      <c r="A1284" s="844"/>
      <c r="B1284" s="844" t="s">
        <v>4313</v>
      </c>
      <c r="C1284" s="845" t="s">
        <v>3132</v>
      </c>
      <c r="D1284" s="845" t="s">
        <v>3093</v>
      </c>
      <c r="E1284" s="748">
        <v>1</v>
      </c>
      <c r="F1284" s="1157">
        <v>303.12</v>
      </c>
      <c r="G1284" s="1163">
        <f>TRUNC(E1284*F1284,2)</f>
        <v>303.12</v>
      </c>
      <c r="H1284" s="1229"/>
      <c r="I1284" s="879"/>
      <c r="J1284" s="1234"/>
      <c r="K1284" s="879"/>
    </row>
    <row r="1285" spans="1:11" s="693" customFormat="1" x14ac:dyDescent="0.3">
      <c r="A1285" s="1344" t="s">
        <v>4471</v>
      </c>
      <c r="B1285" s="1345"/>
      <c r="C1285" s="1345"/>
      <c r="D1285" s="1345"/>
      <c r="E1285" s="1345"/>
      <c r="F1285" s="1346"/>
      <c r="G1285" s="1152">
        <f>TRUNC(SUM(G1283),2)</f>
        <v>2.2799999999999998</v>
      </c>
      <c r="H1285" s="1229"/>
    </row>
    <row r="1286" spans="1:11" s="693" customFormat="1" ht="15.75" customHeight="1" x14ac:dyDescent="0.3">
      <c r="A1286" s="1344" t="s">
        <v>4472</v>
      </c>
      <c r="B1286" s="1345"/>
      <c r="C1286" s="1345"/>
      <c r="D1286" s="1345"/>
      <c r="E1286" s="1345"/>
      <c r="F1286" s="1346"/>
      <c r="G1286" s="1152">
        <f>TRUNC(SUM(G1284),2)</f>
        <v>303.12</v>
      </c>
      <c r="H1286" s="1229"/>
    </row>
    <row r="1287" spans="1:11" s="693" customFormat="1" ht="15.75" customHeight="1" x14ac:dyDescent="0.3">
      <c r="A1287" s="1156"/>
      <c r="B1287" s="1154"/>
      <c r="C1287" s="1154"/>
      <c r="D1287" s="1154"/>
      <c r="E1287" s="1154"/>
      <c r="F1287" s="1155" t="s">
        <v>4627</v>
      </c>
      <c r="G1287" s="1152">
        <f>TRUNC(SUM(G1285:G1286),2)</f>
        <v>305.39999999999998</v>
      </c>
      <c r="H1287" s="1229"/>
      <c r="J1287" s="1233"/>
    </row>
    <row r="1288" spans="1:11" s="879" customFormat="1" x14ac:dyDescent="0.3">
      <c r="A1288" s="906"/>
      <c r="B1288" s="801"/>
      <c r="C1288" s="906"/>
      <c r="D1288" s="913"/>
      <c r="E1288" s="906"/>
      <c r="F1288" s="906"/>
      <c r="G1288" s="910"/>
      <c r="H1288" s="1229"/>
    </row>
    <row r="1289" spans="1:11" s="879" customFormat="1" x14ac:dyDescent="0.3">
      <c r="A1289" s="906"/>
      <c r="B1289" s="801"/>
      <c r="C1289" s="906"/>
      <c r="D1289" s="913"/>
      <c r="E1289" s="906"/>
      <c r="F1289" s="906"/>
      <c r="G1289" s="910"/>
      <c r="H1289" s="1229"/>
    </row>
    <row r="1290" spans="1:11" s="893" customFormat="1" ht="26.4" x14ac:dyDescent="0.3">
      <c r="A1290" s="1141" t="s">
        <v>3135</v>
      </c>
      <c r="B1290" s="1142" t="s">
        <v>3136</v>
      </c>
      <c r="C1290" s="1143" t="s">
        <v>3137</v>
      </c>
      <c r="D1290" s="1143" t="s">
        <v>3138</v>
      </c>
      <c r="E1290" s="1144" t="s">
        <v>3139</v>
      </c>
      <c r="F1290" s="1145" t="s">
        <v>4625</v>
      </c>
      <c r="G1290" s="1146" t="s">
        <v>4626</v>
      </c>
      <c r="H1290" s="1230"/>
    </row>
    <row r="1291" spans="1:11" s="893" customFormat="1" ht="4.5" customHeight="1" x14ac:dyDescent="0.3">
      <c r="A1291" s="721"/>
      <c r="B1291" s="721"/>
      <c r="C1291" s="722"/>
      <c r="D1291" s="722"/>
      <c r="E1291" s="723"/>
      <c r="F1291" s="724"/>
      <c r="G1291" s="725"/>
      <c r="H1291" s="1230"/>
    </row>
    <row r="1292" spans="1:11" s="693" customFormat="1" ht="15.75" customHeight="1" x14ac:dyDescent="0.3">
      <c r="A1292" s="269" t="s">
        <v>270</v>
      </c>
      <c r="B1292" s="1347" t="s">
        <v>1196</v>
      </c>
      <c r="C1292" s="1348"/>
      <c r="D1292" s="1348"/>
      <c r="E1292" s="1348"/>
      <c r="F1292" s="1348"/>
      <c r="G1292" s="1349"/>
      <c r="H1292" s="1229"/>
    </row>
    <row r="1293" spans="1:11" s="693" customFormat="1" ht="26.4" x14ac:dyDescent="0.3">
      <c r="A1293" s="442" t="s">
        <v>4029</v>
      </c>
      <c r="B1293" s="804" t="s">
        <v>4618</v>
      </c>
      <c r="C1293" s="711" t="s">
        <v>3141</v>
      </c>
      <c r="D1293" s="711" t="s">
        <v>3093</v>
      </c>
      <c r="E1293" s="380"/>
      <c r="F1293" s="380"/>
      <c r="G1293" s="381"/>
      <c r="H1293" s="1229"/>
    </row>
    <row r="1294" spans="1:11" s="699" customFormat="1" ht="15.75" customHeight="1" x14ac:dyDescent="0.3">
      <c r="A1294" s="743"/>
      <c r="B1294" s="743" t="s">
        <v>3958</v>
      </c>
      <c r="C1294" s="744" t="s">
        <v>3141</v>
      </c>
      <c r="D1294" s="744" t="s">
        <v>2558</v>
      </c>
      <c r="E1294" s="726">
        <v>0.15953594748447358</v>
      </c>
      <c r="F1294" s="747">
        <v>14.3</v>
      </c>
      <c r="G1294" s="1163">
        <f>TRUNC(E1294*F1294,2)</f>
        <v>2.2799999999999998</v>
      </c>
      <c r="H1294" s="1229"/>
      <c r="I1294" s="879"/>
      <c r="J1294" s="1234"/>
      <c r="K1294" s="879"/>
    </row>
    <row r="1295" spans="1:11" s="699" customFormat="1" ht="171.75" customHeight="1" x14ac:dyDescent="0.3">
      <c r="A1295" s="844"/>
      <c r="B1295" s="844" t="s">
        <v>4313</v>
      </c>
      <c r="C1295" s="845" t="s">
        <v>3132</v>
      </c>
      <c r="D1295" s="845" t="s">
        <v>3093</v>
      </c>
      <c r="E1295" s="748">
        <v>1</v>
      </c>
      <c r="F1295" s="1157">
        <v>303.12</v>
      </c>
      <c r="G1295" s="1163">
        <f>TRUNC(E1295*F1295,2)</f>
        <v>303.12</v>
      </c>
      <c r="H1295" s="1229"/>
      <c r="I1295" s="879"/>
      <c r="J1295" s="1234"/>
      <c r="K1295" s="879"/>
    </row>
    <row r="1296" spans="1:11" s="693" customFormat="1" x14ac:dyDescent="0.3">
      <c r="A1296" s="1344" t="s">
        <v>4471</v>
      </c>
      <c r="B1296" s="1345"/>
      <c r="C1296" s="1345"/>
      <c r="D1296" s="1345"/>
      <c r="E1296" s="1345"/>
      <c r="F1296" s="1346"/>
      <c r="G1296" s="1152">
        <f>TRUNC(SUM(G1294),2)</f>
        <v>2.2799999999999998</v>
      </c>
      <c r="H1296" s="1229"/>
    </row>
    <row r="1297" spans="1:11" s="693" customFormat="1" ht="15.75" customHeight="1" x14ac:dyDescent="0.3">
      <c r="A1297" s="1344" t="s">
        <v>4472</v>
      </c>
      <c r="B1297" s="1345"/>
      <c r="C1297" s="1345"/>
      <c r="D1297" s="1345"/>
      <c r="E1297" s="1345"/>
      <c r="F1297" s="1346"/>
      <c r="G1297" s="1152">
        <f>TRUNC(SUM(G1295),2)</f>
        <v>303.12</v>
      </c>
      <c r="H1297" s="1229"/>
    </row>
    <row r="1298" spans="1:11" s="693" customFormat="1" ht="15.75" customHeight="1" x14ac:dyDescent="0.3">
      <c r="A1298" s="1156"/>
      <c r="B1298" s="1154"/>
      <c r="C1298" s="1154"/>
      <c r="D1298" s="1154"/>
      <c r="E1298" s="1154"/>
      <c r="F1298" s="1155" t="s">
        <v>4627</v>
      </c>
      <c r="G1298" s="1152">
        <f>TRUNC(SUM(G1296:G1297),2)</f>
        <v>305.39999999999998</v>
      </c>
      <c r="H1298" s="1229"/>
      <c r="J1298" s="1233"/>
    </row>
    <row r="1299" spans="1:11" s="879" customFormat="1" x14ac:dyDescent="0.3">
      <c r="A1299" s="906"/>
      <c r="B1299" s="801"/>
      <c r="C1299" s="906"/>
      <c r="D1299" s="913"/>
      <c r="E1299" s="906"/>
      <c r="F1299" s="906"/>
      <c r="G1299" s="910"/>
      <c r="H1299" s="1229"/>
    </row>
    <row r="1300" spans="1:11" s="879" customFormat="1" x14ac:dyDescent="0.3">
      <c r="A1300" s="906"/>
      <c r="B1300" s="801"/>
      <c r="C1300" s="906"/>
      <c r="D1300" s="913"/>
      <c r="E1300" s="906"/>
      <c r="F1300" s="906"/>
      <c r="G1300" s="910"/>
      <c r="H1300" s="1229"/>
    </row>
    <row r="1301" spans="1:11" s="893" customFormat="1" ht="26.4" x14ac:dyDescent="0.3">
      <c r="A1301" s="1141" t="s">
        <v>3135</v>
      </c>
      <c r="B1301" s="1142" t="s">
        <v>3136</v>
      </c>
      <c r="C1301" s="1143" t="s">
        <v>3137</v>
      </c>
      <c r="D1301" s="1143" t="s">
        <v>3138</v>
      </c>
      <c r="E1301" s="1144" t="s">
        <v>3139</v>
      </c>
      <c r="F1301" s="1145" t="s">
        <v>4625</v>
      </c>
      <c r="G1301" s="1146" t="s">
        <v>4626</v>
      </c>
      <c r="H1301" s="1230"/>
    </row>
    <row r="1302" spans="1:11" s="893" customFormat="1" ht="4.5" customHeight="1" x14ac:dyDescent="0.3">
      <c r="A1302" s="721"/>
      <c r="B1302" s="721"/>
      <c r="C1302" s="722"/>
      <c r="D1302" s="722"/>
      <c r="E1302" s="723"/>
      <c r="F1302" s="724"/>
      <c r="G1302" s="725"/>
      <c r="H1302" s="1230"/>
    </row>
    <row r="1303" spans="1:11" s="693" customFormat="1" ht="15.75" customHeight="1" x14ac:dyDescent="0.3">
      <c r="A1303" s="269" t="s">
        <v>270</v>
      </c>
      <c r="B1303" s="1347" t="s">
        <v>1196</v>
      </c>
      <c r="C1303" s="1348"/>
      <c r="D1303" s="1348"/>
      <c r="E1303" s="1348"/>
      <c r="F1303" s="1348"/>
      <c r="G1303" s="1349"/>
      <c r="H1303" s="1229"/>
    </row>
    <row r="1304" spans="1:11" s="693" customFormat="1" ht="26.4" x14ac:dyDescent="0.3">
      <c r="A1304" s="442" t="s">
        <v>4030</v>
      </c>
      <c r="B1304" s="804" t="s">
        <v>4026</v>
      </c>
      <c r="C1304" s="711" t="s">
        <v>3141</v>
      </c>
      <c r="D1304" s="711" t="s">
        <v>3093</v>
      </c>
      <c r="E1304" s="380"/>
      <c r="F1304" s="380"/>
      <c r="G1304" s="381"/>
      <c r="H1304" s="1229"/>
    </row>
    <row r="1305" spans="1:11" s="699" customFormat="1" ht="15.75" customHeight="1" x14ac:dyDescent="0.3">
      <c r="A1305" s="743"/>
      <c r="B1305" s="743" t="s">
        <v>3958</v>
      </c>
      <c r="C1305" s="744" t="s">
        <v>3141</v>
      </c>
      <c r="D1305" s="744" t="s">
        <v>2558</v>
      </c>
      <c r="E1305" s="1240">
        <v>0.15953594748447358</v>
      </c>
      <c r="F1305" s="747">
        <v>14.3</v>
      </c>
      <c r="G1305" s="1163">
        <f>TRUNC(E1305*F1305,2)</f>
        <v>2.2799999999999998</v>
      </c>
      <c r="H1305" s="1229"/>
      <c r="I1305" s="879"/>
      <c r="J1305" s="1234"/>
      <c r="K1305" s="879"/>
    </row>
    <row r="1306" spans="1:11" s="699" customFormat="1" ht="171.75" customHeight="1" x14ac:dyDescent="0.3">
      <c r="A1306" s="844"/>
      <c r="B1306" s="844" t="s">
        <v>4313</v>
      </c>
      <c r="C1306" s="845" t="s">
        <v>3132</v>
      </c>
      <c r="D1306" s="845" t="s">
        <v>3093</v>
      </c>
      <c r="E1306" s="748">
        <v>1</v>
      </c>
      <c r="F1306" s="1157">
        <v>303.12</v>
      </c>
      <c r="G1306" s="1163">
        <f>TRUNC(E1306*F1306,2)</f>
        <v>303.12</v>
      </c>
      <c r="H1306" s="1229"/>
      <c r="I1306" s="879"/>
      <c r="J1306" s="1234"/>
      <c r="K1306" s="879"/>
    </row>
    <row r="1307" spans="1:11" s="693" customFormat="1" x14ac:dyDescent="0.3">
      <c r="A1307" s="1344" t="s">
        <v>4471</v>
      </c>
      <c r="B1307" s="1345"/>
      <c r="C1307" s="1345"/>
      <c r="D1307" s="1345"/>
      <c r="E1307" s="1345"/>
      <c r="F1307" s="1346"/>
      <c r="G1307" s="1152">
        <f>TRUNC(SUM(G1305),2)</f>
        <v>2.2799999999999998</v>
      </c>
      <c r="H1307" s="1229"/>
    </row>
    <row r="1308" spans="1:11" s="693" customFormat="1" ht="15.75" customHeight="1" x14ac:dyDescent="0.3">
      <c r="A1308" s="1344" t="s">
        <v>4472</v>
      </c>
      <c r="B1308" s="1345"/>
      <c r="C1308" s="1345"/>
      <c r="D1308" s="1345"/>
      <c r="E1308" s="1345"/>
      <c r="F1308" s="1346"/>
      <c r="G1308" s="1152">
        <f>TRUNC(SUM(G1306),2)</f>
        <v>303.12</v>
      </c>
      <c r="H1308" s="1229"/>
    </row>
    <row r="1309" spans="1:11" s="693" customFormat="1" ht="15.75" customHeight="1" x14ac:dyDescent="0.3">
      <c r="A1309" s="1156"/>
      <c r="B1309" s="1154"/>
      <c r="C1309" s="1154"/>
      <c r="D1309" s="1154"/>
      <c r="E1309" s="1154"/>
      <c r="F1309" s="1155" t="s">
        <v>4627</v>
      </c>
      <c r="G1309" s="1152">
        <f>TRUNC(SUM(G1307:G1308),2)</f>
        <v>305.39999999999998</v>
      </c>
      <c r="H1309" s="1229"/>
      <c r="J1309" s="1233"/>
    </row>
    <row r="1310" spans="1:11" s="879" customFormat="1" x14ac:dyDescent="0.3">
      <c r="A1310" s="906"/>
      <c r="B1310" s="801"/>
      <c r="C1310" s="906"/>
      <c r="D1310" s="913"/>
      <c r="E1310" s="906"/>
      <c r="F1310" s="906"/>
      <c r="G1310" s="910"/>
      <c r="H1310" s="1229"/>
    </row>
    <row r="1311" spans="1:11" s="879" customFormat="1" x14ac:dyDescent="0.3">
      <c r="A1311" s="906"/>
      <c r="B1311" s="801"/>
      <c r="C1311" s="906"/>
      <c r="D1311" s="913"/>
      <c r="E1311" s="906"/>
      <c r="F1311" s="906"/>
      <c r="G1311" s="910"/>
      <c r="H1311" s="1229"/>
    </row>
    <row r="1312" spans="1:11" s="893" customFormat="1" ht="26.4" x14ac:dyDescent="0.3">
      <c r="A1312" s="1141" t="s">
        <v>3135</v>
      </c>
      <c r="B1312" s="1142" t="s">
        <v>3136</v>
      </c>
      <c r="C1312" s="1143" t="s">
        <v>3137</v>
      </c>
      <c r="D1312" s="1143" t="s">
        <v>3138</v>
      </c>
      <c r="E1312" s="1144" t="s">
        <v>3139</v>
      </c>
      <c r="F1312" s="1145" t="s">
        <v>4625</v>
      </c>
      <c r="G1312" s="1146" t="s">
        <v>4626</v>
      </c>
      <c r="H1312" s="1230"/>
    </row>
    <row r="1313" spans="1:11" s="893" customFormat="1" ht="4.5" customHeight="1" x14ac:dyDescent="0.3">
      <c r="A1313" s="721"/>
      <c r="B1313" s="721"/>
      <c r="C1313" s="722"/>
      <c r="D1313" s="722"/>
      <c r="E1313" s="723"/>
      <c r="F1313" s="724"/>
      <c r="G1313" s="725"/>
      <c r="H1313" s="1230"/>
    </row>
    <row r="1314" spans="1:11" s="693" customFormat="1" ht="15.75" customHeight="1" x14ac:dyDescent="0.3">
      <c r="A1314" s="269" t="s">
        <v>270</v>
      </c>
      <c r="B1314" s="1347" t="s">
        <v>1196</v>
      </c>
      <c r="C1314" s="1348"/>
      <c r="D1314" s="1348"/>
      <c r="E1314" s="1348"/>
      <c r="F1314" s="1348"/>
      <c r="G1314" s="1349"/>
      <c r="H1314" s="1229"/>
    </row>
    <row r="1315" spans="1:11" s="693" customFormat="1" ht="26.4" x14ac:dyDescent="0.3">
      <c r="A1315" s="442" t="s">
        <v>4031</v>
      </c>
      <c r="B1315" s="804" t="s">
        <v>4027</v>
      </c>
      <c r="C1315" s="711" t="s">
        <v>3141</v>
      </c>
      <c r="D1315" s="711" t="s">
        <v>3093</v>
      </c>
      <c r="E1315" s="380"/>
      <c r="F1315" s="380"/>
      <c r="G1315" s="381"/>
      <c r="H1315" s="1229"/>
    </row>
    <row r="1316" spans="1:11" s="699" customFormat="1" ht="15.75" customHeight="1" x14ac:dyDescent="0.3">
      <c r="A1316" s="743"/>
      <c r="B1316" s="743" t="s">
        <v>3958</v>
      </c>
      <c r="C1316" s="744" t="s">
        <v>3141</v>
      </c>
      <c r="D1316" s="744" t="s">
        <v>2558</v>
      </c>
      <c r="E1316" s="1240">
        <v>0.15953594748447358</v>
      </c>
      <c r="F1316" s="747">
        <v>14.3</v>
      </c>
      <c r="G1316" s="1163">
        <f>TRUNC(E1316*F1316,2)</f>
        <v>2.2799999999999998</v>
      </c>
      <c r="H1316" s="1229"/>
      <c r="I1316" s="879"/>
      <c r="J1316" s="1234"/>
      <c r="K1316" s="879"/>
    </row>
    <row r="1317" spans="1:11" s="699" customFormat="1" ht="171.75" customHeight="1" x14ac:dyDescent="0.3">
      <c r="A1317" s="844"/>
      <c r="B1317" s="844" t="s">
        <v>4313</v>
      </c>
      <c r="C1317" s="845" t="s">
        <v>3132</v>
      </c>
      <c r="D1317" s="845" t="s">
        <v>3093</v>
      </c>
      <c r="E1317" s="748">
        <v>1</v>
      </c>
      <c r="F1317" s="1157">
        <v>703.55</v>
      </c>
      <c r="G1317" s="1163">
        <f>TRUNC(E1317*F1317,2)</f>
        <v>703.55</v>
      </c>
      <c r="H1317" s="1229"/>
      <c r="I1317" s="879"/>
      <c r="J1317" s="1234"/>
      <c r="K1317" s="879"/>
    </row>
    <row r="1318" spans="1:11" s="693" customFormat="1" x14ac:dyDescent="0.3">
      <c r="A1318" s="1344" t="s">
        <v>4471</v>
      </c>
      <c r="B1318" s="1345"/>
      <c r="C1318" s="1345"/>
      <c r="D1318" s="1345"/>
      <c r="E1318" s="1345"/>
      <c r="F1318" s="1346"/>
      <c r="G1318" s="1152">
        <f>TRUNC(SUM(G1316),2)</f>
        <v>2.2799999999999998</v>
      </c>
      <c r="H1318" s="1229"/>
    </row>
    <row r="1319" spans="1:11" s="693" customFormat="1" ht="15.75" customHeight="1" x14ac:dyDescent="0.3">
      <c r="A1319" s="1344" t="s">
        <v>4472</v>
      </c>
      <c r="B1319" s="1345"/>
      <c r="C1319" s="1345"/>
      <c r="D1319" s="1345"/>
      <c r="E1319" s="1345"/>
      <c r="F1319" s="1346"/>
      <c r="G1319" s="1152">
        <f>TRUNC(SUM(G1317),2)</f>
        <v>703.55</v>
      </c>
      <c r="H1319" s="1229"/>
    </row>
    <row r="1320" spans="1:11" s="693" customFormat="1" ht="15.75" customHeight="1" x14ac:dyDescent="0.3">
      <c r="A1320" s="1156"/>
      <c r="B1320" s="1154"/>
      <c r="C1320" s="1154"/>
      <c r="D1320" s="1154"/>
      <c r="E1320" s="1154"/>
      <c r="F1320" s="1155" t="s">
        <v>4627</v>
      </c>
      <c r="G1320" s="1152">
        <f>TRUNC(SUM(G1318:G1319),2)</f>
        <v>705.83</v>
      </c>
      <c r="H1320" s="1229"/>
      <c r="J1320" s="1233"/>
    </row>
    <row r="1321" spans="1:11" s="879" customFormat="1" x14ac:dyDescent="0.3">
      <c r="A1321" s="906"/>
      <c r="B1321" s="801"/>
      <c r="C1321" s="906"/>
      <c r="D1321" s="913"/>
      <c r="E1321" s="906"/>
      <c r="F1321" s="906"/>
      <c r="G1321" s="910"/>
      <c r="H1321" s="1229"/>
    </row>
    <row r="1322" spans="1:11" s="879" customFormat="1" x14ac:dyDescent="0.3">
      <c r="A1322" s="906"/>
      <c r="B1322" s="801"/>
      <c r="C1322" s="906"/>
      <c r="D1322" s="913"/>
      <c r="E1322" s="906"/>
      <c r="F1322" s="906"/>
      <c r="G1322" s="910"/>
      <c r="H1322" s="1229"/>
    </row>
    <row r="1323" spans="1:11" s="893" customFormat="1" ht="26.4" x14ac:dyDescent="0.3">
      <c r="A1323" s="1141" t="s">
        <v>3135</v>
      </c>
      <c r="B1323" s="1142" t="s">
        <v>3136</v>
      </c>
      <c r="C1323" s="1143" t="s">
        <v>3137</v>
      </c>
      <c r="D1323" s="1143" t="s">
        <v>3138</v>
      </c>
      <c r="E1323" s="1144" t="s">
        <v>3139</v>
      </c>
      <c r="F1323" s="1145" t="s">
        <v>4625</v>
      </c>
      <c r="G1323" s="1146" t="s">
        <v>4626</v>
      </c>
      <c r="H1323" s="1230"/>
    </row>
    <row r="1324" spans="1:11" s="893" customFormat="1" ht="4.5" customHeight="1" x14ac:dyDescent="0.3">
      <c r="A1324" s="721"/>
      <c r="B1324" s="721"/>
      <c r="C1324" s="722"/>
      <c r="D1324" s="722"/>
      <c r="E1324" s="723"/>
      <c r="F1324" s="724"/>
      <c r="G1324" s="725"/>
      <c r="H1324" s="1230"/>
    </row>
    <row r="1325" spans="1:11" s="693" customFormat="1" ht="15.75" customHeight="1" x14ac:dyDescent="0.3">
      <c r="A1325" s="269" t="s">
        <v>270</v>
      </c>
      <c r="B1325" s="1347" t="s">
        <v>1196</v>
      </c>
      <c r="C1325" s="1348"/>
      <c r="D1325" s="1348"/>
      <c r="E1325" s="1348"/>
      <c r="F1325" s="1348"/>
      <c r="G1325" s="1349"/>
      <c r="H1325" s="1229"/>
    </row>
    <row r="1326" spans="1:11" s="693" customFormat="1" ht="26.4" x14ac:dyDescent="0.3">
      <c r="A1326" s="442" t="s">
        <v>4312</v>
      </c>
      <c r="B1326" s="804" t="s">
        <v>4028</v>
      </c>
      <c r="C1326" s="711" t="s">
        <v>3141</v>
      </c>
      <c r="D1326" s="711" t="s">
        <v>3093</v>
      </c>
      <c r="E1326" s="380"/>
      <c r="F1326" s="380"/>
      <c r="G1326" s="381"/>
      <c r="H1326" s="1229"/>
    </row>
    <row r="1327" spans="1:11" s="699" customFormat="1" ht="15.75" customHeight="1" x14ac:dyDescent="0.3">
      <c r="A1327" s="743"/>
      <c r="B1327" s="743" t="s">
        <v>3958</v>
      </c>
      <c r="C1327" s="744" t="s">
        <v>3141</v>
      </c>
      <c r="D1327" s="744" t="s">
        <v>2558</v>
      </c>
      <c r="E1327" s="1240">
        <v>0.15953594748447358</v>
      </c>
      <c r="F1327" s="747">
        <v>14.3</v>
      </c>
      <c r="G1327" s="1163">
        <f>TRUNC(E1327*F1327,2)</f>
        <v>2.2799999999999998</v>
      </c>
      <c r="H1327" s="1229"/>
      <c r="I1327" s="879"/>
      <c r="J1327" s="1234"/>
      <c r="K1327" s="879"/>
    </row>
    <row r="1328" spans="1:11" s="699" customFormat="1" ht="171.75" customHeight="1" x14ac:dyDescent="0.3">
      <c r="A1328" s="844"/>
      <c r="B1328" s="844" t="s">
        <v>4313</v>
      </c>
      <c r="C1328" s="845" t="s">
        <v>3132</v>
      </c>
      <c r="D1328" s="845" t="s">
        <v>3093</v>
      </c>
      <c r="E1328" s="748">
        <v>1</v>
      </c>
      <c r="F1328" s="1157">
        <v>319.07</v>
      </c>
      <c r="G1328" s="1163">
        <f>TRUNC(E1328*F1328,2)</f>
        <v>319.07</v>
      </c>
      <c r="H1328" s="1229"/>
      <c r="I1328" s="879"/>
      <c r="J1328" s="1234"/>
      <c r="K1328" s="879"/>
    </row>
    <row r="1329" spans="1:11" s="693" customFormat="1" x14ac:dyDescent="0.3">
      <c r="A1329" s="1344" t="s">
        <v>4471</v>
      </c>
      <c r="B1329" s="1345"/>
      <c r="C1329" s="1345"/>
      <c r="D1329" s="1345"/>
      <c r="E1329" s="1345"/>
      <c r="F1329" s="1346"/>
      <c r="G1329" s="1152">
        <f>TRUNC(SUM(G1327),2)</f>
        <v>2.2799999999999998</v>
      </c>
      <c r="H1329" s="1229"/>
    </row>
    <row r="1330" spans="1:11" s="693" customFormat="1" ht="15.75" customHeight="1" x14ac:dyDescent="0.3">
      <c r="A1330" s="1344" t="s">
        <v>4472</v>
      </c>
      <c r="B1330" s="1345"/>
      <c r="C1330" s="1345"/>
      <c r="D1330" s="1345"/>
      <c r="E1330" s="1345"/>
      <c r="F1330" s="1346"/>
      <c r="G1330" s="1152">
        <f>TRUNC(SUM(G1328),2)</f>
        <v>319.07</v>
      </c>
      <c r="H1330" s="1229"/>
    </row>
    <row r="1331" spans="1:11" s="693" customFormat="1" ht="15.75" customHeight="1" x14ac:dyDescent="0.3">
      <c r="A1331" s="1156"/>
      <c r="B1331" s="1154"/>
      <c r="C1331" s="1154"/>
      <c r="D1331" s="1154"/>
      <c r="E1331" s="1154"/>
      <c r="F1331" s="1155" t="s">
        <v>4627</v>
      </c>
      <c r="G1331" s="1152">
        <f>TRUNC(SUM(G1329:G1330),2)</f>
        <v>321.35000000000002</v>
      </c>
      <c r="H1331" s="1229"/>
      <c r="J1331" s="1233"/>
    </row>
    <row r="1332" spans="1:11" s="879" customFormat="1" x14ac:dyDescent="0.3">
      <c r="A1332" s="906"/>
      <c r="B1332" s="801"/>
      <c r="C1332" s="906"/>
      <c r="D1332" s="913"/>
      <c r="E1332" s="906"/>
      <c r="F1332" s="906"/>
      <c r="G1332" s="910"/>
      <c r="H1332" s="1229"/>
    </row>
    <row r="1333" spans="1:11" s="879" customFormat="1" x14ac:dyDescent="0.3">
      <c r="A1333" s="906"/>
      <c r="B1333" s="801"/>
      <c r="C1333" s="906"/>
      <c r="D1333" s="913"/>
      <c r="E1333" s="906"/>
      <c r="F1333" s="906"/>
      <c r="G1333" s="910"/>
      <c r="H1333" s="1229"/>
    </row>
    <row r="1334" spans="1:11" s="893" customFormat="1" ht="26.4" x14ac:dyDescent="0.3">
      <c r="A1334" s="1141" t="s">
        <v>3135</v>
      </c>
      <c r="B1334" s="1142" t="s">
        <v>3136</v>
      </c>
      <c r="C1334" s="1143" t="s">
        <v>3137</v>
      </c>
      <c r="D1334" s="1143" t="s">
        <v>3138</v>
      </c>
      <c r="E1334" s="1144" t="s">
        <v>3139</v>
      </c>
      <c r="F1334" s="1145" t="s">
        <v>4625</v>
      </c>
      <c r="G1334" s="1146" t="s">
        <v>4626</v>
      </c>
      <c r="H1334" s="1230"/>
    </row>
    <row r="1335" spans="1:11" s="893" customFormat="1" ht="4.5" customHeight="1" x14ac:dyDescent="0.3">
      <c r="A1335" s="721"/>
      <c r="B1335" s="721"/>
      <c r="C1335" s="722"/>
      <c r="D1335" s="722"/>
      <c r="E1335" s="723"/>
      <c r="F1335" s="724"/>
      <c r="G1335" s="725"/>
      <c r="H1335" s="1230"/>
    </row>
    <row r="1336" spans="1:11" s="879" customFormat="1" ht="15.75" customHeight="1" x14ac:dyDescent="0.3">
      <c r="A1336" s="897" t="s">
        <v>270</v>
      </c>
      <c r="B1336" s="1347" t="s">
        <v>1196</v>
      </c>
      <c r="C1336" s="1348"/>
      <c r="D1336" s="1348"/>
      <c r="E1336" s="1348"/>
      <c r="F1336" s="1348"/>
      <c r="G1336" s="1349"/>
      <c r="H1336" s="1229"/>
    </row>
    <row r="1337" spans="1:11" s="879" customFormat="1" ht="26.4" x14ac:dyDescent="0.3">
      <c r="A1337" s="911" t="s">
        <v>4414</v>
      </c>
      <c r="B1337" s="804" t="s">
        <v>4415</v>
      </c>
      <c r="C1337" s="899" t="s">
        <v>3141</v>
      </c>
      <c r="D1337" s="899" t="s">
        <v>3093</v>
      </c>
      <c r="E1337" s="901"/>
      <c r="F1337" s="901"/>
      <c r="G1337" s="902"/>
      <c r="H1337" s="1229"/>
    </row>
    <row r="1338" spans="1:11" s="893" customFormat="1" ht="15.75" customHeight="1" x14ac:dyDescent="0.3">
      <c r="A1338" s="914"/>
      <c r="B1338" s="914" t="s">
        <v>3958</v>
      </c>
      <c r="C1338" s="912" t="s">
        <v>3141</v>
      </c>
      <c r="D1338" s="912" t="s">
        <v>2558</v>
      </c>
      <c r="E1338" s="1240">
        <v>0.15953594748447358</v>
      </c>
      <c r="F1338" s="747">
        <v>14.3</v>
      </c>
      <c r="G1338" s="1163">
        <f>TRUNC(E1338*F1338,2)</f>
        <v>2.2799999999999998</v>
      </c>
      <c r="H1338" s="1229"/>
      <c r="I1338" s="879"/>
      <c r="J1338" s="1234"/>
      <c r="K1338" s="879"/>
    </row>
    <row r="1339" spans="1:11" s="893" customFormat="1" ht="171.75" customHeight="1" x14ac:dyDescent="0.3">
      <c r="A1339" s="844"/>
      <c r="B1339" s="844" t="s">
        <v>4313</v>
      </c>
      <c r="C1339" s="845" t="s">
        <v>3132</v>
      </c>
      <c r="D1339" s="845" t="s">
        <v>3093</v>
      </c>
      <c r="E1339" s="748">
        <v>1</v>
      </c>
      <c r="F1339" s="1157">
        <v>303.12</v>
      </c>
      <c r="G1339" s="1163">
        <f>TRUNC(E1339*F1339,2)</f>
        <v>303.12</v>
      </c>
      <c r="H1339" s="1229"/>
      <c r="I1339" s="879"/>
      <c r="J1339" s="1234"/>
      <c r="K1339" s="879"/>
    </row>
    <row r="1340" spans="1:11" s="879" customFormat="1" x14ac:dyDescent="0.3">
      <c r="A1340" s="1344" t="s">
        <v>4471</v>
      </c>
      <c r="B1340" s="1345"/>
      <c r="C1340" s="1345"/>
      <c r="D1340" s="1345"/>
      <c r="E1340" s="1345"/>
      <c r="F1340" s="1346"/>
      <c r="G1340" s="1152">
        <f>TRUNC(SUM(G1338),2)</f>
        <v>2.2799999999999998</v>
      </c>
      <c r="H1340" s="1229"/>
    </row>
    <row r="1341" spans="1:11" s="879" customFormat="1" ht="15.75" customHeight="1" x14ac:dyDescent="0.3">
      <c r="A1341" s="1344" t="s">
        <v>4472</v>
      </c>
      <c r="B1341" s="1345"/>
      <c r="C1341" s="1345"/>
      <c r="D1341" s="1345"/>
      <c r="E1341" s="1345"/>
      <c r="F1341" s="1346"/>
      <c r="G1341" s="1152">
        <f>TRUNC(SUM(G1339),2)</f>
        <v>303.12</v>
      </c>
      <c r="H1341" s="1229"/>
    </row>
    <row r="1342" spans="1:11" s="879" customFormat="1" ht="15.75" customHeight="1" x14ac:dyDescent="0.3">
      <c r="A1342" s="1156"/>
      <c r="B1342" s="1154"/>
      <c r="C1342" s="1154"/>
      <c r="D1342" s="1154"/>
      <c r="E1342" s="1154"/>
      <c r="F1342" s="1155" t="s">
        <v>4627</v>
      </c>
      <c r="G1342" s="1152">
        <f>TRUNC(SUM(G1340:G1341),2)</f>
        <v>305.39999999999998</v>
      </c>
      <c r="H1342" s="1229"/>
      <c r="J1342" s="1233"/>
    </row>
    <row r="1343" spans="1:11" s="879" customFormat="1" x14ac:dyDescent="0.3">
      <c r="A1343" s="906"/>
      <c r="B1343" s="801"/>
      <c r="C1343" s="906"/>
      <c r="D1343" s="913"/>
      <c r="E1343" s="906"/>
      <c r="F1343" s="906"/>
      <c r="G1343" s="910"/>
      <c r="H1343" s="1229"/>
    </row>
    <row r="1344" spans="1:11" s="879" customFormat="1" x14ac:dyDescent="0.3">
      <c r="A1344" s="906"/>
      <c r="B1344" s="801"/>
      <c r="C1344" s="906"/>
      <c r="D1344" s="913"/>
      <c r="E1344" s="906"/>
      <c r="F1344" s="906"/>
      <c r="G1344" s="910"/>
      <c r="H1344" s="1229"/>
    </row>
    <row r="1345" spans="1:11" s="893" customFormat="1" ht="26.4" x14ac:dyDescent="0.3">
      <c r="A1345" s="1141" t="s">
        <v>3135</v>
      </c>
      <c r="B1345" s="1142" t="s">
        <v>3136</v>
      </c>
      <c r="C1345" s="1143" t="s">
        <v>3137</v>
      </c>
      <c r="D1345" s="1143" t="s">
        <v>3138</v>
      </c>
      <c r="E1345" s="1144" t="s">
        <v>3139</v>
      </c>
      <c r="F1345" s="1145" t="s">
        <v>4625</v>
      </c>
      <c r="G1345" s="1146" t="s">
        <v>4626</v>
      </c>
      <c r="H1345" s="1230"/>
    </row>
    <row r="1346" spans="1:11" s="893" customFormat="1" ht="4.5" customHeight="1" x14ac:dyDescent="0.3">
      <c r="A1346" s="721"/>
      <c r="B1346" s="721"/>
      <c r="C1346" s="722"/>
      <c r="D1346" s="722"/>
      <c r="E1346" s="723"/>
      <c r="F1346" s="724"/>
      <c r="G1346" s="725"/>
      <c r="H1346" s="1230"/>
    </row>
    <row r="1347" spans="1:11" s="879" customFormat="1" ht="15.75" customHeight="1" x14ac:dyDescent="0.3">
      <c r="A1347" s="897" t="s">
        <v>270</v>
      </c>
      <c r="B1347" s="1347" t="s">
        <v>1196</v>
      </c>
      <c r="C1347" s="1348"/>
      <c r="D1347" s="1348"/>
      <c r="E1347" s="1348"/>
      <c r="F1347" s="1348"/>
      <c r="G1347" s="1349"/>
      <c r="H1347" s="1229"/>
    </row>
    <row r="1348" spans="1:11" s="879" customFormat="1" ht="118.8" x14ac:dyDescent="0.3">
      <c r="A1348" s="911" t="s">
        <v>4585</v>
      </c>
      <c r="B1348" s="804" t="s">
        <v>4584</v>
      </c>
      <c r="C1348" s="899" t="s">
        <v>3141</v>
      </c>
      <c r="D1348" s="899" t="s">
        <v>3093</v>
      </c>
      <c r="E1348" s="901"/>
      <c r="F1348" s="901"/>
      <c r="G1348" s="902"/>
      <c r="H1348" s="1229"/>
    </row>
    <row r="1349" spans="1:11" s="893" customFormat="1" x14ac:dyDescent="0.3">
      <c r="A1349" s="914"/>
      <c r="B1349" s="914" t="s">
        <v>3958</v>
      </c>
      <c r="C1349" s="912" t="s">
        <v>3141</v>
      </c>
      <c r="D1349" s="912" t="s">
        <v>2558</v>
      </c>
      <c r="E1349" s="1240">
        <v>0.23930392122671038</v>
      </c>
      <c r="F1349" s="747">
        <v>14.3</v>
      </c>
      <c r="G1349" s="1163">
        <f>TRUNC(E1349*F1349,2)</f>
        <v>3.42</v>
      </c>
      <c r="H1349" s="1229"/>
      <c r="I1349" s="879"/>
      <c r="J1349" s="1234"/>
      <c r="K1349" s="879"/>
    </row>
    <row r="1350" spans="1:11" s="893" customFormat="1" ht="52.8" x14ac:dyDescent="0.3">
      <c r="A1350" s="863"/>
      <c r="B1350" s="863" t="s">
        <v>4002</v>
      </c>
      <c r="C1350" s="864" t="s">
        <v>3132</v>
      </c>
      <c r="D1350" s="864" t="s">
        <v>3093</v>
      </c>
      <c r="E1350" s="900">
        <v>1</v>
      </c>
      <c r="F1350" s="747">
        <v>23.060921208880657</v>
      </c>
      <c r="G1350" s="1163">
        <f>TRUNC(E1350*F1350,2)</f>
        <v>23.06</v>
      </c>
      <c r="H1350" s="1229"/>
      <c r="I1350" s="879"/>
      <c r="J1350" s="1234"/>
      <c r="K1350" s="879"/>
    </row>
    <row r="1351" spans="1:11" s="879" customFormat="1" ht="15.75" customHeight="1" x14ac:dyDescent="0.3">
      <c r="A1351" s="745"/>
      <c r="B1351" s="745" t="s">
        <v>3744</v>
      </c>
      <c r="C1351" s="746" t="s">
        <v>3132</v>
      </c>
      <c r="D1351" s="746" t="s">
        <v>210</v>
      </c>
      <c r="E1351" s="900">
        <v>1</v>
      </c>
      <c r="F1351" s="747">
        <v>4.1100000000000003</v>
      </c>
      <c r="G1351" s="1163">
        <f>TRUNC(E1351*F1351,2)</f>
        <v>4.1100000000000003</v>
      </c>
      <c r="H1351" s="1229"/>
      <c r="J1351" s="1234"/>
    </row>
    <row r="1352" spans="1:11" s="879" customFormat="1" x14ac:dyDescent="0.3">
      <c r="A1352" s="1344" t="s">
        <v>4471</v>
      </c>
      <c r="B1352" s="1345"/>
      <c r="C1352" s="1345"/>
      <c r="D1352" s="1345"/>
      <c r="E1352" s="1345"/>
      <c r="F1352" s="1346"/>
      <c r="G1352" s="1152">
        <f>TRUNC(SUM(G1349),2)</f>
        <v>3.42</v>
      </c>
      <c r="H1352" s="1229"/>
    </row>
    <row r="1353" spans="1:11" s="879" customFormat="1" ht="15.75" customHeight="1" x14ac:dyDescent="0.3">
      <c r="A1353" s="1344" t="s">
        <v>4472</v>
      </c>
      <c r="B1353" s="1345"/>
      <c r="C1353" s="1345"/>
      <c r="D1353" s="1345"/>
      <c r="E1353" s="1345"/>
      <c r="F1353" s="1346"/>
      <c r="G1353" s="1152">
        <f>TRUNC(SUM(G1350:G1351),2)</f>
        <v>27.17</v>
      </c>
      <c r="H1353" s="1229"/>
    </row>
    <row r="1354" spans="1:11" s="879" customFormat="1" ht="15.75" customHeight="1" x14ac:dyDescent="0.3">
      <c r="A1354" s="1156"/>
      <c r="B1354" s="1154"/>
      <c r="C1354" s="1154"/>
      <c r="D1354" s="1154"/>
      <c r="E1354" s="1154"/>
      <c r="F1354" s="1155" t="s">
        <v>4627</v>
      </c>
      <c r="G1354" s="1152">
        <f>TRUNC(SUM(G1352:G1353),2)</f>
        <v>30.59</v>
      </c>
      <c r="H1354" s="1229"/>
      <c r="J1354" s="1233"/>
    </row>
    <row r="1355" spans="1:11" s="879" customFormat="1" x14ac:dyDescent="0.3">
      <c r="A1355" s="906"/>
      <c r="B1355" s="801"/>
      <c r="C1355" s="906"/>
      <c r="D1355" s="913"/>
      <c r="E1355" s="906"/>
      <c r="F1355" s="906"/>
      <c r="G1355" s="910"/>
      <c r="H1355" s="1229"/>
    </row>
    <row r="1356" spans="1:11" s="879" customFormat="1" x14ac:dyDescent="0.3">
      <c r="A1356" s="906"/>
      <c r="B1356" s="801"/>
      <c r="C1356" s="906"/>
      <c r="D1356" s="913"/>
      <c r="E1356" s="906"/>
      <c r="F1356" s="906"/>
      <c r="G1356" s="910"/>
      <c r="H1356" s="1229"/>
    </row>
    <row r="1357" spans="1:11" s="893" customFormat="1" ht="26.4" x14ac:dyDescent="0.3">
      <c r="A1357" s="1141" t="s">
        <v>3135</v>
      </c>
      <c r="B1357" s="1142" t="s">
        <v>3136</v>
      </c>
      <c r="C1357" s="1143" t="s">
        <v>3137</v>
      </c>
      <c r="D1357" s="1143" t="s">
        <v>3138</v>
      </c>
      <c r="E1357" s="1144" t="s">
        <v>3139</v>
      </c>
      <c r="F1357" s="1145" t="s">
        <v>4625</v>
      </c>
      <c r="G1357" s="1146" t="s">
        <v>4626</v>
      </c>
      <c r="H1357" s="1230"/>
    </row>
    <row r="1358" spans="1:11" s="893" customFormat="1" ht="4.5" customHeight="1" x14ac:dyDescent="0.3">
      <c r="A1358" s="721"/>
      <c r="B1358" s="721"/>
      <c r="C1358" s="722"/>
      <c r="D1358" s="722"/>
      <c r="E1358" s="723"/>
      <c r="F1358" s="724"/>
      <c r="G1358" s="725"/>
      <c r="H1358" s="1230"/>
    </row>
    <row r="1359" spans="1:11" s="879" customFormat="1" ht="15.75" customHeight="1" x14ac:dyDescent="0.3">
      <c r="A1359" s="897" t="s">
        <v>270</v>
      </c>
      <c r="B1359" s="1347" t="s">
        <v>1196</v>
      </c>
      <c r="C1359" s="1348"/>
      <c r="D1359" s="1348"/>
      <c r="E1359" s="1348"/>
      <c r="F1359" s="1348"/>
      <c r="G1359" s="1349"/>
      <c r="H1359" s="1229"/>
    </row>
    <row r="1360" spans="1:11" s="879" customFormat="1" ht="26.4" x14ac:dyDescent="0.3">
      <c r="A1360" s="911" t="s">
        <v>4589</v>
      </c>
      <c r="B1360" s="804" t="s">
        <v>4590</v>
      </c>
      <c r="C1360" s="899" t="s">
        <v>3141</v>
      </c>
      <c r="D1360" s="899" t="s">
        <v>3093</v>
      </c>
      <c r="E1360" s="901"/>
      <c r="F1360" s="901"/>
      <c r="G1360" s="902"/>
      <c r="H1360" s="1229"/>
    </row>
    <row r="1361" spans="1:10" s="879" customFormat="1" ht="15.75" customHeight="1" x14ac:dyDescent="0.3">
      <c r="A1361" s="914"/>
      <c r="B1361" s="914" t="s">
        <v>3958</v>
      </c>
      <c r="C1361" s="912" t="s">
        <v>3141</v>
      </c>
      <c r="D1361" s="912" t="s">
        <v>2558</v>
      </c>
      <c r="E1361" s="1240">
        <v>6.3591251794510445E-2</v>
      </c>
      <c r="F1361" s="747">
        <v>14.3</v>
      </c>
      <c r="G1361" s="1163">
        <f>TRUNC(E1361*F1361,2)</f>
        <v>0.9</v>
      </c>
      <c r="H1361" s="1229"/>
      <c r="J1361" s="1234"/>
    </row>
    <row r="1362" spans="1:10" s="879" customFormat="1" x14ac:dyDescent="0.3">
      <c r="A1362" s="863"/>
      <c r="B1362" s="863" t="s">
        <v>4603</v>
      </c>
      <c r="C1362" s="864" t="s">
        <v>3132</v>
      </c>
      <c r="D1362" s="864" t="s">
        <v>3201</v>
      </c>
      <c r="E1362" s="900">
        <v>1</v>
      </c>
      <c r="F1362" s="747">
        <v>33.04</v>
      </c>
      <c r="G1362" s="1163">
        <f>TRUNC(E1362*F1362,2)</f>
        <v>33.04</v>
      </c>
      <c r="H1362" s="1229"/>
      <c r="J1362" s="1234"/>
    </row>
    <row r="1363" spans="1:10" s="879" customFormat="1" ht="15.75" customHeight="1" x14ac:dyDescent="0.3">
      <c r="A1363" s="1344" t="s">
        <v>4471</v>
      </c>
      <c r="B1363" s="1345"/>
      <c r="C1363" s="1345"/>
      <c r="D1363" s="1345"/>
      <c r="E1363" s="1345"/>
      <c r="F1363" s="1346"/>
      <c r="G1363" s="1152">
        <f>TRUNC(SUM(G1361),2)</f>
        <v>0.9</v>
      </c>
      <c r="H1363" s="1229"/>
    </row>
    <row r="1364" spans="1:10" s="879" customFormat="1" ht="15.75" customHeight="1" x14ac:dyDescent="0.3">
      <c r="A1364" s="1344" t="s">
        <v>4472</v>
      </c>
      <c r="B1364" s="1345"/>
      <c r="C1364" s="1345"/>
      <c r="D1364" s="1345"/>
      <c r="E1364" s="1345"/>
      <c r="F1364" s="1346"/>
      <c r="G1364" s="1152">
        <f>TRUNC(SUM(G1362),2)</f>
        <v>33.04</v>
      </c>
      <c r="H1364" s="1229"/>
    </row>
    <row r="1365" spans="1:10" s="879" customFormat="1" ht="15.75" customHeight="1" x14ac:dyDescent="0.3">
      <c r="A1365" s="1156"/>
      <c r="B1365" s="1154"/>
      <c r="C1365" s="1154"/>
      <c r="D1365" s="1154"/>
      <c r="E1365" s="1154"/>
      <c r="F1365" s="1155" t="s">
        <v>4627</v>
      </c>
      <c r="G1365" s="1152">
        <f>TRUNC(SUM(G1363:G1364),2)</f>
        <v>33.94</v>
      </c>
      <c r="H1365" s="1229"/>
      <c r="J1365" s="1233"/>
    </row>
    <row r="1366" spans="1:10" s="879" customFormat="1" x14ac:dyDescent="0.3">
      <c r="A1366" s="906"/>
      <c r="B1366" s="801"/>
      <c r="C1366" s="906"/>
      <c r="D1366" s="913"/>
      <c r="E1366" s="906"/>
      <c r="F1366" s="906"/>
      <c r="G1366" s="910"/>
      <c r="H1366" s="1229"/>
    </row>
    <row r="1367" spans="1:10" s="879" customFormat="1" x14ac:dyDescent="0.3">
      <c r="A1367" s="906"/>
      <c r="B1367" s="801"/>
      <c r="C1367" s="906"/>
      <c r="D1367" s="913"/>
      <c r="E1367" s="906"/>
      <c r="F1367" s="906"/>
      <c r="G1367" s="910"/>
      <c r="H1367" s="1229"/>
    </row>
    <row r="1368" spans="1:10" s="893" customFormat="1" ht="26.4" x14ac:dyDescent="0.3">
      <c r="A1368" s="1141" t="s">
        <v>3135</v>
      </c>
      <c r="B1368" s="1142" t="s">
        <v>3136</v>
      </c>
      <c r="C1368" s="1143" t="s">
        <v>3137</v>
      </c>
      <c r="D1368" s="1143" t="s">
        <v>3138</v>
      </c>
      <c r="E1368" s="1144" t="s">
        <v>3139</v>
      </c>
      <c r="F1368" s="1145" t="s">
        <v>4625</v>
      </c>
      <c r="G1368" s="1146" t="s">
        <v>4626</v>
      </c>
      <c r="H1368" s="1230"/>
    </row>
    <row r="1369" spans="1:10" s="893" customFormat="1" ht="4.5" customHeight="1" x14ac:dyDescent="0.3">
      <c r="A1369" s="721"/>
      <c r="B1369" s="721"/>
      <c r="C1369" s="722"/>
      <c r="D1369" s="722"/>
      <c r="E1369" s="723"/>
      <c r="F1369" s="724"/>
      <c r="G1369" s="725"/>
      <c r="H1369" s="1230"/>
    </row>
    <row r="1370" spans="1:10" s="879" customFormat="1" ht="15.75" customHeight="1" x14ac:dyDescent="0.3">
      <c r="A1370" s="897" t="s">
        <v>270</v>
      </c>
      <c r="B1370" s="1347" t="s">
        <v>1196</v>
      </c>
      <c r="C1370" s="1348"/>
      <c r="D1370" s="1348"/>
      <c r="E1370" s="1348"/>
      <c r="F1370" s="1348"/>
      <c r="G1370" s="1349"/>
      <c r="H1370" s="1229"/>
    </row>
    <row r="1371" spans="1:10" s="879" customFormat="1" ht="26.4" x14ac:dyDescent="0.3">
      <c r="A1371" s="911" t="s">
        <v>4608</v>
      </c>
      <c r="B1371" s="804" t="s">
        <v>4606</v>
      </c>
      <c r="C1371" s="899" t="s">
        <v>3141</v>
      </c>
      <c r="D1371" s="899" t="s">
        <v>3093</v>
      </c>
      <c r="E1371" s="901"/>
      <c r="F1371" s="901"/>
      <c r="G1371" s="902"/>
      <c r="H1371" s="1229"/>
    </row>
    <row r="1372" spans="1:10" s="879" customFormat="1" ht="15.75" customHeight="1" x14ac:dyDescent="0.3">
      <c r="A1372" s="914"/>
      <c r="B1372" s="914" t="s">
        <v>3958</v>
      </c>
      <c r="C1372" s="912" t="s">
        <v>3141</v>
      </c>
      <c r="D1372" s="912" t="s">
        <v>2558</v>
      </c>
      <c r="E1372" s="1240">
        <v>0.15953594748447358</v>
      </c>
      <c r="F1372" s="747">
        <v>14.3</v>
      </c>
      <c r="G1372" s="1163">
        <f>TRUNC(E1372*F1372,2)</f>
        <v>2.2799999999999998</v>
      </c>
      <c r="H1372" s="1229"/>
      <c r="J1372" s="1234"/>
    </row>
    <row r="1373" spans="1:10" s="879" customFormat="1" ht="26.4" x14ac:dyDescent="0.3">
      <c r="A1373" s="863"/>
      <c r="B1373" s="863" t="s">
        <v>4606</v>
      </c>
      <c r="C1373" s="864" t="s">
        <v>3132</v>
      </c>
      <c r="D1373" s="864" t="s">
        <v>3201</v>
      </c>
      <c r="E1373" s="900">
        <v>1</v>
      </c>
      <c r="F1373" s="747">
        <v>10.992026781680231</v>
      </c>
      <c r="G1373" s="1163">
        <f>TRUNC(E1373*F1373,2)</f>
        <v>10.99</v>
      </c>
      <c r="H1373" s="1229"/>
      <c r="J1373" s="1234"/>
    </row>
    <row r="1374" spans="1:10" s="879" customFormat="1" ht="15.75" customHeight="1" x14ac:dyDescent="0.3">
      <c r="A1374" s="1344" t="s">
        <v>4471</v>
      </c>
      <c r="B1374" s="1345"/>
      <c r="C1374" s="1345"/>
      <c r="D1374" s="1345"/>
      <c r="E1374" s="1345"/>
      <c r="F1374" s="1346"/>
      <c r="G1374" s="1152">
        <f>TRUNC(SUM(G1372),2)</f>
        <v>2.2799999999999998</v>
      </c>
      <c r="H1374" s="1229"/>
    </row>
    <row r="1375" spans="1:10" s="879" customFormat="1" ht="15.75" customHeight="1" x14ac:dyDescent="0.3">
      <c r="A1375" s="1344" t="s">
        <v>4472</v>
      </c>
      <c r="B1375" s="1345"/>
      <c r="C1375" s="1345"/>
      <c r="D1375" s="1345"/>
      <c r="E1375" s="1345"/>
      <c r="F1375" s="1346"/>
      <c r="G1375" s="1152">
        <f>TRUNC(SUM(G1373),2)</f>
        <v>10.99</v>
      </c>
      <c r="H1375" s="1229"/>
    </row>
    <row r="1376" spans="1:10" s="879" customFormat="1" ht="15.75" customHeight="1" x14ac:dyDescent="0.3">
      <c r="A1376" s="1156"/>
      <c r="B1376" s="1154"/>
      <c r="C1376" s="1154"/>
      <c r="D1376" s="1154"/>
      <c r="E1376" s="1154"/>
      <c r="F1376" s="1155" t="s">
        <v>4627</v>
      </c>
      <c r="G1376" s="1152">
        <f>TRUNC(SUM(G1374:G1375),2)</f>
        <v>13.27</v>
      </c>
      <c r="H1376" s="1229"/>
      <c r="J1376" s="1233"/>
    </row>
    <row r="1377" spans="1:10" s="879" customFormat="1" x14ac:dyDescent="0.3">
      <c r="A1377" s="906"/>
      <c r="B1377" s="801"/>
      <c r="C1377" s="906"/>
      <c r="D1377" s="913"/>
      <c r="E1377" s="906"/>
      <c r="F1377" s="906"/>
      <c r="G1377" s="910"/>
      <c r="H1377" s="1229"/>
    </row>
    <row r="1378" spans="1:10" s="879" customFormat="1" x14ac:dyDescent="0.3">
      <c r="A1378" s="906"/>
      <c r="B1378" s="801"/>
      <c r="C1378" s="906"/>
      <c r="D1378" s="913"/>
      <c r="E1378" s="906"/>
      <c r="F1378" s="906"/>
      <c r="G1378" s="910"/>
      <c r="H1378" s="1229"/>
    </row>
    <row r="1379" spans="1:10" s="893" customFormat="1" ht="26.4" x14ac:dyDescent="0.3">
      <c r="A1379" s="1141" t="s">
        <v>3135</v>
      </c>
      <c r="B1379" s="1142" t="s">
        <v>3136</v>
      </c>
      <c r="C1379" s="1143" t="s">
        <v>3137</v>
      </c>
      <c r="D1379" s="1143" t="s">
        <v>3138</v>
      </c>
      <c r="E1379" s="1144" t="s">
        <v>3139</v>
      </c>
      <c r="F1379" s="1145" t="s">
        <v>4625</v>
      </c>
      <c r="G1379" s="1146" t="s">
        <v>4626</v>
      </c>
      <c r="H1379" s="1230"/>
    </row>
    <row r="1380" spans="1:10" s="893" customFormat="1" ht="4.5" customHeight="1" x14ac:dyDescent="0.3">
      <c r="A1380" s="721"/>
      <c r="B1380" s="721"/>
      <c r="C1380" s="722"/>
      <c r="D1380" s="722"/>
      <c r="E1380" s="723"/>
      <c r="F1380" s="724"/>
      <c r="G1380" s="725"/>
      <c r="H1380" s="1230"/>
    </row>
    <row r="1381" spans="1:10" s="879" customFormat="1" ht="15.75" customHeight="1" x14ac:dyDescent="0.3">
      <c r="A1381" s="897" t="s">
        <v>270</v>
      </c>
      <c r="B1381" s="1347" t="s">
        <v>1196</v>
      </c>
      <c r="C1381" s="1348"/>
      <c r="D1381" s="1348"/>
      <c r="E1381" s="1348"/>
      <c r="F1381" s="1348"/>
      <c r="G1381" s="1349"/>
      <c r="H1381" s="1229"/>
    </row>
    <row r="1382" spans="1:10" s="879" customFormat="1" ht="26.4" x14ac:dyDescent="0.3">
      <c r="A1382" s="911" t="s">
        <v>4609</v>
      </c>
      <c r="B1382" s="804" t="s">
        <v>4607</v>
      </c>
      <c r="C1382" s="899" t="s">
        <v>3141</v>
      </c>
      <c r="D1382" s="899" t="s">
        <v>3093</v>
      </c>
      <c r="E1382" s="901"/>
      <c r="F1382" s="901"/>
      <c r="G1382" s="902"/>
      <c r="H1382" s="1229"/>
    </row>
    <row r="1383" spans="1:10" s="879" customFormat="1" ht="15.75" customHeight="1" x14ac:dyDescent="0.3">
      <c r="A1383" s="914"/>
      <c r="B1383" s="914" t="s">
        <v>3958</v>
      </c>
      <c r="C1383" s="912" t="s">
        <v>3141</v>
      </c>
      <c r="D1383" s="912" t="s">
        <v>2558</v>
      </c>
      <c r="E1383" s="1240">
        <v>0.15953594748447358</v>
      </c>
      <c r="F1383" s="747">
        <v>14.3</v>
      </c>
      <c r="G1383" s="1163">
        <f>TRUNC(E1383*F1383,2)</f>
        <v>2.2799999999999998</v>
      </c>
      <c r="H1383" s="1229"/>
      <c r="J1383" s="1234"/>
    </row>
    <row r="1384" spans="1:10" s="879" customFormat="1" ht="26.4" x14ac:dyDescent="0.3">
      <c r="A1384" s="863"/>
      <c r="B1384" s="863" t="s">
        <v>4613</v>
      </c>
      <c r="C1384" s="864" t="s">
        <v>3132</v>
      </c>
      <c r="D1384" s="864" t="s">
        <v>3201</v>
      </c>
      <c r="E1384" s="900">
        <v>1</v>
      </c>
      <c r="F1384" s="747">
        <v>26.841923164262681</v>
      </c>
      <c r="G1384" s="1163">
        <f>TRUNC(E1384*F1384,2)</f>
        <v>26.84</v>
      </c>
      <c r="H1384" s="1229"/>
      <c r="J1384" s="1234"/>
    </row>
    <row r="1385" spans="1:10" s="879" customFormat="1" ht="15.75" customHeight="1" x14ac:dyDescent="0.3">
      <c r="A1385" s="1344" t="s">
        <v>4471</v>
      </c>
      <c r="B1385" s="1345"/>
      <c r="C1385" s="1345"/>
      <c r="D1385" s="1345"/>
      <c r="E1385" s="1345"/>
      <c r="F1385" s="1346"/>
      <c r="G1385" s="1152">
        <f>TRUNC(SUM(G1383),2)</f>
        <v>2.2799999999999998</v>
      </c>
      <c r="H1385" s="1229"/>
    </row>
    <row r="1386" spans="1:10" s="879" customFormat="1" ht="15.75" customHeight="1" x14ac:dyDescent="0.3">
      <c r="A1386" s="1344" t="s">
        <v>4472</v>
      </c>
      <c r="B1386" s="1345"/>
      <c r="C1386" s="1345"/>
      <c r="D1386" s="1345"/>
      <c r="E1386" s="1345"/>
      <c r="F1386" s="1346"/>
      <c r="G1386" s="1152">
        <f>TRUNC(SUM(G1384),2)</f>
        <v>26.84</v>
      </c>
      <c r="H1386" s="1229"/>
    </row>
    <row r="1387" spans="1:10" s="879" customFormat="1" ht="15.75" customHeight="1" x14ac:dyDescent="0.3">
      <c r="A1387" s="1156"/>
      <c r="B1387" s="1154"/>
      <c r="C1387" s="1154"/>
      <c r="D1387" s="1154"/>
      <c r="E1387" s="1154"/>
      <c r="F1387" s="1155" t="s">
        <v>4627</v>
      </c>
      <c r="G1387" s="1152">
        <f>TRUNC(SUM(G1385:G1386),2)</f>
        <v>29.12</v>
      </c>
      <c r="H1387" s="1229"/>
      <c r="J1387" s="1233"/>
    </row>
    <row r="1388" spans="1:10" s="879" customFormat="1" x14ac:dyDescent="0.3">
      <c r="A1388" s="906"/>
      <c r="B1388" s="801"/>
      <c r="C1388" s="906"/>
      <c r="D1388" s="913"/>
      <c r="E1388" s="906"/>
      <c r="F1388" s="906"/>
      <c r="G1388" s="910"/>
      <c r="H1388" s="1229"/>
    </row>
    <row r="1389" spans="1:10" s="879" customFormat="1" x14ac:dyDescent="0.3">
      <c r="A1389" s="906"/>
      <c r="B1389" s="801"/>
      <c r="C1389" s="906"/>
      <c r="D1389" s="913"/>
      <c r="E1389" s="906"/>
      <c r="F1389" s="906"/>
      <c r="G1389" s="910"/>
      <c r="H1389" s="1229"/>
    </row>
    <row r="1390" spans="1:10" s="893" customFormat="1" ht="26.4" x14ac:dyDescent="0.3">
      <c r="A1390" s="1141" t="s">
        <v>3135</v>
      </c>
      <c r="B1390" s="1142" t="s">
        <v>3136</v>
      </c>
      <c r="C1390" s="1143" t="s">
        <v>3137</v>
      </c>
      <c r="D1390" s="1143" t="s">
        <v>3138</v>
      </c>
      <c r="E1390" s="1144" t="s">
        <v>3139</v>
      </c>
      <c r="F1390" s="1145" t="s">
        <v>4625</v>
      </c>
      <c r="G1390" s="1146" t="s">
        <v>4626</v>
      </c>
      <c r="H1390" s="1230"/>
    </row>
    <row r="1391" spans="1:10" s="893" customFormat="1" ht="4.5" customHeight="1" x14ac:dyDescent="0.3">
      <c r="A1391" s="721"/>
      <c r="B1391" s="721"/>
      <c r="C1391" s="722"/>
      <c r="D1391" s="722"/>
      <c r="E1391" s="723"/>
      <c r="F1391" s="724"/>
      <c r="G1391" s="725"/>
      <c r="H1391" s="1230"/>
    </row>
    <row r="1392" spans="1:10" s="879" customFormat="1" ht="15.75" customHeight="1" x14ac:dyDescent="0.3">
      <c r="A1392" s="897" t="s">
        <v>270</v>
      </c>
      <c r="B1392" s="1347" t="s">
        <v>1196</v>
      </c>
      <c r="C1392" s="1348"/>
      <c r="D1392" s="1348"/>
      <c r="E1392" s="1348"/>
      <c r="F1392" s="1348"/>
      <c r="G1392" s="1349"/>
      <c r="H1392" s="1229"/>
    </row>
    <row r="1393" spans="1:11" s="879" customFormat="1" ht="15.75" customHeight="1" x14ac:dyDescent="0.3">
      <c r="A1393" s="911" t="s">
        <v>4610</v>
      </c>
      <c r="B1393" s="804" t="s">
        <v>4612</v>
      </c>
      <c r="C1393" s="899" t="s">
        <v>3141</v>
      </c>
      <c r="D1393" s="899" t="s">
        <v>3093</v>
      </c>
      <c r="E1393" s="901"/>
      <c r="F1393" s="901"/>
      <c r="G1393" s="902"/>
      <c r="H1393" s="1229"/>
    </row>
    <row r="1394" spans="1:11" s="879" customFormat="1" ht="15.75" customHeight="1" x14ac:dyDescent="0.3">
      <c r="A1394" s="914"/>
      <c r="B1394" s="914" t="s">
        <v>3958</v>
      </c>
      <c r="C1394" s="912" t="s">
        <v>3141</v>
      </c>
      <c r="D1394" s="912" t="s">
        <v>2558</v>
      </c>
      <c r="E1394" s="1240">
        <v>0.15953594748447356</v>
      </c>
      <c r="F1394" s="747">
        <v>14.3</v>
      </c>
      <c r="G1394" s="1163">
        <f>TRUNC(E1394*F1394,2)</f>
        <v>2.2799999999999998</v>
      </c>
      <c r="H1394" s="1229"/>
      <c r="J1394" s="1234"/>
    </row>
    <row r="1395" spans="1:11" s="879" customFormat="1" ht="15.75" customHeight="1" x14ac:dyDescent="0.3">
      <c r="A1395" s="863"/>
      <c r="B1395" s="863" t="s">
        <v>4612</v>
      </c>
      <c r="C1395" s="864" t="s">
        <v>3132</v>
      </c>
      <c r="D1395" s="864" t="s">
        <v>3201</v>
      </c>
      <c r="E1395" s="900">
        <v>1</v>
      </c>
      <c r="F1395" s="747">
        <v>20.68</v>
      </c>
      <c r="G1395" s="1163">
        <f>TRUNC(E1395*F1395,2)</f>
        <v>20.68</v>
      </c>
      <c r="H1395" s="1229"/>
      <c r="J1395" s="1234"/>
    </row>
    <row r="1396" spans="1:11" s="879" customFormat="1" ht="15.75" customHeight="1" x14ac:dyDescent="0.3">
      <c r="A1396" s="1344" t="s">
        <v>4471</v>
      </c>
      <c r="B1396" s="1345"/>
      <c r="C1396" s="1345"/>
      <c r="D1396" s="1345"/>
      <c r="E1396" s="1345"/>
      <c r="F1396" s="1346"/>
      <c r="G1396" s="1152">
        <f>TRUNC(SUM(G1394),2)</f>
        <v>2.2799999999999998</v>
      </c>
      <c r="H1396" s="1229"/>
    </row>
    <row r="1397" spans="1:11" s="879" customFormat="1" ht="15.75" customHeight="1" x14ac:dyDescent="0.3">
      <c r="A1397" s="1344" t="s">
        <v>4472</v>
      </c>
      <c r="B1397" s="1345"/>
      <c r="C1397" s="1345"/>
      <c r="D1397" s="1345"/>
      <c r="E1397" s="1345"/>
      <c r="F1397" s="1346"/>
      <c r="G1397" s="1152">
        <f>TRUNC(SUM(G1395),2)</f>
        <v>20.68</v>
      </c>
      <c r="H1397" s="1229"/>
    </row>
    <row r="1398" spans="1:11" s="879" customFormat="1" ht="15.75" customHeight="1" x14ac:dyDescent="0.3">
      <c r="A1398" s="1156"/>
      <c r="B1398" s="1154"/>
      <c r="C1398" s="1154"/>
      <c r="D1398" s="1154"/>
      <c r="E1398" s="1154"/>
      <c r="F1398" s="1155" t="s">
        <v>4627</v>
      </c>
      <c r="G1398" s="1152">
        <f>TRUNC(SUM(G1396:G1397),2)</f>
        <v>22.96</v>
      </c>
      <c r="H1398" s="1229"/>
      <c r="J1398" s="1233"/>
    </row>
    <row r="1399" spans="1:11" s="879" customFormat="1" ht="5.25" customHeight="1" x14ac:dyDescent="0.3">
      <c r="A1399" s="906"/>
      <c r="B1399" s="801"/>
      <c r="C1399" s="906"/>
      <c r="D1399" s="913"/>
      <c r="E1399" s="906"/>
      <c r="F1399" s="906"/>
      <c r="G1399" s="910"/>
      <c r="H1399" s="1229"/>
    </row>
    <row r="1400" spans="1:11" s="879" customFormat="1" ht="5.25" customHeight="1" x14ac:dyDescent="0.3">
      <c r="A1400" s="906"/>
      <c r="B1400" s="801"/>
      <c r="C1400" s="906"/>
      <c r="D1400" s="913"/>
      <c r="E1400" s="906"/>
      <c r="F1400" s="906"/>
      <c r="G1400" s="910"/>
      <c r="H1400" s="1229"/>
    </row>
    <row r="1401" spans="1:11" s="893" customFormat="1" ht="26.4" x14ac:dyDescent="0.3">
      <c r="A1401" s="1141" t="s">
        <v>3135</v>
      </c>
      <c r="B1401" s="1142" t="s">
        <v>3136</v>
      </c>
      <c r="C1401" s="1143" t="s">
        <v>3137</v>
      </c>
      <c r="D1401" s="1143" t="s">
        <v>3138</v>
      </c>
      <c r="E1401" s="1144" t="s">
        <v>3139</v>
      </c>
      <c r="F1401" s="1145" t="s">
        <v>4625</v>
      </c>
      <c r="G1401" s="1146" t="s">
        <v>4626</v>
      </c>
      <c r="H1401" s="1230"/>
    </row>
    <row r="1402" spans="1:11" s="893" customFormat="1" ht="4.5" customHeight="1" x14ac:dyDescent="0.3">
      <c r="A1402" s="721"/>
      <c r="B1402" s="721"/>
      <c r="C1402" s="722"/>
      <c r="D1402" s="722"/>
      <c r="E1402" s="723"/>
      <c r="F1402" s="724"/>
      <c r="G1402" s="725"/>
      <c r="H1402" s="1230"/>
    </row>
    <row r="1403" spans="1:11" s="693" customFormat="1" ht="15.75" customHeight="1" x14ac:dyDescent="0.3">
      <c r="A1403" s="702" t="s">
        <v>276</v>
      </c>
      <c r="B1403" s="702" t="s">
        <v>1308</v>
      </c>
      <c r="C1403" s="736"/>
      <c r="D1403" s="786"/>
      <c r="E1403" s="736"/>
      <c r="F1403" s="736"/>
      <c r="G1403" s="740"/>
      <c r="H1403" s="1229"/>
    </row>
    <row r="1404" spans="1:11" s="693" customFormat="1" x14ac:dyDescent="0.3">
      <c r="A1404" s="702" t="s">
        <v>2576</v>
      </c>
      <c r="B1404" s="702" t="s">
        <v>3315</v>
      </c>
      <c r="C1404" s="711" t="s">
        <v>3141</v>
      </c>
      <c r="D1404" s="711" t="s">
        <v>3093</v>
      </c>
      <c r="E1404" s="711"/>
      <c r="F1404" s="711"/>
      <c r="G1404" s="711"/>
      <c r="H1404" s="1229"/>
    </row>
    <row r="1405" spans="1:11" s="693" customFormat="1" ht="26.4" x14ac:dyDescent="0.3">
      <c r="A1405" s="743"/>
      <c r="B1405" s="743" t="s">
        <v>3961</v>
      </c>
      <c r="C1405" s="744" t="s">
        <v>3141</v>
      </c>
      <c r="D1405" s="744" t="s">
        <v>3142</v>
      </c>
      <c r="E1405" s="1235">
        <v>0.19129310317495657</v>
      </c>
      <c r="F1405" s="747">
        <v>19.14</v>
      </c>
      <c r="G1405" s="1163">
        <f>TRUNC(E1405*F1405,2)</f>
        <v>3.66</v>
      </c>
      <c r="H1405" s="1229"/>
      <c r="I1405" s="879"/>
      <c r="J1405" s="1234"/>
      <c r="K1405" s="879"/>
    </row>
    <row r="1406" spans="1:11" s="693" customFormat="1" ht="15.75" customHeight="1" x14ac:dyDescent="0.3">
      <c r="A1406" s="743"/>
      <c r="B1406" s="743" t="s">
        <v>3958</v>
      </c>
      <c r="C1406" s="744" t="s">
        <v>3141</v>
      </c>
      <c r="D1406" s="744" t="s">
        <v>3142</v>
      </c>
      <c r="E1406" s="1235">
        <v>0.19133157338172882</v>
      </c>
      <c r="F1406" s="747">
        <v>14.3</v>
      </c>
      <c r="G1406" s="1163">
        <f>TRUNC(E1406*F1406,2)</f>
        <v>2.73</v>
      </c>
      <c r="H1406" s="1229"/>
      <c r="I1406" s="879"/>
      <c r="J1406" s="1234"/>
      <c r="K1406" s="879"/>
    </row>
    <row r="1407" spans="1:11" s="693" customFormat="1" ht="26.4" x14ac:dyDescent="0.3">
      <c r="A1407" s="703"/>
      <c r="B1407" s="703" t="s">
        <v>4157</v>
      </c>
      <c r="C1407" s="704" t="s">
        <v>3145</v>
      </c>
      <c r="D1407" s="704" t="s">
        <v>3991</v>
      </c>
      <c r="E1407" s="705">
        <v>1</v>
      </c>
      <c r="F1407" s="747">
        <v>2.29</v>
      </c>
      <c r="G1407" s="1163">
        <f>TRUNC(E1407*F1407,2)</f>
        <v>2.29</v>
      </c>
      <c r="H1407" s="1229"/>
      <c r="I1407" s="879"/>
      <c r="J1407" s="1234"/>
      <c r="K1407" s="879"/>
    </row>
    <row r="1408" spans="1:11" s="693" customFormat="1" ht="15.75" customHeight="1" x14ac:dyDescent="0.3">
      <c r="A1408" s="703"/>
      <c r="B1408" s="703" t="s">
        <v>4158</v>
      </c>
      <c r="C1408" s="704" t="s">
        <v>3145</v>
      </c>
      <c r="D1408" s="704" t="s">
        <v>3292</v>
      </c>
      <c r="E1408" s="705">
        <v>4.5999999999999999E-2</v>
      </c>
      <c r="F1408" s="747">
        <v>33.467867244025435</v>
      </c>
      <c r="G1408" s="1163">
        <f>TRUNC(E1408*F1408,2)</f>
        <v>1.53</v>
      </c>
      <c r="H1408" s="1229"/>
      <c r="I1408" s="879"/>
      <c r="J1408" s="1234"/>
      <c r="K1408" s="879"/>
    </row>
    <row r="1409" spans="1:11" s="693" customFormat="1" ht="15.75" customHeight="1" x14ac:dyDescent="0.3">
      <c r="A1409" s="703"/>
      <c r="B1409" s="703" t="s">
        <v>4159</v>
      </c>
      <c r="C1409" s="704" t="s">
        <v>3145</v>
      </c>
      <c r="D1409" s="704" t="s">
        <v>3307</v>
      </c>
      <c r="E1409" s="705">
        <v>3.0000000000000001E-3</v>
      </c>
      <c r="F1409" s="747">
        <v>45.201851787267522</v>
      </c>
      <c r="G1409" s="1163">
        <f>TRUNC(E1409*F1409,2)</f>
        <v>0.13</v>
      </c>
      <c r="H1409" s="1229"/>
      <c r="I1409" s="879"/>
      <c r="J1409" s="1234"/>
      <c r="K1409" s="879"/>
    </row>
    <row r="1410" spans="1:11" s="693" customFormat="1" ht="15.75" customHeight="1" x14ac:dyDescent="0.3">
      <c r="A1410" s="1344" t="s">
        <v>4471</v>
      </c>
      <c r="B1410" s="1345"/>
      <c r="C1410" s="1345"/>
      <c r="D1410" s="1345"/>
      <c r="E1410" s="1345"/>
      <c r="F1410" s="1346"/>
      <c r="G1410" s="1152">
        <f>TRUNC(SUM(G1405:G1406),2)</f>
        <v>6.39</v>
      </c>
      <c r="H1410" s="1229"/>
    </row>
    <row r="1411" spans="1:11" s="693" customFormat="1" ht="15.75" customHeight="1" x14ac:dyDescent="0.3">
      <c r="A1411" s="1344" t="s">
        <v>4472</v>
      </c>
      <c r="B1411" s="1345"/>
      <c r="C1411" s="1345"/>
      <c r="D1411" s="1345"/>
      <c r="E1411" s="1345"/>
      <c r="F1411" s="1346"/>
      <c r="G1411" s="1152">
        <f>TRUNC(SUM(G1407:G1409),2)</f>
        <v>3.95</v>
      </c>
      <c r="H1411" s="1229"/>
    </row>
    <row r="1412" spans="1:11" s="693" customFormat="1" ht="15.75" customHeight="1" x14ac:dyDescent="0.3">
      <c r="A1412" s="1156"/>
      <c r="B1412" s="1154"/>
      <c r="C1412" s="1154"/>
      <c r="D1412" s="1154"/>
      <c r="E1412" s="1154"/>
      <c r="F1412" s="1155" t="s">
        <v>4627</v>
      </c>
      <c r="G1412" s="1152">
        <f>TRUNC(SUM(G1410:G1411),2)</f>
        <v>10.34</v>
      </c>
      <c r="H1412" s="1229"/>
      <c r="J1412" s="1233"/>
    </row>
    <row r="1413" spans="1:11" s="879" customFormat="1" ht="9" customHeight="1" x14ac:dyDescent="0.3">
      <c r="A1413" s="906"/>
      <c r="B1413" s="801"/>
      <c r="C1413" s="906"/>
      <c r="D1413" s="913"/>
      <c r="E1413" s="906"/>
      <c r="F1413" s="906"/>
      <c r="G1413" s="910"/>
      <c r="H1413" s="1229"/>
    </row>
    <row r="1414" spans="1:11" s="879" customFormat="1" ht="9" customHeight="1" x14ac:dyDescent="0.3">
      <c r="A1414" s="906"/>
      <c r="B1414" s="801"/>
      <c r="C1414" s="906"/>
      <c r="D1414" s="913"/>
      <c r="E1414" s="906"/>
      <c r="F1414" s="906"/>
      <c r="G1414" s="910"/>
      <c r="H1414" s="1229"/>
    </row>
    <row r="1415" spans="1:11" s="893" customFormat="1" ht="26.4" x14ac:dyDescent="0.3">
      <c r="A1415" s="1141" t="s">
        <v>3135</v>
      </c>
      <c r="B1415" s="1142" t="s">
        <v>3136</v>
      </c>
      <c r="C1415" s="1143" t="s">
        <v>3137</v>
      </c>
      <c r="D1415" s="1143" t="s">
        <v>3138</v>
      </c>
      <c r="E1415" s="1144" t="s">
        <v>3139</v>
      </c>
      <c r="F1415" s="1145" t="s">
        <v>4625</v>
      </c>
      <c r="G1415" s="1146" t="s">
        <v>4626</v>
      </c>
      <c r="H1415" s="1230"/>
    </row>
    <row r="1416" spans="1:11" s="893" customFormat="1" ht="4.5" customHeight="1" x14ac:dyDescent="0.3">
      <c r="A1416" s="721"/>
      <c r="B1416" s="721"/>
      <c r="C1416" s="722"/>
      <c r="D1416" s="722"/>
      <c r="E1416" s="723"/>
      <c r="F1416" s="724"/>
      <c r="G1416" s="725"/>
      <c r="H1416" s="1230"/>
    </row>
    <row r="1417" spans="1:11" s="693" customFormat="1" ht="15.75" customHeight="1" x14ac:dyDescent="0.3">
      <c r="A1417" s="702" t="s">
        <v>276</v>
      </c>
      <c r="B1417" s="702" t="s">
        <v>1308</v>
      </c>
      <c r="C1417" s="736"/>
      <c r="D1417" s="786"/>
      <c r="E1417" s="736"/>
      <c r="F1417" s="736"/>
      <c r="G1417" s="740"/>
      <c r="H1417" s="1229"/>
    </row>
    <row r="1418" spans="1:11" s="693" customFormat="1" x14ac:dyDescent="0.3">
      <c r="A1418" s="702" t="s">
        <v>2577</v>
      </c>
      <c r="B1418" s="702" t="s">
        <v>2621</v>
      </c>
      <c r="C1418" s="711" t="s">
        <v>3141</v>
      </c>
      <c r="D1418" s="711" t="s">
        <v>3093</v>
      </c>
      <c r="E1418" s="711"/>
      <c r="F1418" s="711"/>
      <c r="G1418" s="711"/>
      <c r="H1418" s="1229"/>
    </row>
    <row r="1419" spans="1:11" s="693" customFormat="1" ht="26.4" x14ac:dyDescent="0.3">
      <c r="A1419" s="743"/>
      <c r="B1419" s="743" t="s">
        <v>3961</v>
      </c>
      <c r="C1419" s="744" t="s">
        <v>3141</v>
      </c>
      <c r="D1419" s="744" t="s">
        <v>3142</v>
      </c>
      <c r="E1419" s="1235">
        <v>9.4801153844096125E-2</v>
      </c>
      <c r="F1419" s="747">
        <v>19.14</v>
      </c>
      <c r="G1419" s="1163">
        <f>TRUNC(E1419*F1419,2)</f>
        <v>1.81</v>
      </c>
      <c r="H1419" s="1229"/>
      <c r="I1419" s="879"/>
      <c r="J1419" s="1234"/>
      <c r="K1419" s="879"/>
    </row>
    <row r="1420" spans="1:11" s="693" customFormat="1" x14ac:dyDescent="0.3">
      <c r="A1420" s="743"/>
      <c r="B1420" s="743" t="s">
        <v>3958</v>
      </c>
      <c r="C1420" s="744" t="s">
        <v>3141</v>
      </c>
      <c r="D1420" s="744" t="s">
        <v>3142</v>
      </c>
      <c r="E1420" s="1235">
        <v>9.4112278017127959E-2</v>
      </c>
      <c r="F1420" s="747">
        <v>14.3</v>
      </c>
      <c r="G1420" s="1163">
        <f>TRUNC(E1420*F1420,2)</f>
        <v>1.34</v>
      </c>
      <c r="H1420" s="1229"/>
      <c r="I1420" s="879"/>
      <c r="J1420" s="1234"/>
      <c r="K1420" s="879"/>
    </row>
    <row r="1421" spans="1:11" s="693" customFormat="1" ht="26.4" x14ac:dyDescent="0.3">
      <c r="A1421" s="703"/>
      <c r="B1421" s="703" t="s">
        <v>4161</v>
      </c>
      <c r="C1421" s="704" t="s">
        <v>3145</v>
      </c>
      <c r="D1421" s="704" t="s">
        <v>3991</v>
      </c>
      <c r="E1421" s="705">
        <v>1</v>
      </c>
      <c r="F1421" s="747">
        <v>5.58</v>
      </c>
      <c r="G1421" s="1163">
        <f>TRUNC(E1421*F1421,2)</f>
        <v>5.58</v>
      </c>
      <c r="H1421" s="1229"/>
      <c r="I1421" s="879"/>
      <c r="J1421" s="1234"/>
      <c r="K1421" s="879"/>
    </row>
    <row r="1422" spans="1:11" s="693" customFormat="1" ht="15.75" customHeight="1" x14ac:dyDescent="0.3">
      <c r="A1422" s="703"/>
      <c r="B1422" s="703" t="s">
        <v>4158</v>
      </c>
      <c r="C1422" s="704" t="s">
        <v>3145</v>
      </c>
      <c r="D1422" s="704" t="s">
        <v>3292</v>
      </c>
      <c r="E1422" s="705">
        <v>4.1000000000000002E-2</v>
      </c>
      <c r="F1422" s="747">
        <v>20.903180886124382</v>
      </c>
      <c r="G1422" s="1163">
        <f>TRUNC(E1422*F1422,2)</f>
        <v>0.85</v>
      </c>
      <c r="H1422" s="1229"/>
      <c r="I1422" s="879"/>
      <c r="J1422" s="1234"/>
      <c r="K1422" s="879"/>
    </row>
    <row r="1423" spans="1:11" s="693" customFormat="1" ht="15.75" customHeight="1" x14ac:dyDescent="0.3">
      <c r="A1423" s="703"/>
      <c r="B1423" s="703" t="s">
        <v>4159</v>
      </c>
      <c r="C1423" s="704" t="s">
        <v>3145</v>
      </c>
      <c r="D1423" s="704" t="s">
        <v>3307</v>
      </c>
      <c r="E1423" s="705">
        <v>2.7E-2</v>
      </c>
      <c r="F1423" s="747">
        <v>28.270100538699467</v>
      </c>
      <c r="G1423" s="1163">
        <f>TRUNC(E1423*F1423,2)</f>
        <v>0.76</v>
      </c>
      <c r="H1423" s="1229"/>
      <c r="I1423" s="879"/>
      <c r="J1423" s="1234"/>
      <c r="K1423" s="879"/>
    </row>
    <row r="1424" spans="1:11" s="693" customFormat="1" ht="15.75" customHeight="1" x14ac:dyDescent="0.3">
      <c r="A1424" s="1344" t="s">
        <v>4471</v>
      </c>
      <c r="B1424" s="1345"/>
      <c r="C1424" s="1345"/>
      <c r="D1424" s="1345"/>
      <c r="E1424" s="1345"/>
      <c r="F1424" s="1346"/>
      <c r="G1424" s="1152">
        <f>TRUNC(SUM(G1419:G1420),2)</f>
        <v>3.15</v>
      </c>
      <c r="H1424" s="1229"/>
    </row>
    <row r="1425" spans="1:11" s="693" customFormat="1" ht="15.75" customHeight="1" x14ac:dyDescent="0.3">
      <c r="A1425" s="1344" t="s">
        <v>4472</v>
      </c>
      <c r="B1425" s="1345"/>
      <c r="C1425" s="1345"/>
      <c r="D1425" s="1345"/>
      <c r="E1425" s="1345"/>
      <c r="F1425" s="1346"/>
      <c r="G1425" s="1152">
        <f>TRUNC(SUM(G1421:G1423),2)</f>
        <v>7.19</v>
      </c>
      <c r="H1425" s="1229"/>
    </row>
    <row r="1426" spans="1:11" s="693" customFormat="1" ht="15.75" customHeight="1" x14ac:dyDescent="0.3">
      <c r="A1426" s="1156"/>
      <c r="B1426" s="1154"/>
      <c r="C1426" s="1154"/>
      <c r="D1426" s="1154"/>
      <c r="E1426" s="1154"/>
      <c r="F1426" s="1155" t="s">
        <v>4627</v>
      </c>
      <c r="G1426" s="1152">
        <f>TRUNC(SUM(G1424:G1425),2)</f>
        <v>10.34</v>
      </c>
      <c r="H1426" s="1229"/>
      <c r="J1426" s="1233"/>
    </row>
    <row r="1427" spans="1:11" s="879" customFormat="1" ht="3.75" customHeight="1" x14ac:dyDescent="0.3">
      <c r="A1427" s="906"/>
      <c r="B1427" s="801"/>
      <c r="C1427" s="906"/>
      <c r="D1427" s="913"/>
      <c r="E1427" s="906"/>
      <c r="F1427" s="906"/>
      <c r="G1427" s="910"/>
      <c r="H1427" s="1229"/>
    </row>
    <row r="1428" spans="1:11" s="879" customFormat="1" ht="3.75" customHeight="1" x14ac:dyDescent="0.3">
      <c r="A1428" s="906"/>
      <c r="B1428" s="801"/>
      <c r="C1428" s="906"/>
      <c r="D1428" s="913"/>
      <c r="E1428" s="906"/>
      <c r="F1428" s="906"/>
      <c r="G1428" s="910"/>
      <c r="H1428" s="1229"/>
    </row>
    <row r="1429" spans="1:11" s="893" customFormat="1" ht="26.4" x14ac:dyDescent="0.3">
      <c r="A1429" s="1141" t="s">
        <v>3135</v>
      </c>
      <c r="B1429" s="1142" t="s">
        <v>3136</v>
      </c>
      <c r="C1429" s="1143" t="s">
        <v>3137</v>
      </c>
      <c r="D1429" s="1143" t="s">
        <v>3138</v>
      </c>
      <c r="E1429" s="1144" t="s">
        <v>3139</v>
      </c>
      <c r="F1429" s="1145" t="s">
        <v>4625</v>
      </c>
      <c r="G1429" s="1146" t="s">
        <v>4626</v>
      </c>
      <c r="H1429" s="1230"/>
    </row>
    <row r="1430" spans="1:11" s="893" customFormat="1" ht="4.5" customHeight="1" x14ac:dyDescent="0.3">
      <c r="A1430" s="721"/>
      <c r="B1430" s="721"/>
      <c r="C1430" s="722"/>
      <c r="D1430" s="722"/>
      <c r="E1430" s="723"/>
      <c r="F1430" s="724"/>
      <c r="G1430" s="725"/>
      <c r="H1430" s="1230"/>
    </row>
    <row r="1431" spans="1:11" s="693" customFormat="1" ht="15.75" customHeight="1" x14ac:dyDescent="0.3">
      <c r="A1431" s="702" t="s">
        <v>276</v>
      </c>
      <c r="B1431" s="702" t="s">
        <v>1308</v>
      </c>
      <c r="C1431" s="736"/>
      <c r="D1431" s="786"/>
      <c r="E1431" s="736"/>
      <c r="F1431" s="736"/>
      <c r="G1431" s="740"/>
      <c r="H1431" s="1229"/>
    </row>
    <row r="1432" spans="1:11" s="693" customFormat="1" x14ac:dyDescent="0.3">
      <c r="A1432" s="702" t="s">
        <v>2578</v>
      </c>
      <c r="B1432" s="702" t="s">
        <v>2620</v>
      </c>
      <c r="C1432" s="711" t="s">
        <v>3141</v>
      </c>
      <c r="D1432" s="711" t="s">
        <v>3093</v>
      </c>
      <c r="E1432" s="711"/>
      <c r="F1432" s="711"/>
      <c r="G1432" s="711"/>
      <c r="H1432" s="1229"/>
    </row>
    <row r="1433" spans="1:11" s="693" customFormat="1" ht="15.75" customHeight="1" x14ac:dyDescent="0.3">
      <c r="A1433" s="743"/>
      <c r="B1433" s="743" t="s">
        <v>3961</v>
      </c>
      <c r="C1433" s="744" t="s">
        <v>3141</v>
      </c>
      <c r="D1433" s="744" t="s">
        <v>3142</v>
      </c>
      <c r="E1433" s="1235">
        <v>0.11127507308870023</v>
      </c>
      <c r="F1433" s="747">
        <v>19.14</v>
      </c>
      <c r="G1433" s="1163">
        <f>TRUNC(E1433*F1433,2)</f>
        <v>2.12</v>
      </c>
      <c r="H1433" s="1229"/>
      <c r="I1433" s="879"/>
      <c r="J1433" s="1234"/>
      <c r="K1433" s="879"/>
    </row>
    <row r="1434" spans="1:11" s="693" customFormat="1" ht="15.75" customHeight="1" x14ac:dyDescent="0.3">
      <c r="A1434" s="743"/>
      <c r="B1434" s="743" t="s">
        <v>3958</v>
      </c>
      <c r="C1434" s="744" t="s">
        <v>3141</v>
      </c>
      <c r="D1434" s="744" t="s">
        <v>3142</v>
      </c>
      <c r="E1434" s="1235">
        <v>0.11156359963949201</v>
      </c>
      <c r="F1434" s="747">
        <v>14.3</v>
      </c>
      <c r="G1434" s="1163">
        <f>TRUNC(E1434*F1434,2)</f>
        <v>1.59</v>
      </c>
      <c r="H1434" s="1229"/>
      <c r="I1434" s="879"/>
      <c r="J1434" s="1234"/>
      <c r="K1434" s="879"/>
    </row>
    <row r="1435" spans="1:11" s="693" customFormat="1" ht="15.75" customHeight="1" x14ac:dyDescent="0.3">
      <c r="A1435" s="703"/>
      <c r="B1435" s="703" t="s">
        <v>4163</v>
      </c>
      <c r="C1435" s="704" t="s">
        <v>3145</v>
      </c>
      <c r="D1435" s="704" t="s">
        <v>3991</v>
      </c>
      <c r="E1435" s="705">
        <v>1</v>
      </c>
      <c r="F1435" s="747">
        <v>2.96</v>
      </c>
      <c r="G1435" s="1163">
        <f>TRUNC(E1435*F1435,2)</f>
        <v>2.96</v>
      </c>
      <c r="H1435" s="1229"/>
      <c r="I1435" s="879"/>
      <c r="J1435" s="1234"/>
      <c r="K1435" s="879"/>
    </row>
    <row r="1436" spans="1:11" s="693" customFormat="1" ht="15.75" customHeight="1" x14ac:dyDescent="0.3">
      <c r="A1436" s="703"/>
      <c r="B1436" s="703" t="s">
        <v>4158</v>
      </c>
      <c r="C1436" s="704" t="s">
        <v>3145</v>
      </c>
      <c r="D1436" s="704" t="s">
        <v>3292</v>
      </c>
      <c r="E1436" s="705">
        <v>0.02</v>
      </c>
      <c r="F1436" s="747">
        <v>33.502548971739451</v>
      </c>
      <c r="G1436" s="1163">
        <f>TRUNC(E1436*F1436,2)</f>
        <v>0.67</v>
      </c>
      <c r="H1436" s="1229"/>
      <c r="I1436" s="879"/>
      <c r="J1436" s="1234"/>
      <c r="K1436" s="879"/>
    </row>
    <row r="1437" spans="1:11" s="693" customFormat="1" ht="15.75" customHeight="1" x14ac:dyDescent="0.3">
      <c r="A1437" s="703"/>
      <c r="B1437" s="703" t="s">
        <v>4159</v>
      </c>
      <c r="C1437" s="704" t="s">
        <v>3145</v>
      </c>
      <c r="D1437" s="704" t="s">
        <v>3307</v>
      </c>
      <c r="E1437" s="705">
        <v>1.4E-2</v>
      </c>
      <c r="F1437" s="747">
        <v>45.011928040262191</v>
      </c>
      <c r="G1437" s="1163">
        <f>TRUNC(E1437*F1437,2)</f>
        <v>0.63</v>
      </c>
      <c r="H1437" s="1229"/>
      <c r="I1437" s="879"/>
      <c r="J1437" s="1234"/>
      <c r="K1437" s="879"/>
    </row>
    <row r="1438" spans="1:11" s="693" customFormat="1" ht="15.75" customHeight="1" x14ac:dyDescent="0.3">
      <c r="A1438" s="1344" t="s">
        <v>4471</v>
      </c>
      <c r="B1438" s="1345"/>
      <c r="C1438" s="1345"/>
      <c r="D1438" s="1345"/>
      <c r="E1438" s="1345"/>
      <c r="F1438" s="1346"/>
      <c r="G1438" s="1152">
        <f>TRUNC(SUM(G1433:G1434),2)</f>
        <v>3.71</v>
      </c>
      <c r="H1438" s="1229"/>
    </row>
    <row r="1439" spans="1:11" s="693" customFormat="1" ht="15.75" customHeight="1" x14ac:dyDescent="0.3">
      <c r="A1439" s="1344" t="s">
        <v>4472</v>
      </c>
      <c r="B1439" s="1345"/>
      <c r="C1439" s="1345"/>
      <c r="D1439" s="1345"/>
      <c r="E1439" s="1345"/>
      <c r="F1439" s="1346"/>
      <c r="G1439" s="1152">
        <f>TRUNC(SUM(G1435:G1437),2)</f>
        <v>4.26</v>
      </c>
      <c r="H1439" s="1229"/>
    </row>
    <row r="1440" spans="1:11" s="693" customFormat="1" ht="15.75" customHeight="1" x14ac:dyDescent="0.3">
      <c r="A1440" s="1156"/>
      <c r="B1440" s="1154"/>
      <c r="C1440" s="1154"/>
      <c r="D1440" s="1154"/>
      <c r="E1440" s="1154"/>
      <c r="F1440" s="1155" t="s">
        <v>4627</v>
      </c>
      <c r="G1440" s="1152">
        <f>TRUNC(SUM(G1438:G1439),2)</f>
        <v>7.97</v>
      </c>
      <c r="H1440" s="1229"/>
      <c r="J1440" s="1233"/>
    </row>
    <row r="1441" spans="1:11" s="879" customFormat="1" x14ac:dyDescent="0.3">
      <c r="A1441" s="906"/>
      <c r="B1441" s="801"/>
      <c r="C1441" s="906"/>
      <c r="D1441" s="913"/>
      <c r="E1441" s="906"/>
      <c r="F1441" s="906"/>
      <c r="G1441" s="910"/>
      <c r="H1441" s="1229"/>
    </row>
    <row r="1442" spans="1:11" s="879" customFormat="1" x14ac:dyDescent="0.3">
      <c r="A1442" s="906"/>
      <c r="B1442" s="801"/>
      <c r="C1442" s="906"/>
      <c r="D1442" s="913"/>
      <c r="E1442" s="906"/>
      <c r="F1442" s="906"/>
      <c r="G1442" s="910"/>
      <c r="H1442" s="1229"/>
    </row>
    <row r="1443" spans="1:11" s="893" customFormat="1" ht="26.4" x14ac:dyDescent="0.3">
      <c r="A1443" s="1141" t="s">
        <v>3135</v>
      </c>
      <c r="B1443" s="1142" t="s">
        <v>3136</v>
      </c>
      <c r="C1443" s="1143" t="s">
        <v>3137</v>
      </c>
      <c r="D1443" s="1143" t="s">
        <v>3138</v>
      </c>
      <c r="E1443" s="1144" t="s">
        <v>3139</v>
      </c>
      <c r="F1443" s="1145" t="s">
        <v>4625</v>
      </c>
      <c r="G1443" s="1146" t="s">
        <v>4626</v>
      </c>
      <c r="H1443" s="1230"/>
    </row>
    <row r="1444" spans="1:11" s="893" customFormat="1" ht="4.5" customHeight="1" x14ac:dyDescent="0.3">
      <c r="A1444" s="721"/>
      <c r="B1444" s="721"/>
      <c r="C1444" s="722"/>
      <c r="D1444" s="722"/>
      <c r="E1444" s="723"/>
      <c r="F1444" s="724"/>
      <c r="G1444" s="725"/>
      <c r="H1444" s="1230"/>
    </row>
    <row r="1445" spans="1:11" s="693" customFormat="1" ht="15.75" customHeight="1" x14ac:dyDescent="0.3">
      <c r="A1445" s="702" t="s">
        <v>276</v>
      </c>
      <c r="B1445" s="702" t="s">
        <v>1308</v>
      </c>
      <c r="C1445" s="736"/>
      <c r="D1445" s="786"/>
      <c r="E1445" s="736"/>
      <c r="F1445" s="736"/>
      <c r="G1445" s="740"/>
      <c r="H1445" s="1229"/>
    </row>
    <row r="1446" spans="1:11" s="693" customFormat="1" x14ac:dyDescent="0.3">
      <c r="A1446" s="702" t="s">
        <v>3861</v>
      </c>
      <c r="B1446" s="702" t="s">
        <v>3862</v>
      </c>
      <c r="C1446" s="711" t="s">
        <v>3141</v>
      </c>
      <c r="D1446" s="711" t="s">
        <v>3093</v>
      </c>
      <c r="E1446" s="711"/>
      <c r="F1446" s="711"/>
      <c r="G1446" s="711"/>
      <c r="H1446" s="1229"/>
    </row>
    <row r="1447" spans="1:11" s="693" customFormat="1" ht="26.4" x14ac:dyDescent="0.3">
      <c r="A1447" s="743"/>
      <c r="B1447" s="743" t="s">
        <v>3961</v>
      </c>
      <c r="C1447" s="744" t="s">
        <v>3141</v>
      </c>
      <c r="D1447" s="744" t="s">
        <v>3142</v>
      </c>
      <c r="E1447" s="1235">
        <v>0.15128408813182839</v>
      </c>
      <c r="F1447" s="747">
        <v>19.14</v>
      </c>
      <c r="G1447" s="1163">
        <f>TRUNC(E1447*F1447,2)</f>
        <v>2.89</v>
      </c>
      <c r="H1447" s="1229"/>
      <c r="I1447" s="879"/>
      <c r="J1447" s="1234"/>
      <c r="K1447" s="879"/>
    </row>
    <row r="1448" spans="1:11" s="693" customFormat="1" ht="15.75" customHeight="1" x14ac:dyDescent="0.3">
      <c r="A1448" s="743"/>
      <c r="B1448" s="743" t="s">
        <v>3958</v>
      </c>
      <c r="C1448" s="744" t="s">
        <v>3141</v>
      </c>
      <c r="D1448" s="744" t="s">
        <v>3142</v>
      </c>
      <c r="E1448" s="1235">
        <v>0.15116867751151167</v>
      </c>
      <c r="F1448" s="747">
        <v>14.3</v>
      </c>
      <c r="G1448" s="1163">
        <f>TRUNC(E1448*F1448,2)</f>
        <v>2.16</v>
      </c>
      <c r="H1448" s="1229"/>
      <c r="I1448" s="879"/>
      <c r="J1448" s="1234"/>
      <c r="K1448" s="879"/>
    </row>
    <row r="1449" spans="1:11" s="693" customFormat="1" ht="26.4" x14ac:dyDescent="0.3">
      <c r="A1449" s="703"/>
      <c r="B1449" s="703" t="s">
        <v>4165</v>
      </c>
      <c r="C1449" s="704" t="s">
        <v>3145</v>
      </c>
      <c r="D1449" s="704" t="s">
        <v>3991</v>
      </c>
      <c r="E1449" s="705">
        <v>1</v>
      </c>
      <c r="F1449" s="747">
        <v>7.32</v>
      </c>
      <c r="G1449" s="1163">
        <f>TRUNC(E1449*F1449,2)</f>
        <v>7.32</v>
      </c>
      <c r="H1449" s="1229"/>
      <c r="I1449" s="879"/>
      <c r="J1449" s="1234"/>
      <c r="K1449" s="879"/>
    </row>
    <row r="1450" spans="1:11" s="693" customFormat="1" ht="15.75" customHeight="1" x14ac:dyDescent="0.3">
      <c r="A1450" s="703"/>
      <c r="B1450" s="703" t="s">
        <v>4158</v>
      </c>
      <c r="C1450" s="704" t="s">
        <v>3145</v>
      </c>
      <c r="D1450" s="704" t="s">
        <v>3292</v>
      </c>
      <c r="E1450" s="705">
        <v>5.6000000000000001E-2</v>
      </c>
      <c r="F1450" s="747">
        <v>33.474060409688654</v>
      </c>
      <c r="G1450" s="1163">
        <f>TRUNC(E1450*F1450,2)</f>
        <v>1.87</v>
      </c>
      <c r="H1450" s="1229"/>
      <c r="I1450" s="879"/>
      <c r="J1450" s="1234"/>
      <c r="K1450" s="879"/>
    </row>
    <row r="1451" spans="1:11" s="693" customFormat="1" ht="15.75" customHeight="1" x14ac:dyDescent="0.3">
      <c r="A1451" s="703"/>
      <c r="B1451" s="703" t="s">
        <v>4159</v>
      </c>
      <c r="C1451" s="704" t="s">
        <v>3145</v>
      </c>
      <c r="D1451" s="704" t="s">
        <v>3307</v>
      </c>
      <c r="E1451" s="705">
        <v>3.6999999999999998E-2</v>
      </c>
      <c r="F1451" s="747">
        <v>45.489303944897195</v>
      </c>
      <c r="G1451" s="1163">
        <f>TRUNC(E1451*F1451,2)</f>
        <v>1.68</v>
      </c>
      <c r="H1451" s="1229"/>
      <c r="I1451" s="879"/>
      <c r="J1451" s="1234"/>
      <c r="K1451" s="879"/>
    </row>
    <row r="1452" spans="1:11" s="693" customFormat="1" ht="15.75" customHeight="1" x14ac:dyDescent="0.3">
      <c r="A1452" s="1344" t="s">
        <v>4471</v>
      </c>
      <c r="B1452" s="1345"/>
      <c r="C1452" s="1345"/>
      <c r="D1452" s="1345"/>
      <c r="E1452" s="1345"/>
      <c r="F1452" s="1346"/>
      <c r="G1452" s="1152">
        <f>TRUNC(SUM(G1447:G1448),2)</f>
        <v>5.05</v>
      </c>
      <c r="H1452" s="1229"/>
    </row>
    <row r="1453" spans="1:11" s="693" customFormat="1" ht="15.75" customHeight="1" x14ac:dyDescent="0.3">
      <c r="A1453" s="1344" t="s">
        <v>4472</v>
      </c>
      <c r="B1453" s="1345"/>
      <c r="C1453" s="1345"/>
      <c r="D1453" s="1345"/>
      <c r="E1453" s="1345"/>
      <c r="F1453" s="1346"/>
      <c r="G1453" s="1152">
        <f>TRUNC(SUM(G1449:G1451),2)</f>
        <v>10.87</v>
      </c>
      <c r="H1453" s="1229"/>
    </row>
    <row r="1454" spans="1:11" s="693" customFormat="1" ht="15.75" customHeight="1" x14ac:dyDescent="0.3">
      <c r="A1454" s="1156"/>
      <c r="B1454" s="1154"/>
      <c r="C1454" s="1154"/>
      <c r="D1454" s="1154"/>
      <c r="E1454" s="1154"/>
      <c r="F1454" s="1155" t="s">
        <v>4627</v>
      </c>
      <c r="G1454" s="1152">
        <f>TRUNC(SUM(G1452:G1453),2)</f>
        <v>15.92</v>
      </c>
      <c r="H1454" s="1229"/>
      <c r="J1454" s="1233"/>
    </row>
    <row r="1455" spans="1:11" s="879" customFormat="1" x14ac:dyDescent="0.3">
      <c r="A1455" s="906"/>
      <c r="B1455" s="801"/>
      <c r="C1455" s="906"/>
      <c r="D1455" s="913"/>
      <c r="E1455" s="906"/>
      <c r="F1455" s="906"/>
      <c r="G1455" s="910"/>
      <c r="H1455" s="1229"/>
    </row>
    <row r="1456" spans="1:11" s="879" customFormat="1" x14ac:dyDescent="0.3">
      <c r="A1456" s="906"/>
      <c r="B1456" s="801"/>
      <c r="C1456" s="906"/>
      <c r="D1456" s="913"/>
      <c r="E1456" s="906"/>
      <c r="F1456" s="906"/>
      <c r="G1456" s="910"/>
      <c r="H1456" s="1229"/>
    </row>
    <row r="1457" spans="1:11" s="893" customFormat="1" ht="26.4" x14ac:dyDescent="0.3">
      <c r="A1457" s="1141" t="s">
        <v>3135</v>
      </c>
      <c r="B1457" s="1142" t="s">
        <v>3136</v>
      </c>
      <c r="C1457" s="1143" t="s">
        <v>3137</v>
      </c>
      <c r="D1457" s="1143" t="s">
        <v>3138</v>
      </c>
      <c r="E1457" s="1144" t="s">
        <v>3139</v>
      </c>
      <c r="F1457" s="1145" t="s">
        <v>4625</v>
      </c>
      <c r="G1457" s="1146" t="s">
        <v>4626</v>
      </c>
      <c r="H1457" s="1230"/>
    </row>
    <row r="1458" spans="1:11" s="893" customFormat="1" ht="4.5" customHeight="1" x14ac:dyDescent="0.3">
      <c r="A1458" s="721"/>
      <c r="B1458" s="721"/>
      <c r="C1458" s="722"/>
      <c r="D1458" s="722"/>
      <c r="E1458" s="723"/>
      <c r="F1458" s="724"/>
      <c r="G1458" s="725"/>
      <c r="H1458" s="1230"/>
    </row>
    <row r="1459" spans="1:11" s="693" customFormat="1" ht="15.75" customHeight="1" x14ac:dyDescent="0.3">
      <c r="A1459" s="702" t="s">
        <v>279</v>
      </c>
      <c r="B1459" s="702" t="s">
        <v>1308</v>
      </c>
      <c r="C1459" s="736"/>
      <c r="D1459" s="786"/>
      <c r="E1459" s="736"/>
      <c r="F1459" s="736"/>
      <c r="G1459" s="740"/>
      <c r="H1459" s="1229"/>
    </row>
    <row r="1460" spans="1:11" s="693" customFormat="1" x14ac:dyDescent="0.3">
      <c r="A1460" s="702" t="s">
        <v>2832</v>
      </c>
      <c r="B1460" s="702" t="s">
        <v>3862</v>
      </c>
      <c r="C1460" s="711" t="s">
        <v>3141</v>
      </c>
      <c r="D1460" s="711" t="s">
        <v>3093</v>
      </c>
      <c r="E1460" s="711"/>
      <c r="F1460" s="711"/>
      <c r="G1460" s="711"/>
      <c r="H1460" s="1229"/>
    </row>
    <row r="1461" spans="1:11" s="693" customFormat="1" ht="26.4" x14ac:dyDescent="0.3">
      <c r="A1461" s="743"/>
      <c r="B1461" s="743" t="s">
        <v>3961</v>
      </c>
      <c r="C1461" s="744" t="s">
        <v>3141</v>
      </c>
      <c r="D1461" s="744" t="s">
        <v>3142</v>
      </c>
      <c r="E1461" s="1235">
        <v>0.35883085366805584</v>
      </c>
      <c r="F1461" s="747">
        <v>19.14</v>
      </c>
      <c r="G1461" s="1163">
        <f>TRUNC(E1461*F1461,2)</f>
        <v>6.86</v>
      </c>
      <c r="H1461" s="1229"/>
      <c r="I1461" s="879"/>
      <c r="J1461" s="1234"/>
      <c r="K1461" s="879"/>
    </row>
    <row r="1462" spans="1:11" s="693" customFormat="1" ht="15.75" customHeight="1" x14ac:dyDescent="0.3">
      <c r="A1462" s="743"/>
      <c r="B1462" s="743" t="s">
        <v>3958</v>
      </c>
      <c r="C1462" s="744" t="s">
        <v>3141</v>
      </c>
      <c r="D1462" s="744" t="s">
        <v>3142</v>
      </c>
      <c r="E1462" s="1235">
        <v>0.35867697284096683</v>
      </c>
      <c r="F1462" s="747">
        <v>14.3</v>
      </c>
      <c r="G1462" s="1163">
        <f>TRUNC(E1462*F1462,2)</f>
        <v>5.12</v>
      </c>
      <c r="H1462" s="1229"/>
      <c r="I1462" s="879"/>
      <c r="J1462" s="1234"/>
      <c r="K1462" s="879"/>
    </row>
    <row r="1463" spans="1:11" s="693" customFormat="1" ht="15.75" customHeight="1" x14ac:dyDescent="0.3">
      <c r="A1463" s="703"/>
      <c r="B1463" s="703" t="s">
        <v>4167</v>
      </c>
      <c r="C1463" s="704" t="s">
        <v>3145</v>
      </c>
      <c r="D1463" s="704" t="s">
        <v>3991</v>
      </c>
      <c r="E1463" s="705">
        <v>1</v>
      </c>
      <c r="F1463" s="747">
        <v>31.86</v>
      </c>
      <c r="G1463" s="1163">
        <f>TRUNC(E1463*F1463,2)</f>
        <v>31.86</v>
      </c>
      <c r="H1463" s="1229"/>
      <c r="I1463" s="879"/>
      <c r="J1463" s="1234"/>
      <c r="K1463" s="879"/>
    </row>
    <row r="1464" spans="1:11" s="693" customFormat="1" ht="15.75" customHeight="1" x14ac:dyDescent="0.3">
      <c r="A1464" s="703"/>
      <c r="B1464" s="703" t="s">
        <v>4158</v>
      </c>
      <c r="C1464" s="704" t="s">
        <v>3145</v>
      </c>
      <c r="D1464" s="704" t="s">
        <v>3292</v>
      </c>
      <c r="E1464" s="705">
        <v>6.7000000000000004E-2</v>
      </c>
      <c r="F1464" s="747">
        <v>33.573982978075783</v>
      </c>
      <c r="G1464" s="1163">
        <f>TRUNC(E1464*F1464,2)</f>
        <v>2.2400000000000002</v>
      </c>
      <c r="H1464" s="1229"/>
      <c r="I1464" s="879"/>
      <c r="J1464" s="1234"/>
      <c r="K1464" s="879"/>
    </row>
    <row r="1465" spans="1:11" s="693" customFormat="1" ht="15.75" customHeight="1" x14ac:dyDescent="0.3">
      <c r="A1465" s="703"/>
      <c r="B1465" s="703" t="s">
        <v>4159</v>
      </c>
      <c r="C1465" s="704" t="s">
        <v>3145</v>
      </c>
      <c r="D1465" s="704" t="s">
        <v>3307</v>
      </c>
      <c r="E1465" s="705">
        <v>4.3999999999999997E-2</v>
      </c>
      <c r="F1465" s="747">
        <v>45.504003202957811</v>
      </c>
      <c r="G1465" s="1163">
        <f>TRUNC(E1465*F1465,2)</f>
        <v>2</v>
      </c>
      <c r="H1465" s="1229"/>
      <c r="I1465" s="879"/>
      <c r="J1465" s="1234"/>
      <c r="K1465" s="879"/>
    </row>
    <row r="1466" spans="1:11" s="693" customFormat="1" ht="15.75" customHeight="1" x14ac:dyDescent="0.3">
      <c r="A1466" s="1344" t="s">
        <v>4471</v>
      </c>
      <c r="B1466" s="1345"/>
      <c r="C1466" s="1345"/>
      <c r="D1466" s="1345"/>
      <c r="E1466" s="1345"/>
      <c r="F1466" s="1346"/>
      <c r="G1466" s="1152">
        <f>TRUNC(SUM(G1461:G1462),2)</f>
        <v>11.98</v>
      </c>
      <c r="H1466" s="1229"/>
    </row>
    <row r="1467" spans="1:11" s="693" customFormat="1" ht="15.75" customHeight="1" x14ac:dyDescent="0.3">
      <c r="A1467" s="1344" t="s">
        <v>4472</v>
      </c>
      <c r="B1467" s="1345"/>
      <c r="C1467" s="1345"/>
      <c r="D1467" s="1345"/>
      <c r="E1467" s="1345"/>
      <c r="F1467" s="1346"/>
      <c r="G1467" s="1152">
        <f>TRUNC(SUM(G1463:G1465),2)</f>
        <v>36.1</v>
      </c>
      <c r="H1467" s="1229"/>
    </row>
    <row r="1468" spans="1:11" s="693" customFormat="1" ht="15.75" customHeight="1" x14ac:dyDescent="0.3">
      <c r="A1468" s="1156"/>
      <c r="B1468" s="1154"/>
      <c r="C1468" s="1154"/>
      <c r="D1468" s="1154"/>
      <c r="E1468" s="1154"/>
      <c r="F1468" s="1155" t="s">
        <v>4627</v>
      </c>
      <c r="G1468" s="1152">
        <f>TRUNC(SUM(G1466:G1467),2)</f>
        <v>48.08</v>
      </c>
      <c r="H1468" s="1229"/>
      <c r="J1468" s="1233"/>
    </row>
    <row r="1469" spans="1:11" s="879" customFormat="1" x14ac:dyDescent="0.3">
      <c r="A1469" s="906"/>
      <c r="B1469" s="801"/>
      <c r="C1469" s="906"/>
      <c r="D1469" s="913"/>
      <c r="E1469" s="906"/>
      <c r="F1469" s="906"/>
      <c r="G1469" s="910"/>
      <c r="H1469" s="1229"/>
    </row>
    <row r="1470" spans="1:11" s="879" customFormat="1" x14ac:dyDescent="0.3">
      <c r="A1470" s="906"/>
      <c r="B1470" s="801"/>
      <c r="C1470" s="906"/>
      <c r="D1470" s="913"/>
      <c r="E1470" s="906"/>
      <c r="F1470" s="906"/>
      <c r="G1470" s="910"/>
      <c r="H1470" s="1229"/>
    </row>
    <row r="1471" spans="1:11" s="893" customFormat="1" ht="26.4" x14ac:dyDescent="0.3">
      <c r="A1471" s="1141" t="s">
        <v>3135</v>
      </c>
      <c r="B1471" s="1142" t="s">
        <v>3136</v>
      </c>
      <c r="C1471" s="1143" t="s">
        <v>3137</v>
      </c>
      <c r="D1471" s="1143" t="s">
        <v>3138</v>
      </c>
      <c r="E1471" s="1144" t="s">
        <v>3139</v>
      </c>
      <c r="F1471" s="1145" t="s">
        <v>4625</v>
      </c>
      <c r="G1471" s="1146" t="s">
        <v>4626</v>
      </c>
      <c r="H1471" s="1230"/>
    </row>
    <row r="1472" spans="1:11" s="893" customFormat="1" ht="4.5" customHeight="1" x14ac:dyDescent="0.3">
      <c r="A1472" s="721"/>
      <c r="B1472" s="721"/>
      <c r="C1472" s="722"/>
      <c r="D1472" s="722"/>
      <c r="E1472" s="723"/>
      <c r="F1472" s="724"/>
      <c r="G1472" s="725"/>
      <c r="H1472" s="1230"/>
    </row>
    <row r="1473" spans="1:11" s="693" customFormat="1" ht="15.75" customHeight="1" x14ac:dyDescent="0.3">
      <c r="A1473" s="702" t="s">
        <v>281</v>
      </c>
      <c r="B1473" s="702" t="s">
        <v>1327</v>
      </c>
      <c r="C1473" s="736"/>
      <c r="D1473" s="786"/>
      <c r="E1473" s="736"/>
      <c r="F1473" s="736"/>
      <c r="G1473" s="740"/>
      <c r="H1473" s="1229"/>
    </row>
    <row r="1474" spans="1:11" s="693" customFormat="1" ht="52.8" x14ac:dyDescent="0.3">
      <c r="A1474" s="702" t="s">
        <v>3922</v>
      </c>
      <c r="B1474" s="702" t="s">
        <v>3933</v>
      </c>
      <c r="C1474" s="711" t="s">
        <v>3141</v>
      </c>
      <c r="D1474" s="711" t="s">
        <v>3093</v>
      </c>
      <c r="E1474" s="711"/>
      <c r="F1474" s="711"/>
      <c r="G1474" s="711"/>
      <c r="H1474" s="1229"/>
    </row>
    <row r="1475" spans="1:11" s="693" customFormat="1" ht="15.75" customHeight="1" x14ac:dyDescent="0.3">
      <c r="A1475" s="743"/>
      <c r="B1475" s="743" t="s">
        <v>3974</v>
      </c>
      <c r="C1475" s="744" t="s">
        <v>3141</v>
      </c>
      <c r="D1475" s="744" t="s">
        <v>3142</v>
      </c>
      <c r="E1475" s="1235">
        <v>1.1880548398812547</v>
      </c>
      <c r="F1475" s="747">
        <v>16.02</v>
      </c>
      <c r="G1475" s="1163">
        <f t="shared" ref="G1475:G1484" si="20">TRUNC(E1475*F1475,2)</f>
        <v>19.03</v>
      </c>
      <c r="H1475" s="1229"/>
      <c r="I1475" s="879"/>
      <c r="J1475" s="1234"/>
      <c r="K1475" s="879"/>
    </row>
    <row r="1476" spans="1:11" s="693" customFormat="1" ht="15.75" customHeight="1" x14ac:dyDescent="0.3">
      <c r="A1476" s="743"/>
      <c r="B1476" s="743" t="s">
        <v>3958</v>
      </c>
      <c r="C1476" s="744" t="s">
        <v>3141</v>
      </c>
      <c r="D1476" s="744" t="s">
        <v>3142</v>
      </c>
      <c r="E1476" s="1235">
        <v>0.78150301547464163</v>
      </c>
      <c r="F1476" s="747">
        <v>14.3</v>
      </c>
      <c r="G1476" s="1163">
        <f t="shared" si="20"/>
        <v>11.17</v>
      </c>
      <c r="H1476" s="1229"/>
      <c r="I1476" s="879"/>
      <c r="J1476" s="1234"/>
      <c r="K1476" s="879"/>
    </row>
    <row r="1477" spans="1:11" s="693" customFormat="1" ht="15.75" customHeight="1" x14ac:dyDescent="0.3">
      <c r="A1477" s="703"/>
      <c r="B1477" s="703" t="s">
        <v>3939</v>
      </c>
      <c r="C1477" s="704" t="s">
        <v>3145</v>
      </c>
      <c r="D1477" s="704" t="s">
        <v>3307</v>
      </c>
      <c r="E1477" s="705">
        <v>0.52280000000000004</v>
      </c>
      <c r="F1477" s="747">
        <v>22.612114974367817</v>
      </c>
      <c r="G1477" s="1163">
        <f t="shared" si="20"/>
        <v>11.82</v>
      </c>
      <c r="H1477" s="1229"/>
      <c r="I1477" s="879"/>
      <c r="J1477" s="1234"/>
      <c r="K1477" s="879"/>
    </row>
    <row r="1478" spans="1:11" s="693" customFormat="1" ht="39.6" x14ac:dyDescent="0.3">
      <c r="A1478" s="703"/>
      <c r="B1478" s="703" t="s">
        <v>3940</v>
      </c>
      <c r="C1478" s="704" t="s">
        <v>3145</v>
      </c>
      <c r="D1478" s="704" t="s">
        <v>3579</v>
      </c>
      <c r="E1478" s="705">
        <v>6</v>
      </c>
      <c r="F1478" s="747">
        <v>0.48658463982764449</v>
      </c>
      <c r="G1478" s="1163">
        <f t="shared" si="20"/>
        <v>2.91</v>
      </c>
      <c r="H1478" s="1229"/>
      <c r="I1478" s="879"/>
      <c r="J1478" s="1234"/>
      <c r="K1478" s="879"/>
    </row>
    <row r="1479" spans="1:11" s="693" customFormat="1" ht="39.6" x14ac:dyDescent="0.3">
      <c r="A1479" s="703"/>
      <c r="B1479" s="703" t="s">
        <v>3941</v>
      </c>
      <c r="C1479" s="704" t="s">
        <v>3145</v>
      </c>
      <c r="D1479" s="704" t="s">
        <v>3650</v>
      </c>
      <c r="E1479" s="705">
        <v>0.6</v>
      </c>
      <c r="F1479" s="747">
        <v>238.99814399403184</v>
      </c>
      <c r="G1479" s="1163">
        <f t="shared" si="20"/>
        <v>143.38999999999999</v>
      </c>
      <c r="H1479" s="1229"/>
      <c r="I1479" s="879"/>
      <c r="J1479" s="1234"/>
      <c r="K1479" s="879"/>
    </row>
    <row r="1480" spans="1:11" s="693" customFormat="1" ht="15.75" customHeight="1" x14ac:dyDescent="0.3">
      <c r="A1480" s="703"/>
      <c r="B1480" s="703" t="s">
        <v>3942</v>
      </c>
      <c r="C1480" s="704" t="s">
        <v>3145</v>
      </c>
      <c r="D1480" s="704" t="s">
        <v>3307</v>
      </c>
      <c r="E1480" s="705">
        <v>3.5099999999999999E-2</v>
      </c>
      <c r="F1480" s="747">
        <v>26.816583765196416</v>
      </c>
      <c r="G1480" s="1163">
        <f t="shared" si="20"/>
        <v>0.94</v>
      </c>
      <c r="H1480" s="1229"/>
      <c r="I1480" s="879"/>
      <c r="J1480" s="1234"/>
      <c r="K1480" s="879"/>
    </row>
    <row r="1481" spans="1:11" s="693" customFormat="1" ht="26.4" x14ac:dyDescent="0.3">
      <c r="A1481" s="703"/>
      <c r="B1481" s="703" t="s">
        <v>3943</v>
      </c>
      <c r="C1481" s="704" t="s">
        <v>3145</v>
      </c>
      <c r="D1481" s="704" t="s">
        <v>3579</v>
      </c>
      <c r="E1481" s="705">
        <v>2</v>
      </c>
      <c r="F1481" s="747">
        <v>26.25164015857013</v>
      </c>
      <c r="G1481" s="1163">
        <f t="shared" si="20"/>
        <v>52.5</v>
      </c>
      <c r="H1481" s="1229"/>
      <c r="I1481" s="879"/>
      <c r="J1481" s="1234"/>
      <c r="K1481" s="879"/>
    </row>
    <row r="1482" spans="1:11" s="693" customFormat="1" ht="15.75" customHeight="1" x14ac:dyDescent="0.3">
      <c r="A1482" s="703"/>
      <c r="B1482" s="703" t="s">
        <v>3944</v>
      </c>
      <c r="C1482" s="704" t="s">
        <v>3145</v>
      </c>
      <c r="D1482" s="704" t="s">
        <v>3650</v>
      </c>
      <c r="E1482" s="705">
        <v>0.154</v>
      </c>
      <c r="F1482" s="747">
        <v>238.99313691342897</v>
      </c>
      <c r="G1482" s="1163">
        <f t="shared" si="20"/>
        <v>36.799999999999997</v>
      </c>
      <c r="H1482" s="1229"/>
      <c r="I1482" s="879"/>
      <c r="J1482" s="1234"/>
      <c r="K1482" s="879"/>
    </row>
    <row r="1483" spans="1:11" s="693" customFormat="1" ht="15.75" customHeight="1" x14ac:dyDescent="0.3">
      <c r="A1483" s="703"/>
      <c r="B1483" s="703" t="s">
        <v>3945</v>
      </c>
      <c r="C1483" s="704" t="s">
        <v>3145</v>
      </c>
      <c r="D1483" s="704" t="s">
        <v>3650</v>
      </c>
      <c r="E1483" s="705">
        <v>0.15</v>
      </c>
      <c r="F1483" s="747">
        <v>238.98484933174146</v>
      </c>
      <c r="G1483" s="1163">
        <f t="shared" si="20"/>
        <v>35.840000000000003</v>
      </c>
      <c r="H1483" s="1229"/>
      <c r="I1483" s="879"/>
      <c r="J1483" s="1234"/>
      <c r="K1483" s="879"/>
    </row>
    <row r="1484" spans="1:11" s="693" customFormat="1" ht="26.4" x14ac:dyDescent="0.3">
      <c r="A1484" s="703"/>
      <c r="B1484" s="703" t="s">
        <v>4384</v>
      </c>
      <c r="C1484" s="704" t="s">
        <v>3145</v>
      </c>
      <c r="D1484" s="704" t="s">
        <v>3991</v>
      </c>
      <c r="E1484" s="705">
        <v>1</v>
      </c>
      <c r="F1484" s="747">
        <v>83.55</v>
      </c>
      <c r="G1484" s="1163">
        <f t="shared" si="20"/>
        <v>83.55</v>
      </c>
      <c r="H1484" s="1229"/>
      <c r="I1484" s="879"/>
      <c r="J1484" s="1234"/>
      <c r="K1484" s="879"/>
    </row>
    <row r="1485" spans="1:11" s="693" customFormat="1" ht="15.75" customHeight="1" x14ac:dyDescent="0.3">
      <c r="A1485" s="1344" t="s">
        <v>4471</v>
      </c>
      <c r="B1485" s="1345"/>
      <c r="C1485" s="1345"/>
      <c r="D1485" s="1345"/>
      <c r="E1485" s="1345"/>
      <c r="F1485" s="1346"/>
      <c r="G1485" s="1152">
        <f>TRUNC(SUM(G1475:G1476),2)</f>
        <v>30.2</v>
      </c>
      <c r="H1485" s="1229"/>
    </row>
    <row r="1486" spans="1:11" s="693" customFormat="1" ht="15.75" customHeight="1" x14ac:dyDescent="0.3">
      <c r="A1486" s="1344" t="s">
        <v>4472</v>
      </c>
      <c r="B1486" s="1345"/>
      <c r="C1486" s="1345"/>
      <c r="D1486" s="1345"/>
      <c r="E1486" s="1345"/>
      <c r="F1486" s="1346"/>
      <c r="G1486" s="1152">
        <f>TRUNC(SUM(G1477:G1484),2)</f>
        <v>367.75</v>
      </c>
      <c r="H1486" s="1229"/>
    </row>
    <row r="1487" spans="1:11" s="693" customFormat="1" ht="15.75" customHeight="1" x14ac:dyDescent="0.3">
      <c r="A1487" s="1156"/>
      <c r="B1487" s="1154"/>
      <c r="C1487" s="1154"/>
      <c r="D1487" s="1154"/>
      <c r="E1487" s="1154"/>
      <c r="F1487" s="1155" t="s">
        <v>4627</v>
      </c>
      <c r="G1487" s="1152">
        <f>TRUNC(SUM(G1485:G1486),2)</f>
        <v>397.95</v>
      </c>
      <c r="H1487" s="1229"/>
      <c r="J1487" s="1233"/>
    </row>
    <row r="1488" spans="1:11" s="879" customFormat="1" x14ac:dyDescent="0.3">
      <c r="A1488" s="906"/>
      <c r="B1488" s="801"/>
      <c r="C1488" s="906"/>
      <c r="D1488" s="913"/>
      <c r="E1488" s="906"/>
      <c r="F1488" s="906"/>
      <c r="G1488" s="910"/>
      <c r="H1488" s="1229"/>
    </row>
    <row r="1489" spans="1:11" s="879" customFormat="1" x14ac:dyDescent="0.3">
      <c r="A1489" s="906"/>
      <c r="B1489" s="801"/>
      <c r="C1489" s="906"/>
      <c r="D1489" s="913"/>
      <c r="E1489" s="906"/>
      <c r="F1489" s="906"/>
      <c r="G1489" s="910"/>
      <c r="H1489" s="1229"/>
    </row>
    <row r="1490" spans="1:11" s="893" customFormat="1" ht="26.4" x14ac:dyDescent="0.3">
      <c r="A1490" s="1141" t="s">
        <v>3135</v>
      </c>
      <c r="B1490" s="1142" t="s">
        <v>3136</v>
      </c>
      <c r="C1490" s="1143" t="s">
        <v>3137</v>
      </c>
      <c r="D1490" s="1143" t="s">
        <v>3138</v>
      </c>
      <c r="E1490" s="1144" t="s">
        <v>3139</v>
      </c>
      <c r="F1490" s="1145" t="s">
        <v>4625</v>
      </c>
      <c r="G1490" s="1146" t="s">
        <v>4626</v>
      </c>
      <c r="H1490" s="1230"/>
    </row>
    <row r="1491" spans="1:11" s="893" customFormat="1" ht="4.5" customHeight="1" x14ac:dyDescent="0.3">
      <c r="A1491" s="721"/>
      <c r="B1491" s="721"/>
      <c r="C1491" s="722"/>
      <c r="D1491" s="722"/>
      <c r="E1491" s="723"/>
      <c r="F1491" s="724"/>
      <c r="G1491" s="725"/>
      <c r="H1491" s="1230"/>
    </row>
    <row r="1492" spans="1:11" ht="15.75" customHeight="1" x14ac:dyDescent="0.3">
      <c r="A1492" s="271" t="s">
        <v>282</v>
      </c>
      <c r="B1492" s="702" t="s">
        <v>4169</v>
      </c>
      <c r="C1492" s="432"/>
      <c r="D1492" s="786"/>
      <c r="E1492" s="432"/>
      <c r="F1492" s="432"/>
      <c r="G1492" s="433"/>
      <c r="H1492" s="1229"/>
    </row>
    <row r="1493" spans="1:11" x14ac:dyDescent="0.3">
      <c r="A1493" s="271" t="s">
        <v>2840</v>
      </c>
      <c r="B1493" s="702" t="s">
        <v>2730</v>
      </c>
      <c r="C1493" s="368" t="s">
        <v>3141</v>
      </c>
      <c r="D1493" s="711" t="s">
        <v>3093</v>
      </c>
      <c r="E1493" s="368"/>
      <c r="F1493" s="368"/>
      <c r="G1493" s="368"/>
      <c r="H1493" s="1229"/>
    </row>
    <row r="1494" spans="1:11" ht="15.75" customHeight="1" x14ac:dyDescent="0.3">
      <c r="A1494" s="545"/>
      <c r="B1494" s="743" t="s">
        <v>4170</v>
      </c>
      <c r="C1494" s="704" t="s">
        <v>3145</v>
      </c>
      <c r="D1494" s="744" t="s">
        <v>3991</v>
      </c>
      <c r="E1494" s="542">
        <v>1</v>
      </c>
      <c r="F1494" s="747">
        <v>19.47</v>
      </c>
      <c r="G1494" s="1163">
        <f>TRUNC(E1494*F1494,2)</f>
        <v>19.47</v>
      </c>
      <c r="H1494" s="1229"/>
      <c r="I1494" s="879"/>
      <c r="J1494" s="1234"/>
      <c r="K1494" s="879"/>
    </row>
    <row r="1495" spans="1:11" ht="15.75" customHeight="1" x14ac:dyDescent="0.3">
      <c r="A1495" s="545"/>
      <c r="B1495" s="743" t="s">
        <v>3958</v>
      </c>
      <c r="C1495" s="546" t="s">
        <v>3141</v>
      </c>
      <c r="D1495" s="744" t="s">
        <v>3142</v>
      </c>
      <c r="E1495" s="1235">
        <v>0.79767973742236797</v>
      </c>
      <c r="F1495" s="747">
        <v>14.3</v>
      </c>
      <c r="G1495" s="1163">
        <f>TRUNC(E1495*F1495,2)</f>
        <v>11.4</v>
      </c>
      <c r="H1495" s="1229"/>
      <c r="I1495" s="879"/>
      <c r="J1495" s="1234"/>
      <c r="K1495" s="879"/>
    </row>
    <row r="1496" spans="1:11" ht="15.75" customHeight="1" x14ac:dyDescent="0.3">
      <c r="A1496" s="1344" t="s">
        <v>4471</v>
      </c>
      <c r="B1496" s="1345"/>
      <c r="C1496" s="1345"/>
      <c r="D1496" s="1345"/>
      <c r="E1496" s="1345"/>
      <c r="F1496" s="1346"/>
      <c r="G1496" s="1152">
        <f>TRUNC(SUM(G1495),2)</f>
        <v>11.4</v>
      </c>
      <c r="H1496" s="1229"/>
    </row>
    <row r="1497" spans="1:11" ht="15.75" customHeight="1" x14ac:dyDescent="0.3">
      <c r="A1497" s="1344" t="s">
        <v>4472</v>
      </c>
      <c r="B1497" s="1345"/>
      <c r="C1497" s="1345"/>
      <c r="D1497" s="1345"/>
      <c r="E1497" s="1345"/>
      <c r="F1497" s="1346"/>
      <c r="G1497" s="1152">
        <f>TRUNC(SUM(G1494),2)</f>
        <v>19.47</v>
      </c>
      <c r="H1497" s="1229"/>
    </row>
    <row r="1498" spans="1:11" ht="15.75" customHeight="1" x14ac:dyDescent="0.3">
      <c r="A1498" s="1156"/>
      <c r="B1498" s="1154"/>
      <c r="C1498" s="1154"/>
      <c r="D1498" s="1154"/>
      <c r="E1498" s="1154"/>
      <c r="F1498" s="1155" t="s">
        <v>4627</v>
      </c>
      <c r="G1498" s="1152">
        <f>TRUNC(SUM(G1496:G1497),2)</f>
        <v>30.87</v>
      </c>
      <c r="H1498" s="1229"/>
      <c r="J1498" s="1233"/>
    </row>
    <row r="1499" spans="1:11" s="879" customFormat="1" x14ac:dyDescent="0.3">
      <c r="A1499" s="906"/>
      <c r="B1499" s="801"/>
      <c r="C1499" s="906"/>
      <c r="D1499" s="913"/>
      <c r="E1499" s="906"/>
      <c r="F1499" s="906"/>
      <c r="G1499" s="910"/>
      <c r="H1499" s="1229"/>
    </row>
    <row r="1500" spans="1:11" s="879" customFormat="1" x14ac:dyDescent="0.3">
      <c r="A1500" s="906"/>
      <c r="B1500" s="801"/>
      <c r="C1500" s="906"/>
      <c r="D1500" s="913"/>
      <c r="E1500" s="906"/>
      <c r="F1500" s="906"/>
      <c r="G1500" s="910"/>
      <c r="H1500" s="1229"/>
    </row>
    <row r="1501" spans="1:11" s="893" customFormat="1" ht="26.4" x14ac:dyDescent="0.3">
      <c r="A1501" s="1141" t="s">
        <v>3135</v>
      </c>
      <c r="B1501" s="1142" t="s">
        <v>3136</v>
      </c>
      <c r="C1501" s="1143" t="s">
        <v>3137</v>
      </c>
      <c r="D1501" s="1143" t="s">
        <v>3138</v>
      </c>
      <c r="E1501" s="1144" t="s">
        <v>3139</v>
      </c>
      <c r="F1501" s="1145" t="s">
        <v>4625</v>
      </c>
      <c r="G1501" s="1146" t="s">
        <v>4626</v>
      </c>
      <c r="H1501" s="1230"/>
    </row>
    <row r="1502" spans="1:11" s="893" customFormat="1" ht="4.5" customHeight="1" x14ac:dyDescent="0.3">
      <c r="A1502" s="721"/>
      <c r="B1502" s="721"/>
      <c r="C1502" s="722"/>
      <c r="D1502" s="722"/>
      <c r="E1502" s="723"/>
      <c r="F1502" s="724"/>
      <c r="G1502" s="725"/>
      <c r="H1502" s="1230"/>
    </row>
    <row r="1503" spans="1:11" s="693" customFormat="1" ht="15.75" customHeight="1" x14ac:dyDescent="0.3">
      <c r="A1503" s="702" t="s">
        <v>282</v>
      </c>
      <c r="B1503" s="702" t="s">
        <v>4169</v>
      </c>
      <c r="C1503" s="736"/>
      <c r="D1503" s="786"/>
      <c r="E1503" s="736"/>
      <c r="F1503" s="736"/>
      <c r="G1503" s="740"/>
      <c r="H1503" s="1229"/>
    </row>
    <row r="1504" spans="1:11" s="693" customFormat="1" ht="39.6" x14ac:dyDescent="0.3">
      <c r="A1504" s="702" t="s">
        <v>2841</v>
      </c>
      <c r="B1504" s="702" t="s">
        <v>3918</v>
      </c>
      <c r="C1504" s="711" t="s">
        <v>3141</v>
      </c>
      <c r="D1504" s="711" t="s">
        <v>3093</v>
      </c>
      <c r="E1504" s="711"/>
      <c r="F1504" s="711"/>
      <c r="G1504" s="711"/>
      <c r="H1504" s="1229"/>
    </row>
    <row r="1505" spans="1:12" s="693" customFormat="1" ht="26.4" x14ac:dyDescent="0.3">
      <c r="A1505" s="743"/>
      <c r="B1505" s="743" t="s">
        <v>3962</v>
      </c>
      <c r="C1505" s="744" t="s">
        <v>3141</v>
      </c>
      <c r="D1505" s="744" t="s">
        <v>3142</v>
      </c>
      <c r="E1505" s="1235">
        <v>0.24600844317592555</v>
      </c>
      <c r="F1505" s="747">
        <v>15.11</v>
      </c>
      <c r="G1505" s="1163">
        <f>TRUNC(E1505*F1505,2)</f>
        <v>3.71</v>
      </c>
      <c r="H1505" s="1229"/>
      <c r="I1505" s="879"/>
      <c r="J1505" s="1234"/>
      <c r="K1505" s="879"/>
      <c r="L1505" s="879"/>
    </row>
    <row r="1506" spans="1:12" s="693" customFormat="1" ht="15.75" customHeight="1" x14ac:dyDescent="0.3">
      <c r="A1506" s="743"/>
      <c r="B1506" s="743" t="s">
        <v>4621</v>
      </c>
      <c r="C1506" s="744" t="s">
        <v>3132</v>
      </c>
      <c r="D1506" s="744" t="s">
        <v>3991</v>
      </c>
      <c r="E1506" s="705">
        <v>1</v>
      </c>
      <c r="F1506" s="747">
        <v>325.38</v>
      </c>
      <c r="G1506" s="1163">
        <f>TRUNC(E1506*F1506,2)</f>
        <v>325.38</v>
      </c>
      <c r="H1506" s="1229"/>
      <c r="I1506" s="879"/>
      <c r="J1506" s="1234"/>
      <c r="K1506" s="879"/>
    </row>
    <row r="1507" spans="1:12" s="693" customFormat="1" ht="15.75" customHeight="1" x14ac:dyDescent="0.3">
      <c r="A1507" s="1344" t="s">
        <v>4471</v>
      </c>
      <c r="B1507" s="1345"/>
      <c r="C1507" s="1345"/>
      <c r="D1507" s="1345"/>
      <c r="E1507" s="1345"/>
      <c r="F1507" s="1346"/>
      <c r="G1507" s="1152">
        <f>TRUNC(SUM(G1506),2)</f>
        <v>325.38</v>
      </c>
      <c r="H1507" s="1229"/>
    </row>
    <row r="1508" spans="1:12" s="693" customFormat="1" ht="15.75" customHeight="1" x14ac:dyDescent="0.3">
      <c r="A1508" s="1344" t="s">
        <v>4472</v>
      </c>
      <c r="B1508" s="1345"/>
      <c r="C1508" s="1345"/>
      <c r="D1508" s="1345"/>
      <c r="E1508" s="1345"/>
      <c r="F1508" s="1346"/>
      <c r="G1508" s="1152">
        <f>TRUNC(SUM(G1505),2)</f>
        <v>3.71</v>
      </c>
      <c r="H1508" s="1229"/>
      <c r="J1508" s="1233"/>
    </row>
    <row r="1509" spans="1:12" s="693" customFormat="1" ht="15.75" customHeight="1" x14ac:dyDescent="0.3">
      <c r="A1509" s="1156"/>
      <c r="B1509" s="1154"/>
      <c r="C1509" s="1154"/>
      <c r="D1509" s="1154"/>
      <c r="E1509" s="1154"/>
      <c r="F1509" s="1155" t="s">
        <v>4627</v>
      </c>
      <c r="G1509" s="1152">
        <f>TRUNC(SUM(G1507:G1508),2)</f>
        <v>329.09</v>
      </c>
      <c r="H1509" s="1229"/>
      <c r="J1509" s="1233"/>
    </row>
    <row r="1510" spans="1:12" s="879" customFormat="1" x14ac:dyDescent="0.3">
      <c r="A1510" s="906"/>
      <c r="B1510" s="801"/>
      <c r="C1510" s="906"/>
      <c r="D1510" s="913"/>
      <c r="E1510" s="906"/>
      <c r="F1510" s="906"/>
      <c r="G1510" s="910"/>
      <c r="H1510" s="1229"/>
    </row>
    <row r="1511" spans="1:12" s="879" customFormat="1" x14ac:dyDescent="0.3">
      <c r="A1511" s="906"/>
      <c r="B1511" s="801"/>
      <c r="C1511" s="906"/>
      <c r="D1511" s="913"/>
      <c r="E1511" s="906"/>
      <c r="F1511" s="906"/>
      <c r="G1511" s="910"/>
      <c r="H1511" s="1229"/>
    </row>
    <row r="1512" spans="1:12" s="893" customFormat="1" ht="26.4" x14ac:dyDescent="0.3">
      <c r="A1512" s="1141" t="s">
        <v>3135</v>
      </c>
      <c r="B1512" s="1142" t="s">
        <v>3136</v>
      </c>
      <c r="C1512" s="1143" t="s">
        <v>3137</v>
      </c>
      <c r="D1512" s="1143" t="s">
        <v>3138</v>
      </c>
      <c r="E1512" s="1144" t="s">
        <v>3139</v>
      </c>
      <c r="F1512" s="1145" t="s">
        <v>4625</v>
      </c>
      <c r="G1512" s="1146" t="s">
        <v>4626</v>
      </c>
      <c r="H1512" s="1230"/>
    </row>
    <row r="1513" spans="1:12" s="893" customFormat="1" ht="4.5" customHeight="1" x14ac:dyDescent="0.3">
      <c r="A1513" s="721"/>
      <c r="B1513" s="721"/>
      <c r="C1513" s="722"/>
      <c r="D1513" s="722"/>
      <c r="E1513" s="723"/>
      <c r="F1513" s="724"/>
      <c r="G1513" s="725"/>
      <c r="H1513" s="1230"/>
    </row>
    <row r="1514" spans="1:12" s="879" customFormat="1" ht="15.75" customHeight="1" x14ac:dyDescent="0.3">
      <c r="A1514" s="706" t="s">
        <v>286</v>
      </c>
      <c r="B1514" s="702" t="s">
        <v>3318</v>
      </c>
      <c r="C1514" s="707"/>
      <c r="D1514" s="864"/>
      <c r="E1514" s="707"/>
      <c r="F1514" s="707"/>
      <c r="G1514" s="708"/>
      <c r="H1514" s="1229"/>
    </row>
    <row r="1515" spans="1:12" s="879" customFormat="1" ht="26.4" x14ac:dyDescent="0.3">
      <c r="A1515" s="706" t="s">
        <v>2845</v>
      </c>
      <c r="B1515" s="702" t="s">
        <v>3733</v>
      </c>
      <c r="C1515" s="729" t="s">
        <v>3141</v>
      </c>
      <c r="D1515" s="729" t="s">
        <v>3133</v>
      </c>
      <c r="E1515" s="730"/>
      <c r="F1515" s="731"/>
      <c r="G1515" s="732"/>
      <c r="H1515" s="1229"/>
    </row>
    <row r="1516" spans="1:12" s="879" customFormat="1" x14ac:dyDescent="0.3">
      <c r="A1516" s="430"/>
      <c r="B1516" s="727" t="s">
        <v>3901</v>
      </c>
      <c r="C1516" s="728" t="s">
        <v>3145</v>
      </c>
      <c r="D1516" s="728" t="s">
        <v>3133</v>
      </c>
      <c r="E1516" s="747">
        <v>1</v>
      </c>
      <c r="F1516" s="747">
        <v>335.97</v>
      </c>
      <c r="G1516" s="1163">
        <f>TRUNC(E1516*F1516,2)</f>
        <v>335.97</v>
      </c>
      <c r="H1516" s="1229"/>
      <c r="J1516" s="1234"/>
    </row>
    <row r="1517" spans="1:12" s="879" customFormat="1" x14ac:dyDescent="0.3">
      <c r="A1517" s="701"/>
      <c r="B1517" s="863" t="s">
        <v>3319</v>
      </c>
      <c r="C1517" s="864" t="s">
        <v>3145</v>
      </c>
      <c r="D1517" s="864" t="s">
        <v>3133</v>
      </c>
      <c r="E1517" s="428">
        <v>3.04E-2</v>
      </c>
      <c r="F1517" s="747">
        <v>1.8367625532751897</v>
      </c>
      <c r="G1517" s="1163">
        <f>TRUNC(E1517*F1517,2)</f>
        <v>0.05</v>
      </c>
      <c r="H1517" s="1229"/>
      <c r="J1517" s="1234"/>
    </row>
    <row r="1518" spans="1:12" s="879" customFormat="1" ht="26.4" x14ac:dyDescent="0.3">
      <c r="A1518" s="914"/>
      <c r="B1518" s="914" t="s">
        <v>3962</v>
      </c>
      <c r="C1518" s="912" t="s">
        <v>3141</v>
      </c>
      <c r="D1518" s="912" t="s">
        <v>3142</v>
      </c>
      <c r="E1518" s="733">
        <v>2.3756180135014269E-2</v>
      </c>
      <c r="F1518" s="747">
        <v>15.11</v>
      </c>
      <c r="G1518" s="1163">
        <f>TRUNC(E1518*F1518,2)</f>
        <v>0.35</v>
      </c>
      <c r="H1518" s="1229"/>
      <c r="J1518" s="1234"/>
    </row>
    <row r="1519" spans="1:12" s="879" customFormat="1" ht="26.4" x14ac:dyDescent="0.3">
      <c r="A1519" s="914"/>
      <c r="B1519" s="914" t="s">
        <v>3961</v>
      </c>
      <c r="C1519" s="912" t="s">
        <v>3141</v>
      </c>
      <c r="D1519" s="912" t="s">
        <v>3142</v>
      </c>
      <c r="E1519" s="733">
        <v>7.9601269512890427E-2</v>
      </c>
      <c r="F1519" s="591">
        <v>19.14</v>
      </c>
      <c r="G1519" s="1163">
        <f>TRUNC(E1519*F1519,2)</f>
        <v>1.52</v>
      </c>
      <c r="H1519" s="1229"/>
      <c r="J1519" s="1234"/>
    </row>
    <row r="1520" spans="1:12" s="879" customFormat="1" ht="15.75" customHeight="1" x14ac:dyDescent="0.3">
      <c r="A1520" s="1344" t="s">
        <v>4471</v>
      </c>
      <c r="B1520" s="1345"/>
      <c r="C1520" s="1345"/>
      <c r="D1520" s="1345"/>
      <c r="E1520" s="1345"/>
      <c r="F1520" s="1346"/>
      <c r="G1520" s="1152">
        <f>TRUNC(SUM(G1518:G1519),2)</f>
        <v>1.87</v>
      </c>
      <c r="H1520" s="1229"/>
    </row>
    <row r="1521" spans="1:11" s="879" customFormat="1" ht="15.75" customHeight="1" x14ac:dyDescent="0.3">
      <c r="A1521" s="1344" t="s">
        <v>4472</v>
      </c>
      <c r="B1521" s="1345"/>
      <c r="C1521" s="1345"/>
      <c r="D1521" s="1345"/>
      <c r="E1521" s="1345"/>
      <c r="F1521" s="1346"/>
      <c r="G1521" s="1152">
        <f>TRUNC(SUM(G1516:G1517),2)</f>
        <v>336.02</v>
      </c>
      <c r="H1521" s="1229"/>
    </row>
    <row r="1522" spans="1:11" s="879" customFormat="1" ht="15.75" customHeight="1" x14ac:dyDescent="0.3">
      <c r="A1522" s="1156"/>
      <c r="B1522" s="1154"/>
      <c r="C1522" s="1154"/>
      <c r="D1522" s="1154"/>
      <c r="E1522" s="1154"/>
      <c r="F1522" s="1155" t="s">
        <v>4627</v>
      </c>
      <c r="G1522" s="1152">
        <f>TRUNC(SUM(G1520:G1521),2)</f>
        <v>337.89</v>
      </c>
      <c r="H1522" s="1229"/>
      <c r="J1522" s="1233"/>
    </row>
    <row r="1523" spans="1:11" s="879" customFormat="1" x14ac:dyDescent="0.3">
      <c r="A1523" s="906"/>
      <c r="B1523" s="801"/>
      <c r="C1523" s="906"/>
      <c r="D1523" s="913"/>
      <c r="E1523" s="906"/>
      <c r="F1523" s="906"/>
      <c r="G1523" s="910"/>
      <c r="H1523" s="1229"/>
    </row>
    <row r="1524" spans="1:11" s="879" customFormat="1" x14ac:dyDescent="0.3">
      <c r="A1524" s="906"/>
      <c r="B1524" s="801"/>
      <c r="C1524" s="906"/>
      <c r="D1524" s="913"/>
      <c r="E1524" s="906"/>
      <c r="F1524" s="906"/>
      <c r="G1524" s="910"/>
      <c r="H1524" s="1229"/>
    </row>
    <row r="1525" spans="1:11" s="893" customFormat="1" ht="26.4" x14ac:dyDescent="0.3">
      <c r="A1525" s="1141" t="s">
        <v>3135</v>
      </c>
      <c r="B1525" s="1142" t="s">
        <v>3136</v>
      </c>
      <c r="C1525" s="1143" t="s">
        <v>3137</v>
      </c>
      <c r="D1525" s="1143" t="s">
        <v>3138</v>
      </c>
      <c r="E1525" s="1144" t="s">
        <v>3139</v>
      </c>
      <c r="F1525" s="1145" t="s">
        <v>4625</v>
      </c>
      <c r="G1525" s="1146" t="s">
        <v>4626</v>
      </c>
      <c r="H1525" s="1230"/>
    </row>
    <row r="1526" spans="1:11" s="893" customFormat="1" ht="4.5" customHeight="1" x14ac:dyDescent="0.3">
      <c r="A1526" s="721"/>
      <c r="B1526" s="721"/>
      <c r="C1526" s="722"/>
      <c r="D1526" s="722"/>
      <c r="E1526" s="723"/>
      <c r="F1526" s="724"/>
      <c r="G1526" s="725"/>
      <c r="H1526" s="1230"/>
    </row>
    <row r="1527" spans="1:11" ht="15.75" customHeight="1" x14ac:dyDescent="0.3">
      <c r="A1527" s="364" t="s">
        <v>287</v>
      </c>
      <c r="B1527" s="702" t="s">
        <v>4427</v>
      </c>
      <c r="C1527" s="365"/>
      <c r="D1527" s="704"/>
      <c r="E1527" s="365"/>
      <c r="F1527" s="365"/>
      <c r="G1527" s="366"/>
      <c r="H1527" s="1229"/>
    </row>
    <row r="1528" spans="1:11" ht="26.4" x14ac:dyDescent="0.3">
      <c r="A1528" s="364" t="s">
        <v>4420</v>
      </c>
      <c r="B1528" s="702" t="s">
        <v>4421</v>
      </c>
      <c r="C1528" s="389" t="s">
        <v>3141</v>
      </c>
      <c r="D1528" s="729" t="s">
        <v>3133</v>
      </c>
      <c r="E1528" s="390"/>
      <c r="F1528" s="391"/>
      <c r="G1528" s="392"/>
      <c r="H1528" s="1229"/>
    </row>
    <row r="1529" spans="1:11" x14ac:dyDescent="0.3">
      <c r="A1529" s="430"/>
      <c r="B1529" s="727" t="s">
        <v>4428</v>
      </c>
      <c r="C1529" s="383" t="s">
        <v>3145</v>
      </c>
      <c r="D1529" s="728" t="s">
        <v>3133</v>
      </c>
      <c r="E1529" s="419">
        <v>1</v>
      </c>
      <c r="F1529" s="419">
        <v>330.67</v>
      </c>
      <c r="G1529" s="1163">
        <f>TRUNC(E1529*F1529,2)</f>
        <v>330.67</v>
      </c>
      <c r="H1529" s="1229"/>
      <c r="I1529" s="879"/>
      <c r="J1529" s="1234"/>
      <c r="K1529" s="879"/>
    </row>
    <row r="1530" spans="1:11" x14ac:dyDescent="0.3">
      <c r="A1530" s="270"/>
      <c r="B1530" s="703" t="s">
        <v>3319</v>
      </c>
      <c r="C1530" s="277" t="s">
        <v>3145</v>
      </c>
      <c r="D1530" s="704" t="s">
        <v>3133</v>
      </c>
      <c r="E1530" s="733">
        <v>0.02</v>
      </c>
      <c r="F1530" s="747">
        <v>1.4704045373005055</v>
      </c>
      <c r="G1530" s="1163">
        <f>TRUNC(E1530*F1530,2)</f>
        <v>0.02</v>
      </c>
      <c r="H1530" s="1229"/>
      <c r="I1530" s="879"/>
      <c r="J1530" s="1234"/>
      <c r="K1530" s="879"/>
    </row>
    <row r="1531" spans="1:11" ht="26.4" x14ac:dyDescent="0.3">
      <c r="A1531" s="545"/>
      <c r="B1531" s="743" t="s">
        <v>3962</v>
      </c>
      <c r="C1531" s="546" t="s">
        <v>3141</v>
      </c>
      <c r="D1531" s="744" t="s">
        <v>3142</v>
      </c>
      <c r="E1531" s="393">
        <v>0.17970529752139425</v>
      </c>
      <c r="F1531" s="747">
        <v>15.11</v>
      </c>
      <c r="G1531" s="1163">
        <f>TRUNC(E1531*F1531,2)</f>
        <v>2.71</v>
      </c>
      <c r="H1531" s="1229"/>
      <c r="I1531" s="879"/>
      <c r="J1531" s="1234"/>
      <c r="K1531" s="879"/>
    </row>
    <row r="1532" spans="1:11" ht="26.4" x14ac:dyDescent="0.3">
      <c r="A1532" s="545"/>
      <c r="B1532" s="743" t="s">
        <v>3961</v>
      </c>
      <c r="C1532" s="546" t="s">
        <v>3141</v>
      </c>
      <c r="D1532" s="744" t="s">
        <v>3142</v>
      </c>
      <c r="E1532" s="393">
        <v>0.23508034922359178</v>
      </c>
      <c r="F1532" s="591">
        <v>19.14</v>
      </c>
      <c r="G1532" s="1163">
        <f>TRUNC(E1532*F1532,2)</f>
        <v>4.49</v>
      </c>
      <c r="H1532" s="1229"/>
      <c r="I1532" s="879"/>
      <c r="J1532" s="1234"/>
      <c r="K1532" s="879"/>
    </row>
    <row r="1533" spans="1:11" ht="15.75" customHeight="1" x14ac:dyDescent="0.3">
      <c r="A1533" s="1344" t="s">
        <v>4471</v>
      </c>
      <c r="B1533" s="1345"/>
      <c r="C1533" s="1345"/>
      <c r="D1533" s="1345"/>
      <c r="E1533" s="1345"/>
      <c r="F1533" s="1346"/>
      <c r="G1533" s="1152">
        <f>TRUNC(SUM(G1531:G1532),2)</f>
        <v>7.2</v>
      </c>
      <c r="H1533" s="1229"/>
    </row>
    <row r="1534" spans="1:11" ht="15.75" customHeight="1" x14ac:dyDescent="0.3">
      <c r="A1534" s="1344" t="s">
        <v>4472</v>
      </c>
      <c r="B1534" s="1345"/>
      <c r="C1534" s="1345"/>
      <c r="D1534" s="1345"/>
      <c r="E1534" s="1345"/>
      <c r="F1534" s="1346"/>
      <c r="G1534" s="1152">
        <f>TRUNC(SUM(G1529:G1530),2)</f>
        <v>330.69</v>
      </c>
      <c r="H1534" s="1229"/>
    </row>
    <row r="1535" spans="1:11" ht="15.75" customHeight="1" x14ac:dyDescent="0.3">
      <c r="A1535" s="1156"/>
      <c r="B1535" s="1154"/>
      <c r="C1535" s="1154"/>
      <c r="D1535" s="1154"/>
      <c r="E1535" s="1154"/>
      <c r="F1535" s="1155" t="s">
        <v>4627</v>
      </c>
      <c r="G1535" s="1152">
        <f>TRUNC(SUM(G1533:G1534),2)</f>
        <v>337.89</v>
      </c>
      <c r="H1535" s="1229"/>
      <c r="J1535" s="1233"/>
    </row>
    <row r="1536" spans="1:11" s="879" customFormat="1" x14ac:dyDescent="0.3">
      <c r="A1536" s="906"/>
      <c r="B1536" s="801"/>
      <c r="C1536" s="906"/>
      <c r="D1536" s="913"/>
      <c r="E1536" s="906"/>
      <c r="F1536" s="906"/>
      <c r="G1536" s="910"/>
      <c r="H1536" s="1229"/>
    </row>
    <row r="1537" spans="1:11" s="879" customFormat="1" x14ac:dyDescent="0.3">
      <c r="A1537" s="906"/>
      <c r="B1537" s="801"/>
      <c r="C1537" s="906"/>
      <c r="D1537" s="913"/>
      <c r="E1537" s="906"/>
      <c r="F1537" s="906"/>
      <c r="G1537" s="910"/>
      <c r="H1537" s="1229"/>
    </row>
    <row r="1538" spans="1:11" s="893" customFormat="1" ht="26.4" x14ac:dyDescent="0.3">
      <c r="A1538" s="1141" t="s">
        <v>3135</v>
      </c>
      <c r="B1538" s="1142" t="s">
        <v>3136</v>
      </c>
      <c r="C1538" s="1143" t="s">
        <v>3137</v>
      </c>
      <c r="D1538" s="1143" t="s">
        <v>3138</v>
      </c>
      <c r="E1538" s="1144" t="s">
        <v>3139</v>
      </c>
      <c r="F1538" s="1145" t="s">
        <v>4625</v>
      </c>
      <c r="G1538" s="1146" t="s">
        <v>4626</v>
      </c>
      <c r="H1538" s="1230"/>
    </row>
    <row r="1539" spans="1:11" s="893" customFormat="1" ht="4.5" customHeight="1" x14ac:dyDescent="0.3">
      <c r="A1539" s="721"/>
      <c r="B1539" s="721"/>
      <c r="C1539" s="722"/>
      <c r="D1539" s="722"/>
      <c r="E1539" s="723"/>
      <c r="F1539" s="724"/>
      <c r="G1539" s="725"/>
      <c r="H1539" s="1230"/>
    </row>
    <row r="1540" spans="1:11" s="693" customFormat="1" ht="15.75" customHeight="1" x14ac:dyDescent="0.3">
      <c r="A1540" s="706" t="s">
        <v>1285</v>
      </c>
      <c r="B1540" s="702" t="s">
        <v>3318</v>
      </c>
      <c r="C1540" s="707"/>
      <c r="D1540" s="704"/>
      <c r="E1540" s="707"/>
      <c r="F1540" s="707"/>
      <c r="G1540" s="708"/>
      <c r="H1540" s="1229"/>
    </row>
    <row r="1541" spans="1:11" s="693" customFormat="1" ht="26.4" x14ac:dyDescent="0.3">
      <c r="A1541" s="706" t="s">
        <v>2849</v>
      </c>
      <c r="B1541" s="702" t="s">
        <v>3750</v>
      </c>
      <c r="C1541" s="729" t="s">
        <v>3141</v>
      </c>
      <c r="D1541" s="729" t="s">
        <v>3133</v>
      </c>
      <c r="E1541" s="730"/>
      <c r="F1541" s="731"/>
      <c r="G1541" s="732"/>
      <c r="H1541" s="1229"/>
    </row>
    <row r="1542" spans="1:11" s="693" customFormat="1" ht="26.4" x14ac:dyDescent="0.3">
      <c r="A1542" s="701"/>
      <c r="B1542" s="703" t="s">
        <v>4173</v>
      </c>
      <c r="C1542" s="704" t="s">
        <v>3145</v>
      </c>
      <c r="D1542" s="704" t="s">
        <v>3133</v>
      </c>
      <c r="E1542" s="428">
        <v>1</v>
      </c>
      <c r="F1542" s="747">
        <v>4.18</v>
      </c>
      <c r="G1542" s="1163">
        <f>TRUNC(E1542*F1542,2)</f>
        <v>4.18</v>
      </c>
      <c r="H1542" s="1229"/>
      <c r="I1542" s="879"/>
      <c r="J1542" s="1234"/>
      <c r="K1542" s="879"/>
    </row>
    <row r="1543" spans="1:11" s="693" customFormat="1" x14ac:dyDescent="0.3">
      <c r="A1543" s="743"/>
      <c r="B1543" s="743" t="s">
        <v>3958</v>
      </c>
      <c r="C1543" s="744" t="s">
        <v>3141</v>
      </c>
      <c r="D1543" s="744" t="s">
        <v>3142</v>
      </c>
      <c r="E1543" s="1235">
        <v>0.31907189496894711</v>
      </c>
      <c r="F1543" s="747">
        <v>14.3</v>
      </c>
      <c r="G1543" s="1163">
        <f>TRUNC(E1543*F1543,2)</f>
        <v>4.5599999999999996</v>
      </c>
      <c r="H1543" s="1229"/>
      <c r="I1543" s="879"/>
      <c r="J1543" s="1234"/>
      <c r="K1543" s="879"/>
    </row>
    <row r="1544" spans="1:11" s="693" customFormat="1" ht="26.4" x14ac:dyDescent="0.3">
      <c r="A1544" s="743"/>
      <c r="B1544" s="743" t="s">
        <v>3961</v>
      </c>
      <c r="C1544" s="744" t="s">
        <v>3141</v>
      </c>
      <c r="D1544" s="744" t="s">
        <v>3142</v>
      </c>
      <c r="E1544" s="1235">
        <v>0.31882183862492763</v>
      </c>
      <c r="F1544" s="591">
        <v>19.14</v>
      </c>
      <c r="G1544" s="1163">
        <f>TRUNC(E1544*F1544,2)</f>
        <v>6.1</v>
      </c>
      <c r="H1544" s="1229"/>
      <c r="I1544" s="879"/>
      <c r="J1544" s="1234"/>
      <c r="K1544" s="879"/>
    </row>
    <row r="1545" spans="1:11" s="693" customFormat="1" ht="15.75" customHeight="1" x14ac:dyDescent="0.3">
      <c r="A1545" s="1344" t="s">
        <v>4471</v>
      </c>
      <c r="B1545" s="1345"/>
      <c r="C1545" s="1345"/>
      <c r="D1545" s="1345"/>
      <c r="E1545" s="1345"/>
      <c r="F1545" s="1346"/>
      <c r="G1545" s="1152">
        <f>TRUNC(SUM(G1543:G1544),2)</f>
        <v>10.66</v>
      </c>
      <c r="H1545" s="1229"/>
    </row>
    <row r="1546" spans="1:11" s="693" customFormat="1" ht="15.75" customHeight="1" x14ac:dyDescent="0.3">
      <c r="A1546" s="1344" t="s">
        <v>4472</v>
      </c>
      <c r="B1546" s="1345"/>
      <c r="C1546" s="1345"/>
      <c r="D1546" s="1345"/>
      <c r="E1546" s="1345"/>
      <c r="F1546" s="1346"/>
      <c r="G1546" s="1152">
        <f>TRUNC(SUM(G1542),2)</f>
        <v>4.18</v>
      </c>
      <c r="H1546" s="1229"/>
    </row>
    <row r="1547" spans="1:11" s="693" customFormat="1" ht="15.75" customHeight="1" x14ac:dyDescent="0.3">
      <c r="A1547" s="1156"/>
      <c r="B1547" s="1154"/>
      <c r="C1547" s="1154"/>
      <c r="D1547" s="1154"/>
      <c r="E1547" s="1154"/>
      <c r="F1547" s="1155" t="s">
        <v>4627</v>
      </c>
      <c r="G1547" s="1152">
        <f>TRUNC(SUM(G1545:G1546),2)</f>
        <v>14.84</v>
      </c>
      <c r="H1547" s="1229"/>
      <c r="J1547" s="1233"/>
    </row>
    <row r="1548" spans="1:11" s="879" customFormat="1" x14ac:dyDescent="0.3">
      <c r="A1548" s="906"/>
      <c r="B1548" s="801"/>
      <c r="C1548" s="906"/>
      <c r="D1548" s="913"/>
      <c r="E1548" s="906"/>
      <c r="F1548" s="906"/>
      <c r="G1548" s="910"/>
      <c r="H1548" s="1229"/>
    </row>
    <row r="1549" spans="1:11" s="879" customFormat="1" x14ac:dyDescent="0.3">
      <c r="A1549" s="906"/>
      <c r="B1549" s="801"/>
      <c r="C1549" s="906"/>
      <c r="D1549" s="913"/>
      <c r="E1549" s="906"/>
      <c r="F1549" s="906"/>
      <c r="G1549" s="910"/>
      <c r="H1549" s="1229"/>
    </row>
    <row r="1550" spans="1:11" s="893" customFormat="1" ht="26.4" x14ac:dyDescent="0.3">
      <c r="A1550" s="1141" t="s">
        <v>3135</v>
      </c>
      <c r="B1550" s="1142" t="s">
        <v>3136</v>
      </c>
      <c r="C1550" s="1143" t="s">
        <v>3137</v>
      </c>
      <c r="D1550" s="1143" t="s">
        <v>3138</v>
      </c>
      <c r="E1550" s="1144" t="s">
        <v>3139</v>
      </c>
      <c r="F1550" s="1145" t="s">
        <v>4625</v>
      </c>
      <c r="G1550" s="1146" t="s">
        <v>4626</v>
      </c>
      <c r="H1550" s="1230"/>
    </row>
    <row r="1551" spans="1:11" s="893" customFormat="1" ht="4.5" customHeight="1" x14ac:dyDescent="0.3">
      <c r="A1551" s="721"/>
      <c r="B1551" s="721"/>
      <c r="C1551" s="722"/>
      <c r="D1551" s="722"/>
      <c r="E1551" s="723"/>
      <c r="F1551" s="724"/>
      <c r="G1551" s="725"/>
      <c r="H1551" s="1230"/>
    </row>
    <row r="1552" spans="1:11" ht="15.75" customHeight="1" x14ac:dyDescent="0.3">
      <c r="A1552" s="271" t="s">
        <v>3924</v>
      </c>
      <c r="B1552" s="702" t="s">
        <v>3947</v>
      </c>
      <c r="C1552" s="432"/>
      <c r="D1552" s="786"/>
      <c r="E1552" s="432"/>
      <c r="F1552" s="432"/>
      <c r="G1552" s="433"/>
      <c r="H1552" s="1229"/>
    </row>
    <row r="1553" spans="1:11" ht="15.75" customHeight="1" x14ac:dyDescent="0.3">
      <c r="A1553" s="271" t="s">
        <v>3948</v>
      </c>
      <c r="B1553" s="702" t="s">
        <v>3926</v>
      </c>
      <c r="C1553" s="272"/>
      <c r="D1553" s="790"/>
      <c r="E1553" s="273"/>
      <c r="F1553" s="274"/>
      <c r="G1553" s="275"/>
      <c r="H1553" s="1229"/>
    </row>
    <row r="1554" spans="1:11" x14ac:dyDescent="0.3">
      <c r="A1554" s="545"/>
      <c r="B1554" s="743" t="s">
        <v>3974</v>
      </c>
      <c r="C1554" s="546" t="s">
        <v>3141</v>
      </c>
      <c r="D1554" s="744" t="s">
        <v>3142</v>
      </c>
      <c r="E1554" s="1235">
        <v>1.1880548398812547</v>
      </c>
      <c r="F1554" s="747">
        <v>16.02</v>
      </c>
      <c r="G1554" s="1163">
        <f>TRUNC(E1554*F1554,2)</f>
        <v>19.03</v>
      </c>
      <c r="H1554" s="1229"/>
      <c r="I1554" s="879"/>
      <c r="J1554" s="1234"/>
      <c r="K1554" s="879"/>
    </row>
    <row r="1555" spans="1:11" x14ac:dyDescent="0.3">
      <c r="A1555" s="545"/>
      <c r="B1555" s="743" t="s">
        <v>3958</v>
      </c>
      <c r="C1555" s="546" t="s">
        <v>3141</v>
      </c>
      <c r="D1555" s="744" t="s">
        <v>3142</v>
      </c>
      <c r="E1555" s="1235">
        <v>0.78150301547464152</v>
      </c>
      <c r="F1555" s="747">
        <v>14.3</v>
      </c>
      <c r="G1555" s="1163">
        <f>TRUNC(E1555*F1555,2)</f>
        <v>11.17</v>
      </c>
      <c r="H1555" s="1229"/>
      <c r="I1555" s="879"/>
      <c r="J1555" s="1234"/>
      <c r="K1555" s="879"/>
    </row>
    <row r="1556" spans="1:11" ht="26.4" x14ac:dyDescent="0.3">
      <c r="A1556" s="545"/>
      <c r="B1556" s="743" t="s">
        <v>3946</v>
      </c>
      <c r="C1556" s="546" t="s">
        <v>3145</v>
      </c>
      <c r="D1556" s="744" t="s">
        <v>238</v>
      </c>
      <c r="E1556" s="542">
        <v>3.3E-3</v>
      </c>
      <c r="F1556" s="747">
        <v>299.73420436476852</v>
      </c>
      <c r="G1556" s="1163">
        <f>TRUNC(E1556*F1556,2)</f>
        <v>0.98</v>
      </c>
      <c r="H1556" s="1229"/>
      <c r="I1556" s="879"/>
      <c r="J1556" s="1234"/>
      <c r="K1556" s="879"/>
    </row>
    <row r="1557" spans="1:11" ht="39.6" x14ac:dyDescent="0.3">
      <c r="A1557" s="545"/>
      <c r="B1557" s="743" t="s">
        <v>3941</v>
      </c>
      <c r="C1557" s="546" t="s">
        <v>3145</v>
      </c>
      <c r="D1557" s="744" t="s">
        <v>3650</v>
      </c>
      <c r="E1557" s="542">
        <v>0.1</v>
      </c>
      <c r="F1557" s="747">
        <v>239.2</v>
      </c>
      <c r="G1557" s="1163">
        <f>TRUNC(E1557*F1557,2)</f>
        <v>23.92</v>
      </c>
      <c r="H1557" s="1229"/>
      <c r="I1557" s="879"/>
      <c r="J1557" s="1234"/>
      <c r="K1557" s="879"/>
    </row>
    <row r="1558" spans="1:11" ht="15.75" customHeight="1" x14ac:dyDescent="0.3">
      <c r="A1558" s="1344" t="s">
        <v>4471</v>
      </c>
      <c r="B1558" s="1345"/>
      <c r="C1558" s="1345"/>
      <c r="D1558" s="1345"/>
      <c r="E1558" s="1345"/>
      <c r="F1558" s="1346"/>
      <c r="G1558" s="1152">
        <f>TRUNC(SUM(G1554:G1555),2)</f>
        <v>30.2</v>
      </c>
      <c r="H1558" s="1229"/>
    </row>
    <row r="1559" spans="1:11" ht="15.75" customHeight="1" x14ac:dyDescent="0.3">
      <c r="A1559" s="1344" t="s">
        <v>4472</v>
      </c>
      <c r="B1559" s="1345"/>
      <c r="C1559" s="1345"/>
      <c r="D1559" s="1345"/>
      <c r="E1559" s="1345"/>
      <c r="F1559" s="1346"/>
      <c r="G1559" s="1152">
        <f>TRUNC(SUM(G1556:G1557),2)</f>
        <v>24.9</v>
      </c>
      <c r="H1559" s="1229"/>
    </row>
    <row r="1560" spans="1:11" ht="15.75" customHeight="1" x14ac:dyDescent="0.3">
      <c r="A1560" s="1156"/>
      <c r="B1560" s="1154"/>
      <c r="C1560" s="1154"/>
      <c r="D1560" s="1154"/>
      <c r="E1560" s="1154"/>
      <c r="F1560" s="1155" t="s">
        <v>4627</v>
      </c>
      <c r="G1560" s="1152">
        <f>TRUNC(SUM(G1558:G1559),2)</f>
        <v>55.1</v>
      </c>
      <c r="H1560" s="1229"/>
      <c r="J1560" s="1233"/>
    </row>
    <row r="1561" spans="1:11" s="879" customFormat="1" x14ac:dyDescent="0.3">
      <c r="A1561" s="906"/>
      <c r="B1561" s="801"/>
      <c r="C1561" s="906"/>
      <c r="D1561" s="913"/>
      <c r="E1561" s="906"/>
      <c r="F1561" s="906"/>
      <c r="G1561" s="910"/>
      <c r="H1561" s="1229"/>
    </row>
    <row r="1562" spans="1:11" s="879" customFormat="1" x14ac:dyDescent="0.3">
      <c r="A1562" s="906"/>
      <c r="B1562" s="801"/>
      <c r="C1562" s="906"/>
      <c r="D1562" s="913"/>
      <c r="E1562" s="906"/>
      <c r="F1562" s="906"/>
      <c r="G1562" s="910"/>
      <c r="H1562" s="1229"/>
    </row>
    <row r="1563" spans="1:11" s="893" customFormat="1" ht="26.4" x14ac:dyDescent="0.3">
      <c r="A1563" s="1141" t="s">
        <v>3135</v>
      </c>
      <c r="B1563" s="1142" t="s">
        <v>3136</v>
      </c>
      <c r="C1563" s="1143" t="s">
        <v>3137</v>
      </c>
      <c r="D1563" s="1143" t="s">
        <v>3138</v>
      </c>
      <c r="E1563" s="1144" t="s">
        <v>3139</v>
      </c>
      <c r="F1563" s="1145" t="s">
        <v>4625</v>
      </c>
      <c r="G1563" s="1146" t="s">
        <v>4626</v>
      </c>
      <c r="H1563" s="1230"/>
    </row>
    <row r="1564" spans="1:11" s="893" customFormat="1" ht="4.5" customHeight="1" x14ac:dyDescent="0.3">
      <c r="A1564" s="721"/>
      <c r="B1564" s="721"/>
      <c r="C1564" s="722"/>
      <c r="D1564" s="722"/>
      <c r="E1564" s="723"/>
      <c r="F1564" s="724"/>
      <c r="G1564" s="725"/>
      <c r="H1564" s="1230"/>
    </row>
    <row r="1565" spans="1:11" ht="15.75" customHeight="1" x14ac:dyDescent="0.3">
      <c r="A1565" s="271" t="s">
        <v>3924</v>
      </c>
      <c r="B1565" s="702" t="s">
        <v>3947</v>
      </c>
      <c r="H1565" s="1229"/>
    </row>
    <row r="1566" spans="1:11" ht="15.75" customHeight="1" x14ac:dyDescent="0.3">
      <c r="A1566" s="271" t="s">
        <v>3949</v>
      </c>
      <c r="B1566" s="702" t="s">
        <v>3927</v>
      </c>
      <c r="C1566" s="271"/>
      <c r="D1566" s="729"/>
      <c r="E1566" s="271"/>
      <c r="F1566" s="271"/>
      <c r="G1566" s="271"/>
      <c r="H1566" s="1229"/>
    </row>
    <row r="1567" spans="1:11" x14ac:dyDescent="0.3">
      <c r="A1567" s="545"/>
      <c r="B1567" s="743" t="s">
        <v>3974</v>
      </c>
      <c r="C1567" s="546" t="s">
        <v>3141</v>
      </c>
      <c r="D1567" s="744" t="s">
        <v>3142</v>
      </c>
      <c r="E1567" s="1235">
        <v>1.1880548398812545</v>
      </c>
      <c r="F1567" s="747">
        <v>16.02</v>
      </c>
      <c r="G1567" s="1163">
        <f>TRUNC(E1567*F1567,2)</f>
        <v>19.03</v>
      </c>
      <c r="H1567" s="1229"/>
      <c r="I1567" s="879"/>
      <c r="J1567" s="1234"/>
      <c r="K1567" s="879"/>
    </row>
    <row r="1568" spans="1:11" x14ac:dyDescent="0.3">
      <c r="A1568" s="545"/>
      <c r="B1568" s="743" t="s">
        <v>3958</v>
      </c>
      <c r="C1568" s="546" t="s">
        <v>3141</v>
      </c>
      <c r="D1568" s="744" t="s">
        <v>3142</v>
      </c>
      <c r="E1568" s="1235">
        <v>0.78150301547464152</v>
      </c>
      <c r="F1568" s="747">
        <v>14.3</v>
      </c>
      <c r="G1568" s="1163">
        <f>TRUNC(E1568*F1568,2)</f>
        <v>11.17</v>
      </c>
      <c r="H1568" s="1229"/>
      <c r="I1568" s="879"/>
      <c r="J1568" s="1234"/>
      <c r="K1568" s="879"/>
    </row>
    <row r="1569" spans="1:11" ht="26.4" x14ac:dyDescent="0.3">
      <c r="A1569" s="545"/>
      <c r="B1569" s="743" t="s">
        <v>3946</v>
      </c>
      <c r="C1569" s="546" t="s">
        <v>3145</v>
      </c>
      <c r="D1569" s="744" t="s">
        <v>238</v>
      </c>
      <c r="E1569" s="542">
        <v>3.3E-3</v>
      </c>
      <c r="F1569" s="747">
        <v>299.73420436476852</v>
      </c>
      <c r="G1569" s="1163">
        <f>TRUNC(E1569*F1569,2)</f>
        <v>0.98</v>
      </c>
      <c r="H1569" s="1229"/>
      <c r="I1569" s="879"/>
      <c r="J1569" s="1234"/>
      <c r="K1569" s="879"/>
    </row>
    <row r="1570" spans="1:11" ht="39.6" x14ac:dyDescent="0.3">
      <c r="A1570" s="545"/>
      <c r="B1570" s="743" t="s">
        <v>3941</v>
      </c>
      <c r="C1570" s="546" t="s">
        <v>3145</v>
      </c>
      <c r="D1570" s="744" t="s">
        <v>3650</v>
      </c>
      <c r="E1570" s="542">
        <v>0.16</v>
      </c>
      <c r="F1570" s="747">
        <v>239.1</v>
      </c>
      <c r="G1570" s="1163">
        <f>TRUNC(E1570*F1570,2)</f>
        <v>38.25</v>
      </c>
      <c r="H1570" s="1229"/>
      <c r="I1570" s="879"/>
      <c r="J1570" s="1234"/>
      <c r="K1570" s="879"/>
    </row>
    <row r="1571" spans="1:11" ht="15.75" customHeight="1" x14ac:dyDescent="0.3">
      <c r="A1571" s="1344" t="s">
        <v>4471</v>
      </c>
      <c r="B1571" s="1345"/>
      <c r="C1571" s="1345"/>
      <c r="D1571" s="1345"/>
      <c r="E1571" s="1345"/>
      <c r="F1571" s="1346"/>
      <c r="G1571" s="1152">
        <f>TRUNC(SUM(G1567:G1568),2)</f>
        <v>30.2</v>
      </c>
      <c r="H1571" s="1229"/>
    </row>
    <row r="1572" spans="1:11" ht="15.75" customHeight="1" x14ac:dyDescent="0.3">
      <c r="A1572" s="1344" t="s">
        <v>4472</v>
      </c>
      <c r="B1572" s="1345"/>
      <c r="C1572" s="1345"/>
      <c r="D1572" s="1345"/>
      <c r="E1572" s="1345"/>
      <c r="F1572" s="1346"/>
      <c r="G1572" s="1152">
        <f>TRUNC(SUM(G1569:G1570),2)</f>
        <v>39.229999999999997</v>
      </c>
      <c r="H1572" s="1229"/>
    </row>
    <row r="1573" spans="1:11" ht="15.75" customHeight="1" x14ac:dyDescent="0.3">
      <c r="A1573" s="1156"/>
      <c r="B1573" s="1154"/>
      <c r="C1573" s="1154"/>
      <c r="D1573" s="1154"/>
      <c r="E1573" s="1154"/>
      <c r="F1573" s="1155" t="s">
        <v>4627</v>
      </c>
      <c r="G1573" s="1152">
        <f>TRUNC(SUM(G1571:G1572),2)</f>
        <v>69.430000000000007</v>
      </c>
      <c r="H1573" s="1229"/>
      <c r="J1573" s="1233"/>
    </row>
    <row r="1574" spans="1:11" s="879" customFormat="1" ht="9" customHeight="1" x14ac:dyDescent="0.3">
      <c r="A1574" s="906"/>
      <c r="B1574" s="801"/>
      <c r="C1574" s="906"/>
      <c r="D1574" s="913"/>
      <c r="E1574" s="906"/>
      <c r="F1574" s="906"/>
      <c r="G1574" s="910"/>
      <c r="H1574" s="1229"/>
    </row>
    <row r="1575" spans="1:11" s="879" customFormat="1" ht="9" customHeight="1" x14ac:dyDescent="0.3">
      <c r="A1575" s="906"/>
      <c r="B1575" s="801"/>
      <c r="C1575" s="906"/>
      <c r="D1575" s="913"/>
      <c r="E1575" s="906"/>
      <c r="F1575" s="906"/>
      <c r="G1575" s="910"/>
      <c r="H1575" s="1229"/>
    </row>
    <row r="1576" spans="1:11" s="893" customFormat="1" ht="26.4" x14ac:dyDescent="0.3">
      <c r="A1576" s="1141" t="s">
        <v>3135</v>
      </c>
      <c r="B1576" s="1142" t="s">
        <v>3136</v>
      </c>
      <c r="C1576" s="1143" t="s">
        <v>3137</v>
      </c>
      <c r="D1576" s="1143" t="s">
        <v>3138</v>
      </c>
      <c r="E1576" s="1144" t="s">
        <v>3139</v>
      </c>
      <c r="F1576" s="1145" t="s">
        <v>4625</v>
      </c>
      <c r="G1576" s="1146" t="s">
        <v>4626</v>
      </c>
      <c r="H1576" s="1230"/>
    </row>
    <row r="1577" spans="1:11" s="893" customFormat="1" ht="4.5" customHeight="1" x14ac:dyDescent="0.3">
      <c r="A1577" s="721"/>
      <c r="B1577" s="721"/>
      <c r="C1577" s="722"/>
      <c r="D1577" s="722"/>
      <c r="E1577" s="723"/>
      <c r="F1577" s="724"/>
      <c r="G1577" s="725"/>
      <c r="H1577" s="1230"/>
    </row>
    <row r="1578" spans="1:11" ht="15.75" customHeight="1" x14ac:dyDescent="0.3">
      <c r="A1578" s="271" t="s">
        <v>2850</v>
      </c>
      <c r="B1578" s="702" t="s">
        <v>3323</v>
      </c>
      <c r="C1578" s="365"/>
      <c r="D1578" s="704"/>
      <c r="E1578" s="365"/>
      <c r="F1578" s="365"/>
      <c r="G1578" s="366"/>
      <c r="H1578" s="1229"/>
    </row>
    <row r="1579" spans="1:11" ht="26.4" x14ac:dyDescent="0.3">
      <c r="A1579" s="271" t="s">
        <v>2851</v>
      </c>
      <c r="B1579" s="702" t="s">
        <v>2737</v>
      </c>
      <c r="C1579" s="389" t="s">
        <v>3141</v>
      </c>
      <c r="D1579" s="729" t="s">
        <v>3133</v>
      </c>
      <c r="E1579" s="390"/>
      <c r="F1579" s="391"/>
      <c r="G1579" s="392"/>
      <c r="H1579" s="1229"/>
    </row>
    <row r="1580" spans="1:11" ht="39.6" x14ac:dyDescent="0.3">
      <c r="A1580" s="270"/>
      <c r="B1580" s="703" t="s">
        <v>3321</v>
      </c>
      <c r="C1580" s="277" t="s">
        <v>3145</v>
      </c>
      <c r="D1580" s="704" t="s">
        <v>3133</v>
      </c>
      <c r="E1580" s="393">
        <v>4</v>
      </c>
      <c r="F1580" s="747">
        <v>0.15953594748447364</v>
      </c>
      <c r="G1580" s="1163">
        <f>TRUNC(E1580*F1580,2)</f>
        <v>0.63</v>
      </c>
      <c r="H1580" s="1229"/>
      <c r="I1580" s="879"/>
      <c r="J1580" s="1234"/>
      <c r="K1580" s="879"/>
    </row>
    <row r="1581" spans="1:11" s="114" customFormat="1" ht="26.4" x14ac:dyDescent="0.3">
      <c r="A1581" s="270"/>
      <c r="B1581" s="703" t="s">
        <v>3322</v>
      </c>
      <c r="C1581" s="277" t="s">
        <v>3145</v>
      </c>
      <c r="D1581" s="704" t="s">
        <v>3133</v>
      </c>
      <c r="E1581" s="393">
        <v>1</v>
      </c>
      <c r="F1581" s="747">
        <v>29.42</v>
      </c>
      <c r="G1581" s="1163">
        <f>TRUNC(E1581*F1581,2)</f>
        <v>29.42</v>
      </c>
      <c r="H1581" s="1229"/>
      <c r="I1581" s="879"/>
      <c r="J1581" s="1234"/>
      <c r="K1581" s="879"/>
    </row>
    <row r="1582" spans="1:11" s="114" customFormat="1" ht="26.4" x14ac:dyDescent="0.3">
      <c r="A1582" s="545"/>
      <c r="B1582" s="743" t="s">
        <v>3962</v>
      </c>
      <c r="C1582" s="546" t="s">
        <v>3141</v>
      </c>
      <c r="D1582" s="744" t="s">
        <v>3142</v>
      </c>
      <c r="E1582" s="393">
        <v>0.15943036446165135</v>
      </c>
      <c r="F1582" s="747">
        <v>15.11</v>
      </c>
      <c r="G1582" s="1163">
        <f>TRUNC(E1582*F1582,2)</f>
        <v>2.4</v>
      </c>
      <c r="H1582" s="1229"/>
      <c r="I1582" s="879"/>
      <c r="J1582" s="1234"/>
      <c r="K1582" s="879"/>
    </row>
    <row r="1583" spans="1:11" ht="26.4" x14ac:dyDescent="0.3">
      <c r="A1583" s="545"/>
      <c r="B1583" s="743" t="s">
        <v>3961</v>
      </c>
      <c r="C1583" s="546" t="s">
        <v>3141</v>
      </c>
      <c r="D1583" s="744" t="s">
        <v>3142</v>
      </c>
      <c r="E1583" s="393">
        <v>0.15920253902578085</v>
      </c>
      <c r="F1583" s="591">
        <v>19.14</v>
      </c>
      <c r="G1583" s="1163">
        <f>TRUNC(E1583*F1583,2)</f>
        <v>3.04</v>
      </c>
      <c r="H1583" s="1229"/>
      <c r="I1583" s="879"/>
      <c r="J1583" s="1234"/>
      <c r="K1583" s="879"/>
    </row>
    <row r="1584" spans="1:11" x14ac:dyDescent="0.3">
      <c r="A1584" s="1344" t="s">
        <v>4471</v>
      </c>
      <c r="B1584" s="1345"/>
      <c r="C1584" s="1345"/>
      <c r="D1584" s="1345"/>
      <c r="E1584" s="1345"/>
      <c r="F1584" s="1346"/>
      <c r="G1584" s="1152">
        <f>TRUNC(SUM(G1582:G1583),2)</f>
        <v>5.44</v>
      </c>
      <c r="H1584" s="1229"/>
    </row>
    <row r="1585" spans="1:11" x14ac:dyDescent="0.3">
      <c r="A1585" s="1344" t="s">
        <v>4472</v>
      </c>
      <c r="B1585" s="1345"/>
      <c r="C1585" s="1345"/>
      <c r="D1585" s="1345"/>
      <c r="E1585" s="1345"/>
      <c r="F1585" s="1346"/>
      <c r="G1585" s="1152">
        <f>TRUNC(SUM(G1580:G1581),2)</f>
        <v>30.05</v>
      </c>
      <c r="H1585" s="1229"/>
    </row>
    <row r="1586" spans="1:11" x14ac:dyDescent="0.3">
      <c r="A1586" s="1156"/>
      <c r="B1586" s="1154"/>
      <c r="C1586" s="1154"/>
      <c r="D1586" s="1154"/>
      <c r="E1586" s="1154"/>
      <c r="F1586" s="1155" t="s">
        <v>4627</v>
      </c>
      <c r="G1586" s="1152">
        <f>TRUNC(SUM(G1584:G1585),2)</f>
        <v>35.49</v>
      </c>
      <c r="H1586" s="1229"/>
      <c r="J1586" s="1233"/>
    </row>
    <row r="1587" spans="1:11" s="879" customFormat="1" x14ac:dyDescent="0.3">
      <c r="A1587" s="906"/>
      <c r="B1587" s="801"/>
      <c r="C1587" s="906"/>
      <c r="D1587" s="913"/>
      <c r="E1587" s="906"/>
      <c r="F1587" s="906"/>
      <c r="G1587" s="910"/>
      <c r="H1587" s="1229"/>
    </row>
    <row r="1588" spans="1:11" s="879" customFormat="1" x14ac:dyDescent="0.3">
      <c r="A1588" s="906"/>
      <c r="B1588" s="801"/>
      <c r="C1588" s="906"/>
      <c r="D1588" s="913"/>
      <c r="E1588" s="906"/>
      <c r="F1588" s="906"/>
      <c r="G1588" s="910"/>
      <c r="H1588" s="1229"/>
    </row>
    <row r="1589" spans="1:11" s="893" customFormat="1" ht="26.4" x14ac:dyDescent="0.3">
      <c r="A1589" s="1141" t="s">
        <v>3135</v>
      </c>
      <c r="B1589" s="1142" t="s">
        <v>3136</v>
      </c>
      <c r="C1589" s="1143" t="s">
        <v>3137</v>
      </c>
      <c r="D1589" s="1143" t="s">
        <v>3138</v>
      </c>
      <c r="E1589" s="1144" t="s">
        <v>3139</v>
      </c>
      <c r="F1589" s="1145" t="s">
        <v>4625</v>
      </c>
      <c r="G1589" s="1146" t="s">
        <v>4626</v>
      </c>
      <c r="H1589" s="1230"/>
    </row>
    <row r="1590" spans="1:11" s="893" customFormat="1" ht="4.5" customHeight="1" x14ac:dyDescent="0.3">
      <c r="A1590" s="721"/>
      <c r="B1590" s="721"/>
      <c r="C1590" s="722"/>
      <c r="D1590" s="722"/>
      <c r="E1590" s="723"/>
      <c r="F1590" s="724"/>
      <c r="G1590" s="725"/>
      <c r="H1590" s="1230"/>
    </row>
    <row r="1591" spans="1:11" s="693" customFormat="1" ht="15.75" customHeight="1" x14ac:dyDescent="0.3">
      <c r="A1591" s="702" t="s">
        <v>2850</v>
      </c>
      <c r="B1591" s="702" t="s">
        <v>3323</v>
      </c>
      <c r="C1591" s="707"/>
      <c r="D1591" s="704"/>
      <c r="E1591" s="707"/>
      <c r="F1591" s="707"/>
      <c r="G1591" s="708"/>
      <c r="H1591" s="1229"/>
    </row>
    <row r="1592" spans="1:11" s="693" customFormat="1" ht="26.4" x14ac:dyDescent="0.3">
      <c r="A1592" s="702" t="s">
        <v>2855</v>
      </c>
      <c r="B1592" s="702" t="s">
        <v>2713</v>
      </c>
      <c r="C1592" s="729" t="s">
        <v>3141</v>
      </c>
      <c r="D1592" s="729" t="s">
        <v>3133</v>
      </c>
      <c r="E1592" s="730"/>
      <c r="F1592" s="731"/>
      <c r="G1592" s="732"/>
      <c r="H1592" s="1229"/>
    </row>
    <row r="1593" spans="1:11" s="693" customFormat="1" ht="39.6" x14ac:dyDescent="0.3">
      <c r="A1593" s="701"/>
      <c r="B1593" s="703" t="s">
        <v>3321</v>
      </c>
      <c r="C1593" s="704" t="s">
        <v>3145</v>
      </c>
      <c r="D1593" s="704" t="s">
        <v>3133</v>
      </c>
      <c r="E1593" s="733">
        <v>6</v>
      </c>
      <c r="F1593" s="747">
        <v>0.15953594748447358</v>
      </c>
      <c r="G1593" s="1163">
        <f>TRUNC(E1593*F1593,2)</f>
        <v>0.95</v>
      </c>
      <c r="H1593" s="1229"/>
      <c r="I1593" s="879"/>
      <c r="J1593" s="1234"/>
      <c r="K1593" s="879"/>
    </row>
    <row r="1594" spans="1:11" s="699" customFormat="1" ht="26.4" x14ac:dyDescent="0.3">
      <c r="A1594" s="701"/>
      <c r="B1594" s="703" t="s">
        <v>4174</v>
      </c>
      <c r="C1594" s="704" t="s">
        <v>3145</v>
      </c>
      <c r="D1594" s="704" t="s">
        <v>3133</v>
      </c>
      <c r="E1594" s="733">
        <v>1</v>
      </c>
      <c r="F1594" s="747">
        <v>96.66</v>
      </c>
      <c r="G1594" s="1163">
        <f>TRUNC(E1594*F1594,2)</f>
        <v>96.66</v>
      </c>
      <c r="H1594" s="1229"/>
      <c r="I1594" s="879"/>
      <c r="J1594" s="1234"/>
      <c r="K1594" s="879"/>
    </row>
    <row r="1595" spans="1:11" s="699" customFormat="1" ht="26.4" x14ac:dyDescent="0.3">
      <c r="A1595" s="743"/>
      <c r="B1595" s="743" t="s">
        <v>3962</v>
      </c>
      <c r="C1595" s="744" t="s">
        <v>3141</v>
      </c>
      <c r="D1595" s="744" t="s">
        <v>3142</v>
      </c>
      <c r="E1595" s="733">
        <v>0.79767973742236797</v>
      </c>
      <c r="F1595" s="747">
        <v>15.11</v>
      </c>
      <c r="G1595" s="1163">
        <f>TRUNC(E1595*F1595,2)</f>
        <v>12.05</v>
      </c>
      <c r="H1595" s="1229"/>
      <c r="I1595" s="879"/>
      <c r="J1595" s="1234"/>
      <c r="K1595" s="879"/>
    </row>
    <row r="1596" spans="1:11" s="693" customFormat="1" ht="26.4" x14ac:dyDescent="0.3">
      <c r="A1596" s="743"/>
      <c r="B1596" s="743" t="s">
        <v>3961</v>
      </c>
      <c r="C1596" s="744" t="s">
        <v>3141</v>
      </c>
      <c r="D1596" s="744" t="s">
        <v>3142</v>
      </c>
      <c r="E1596" s="733">
        <v>0.79767973742236786</v>
      </c>
      <c r="F1596" s="591">
        <v>19.14</v>
      </c>
      <c r="G1596" s="1163">
        <f>TRUNC(E1596*F1596,2)</f>
        <v>15.26</v>
      </c>
      <c r="H1596" s="1229"/>
      <c r="I1596" s="879"/>
      <c r="J1596" s="1234"/>
      <c r="K1596" s="879"/>
    </row>
    <row r="1597" spans="1:11" s="693" customFormat="1" x14ac:dyDescent="0.3">
      <c r="A1597" s="1344" t="s">
        <v>4471</v>
      </c>
      <c r="B1597" s="1345"/>
      <c r="C1597" s="1345"/>
      <c r="D1597" s="1345"/>
      <c r="E1597" s="1345"/>
      <c r="F1597" s="1346"/>
      <c r="G1597" s="1152">
        <f>TRUNC(SUM(G1595:G1596),2)</f>
        <v>27.31</v>
      </c>
      <c r="H1597" s="1229"/>
    </row>
    <row r="1598" spans="1:11" s="693" customFormat="1" x14ac:dyDescent="0.3">
      <c r="A1598" s="1344" t="s">
        <v>4472</v>
      </c>
      <c r="B1598" s="1345"/>
      <c r="C1598" s="1345"/>
      <c r="D1598" s="1345"/>
      <c r="E1598" s="1345"/>
      <c r="F1598" s="1346"/>
      <c r="G1598" s="1152">
        <f>TRUNC(SUM(G1593:G1594),2)</f>
        <v>97.61</v>
      </c>
      <c r="H1598" s="1229"/>
    </row>
    <row r="1599" spans="1:11" s="693" customFormat="1" x14ac:dyDescent="0.3">
      <c r="A1599" s="1156"/>
      <c r="B1599" s="1154"/>
      <c r="C1599" s="1154"/>
      <c r="D1599" s="1154"/>
      <c r="E1599" s="1154"/>
      <c r="F1599" s="1155" t="s">
        <v>4627</v>
      </c>
      <c r="G1599" s="1152">
        <f>TRUNC(SUM(G1597:G1598),2)</f>
        <v>124.92</v>
      </c>
      <c r="H1599" s="1229"/>
      <c r="J1599" s="1233"/>
    </row>
    <row r="1600" spans="1:11" s="879" customFormat="1" x14ac:dyDescent="0.3">
      <c r="A1600" s="906"/>
      <c r="B1600" s="801"/>
      <c r="C1600" s="906"/>
      <c r="D1600" s="913"/>
      <c r="E1600" s="906"/>
      <c r="F1600" s="906"/>
      <c r="G1600" s="910"/>
      <c r="H1600" s="1229"/>
    </row>
    <row r="1601" spans="1:16" s="879" customFormat="1" x14ac:dyDescent="0.3">
      <c r="A1601" s="906"/>
      <c r="B1601" s="801"/>
      <c r="C1601" s="906"/>
      <c r="D1601" s="913"/>
      <c r="E1601" s="906"/>
      <c r="F1601" s="906"/>
      <c r="G1601" s="910"/>
      <c r="H1601" s="1229"/>
    </row>
    <row r="1602" spans="1:16" s="893" customFormat="1" ht="26.4" x14ac:dyDescent="0.3">
      <c r="A1602" s="1141" t="s">
        <v>3135</v>
      </c>
      <c r="B1602" s="1142" t="s">
        <v>3136</v>
      </c>
      <c r="C1602" s="1143" t="s">
        <v>3137</v>
      </c>
      <c r="D1602" s="1143" t="s">
        <v>3138</v>
      </c>
      <c r="E1602" s="1144" t="s">
        <v>3139</v>
      </c>
      <c r="F1602" s="1145" t="s">
        <v>4625</v>
      </c>
      <c r="G1602" s="1146" t="s">
        <v>4626</v>
      </c>
      <c r="H1602" s="1230"/>
    </row>
    <row r="1603" spans="1:16" s="893" customFormat="1" ht="4.5" customHeight="1" x14ac:dyDescent="0.3">
      <c r="A1603" s="721"/>
      <c r="B1603" s="721"/>
      <c r="C1603" s="722"/>
      <c r="D1603" s="722"/>
      <c r="E1603" s="723"/>
      <c r="F1603" s="724"/>
      <c r="G1603" s="725"/>
      <c r="H1603" s="1230"/>
    </row>
    <row r="1604" spans="1:16" s="114" customFormat="1" x14ac:dyDescent="0.3">
      <c r="A1604" s="702" t="s">
        <v>2850</v>
      </c>
      <c r="B1604" s="702" t="s">
        <v>3323</v>
      </c>
      <c r="C1604" s="423"/>
      <c r="D1604" s="791"/>
      <c r="E1604" s="424"/>
      <c r="F1604" s="424"/>
      <c r="G1604" s="425"/>
      <c r="H1604" s="1229"/>
      <c r="I1604"/>
      <c r="J1604" s="372"/>
      <c r="K1604" s="432"/>
      <c r="L1604" s="432"/>
      <c r="M1604" s="432"/>
      <c r="N1604" s="432"/>
      <c r="O1604" s="432"/>
      <c r="P1604" s="433"/>
    </row>
    <row r="1605" spans="1:16" s="114" customFormat="1" ht="26.4" x14ac:dyDescent="0.3">
      <c r="A1605" s="702" t="s">
        <v>2856</v>
      </c>
      <c r="B1605" s="702" t="s">
        <v>2714</v>
      </c>
      <c r="C1605" s="389" t="s">
        <v>3141</v>
      </c>
      <c r="D1605" s="729" t="s">
        <v>3133</v>
      </c>
      <c r="E1605" s="390"/>
      <c r="F1605" s="391"/>
      <c r="G1605" s="392"/>
      <c r="H1605" s="1229"/>
      <c r="I1605"/>
      <c r="J1605" s="372"/>
      <c r="K1605" s="432"/>
      <c r="L1605" s="432"/>
      <c r="M1605" s="432"/>
      <c r="N1605" s="432"/>
      <c r="O1605" s="432"/>
      <c r="P1605" s="433"/>
    </row>
    <row r="1606" spans="1:16" s="114" customFormat="1" ht="39.6" x14ac:dyDescent="0.3">
      <c r="A1606" s="914"/>
      <c r="B1606" s="703" t="s">
        <v>3321</v>
      </c>
      <c r="C1606" s="277" t="s">
        <v>3145</v>
      </c>
      <c r="D1606" s="704" t="s">
        <v>3133</v>
      </c>
      <c r="E1606" s="393">
        <v>6</v>
      </c>
      <c r="F1606" s="747">
        <v>0.15953594748447356</v>
      </c>
      <c r="G1606" s="1163">
        <f>TRUNC(E1606*F1606,2)</f>
        <v>0.95</v>
      </c>
      <c r="H1606" s="1229"/>
      <c r="I1606" s="879"/>
      <c r="J1606" s="1234"/>
      <c r="K1606" s="879"/>
      <c r="L1606" s="432"/>
      <c r="M1606" s="432"/>
      <c r="N1606" s="432"/>
      <c r="O1606" s="432"/>
      <c r="P1606" s="433"/>
    </row>
    <row r="1607" spans="1:16" s="114" customFormat="1" ht="26.4" x14ac:dyDescent="0.3">
      <c r="A1607" s="914"/>
      <c r="B1607" s="703" t="s">
        <v>3751</v>
      </c>
      <c r="C1607" s="383" t="s">
        <v>3145</v>
      </c>
      <c r="D1607" s="728" t="s">
        <v>3133</v>
      </c>
      <c r="E1607" s="419">
        <v>1</v>
      </c>
      <c r="F1607" s="747">
        <v>119.74</v>
      </c>
      <c r="G1607" s="1163">
        <f>TRUNC(E1607*F1607,2)</f>
        <v>119.74</v>
      </c>
      <c r="H1607" s="1229"/>
      <c r="I1607" s="879"/>
      <c r="J1607" s="1234"/>
      <c r="K1607" s="879"/>
      <c r="L1607" s="432"/>
      <c r="M1607" s="432"/>
      <c r="N1607" s="432"/>
      <c r="O1607" s="432"/>
      <c r="P1607" s="433"/>
    </row>
    <row r="1608" spans="1:16" s="114" customFormat="1" x14ac:dyDescent="0.3">
      <c r="A1608" s="914"/>
      <c r="B1608" s="743" t="s">
        <v>3957</v>
      </c>
      <c r="C1608" s="546" t="s">
        <v>3141</v>
      </c>
      <c r="D1608" s="744" t="s">
        <v>3142</v>
      </c>
      <c r="E1608" s="393">
        <v>0.79767973742236797</v>
      </c>
      <c r="F1608" s="747">
        <v>19.12</v>
      </c>
      <c r="G1608" s="1163">
        <f>TRUNC(E1608*F1608,2)</f>
        <v>15.25</v>
      </c>
      <c r="H1608" s="1229"/>
      <c r="I1608" s="879"/>
      <c r="J1608" s="1234"/>
      <c r="K1608" s="879"/>
      <c r="L1608" s="432"/>
      <c r="M1608" s="432"/>
      <c r="N1608" s="432"/>
      <c r="O1608" s="432"/>
      <c r="P1608" s="433"/>
    </row>
    <row r="1609" spans="1:16" x14ac:dyDescent="0.3">
      <c r="A1609" s="914"/>
      <c r="B1609" s="743" t="s">
        <v>3958</v>
      </c>
      <c r="C1609" s="546" t="s">
        <v>3141</v>
      </c>
      <c r="D1609" s="744" t="s">
        <v>3142</v>
      </c>
      <c r="E1609" s="393">
        <v>0.79767973742236797</v>
      </c>
      <c r="F1609" s="747">
        <v>14.3</v>
      </c>
      <c r="G1609" s="1163">
        <f>TRUNC(E1609*F1609,2)</f>
        <v>11.4</v>
      </c>
      <c r="H1609" s="1229"/>
      <c r="I1609" s="879"/>
      <c r="J1609" s="1234"/>
      <c r="K1609" s="879"/>
      <c r="L1609" s="372"/>
      <c r="M1609" s="372"/>
      <c r="N1609" s="372"/>
      <c r="O1609" s="372"/>
      <c r="P1609" s="373"/>
    </row>
    <row r="1610" spans="1:16" x14ac:dyDescent="0.3">
      <c r="A1610" s="1344" t="s">
        <v>4471</v>
      </c>
      <c r="B1610" s="1345"/>
      <c r="C1610" s="1345"/>
      <c r="D1610" s="1345"/>
      <c r="E1610" s="1345"/>
      <c r="F1610" s="1346"/>
      <c r="G1610" s="1152">
        <f>TRUNC(SUM(G1608:G1609),2)</f>
        <v>26.65</v>
      </c>
      <c r="H1610" s="1229"/>
      <c r="J1610" s="372"/>
      <c r="K1610" s="372"/>
      <c r="L1610" s="372"/>
      <c r="M1610" s="372"/>
      <c r="N1610" s="372"/>
      <c r="O1610" s="372"/>
      <c r="P1610" s="373"/>
    </row>
    <row r="1611" spans="1:16" x14ac:dyDescent="0.3">
      <c r="A1611" s="1344" t="s">
        <v>4472</v>
      </c>
      <c r="B1611" s="1345"/>
      <c r="C1611" s="1345"/>
      <c r="D1611" s="1345"/>
      <c r="E1611" s="1345"/>
      <c r="F1611" s="1346"/>
      <c r="G1611" s="1152">
        <f>TRUNC(SUM(G1606:G1607),2)</f>
        <v>120.69</v>
      </c>
      <c r="H1611" s="1229"/>
      <c r="J1611" s="372"/>
      <c r="K1611" s="372"/>
      <c r="L1611" s="372"/>
      <c r="M1611" s="372"/>
      <c r="N1611" s="372"/>
      <c r="O1611" s="372"/>
      <c r="P1611" s="373"/>
    </row>
    <row r="1612" spans="1:16" x14ac:dyDescent="0.3">
      <c r="A1612" s="1156"/>
      <c r="B1612" s="1154"/>
      <c r="C1612" s="1154"/>
      <c r="D1612" s="1154"/>
      <c r="E1612" s="1154"/>
      <c r="F1612" s="1155" t="s">
        <v>4627</v>
      </c>
      <c r="G1612" s="1152">
        <f>TRUNC(SUM(G1610:G1611),2)</f>
        <v>147.34</v>
      </c>
      <c r="H1612" s="1229"/>
      <c r="J1612" s="1233"/>
      <c r="K1612" s="372"/>
      <c r="L1612" s="372"/>
      <c r="M1612" s="372"/>
      <c r="N1612" s="372"/>
      <c r="O1612" s="372"/>
      <c r="P1612" s="373"/>
    </row>
    <row r="1613" spans="1:16" s="879" customFormat="1" x14ac:dyDescent="0.3">
      <c r="A1613" s="906"/>
      <c r="B1613" s="801"/>
      <c r="C1613" s="906"/>
      <c r="D1613" s="913"/>
      <c r="E1613" s="906"/>
      <c r="F1613" s="906"/>
      <c r="G1613" s="910"/>
      <c r="H1613" s="1229"/>
    </row>
    <row r="1614" spans="1:16" s="879" customFormat="1" x14ac:dyDescent="0.3">
      <c r="A1614" s="906"/>
      <c r="B1614" s="801"/>
      <c r="C1614" s="906"/>
      <c r="D1614" s="913"/>
      <c r="E1614" s="906"/>
      <c r="F1614" s="906"/>
      <c r="G1614" s="910"/>
      <c r="H1614" s="1229"/>
    </row>
    <row r="1615" spans="1:16" s="893" customFormat="1" ht="26.4" x14ac:dyDescent="0.3">
      <c r="A1615" s="1141" t="s">
        <v>3135</v>
      </c>
      <c r="B1615" s="1142" t="s">
        <v>3136</v>
      </c>
      <c r="C1615" s="1143" t="s">
        <v>3137</v>
      </c>
      <c r="D1615" s="1143" t="s">
        <v>3138</v>
      </c>
      <c r="E1615" s="1144" t="s">
        <v>3139</v>
      </c>
      <c r="F1615" s="1145" t="s">
        <v>4625</v>
      </c>
      <c r="G1615" s="1146" t="s">
        <v>4626</v>
      </c>
      <c r="H1615" s="1230"/>
    </row>
    <row r="1616" spans="1:16" s="893" customFormat="1" ht="4.5" customHeight="1" x14ac:dyDescent="0.3">
      <c r="A1616" s="721"/>
      <c r="B1616" s="721"/>
      <c r="C1616" s="722"/>
      <c r="D1616" s="722"/>
      <c r="E1616" s="723"/>
      <c r="F1616" s="724"/>
      <c r="G1616" s="725"/>
      <c r="H1616" s="1230"/>
    </row>
    <row r="1617" spans="1:16" s="893" customFormat="1" x14ac:dyDescent="0.3">
      <c r="A1617" s="702" t="s">
        <v>2850</v>
      </c>
      <c r="B1617" s="702" t="s">
        <v>3323</v>
      </c>
      <c r="C1617" s="423"/>
      <c r="D1617" s="791"/>
      <c r="E1617" s="424"/>
      <c r="F1617" s="424"/>
      <c r="G1617" s="425"/>
      <c r="H1617" s="1229"/>
      <c r="I1617" s="879"/>
      <c r="J1617" s="866"/>
      <c r="K1617" s="906"/>
      <c r="L1617" s="906"/>
      <c r="M1617" s="906"/>
      <c r="N1617" s="906"/>
      <c r="O1617" s="906"/>
      <c r="P1617" s="910"/>
    </row>
    <row r="1618" spans="1:16" s="699" customFormat="1" ht="26.4" x14ac:dyDescent="0.3">
      <c r="A1618" s="702" t="s">
        <v>2857</v>
      </c>
      <c r="B1618" s="702" t="s">
        <v>2715</v>
      </c>
      <c r="C1618" s="729" t="s">
        <v>3141</v>
      </c>
      <c r="D1618" s="729" t="s">
        <v>3133</v>
      </c>
      <c r="E1618" s="730"/>
      <c r="F1618" s="731"/>
      <c r="G1618" s="732"/>
      <c r="H1618" s="1229"/>
      <c r="I1618" s="693"/>
      <c r="J1618" s="719"/>
      <c r="K1618" s="736"/>
      <c r="L1618" s="736"/>
      <c r="M1618" s="736"/>
      <c r="N1618" s="736"/>
      <c r="O1618" s="736"/>
      <c r="P1618" s="740"/>
    </row>
    <row r="1619" spans="1:16" s="699" customFormat="1" ht="39.6" x14ac:dyDescent="0.3">
      <c r="A1619" s="914"/>
      <c r="B1619" s="703" t="s">
        <v>3321</v>
      </c>
      <c r="C1619" s="704" t="s">
        <v>3145</v>
      </c>
      <c r="D1619" s="704" t="s">
        <v>3133</v>
      </c>
      <c r="E1619" s="733">
        <v>6</v>
      </c>
      <c r="F1619" s="747">
        <v>0.15953594748447356</v>
      </c>
      <c r="G1619" s="1163">
        <f>TRUNC(E1619*F1619,2)</f>
        <v>0.95</v>
      </c>
      <c r="H1619" s="1229"/>
      <c r="I1619" s="879"/>
      <c r="J1619" s="1234"/>
      <c r="K1619" s="879"/>
      <c r="L1619" s="736"/>
      <c r="M1619" s="736"/>
      <c r="N1619" s="736"/>
      <c r="O1619" s="736"/>
      <c r="P1619" s="740"/>
    </row>
    <row r="1620" spans="1:16" s="699" customFormat="1" ht="26.4" x14ac:dyDescent="0.3">
      <c r="A1620" s="914"/>
      <c r="B1620" s="703" t="s">
        <v>4176</v>
      </c>
      <c r="C1620" s="728" t="s">
        <v>3145</v>
      </c>
      <c r="D1620" s="728" t="s">
        <v>3133</v>
      </c>
      <c r="E1620" s="747">
        <v>1</v>
      </c>
      <c r="F1620" s="747">
        <v>267.95</v>
      </c>
      <c r="G1620" s="1163">
        <f>TRUNC(E1620*F1620,2)</f>
        <v>267.95</v>
      </c>
      <c r="H1620" s="1229"/>
      <c r="I1620" s="879"/>
      <c r="J1620" s="1234"/>
      <c r="K1620" s="879"/>
      <c r="L1620" s="736"/>
      <c r="M1620" s="736"/>
      <c r="N1620" s="736"/>
      <c r="O1620" s="736"/>
      <c r="P1620" s="740"/>
    </row>
    <row r="1621" spans="1:16" s="699" customFormat="1" x14ac:dyDescent="0.3">
      <c r="A1621" s="914"/>
      <c r="B1621" s="743" t="s">
        <v>3957</v>
      </c>
      <c r="C1621" s="744" t="s">
        <v>3141</v>
      </c>
      <c r="D1621" s="744" t="s">
        <v>3142</v>
      </c>
      <c r="E1621" s="733">
        <v>0.79767973742236786</v>
      </c>
      <c r="F1621" s="747">
        <v>19.12</v>
      </c>
      <c r="G1621" s="1163">
        <f>TRUNC(E1621*F1621,2)</f>
        <v>15.25</v>
      </c>
      <c r="H1621" s="1229"/>
      <c r="I1621" s="879"/>
      <c r="J1621" s="1234"/>
      <c r="K1621" s="879"/>
      <c r="L1621" s="736"/>
      <c r="M1621" s="736"/>
      <c r="N1621" s="736"/>
      <c r="O1621" s="736"/>
      <c r="P1621" s="740"/>
    </row>
    <row r="1622" spans="1:16" s="693" customFormat="1" x14ac:dyDescent="0.3">
      <c r="A1622" s="914"/>
      <c r="B1622" s="743" t="s">
        <v>3958</v>
      </c>
      <c r="C1622" s="744" t="s">
        <v>3141</v>
      </c>
      <c r="D1622" s="744" t="s">
        <v>3142</v>
      </c>
      <c r="E1622" s="733">
        <v>0.79767973742236775</v>
      </c>
      <c r="F1622" s="747">
        <v>14.3</v>
      </c>
      <c r="G1622" s="1163">
        <f>TRUNC(E1622*F1622,2)</f>
        <v>11.4</v>
      </c>
      <c r="H1622" s="1229"/>
      <c r="I1622" s="879"/>
      <c r="J1622" s="1234"/>
      <c r="K1622" s="879"/>
      <c r="L1622" s="719"/>
      <c r="M1622" s="719"/>
      <c r="N1622" s="719"/>
      <c r="O1622" s="719"/>
      <c r="P1622" s="720"/>
    </row>
    <row r="1623" spans="1:16" s="693" customFormat="1" x14ac:dyDescent="0.3">
      <c r="A1623" s="1344" t="s">
        <v>4471</v>
      </c>
      <c r="B1623" s="1345"/>
      <c r="C1623" s="1345"/>
      <c r="D1623" s="1345"/>
      <c r="E1623" s="1345"/>
      <c r="F1623" s="1346"/>
      <c r="G1623" s="1152">
        <f>TRUNC(SUM(G1621:G1622),2)</f>
        <v>26.65</v>
      </c>
      <c r="H1623" s="1229"/>
      <c r="J1623" s="719"/>
      <c r="K1623" s="719"/>
      <c r="L1623" s="719"/>
      <c r="M1623" s="719"/>
      <c r="N1623" s="719"/>
      <c r="O1623" s="719"/>
      <c r="P1623" s="720"/>
    </row>
    <row r="1624" spans="1:16" s="693" customFormat="1" x14ac:dyDescent="0.3">
      <c r="A1624" s="1344" t="s">
        <v>4472</v>
      </c>
      <c r="B1624" s="1345"/>
      <c r="C1624" s="1345"/>
      <c r="D1624" s="1345"/>
      <c r="E1624" s="1345"/>
      <c r="F1624" s="1346"/>
      <c r="G1624" s="1152">
        <f>TRUNC(SUM(G1619:G1620),2)</f>
        <v>268.89999999999998</v>
      </c>
      <c r="H1624" s="1229"/>
      <c r="J1624" s="719"/>
      <c r="K1624" s="719"/>
      <c r="L1624" s="719"/>
      <c r="M1624" s="719"/>
      <c r="N1624" s="719"/>
      <c r="O1624" s="719"/>
      <c r="P1624" s="720"/>
    </row>
    <row r="1625" spans="1:16" s="693" customFormat="1" x14ac:dyDescent="0.3">
      <c r="A1625" s="1156"/>
      <c r="B1625" s="1154"/>
      <c r="C1625" s="1154"/>
      <c r="D1625" s="1154"/>
      <c r="E1625" s="1154"/>
      <c r="F1625" s="1155" t="s">
        <v>4627</v>
      </c>
      <c r="G1625" s="1152">
        <f>TRUNC(SUM(G1623:G1624),2)</f>
        <v>295.55</v>
      </c>
      <c r="H1625" s="1229"/>
      <c r="J1625" s="1233"/>
      <c r="K1625" s="719"/>
      <c r="L1625" s="719"/>
      <c r="M1625" s="719"/>
      <c r="N1625" s="719"/>
      <c r="O1625" s="719"/>
      <c r="P1625" s="720"/>
    </row>
    <row r="1626" spans="1:16" s="879" customFormat="1" x14ac:dyDescent="0.3">
      <c r="A1626" s="906"/>
      <c r="B1626" s="801"/>
      <c r="C1626" s="906"/>
      <c r="D1626" s="913"/>
      <c r="E1626" s="906"/>
      <c r="F1626" s="906"/>
      <c r="G1626" s="910"/>
      <c r="H1626" s="1229"/>
    </row>
    <row r="1627" spans="1:16" s="879" customFormat="1" x14ac:dyDescent="0.3">
      <c r="A1627" s="906"/>
      <c r="B1627" s="801"/>
      <c r="C1627" s="906"/>
      <c r="D1627" s="913"/>
      <c r="E1627" s="906"/>
      <c r="F1627" s="906"/>
      <c r="G1627" s="910"/>
      <c r="H1627" s="1229"/>
    </row>
    <row r="1628" spans="1:16" s="893" customFormat="1" ht="26.4" x14ac:dyDescent="0.3">
      <c r="A1628" s="1141" t="s">
        <v>3135</v>
      </c>
      <c r="B1628" s="1142" t="s">
        <v>3136</v>
      </c>
      <c r="C1628" s="1143" t="s">
        <v>3137</v>
      </c>
      <c r="D1628" s="1143" t="s">
        <v>3138</v>
      </c>
      <c r="E1628" s="1144" t="s">
        <v>3139</v>
      </c>
      <c r="F1628" s="1145" t="s">
        <v>4625</v>
      </c>
      <c r="G1628" s="1146" t="s">
        <v>4626</v>
      </c>
      <c r="H1628" s="1230"/>
    </row>
    <row r="1629" spans="1:16" s="893" customFormat="1" ht="4.5" customHeight="1" x14ac:dyDescent="0.3">
      <c r="A1629" s="721"/>
      <c r="B1629" s="721"/>
      <c r="C1629" s="722"/>
      <c r="D1629" s="722"/>
      <c r="E1629" s="723"/>
      <c r="F1629" s="724"/>
      <c r="G1629" s="725"/>
      <c r="H1629" s="1230"/>
    </row>
    <row r="1630" spans="1:16" x14ac:dyDescent="0.3">
      <c r="A1630" s="271" t="s">
        <v>3737</v>
      </c>
      <c r="B1630" s="702" t="s">
        <v>3738</v>
      </c>
      <c r="C1630" s="423"/>
      <c r="D1630" s="791"/>
      <c r="E1630" s="424"/>
      <c r="F1630" s="424"/>
      <c r="G1630" s="425"/>
      <c r="H1630" s="1229"/>
      <c r="J1630" s="372"/>
      <c r="K1630" s="372"/>
      <c r="L1630" s="372"/>
      <c r="M1630" s="372"/>
      <c r="N1630" s="372"/>
      <c r="O1630" s="372"/>
      <c r="P1630" s="373"/>
    </row>
    <row r="1631" spans="1:16" x14ac:dyDescent="0.3">
      <c r="A1631" s="271" t="s">
        <v>3739</v>
      </c>
      <c r="B1631" s="702" t="str">
        <f>'Planilha orçamentária'!D1278</f>
        <v>Instalação de Pontaletes de Aço</v>
      </c>
      <c r="C1631" s="389" t="s">
        <v>3141</v>
      </c>
      <c r="D1631" s="729" t="s">
        <v>3133</v>
      </c>
      <c r="E1631" s="390"/>
      <c r="F1631" s="391"/>
      <c r="G1631" s="392"/>
      <c r="H1631" s="1229"/>
      <c r="J1631" s="372"/>
      <c r="K1631" s="372"/>
      <c r="L1631" s="372"/>
      <c r="M1631" s="372"/>
      <c r="N1631" s="372"/>
      <c r="O1631" s="372"/>
      <c r="P1631" s="373"/>
    </row>
    <row r="1632" spans="1:16" ht="26.4" x14ac:dyDescent="0.3">
      <c r="A1632" s="914"/>
      <c r="B1632" s="551" t="s">
        <v>3968</v>
      </c>
      <c r="C1632" s="546" t="s">
        <v>3141</v>
      </c>
      <c r="D1632" s="744" t="s">
        <v>3142</v>
      </c>
      <c r="E1632" s="393">
        <v>1.5953594748447362</v>
      </c>
      <c r="F1632" s="747">
        <v>15.4</v>
      </c>
      <c r="G1632" s="1163">
        <f>TRUNC(E1632*F1632,2)</f>
        <v>24.56</v>
      </c>
      <c r="H1632" s="1229"/>
      <c r="I1632" s="879"/>
      <c r="J1632" s="1234"/>
      <c r="K1632" s="879"/>
      <c r="L1632" s="372"/>
      <c r="M1632" s="372"/>
      <c r="N1632" s="372"/>
      <c r="O1632" s="372"/>
      <c r="P1632" s="373"/>
    </row>
    <row r="1633" spans="1:16" x14ac:dyDescent="0.3">
      <c r="A1633" s="914"/>
      <c r="B1633" s="743" t="s">
        <v>3958</v>
      </c>
      <c r="C1633" s="546" t="s">
        <v>3141</v>
      </c>
      <c r="D1633" s="746" t="s">
        <v>3142</v>
      </c>
      <c r="E1633" s="419">
        <v>1.5953594748447362</v>
      </c>
      <c r="F1633" s="747">
        <v>14.3</v>
      </c>
      <c r="G1633" s="1163">
        <f>TRUNC(E1633*F1633,2)</f>
        <v>22.81</v>
      </c>
      <c r="H1633" s="1229"/>
      <c r="I1633" s="879"/>
      <c r="J1633" s="1234"/>
      <c r="K1633" s="879"/>
      <c r="L1633" s="372"/>
      <c r="M1633" s="372"/>
      <c r="N1633" s="372"/>
      <c r="O1633" s="372"/>
      <c r="P1633" s="373"/>
    </row>
    <row r="1634" spans="1:16" ht="26.4" x14ac:dyDescent="0.3">
      <c r="A1634" s="914"/>
      <c r="B1634" s="703" t="s">
        <v>4105</v>
      </c>
      <c r="C1634" s="383" t="s">
        <v>3145</v>
      </c>
      <c r="D1634" s="704" t="s">
        <v>3133</v>
      </c>
      <c r="E1634" s="393">
        <v>3</v>
      </c>
      <c r="F1634" s="747">
        <v>1.6511970564643017</v>
      </c>
      <c r="G1634" s="1163">
        <f>TRUNC(E1634*F1634,2)</f>
        <v>4.95</v>
      </c>
      <c r="H1634" s="1229"/>
      <c r="I1634" s="879"/>
      <c r="J1634" s="1234"/>
      <c r="K1634" s="879"/>
      <c r="L1634" s="372"/>
      <c r="M1634" s="372"/>
      <c r="N1634" s="372"/>
      <c r="O1634" s="372"/>
      <c r="P1634" s="373"/>
    </row>
    <row r="1635" spans="1:16" ht="26.4" x14ac:dyDescent="0.3">
      <c r="A1635" s="914"/>
      <c r="B1635" s="703" t="s">
        <v>4564</v>
      </c>
      <c r="C1635" s="383" t="s">
        <v>3145</v>
      </c>
      <c r="D1635" s="704" t="s">
        <v>3133</v>
      </c>
      <c r="E1635" s="393">
        <v>2</v>
      </c>
      <c r="F1635" s="747">
        <v>1.2350000000000001</v>
      </c>
      <c r="G1635" s="1163">
        <f>TRUNC(E1635*F1635,2)</f>
        <v>2.4700000000000002</v>
      </c>
      <c r="H1635" s="1229"/>
      <c r="I1635" s="879"/>
      <c r="J1635" s="1234"/>
      <c r="K1635" s="879"/>
      <c r="L1635" s="372"/>
      <c r="M1635" s="372"/>
      <c r="N1635" s="372"/>
      <c r="O1635" s="372"/>
      <c r="P1635" s="373"/>
    </row>
    <row r="1636" spans="1:16" x14ac:dyDescent="0.3">
      <c r="A1636" s="1344" t="s">
        <v>4471</v>
      </c>
      <c r="B1636" s="1345"/>
      <c r="C1636" s="1345"/>
      <c r="D1636" s="1345"/>
      <c r="E1636" s="1345"/>
      <c r="F1636" s="1346"/>
      <c r="G1636" s="1152">
        <f>TRUNC(SUM(G1632:G1633),2)</f>
        <v>47.37</v>
      </c>
      <c r="H1636" s="1229"/>
      <c r="J1636" s="372"/>
      <c r="K1636" s="372"/>
      <c r="L1636" s="372"/>
      <c r="M1636" s="372"/>
      <c r="N1636" s="372"/>
      <c r="O1636" s="372"/>
      <c r="P1636" s="373"/>
    </row>
    <row r="1637" spans="1:16" x14ac:dyDescent="0.3">
      <c r="A1637" s="1344" t="s">
        <v>4472</v>
      </c>
      <c r="B1637" s="1345"/>
      <c r="C1637" s="1345"/>
      <c r="D1637" s="1345"/>
      <c r="E1637" s="1345"/>
      <c r="F1637" s="1346"/>
      <c r="G1637" s="1152">
        <f>TRUNC(SUM(G1634:G1635),2)</f>
        <v>7.42</v>
      </c>
      <c r="H1637" s="1229"/>
      <c r="J1637" s="372"/>
      <c r="K1637" s="372"/>
      <c r="L1637" s="372"/>
      <c r="M1637" s="372"/>
      <c r="N1637" s="372"/>
      <c r="O1637" s="372"/>
      <c r="P1637" s="373"/>
    </row>
    <row r="1638" spans="1:16" x14ac:dyDescent="0.3">
      <c r="A1638" s="1156"/>
      <c r="B1638" s="1154"/>
      <c r="C1638" s="1154"/>
      <c r="D1638" s="1154"/>
      <c r="E1638" s="1154"/>
      <c r="F1638" s="1155" t="s">
        <v>4627</v>
      </c>
      <c r="G1638" s="1152">
        <f>TRUNC(SUM(G1636:G1637),2)</f>
        <v>54.79</v>
      </c>
      <c r="H1638" s="1229"/>
      <c r="J1638" s="1233"/>
      <c r="K1638" s="372"/>
      <c r="L1638" s="372"/>
      <c r="M1638" s="372"/>
      <c r="N1638" s="372"/>
      <c r="O1638" s="372"/>
      <c r="P1638" s="373"/>
    </row>
    <row r="1639" spans="1:16" s="879" customFormat="1" x14ac:dyDescent="0.3">
      <c r="A1639" s="906"/>
      <c r="B1639" s="801"/>
      <c r="C1639" s="906"/>
      <c r="D1639" s="913"/>
      <c r="E1639" s="906"/>
      <c r="F1639" s="906"/>
      <c r="G1639" s="910"/>
      <c r="H1639" s="1229"/>
    </row>
    <row r="1640" spans="1:16" s="879" customFormat="1" x14ac:dyDescent="0.3">
      <c r="A1640" s="906"/>
      <c r="B1640" s="801"/>
      <c r="C1640" s="906"/>
      <c r="D1640" s="913"/>
      <c r="E1640" s="906"/>
      <c r="F1640" s="906"/>
      <c r="G1640" s="910"/>
      <c r="H1640" s="1229"/>
    </row>
    <row r="1641" spans="1:16" s="893" customFormat="1" ht="26.4" x14ac:dyDescent="0.3">
      <c r="A1641" s="1141" t="s">
        <v>3135</v>
      </c>
      <c r="B1641" s="1142" t="s">
        <v>3136</v>
      </c>
      <c r="C1641" s="1143" t="s">
        <v>3137</v>
      </c>
      <c r="D1641" s="1143" t="s">
        <v>3138</v>
      </c>
      <c r="E1641" s="1144" t="s">
        <v>3139</v>
      </c>
      <c r="F1641" s="1145" t="s">
        <v>4625</v>
      </c>
      <c r="G1641" s="1146" t="s">
        <v>4626</v>
      </c>
      <c r="H1641" s="1230"/>
    </row>
    <row r="1642" spans="1:16" s="893" customFormat="1" ht="4.5" customHeight="1" x14ac:dyDescent="0.3">
      <c r="A1642" s="721"/>
      <c r="B1642" s="721"/>
      <c r="C1642" s="722"/>
      <c r="D1642" s="722"/>
      <c r="E1642" s="723"/>
      <c r="F1642" s="724"/>
      <c r="G1642" s="725"/>
      <c r="H1642" s="1230"/>
    </row>
    <row r="1643" spans="1:16" s="693" customFormat="1" x14ac:dyDescent="0.3">
      <c r="A1643" s="741" t="s">
        <v>1517</v>
      </c>
      <c r="B1643" s="524" t="s">
        <v>1303</v>
      </c>
      <c r="C1643" s="448"/>
      <c r="D1643" s="728"/>
      <c r="E1643" s="448"/>
      <c r="F1643" s="448"/>
      <c r="G1643" s="449"/>
      <c r="H1643" s="1229"/>
      <c r="J1643" s="719"/>
      <c r="K1643" s="719"/>
      <c r="L1643" s="719"/>
      <c r="M1643" s="719"/>
      <c r="N1643" s="719"/>
      <c r="O1643" s="719"/>
      <c r="P1643" s="720"/>
    </row>
    <row r="1644" spans="1:16" s="693" customFormat="1" x14ac:dyDescent="0.3">
      <c r="A1644" s="741" t="s">
        <v>2588</v>
      </c>
      <c r="B1644" s="524" t="s">
        <v>3334</v>
      </c>
      <c r="C1644" s="451" t="s">
        <v>3141</v>
      </c>
      <c r="D1644" s="451"/>
      <c r="E1644" s="452"/>
      <c r="F1644" s="453"/>
      <c r="G1644" s="454"/>
      <c r="H1644" s="1229"/>
      <c r="J1644" s="719"/>
      <c r="K1644" s="719"/>
      <c r="L1644" s="719"/>
      <c r="M1644" s="719"/>
      <c r="N1644" s="719"/>
      <c r="O1644" s="719"/>
      <c r="P1644" s="720"/>
    </row>
    <row r="1645" spans="1:16" s="693" customFormat="1" ht="26.4" x14ac:dyDescent="0.3">
      <c r="A1645" s="914"/>
      <c r="B1645" s="743" t="s">
        <v>3962</v>
      </c>
      <c r="C1645" s="526" t="s">
        <v>3141</v>
      </c>
      <c r="D1645" s="746" t="s">
        <v>3142</v>
      </c>
      <c r="E1645" s="747">
        <v>0.19902399802000842</v>
      </c>
      <c r="F1645" s="747">
        <v>15.11</v>
      </c>
      <c r="G1645" s="1163">
        <f>TRUNC(E1645*F1645,2)</f>
        <v>3</v>
      </c>
      <c r="H1645" s="1229"/>
      <c r="I1645" s="879"/>
      <c r="J1645" s="1234"/>
      <c r="K1645" s="879"/>
      <c r="L1645" s="719"/>
      <c r="M1645" s="719"/>
      <c r="N1645" s="719"/>
      <c r="O1645" s="719"/>
      <c r="P1645" s="720"/>
    </row>
    <row r="1646" spans="1:16" s="693" customFormat="1" ht="26.4" x14ac:dyDescent="0.3">
      <c r="A1646" s="914"/>
      <c r="B1646" s="743" t="s">
        <v>3961</v>
      </c>
      <c r="C1646" s="526" t="s">
        <v>3141</v>
      </c>
      <c r="D1646" s="746" t="s">
        <v>3142</v>
      </c>
      <c r="E1646" s="747">
        <v>0.19921155406890903</v>
      </c>
      <c r="F1646" s="591">
        <v>19.14</v>
      </c>
      <c r="G1646" s="1163">
        <f>TRUNC(E1646*F1646,2)</f>
        <v>3.81</v>
      </c>
      <c r="H1646" s="1229"/>
      <c r="I1646" s="879"/>
      <c r="J1646" s="1234"/>
      <c r="K1646" s="879"/>
      <c r="L1646" s="719"/>
      <c r="M1646" s="719"/>
      <c r="N1646" s="719"/>
      <c r="O1646" s="719"/>
      <c r="P1646" s="720"/>
    </row>
    <row r="1647" spans="1:16" s="693" customFormat="1" ht="26.4" x14ac:dyDescent="0.3">
      <c r="A1647" s="914"/>
      <c r="B1647" s="727" t="s">
        <v>4178</v>
      </c>
      <c r="C1647" s="728" t="s">
        <v>3145</v>
      </c>
      <c r="D1647" s="728" t="s">
        <v>3133</v>
      </c>
      <c r="E1647" s="747">
        <v>1</v>
      </c>
      <c r="F1647" s="747">
        <v>1.762872219703433</v>
      </c>
      <c r="G1647" s="1163">
        <f>TRUNC(E1647*F1647,2)</f>
        <v>1.76</v>
      </c>
      <c r="H1647" s="1229"/>
      <c r="I1647" s="879"/>
      <c r="J1647" s="1234"/>
      <c r="K1647" s="879"/>
      <c r="L1647" s="719"/>
      <c r="M1647" s="719"/>
      <c r="N1647" s="719"/>
      <c r="O1647" s="719"/>
      <c r="P1647" s="720"/>
    </row>
    <row r="1648" spans="1:16" s="693" customFormat="1" ht="39.6" x14ac:dyDescent="0.3">
      <c r="A1648" s="914"/>
      <c r="B1648" s="727" t="s">
        <v>4179</v>
      </c>
      <c r="C1648" s="728" t="s">
        <v>3145</v>
      </c>
      <c r="D1648" s="728" t="s">
        <v>3133</v>
      </c>
      <c r="E1648" s="747">
        <v>2.3E-2</v>
      </c>
      <c r="F1648" s="678">
        <v>16.300412025587519</v>
      </c>
      <c r="G1648" s="1163">
        <f>TRUNC(E1648*F1648,2)</f>
        <v>0.37</v>
      </c>
      <c r="H1648" s="1229"/>
      <c r="I1648" s="879"/>
      <c r="J1648" s="1234"/>
      <c r="K1648" s="879"/>
      <c r="L1648" s="719"/>
      <c r="M1648" s="719"/>
      <c r="N1648" s="719"/>
      <c r="O1648" s="719"/>
      <c r="P1648" s="720"/>
    </row>
    <row r="1649" spans="1:16" s="693" customFormat="1" x14ac:dyDescent="0.3">
      <c r="A1649" s="914"/>
      <c r="B1649" s="727" t="s">
        <v>4180</v>
      </c>
      <c r="C1649" s="728" t="s">
        <v>3145</v>
      </c>
      <c r="D1649" s="728" t="s">
        <v>3133</v>
      </c>
      <c r="E1649" s="747">
        <v>1</v>
      </c>
      <c r="F1649" s="678">
        <v>19.66</v>
      </c>
      <c r="G1649" s="1163">
        <f>TRUNC(E1649*F1649,2)</f>
        <v>19.66</v>
      </c>
      <c r="H1649" s="1229"/>
      <c r="I1649" s="879"/>
      <c r="J1649" s="1234"/>
      <c r="K1649" s="879"/>
      <c r="L1649" s="719"/>
      <c r="M1649" s="719"/>
      <c r="N1649" s="719"/>
      <c r="O1649" s="719"/>
      <c r="P1649" s="720"/>
    </row>
    <row r="1650" spans="1:16" s="693" customFormat="1" x14ac:dyDescent="0.3">
      <c r="A1650" s="1344" t="s">
        <v>4471</v>
      </c>
      <c r="B1650" s="1345"/>
      <c r="C1650" s="1345"/>
      <c r="D1650" s="1345"/>
      <c r="E1650" s="1345"/>
      <c r="F1650" s="1346"/>
      <c r="G1650" s="1152">
        <f>TRUNC(SUM(G1645:G1646),2)</f>
        <v>6.81</v>
      </c>
      <c r="H1650" s="1229"/>
      <c r="J1650" s="719"/>
      <c r="K1650" s="719"/>
      <c r="L1650" s="719"/>
      <c r="M1650" s="719"/>
      <c r="N1650" s="719"/>
      <c r="O1650" s="719"/>
      <c r="P1650" s="720"/>
    </row>
    <row r="1651" spans="1:16" s="693" customFormat="1" x14ac:dyDescent="0.3">
      <c r="A1651" s="1344" t="s">
        <v>4472</v>
      </c>
      <c r="B1651" s="1345"/>
      <c r="C1651" s="1345"/>
      <c r="D1651" s="1345"/>
      <c r="E1651" s="1345"/>
      <c r="F1651" s="1346"/>
      <c r="G1651" s="1152">
        <f>TRUNC(SUM(G1647:G1649),2)</f>
        <v>21.79</v>
      </c>
      <c r="H1651" s="1229"/>
      <c r="J1651" s="719"/>
      <c r="K1651" s="719"/>
      <c r="L1651" s="719"/>
      <c r="M1651" s="719"/>
      <c r="N1651" s="719"/>
      <c r="O1651" s="719"/>
      <c r="P1651" s="720"/>
    </row>
    <row r="1652" spans="1:16" s="693" customFormat="1" x14ac:dyDescent="0.3">
      <c r="A1652" s="1156"/>
      <c r="B1652" s="1154"/>
      <c r="C1652" s="1154"/>
      <c r="D1652" s="1154"/>
      <c r="E1652" s="1154"/>
      <c r="F1652" s="1155" t="s">
        <v>4627</v>
      </c>
      <c r="G1652" s="1152">
        <f>TRUNC(SUM(G1650:G1651),2)</f>
        <v>28.6</v>
      </c>
      <c r="H1652" s="1229"/>
      <c r="J1652" s="1233"/>
      <c r="K1652" s="719"/>
      <c r="L1652" s="719"/>
      <c r="M1652" s="719"/>
      <c r="N1652" s="719"/>
      <c r="O1652" s="719"/>
      <c r="P1652" s="720"/>
    </row>
    <row r="1653" spans="1:16" s="879" customFormat="1" x14ac:dyDescent="0.3">
      <c r="A1653" s="906"/>
      <c r="B1653" s="801"/>
      <c r="C1653" s="906"/>
      <c r="D1653" s="913"/>
      <c r="E1653" s="906"/>
      <c r="F1653" s="906"/>
      <c r="G1653" s="910"/>
      <c r="H1653" s="1229"/>
    </row>
    <row r="1654" spans="1:16" s="879" customFormat="1" x14ac:dyDescent="0.3">
      <c r="A1654" s="906"/>
      <c r="B1654" s="801"/>
      <c r="C1654" s="906"/>
      <c r="D1654" s="913"/>
      <c r="E1654" s="906"/>
      <c r="F1654" s="906"/>
      <c r="G1654" s="910"/>
      <c r="H1654" s="1229"/>
    </row>
    <row r="1655" spans="1:16" s="893" customFormat="1" ht="26.4" x14ac:dyDescent="0.3">
      <c r="A1655" s="1141" t="s">
        <v>3135</v>
      </c>
      <c r="B1655" s="1142" t="s">
        <v>3136</v>
      </c>
      <c r="C1655" s="1143" t="s">
        <v>3137</v>
      </c>
      <c r="D1655" s="1143" t="s">
        <v>3138</v>
      </c>
      <c r="E1655" s="1144" t="s">
        <v>3139</v>
      </c>
      <c r="F1655" s="1145" t="s">
        <v>4625</v>
      </c>
      <c r="G1655" s="1146" t="s">
        <v>4626</v>
      </c>
      <c r="H1655" s="1230"/>
    </row>
    <row r="1656" spans="1:16" s="893" customFormat="1" ht="4.5" customHeight="1" x14ac:dyDescent="0.3">
      <c r="A1656" s="721"/>
      <c r="B1656" s="721"/>
      <c r="C1656" s="722"/>
      <c r="D1656" s="722"/>
      <c r="E1656" s="723"/>
      <c r="F1656" s="724"/>
      <c r="G1656" s="725"/>
      <c r="H1656" s="1230"/>
    </row>
    <row r="1657" spans="1:16" s="693" customFormat="1" x14ac:dyDescent="0.3">
      <c r="A1657" s="741" t="s">
        <v>1517</v>
      </c>
      <c r="B1657" s="524" t="s">
        <v>1303</v>
      </c>
      <c r="C1657" s="448"/>
      <c r="D1657" s="728"/>
      <c r="E1657" s="448"/>
      <c r="F1657" s="448"/>
      <c r="G1657" s="449"/>
      <c r="H1657" s="1229"/>
      <c r="J1657" s="719"/>
      <c r="K1657" s="719"/>
      <c r="L1657" s="719"/>
      <c r="M1657" s="719"/>
      <c r="N1657" s="719"/>
      <c r="O1657" s="719"/>
      <c r="P1657" s="720"/>
    </row>
    <row r="1658" spans="1:16" s="693" customFormat="1" x14ac:dyDescent="0.3">
      <c r="A1658" s="741" t="s">
        <v>2589</v>
      </c>
      <c r="B1658" s="524" t="s">
        <v>3335</v>
      </c>
      <c r="C1658" s="451" t="s">
        <v>3141</v>
      </c>
      <c r="D1658" s="451"/>
      <c r="E1658" s="452"/>
      <c r="F1658" s="453"/>
      <c r="G1658" s="454"/>
      <c r="H1658" s="1229"/>
      <c r="J1658" s="719"/>
      <c r="K1658" s="719"/>
      <c r="L1658" s="719"/>
      <c r="M1658" s="719"/>
      <c r="N1658" s="719"/>
      <c r="O1658" s="719"/>
      <c r="P1658" s="720"/>
    </row>
    <row r="1659" spans="1:16" s="693" customFormat="1" ht="26.4" x14ac:dyDescent="0.3">
      <c r="A1659" s="914"/>
      <c r="B1659" s="743" t="s">
        <v>3962</v>
      </c>
      <c r="C1659" s="526" t="s">
        <v>3141</v>
      </c>
      <c r="D1659" s="746" t="s">
        <v>3142</v>
      </c>
      <c r="E1659" s="747">
        <v>0.19902399802000842</v>
      </c>
      <c r="F1659" s="747">
        <v>15.11</v>
      </c>
      <c r="G1659" s="1163">
        <f>TRUNC(E1659*F1659,2)</f>
        <v>3</v>
      </c>
      <c r="H1659" s="1229"/>
      <c r="I1659" s="879"/>
      <c r="J1659" s="1234"/>
      <c r="K1659" s="879"/>
      <c r="L1659" s="719"/>
      <c r="M1659" s="719"/>
      <c r="N1659" s="719"/>
      <c r="O1659" s="719"/>
      <c r="P1659" s="720"/>
    </row>
    <row r="1660" spans="1:16" s="693" customFormat="1" ht="26.4" x14ac:dyDescent="0.3">
      <c r="A1660" s="914"/>
      <c r="B1660" s="743" t="s">
        <v>3961</v>
      </c>
      <c r="C1660" s="526" t="s">
        <v>3141</v>
      </c>
      <c r="D1660" s="746" t="s">
        <v>3142</v>
      </c>
      <c r="E1660" s="747">
        <v>0.19921155406890903</v>
      </c>
      <c r="F1660" s="591">
        <v>19.14</v>
      </c>
      <c r="G1660" s="1163">
        <f>TRUNC(E1660*F1660,2)</f>
        <v>3.81</v>
      </c>
      <c r="H1660" s="1229"/>
      <c r="I1660" s="879"/>
      <c r="J1660" s="1234"/>
      <c r="K1660" s="879"/>
      <c r="L1660" s="719"/>
      <c r="M1660" s="719"/>
      <c r="N1660" s="719"/>
      <c r="O1660" s="719"/>
      <c r="P1660" s="720"/>
    </row>
    <row r="1661" spans="1:16" s="693" customFormat="1" ht="26.4" x14ac:dyDescent="0.3">
      <c r="A1661" s="914"/>
      <c r="B1661" s="727" t="s">
        <v>4178</v>
      </c>
      <c r="C1661" s="728" t="s">
        <v>3145</v>
      </c>
      <c r="D1661" s="728" t="s">
        <v>3133</v>
      </c>
      <c r="E1661" s="747">
        <v>1</v>
      </c>
      <c r="F1661" s="747">
        <v>1.762872219703433</v>
      </c>
      <c r="G1661" s="1163">
        <f>TRUNC(E1661*F1661,2)</f>
        <v>1.76</v>
      </c>
      <c r="H1661" s="1229"/>
      <c r="I1661" s="879"/>
      <c r="J1661" s="1234"/>
      <c r="K1661" s="879"/>
      <c r="L1661" s="719"/>
      <c r="M1661" s="719"/>
      <c r="N1661" s="719"/>
      <c r="O1661" s="719"/>
      <c r="P1661" s="720"/>
    </row>
    <row r="1662" spans="1:16" s="693" customFormat="1" ht="39.6" x14ac:dyDescent="0.3">
      <c r="A1662" s="914"/>
      <c r="B1662" s="727" t="s">
        <v>4179</v>
      </c>
      <c r="C1662" s="728" t="s">
        <v>3145</v>
      </c>
      <c r="D1662" s="728" t="s">
        <v>3133</v>
      </c>
      <c r="E1662" s="747">
        <v>4.5999999999999999E-2</v>
      </c>
      <c r="F1662" s="678">
        <v>16.473820664157596</v>
      </c>
      <c r="G1662" s="1163">
        <f>TRUNC(E1662*F1662,2)</f>
        <v>0.75</v>
      </c>
      <c r="H1662" s="1229"/>
      <c r="I1662" s="879"/>
      <c r="J1662" s="1234"/>
      <c r="K1662" s="879"/>
      <c r="L1662" s="719"/>
      <c r="M1662" s="719"/>
      <c r="N1662" s="719"/>
      <c r="O1662" s="719"/>
      <c r="P1662" s="720"/>
    </row>
    <row r="1663" spans="1:16" s="693" customFormat="1" x14ac:dyDescent="0.3">
      <c r="A1663" s="914"/>
      <c r="B1663" s="727" t="s">
        <v>4182</v>
      </c>
      <c r="C1663" s="728" t="s">
        <v>3145</v>
      </c>
      <c r="D1663" s="728" t="s">
        <v>3133</v>
      </c>
      <c r="E1663" s="747">
        <v>1</v>
      </c>
      <c r="F1663" s="678">
        <v>7.49</v>
      </c>
      <c r="G1663" s="1163">
        <f>TRUNC(E1663*F1663,2)</f>
        <v>7.49</v>
      </c>
      <c r="H1663" s="1229"/>
      <c r="I1663" s="879"/>
      <c r="J1663" s="1234"/>
      <c r="K1663" s="879"/>
      <c r="L1663" s="719"/>
      <c r="M1663" s="719"/>
      <c r="N1663" s="719"/>
      <c r="O1663" s="719"/>
      <c r="P1663" s="720"/>
    </row>
    <row r="1664" spans="1:16" s="693" customFormat="1" x14ac:dyDescent="0.3">
      <c r="A1664" s="1344" t="s">
        <v>4471</v>
      </c>
      <c r="B1664" s="1345"/>
      <c r="C1664" s="1345"/>
      <c r="D1664" s="1345"/>
      <c r="E1664" s="1345"/>
      <c r="F1664" s="1346"/>
      <c r="G1664" s="1152">
        <f>TRUNC(SUM(G1659:G1660),2)</f>
        <v>6.81</v>
      </c>
      <c r="H1664" s="1229"/>
      <c r="J1664" s="719"/>
      <c r="K1664" s="719"/>
      <c r="L1664" s="719"/>
      <c r="M1664" s="719"/>
      <c r="N1664" s="719"/>
      <c r="O1664" s="719"/>
      <c r="P1664" s="720"/>
    </row>
    <row r="1665" spans="1:16" s="693" customFormat="1" x14ac:dyDescent="0.3">
      <c r="A1665" s="1344" t="s">
        <v>4472</v>
      </c>
      <c r="B1665" s="1345"/>
      <c r="C1665" s="1345"/>
      <c r="D1665" s="1345"/>
      <c r="E1665" s="1345"/>
      <c r="F1665" s="1346"/>
      <c r="G1665" s="1152">
        <f>TRUNC(SUM(G1661:G1663),2)</f>
        <v>10</v>
      </c>
      <c r="H1665" s="1229"/>
      <c r="J1665" s="719"/>
      <c r="K1665" s="719"/>
      <c r="L1665" s="719"/>
      <c r="M1665" s="719"/>
      <c r="N1665" s="719"/>
      <c r="O1665" s="719"/>
      <c r="P1665" s="720"/>
    </row>
    <row r="1666" spans="1:16" s="693" customFormat="1" x14ac:dyDescent="0.3">
      <c r="A1666" s="1156"/>
      <c r="B1666" s="1154"/>
      <c r="C1666" s="1154"/>
      <c r="D1666" s="1154"/>
      <c r="E1666" s="1154"/>
      <c r="F1666" s="1155" t="s">
        <v>4627</v>
      </c>
      <c r="G1666" s="1152">
        <f>TRUNC(SUM(G1664:G1665),2)</f>
        <v>16.809999999999999</v>
      </c>
      <c r="H1666" s="1229"/>
      <c r="J1666" s="1233"/>
      <c r="K1666" s="719"/>
      <c r="L1666" s="719"/>
      <c r="M1666" s="719"/>
      <c r="N1666" s="719"/>
      <c r="O1666" s="719"/>
      <c r="P1666" s="720"/>
    </row>
    <row r="1667" spans="1:16" s="879" customFormat="1" x14ac:dyDescent="0.3">
      <c r="A1667" s="906"/>
      <c r="B1667" s="801"/>
      <c r="C1667" s="906"/>
      <c r="D1667" s="913"/>
      <c r="E1667" s="906"/>
      <c r="F1667" s="906"/>
      <c r="G1667" s="910"/>
      <c r="H1667" s="1229"/>
    </row>
    <row r="1668" spans="1:16" s="879" customFormat="1" x14ac:dyDescent="0.3">
      <c r="A1668" s="906"/>
      <c r="B1668" s="801"/>
      <c r="C1668" s="906"/>
      <c r="D1668" s="913"/>
      <c r="E1668" s="906"/>
      <c r="F1668" s="906"/>
      <c r="G1668" s="910"/>
      <c r="H1668" s="1229"/>
    </row>
    <row r="1669" spans="1:16" s="893" customFormat="1" ht="26.4" x14ac:dyDescent="0.3">
      <c r="A1669" s="1141" t="s">
        <v>3135</v>
      </c>
      <c r="B1669" s="1142" t="s">
        <v>3136</v>
      </c>
      <c r="C1669" s="1143" t="s">
        <v>3137</v>
      </c>
      <c r="D1669" s="1143" t="s">
        <v>3138</v>
      </c>
      <c r="E1669" s="1144" t="s">
        <v>3139</v>
      </c>
      <c r="F1669" s="1145" t="s">
        <v>4625</v>
      </c>
      <c r="G1669" s="1146" t="s">
        <v>4626</v>
      </c>
      <c r="H1669" s="1230"/>
    </row>
    <row r="1670" spans="1:16" s="893" customFormat="1" ht="4.5" customHeight="1" x14ac:dyDescent="0.3">
      <c r="A1670" s="721"/>
      <c r="B1670" s="721"/>
      <c r="C1670" s="722"/>
      <c r="D1670" s="722"/>
      <c r="E1670" s="723"/>
      <c r="F1670" s="724"/>
      <c r="G1670" s="725"/>
      <c r="H1670" s="1230"/>
    </row>
    <row r="1671" spans="1:16" s="693" customFormat="1" x14ac:dyDescent="0.3">
      <c r="A1671" s="741" t="s">
        <v>1519</v>
      </c>
      <c r="B1671" s="524" t="s">
        <v>1595</v>
      </c>
      <c r="C1671" s="448"/>
      <c r="D1671" s="728"/>
      <c r="E1671" s="448"/>
      <c r="F1671" s="448"/>
      <c r="G1671" s="449"/>
      <c r="H1671" s="1229"/>
      <c r="J1671" s="719"/>
      <c r="K1671" s="719"/>
      <c r="L1671" s="719"/>
      <c r="M1671" s="719"/>
      <c r="N1671" s="719"/>
      <c r="O1671" s="719"/>
      <c r="P1671" s="720"/>
    </row>
    <row r="1672" spans="1:16" s="693" customFormat="1" x14ac:dyDescent="0.3">
      <c r="A1672" s="741" t="s">
        <v>2601</v>
      </c>
      <c r="B1672" s="524" t="s">
        <v>2675</v>
      </c>
      <c r="C1672" s="451" t="s">
        <v>3141</v>
      </c>
      <c r="D1672" s="451" t="s">
        <v>3133</v>
      </c>
      <c r="E1672" s="452"/>
      <c r="F1672" s="453"/>
      <c r="G1672" s="454"/>
      <c r="H1672" s="1229"/>
      <c r="J1672" s="719"/>
      <c r="K1672" s="719"/>
      <c r="L1672" s="719"/>
      <c r="M1672" s="719"/>
      <c r="N1672" s="719"/>
      <c r="O1672" s="719"/>
      <c r="P1672" s="720"/>
    </row>
    <row r="1673" spans="1:16" s="693" customFormat="1" ht="26.4" x14ac:dyDescent="0.3">
      <c r="A1673" s="914"/>
      <c r="B1673" s="743" t="s">
        <v>3962</v>
      </c>
      <c r="C1673" s="526" t="s">
        <v>3141</v>
      </c>
      <c r="D1673" s="746" t="s">
        <v>3142</v>
      </c>
      <c r="E1673" s="747">
        <v>0.29510454878828829</v>
      </c>
      <c r="F1673" s="747">
        <v>15.11</v>
      </c>
      <c r="G1673" s="1163">
        <f t="shared" ref="G1673:G1678" si="21">TRUNC(E1673*F1673,2)</f>
        <v>4.45</v>
      </c>
      <c r="H1673" s="1229"/>
      <c r="I1673" s="879"/>
      <c r="J1673" s="1234"/>
      <c r="K1673" s="879"/>
      <c r="L1673" s="719"/>
      <c r="M1673" s="719"/>
      <c r="N1673" s="719"/>
      <c r="O1673" s="719"/>
      <c r="P1673" s="720"/>
    </row>
    <row r="1674" spans="1:16" s="693" customFormat="1" ht="26.4" x14ac:dyDescent="0.3">
      <c r="A1674" s="914"/>
      <c r="B1674" s="743" t="s">
        <v>3961</v>
      </c>
      <c r="C1674" s="526" t="s">
        <v>3141</v>
      </c>
      <c r="D1674" s="746" t="s">
        <v>3142</v>
      </c>
      <c r="E1674" s="747">
        <v>0.29506648594307022</v>
      </c>
      <c r="F1674" s="591">
        <v>19.14</v>
      </c>
      <c r="G1674" s="1163">
        <f t="shared" si="21"/>
        <v>5.64</v>
      </c>
      <c r="H1674" s="1229"/>
      <c r="I1674" s="879"/>
      <c r="J1674" s="1234"/>
      <c r="K1674" s="879"/>
      <c r="L1674" s="719"/>
      <c r="M1674" s="719"/>
      <c r="N1674" s="719"/>
      <c r="O1674" s="719"/>
      <c r="P1674" s="720"/>
    </row>
    <row r="1675" spans="1:16" s="693" customFormat="1" ht="26.4" x14ac:dyDescent="0.3">
      <c r="A1675" s="914"/>
      <c r="B1675" s="727" t="s">
        <v>4187</v>
      </c>
      <c r="C1675" s="728" t="s">
        <v>3145</v>
      </c>
      <c r="D1675" s="728" t="s">
        <v>3133</v>
      </c>
      <c r="E1675" s="747">
        <v>1</v>
      </c>
      <c r="F1675" s="747">
        <v>0.99709967177795988</v>
      </c>
      <c r="G1675" s="1163">
        <f t="shared" si="21"/>
        <v>0.99</v>
      </c>
      <c r="H1675" s="1229"/>
      <c r="I1675" s="879"/>
      <c r="J1675" s="1234"/>
      <c r="K1675" s="879"/>
      <c r="L1675" s="719"/>
      <c r="M1675" s="719"/>
      <c r="N1675" s="719"/>
      <c r="O1675" s="719"/>
      <c r="P1675" s="720"/>
    </row>
    <row r="1676" spans="1:16" s="693" customFormat="1" ht="26.4" x14ac:dyDescent="0.3">
      <c r="A1676" s="914"/>
      <c r="B1676" s="727" t="s">
        <v>4189</v>
      </c>
      <c r="C1676" s="728" t="s">
        <v>3145</v>
      </c>
      <c r="D1676" s="728" t="s">
        <v>3133</v>
      </c>
      <c r="E1676" s="747">
        <v>1</v>
      </c>
      <c r="F1676" s="678">
        <v>1.4039163378633674</v>
      </c>
      <c r="G1676" s="1163">
        <f t="shared" si="21"/>
        <v>1.4</v>
      </c>
      <c r="H1676" s="1229"/>
      <c r="I1676" s="879"/>
      <c r="J1676" s="1234"/>
      <c r="K1676" s="879"/>
      <c r="L1676" s="719"/>
      <c r="M1676" s="719"/>
      <c r="N1676" s="719"/>
      <c r="O1676" s="719"/>
      <c r="P1676" s="720"/>
    </row>
    <row r="1677" spans="1:16" s="693" customFormat="1" ht="39.6" x14ac:dyDescent="0.3">
      <c r="A1677" s="914"/>
      <c r="B1677" s="727" t="s">
        <v>4179</v>
      </c>
      <c r="C1677" s="728" t="s">
        <v>3145</v>
      </c>
      <c r="D1677" s="728" t="s">
        <v>3133</v>
      </c>
      <c r="E1677" s="747">
        <v>0.04</v>
      </c>
      <c r="F1677" s="678">
        <v>16.35243461715854</v>
      </c>
      <c r="G1677" s="1163">
        <f t="shared" si="21"/>
        <v>0.65</v>
      </c>
      <c r="H1677" s="1229"/>
      <c r="I1677" s="879"/>
      <c r="J1677" s="1234"/>
      <c r="K1677" s="879"/>
      <c r="L1677" s="719"/>
      <c r="M1677" s="719"/>
      <c r="N1677" s="719"/>
      <c r="O1677" s="719"/>
      <c r="P1677" s="720"/>
    </row>
    <row r="1678" spans="1:16" s="693" customFormat="1" ht="26.4" x14ac:dyDescent="0.3">
      <c r="A1678" s="914"/>
      <c r="B1678" s="727" t="s">
        <v>4184</v>
      </c>
      <c r="C1678" s="728" t="s">
        <v>3145</v>
      </c>
      <c r="D1678" s="728" t="s">
        <v>3133</v>
      </c>
      <c r="E1678" s="747">
        <v>1</v>
      </c>
      <c r="F1678" s="678">
        <v>5.76</v>
      </c>
      <c r="G1678" s="1163">
        <f t="shared" si="21"/>
        <v>5.76</v>
      </c>
      <c r="H1678" s="1229"/>
      <c r="I1678" s="879"/>
      <c r="J1678" s="1234"/>
      <c r="K1678" s="879"/>
      <c r="L1678" s="719"/>
      <c r="M1678" s="719"/>
      <c r="N1678" s="719"/>
      <c r="O1678" s="719"/>
      <c r="P1678" s="720"/>
    </row>
    <row r="1679" spans="1:16" s="693" customFormat="1" x14ac:dyDescent="0.3">
      <c r="A1679" s="1344" t="s">
        <v>4471</v>
      </c>
      <c r="B1679" s="1345"/>
      <c r="C1679" s="1345"/>
      <c r="D1679" s="1345"/>
      <c r="E1679" s="1345"/>
      <c r="F1679" s="1346"/>
      <c r="G1679" s="1152">
        <f>TRUNC(SUM(G1673:G1674),2)</f>
        <v>10.09</v>
      </c>
      <c r="H1679" s="1229"/>
      <c r="J1679" s="719"/>
      <c r="K1679" s="719"/>
      <c r="L1679" s="719"/>
      <c r="M1679" s="719"/>
      <c r="N1679" s="719"/>
      <c r="O1679" s="719"/>
      <c r="P1679" s="720"/>
    </row>
    <row r="1680" spans="1:16" s="693" customFormat="1" x14ac:dyDescent="0.3">
      <c r="A1680" s="1344" t="s">
        <v>4472</v>
      </c>
      <c r="B1680" s="1345"/>
      <c r="C1680" s="1345"/>
      <c r="D1680" s="1345"/>
      <c r="E1680" s="1345"/>
      <c r="F1680" s="1346"/>
      <c r="G1680" s="1152">
        <f>TRUNC(SUM(G1675:G1678),2)</f>
        <v>8.8000000000000007</v>
      </c>
      <c r="H1680" s="1229"/>
      <c r="J1680" s="719"/>
      <c r="K1680" s="719"/>
      <c r="L1680" s="719"/>
      <c r="M1680" s="719"/>
      <c r="N1680" s="719"/>
      <c r="O1680" s="719"/>
      <c r="P1680" s="720"/>
    </row>
    <row r="1681" spans="1:16" s="693" customFormat="1" x14ac:dyDescent="0.3">
      <c r="A1681" s="1156"/>
      <c r="B1681" s="1154"/>
      <c r="C1681" s="1154"/>
      <c r="D1681" s="1154"/>
      <c r="E1681" s="1154"/>
      <c r="F1681" s="1155" t="s">
        <v>4627</v>
      </c>
      <c r="G1681" s="1152">
        <f>TRUNC(SUM(G1679:G1680),2)</f>
        <v>18.89</v>
      </c>
      <c r="H1681" s="1229"/>
      <c r="J1681" s="1233"/>
      <c r="K1681" s="719"/>
      <c r="L1681" s="719"/>
      <c r="M1681" s="719"/>
      <c r="N1681" s="719"/>
      <c r="O1681" s="719"/>
      <c r="P1681" s="720"/>
    </row>
    <row r="1682" spans="1:16" s="879" customFormat="1" x14ac:dyDescent="0.3">
      <c r="A1682" s="906"/>
      <c r="B1682" s="801"/>
      <c r="C1682" s="906"/>
      <c r="D1682" s="913"/>
      <c r="E1682" s="906"/>
      <c r="F1682" s="906"/>
      <c r="G1682" s="910"/>
      <c r="H1682" s="1229"/>
    </row>
    <row r="1683" spans="1:16" s="879" customFormat="1" x14ac:dyDescent="0.3">
      <c r="A1683" s="906"/>
      <c r="B1683" s="801"/>
      <c r="C1683" s="906"/>
      <c r="D1683" s="913"/>
      <c r="E1683" s="906"/>
      <c r="F1683" s="906"/>
      <c r="G1683" s="910"/>
      <c r="H1683" s="1229"/>
    </row>
    <row r="1684" spans="1:16" s="893" customFormat="1" ht="26.4" x14ac:dyDescent="0.3">
      <c r="A1684" s="1141" t="s">
        <v>3135</v>
      </c>
      <c r="B1684" s="1142" t="s">
        <v>3136</v>
      </c>
      <c r="C1684" s="1143" t="s">
        <v>3137</v>
      </c>
      <c r="D1684" s="1143" t="s">
        <v>3138</v>
      </c>
      <c r="E1684" s="1144" t="s">
        <v>3139</v>
      </c>
      <c r="F1684" s="1145" t="s">
        <v>4625</v>
      </c>
      <c r="G1684" s="1146" t="s">
        <v>4626</v>
      </c>
      <c r="H1684" s="1230"/>
    </row>
    <row r="1685" spans="1:16" s="893" customFormat="1" ht="4.5" customHeight="1" x14ac:dyDescent="0.3">
      <c r="A1685" s="721"/>
      <c r="B1685" s="721"/>
      <c r="C1685" s="722"/>
      <c r="D1685" s="722"/>
      <c r="E1685" s="723"/>
      <c r="F1685" s="724"/>
      <c r="G1685" s="725"/>
      <c r="H1685" s="1230"/>
    </row>
    <row r="1686" spans="1:16" s="693" customFormat="1" x14ac:dyDescent="0.3">
      <c r="A1686" s="741" t="s">
        <v>1519</v>
      </c>
      <c r="B1686" s="524" t="s">
        <v>1595</v>
      </c>
      <c r="C1686" s="448"/>
      <c r="D1686" s="728"/>
      <c r="E1686" s="448"/>
      <c r="F1686" s="448"/>
      <c r="G1686" s="449"/>
      <c r="H1686" s="1229"/>
      <c r="J1686" s="719"/>
      <c r="K1686" s="719"/>
      <c r="L1686" s="719"/>
      <c r="M1686" s="719"/>
      <c r="N1686" s="719"/>
      <c r="O1686" s="719"/>
      <c r="P1686" s="720"/>
    </row>
    <row r="1687" spans="1:16" s="693" customFormat="1" x14ac:dyDescent="0.3">
      <c r="A1687" s="741" t="s">
        <v>2602</v>
      </c>
      <c r="B1687" s="524" t="s">
        <v>2676</v>
      </c>
      <c r="C1687" s="451" t="s">
        <v>3141</v>
      </c>
      <c r="D1687" s="451" t="s">
        <v>3133</v>
      </c>
      <c r="E1687" s="452"/>
      <c r="F1687" s="453"/>
      <c r="G1687" s="454"/>
      <c r="H1687" s="1229"/>
      <c r="J1687" s="719"/>
      <c r="K1687" s="719"/>
      <c r="L1687" s="719"/>
      <c r="M1687" s="719"/>
      <c r="N1687" s="719"/>
      <c r="O1687" s="719"/>
      <c r="P1687" s="720"/>
    </row>
    <row r="1688" spans="1:16" s="693" customFormat="1" ht="26.4" x14ac:dyDescent="0.3">
      <c r="A1688" s="914"/>
      <c r="B1688" s="743" t="s">
        <v>3962</v>
      </c>
      <c r="C1688" s="526" t="s">
        <v>3141</v>
      </c>
      <c r="D1688" s="746" t="s">
        <v>3142</v>
      </c>
      <c r="E1688" s="747">
        <v>0.36690100430744255</v>
      </c>
      <c r="F1688" s="747">
        <v>15.11</v>
      </c>
      <c r="G1688" s="1163">
        <f t="shared" ref="G1688:G1693" si="22">TRUNC(E1688*F1688,2)</f>
        <v>5.54</v>
      </c>
      <c r="H1688" s="1229"/>
      <c r="I1688" s="879"/>
      <c r="J1688" s="1234"/>
      <c r="K1688" s="879"/>
      <c r="L1688" s="879"/>
      <c r="M1688" s="719"/>
      <c r="N1688" s="719"/>
      <c r="O1688" s="719"/>
      <c r="P1688" s="720"/>
    </row>
    <row r="1689" spans="1:16" s="693" customFormat="1" ht="26.4" x14ac:dyDescent="0.3">
      <c r="A1689" s="914"/>
      <c r="B1689" s="743" t="s">
        <v>3961</v>
      </c>
      <c r="C1689" s="526" t="s">
        <v>3141</v>
      </c>
      <c r="D1689" s="746" t="s">
        <v>3142</v>
      </c>
      <c r="E1689" s="747">
        <v>0.36674930456200827</v>
      </c>
      <c r="F1689" s="591">
        <v>19.14</v>
      </c>
      <c r="G1689" s="1163">
        <f t="shared" si="22"/>
        <v>7.01</v>
      </c>
      <c r="H1689" s="1229"/>
      <c r="I1689" s="879"/>
      <c r="J1689" s="1234"/>
      <c r="K1689" s="879"/>
      <c r="L1689" s="879"/>
      <c r="M1689" s="719"/>
      <c r="N1689" s="719"/>
      <c r="O1689" s="719"/>
      <c r="P1689" s="720"/>
    </row>
    <row r="1690" spans="1:16" s="693" customFormat="1" ht="26.4" x14ac:dyDescent="0.3">
      <c r="A1690" s="914"/>
      <c r="B1690" s="727" t="s">
        <v>4178</v>
      </c>
      <c r="C1690" s="728" t="s">
        <v>3145</v>
      </c>
      <c r="D1690" s="728" t="s">
        <v>3133</v>
      </c>
      <c r="E1690" s="747">
        <v>1</v>
      </c>
      <c r="F1690" s="747">
        <v>1.762872219703433</v>
      </c>
      <c r="G1690" s="1163">
        <f t="shared" si="22"/>
        <v>1.76</v>
      </c>
      <c r="H1690" s="1229"/>
      <c r="I1690" s="879"/>
      <c r="J1690" s="1234"/>
      <c r="K1690" s="879"/>
      <c r="L1690" s="879"/>
      <c r="M1690" s="719"/>
      <c r="N1690" s="719"/>
      <c r="O1690" s="719"/>
      <c r="P1690" s="720"/>
    </row>
    <row r="1691" spans="1:16" s="693" customFormat="1" ht="26.4" x14ac:dyDescent="0.3">
      <c r="A1691" s="914"/>
      <c r="B1691" s="727" t="s">
        <v>4187</v>
      </c>
      <c r="C1691" s="728" t="s">
        <v>3145</v>
      </c>
      <c r="D1691" s="728" t="s">
        <v>3133</v>
      </c>
      <c r="E1691" s="747">
        <v>1</v>
      </c>
      <c r="F1691" s="747">
        <v>0.99709967177795988</v>
      </c>
      <c r="G1691" s="1163">
        <f t="shared" si="22"/>
        <v>0.99</v>
      </c>
      <c r="H1691" s="1229"/>
      <c r="I1691" s="879"/>
      <c r="J1691" s="1234"/>
      <c r="K1691" s="879"/>
      <c r="L1691" s="879"/>
      <c r="M1691" s="719"/>
      <c r="N1691" s="719"/>
      <c r="O1691" s="719"/>
      <c r="P1691" s="720"/>
    </row>
    <row r="1692" spans="1:16" s="693" customFormat="1" ht="39.6" x14ac:dyDescent="0.3">
      <c r="A1692" s="914"/>
      <c r="B1692" s="727" t="s">
        <v>4179</v>
      </c>
      <c r="C1692" s="728" t="s">
        <v>3145</v>
      </c>
      <c r="D1692" s="728" t="s">
        <v>3133</v>
      </c>
      <c r="E1692" s="747">
        <v>5.6000000000000001E-2</v>
      </c>
      <c r="F1692" s="678">
        <v>16.38092317920934</v>
      </c>
      <c r="G1692" s="1163">
        <f t="shared" si="22"/>
        <v>0.91</v>
      </c>
      <c r="H1692" s="1229"/>
      <c r="I1692" s="879"/>
      <c r="J1692" s="1234"/>
      <c r="K1692" s="879"/>
      <c r="L1692" s="879"/>
      <c r="M1692" s="719"/>
      <c r="N1692" s="719"/>
      <c r="O1692" s="719"/>
      <c r="P1692" s="720"/>
    </row>
    <row r="1693" spans="1:16" s="693" customFormat="1" x14ac:dyDescent="0.3">
      <c r="A1693" s="914"/>
      <c r="B1693" s="727" t="s">
        <v>4186</v>
      </c>
      <c r="C1693" s="728" t="s">
        <v>3145</v>
      </c>
      <c r="D1693" s="728" t="s">
        <v>3133</v>
      </c>
      <c r="E1693" s="747">
        <v>1</v>
      </c>
      <c r="F1693" s="678">
        <v>7.41</v>
      </c>
      <c r="G1693" s="1163">
        <f t="shared" si="22"/>
        <v>7.41</v>
      </c>
      <c r="H1693" s="1229"/>
      <c r="I1693" s="879"/>
      <c r="J1693" s="1234"/>
      <c r="K1693" s="879"/>
      <c r="L1693" s="879"/>
      <c r="M1693" s="719"/>
      <c r="N1693" s="719"/>
      <c r="O1693" s="719"/>
      <c r="P1693" s="720"/>
    </row>
    <row r="1694" spans="1:16" s="693" customFormat="1" x14ac:dyDescent="0.3">
      <c r="A1694" s="1344" t="s">
        <v>4471</v>
      </c>
      <c r="B1694" s="1345"/>
      <c r="C1694" s="1345"/>
      <c r="D1694" s="1345"/>
      <c r="E1694" s="1345"/>
      <c r="F1694" s="1346"/>
      <c r="G1694" s="1152">
        <f>TRUNC(SUM(G1688:G1689),2)</f>
        <v>12.55</v>
      </c>
      <c r="H1694" s="1229"/>
      <c r="J1694" s="719"/>
      <c r="K1694" s="719"/>
      <c r="L1694" s="719"/>
      <c r="M1694" s="719"/>
      <c r="N1694" s="719"/>
      <c r="O1694" s="719"/>
      <c r="P1694" s="720"/>
    </row>
    <row r="1695" spans="1:16" s="693" customFormat="1" x14ac:dyDescent="0.3">
      <c r="A1695" s="1344" t="s">
        <v>4472</v>
      </c>
      <c r="B1695" s="1345"/>
      <c r="C1695" s="1345"/>
      <c r="D1695" s="1345"/>
      <c r="E1695" s="1345"/>
      <c r="F1695" s="1346"/>
      <c r="G1695" s="1152">
        <f>TRUNC(SUM(G1690:G1693),2)</f>
        <v>11.07</v>
      </c>
      <c r="H1695" s="1229"/>
      <c r="J1695" s="719"/>
      <c r="K1695" s="719"/>
      <c r="L1695" s="719"/>
      <c r="M1695" s="719"/>
      <c r="N1695" s="719"/>
      <c r="O1695" s="719"/>
      <c r="P1695" s="720"/>
    </row>
    <row r="1696" spans="1:16" s="693" customFormat="1" x14ac:dyDescent="0.3">
      <c r="A1696" s="1156"/>
      <c r="B1696" s="1154"/>
      <c r="C1696" s="1154"/>
      <c r="D1696" s="1154"/>
      <c r="E1696" s="1154"/>
      <c r="F1696" s="1155" t="s">
        <v>4627</v>
      </c>
      <c r="G1696" s="1152">
        <f>TRUNC(SUM(G1694:G1695),2)</f>
        <v>23.62</v>
      </c>
      <c r="H1696" s="1229"/>
      <c r="J1696" s="1233"/>
      <c r="K1696" s="719"/>
      <c r="L1696" s="719"/>
      <c r="M1696" s="719"/>
      <c r="N1696" s="719"/>
      <c r="O1696" s="719"/>
      <c r="P1696" s="720"/>
    </row>
    <row r="1697" spans="1:16" s="879" customFormat="1" x14ac:dyDescent="0.3">
      <c r="A1697" s="906"/>
      <c r="B1697" s="801"/>
      <c r="C1697" s="906"/>
      <c r="D1697" s="913"/>
      <c r="E1697" s="906"/>
      <c r="F1697" s="906"/>
      <c r="G1697" s="910"/>
      <c r="H1697" s="1229"/>
    </row>
    <row r="1698" spans="1:16" s="879" customFormat="1" x14ac:dyDescent="0.3">
      <c r="A1698" s="906"/>
      <c r="B1698" s="801"/>
      <c r="C1698" s="906"/>
      <c r="D1698" s="913"/>
      <c r="E1698" s="906"/>
      <c r="F1698" s="906"/>
      <c r="G1698" s="910"/>
      <c r="H1698" s="1229"/>
    </row>
    <row r="1699" spans="1:16" s="893" customFormat="1" ht="26.4" x14ac:dyDescent="0.3">
      <c r="A1699" s="1141" t="s">
        <v>3135</v>
      </c>
      <c r="B1699" s="1142" t="s">
        <v>3136</v>
      </c>
      <c r="C1699" s="1143" t="s">
        <v>3137</v>
      </c>
      <c r="D1699" s="1143" t="s">
        <v>3138</v>
      </c>
      <c r="E1699" s="1144" t="s">
        <v>3139</v>
      </c>
      <c r="F1699" s="1145" t="s">
        <v>4625</v>
      </c>
      <c r="G1699" s="1146" t="s">
        <v>4626</v>
      </c>
      <c r="H1699" s="1230"/>
    </row>
    <row r="1700" spans="1:16" s="893" customFormat="1" ht="4.5" customHeight="1" x14ac:dyDescent="0.3">
      <c r="A1700" s="721"/>
      <c r="B1700" s="721"/>
      <c r="C1700" s="722"/>
      <c r="D1700" s="722"/>
      <c r="E1700" s="723"/>
      <c r="F1700" s="724"/>
      <c r="G1700" s="725"/>
      <c r="H1700" s="1230"/>
    </row>
    <row r="1701" spans="1:16" s="693" customFormat="1" x14ac:dyDescent="0.3">
      <c r="A1701" s="741" t="s">
        <v>1522</v>
      </c>
      <c r="B1701" s="524" t="s">
        <v>1326</v>
      </c>
      <c r="C1701" s="448"/>
      <c r="D1701" s="728"/>
      <c r="E1701" s="448"/>
      <c r="F1701" s="448"/>
      <c r="G1701" s="449"/>
      <c r="H1701" s="1229"/>
      <c r="J1701" s="719"/>
      <c r="K1701" s="719"/>
      <c r="L1701" s="719"/>
      <c r="M1701" s="719"/>
      <c r="N1701" s="719"/>
      <c r="O1701" s="719"/>
      <c r="P1701" s="720"/>
    </row>
    <row r="1702" spans="1:16" s="693" customFormat="1" ht="30" customHeight="1" x14ac:dyDescent="0.3">
      <c r="A1702" s="741" t="s">
        <v>2604</v>
      </c>
      <c r="B1702" s="524" t="s">
        <v>2679</v>
      </c>
      <c r="C1702" s="451" t="s">
        <v>3141</v>
      </c>
      <c r="D1702" s="451" t="s">
        <v>3133</v>
      </c>
      <c r="E1702" s="452"/>
      <c r="F1702" s="453"/>
      <c r="G1702" s="454"/>
      <c r="H1702" s="1229"/>
      <c r="J1702" s="719"/>
      <c r="K1702" s="719"/>
      <c r="L1702" s="719"/>
      <c r="M1702" s="719"/>
      <c r="N1702" s="719"/>
      <c r="O1702" s="719"/>
      <c r="P1702" s="720"/>
    </row>
    <row r="1703" spans="1:16" s="693" customFormat="1" ht="26.4" x14ac:dyDescent="0.3">
      <c r="A1703" s="914"/>
      <c r="B1703" s="743" t="s">
        <v>3962</v>
      </c>
      <c r="C1703" s="526" t="s">
        <v>3141</v>
      </c>
      <c r="D1703" s="752" t="s">
        <v>3142</v>
      </c>
      <c r="E1703" s="747">
        <v>0.18318654459666558</v>
      </c>
      <c r="F1703" s="747">
        <v>15.11</v>
      </c>
      <c r="G1703" s="1163">
        <f>TRUNC(E1703*F1703,2)</f>
        <v>2.76</v>
      </c>
      <c r="H1703" s="1229"/>
      <c r="I1703" s="879"/>
      <c r="J1703" s="1234"/>
      <c r="K1703" s="879"/>
      <c r="L1703" s="719"/>
      <c r="M1703" s="719"/>
      <c r="N1703" s="719"/>
      <c r="O1703" s="719"/>
      <c r="P1703" s="720"/>
    </row>
    <row r="1704" spans="1:16" s="693" customFormat="1" ht="26.4" x14ac:dyDescent="0.3">
      <c r="A1704" s="914"/>
      <c r="B1704" s="743" t="s">
        <v>3961</v>
      </c>
      <c r="C1704" s="526" t="s">
        <v>3141</v>
      </c>
      <c r="D1704" s="746" t="s">
        <v>3142</v>
      </c>
      <c r="E1704" s="747">
        <v>0.18337465228100414</v>
      </c>
      <c r="F1704" s="591">
        <v>19.14</v>
      </c>
      <c r="G1704" s="1163">
        <f>TRUNC(E1704*F1704,2)</f>
        <v>3.5</v>
      </c>
      <c r="H1704" s="1229"/>
      <c r="I1704" s="879"/>
      <c r="J1704" s="1234"/>
      <c r="K1704" s="879"/>
      <c r="L1704" s="719"/>
      <c r="M1704" s="719"/>
      <c r="N1704" s="719"/>
      <c r="O1704" s="719"/>
      <c r="P1704" s="720"/>
    </row>
    <row r="1705" spans="1:16" s="693" customFormat="1" x14ac:dyDescent="0.3">
      <c r="A1705" s="914"/>
      <c r="B1705" s="727" t="s">
        <v>4190</v>
      </c>
      <c r="C1705" s="728" t="s">
        <v>3145</v>
      </c>
      <c r="D1705" s="728" t="s">
        <v>3133</v>
      </c>
      <c r="E1705" s="747">
        <v>1</v>
      </c>
      <c r="F1705" s="747">
        <v>5.2</v>
      </c>
      <c r="G1705" s="1163">
        <f>TRUNC(E1705*F1705,2)</f>
        <v>5.2</v>
      </c>
      <c r="H1705" s="1229"/>
      <c r="I1705" s="879"/>
      <c r="J1705" s="1234"/>
      <c r="K1705" s="879"/>
      <c r="L1705" s="719"/>
      <c r="M1705" s="719"/>
      <c r="N1705" s="719"/>
      <c r="O1705" s="719"/>
      <c r="P1705" s="720"/>
    </row>
    <row r="1706" spans="1:16" s="693" customFormat="1" x14ac:dyDescent="0.3">
      <c r="A1706" s="914"/>
      <c r="B1706" s="727" t="s">
        <v>4159</v>
      </c>
      <c r="C1706" s="728" t="s">
        <v>3145</v>
      </c>
      <c r="D1706" s="728" t="s">
        <v>3307</v>
      </c>
      <c r="E1706" s="747">
        <v>0.03</v>
      </c>
      <c r="F1706" s="678">
        <v>45.467745033074976</v>
      </c>
      <c r="G1706" s="1163">
        <f>TRUNC(E1706*F1706,2)</f>
        <v>1.36</v>
      </c>
      <c r="H1706" s="1229"/>
      <c r="I1706" s="879"/>
      <c r="J1706" s="1234"/>
      <c r="K1706" s="879"/>
      <c r="L1706" s="719"/>
      <c r="M1706" s="719"/>
      <c r="N1706" s="719"/>
      <c r="O1706" s="719"/>
      <c r="P1706" s="720"/>
    </row>
    <row r="1707" spans="1:16" s="693" customFormat="1" ht="39.6" x14ac:dyDescent="0.3">
      <c r="A1707" s="914"/>
      <c r="B1707" s="727" t="s">
        <v>4179</v>
      </c>
      <c r="C1707" s="728" t="s">
        <v>3145</v>
      </c>
      <c r="D1707" s="728" t="s">
        <v>3133</v>
      </c>
      <c r="E1707" s="747">
        <v>5.0999999999999997E-2</v>
      </c>
      <c r="F1707" s="678">
        <v>16.422818123401694</v>
      </c>
      <c r="G1707" s="1163">
        <f>TRUNC(E1707*F1707,2)</f>
        <v>0.83</v>
      </c>
      <c r="H1707" s="1229"/>
      <c r="I1707" s="879"/>
      <c r="J1707" s="1234"/>
      <c r="K1707" s="879"/>
      <c r="L1707" s="719"/>
      <c r="M1707" s="719"/>
      <c r="N1707" s="719"/>
      <c r="O1707" s="719"/>
      <c r="P1707" s="720"/>
    </row>
    <row r="1708" spans="1:16" s="693" customFormat="1" x14ac:dyDescent="0.3">
      <c r="A1708" s="1344" t="s">
        <v>4471</v>
      </c>
      <c r="B1708" s="1345"/>
      <c r="C1708" s="1345"/>
      <c r="D1708" s="1345"/>
      <c r="E1708" s="1345"/>
      <c r="F1708" s="1346"/>
      <c r="G1708" s="1152">
        <f>TRUNC(SUM(G1703:G1704),2)</f>
        <v>6.26</v>
      </c>
      <c r="H1708" s="1229"/>
      <c r="J1708" s="719"/>
      <c r="K1708" s="719"/>
      <c r="L1708" s="719"/>
      <c r="M1708" s="719"/>
      <c r="N1708" s="719"/>
      <c r="O1708" s="719"/>
      <c r="P1708" s="720"/>
    </row>
    <row r="1709" spans="1:16" s="693" customFormat="1" x14ac:dyDescent="0.3">
      <c r="A1709" s="1344" t="s">
        <v>4472</v>
      </c>
      <c r="B1709" s="1345"/>
      <c r="C1709" s="1345"/>
      <c r="D1709" s="1345"/>
      <c r="E1709" s="1345"/>
      <c r="F1709" s="1346"/>
      <c r="G1709" s="1152">
        <f>TRUNC(SUM(G1705:G1707),2)</f>
        <v>7.39</v>
      </c>
      <c r="H1709" s="1229"/>
      <c r="J1709" s="719"/>
      <c r="K1709" s="719"/>
      <c r="L1709" s="719"/>
      <c r="M1709" s="719"/>
      <c r="N1709" s="719"/>
      <c r="O1709" s="719"/>
      <c r="P1709" s="720"/>
    </row>
    <row r="1710" spans="1:16" s="693" customFormat="1" x14ac:dyDescent="0.3">
      <c r="A1710" s="1156"/>
      <c r="B1710" s="1154"/>
      <c r="C1710" s="1154"/>
      <c r="D1710" s="1154"/>
      <c r="E1710" s="1154"/>
      <c r="F1710" s="1155" t="s">
        <v>4627</v>
      </c>
      <c r="G1710" s="1152">
        <f>TRUNC(SUM(G1708:G1709),2)</f>
        <v>13.65</v>
      </c>
      <c r="H1710" s="1229"/>
      <c r="J1710" s="1233"/>
      <c r="K1710" s="719"/>
      <c r="L1710" s="719"/>
      <c r="M1710" s="719"/>
      <c r="N1710" s="719"/>
      <c r="O1710" s="719"/>
      <c r="P1710" s="720"/>
    </row>
    <row r="1711" spans="1:16" s="879" customFormat="1" ht="14.25" customHeight="1" x14ac:dyDescent="0.3">
      <c r="A1711" s="906"/>
      <c r="B1711" s="801"/>
      <c r="C1711" s="906"/>
      <c r="D1711" s="913"/>
      <c r="E1711" s="906"/>
      <c r="F1711" s="906"/>
      <c r="G1711" s="910"/>
      <c r="H1711" s="1229"/>
    </row>
    <row r="1712" spans="1:16" s="879" customFormat="1" x14ac:dyDescent="0.3">
      <c r="A1712" s="906"/>
      <c r="B1712" s="801"/>
      <c r="C1712" s="906"/>
      <c r="D1712" s="913"/>
      <c r="E1712" s="906"/>
      <c r="F1712" s="906"/>
      <c r="G1712" s="910"/>
      <c r="H1712" s="1229"/>
    </row>
    <row r="1713" spans="1:16" s="893" customFormat="1" ht="26.4" x14ac:dyDescent="0.3">
      <c r="A1713" s="1141" t="s">
        <v>3135</v>
      </c>
      <c r="B1713" s="1142" t="s">
        <v>3136</v>
      </c>
      <c r="C1713" s="1143" t="s">
        <v>3137</v>
      </c>
      <c r="D1713" s="1143" t="s">
        <v>3138</v>
      </c>
      <c r="E1713" s="1144" t="s">
        <v>3139</v>
      </c>
      <c r="F1713" s="1145" t="s">
        <v>4625</v>
      </c>
      <c r="G1713" s="1146" t="s">
        <v>4626</v>
      </c>
      <c r="H1713" s="1230"/>
    </row>
    <row r="1714" spans="1:16" s="893" customFormat="1" ht="4.5" customHeight="1" x14ac:dyDescent="0.3">
      <c r="A1714" s="721"/>
      <c r="B1714" s="721"/>
      <c r="C1714" s="722"/>
      <c r="D1714" s="722"/>
      <c r="E1714" s="723"/>
      <c r="F1714" s="724"/>
      <c r="G1714" s="725"/>
      <c r="H1714" s="1230"/>
    </row>
    <row r="1715" spans="1:16" x14ac:dyDescent="0.3">
      <c r="A1715" s="447" t="s">
        <v>1523</v>
      </c>
      <c r="B1715" s="524" t="s">
        <v>1628</v>
      </c>
      <c r="C1715" s="448"/>
      <c r="D1715" s="728"/>
      <c r="E1715" s="448"/>
      <c r="F1715" s="448"/>
      <c r="G1715" s="449"/>
      <c r="H1715" s="1229"/>
      <c r="J1715" s="372"/>
      <c r="K1715" s="372"/>
      <c r="L1715" s="372"/>
      <c r="M1715" s="372"/>
      <c r="N1715" s="372"/>
      <c r="O1715" s="372"/>
      <c r="P1715" s="373"/>
    </row>
    <row r="1716" spans="1:16" ht="26.4" x14ac:dyDescent="0.3">
      <c r="A1716" s="447" t="s">
        <v>3022</v>
      </c>
      <c r="B1716" s="524" t="s">
        <v>3007</v>
      </c>
      <c r="C1716" s="451" t="s">
        <v>3141</v>
      </c>
      <c r="D1716" s="451"/>
      <c r="E1716" s="452"/>
      <c r="F1716" s="453"/>
      <c r="G1716" s="454"/>
      <c r="H1716" s="1229"/>
      <c r="J1716" s="372"/>
      <c r="K1716" s="372"/>
      <c r="L1716" s="372"/>
      <c r="M1716" s="372"/>
      <c r="N1716" s="372"/>
      <c r="O1716" s="372"/>
      <c r="P1716" s="373"/>
    </row>
    <row r="1717" spans="1:16" ht="26.4" x14ac:dyDescent="0.3">
      <c r="A1717" s="914"/>
      <c r="B1717" s="743" t="s">
        <v>3962</v>
      </c>
      <c r="C1717" s="526" t="s">
        <v>3141</v>
      </c>
      <c r="D1717" s="746" t="s">
        <v>3142</v>
      </c>
      <c r="E1717" s="419">
        <v>0.39857591115412827</v>
      </c>
      <c r="F1717" s="747">
        <v>15.11</v>
      </c>
      <c r="G1717" s="1163">
        <f>TRUNC(E1717*F1717,2)</f>
        <v>6.02</v>
      </c>
      <c r="H1717" s="1229"/>
      <c r="I1717" s="879"/>
      <c r="J1717" s="1234"/>
      <c r="K1717" s="879"/>
      <c r="L1717" s="372"/>
      <c r="M1717" s="372"/>
      <c r="N1717" s="372"/>
      <c r="O1717" s="372"/>
      <c r="P1717" s="373"/>
    </row>
    <row r="1718" spans="1:16" ht="26.4" x14ac:dyDescent="0.3">
      <c r="A1718" s="914"/>
      <c r="B1718" s="743" t="s">
        <v>3961</v>
      </c>
      <c r="C1718" s="526" t="s">
        <v>3141</v>
      </c>
      <c r="D1718" s="746" t="s">
        <v>3142</v>
      </c>
      <c r="E1718" s="419">
        <v>0.39883986871118399</v>
      </c>
      <c r="F1718" s="591">
        <v>19.14</v>
      </c>
      <c r="G1718" s="1163">
        <f>TRUNC(E1718*F1718,2)</f>
        <v>7.63</v>
      </c>
      <c r="H1718" s="1229"/>
      <c r="I1718" s="879"/>
      <c r="J1718" s="1234"/>
      <c r="K1718" s="879"/>
      <c r="L1718" s="372"/>
      <c r="M1718" s="372"/>
      <c r="N1718" s="372"/>
      <c r="O1718" s="372"/>
      <c r="P1718" s="373"/>
    </row>
    <row r="1719" spans="1:16" x14ac:dyDescent="0.3">
      <c r="A1719" s="914"/>
      <c r="B1719" s="727" t="s">
        <v>3533</v>
      </c>
      <c r="C1719" s="383" t="s">
        <v>3145</v>
      </c>
      <c r="D1719" s="728" t="s">
        <v>3133</v>
      </c>
      <c r="E1719" s="419">
        <v>1</v>
      </c>
      <c r="F1719" s="747">
        <v>1.93</v>
      </c>
      <c r="G1719" s="1163">
        <f>TRUNC(E1719*F1719,2)</f>
        <v>1.93</v>
      </c>
      <c r="H1719" s="1229"/>
      <c r="I1719" s="879"/>
      <c r="J1719" s="1234"/>
      <c r="K1719" s="879"/>
      <c r="L1719" s="372"/>
      <c r="M1719" s="372"/>
      <c r="N1719" s="372"/>
      <c r="O1719" s="372"/>
      <c r="P1719" s="373"/>
    </row>
    <row r="1720" spans="1:16" x14ac:dyDescent="0.3">
      <c r="A1720" s="1344" t="s">
        <v>4471</v>
      </c>
      <c r="B1720" s="1345"/>
      <c r="C1720" s="1345"/>
      <c r="D1720" s="1345"/>
      <c r="E1720" s="1345"/>
      <c r="F1720" s="1346"/>
      <c r="G1720" s="1152">
        <f>TRUNC(SUM(G1717:G1718),2)</f>
        <v>13.65</v>
      </c>
      <c r="H1720" s="1229"/>
      <c r="J1720" s="372"/>
      <c r="K1720" s="372"/>
      <c r="L1720" s="372"/>
      <c r="M1720" s="372"/>
      <c r="N1720" s="372"/>
      <c r="O1720" s="372"/>
      <c r="P1720" s="373"/>
    </row>
    <row r="1721" spans="1:16" x14ac:dyDescent="0.3">
      <c r="A1721" s="1344" t="s">
        <v>4472</v>
      </c>
      <c r="B1721" s="1345"/>
      <c r="C1721" s="1345"/>
      <c r="D1721" s="1345"/>
      <c r="E1721" s="1345"/>
      <c r="F1721" s="1346"/>
      <c r="G1721" s="1152">
        <f>TRUNC(SUM(G1719),2)</f>
        <v>1.93</v>
      </c>
      <c r="H1721" s="1229"/>
      <c r="J1721" s="372"/>
      <c r="K1721" s="372"/>
      <c r="L1721" s="372"/>
      <c r="M1721" s="372"/>
      <c r="N1721" s="372"/>
      <c r="O1721" s="372"/>
      <c r="P1721" s="373"/>
    </row>
    <row r="1722" spans="1:16" x14ac:dyDescent="0.3">
      <c r="A1722" s="1156"/>
      <c r="B1722" s="1154"/>
      <c r="C1722" s="1154"/>
      <c r="D1722" s="1154"/>
      <c r="E1722" s="1154"/>
      <c r="F1722" s="1155" t="s">
        <v>4627</v>
      </c>
      <c r="G1722" s="1152">
        <f>TRUNC(SUM(G1720:G1721),2)</f>
        <v>15.58</v>
      </c>
      <c r="H1722" s="1229"/>
      <c r="J1722" s="1233"/>
      <c r="K1722" s="372"/>
      <c r="L1722" s="372"/>
      <c r="M1722" s="372"/>
      <c r="N1722" s="372"/>
      <c r="O1722" s="372"/>
      <c r="P1722" s="373"/>
    </row>
    <row r="1723" spans="1:16" s="879" customFormat="1" ht="14.25" customHeight="1" x14ac:dyDescent="0.3">
      <c r="A1723" s="906"/>
      <c r="B1723" s="801"/>
      <c r="C1723" s="906"/>
      <c r="D1723" s="913"/>
      <c r="E1723" s="906"/>
      <c r="F1723" s="906"/>
      <c r="G1723" s="910"/>
      <c r="H1723" s="1229"/>
    </row>
    <row r="1724" spans="1:16" s="879" customFormat="1" x14ac:dyDescent="0.3">
      <c r="A1724" s="906"/>
      <c r="B1724" s="801"/>
      <c r="C1724" s="906"/>
      <c r="D1724" s="913"/>
      <c r="E1724" s="906"/>
      <c r="F1724" s="906"/>
      <c r="G1724" s="910"/>
      <c r="H1724" s="1229"/>
    </row>
    <row r="1725" spans="1:16" s="893" customFormat="1" ht="26.4" x14ac:dyDescent="0.3">
      <c r="A1725" s="1141" t="s">
        <v>3135</v>
      </c>
      <c r="B1725" s="1142" t="s">
        <v>3136</v>
      </c>
      <c r="C1725" s="1143" t="s">
        <v>3137</v>
      </c>
      <c r="D1725" s="1143" t="s">
        <v>3138</v>
      </c>
      <c r="E1725" s="1144" t="s">
        <v>3139</v>
      </c>
      <c r="F1725" s="1145" t="s">
        <v>4625</v>
      </c>
      <c r="G1725" s="1146" t="s">
        <v>4626</v>
      </c>
      <c r="H1725" s="1230"/>
    </row>
    <row r="1726" spans="1:16" s="893" customFormat="1" ht="4.5" customHeight="1" x14ac:dyDescent="0.3">
      <c r="A1726" s="721"/>
      <c r="B1726" s="721"/>
      <c r="C1726" s="722"/>
      <c r="D1726" s="722"/>
      <c r="E1726" s="723"/>
      <c r="F1726" s="724"/>
      <c r="G1726" s="725"/>
      <c r="H1726" s="1230"/>
    </row>
    <row r="1727" spans="1:16" s="693" customFormat="1" x14ac:dyDescent="0.3">
      <c r="A1727" s="741" t="s">
        <v>2579</v>
      </c>
      <c r="B1727" s="524" t="s">
        <v>1305</v>
      </c>
      <c r="C1727" s="448"/>
      <c r="D1727" s="728"/>
      <c r="E1727" s="448"/>
      <c r="F1727" s="448"/>
      <c r="G1727" s="449"/>
      <c r="H1727" s="1229"/>
      <c r="J1727" s="719"/>
      <c r="K1727" s="719"/>
      <c r="L1727" s="719"/>
      <c r="M1727" s="719"/>
      <c r="N1727" s="719"/>
      <c r="O1727" s="719"/>
      <c r="P1727" s="720"/>
    </row>
    <row r="1728" spans="1:16" s="693" customFormat="1" x14ac:dyDescent="0.3">
      <c r="A1728" s="741" t="s">
        <v>2607</v>
      </c>
      <c r="B1728" s="524" t="s">
        <v>2681</v>
      </c>
      <c r="C1728" s="451" t="s">
        <v>3141</v>
      </c>
      <c r="D1728" s="451" t="s">
        <v>3133</v>
      </c>
      <c r="E1728" s="452"/>
      <c r="F1728" s="453"/>
      <c r="G1728" s="454"/>
      <c r="H1728" s="1229"/>
      <c r="J1728" s="719"/>
      <c r="K1728" s="719"/>
      <c r="L1728" s="719"/>
      <c r="M1728" s="719"/>
      <c r="N1728" s="719"/>
      <c r="O1728" s="719"/>
      <c r="P1728" s="720"/>
    </row>
    <row r="1729" spans="1:16" s="693" customFormat="1" ht="26.4" x14ac:dyDescent="0.3">
      <c r="A1729" s="914"/>
      <c r="B1729" s="743" t="s">
        <v>3962</v>
      </c>
      <c r="C1729" s="746" t="s">
        <v>3141</v>
      </c>
      <c r="D1729" s="752" t="s">
        <v>3142</v>
      </c>
      <c r="E1729" s="747">
        <v>7.971518223082566E-2</v>
      </c>
      <c r="F1729" s="747">
        <v>15.11</v>
      </c>
      <c r="G1729" s="1163">
        <f>TRUNC(E1729*F1729,2)</f>
        <v>1.2</v>
      </c>
      <c r="H1729" s="1229"/>
      <c r="I1729" s="879"/>
      <c r="J1729" s="1234"/>
      <c r="K1729" s="879"/>
      <c r="L1729" s="719"/>
      <c r="M1729" s="719"/>
      <c r="N1729" s="719"/>
      <c r="O1729" s="719"/>
      <c r="P1729" s="720"/>
    </row>
    <row r="1730" spans="1:16" s="693" customFormat="1" x14ac:dyDescent="0.3">
      <c r="A1730" s="914"/>
      <c r="B1730" s="727" t="s">
        <v>4192</v>
      </c>
      <c r="C1730" s="728" t="s">
        <v>3145</v>
      </c>
      <c r="D1730" s="728" t="s">
        <v>3133</v>
      </c>
      <c r="E1730" s="747">
        <v>1</v>
      </c>
      <c r="F1730" s="747">
        <v>50.94</v>
      </c>
      <c r="G1730" s="1163">
        <f>TRUNC(E1730*F1730,2)</f>
        <v>50.94</v>
      </c>
      <c r="H1730" s="1229"/>
      <c r="I1730" s="879"/>
      <c r="J1730" s="1234"/>
      <c r="K1730" s="879"/>
      <c r="L1730" s="719"/>
      <c r="M1730" s="719"/>
      <c r="N1730" s="719"/>
      <c r="O1730" s="719"/>
      <c r="P1730" s="720"/>
    </row>
    <row r="1731" spans="1:16" s="693" customFormat="1" ht="26.4" x14ac:dyDescent="0.3">
      <c r="A1731" s="914"/>
      <c r="B1731" s="727" t="s">
        <v>4178</v>
      </c>
      <c r="C1731" s="728" t="s">
        <v>3145</v>
      </c>
      <c r="D1731" s="728" t="s">
        <v>3133</v>
      </c>
      <c r="E1731" s="747">
        <v>2</v>
      </c>
      <c r="F1731" s="747">
        <v>1.7628722197034332</v>
      </c>
      <c r="G1731" s="1163">
        <f>TRUNC(E1731*F1731,2)</f>
        <v>3.52</v>
      </c>
      <c r="H1731" s="1229"/>
      <c r="I1731" s="879"/>
      <c r="J1731" s="1234"/>
      <c r="K1731" s="879"/>
      <c r="L1731" s="719"/>
      <c r="M1731" s="719"/>
      <c r="N1731" s="719"/>
      <c r="O1731" s="719"/>
      <c r="P1731" s="720"/>
    </row>
    <row r="1732" spans="1:16" s="693" customFormat="1" ht="26.4" x14ac:dyDescent="0.3">
      <c r="A1732" s="914"/>
      <c r="B1732" s="727" t="s">
        <v>4187</v>
      </c>
      <c r="C1732" s="728" t="s">
        <v>3145</v>
      </c>
      <c r="D1732" s="728" t="s">
        <v>3133</v>
      </c>
      <c r="E1732" s="747">
        <v>1</v>
      </c>
      <c r="F1732" s="678">
        <v>0.99709967177795988</v>
      </c>
      <c r="G1732" s="1163">
        <f>TRUNC(E1732*F1732,2)</f>
        <v>0.99</v>
      </c>
      <c r="H1732" s="1229"/>
      <c r="I1732" s="879"/>
      <c r="J1732" s="1234"/>
      <c r="K1732" s="879"/>
      <c r="L1732" s="719"/>
      <c r="M1732" s="719"/>
      <c r="N1732" s="719"/>
      <c r="O1732" s="719"/>
      <c r="P1732" s="720"/>
    </row>
    <row r="1733" spans="1:16" s="693" customFormat="1" x14ac:dyDescent="0.3">
      <c r="A1733" s="1344" t="s">
        <v>4471</v>
      </c>
      <c r="B1733" s="1345"/>
      <c r="C1733" s="1345"/>
      <c r="D1733" s="1345"/>
      <c r="E1733" s="1345"/>
      <c r="F1733" s="1346"/>
      <c r="G1733" s="1152">
        <f>TRUNC(SUM(G1729),2)</f>
        <v>1.2</v>
      </c>
      <c r="H1733" s="1229"/>
      <c r="J1733" s="719"/>
      <c r="K1733" s="719"/>
      <c r="L1733" s="719"/>
      <c r="M1733" s="719"/>
      <c r="N1733" s="719"/>
      <c r="O1733" s="719"/>
      <c r="P1733" s="720"/>
    </row>
    <row r="1734" spans="1:16" s="693" customFormat="1" x14ac:dyDescent="0.3">
      <c r="A1734" s="1344" t="s">
        <v>4472</v>
      </c>
      <c r="B1734" s="1345"/>
      <c r="C1734" s="1345"/>
      <c r="D1734" s="1345"/>
      <c r="E1734" s="1345"/>
      <c r="F1734" s="1346"/>
      <c r="G1734" s="1152">
        <f>TRUNC(SUM(G1730:G1732),2)</f>
        <v>55.45</v>
      </c>
      <c r="H1734" s="1229"/>
      <c r="J1734" s="719"/>
      <c r="K1734" s="719"/>
      <c r="L1734" s="719"/>
      <c r="M1734" s="719"/>
      <c r="N1734" s="719"/>
      <c r="O1734" s="719"/>
      <c r="P1734" s="720"/>
    </row>
    <row r="1735" spans="1:16" s="693" customFormat="1" x14ac:dyDescent="0.3">
      <c r="A1735" s="1156"/>
      <c r="B1735" s="1154"/>
      <c r="C1735" s="1154"/>
      <c r="D1735" s="1154"/>
      <c r="E1735" s="1154"/>
      <c r="F1735" s="1155" t="s">
        <v>4627</v>
      </c>
      <c r="G1735" s="1152">
        <f>TRUNC(SUM(G1733:G1734),2)</f>
        <v>56.65</v>
      </c>
      <c r="H1735" s="1229"/>
      <c r="J1735" s="1233"/>
      <c r="K1735" s="719"/>
      <c r="L1735" s="719"/>
      <c r="M1735" s="719"/>
      <c r="N1735" s="719"/>
      <c r="O1735" s="719"/>
      <c r="P1735" s="720"/>
    </row>
    <row r="1736" spans="1:16" s="879" customFormat="1" ht="14.25" customHeight="1" x14ac:dyDescent="0.3">
      <c r="A1736" s="906"/>
      <c r="B1736" s="801"/>
      <c r="C1736" s="906"/>
      <c r="D1736" s="913"/>
      <c r="E1736" s="906"/>
      <c r="F1736" s="906"/>
      <c r="G1736" s="910"/>
      <c r="H1736" s="1229"/>
    </row>
    <row r="1737" spans="1:16" s="879" customFormat="1" x14ac:dyDescent="0.3">
      <c r="A1737" s="906"/>
      <c r="B1737" s="801"/>
      <c r="C1737" s="906"/>
      <c r="D1737" s="913"/>
      <c r="E1737" s="906"/>
      <c r="F1737" s="906"/>
      <c r="G1737" s="910"/>
      <c r="H1737" s="1229"/>
    </row>
    <row r="1738" spans="1:16" s="893" customFormat="1" ht="26.4" x14ac:dyDescent="0.3">
      <c r="A1738" s="1141" t="s">
        <v>3135</v>
      </c>
      <c r="B1738" s="1142" t="s">
        <v>3136</v>
      </c>
      <c r="C1738" s="1143" t="s">
        <v>3137</v>
      </c>
      <c r="D1738" s="1143" t="s">
        <v>3138</v>
      </c>
      <c r="E1738" s="1144" t="s">
        <v>3139</v>
      </c>
      <c r="F1738" s="1145" t="s">
        <v>4625</v>
      </c>
      <c r="G1738" s="1146" t="s">
        <v>4626</v>
      </c>
      <c r="H1738" s="1230"/>
    </row>
    <row r="1739" spans="1:16" s="893" customFormat="1" ht="4.5" customHeight="1" x14ac:dyDescent="0.3">
      <c r="A1739" s="721"/>
      <c r="B1739" s="721"/>
      <c r="C1739" s="722"/>
      <c r="D1739" s="722"/>
      <c r="E1739" s="723"/>
      <c r="F1739" s="724"/>
      <c r="G1739" s="725"/>
      <c r="H1739" s="1230"/>
    </row>
    <row r="1740" spans="1:16" s="693" customFormat="1" x14ac:dyDescent="0.3">
      <c r="A1740" s="702" t="s">
        <v>1556</v>
      </c>
      <c r="B1740" s="702" t="s">
        <v>3323</v>
      </c>
      <c r="C1740" s="707"/>
      <c r="D1740" s="704"/>
      <c r="E1740" s="707"/>
      <c r="F1740" s="707"/>
      <c r="G1740" s="708"/>
      <c r="H1740" s="1229"/>
      <c r="J1740" s="719"/>
      <c r="K1740" s="719"/>
      <c r="L1740" s="719"/>
      <c r="M1740" s="719"/>
      <c r="N1740" s="719"/>
      <c r="O1740" s="719"/>
      <c r="P1740" s="720"/>
    </row>
    <row r="1741" spans="1:16" s="693" customFormat="1" x14ac:dyDescent="0.3">
      <c r="A1741" s="702" t="s">
        <v>2580</v>
      </c>
      <c r="B1741" s="702" t="s">
        <v>2560</v>
      </c>
      <c r="C1741" s="729" t="s">
        <v>3141</v>
      </c>
      <c r="D1741" s="729" t="s">
        <v>3133</v>
      </c>
      <c r="E1741" s="730"/>
      <c r="F1741" s="731"/>
      <c r="G1741" s="732"/>
      <c r="H1741" s="1229"/>
      <c r="J1741" s="719"/>
      <c r="K1741" s="719"/>
      <c r="L1741" s="719"/>
      <c r="M1741" s="719"/>
      <c r="N1741" s="719"/>
      <c r="O1741" s="719"/>
      <c r="P1741" s="720"/>
    </row>
    <row r="1742" spans="1:16" s="693" customFormat="1" x14ac:dyDescent="0.3">
      <c r="A1742" s="914"/>
      <c r="B1742" s="727" t="s">
        <v>4159</v>
      </c>
      <c r="C1742" s="728" t="s">
        <v>3145</v>
      </c>
      <c r="D1742" s="728" t="s">
        <v>3307</v>
      </c>
      <c r="E1742" s="747">
        <v>8.0000000000000002E-3</v>
      </c>
      <c r="F1742" s="678">
        <v>44.869485230008202</v>
      </c>
      <c r="G1742" s="1163">
        <f>TRUNC(E1742*F1742,2)</f>
        <v>0.35</v>
      </c>
      <c r="H1742" s="1229"/>
      <c r="I1742" s="879"/>
      <c r="J1742" s="1234"/>
      <c r="K1742" s="879"/>
      <c r="L1742" s="719"/>
      <c r="M1742" s="719"/>
      <c r="N1742" s="719"/>
      <c r="O1742" s="719"/>
      <c r="P1742" s="720"/>
    </row>
    <row r="1743" spans="1:16" s="693" customFormat="1" ht="39.6" x14ac:dyDescent="0.3">
      <c r="A1743" s="914"/>
      <c r="B1743" s="727" t="s">
        <v>4179</v>
      </c>
      <c r="C1743" s="728" t="s">
        <v>3145</v>
      </c>
      <c r="D1743" s="728" t="s">
        <v>3133</v>
      </c>
      <c r="E1743" s="747">
        <v>0.01</v>
      </c>
      <c r="F1743" s="678">
        <v>15.953594748447358</v>
      </c>
      <c r="G1743" s="1163">
        <f>TRUNC(E1743*F1743,2)</f>
        <v>0.15</v>
      </c>
      <c r="H1743" s="1229"/>
      <c r="I1743" s="879"/>
      <c r="J1743" s="1234"/>
      <c r="K1743" s="879"/>
      <c r="L1743" s="719"/>
      <c r="M1743" s="719"/>
      <c r="N1743" s="719"/>
      <c r="O1743" s="719"/>
      <c r="P1743" s="720"/>
    </row>
    <row r="1744" spans="1:16" s="693" customFormat="1" x14ac:dyDescent="0.3">
      <c r="A1744" s="914"/>
      <c r="B1744" s="703" t="s">
        <v>4194</v>
      </c>
      <c r="C1744" s="704" t="s">
        <v>3145</v>
      </c>
      <c r="D1744" s="704" t="s">
        <v>3133</v>
      </c>
      <c r="E1744" s="733">
        <v>1</v>
      </c>
      <c r="F1744" s="747">
        <v>2.46</v>
      </c>
      <c r="G1744" s="1163">
        <f>TRUNC(E1744*F1744,2)</f>
        <v>2.46</v>
      </c>
      <c r="H1744" s="1229"/>
      <c r="I1744" s="879"/>
      <c r="J1744" s="1234"/>
      <c r="K1744" s="879"/>
      <c r="L1744" s="719"/>
      <c r="M1744" s="719"/>
      <c r="N1744" s="719"/>
      <c r="O1744" s="719"/>
      <c r="P1744" s="720"/>
    </row>
    <row r="1745" spans="1:16" s="693" customFormat="1" x14ac:dyDescent="0.3">
      <c r="A1745" s="914"/>
      <c r="B1745" s="743" t="s">
        <v>3958</v>
      </c>
      <c r="C1745" s="744" t="s">
        <v>3141</v>
      </c>
      <c r="D1745" s="744" t="s">
        <v>3142</v>
      </c>
      <c r="E1745" s="733">
        <v>5.5781799819746007E-2</v>
      </c>
      <c r="F1745" s="747">
        <v>14.3</v>
      </c>
      <c r="G1745" s="1163">
        <f>TRUNC(E1745*F1745,2)</f>
        <v>0.79</v>
      </c>
      <c r="H1745" s="1229"/>
      <c r="I1745" s="879"/>
      <c r="J1745" s="1234"/>
      <c r="K1745" s="879"/>
      <c r="L1745" s="719"/>
      <c r="M1745" s="719"/>
      <c r="N1745" s="719"/>
      <c r="O1745" s="719"/>
      <c r="P1745" s="720"/>
    </row>
    <row r="1746" spans="1:16" s="693" customFormat="1" ht="26.4" x14ac:dyDescent="0.3">
      <c r="A1746" s="914"/>
      <c r="B1746" s="743" t="s">
        <v>3961</v>
      </c>
      <c r="C1746" s="744" t="s">
        <v>3141</v>
      </c>
      <c r="D1746" s="744" t="s">
        <v>3142</v>
      </c>
      <c r="E1746" s="733">
        <v>5.5429156257667159E-2</v>
      </c>
      <c r="F1746" s="591">
        <v>19.14</v>
      </c>
      <c r="G1746" s="1163">
        <f>TRUNC(E1746*F1746,2)</f>
        <v>1.06</v>
      </c>
      <c r="H1746" s="1229"/>
      <c r="I1746" s="879"/>
      <c r="J1746" s="1234"/>
      <c r="K1746" s="879"/>
      <c r="L1746" s="719"/>
      <c r="M1746" s="719"/>
      <c r="N1746" s="719"/>
      <c r="O1746" s="719"/>
      <c r="P1746" s="720"/>
    </row>
    <row r="1747" spans="1:16" s="693" customFormat="1" x14ac:dyDescent="0.3">
      <c r="A1747" s="1344" t="s">
        <v>4471</v>
      </c>
      <c r="B1747" s="1345"/>
      <c r="C1747" s="1345"/>
      <c r="D1747" s="1345"/>
      <c r="E1747" s="1345"/>
      <c r="F1747" s="1346"/>
      <c r="G1747" s="1152">
        <f>TRUNC(SUM(G1745:G1746),2)</f>
        <v>1.85</v>
      </c>
      <c r="H1747" s="1229"/>
      <c r="J1747" s="719"/>
      <c r="K1747" s="719"/>
      <c r="L1747" s="719"/>
      <c r="M1747" s="719"/>
      <c r="N1747" s="719"/>
      <c r="O1747" s="719"/>
      <c r="P1747" s="720"/>
    </row>
    <row r="1748" spans="1:16" s="693" customFormat="1" x14ac:dyDescent="0.3">
      <c r="A1748" s="1344" t="s">
        <v>4472</v>
      </c>
      <c r="B1748" s="1345"/>
      <c r="C1748" s="1345"/>
      <c r="D1748" s="1345"/>
      <c r="E1748" s="1345"/>
      <c r="F1748" s="1346"/>
      <c r="G1748" s="1152">
        <f>TRUNC(SUM(G1742:G1744),2)</f>
        <v>2.96</v>
      </c>
      <c r="H1748" s="1229"/>
      <c r="J1748" s="719"/>
      <c r="K1748" s="719"/>
      <c r="L1748" s="719"/>
      <c r="M1748" s="719"/>
      <c r="N1748" s="719"/>
      <c r="O1748" s="719"/>
      <c r="P1748" s="720"/>
    </row>
    <row r="1749" spans="1:16" s="693" customFormat="1" x14ac:dyDescent="0.3">
      <c r="A1749" s="1156"/>
      <c r="B1749" s="1154"/>
      <c r="C1749" s="1154"/>
      <c r="D1749" s="1154"/>
      <c r="E1749" s="1154"/>
      <c r="F1749" s="1155" t="s">
        <v>4627</v>
      </c>
      <c r="G1749" s="1152">
        <f>TRUNC(SUM(G1747:G1748),2)</f>
        <v>4.8099999999999996</v>
      </c>
      <c r="H1749" s="1229"/>
      <c r="J1749" s="1233"/>
      <c r="K1749" s="719"/>
      <c r="L1749" s="719"/>
      <c r="M1749" s="719"/>
      <c r="N1749" s="719"/>
      <c r="O1749" s="719"/>
      <c r="P1749" s="720"/>
    </row>
    <row r="1750" spans="1:16" s="879" customFormat="1" ht="14.25" customHeight="1" x14ac:dyDescent="0.3">
      <c r="A1750" s="906"/>
      <c r="B1750" s="801"/>
      <c r="C1750" s="906"/>
      <c r="D1750" s="913"/>
      <c r="E1750" s="906"/>
      <c r="F1750" s="906"/>
      <c r="G1750" s="910"/>
      <c r="H1750" s="1229"/>
    </row>
    <row r="1751" spans="1:16" s="879" customFormat="1" x14ac:dyDescent="0.3">
      <c r="A1751" s="906"/>
      <c r="B1751" s="801"/>
      <c r="C1751" s="906"/>
      <c r="D1751" s="913"/>
      <c r="E1751" s="906"/>
      <c r="F1751" s="906"/>
      <c r="G1751" s="910"/>
      <c r="H1751" s="1229"/>
    </row>
    <row r="1752" spans="1:16" s="893" customFormat="1" ht="26.4" x14ac:dyDescent="0.3">
      <c r="A1752" s="1141" t="s">
        <v>3135</v>
      </c>
      <c r="B1752" s="1142" t="s">
        <v>3136</v>
      </c>
      <c r="C1752" s="1143" t="s">
        <v>3137</v>
      </c>
      <c r="D1752" s="1143" t="s">
        <v>3138</v>
      </c>
      <c r="E1752" s="1144" t="s">
        <v>3139</v>
      </c>
      <c r="F1752" s="1145" t="s">
        <v>4625</v>
      </c>
      <c r="G1752" s="1146" t="s">
        <v>4626</v>
      </c>
      <c r="H1752" s="1230"/>
    </row>
    <row r="1753" spans="1:16" s="893" customFormat="1" ht="4.5" customHeight="1" x14ac:dyDescent="0.3">
      <c r="A1753" s="721"/>
      <c r="B1753" s="721"/>
      <c r="C1753" s="722"/>
      <c r="D1753" s="722"/>
      <c r="E1753" s="723"/>
      <c r="F1753" s="724"/>
      <c r="G1753" s="725"/>
      <c r="H1753" s="1230"/>
    </row>
    <row r="1754" spans="1:16" x14ac:dyDescent="0.3">
      <c r="A1754" s="271" t="s">
        <v>1556</v>
      </c>
      <c r="B1754" s="702" t="s">
        <v>3323</v>
      </c>
      <c r="C1754" s="365"/>
      <c r="D1754" s="704"/>
      <c r="E1754" s="365"/>
      <c r="F1754" s="365"/>
      <c r="G1754" s="366"/>
      <c r="H1754" s="1229"/>
      <c r="J1754" s="372"/>
      <c r="K1754" s="372"/>
      <c r="L1754" s="372"/>
      <c r="M1754" s="372"/>
      <c r="N1754" s="372"/>
      <c r="O1754" s="372"/>
      <c r="P1754" s="373"/>
    </row>
    <row r="1755" spans="1:16" x14ac:dyDescent="0.3">
      <c r="A1755" s="271" t="s">
        <v>2581</v>
      </c>
      <c r="B1755" s="702" t="s">
        <v>3339</v>
      </c>
      <c r="C1755" s="389" t="s">
        <v>3141</v>
      </c>
      <c r="D1755" s="729" t="s">
        <v>3133</v>
      </c>
      <c r="E1755" s="390"/>
      <c r="F1755" s="391"/>
      <c r="G1755" s="392"/>
      <c r="H1755" s="1229"/>
      <c r="J1755" s="372"/>
      <c r="K1755" s="372"/>
      <c r="L1755" s="372"/>
      <c r="M1755" s="372"/>
      <c r="N1755" s="372"/>
      <c r="O1755" s="372"/>
      <c r="P1755" s="373"/>
    </row>
    <row r="1756" spans="1:16" x14ac:dyDescent="0.3">
      <c r="A1756" s="914"/>
      <c r="B1756" s="727" t="s">
        <v>3622</v>
      </c>
      <c r="C1756" s="383" t="s">
        <v>3145</v>
      </c>
      <c r="D1756" s="728" t="s">
        <v>3133</v>
      </c>
      <c r="E1756" s="419">
        <v>1</v>
      </c>
      <c r="F1756" s="747">
        <v>9.33</v>
      </c>
      <c r="G1756" s="1163">
        <f>TRUNC(E1756*F1756,2)</f>
        <v>9.33</v>
      </c>
      <c r="H1756" s="1229"/>
      <c r="I1756" s="879"/>
      <c r="J1756" s="1234"/>
      <c r="K1756" s="879"/>
      <c r="L1756" s="372"/>
      <c r="M1756" s="372"/>
      <c r="N1756" s="372"/>
      <c r="O1756" s="372"/>
      <c r="P1756" s="373"/>
    </row>
    <row r="1757" spans="1:16" x14ac:dyDescent="0.3">
      <c r="A1757" s="914"/>
      <c r="B1757" s="703" t="s">
        <v>3319</v>
      </c>
      <c r="C1757" s="277" t="s">
        <v>3145</v>
      </c>
      <c r="D1757" s="704" t="s">
        <v>3133</v>
      </c>
      <c r="E1757" s="393">
        <v>0.05</v>
      </c>
      <c r="F1757" s="747">
        <v>1.7548954223292093</v>
      </c>
      <c r="G1757" s="1163">
        <f>TRUNC(E1757*F1757,2)</f>
        <v>0.08</v>
      </c>
      <c r="H1757" s="1229"/>
      <c r="I1757" s="879"/>
      <c r="J1757" s="1234"/>
      <c r="K1757" s="879"/>
      <c r="L1757" s="372"/>
      <c r="M1757" s="372"/>
      <c r="N1757" s="372"/>
      <c r="O1757" s="372"/>
      <c r="P1757" s="373"/>
    </row>
    <row r="1758" spans="1:16" x14ac:dyDescent="0.3">
      <c r="A1758" s="914"/>
      <c r="B1758" s="743" t="s">
        <v>3958</v>
      </c>
      <c r="C1758" s="546" t="s">
        <v>3141</v>
      </c>
      <c r="D1758" s="744" t="s">
        <v>3142</v>
      </c>
      <c r="E1758" s="393">
        <v>7.140070376927489E-2</v>
      </c>
      <c r="F1758" s="747">
        <v>14.3</v>
      </c>
      <c r="G1758" s="1163">
        <f>TRUNC(E1758*F1758,2)</f>
        <v>1.02</v>
      </c>
      <c r="H1758" s="1229"/>
      <c r="I1758" s="879"/>
      <c r="J1758" s="1234"/>
      <c r="K1758" s="879"/>
      <c r="L1758" s="372"/>
      <c r="M1758" s="372"/>
      <c r="N1758" s="372"/>
      <c r="O1758" s="372"/>
      <c r="P1758" s="373"/>
    </row>
    <row r="1759" spans="1:16" ht="26.4" x14ac:dyDescent="0.3">
      <c r="A1759" s="914"/>
      <c r="B1759" s="743" t="s">
        <v>3961</v>
      </c>
      <c r="C1759" s="546" t="s">
        <v>3141</v>
      </c>
      <c r="D1759" s="744" t="s">
        <v>3142</v>
      </c>
      <c r="E1759" s="393">
        <v>0.21504845585681392</v>
      </c>
      <c r="F1759" s="591">
        <v>19.14</v>
      </c>
      <c r="G1759" s="1163">
        <f>TRUNC(E1759*F1759,2)</f>
        <v>4.1100000000000003</v>
      </c>
      <c r="H1759" s="1229"/>
      <c r="I1759" s="879"/>
      <c r="J1759" s="1234"/>
      <c r="K1759" s="879"/>
      <c r="L1759" s="372"/>
      <c r="M1759" s="372"/>
      <c r="N1759" s="372"/>
      <c r="O1759" s="372"/>
      <c r="P1759" s="373"/>
    </row>
    <row r="1760" spans="1:16" x14ac:dyDescent="0.3">
      <c r="A1760" s="1344" t="s">
        <v>4471</v>
      </c>
      <c r="B1760" s="1345"/>
      <c r="C1760" s="1345"/>
      <c r="D1760" s="1345"/>
      <c r="E1760" s="1345"/>
      <c r="F1760" s="1346"/>
      <c r="G1760" s="1152">
        <f>TRUNC(SUM(G1758:G1759),2)</f>
        <v>5.13</v>
      </c>
      <c r="H1760" s="1229"/>
      <c r="J1760" s="372"/>
      <c r="K1760" s="372"/>
      <c r="L1760" s="372"/>
      <c r="M1760" s="372"/>
      <c r="N1760" s="372"/>
      <c r="O1760" s="372"/>
      <c r="P1760" s="373"/>
    </row>
    <row r="1761" spans="1:16" x14ac:dyDescent="0.3">
      <c r="A1761" s="1344" t="s">
        <v>4472</v>
      </c>
      <c r="B1761" s="1345"/>
      <c r="C1761" s="1345"/>
      <c r="D1761" s="1345"/>
      <c r="E1761" s="1345"/>
      <c r="F1761" s="1346"/>
      <c r="G1761" s="1152">
        <f>TRUNC(SUM(G1756:G1757),2)</f>
        <v>9.41</v>
      </c>
      <c r="H1761" s="1229"/>
      <c r="J1761" s="372"/>
      <c r="K1761" s="372"/>
      <c r="L1761" s="372"/>
      <c r="M1761" s="372"/>
      <c r="N1761" s="372"/>
      <c r="O1761" s="372"/>
      <c r="P1761" s="373"/>
    </row>
    <row r="1762" spans="1:16" x14ac:dyDescent="0.3">
      <c r="A1762" s="1156"/>
      <c r="B1762" s="1154"/>
      <c r="C1762" s="1154"/>
      <c r="D1762" s="1154"/>
      <c r="E1762" s="1154"/>
      <c r="F1762" s="1155" t="s">
        <v>4627</v>
      </c>
      <c r="G1762" s="1152">
        <f>TRUNC(SUM(G1760:G1761),2)</f>
        <v>14.54</v>
      </c>
      <c r="H1762" s="1229"/>
      <c r="J1762" s="1233"/>
      <c r="K1762" s="372"/>
      <c r="L1762" s="372"/>
      <c r="M1762" s="372"/>
      <c r="N1762" s="372"/>
      <c r="O1762" s="372"/>
      <c r="P1762" s="373"/>
    </row>
    <row r="1763" spans="1:16" s="879" customFormat="1" ht="14.25" customHeight="1" x14ac:dyDescent="0.3">
      <c r="A1763" s="906"/>
      <c r="B1763" s="801"/>
      <c r="C1763" s="906"/>
      <c r="D1763" s="913"/>
      <c r="E1763" s="906"/>
      <c r="F1763" s="906"/>
      <c r="G1763" s="910"/>
      <c r="H1763" s="1229"/>
    </row>
    <row r="1764" spans="1:16" s="879" customFormat="1" x14ac:dyDescent="0.3">
      <c r="A1764" s="906"/>
      <c r="B1764" s="801"/>
      <c r="C1764" s="906"/>
      <c r="D1764" s="913"/>
      <c r="E1764" s="906"/>
      <c r="F1764" s="906"/>
      <c r="G1764" s="910"/>
      <c r="H1764" s="1229"/>
    </row>
    <row r="1765" spans="1:16" s="893" customFormat="1" ht="26.4" x14ac:dyDescent="0.3">
      <c r="A1765" s="1141" t="s">
        <v>3135</v>
      </c>
      <c r="B1765" s="1142" t="s">
        <v>3136</v>
      </c>
      <c r="C1765" s="1143" t="s">
        <v>3137</v>
      </c>
      <c r="D1765" s="1143" t="s">
        <v>3138</v>
      </c>
      <c r="E1765" s="1144" t="s">
        <v>3139</v>
      </c>
      <c r="F1765" s="1145" t="s">
        <v>4625</v>
      </c>
      <c r="G1765" s="1146" t="s">
        <v>4626</v>
      </c>
      <c r="H1765" s="1230"/>
    </row>
    <row r="1766" spans="1:16" s="893" customFormat="1" ht="4.5" customHeight="1" x14ac:dyDescent="0.3">
      <c r="A1766" s="721"/>
      <c r="B1766" s="721"/>
      <c r="C1766" s="722"/>
      <c r="D1766" s="722"/>
      <c r="E1766" s="723"/>
      <c r="F1766" s="724"/>
      <c r="G1766" s="725"/>
      <c r="H1766" s="1230"/>
    </row>
    <row r="1767" spans="1:16" s="693" customFormat="1" x14ac:dyDescent="0.3">
      <c r="A1767" s="702" t="s">
        <v>1556</v>
      </c>
      <c r="B1767" s="702" t="s">
        <v>3323</v>
      </c>
      <c r="C1767" s="707"/>
      <c r="D1767" s="704"/>
      <c r="E1767" s="707"/>
      <c r="F1767" s="707"/>
      <c r="G1767" s="708"/>
      <c r="H1767" s="1229"/>
      <c r="J1767" s="719"/>
      <c r="K1767" s="719"/>
      <c r="L1767" s="719"/>
      <c r="M1767" s="719"/>
      <c r="N1767" s="719"/>
      <c r="O1767" s="719"/>
      <c r="P1767" s="720"/>
    </row>
    <row r="1768" spans="1:16" s="693" customFormat="1" x14ac:dyDescent="0.3">
      <c r="A1768" s="702" t="s">
        <v>2582</v>
      </c>
      <c r="B1768" s="702" t="s">
        <v>2563</v>
      </c>
      <c r="C1768" s="729" t="s">
        <v>3141</v>
      </c>
      <c r="D1768" s="729" t="s">
        <v>3133</v>
      </c>
      <c r="E1768" s="730"/>
      <c r="F1768" s="731"/>
      <c r="G1768" s="732"/>
      <c r="H1768" s="1229"/>
      <c r="J1768" s="719"/>
      <c r="K1768" s="719"/>
      <c r="L1768" s="719"/>
      <c r="M1768" s="719"/>
      <c r="N1768" s="719"/>
      <c r="O1768" s="719"/>
      <c r="P1768" s="720"/>
    </row>
    <row r="1769" spans="1:16" s="693" customFormat="1" x14ac:dyDescent="0.3">
      <c r="A1769" s="914"/>
      <c r="B1769" s="727" t="s">
        <v>4197</v>
      </c>
      <c r="C1769" s="728" t="s">
        <v>3145</v>
      </c>
      <c r="D1769" s="728" t="s">
        <v>3201</v>
      </c>
      <c r="E1769" s="747">
        <v>0.2</v>
      </c>
      <c r="F1769" s="678">
        <v>0.11965196061335519</v>
      </c>
      <c r="G1769" s="1163">
        <f>TRUNC(E1769*F1769,2)</f>
        <v>0.02</v>
      </c>
      <c r="H1769" s="1229"/>
      <c r="I1769" s="879"/>
      <c r="J1769" s="1234"/>
      <c r="K1769" s="879"/>
      <c r="L1769" s="719"/>
      <c r="M1769" s="719"/>
      <c r="N1769" s="719"/>
      <c r="O1769" s="719"/>
      <c r="P1769" s="720"/>
    </row>
    <row r="1770" spans="1:16" s="693" customFormat="1" ht="26.4" x14ac:dyDescent="0.3">
      <c r="A1770" s="914"/>
      <c r="B1770" s="703" t="s">
        <v>4196</v>
      </c>
      <c r="C1770" s="704" t="s">
        <v>3145</v>
      </c>
      <c r="D1770" s="704" t="s">
        <v>3133</v>
      </c>
      <c r="E1770" s="733">
        <v>1</v>
      </c>
      <c r="F1770" s="747">
        <v>1.99</v>
      </c>
      <c r="G1770" s="1163">
        <f>TRUNC(E1770*F1770,2)</f>
        <v>1.99</v>
      </c>
      <c r="H1770" s="1229"/>
      <c r="I1770" s="879"/>
      <c r="J1770" s="1234"/>
      <c r="K1770" s="879"/>
      <c r="L1770" s="719"/>
      <c r="M1770" s="719"/>
      <c r="N1770" s="719"/>
      <c r="O1770" s="719"/>
      <c r="P1770" s="720"/>
    </row>
    <row r="1771" spans="1:16" s="693" customFormat="1" x14ac:dyDescent="0.3">
      <c r="A1771" s="914"/>
      <c r="B1771" s="743" t="s">
        <v>3958</v>
      </c>
      <c r="C1771" s="744" t="s">
        <v>3141</v>
      </c>
      <c r="D1771" s="744" t="s">
        <v>3142</v>
      </c>
      <c r="E1771" s="733">
        <v>0.23930392122671035</v>
      </c>
      <c r="F1771" s="747">
        <v>14.3</v>
      </c>
      <c r="G1771" s="1163">
        <f>TRUNC(E1771*F1771,2)</f>
        <v>3.42</v>
      </c>
      <c r="H1771" s="1229"/>
      <c r="I1771" s="879"/>
      <c r="J1771" s="1234"/>
      <c r="K1771" s="879"/>
      <c r="L1771" s="719"/>
      <c r="M1771" s="719"/>
      <c r="N1771" s="719"/>
      <c r="O1771" s="719"/>
      <c r="P1771" s="720"/>
    </row>
    <row r="1772" spans="1:16" s="693" customFormat="1" ht="26.4" x14ac:dyDescent="0.3">
      <c r="A1772" s="914"/>
      <c r="B1772" s="743" t="s">
        <v>3961</v>
      </c>
      <c r="C1772" s="744" t="s">
        <v>3141</v>
      </c>
      <c r="D1772" s="744" t="s">
        <v>3142</v>
      </c>
      <c r="E1772" s="733">
        <v>0.23922056911203721</v>
      </c>
      <c r="F1772" s="591">
        <v>19.14</v>
      </c>
      <c r="G1772" s="1163">
        <f>TRUNC(E1772*F1772,2)</f>
        <v>4.57</v>
      </c>
      <c r="H1772" s="1229"/>
      <c r="I1772" s="879"/>
      <c r="J1772" s="1234"/>
      <c r="K1772" s="879"/>
      <c r="L1772" s="719"/>
      <c r="M1772" s="719"/>
      <c r="N1772" s="719"/>
      <c r="O1772" s="719"/>
      <c r="P1772" s="720"/>
    </row>
    <row r="1773" spans="1:16" s="693" customFormat="1" x14ac:dyDescent="0.3">
      <c r="A1773" s="1344" t="s">
        <v>4471</v>
      </c>
      <c r="B1773" s="1345"/>
      <c r="C1773" s="1345"/>
      <c r="D1773" s="1345"/>
      <c r="E1773" s="1345"/>
      <c r="F1773" s="1346"/>
      <c r="G1773" s="1152">
        <f>TRUNC(SUM(G1771:G1772),2)</f>
        <v>7.99</v>
      </c>
      <c r="H1773" s="1229"/>
      <c r="J1773" s="719"/>
      <c r="K1773" s="719"/>
      <c r="L1773" s="719"/>
      <c r="M1773" s="719"/>
      <c r="N1773" s="719"/>
      <c r="O1773" s="719"/>
      <c r="P1773" s="720"/>
    </row>
    <row r="1774" spans="1:16" s="693" customFormat="1" x14ac:dyDescent="0.3">
      <c r="A1774" s="1344" t="s">
        <v>4472</v>
      </c>
      <c r="B1774" s="1345"/>
      <c r="C1774" s="1345"/>
      <c r="D1774" s="1345"/>
      <c r="E1774" s="1345"/>
      <c r="F1774" s="1346"/>
      <c r="G1774" s="1152">
        <f>TRUNC(SUM(G1768:G1770),2)</f>
        <v>2.0099999999999998</v>
      </c>
      <c r="H1774" s="1229"/>
      <c r="J1774" s="719"/>
      <c r="K1774" s="719"/>
      <c r="L1774" s="719"/>
      <c r="M1774" s="719"/>
      <c r="N1774" s="719"/>
      <c r="O1774" s="719"/>
      <c r="P1774" s="720"/>
    </row>
    <row r="1775" spans="1:16" s="693" customFormat="1" x14ac:dyDescent="0.3">
      <c r="A1775" s="1156"/>
      <c r="B1775" s="1154"/>
      <c r="C1775" s="1154"/>
      <c r="D1775" s="1154"/>
      <c r="E1775" s="1154"/>
      <c r="F1775" s="1155" t="s">
        <v>4627</v>
      </c>
      <c r="G1775" s="1152">
        <f>TRUNC(SUM(G1773:G1774),2)</f>
        <v>10</v>
      </c>
      <c r="H1775" s="1229"/>
      <c r="J1775" s="1233"/>
      <c r="K1775" s="719"/>
      <c r="L1775" s="719"/>
      <c r="M1775" s="719"/>
      <c r="N1775" s="719"/>
      <c r="O1775" s="719"/>
      <c r="P1775" s="720"/>
    </row>
    <row r="1776" spans="1:16" s="879" customFormat="1" ht="14.25" customHeight="1" x14ac:dyDescent="0.3">
      <c r="A1776" s="906"/>
      <c r="B1776" s="801"/>
      <c r="C1776" s="906"/>
      <c r="D1776" s="913"/>
      <c r="E1776" s="906"/>
      <c r="F1776" s="906"/>
      <c r="G1776" s="910"/>
      <c r="H1776" s="1229"/>
    </row>
    <row r="1777" spans="1:16" s="879" customFormat="1" x14ac:dyDescent="0.3">
      <c r="A1777" s="906"/>
      <c r="B1777" s="801"/>
      <c r="C1777" s="906"/>
      <c r="D1777" s="913"/>
      <c r="E1777" s="906"/>
      <c r="F1777" s="906"/>
      <c r="G1777" s="910"/>
      <c r="H1777" s="1229"/>
    </row>
    <row r="1778" spans="1:16" s="893" customFormat="1" ht="26.4" x14ac:dyDescent="0.3">
      <c r="A1778" s="1141" t="s">
        <v>3135</v>
      </c>
      <c r="B1778" s="1142" t="s">
        <v>3136</v>
      </c>
      <c r="C1778" s="1143" t="s">
        <v>3137</v>
      </c>
      <c r="D1778" s="1143" t="s">
        <v>3138</v>
      </c>
      <c r="E1778" s="1144" t="s">
        <v>3139</v>
      </c>
      <c r="F1778" s="1145" t="s">
        <v>4625</v>
      </c>
      <c r="G1778" s="1146" t="s">
        <v>4626</v>
      </c>
      <c r="H1778" s="1230"/>
    </row>
    <row r="1779" spans="1:16" s="893" customFormat="1" ht="4.5" customHeight="1" x14ac:dyDescent="0.3">
      <c r="A1779" s="721"/>
      <c r="B1779" s="721"/>
      <c r="C1779" s="722"/>
      <c r="D1779" s="722"/>
      <c r="E1779" s="723"/>
      <c r="F1779" s="724"/>
      <c r="G1779" s="725"/>
      <c r="H1779" s="1230"/>
    </row>
    <row r="1780" spans="1:16" x14ac:dyDescent="0.3">
      <c r="A1780" s="271" t="s">
        <v>1556</v>
      </c>
      <c r="B1780" s="702" t="s">
        <v>3323</v>
      </c>
      <c r="H1780" s="1229"/>
      <c r="J1780" s="372"/>
      <c r="K1780" s="372"/>
      <c r="L1780" s="372"/>
      <c r="M1780" s="372"/>
      <c r="N1780" s="372"/>
      <c r="O1780" s="372"/>
      <c r="P1780" s="373"/>
    </row>
    <row r="1781" spans="1:16" x14ac:dyDescent="0.3">
      <c r="A1781" s="271" t="s">
        <v>2583</v>
      </c>
      <c r="B1781" s="702" t="s">
        <v>3340</v>
      </c>
      <c r="C1781" s="389" t="s">
        <v>3141</v>
      </c>
      <c r="D1781" s="729" t="s">
        <v>3133</v>
      </c>
      <c r="E1781" s="390"/>
      <c r="F1781" s="391"/>
      <c r="G1781" s="392"/>
      <c r="H1781" s="1229"/>
      <c r="J1781" s="372"/>
      <c r="K1781" s="372"/>
      <c r="L1781" s="372"/>
      <c r="M1781" s="372"/>
      <c r="N1781" s="372"/>
      <c r="O1781" s="372"/>
      <c r="P1781" s="373"/>
    </row>
    <row r="1782" spans="1:16" x14ac:dyDescent="0.3">
      <c r="A1782" s="914"/>
      <c r="B1782" s="727" t="s">
        <v>3625</v>
      </c>
      <c r="C1782" s="383" t="s">
        <v>3132</v>
      </c>
      <c r="D1782" s="728" t="s">
        <v>3133</v>
      </c>
      <c r="E1782" s="419">
        <v>1</v>
      </c>
      <c r="F1782" s="747">
        <v>16.55</v>
      </c>
      <c r="G1782" s="1163">
        <f>TRUNC(E1782*F1782,2)</f>
        <v>16.55</v>
      </c>
      <c r="H1782" s="1229"/>
      <c r="I1782" s="879"/>
      <c r="J1782" s="1234"/>
      <c r="K1782" s="879"/>
      <c r="L1782" s="372"/>
      <c r="M1782" s="372"/>
      <c r="N1782" s="372"/>
      <c r="O1782" s="372"/>
      <c r="P1782" s="373"/>
    </row>
    <row r="1783" spans="1:16" x14ac:dyDescent="0.3">
      <c r="A1783" s="914"/>
      <c r="B1783" s="743" t="s">
        <v>3958</v>
      </c>
      <c r="C1783" s="546" t="s">
        <v>3141</v>
      </c>
      <c r="D1783" s="744" t="s">
        <v>3142</v>
      </c>
      <c r="E1783" s="393">
        <v>0.13554977356198278</v>
      </c>
      <c r="F1783" s="747">
        <v>14.3</v>
      </c>
      <c r="G1783" s="1163">
        <f>TRUNC(E1783*F1783,2)</f>
        <v>1.93</v>
      </c>
      <c r="H1783" s="1229"/>
      <c r="I1783" s="879"/>
      <c r="J1783" s="1234"/>
      <c r="K1783" s="879"/>
      <c r="L1783" s="372"/>
      <c r="M1783" s="372"/>
      <c r="N1783" s="372"/>
      <c r="O1783" s="372"/>
      <c r="P1783" s="373"/>
    </row>
    <row r="1784" spans="1:16" ht="26.4" x14ac:dyDescent="0.3">
      <c r="A1784" s="914"/>
      <c r="B1784" s="743" t="s">
        <v>3961</v>
      </c>
      <c r="C1784" s="546" t="s">
        <v>3141</v>
      </c>
      <c r="D1784" s="744" t="s">
        <v>3142</v>
      </c>
      <c r="E1784" s="393">
        <v>3.9592254469762243E-2</v>
      </c>
      <c r="F1784" s="591">
        <v>19.14</v>
      </c>
      <c r="G1784" s="1163">
        <f>TRUNC(E1784*F1784,2)</f>
        <v>0.75</v>
      </c>
      <c r="H1784" s="1229"/>
      <c r="I1784" s="879"/>
      <c r="J1784" s="1234"/>
      <c r="K1784" s="879"/>
      <c r="L1784" s="372"/>
      <c r="M1784" s="372"/>
      <c r="N1784" s="372"/>
      <c r="O1784" s="372"/>
      <c r="P1784" s="373"/>
    </row>
    <row r="1785" spans="1:16" s="114" customFormat="1" x14ac:dyDescent="0.3">
      <c r="A1785" s="914"/>
      <c r="B1785" s="703" t="s">
        <v>3319</v>
      </c>
      <c r="C1785" s="277" t="s">
        <v>3132</v>
      </c>
      <c r="D1785" s="704" t="s">
        <v>3133</v>
      </c>
      <c r="E1785" s="393">
        <v>0.04</v>
      </c>
      <c r="F1785" s="747">
        <v>1.7947794092003275</v>
      </c>
      <c r="G1785" s="1163">
        <f>TRUNC(E1785*F1785,2)</f>
        <v>7.0000000000000007E-2</v>
      </c>
      <c r="H1785" s="1229"/>
      <c r="I1785" s="879"/>
      <c r="J1785" s="1234"/>
      <c r="K1785" s="879"/>
      <c r="L1785" s="432"/>
      <c r="M1785" s="432"/>
      <c r="N1785" s="432"/>
      <c r="O1785" s="432"/>
      <c r="P1785" s="433"/>
    </row>
    <row r="1786" spans="1:16" s="114" customFormat="1" x14ac:dyDescent="0.3">
      <c r="A1786" s="1344" t="s">
        <v>4471</v>
      </c>
      <c r="B1786" s="1345"/>
      <c r="C1786" s="1345"/>
      <c r="D1786" s="1345"/>
      <c r="E1786" s="1345"/>
      <c r="F1786" s="1346"/>
      <c r="G1786" s="1152">
        <f>TRUNC(SUM(G1783:G1784),2)</f>
        <v>2.68</v>
      </c>
      <c r="H1786" s="1229"/>
      <c r="I1786"/>
      <c r="J1786" s="372"/>
      <c r="K1786" s="432"/>
      <c r="L1786" s="432"/>
      <c r="M1786" s="432"/>
      <c r="N1786" s="432"/>
      <c r="O1786" s="432"/>
      <c r="P1786" s="433"/>
    </row>
    <row r="1787" spans="1:16" s="114" customFormat="1" x14ac:dyDescent="0.3">
      <c r="A1787" s="1344" t="s">
        <v>4472</v>
      </c>
      <c r="B1787" s="1345"/>
      <c r="C1787" s="1345"/>
      <c r="D1787" s="1345"/>
      <c r="E1787" s="1345"/>
      <c r="F1787" s="1346"/>
      <c r="G1787" s="1152">
        <f>TRUNC(SUM(G1782)+G1785,2)</f>
        <v>16.62</v>
      </c>
      <c r="H1787" s="1229"/>
      <c r="I1787"/>
      <c r="J1787" s="372"/>
      <c r="K1787" s="432"/>
      <c r="L1787" s="432"/>
      <c r="M1787" s="432"/>
      <c r="N1787" s="432"/>
      <c r="O1787" s="432"/>
      <c r="P1787" s="433"/>
    </row>
    <row r="1788" spans="1:16" s="114" customFormat="1" x14ac:dyDescent="0.3">
      <c r="A1788" s="1156"/>
      <c r="B1788" s="1154"/>
      <c r="C1788" s="1154"/>
      <c r="D1788" s="1154"/>
      <c r="E1788" s="1154"/>
      <c r="F1788" s="1155" t="s">
        <v>4627</v>
      </c>
      <c r="G1788" s="1152">
        <f>TRUNC(SUM(G1786:G1787),2)</f>
        <v>19.3</v>
      </c>
      <c r="H1788" s="1230"/>
      <c r="J1788" s="1233"/>
      <c r="K1788" s="432"/>
      <c r="L1788" s="432"/>
      <c r="M1788" s="432"/>
      <c r="N1788" s="432"/>
      <c r="O1788" s="432"/>
      <c r="P1788" s="433"/>
    </row>
    <row r="1789" spans="1:16" s="879" customFormat="1" ht="14.25" customHeight="1" x14ac:dyDescent="0.3">
      <c r="A1789" s="906"/>
      <c r="B1789" s="801"/>
      <c r="C1789" s="906"/>
      <c r="D1789" s="913"/>
      <c r="E1789" s="906"/>
      <c r="F1789" s="906"/>
      <c r="G1789" s="910"/>
      <c r="H1789" s="1229"/>
    </row>
    <row r="1790" spans="1:16" s="879" customFormat="1" x14ac:dyDescent="0.3">
      <c r="A1790" s="906"/>
      <c r="B1790" s="801"/>
      <c r="C1790" s="906"/>
      <c r="D1790" s="913"/>
      <c r="E1790" s="906"/>
      <c r="F1790" s="906"/>
      <c r="G1790" s="910"/>
      <c r="H1790" s="1229"/>
    </row>
    <row r="1791" spans="1:16" s="893" customFormat="1" ht="26.4" x14ac:dyDescent="0.3">
      <c r="A1791" s="1141" t="s">
        <v>3135</v>
      </c>
      <c r="B1791" s="1142" t="s">
        <v>3136</v>
      </c>
      <c r="C1791" s="1143" t="s">
        <v>3137</v>
      </c>
      <c r="D1791" s="1143" t="s">
        <v>3138</v>
      </c>
      <c r="E1791" s="1144" t="s">
        <v>3139</v>
      </c>
      <c r="F1791" s="1145" t="s">
        <v>4625</v>
      </c>
      <c r="G1791" s="1146" t="s">
        <v>4626</v>
      </c>
      <c r="H1791" s="1230"/>
    </row>
    <row r="1792" spans="1:16" s="893" customFormat="1" ht="4.5" customHeight="1" x14ac:dyDescent="0.3">
      <c r="A1792" s="721"/>
      <c r="B1792" s="721"/>
      <c r="C1792" s="722"/>
      <c r="D1792" s="722"/>
      <c r="E1792" s="723"/>
      <c r="F1792" s="724"/>
      <c r="G1792" s="725"/>
      <c r="H1792" s="1230"/>
    </row>
    <row r="1793" spans="1:16" s="572" customFormat="1" x14ac:dyDescent="0.3">
      <c r="A1793" s="271" t="s">
        <v>1591</v>
      </c>
      <c r="B1793" s="702" t="s">
        <v>1627</v>
      </c>
      <c r="D1793" s="67"/>
      <c r="H1793" s="1229"/>
      <c r="J1793" s="589"/>
      <c r="K1793" s="589"/>
      <c r="L1793" s="589"/>
      <c r="M1793" s="589"/>
      <c r="N1793" s="589"/>
      <c r="O1793" s="589"/>
      <c r="P1793" s="590"/>
    </row>
    <row r="1794" spans="1:16" s="572" customFormat="1" x14ac:dyDescent="0.3">
      <c r="A1794" s="271" t="s">
        <v>3904</v>
      </c>
      <c r="B1794" s="702" t="s">
        <v>3908</v>
      </c>
      <c r="C1794" s="389" t="s">
        <v>3141</v>
      </c>
      <c r="D1794" s="729" t="s">
        <v>3133</v>
      </c>
      <c r="E1794" s="390"/>
      <c r="F1794" s="391"/>
      <c r="G1794" s="392"/>
      <c r="H1794" s="1229"/>
      <c r="J1794" s="589"/>
      <c r="K1794" s="589"/>
      <c r="L1794" s="589"/>
      <c r="M1794" s="589"/>
      <c r="N1794" s="589"/>
      <c r="O1794" s="589"/>
      <c r="P1794" s="590"/>
    </row>
    <row r="1795" spans="1:16" s="693" customFormat="1" ht="26.4" x14ac:dyDescent="0.3">
      <c r="A1795" s="914"/>
      <c r="B1795" s="743" t="s">
        <v>4280</v>
      </c>
      <c r="C1795" s="744" t="s">
        <v>3141</v>
      </c>
      <c r="D1795" s="744" t="s">
        <v>238</v>
      </c>
      <c r="E1795" s="429">
        <v>1.2E-2</v>
      </c>
      <c r="F1795" s="678">
        <v>242.62758679930354</v>
      </c>
      <c r="G1795" s="1163">
        <f t="shared" ref="G1795:G1807" si="23">TRUNC(E1795*F1795,2)</f>
        <v>2.91</v>
      </c>
      <c r="H1795" s="1229"/>
      <c r="I1795" s="879"/>
      <c r="J1795" s="1234"/>
      <c r="K1795" s="879"/>
      <c r="L1795" s="719"/>
      <c r="M1795" s="719"/>
      <c r="N1795" s="719"/>
      <c r="O1795" s="719"/>
      <c r="P1795" s="720"/>
    </row>
    <row r="1796" spans="1:16" s="693" customFormat="1" x14ac:dyDescent="0.3">
      <c r="A1796" s="914"/>
      <c r="B1796" s="743" t="s">
        <v>4282</v>
      </c>
      <c r="C1796" s="744" t="s">
        <v>3141</v>
      </c>
      <c r="D1796" s="744" t="s">
        <v>238</v>
      </c>
      <c r="E1796" s="733">
        <v>1.79</v>
      </c>
      <c r="F1796" s="678">
        <v>8.3243896620390121</v>
      </c>
      <c r="G1796" s="1163">
        <f t="shared" si="23"/>
        <v>14.9</v>
      </c>
      <c r="H1796" s="1229"/>
      <c r="I1796" s="879"/>
      <c r="J1796" s="1234"/>
      <c r="K1796" s="879"/>
      <c r="L1796" s="719"/>
      <c r="M1796" s="719"/>
      <c r="N1796" s="719"/>
      <c r="O1796" s="719"/>
      <c r="P1796" s="720"/>
    </row>
    <row r="1797" spans="1:16" s="693" customFormat="1" x14ac:dyDescent="0.3">
      <c r="A1797" s="914"/>
      <c r="B1797" s="743" t="s">
        <v>4283</v>
      </c>
      <c r="C1797" s="704" t="s">
        <v>3132</v>
      </c>
      <c r="D1797" s="744" t="s">
        <v>2569</v>
      </c>
      <c r="E1797" s="733">
        <v>1</v>
      </c>
      <c r="F1797" s="678">
        <v>674.64</v>
      </c>
      <c r="G1797" s="1163">
        <f t="shared" si="23"/>
        <v>674.64</v>
      </c>
      <c r="H1797" s="1229"/>
      <c r="I1797" s="879"/>
      <c r="J1797" s="1234"/>
      <c r="K1797" s="879"/>
      <c r="L1797" s="719"/>
      <c r="M1797" s="719"/>
      <c r="N1797" s="719"/>
      <c r="O1797" s="719"/>
      <c r="P1797" s="720"/>
    </row>
    <row r="1798" spans="1:16" s="693" customFormat="1" ht="26.4" x14ac:dyDescent="0.3">
      <c r="A1798" s="914"/>
      <c r="B1798" s="743" t="s">
        <v>4005</v>
      </c>
      <c r="C1798" s="704" t="s">
        <v>3132</v>
      </c>
      <c r="D1798" s="744" t="s">
        <v>237</v>
      </c>
      <c r="E1798" s="733">
        <v>0.8</v>
      </c>
      <c r="F1798" s="747">
        <v>8.3058402659104047</v>
      </c>
      <c r="G1798" s="1163">
        <f t="shared" si="23"/>
        <v>6.64</v>
      </c>
      <c r="H1798" s="1229"/>
      <c r="I1798" s="879"/>
      <c r="J1798" s="1234"/>
      <c r="K1798" s="879"/>
      <c r="L1798" s="719"/>
      <c r="M1798" s="719"/>
      <c r="N1798" s="719"/>
      <c r="O1798" s="719"/>
      <c r="P1798" s="720"/>
    </row>
    <row r="1799" spans="1:16" s="693" customFormat="1" x14ac:dyDescent="0.3">
      <c r="A1799" s="914"/>
      <c r="B1799" s="743" t="s">
        <v>4284</v>
      </c>
      <c r="C1799" s="704" t="s">
        <v>3132</v>
      </c>
      <c r="D1799" s="744" t="s">
        <v>2569</v>
      </c>
      <c r="E1799" s="733">
        <v>2</v>
      </c>
      <c r="F1799" s="678">
        <v>84.721564911629685</v>
      </c>
      <c r="G1799" s="1163">
        <f t="shared" si="23"/>
        <v>169.44</v>
      </c>
      <c r="H1799" s="1229"/>
      <c r="I1799" s="879"/>
      <c r="J1799" s="1234"/>
      <c r="K1799" s="879"/>
      <c r="L1799" s="719"/>
      <c r="M1799" s="719"/>
      <c r="N1799" s="719"/>
      <c r="O1799" s="719"/>
      <c r="P1799" s="720"/>
    </row>
    <row r="1800" spans="1:16" s="693" customFormat="1" ht="26.4" x14ac:dyDescent="0.3">
      <c r="A1800" s="914"/>
      <c r="B1800" s="715" t="s">
        <v>4037</v>
      </c>
      <c r="C1800" s="716" t="s">
        <v>3141</v>
      </c>
      <c r="D1800" s="716" t="s">
        <v>3881</v>
      </c>
      <c r="E1800" s="717">
        <v>1.8600000000000001E-3</v>
      </c>
      <c r="F1800" s="591">
        <v>0</v>
      </c>
      <c r="G1800" s="1163">
        <f t="shared" si="23"/>
        <v>0</v>
      </c>
      <c r="H1800" s="1229"/>
      <c r="I1800" s="879"/>
      <c r="J1800" s="1234"/>
      <c r="K1800" s="879"/>
    </row>
    <row r="1801" spans="1:16" s="693" customFormat="1" ht="26.4" x14ac:dyDescent="0.3">
      <c r="A1801" s="914"/>
      <c r="B1801" s="715" t="s">
        <v>4038</v>
      </c>
      <c r="C1801" s="716" t="s">
        <v>3141</v>
      </c>
      <c r="D1801" s="716" t="s">
        <v>3146</v>
      </c>
      <c r="E1801" s="717">
        <v>1.7600000000000001E-3</v>
      </c>
      <c r="F1801" s="591">
        <v>0</v>
      </c>
      <c r="G1801" s="1163">
        <f t="shared" si="23"/>
        <v>0</v>
      </c>
      <c r="H1801" s="1229"/>
      <c r="I1801" s="879"/>
      <c r="J1801" s="1234"/>
      <c r="K1801" s="879"/>
    </row>
    <row r="1802" spans="1:16" s="879" customFormat="1" ht="39.6" x14ac:dyDescent="0.3">
      <c r="A1802" s="914"/>
      <c r="B1802" s="715" t="s">
        <v>4041</v>
      </c>
      <c r="C1802" s="716" t="s">
        <v>3132</v>
      </c>
      <c r="D1802" s="716" t="s">
        <v>3519</v>
      </c>
      <c r="E1802" s="717">
        <v>2.3E-2</v>
      </c>
      <c r="F1802" s="591">
        <v>224.39077830968347</v>
      </c>
      <c r="G1802" s="1163">
        <f>TRUNC(E1802*F1802,2)</f>
        <v>5.16</v>
      </c>
      <c r="H1802" s="1229"/>
      <c r="J1802" s="1234"/>
    </row>
    <row r="1803" spans="1:16" s="879" customFormat="1" ht="26.4" x14ac:dyDescent="0.3">
      <c r="A1803" s="914"/>
      <c r="B1803" s="715" t="s">
        <v>4285</v>
      </c>
      <c r="C1803" s="716" t="s">
        <v>3141</v>
      </c>
      <c r="D1803" s="744" t="s">
        <v>2569</v>
      </c>
      <c r="E1803" s="717">
        <v>1</v>
      </c>
      <c r="F1803" s="1158">
        <v>57.823804165747447</v>
      </c>
      <c r="G1803" s="1163">
        <f>TRUNC(E1803*F1803,2)</f>
        <v>57.82</v>
      </c>
      <c r="H1803" s="1229"/>
      <c r="J1803" s="1234"/>
    </row>
    <row r="1804" spans="1:16" s="879" customFormat="1" ht="26.4" x14ac:dyDescent="0.3">
      <c r="A1804" s="914"/>
      <c r="B1804" s="715" t="s">
        <v>4310</v>
      </c>
      <c r="C1804" s="704" t="s">
        <v>3132</v>
      </c>
      <c r="D1804" s="744" t="s">
        <v>2569</v>
      </c>
      <c r="E1804" s="717">
        <v>2</v>
      </c>
      <c r="F1804" s="684">
        <v>39.48514700240721</v>
      </c>
      <c r="G1804" s="1163">
        <f>TRUNC(E1804*F1804,2)</f>
        <v>78.97</v>
      </c>
      <c r="H1804" s="1229"/>
      <c r="J1804" s="1234"/>
    </row>
    <row r="1805" spans="1:16" s="879" customFormat="1" ht="26.4" x14ac:dyDescent="0.3">
      <c r="A1805" s="914"/>
      <c r="B1805" s="743" t="s">
        <v>4281</v>
      </c>
      <c r="C1805" s="744" t="s">
        <v>3141</v>
      </c>
      <c r="D1805" s="744" t="s">
        <v>238</v>
      </c>
      <c r="E1805" s="733">
        <v>1.38</v>
      </c>
      <c r="F1805" s="678">
        <v>30.595064131714444</v>
      </c>
      <c r="G1805" s="1163">
        <f>TRUNC(E1805*F1805,2)</f>
        <v>42.22</v>
      </c>
      <c r="H1805" s="1229"/>
      <c r="J1805" s="1234"/>
    </row>
    <row r="1806" spans="1:16" s="699" customFormat="1" x14ac:dyDescent="0.3">
      <c r="A1806" s="914"/>
      <c r="B1806" s="715" t="s">
        <v>4039</v>
      </c>
      <c r="C1806" s="716" t="s">
        <v>3141</v>
      </c>
      <c r="D1806" s="716" t="s">
        <v>3142</v>
      </c>
      <c r="E1806" s="1235">
        <v>8.3672699729619004E-3</v>
      </c>
      <c r="F1806" s="591">
        <v>14.3</v>
      </c>
      <c r="G1806" s="1163">
        <f t="shared" si="23"/>
        <v>0.11</v>
      </c>
      <c r="H1806" s="1229"/>
      <c r="I1806" s="879"/>
      <c r="J1806" s="1234"/>
      <c r="K1806" s="879"/>
    </row>
    <row r="1807" spans="1:16" s="699" customFormat="1" x14ac:dyDescent="0.3">
      <c r="A1807" s="914"/>
      <c r="B1807" s="715" t="s">
        <v>4040</v>
      </c>
      <c r="C1807" s="716" t="s">
        <v>3141</v>
      </c>
      <c r="D1807" s="716" t="s">
        <v>3142</v>
      </c>
      <c r="E1807" s="1235">
        <v>5.4235547000474798E-3</v>
      </c>
      <c r="F1807" s="591">
        <v>19.12</v>
      </c>
      <c r="G1807" s="1163">
        <f t="shared" si="23"/>
        <v>0.1</v>
      </c>
      <c r="H1807" s="1229"/>
      <c r="I1807" s="879"/>
      <c r="J1807" s="1234"/>
      <c r="K1807" s="879"/>
    </row>
    <row r="1808" spans="1:16" s="114" customFormat="1" x14ac:dyDescent="0.3">
      <c r="A1808" s="1344" t="s">
        <v>4471</v>
      </c>
      <c r="B1808" s="1345"/>
      <c r="C1808" s="1345"/>
      <c r="D1808" s="1345"/>
      <c r="E1808" s="1345"/>
      <c r="F1808" s="1346"/>
      <c r="G1808" s="1152">
        <f>TRUNC(SUM(G1805:G1807),2)</f>
        <v>42.43</v>
      </c>
      <c r="H1808" s="1229"/>
      <c r="I1808" s="572"/>
      <c r="J1808" s="589"/>
      <c r="K1808" s="432"/>
      <c r="L1808" s="432"/>
      <c r="M1808" s="432"/>
      <c r="N1808" s="432"/>
      <c r="O1808" s="432"/>
      <c r="P1808" s="433"/>
    </row>
    <row r="1809" spans="1:16" s="114" customFormat="1" x14ac:dyDescent="0.3">
      <c r="A1809" s="1344" t="s">
        <v>4472</v>
      </c>
      <c r="B1809" s="1345"/>
      <c r="C1809" s="1345"/>
      <c r="D1809" s="1345"/>
      <c r="E1809" s="1345"/>
      <c r="F1809" s="1346"/>
      <c r="G1809" s="1152">
        <f>TRUNC(SUM(G1795:G1804),2)</f>
        <v>1010.48</v>
      </c>
      <c r="H1809" s="1229"/>
      <c r="I1809" s="572"/>
      <c r="J1809" s="589"/>
      <c r="K1809" s="432"/>
      <c r="L1809" s="432"/>
      <c r="M1809" s="432"/>
      <c r="N1809" s="432"/>
      <c r="O1809" s="432"/>
      <c r="P1809" s="433"/>
    </row>
    <row r="1810" spans="1:16" s="114" customFormat="1" x14ac:dyDescent="0.3">
      <c r="A1810" s="1156"/>
      <c r="B1810" s="1154"/>
      <c r="C1810" s="1154"/>
      <c r="D1810" s="1154"/>
      <c r="E1810" s="1154"/>
      <c r="F1810" s="1155" t="s">
        <v>4627</v>
      </c>
      <c r="G1810" s="1152">
        <f>TRUNC(SUM(G1808:G1809),2)</f>
        <v>1052.9100000000001</v>
      </c>
      <c r="H1810" s="1230"/>
      <c r="J1810" s="1233"/>
      <c r="K1810" s="432"/>
      <c r="L1810" s="432"/>
      <c r="M1810" s="432"/>
      <c r="N1810" s="432"/>
      <c r="O1810" s="432"/>
      <c r="P1810" s="433"/>
    </row>
    <row r="1811" spans="1:16" s="699" customFormat="1" x14ac:dyDescent="0.3">
      <c r="A1811" s="734"/>
      <c r="B1811" s="760"/>
      <c r="C1811" s="719"/>
      <c r="D1811" s="789"/>
      <c r="E1811" s="719"/>
      <c r="F1811" s="719"/>
      <c r="G1811" s="720"/>
      <c r="H1811" s="1230"/>
      <c r="J1811" s="736"/>
      <c r="K1811" s="736"/>
      <c r="L1811" s="736"/>
      <c r="M1811" s="736"/>
      <c r="N1811" s="736"/>
      <c r="O1811" s="736"/>
      <c r="P1811" s="740"/>
    </row>
    <row r="1812" spans="1:16" s="879" customFormat="1" ht="14.25" customHeight="1" x14ac:dyDescent="0.3">
      <c r="A1812" s="906"/>
      <c r="B1812" s="801"/>
      <c r="C1812" s="906"/>
      <c r="D1812" s="913"/>
      <c r="E1812" s="906"/>
      <c r="F1812" s="906"/>
      <c r="G1812" s="910"/>
      <c r="H1812" s="1229"/>
    </row>
    <row r="1813" spans="1:16" s="879" customFormat="1" x14ac:dyDescent="0.3">
      <c r="A1813" s="906"/>
      <c r="B1813" s="801"/>
      <c r="C1813" s="906"/>
      <c r="D1813" s="913"/>
      <c r="E1813" s="906"/>
      <c r="F1813" s="906"/>
      <c r="G1813" s="910"/>
      <c r="H1813" s="1229"/>
    </row>
    <row r="1814" spans="1:16" s="893" customFormat="1" ht="26.4" x14ac:dyDescent="0.3">
      <c r="A1814" s="1141" t="s">
        <v>3135</v>
      </c>
      <c r="B1814" s="1142" t="s">
        <v>3136</v>
      </c>
      <c r="C1814" s="1143" t="s">
        <v>3137</v>
      </c>
      <c r="D1814" s="1143" t="s">
        <v>3138</v>
      </c>
      <c r="E1814" s="1144" t="s">
        <v>3139</v>
      </c>
      <c r="F1814" s="1145" t="s">
        <v>4625</v>
      </c>
      <c r="G1814" s="1146" t="s">
        <v>4626</v>
      </c>
      <c r="H1814" s="1230"/>
    </row>
    <row r="1815" spans="1:16" s="893" customFormat="1" ht="4.5" customHeight="1" x14ac:dyDescent="0.3">
      <c r="A1815" s="721"/>
      <c r="B1815" s="721"/>
      <c r="C1815" s="722"/>
      <c r="D1815" s="722"/>
      <c r="E1815" s="723"/>
      <c r="F1815" s="724"/>
      <c r="G1815" s="725"/>
      <c r="H1815" s="1230"/>
    </row>
    <row r="1816" spans="1:16" s="879" customFormat="1" ht="21" customHeight="1" x14ac:dyDescent="0.3">
      <c r="A1816" s="897" t="s">
        <v>1689</v>
      </c>
      <c r="B1816" s="1347" t="s">
        <v>1792</v>
      </c>
      <c r="C1816" s="1348"/>
      <c r="D1816" s="1348"/>
      <c r="E1816" s="1348"/>
      <c r="F1816" s="1348"/>
      <c r="G1816" s="1349"/>
      <c r="H1816" s="1229"/>
    </row>
    <row r="1817" spans="1:16" s="879" customFormat="1" ht="39.6" x14ac:dyDescent="0.3">
      <c r="A1817" s="897" t="s">
        <v>2610</v>
      </c>
      <c r="B1817" s="1040" t="s">
        <v>4083</v>
      </c>
      <c r="C1817" s="899" t="s">
        <v>3141</v>
      </c>
      <c r="D1817" s="899" t="s">
        <v>210</v>
      </c>
      <c r="E1817" s="901"/>
      <c r="F1817" s="901"/>
      <c r="G1817" s="902"/>
      <c r="H1817" s="1229"/>
    </row>
    <row r="1818" spans="1:16" s="879" customFormat="1" x14ac:dyDescent="0.3">
      <c r="A1818" s="914"/>
      <c r="B1818" s="863" t="s">
        <v>3960</v>
      </c>
      <c r="C1818" s="864" t="s">
        <v>3141</v>
      </c>
      <c r="D1818" s="864" t="s">
        <v>3142</v>
      </c>
      <c r="E1818" s="865">
        <v>0.15911583965699638</v>
      </c>
      <c r="F1818" s="747">
        <v>15.19</v>
      </c>
      <c r="G1818" s="1163">
        <f>TRUNC(E1818*F1818,2)</f>
        <v>2.41</v>
      </c>
      <c r="H1818" s="1229"/>
      <c r="J1818" s="1234"/>
    </row>
    <row r="1819" spans="1:16" s="879" customFormat="1" x14ac:dyDescent="0.3">
      <c r="A1819" s="914"/>
      <c r="B1819" s="863" t="s">
        <v>3959</v>
      </c>
      <c r="C1819" s="864" t="s">
        <v>3141</v>
      </c>
      <c r="D1819" s="864" t="s">
        <v>3142</v>
      </c>
      <c r="E1819" s="865">
        <v>0.15953594748447361</v>
      </c>
      <c r="F1819" s="747">
        <v>19.350000000000001</v>
      </c>
      <c r="G1819" s="1163">
        <f>TRUNC(E1819*F1819,2)</f>
        <v>3.08</v>
      </c>
      <c r="H1819" s="1229"/>
      <c r="J1819" s="1234"/>
    </row>
    <row r="1820" spans="1:16" s="893" customFormat="1" ht="39.6" x14ac:dyDescent="0.3">
      <c r="A1820" s="914"/>
      <c r="B1820" s="727" t="s">
        <v>4523</v>
      </c>
      <c r="C1820" s="864" t="s">
        <v>3141</v>
      </c>
      <c r="D1820" s="728" t="s">
        <v>3201</v>
      </c>
      <c r="E1820" s="900">
        <v>2</v>
      </c>
      <c r="F1820" s="747">
        <v>0.85351731904193384</v>
      </c>
      <c r="G1820" s="1163">
        <f>TRUNC(E1820*F1820,2)</f>
        <v>1.7</v>
      </c>
      <c r="H1820" s="1229"/>
      <c r="I1820" s="879"/>
      <c r="J1820" s="1234"/>
      <c r="K1820" s="879"/>
      <c r="L1820" s="879"/>
    </row>
    <row r="1821" spans="1:16" s="893" customFormat="1" ht="39.6" x14ac:dyDescent="0.3">
      <c r="A1821" s="914"/>
      <c r="B1821" s="1041" t="s">
        <v>4524</v>
      </c>
      <c r="C1821" s="864" t="s">
        <v>3141</v>
      </c>
      <c r="D1821" s="728" t="s">
        <v>3991</v>
      </c>
      <c r="E1821" s="1042">
        <v>0.33</v>
      </c>
      <c r="F1821" s="747">
        <v>6.1880609933371575</v>
      </c>
      <c r="G1821" s="1163">
        <f>TRUNC(E1821*F1821,2)</f>
        <v>2.04</v>
      </c>
      <c r="H1821" s="1229"/>
      <c r="I1821" s="879"/>
      <c r="J1821" s="1234"/>
      <c r="K1821" s="879"/>
      <c r="L1821" s="879"/>
    </row>
    <row r="1822" spans="1:16" s="893" customFormat="1" x14ac:dyDescent="0.3">
      <c r="A1822" s="914"/>
      <c r="B1822" s="1041" t="s">
        <v>4525</v>
      </c>
      <c r="C1822" s="1043" t="s">
        <v>3132</v>
      </c>
      <c r="D1822" s="1043" t="s">
        <v>3201</v>
      </c>
      <c r="E1822" s="1042">
        <v>1.0169999999999999</v>
      </c>
      <c r="F1822" s="678">
        <v>2.2549999999999999</v>
      </c>
      <c r="G1822" s="1163">
        <f>TRUNC(E1822*F1822,2)</f>
        <v>2.29</v>
      </c>
      <c r="H1822" s="1229"/>
      <c r="I1822" s="879"/>
      <c r="J1822" s="1234"/>
      <c r="K1822" s="879"/>
      <c r="L1822" s="879"/>
    </row>
    <row r="1823" spans="1:16" s="879" customFormat="1" x14ac:dyDescent="0.3">
      <c r="A1823" s="1344" t="s">
        <v>4471</v>
      </c>
      <c r="B1823" s="1345"/>
      <c r="C1823" s="1345"/>
      <c r="D1823" s="1345"/>
      <c r="E1823" s="1345"/>
      <c r="F1823" s="1346"/>
      <c r="G1823" s="1152">
        <f>TRUNC(SUM(G1818:G1819),2)</f>
        <v>5.49</v>
      </c>
      <c r="H1823" s="1229"/>
    </row>
    <row r="1824" spans="1:16" s="879" customFormat="1" x14ac:dyDescent="0.3">
      <c r="A1824" s="1344" t="s">
        <v>4472</v>
      </c>
      <c r="B1824" s="1345"/>
      <c r="C1824" s="1345"/>
      <c r="D1824" s="1345"/>
      <c r="E1824" s="1345"/>
      <c r="F1824" s="1346"/>
      <c r="G1824" s="1152">
        <f>TRUNC(SUM(G1820:G1822),2)</f>
        <v>6.03</v>
      </c>
      <c r="H1824" s="1229"/>
    </row>
    <row r="1825" spans="1:11" s="879" customFormat="1" x14ac:dyDescent="0.3">
      <c r="A1825" s="1156"/>
      <c r="B1825" s="1154"/>
      <c r="C1825" s="1154"/>
      <c r="D1825" s="1154"/>
      <c r="E1825" s="1154"/>
      <c r="F1825" s="1155" t="s">
        <v>4627</v>
      </c>
      <c r="G1825" s="1152">
        <f>TRUNC(SUM(G1823:G1824),2)</f>
        <v>11.52</v>
      </c>
      <c r="H1825" s="1229"/>
      <c r="J1825" s="1233"/>
    </row>
    <row r="1826" spans="1:11" s="879" customFormat="1" ht="14.25" customHeight="1" x14ac:dyDescent="0.3">
      <c r="A1826" s="906"/>
      <c r="B1826" s="801"/>
      <c r="C1826" s="906"/>
      <c r="D1826" s="913"/>
      <c r="E1826" s="906"/>
      <c r="F1826" s="906"/>
      <c r="G1826" s="910"/>
      <c r="H1826" s="1229"/>
    </row>
    <row r="1827" spans="1:11" s="879" customFormat="1" x14ac:dyDescent="0.3">
      <c r="A1827" s="906"/>
      <c r="B1827" s="801"/>
      <c r="C1827" s="906"/>
      <c r="D1827" s="913"/>
      <c r="E1827" s="906"/>
      <c r="F1827" s="906"/>
      <c r="G1827" s="910"/>
      <c r="H1827" s="1229"/>
    </row>
    <row r="1828" spans="1:11" s="893" customFormat="1" ht="26.4" x14ac:dyDescent="0.3">
      <c r="A1828" s="1141" t="s">
        <v>3135</v>
      </c>
      <c r="B1828" s="1142" t="s">
        <v>3136</v>
      </c>
      <c r="C1828" s="1143" t="s">
        <v>3137</v>
      </c>
      <c r="D1828" s="1143" t="s">
        <v>3138</v>
      </c>
      <c r="E1828" s="1144" t="s">
        <v>3139</v>
      </c>
      <c r="F1828" s="1145" t="s">
        <v>4625</v>
      </c>
      <c r="G1828" s="1146" t="s">
        <v>4626</v>
      </c>
      <c r="H1828" s="1230"/>
    </row>
    <row r="1829" spans="1:11" s="893" customFormat="1" ht="4.5" customHeight="1" x14ac:dyDescent="0.3">
      <c r="A1829" s="721"/>
      <c r="B1829" s="721"/>
      <c r="C1829" s="722"/>
      <c r="D1829" s="722"/>
      <c r="E1829" s="723"/>
      <c r="F1829" s="724"/>
      <c r="G1829" s="725"/>
      <c r="H1829" s="1230"/>
    </row>
    <row r="1830" spans="1:11" s="879" customFormat="1" ht="39.6" x14ac:dyDescent="0.3">
      <c r="A1830" s="897" t="s">
        <v>2611</v>
      </c>
      <c r="B1830" s="1040" t="s">
        <v>4083</v>
      </c>
      <c r="C1830" s="899" t="s">
        <v>3141</v>
      </c>
      <c r="D1830" s="899" t="s">
        <v>210</v>
      </c>
      <c r="E1830" s="901"/>
      <c r="F1830" s="901"/>
      <c r="G1830" s="902"/>
      <c r="H1830" s="1229"/>
    </row>
    <row r="1831" spans="1:11" s="879" customFormat="1" x14ac:dyDescent="0.3">
      <c r="A1831" s="914"/>
      <c r="B1831" s="863" t="s">
        <v>3960</v>
      </c>
      <c r="C1831" s="864" t="s">
        <v>3141</v>
      </c>
      <c r="D1831" s="864" t="s">
        <v>3142</v>
      </c>
      <c r="E1831" s="1235">
        <v>0.15911583965699638</v>
      </c>
      <c r="F1831" s="747">
        <v>15.19</v>
      </c>
      <c r="G1831" s="1163">
        <f>TRUNC(E1831*F1831,2)</f>
        <v>2.41</v>
      </c>
      <c r="H1831" s="1229"/>
      <c r="J1831" s="1234"/>
    </row>
    <row r="1832" spans="1:11" s="879" customFormat="1" x14ac:dyDescent="0.3">
      <c r="A1832" s="914"/>
      <c r="B1832" s="863" t="s">
        <v>3959</v>
      </c>
      <c r="C1832" s="864" t="s">
        <v>3141</v>
      </c>
      <c r="D1832" s="864" t="s">
        <v>3142</v>
      </c>
      <c r="E1832" s="1235">
        <v>0.15953594748447358</v>
      </c>
      <c r="F1832" s="747">
        <v>19.350000000000001</v>
      </c>
      <c r="G1832" s="1163">
        <f>TRUNC(E1832*F1832,2)</f>
        <v>3.08</v>
      </c>
      <c r="H1832" s="1229"/>
      <c r="J1832" s="1234"/>
    </row>
    <row r="1833" spans="1:11" s="893" customFormat="1" ht="39.6" x14ac:dyDescent="0.3">
      <c r="A1833" s="914"/>
      <c r="B1833" s="727" t="s">
        <v>4523</v>
      </c>
      <c r="C1833" s="864" t="s">
        <v>3141</v>
      </c>
      <c r="D1833" s="728" t="s">
        <v>3201</v>
      </c>
      <c r="E1833" s="900">
        <v>2</v>
      </c>
      <c r="F1833" s="747">
        <v>0.85351731904193384</v>
      </c>
      <c r="G1833" s="1163">
        <f>TRUNC(E1833*F1833,2)</f>
        <v>1.7</v>
      </c>
      <c r="H1833" s="1229"/>
      <c r="I1833" s="879"/>
      <c r="J1833" s="1234"/>
      <c r="K1833" s="879"/>
    </row>
    <row r="1834" spans="1:11" s="893" customFormat="1" ht="26.4" x14ac:dyDescent="0.3">
      <c r="A1834" s="914"/>
      <c r="B1834" s="1041" t="s">
        <v>4527</v>
      </c>
      <c r="C1834" s="864" t="s">
        <v>3141</v>
      </c>
      <c r="D1834" s="728" t="s">
        <v>3991</v>
      </c>
      <c r="E1834" s="1042">
        <v>0.33</v>
      </c>
      <c r="F1834" s="747">
        <v>8.798649224901272</v>
      </c>
      <c r="G1834" s="1163">
        <f>TRUNC(E1834*F1834,2)</f>
        <v>2.9</v>
      </c>
      <c r="H1834" s="1229"/>
      <c r="I1834" s="879"/>
      <c r="J1834" s="1234"/>
      <c r="K1834" s="879"/>
    </row>
    <row r="1835" spans="1:11" s="893" customFormat="1" ht="26.4" x14ac:dyDescent="0.3">
      <c r="A1835" s="914"/>
      <c r="B1835" s="1041" t="s">
        <v>4526</v>
      </c>
      <c r="C1835" s="864" t="s">
        <v>3132</v>
      </c>
      <c r="D1835" s="728" t="s">
        <v>3201</v>
      </c>
      <c r="E1835" s="1042">
        <v>1</v>
      </c>
      <c r="F1835" s="747">
        <v>9.56</v>
      </c>
      <c r="G1835" s="1163">
        <f>TRUNC(E1835*F1835,2)</f>
        <v>9.56</v>
      </c>
      <c r="H1835" s="1229"/>
      <c r="I1835" s="879"/>
      <c r="J1835" s="1234"/>
      <c r="K1835" s="879"/>
    </row>
    <row r="1836" spans="1:11" s="879" customFormat="1" x14ac:dyDescent="0.3">
      <c r="A1836" s="1344" t="s">
        <v>4471</v>
      </c>
      <c r="B1836" s="1345"/>
      <c r="C1836" s="1345"/>
      <c r="D1836" s="1345"/>
      <c r="E1836" s="1345"/>
      <c r="F1836" s="1346"/>
      <c r="G1836" s="1152">
        <f>TRUNC(SUM(G1831:G1832),2)</f>
        <v>5.49</v>
      </c>
      <c r="H1836" s="1229"/>
    </row>
    <row r="1837" spans="1:11" s="879" customFormat="1" x14ac:dyDescent="0.3">
      <c r="A1837" s="1344" t="s">
        <v>4472</v>
      </c>
      <c r="B1837" s="1345"/>
      <c r="C1837" s="1345"/>
      <c r="D1837" s="1345"/>
      <c r="E1837" s="1345"/>
      <c r="F1837" s="1346"/>
      <c r="G1837" s="1152">
        <f>TRUNC(SUM(G1833:G1835),2)</f>
        <v>14.16</v>
      </c>
      <c r="H1837" s="1229"/>
    </row>
    <row r="1838" spans="1:11" s="879" customFormat="1" x14ac:dyDescent="0.3">
      <c r="A1838" s="1156"/>
      <c r="B1838" s="1154"/>
      <c r="C1838" s="1154"/>
      <c r="D1838" s="1154"/>
      <c r="E1838" s="1154"/>
      <c r="F1838" s="1155" t="s">
        <v>4627</v>
      </c>
      <c r="G1838" s="1152">
        <f>TRUNC(SUM(G1836:G1837),2)</f>
        <v>19.649999999999999</v>
      </c>
      <c r="H1838" s="1229"/>
      <c r="J1838" s="1233"/>
    </row>
    <row r="1839" spans="1:11" s="879" customFormat="1" ht="14.25" customHeight="1" x14ac:dyDescent="0.3">
      <c r="A1839" s="906"/>
      <c r="B1839" s="801"/>
      <c r="C1839" s="906"/>
      <c r="D1839" s="913"/>
      <c r="E1839" s="906"/>
      <c r="F1839" s="906"/>
      <c r="G1839" s="910"/>
      <c r="H1839" s="1229"/>
    </row>
    <row r="1840" spans="1:11" s="879" customFormat="1" x14ac:dyDescent="0.3">
      <c r="A1840" s="906"/>
      <c r="B1840" s="801"/>
      <c r="C1840" s="906"/>
      <c r="D1840" s="913"/>
      <c r="E1840" s="906"/>
      <c r="F1840" s="906"/>
      <c r="G1840" s="910"/>
      <c r="H1840" s="1229"/>
    </row>
    <row r="1841" spans="1:11" s="893" customFormat="1" ht="26.4" x14ac:dyDescent="0.3">
      <c r="A1841" s="1141" t="s">
        <v>3135</v>
      </c>
      <c r="B1841" s="1142" t="s">
        <v>3136</v>
      </c>
      <c r="C1841" s="1143" t="s">
        <v>3137</v>
      </c>
      <c r="D1841" s="1143" t="s">
        <v>3138</v>
      </c>
      <c r="E1841" s="1144" t="s">
        <v>3139</v>
      </c>
      <c r="F1841" s="1145" t="s">
        <v>4625</v>
      </c>
      <c r="G1841" s="1146" t="s">
        <v>4626</v>
      </c>
      <c r="H1841" s="1230"/>
    </row>
    <row r="1842" spans="1:11" s="893" customFormat="1" ht="4.5" customHeight="1" x14ac:dyDescent="0.3">
      <c r="A1842" s="721"/>
      <c r="B1842" s="721"/>
      <c r="C1842" s="722"/>
      <c r="D1842" s="722"/>
      <c r="E1842" s="723"/>
      <c r="F1842" s="724"/>
      <c r="G1842" s="725"/>
      <c r="H1842" s="1230"/>
    </row>
    <row r="1843" spans="1:11" s="879" customFormat="1" ht="39.6" x14ac:dyDescent="0.3">
      <c r="A1843" s="897" t="s">
        <v>2863</v>
      </c>
      <c r="B1843" s="1040" t="s">
        <v>4084</v>
      </c>
      <c r="C1843" s="899" t="s">
        <v>3141</v>
      </c>
      <c r="D1843" s="899" t="s">
        <v>210</v>
      </c>
      <c r="E1843" s="901"/>
      <c r="F1843" s="901"/>
      <c r="G1843" s="902"/>
      <c r="H1843" s="1229"/>
    </row>
    <row r="1844" spans="1:11" s="879" customFormat="1" x14ac:dyDescent="0.3">
      <c r="A1844" s="914"/>
      <c r="B1844" s="863" t="s">
        <v>3960</v>
      </c>
      <c r="C1844" s="864" t="s">
        <v>3141</v>
      </c>
      <c r="D1844" s="864" t="s">
        <v>3142</v>
      </c>
      <c r="E1844" s="1235">
        <v>0.15911583965699636</v>
      </c>
      <c r="F1844" s="747">
        <v>15.19</v>
      </c>
      <c r="G1844" s="1163">
        <f>TRUNC(E1844*F1844,2)</f>
        <v>2.41</v>
      </c>
      <c r="H1844" s="1229"/>
      <c r="J1844" s="1234"/>
    </row>
    <row r="1845" spans="1:11" s="879" customFormat="1" x14ac:dyDescent="0.3">
      <c r="A1845" s="914"/>
      <c r="B1845" s="863" t="s">
        <v>3959</v>
      </c>
      <c r="C1845" s="864" t="s">
        <v>3141</v>
      </c>
      <c r="D1845" s="864" t="s">
        <v>3142</v>
      </c>
      <c r="E1845" s="1235">
        <v>0.15953594748447358</v>
      </c>
      <c r="F1845" s="747">
        <v>19.350000000000001</v>
      </c>
      <c r="G1845" s="1163">
        <f>TRUNC(E1845*F1845,2)</f>
        <v>3.08</v>
      </c>
      <c r="H1845" s="1229"/>
      <c r="J1845" s="1234"/>
    </row>
    <row r="1846" spans="1:11" s="893" customFormat="1" ht="39.6" x14ac:dyDescent="0.3">
      <c r="A1846" s="914"/>
      <c r="B1846" s="727" t="s">
        <v>4523</v>
      </c>
      <c r="C1846" s="864" t="s">
        <v>3141</v>
      </c>
      <c r="D1846" s="728" t="s">
        <v>3201</v>
      </c>
      <c r="E1846" s="900">
        <v>2</v>
      </c>
      <c r="F1846" s="747">
        <v>0.85351731904193373</v>
      </c>
      <c r="G1846" s="1163">
        <f>TRUNC(E1846*F1846,2)</f>
        <v>1.7</v>
      </c>
      <c r="H1846" s="1229"/>
      <c r="I1846" s="879"/>
      <c r="J1846" s="1234"/>
      <c r="K1846" s="879"/>
    </row>
    <row r="1847" spans="1:11" s="893" customFormat="1" ht="26.4" x14ac:dyDescent="0.3">
      <c r="A1847" s="914"/>
      <c r="B1847" s="1041" t="s">
        <v>4529</v>
      </c>
      <c r="C1847" s="864" t="s">
        <v>3141</v>
      </c>
      <c r="D1847" s="728" t="s">
        <v>3991</v>
      </c>
      <c r="E1847" s="1042">
        <v>0.33</v>
      </c>
      <c r="F1847" s="747">
        <v>10.804934625084801</v>
      </c>
      <c r="G1847" s="1163">
        <f>TRUNC(E1847*F1847,2)</f>
        <v>3.56</v>
      </c>
      <c r="H1847" s="1229"/>
      <c r="I1847" s="879"/>
      <c r="J1847" s="1234"/>
      <c r="K1847" s="879"/>
    </row>
    <row r="1848" spans="1:11" s="893" customFormat="1" x14ac:dyDescent="0.3">
      <c r="A1848" s="914"/>
      <c r="B1848" s="1041" t="s">
        <v>4530</v>
      </c>
      <c r="C1848" s="864" t="s">
        <v>3132</v>
      </c>
      <c r="D1848" s="728" t="s">
        <v>3201</v>
      </c>
      <c r="E1848" s="1042">
        <v>1</v>
      </c>
      <c r="F1848" s="747">
        <v>2.83</v>
      </c>
      <c r="G1848" s="1163">
        <f>TRUNC(E1848*F1848,2)</f>
        <v>2.83</v>
      </c>
      <c r="H1848" s="1229"/>
      <c r="I1848" s="879"/>
      <c r="J1848" s="1234"/>
      <c r="K1848" s="879"/>
    </row>
    <row r="1849" spans="1:11" s="879" customFormat="1" x14ac:dyDescent="0.3">
      <c r="A1849" s="1344" t="s">
        <v>4471</v>
      </c>
      <c r="B1849" s="1345"/>
      <c r="C1849" s="1345"/>
      <c r="D1849" s="1345"/>
      <c r="E1849" s="1345"/>
      <c r="F1849" s="1346"/>
      <c r="G1849" s="1152">
        <f>TRUNC(SUM(G1844:G1845),2)</f>
        <v>5.49</v>
      </c>
      <c r="H1849" s="1229"/>
    </row>
    <row r="1850" spans="1:11" s="879" customFormat="1" x14ac:dyDescent="0.3">
      <c r="A1850" s="1344" t="s">
        <v>4472</v>
      </c>
      <c r="B1850" s="1345"/>
      <c r="C1850" s="1345"/>
      <c r="D1850" s="1345"/>
      <c r="E1850" s="1345"/>
      <c r="F1850" s="1346"/>
      <c r="G1850" s="1152">
        <f>TRUNC(SUM(G1846:G1848),2)</f>
        <v>8.09</v>
      </c>
      <c r="H1850" s="1229"/>
    </row>
    <row r="1851" spans="1:11" s="879" customFormat="1" x14ac:dyDescent="0.3">
      <c r="A1851" s="1156"/>
      <c r="B1851" s="1154"/>
      <c r="C1851" s="1154"/>
      <c r="D1851" s="1154"/>
      <c r="E1851" s="1154"/>
      <c r="F1851" s="1155" t="s">
        <v>4627</v>
      </c>
      <c r="G1851" s="1152">
        <f>TRUNC(SUM(G1849:G1850),2)</f>
        <v>13.58</v>
      </c>
      <c r="H1851" s="1229"/>
      <c r="J1851" s="1233"/>
    </row>
    <row r="1852" spans="1:11" s="879" customFormat="1" ht="14.25" customHeight="1" x14ac:dyDescent="0.3">
      <c r="A1852" s="906"/>
      <c r="B1852" s="801"/>
      <c r="C1852" s="906"/>
      <c r="D1852" s="913"/>
      <c r="E1852" s="906"/>
      <c r="F1852" s="906"/>
      <c r="G1852" s="910"/>
      <c r="H1852" s="1229"/>
    </row>
    <row r="1853" spans="1:11" s="879" customFormat="1" x14ac:dyDescent="0.3">
      <c r="A1853" s="906"/>
      <c r="B1853" s="801"/>
      <c r="C1853" s="906"/>
      <c r="D1853" s="913"/>
      <c r="E1853" s="906"/>
      <c r="F1853" s="906"/>
      <c r="G1853" s="910"/>
      <c r="H1853" s="1229"/>
    </row>
    <row r="1854" spans="1:11" s="893" customFormat="1" ht="26.4" x14ac:dyDescent="0.3">
      <c r="A1854" s="1141" t="s">
        <v>3135</v>
      </c>
      <c r="B1854" s="1142" t="s">
        <v>3136</v>
      </c>
      <c r="C1854" s="1143" t="s">
        <v>3137</v>
      </c>
      <c r="D1854" s="1143" t="s">
        <v>3138</v>
      </c>
      <c r="E1854" s="1144" t="s">
        <v>3139</v>
      </c>
      <c r="F1854" s="1145" t="s">
        <v>4625</v>
      </c>
      <c r="G1854" s="1146" t="s">
        <v>4626</v>
      </c>
      <c r="H1854" s="1230"/>
    </row>
    <row r="1855" spans="1:11" s="893" customFormat="1" ht="4.5" customHeight="1" x14ac:dyDescent="0.3">
      <c r="A1855" s="721"/>
      <c r="B1855" s="721"/>
      <c r="C1855" s="722"/>
      <c r="D1855" s="722"/>
      <c r="E1855" s="723"/>
      <c r="F1855" s="724"/>
      <c r="G1855" s="725"/>
      <c r="H1855" s="1230"/>
    </row>
    <row r="1856" spans="1:11" s="879" customFormat="1" ht="26.4" x14ac:dyDescent="0.3">
      <c r="A1856" s="897" t="s">
        <v>2864</v>
      </c>
      <c r="B1856" s="1040" t="s">
        <v>4085</v>
      </c>
      <c r="C1856" s="899" t="s">
        <v>3141</v>
      </c>
      <c r="D1856" s="899" t="s">
        <v>210</v>
      </c>
      <c r="E1856" s="901"/>
      <c r="F1856" s="901"/>
      <c r="G1856" s="902"/>
      <c r="H1856" s="1229"/>
    </row>
    <row r="1857" spans="1:16" s="879" customFormat="1" x14ac:dyDescent="0.3">
      <c r="A1857" s="914"/>
      <c r="B1857" s="863" t="s">
        <v>3960</v>
      </c>
      <c r="C1857" s="864" t="s">
        <v>3141</v>
      </c>
      <c r="D1857" s="864" t="s">
        <v>3142</v>
      </c>
      <c r="E1857" s="1235">
        <v>0.15911583965699638</v>
      </c>
      <c r="F1857" s="747">
        <v>15.19</v>
      </c>
      <c r="G1857" s="1163">
        <f>TRUNC(E1857*F1857,2)</f>
        <v>2.41</v>
      </c>
      <c r="H1857" s="1229"/>
      <c r="J1857" s="1234"/>
    </row>
    <row r="1858" spans="1:16" s="879" customFormat="1" x14ac:dyDescent="0.3">
      <c r="A1858" s="914"/>
      <c r="B1858" s="863" t="s">
        <v>3959</v>
      </c>
      <c r="C1858" s="864" t="s">
        <v>3141</v>
      </c>
      <c r="D1858" s="864" t="s">
        <v>3142</v>
      </c>
      <c r="E1858" s="1235">
        <v>0.15953594748447361</v>
      </c>
      <c r="F1858" s="747">
        <v>19.350000000000001</v>
      </c>
      <c r="G1858" s="1163">
        <f>TRUNC(E1858*F1858,2)</f>
        <v>3.08</v>
      </c>
      <c r="H1858" s="1229"/>
      <c r="J1858" s="1234"/>
    </row>
    <row r="1859" spans="1:16" s="893" customFormat="1" ht="52.8" x14ac:dyDescent="0.3">
      <c r="A1859" s="914"/>
      <c r="B1859" s="727" t="s">
        <v>4534</v>
      </c>
      <c r="C1859" s="864" t="s">
        <v>3141</v>
      </c>
      <c r="D1859" s="728" t="s">
        <v>3201</v>
      </c>
      <c r="E1859" s="900">
        <v>2</v>
      </c>
      <c r="F1859" s="747">
        <v>1.6910810433354204</v>
      </c>
      <c r="G1859" s="1163">
        <f>TRUNC(E1859*F1859,2)</f>
        <v>3.38</v>
      </c>
      <c r="H1859" s="1229"/>
      <c r="I1859" s="879"/>
      <c r="J1859" s="1234"/>
      <c r="K1859" s="879"/>
    </row>
    <row r="1860" spans="1:16" s="893" customFormat="1" x14ac:dyDescent="0.3">
      <c r="A1860" s="914"/>
      <c r="B1860" s="1041" t="s">
        <v>4533</v>
      </c>
      <c r="C1860" s="864" t="s">
        <v>3141</v>
      </c>
      <c r="D1860" s="728" t="s">
        <v>3991</v>
      </c>
      <c r="E1860" s="1042">
        <v>0.33</v>
      </c>
      <c r="F1860" s="747">
        <v>10.804934625084803</v>
      </c>
      <c r="G1860" s="1163">
        <f>TRUNC(E1860*F1860,2)</f>
        <v>3.56</v>
      </c>
      <c r="H1860" s="1229"/>
      <c r="I1860" s="879"/>
      <c r="J1860" s="1234"/>
      <c r="K1860" s="879"/>
    </row>
    <row r="1861" spans="1:16" s="893" customFormat="1" x14ac:dyDescent="0.3">
      <c r="A1861" s="914"/>
      <c r="B1861" s="1041" t="s">
        <v>4532</v>
      </c>
      <c r="C1861" s="864" t="s">
        <v>3132</v>
      </c>
      <c r="D1861" s="728" t="s">
        <v>3201</v>
      </c>
      <c r="E1861" s="1042">
        <v>1</v>
      </c>
      <c r="F1861" s="747">
        <v>3.67</v>
      </c>
      <c r="G1861" s="1163">
        <f>TRUNC(E1861*F1861,2)</f>
        <v>3.67</v>
      </c>
      <c r="H1861" s="1229"/>
      <c r="I1861" s="879"/>
      <c r="J1861" s="1234"/>
      <c r="K1861" s="879"/>
    </row>
    <row r="1862" spans="1:16" s="879" customFormat="1" x14ac:dyDescent="0.3">
      <c r="A1862" s="1344" t="s">
        <v>4471</v>
      </c>
      <c r="B1862" s="1345"/>
      <c r="C1862" s="1345"/>
      <c r="D1862" s="1345"/>
      <c r="E1862" s="1345"/>
      <c r="F1862" s="1346"/>
      <c r="G1862" s="1152">
        <f>TRUNC(SUM(G1857:G1858),2)</f>
        <v>5.49</v>
      </c>
      <c r="H1862" s="1229"/>
    </row>
    <row r="1863" spans="1:16" s="879" customFormat="1" x14ac:dyDescent="0.3">
      <c r="A1863" s="1344" t="s">
        <v>4472</v>
      </c>
      <c r="B1863" s="1345"/>
      <c r="C1863" s="1345"/>
      <c r="D1863" s="1345"/>
      <c r="E1863" s="1345"/>
      <c r="F1863" s="1346"/>
      <c r="G1863" s="1152">
        <f>TRUNC(SUM(G1859:G1861),2)</f>
        <v>10.61</v>
      </c>
      <c r="H1863" s="1229"/>
    </row>
    <row r="1864" spans="1:16" s="879" customFormat="1" x14ac:dyDescent="0.3">
      <c r="A1864" s="1156"/>
      <c r="B1864" s="1154"/>
      <c r="C1864" s="1154"/>
      <c r="D1864" s="1154"/>
      <c r="E1864" s="1154"/>
      <c r="F1864" s="1155" t="s">
        <v>4627</v>
      </c>
      <c r="G1864" s="1152">
        <f>TRUNC(SUM(G1862:G1863),2)</f>
        <v>16.100000000000001</v>
      </c>
      <c r="H1864" s="1229"/>
      <c r="J1864" s="1233"/>
    </row>
    <row r="1865" spans="1:16" s="879" customFormat="1" ht="14.25" customHeight="1" x14ac:dyDescent="0.3">
      <c r="A1865" s="906"/>
      <c r="B1865" s="801"/>
      <c r="C1865" s="906"/>
      <c r="D1865" s="913"/>
      <c r="E1865" s="906"/>
      <c r="F1865" s="906"/>
      <c r="G1865" s="910"/>
      <c r="H1865" s="1229"/>
    </row>
    <row r="1866" spans="1:16" s="879" customFormat="1" x14ac:dyDescent="0.3">
      <c r="A1866" s="906"/>
      <c r="B1866" s="801"/>
      <c r="C1866" s="906"/>
      <c r="D1866" s="913"/>
      <c r="E1866" s="906"/>
      <c r="F1866" s="906"/>
      <c r="G1866" s="910"/>
      <c r="H1866" s="1229"/>
    </row>
    <row r="1867" spans="1:16" s="893" customFormat="1" ht="26.4" x14ac:dyDescent="0.3">
      <c r="A1867" s="1141" t="s">
        <v>3135</v>
      </c>
      <c r="B1867" s="1142" t="s">
        <v>3136</v>
      </c>
      <c r="C1867" s="1143" t="s">
        <v>3137</v>
      </c>
      <c r="D1867" s="1143" t="s">
        <v>3138</v>
      </c>
      <c r="E1867" s="1144" t="s">
        <v>3139</v>
      </c>
      <c r="F1867" s="1145" t="s">
        <v>4625</v>
      </c>
      <c r="G1867" s="1146" t="s">
        <v>4626</v>
      </c>
      <c r="H1867" s="1230"/>
    </row>
    <row r="1868" spans="1:16" s="893" customFormat="1" ht="4.5" customHeight="1" x14ac:dyDescent="0.3">
      <c r="A1868" s="721"/>
      <c r="B1868" s="721"/>
      <c r="C1868" s="722"/>
      <c r="D1868" s="722"/>
      <c r="E1868" s="723"/>
      <c r="F1868" s="724"/>
      <c r="G1868" s="725"/>
      <c r="H1868" s="1230"/>
    </row>
    <row r="1869" spans="1:16" s="699" customFormat="1" x14ac:dyDescent="0.3">
      <c r="A1869" s="741" t="s">
        <v>1689</v>
      </c>
      <c r="B1869" s="524" t="s">
        <v>1792</v>
      </c>
      <c r="C1869" s="448"/>
      <c r="D1869" s="728"/>
      <c r="E1869" s="448"/>
      <c r="F1869" s="448"/>
      <c r="G1869" s="449"/>
      <c r="H1869" s="1230"/>
      <c r="J1869" s="736"/>
      <c r="K1869" s="736"/>
      <c r="L1869" s="736"/>
      <c r="M1869" s="736"/>
      <c r="N1869" s="736"/>
      <c r="O1869" s="736"/>
      <c r="P1869" s="740"/>
    </row>
    <row r="1870" spans="1:16" s="699" customFormat="1" ht="26.4" x14ac:dyDescent="0.3">
      <c r="A1870" s="741" t="s">
        <v>3247</v>
      </c>
      <c r="B1870" s="524" t="s">
        <v>4086</v>
      </c>
      <c r="C1870" s="451" t="s">
        <v>3141</v>
      </c>
      <c r="D1870" s="451" t="s">
        <v>210</v>
      </c>
      <c r="E1870" s="452"/>
      <c r="F1870" s="453"/>
      <c r="G1870" s="454"/>
      <c r="H1870" s="1230"/>
      <c r="J1870" s="736"/>
      <c r="K1870" s="736"/>
      <c r="L1870" s="736"/>
      <c r="M1870" s="736"/>
      <c r="N1870" s="736"/>
      <c r="O1870" s="736"/>
      <c r="P1870" s="740"/>
    </row>
    <row r="1871" spans="1:16" s="699" customFormat="1" x14ac:dyDescent="0.3">
      <c r="A1871" s="914"/>
      <c r="B1871" s="743" t="s">
        <v>3960</v>
      </c>
      <c r="C1871" s="746" t="s">
        <v>3141</v>
      </c>
      <c r="D1871" s="746" t="s">
        <v>3142</v>
      </c>
      <c r="E1871" s="747">
        <v>7.929535243632492E-2</v>
      </c>
      <c r="F1871" s="747">
        <v>15.19</v>
      </c>
      <c r="G1871" s="1163">
        <f>TRUNC(E1871*F1871,2)</f>
        <v>1.2</v>
      </c>
      <c r="H1871" s="1229"/>
      <c r="I1871" s="879"/>
      <c r="J1871" s="1234"/>
      <c r="K1871" s="879"/>
      <c r="L1871" s="879"/>
      <c r="M1871" s="736"/>
      <c r="N1871" s="736"/>
      <c r="O1871" s="736"/>
      <c r="P1871" s="740"/>
    </row>
    <row r="1872" spans="1:16" s="699" customFormat="1" x14ac:dyDescent="0.3">
      <c r="A1872" s="914"/>
      <c r="B1872" s="743" t="s">
        <v>3959</v>
      </c>
      <c r="C1872" s="746" t="s">
        <v>3141</v>
      </c>
      <c r="D1872" s="746" t="s">
        <v>3142</v>
      </c>
      <c r="E1872" s="747">
        <v>7.95618549470372E-2</v>
      </c>
      <c r="F1872" s="747">
        <v>19.350000000000001</v>
      </c>
      <c r="G1872" s="1163">
        <f>TRUNC(E1872*F1872,2)</f>
        <v>1.53</v>
      </c>
      <c r="H1872" s="1229"/>
      <c r="I1872" s="879"/>
      <c r="J1872" s="1234"/>
      <c r="K1872" s="879"/>
      <c r="L1872" s="879"/>
      <c r="M1872" s="736"/>
      <c r="N1872" s="736"/>
      <c r="O1872" s="736"/>
      <c r="P1872" s="740"/>
    </row>
    <row r="1873" spans="1:16" s="699" customFormat="1" ht="39.6" x14ac:dyDescent="0.3">
      <c r="A1873" s="914"/>
      <c r="B1873" s="727" t="s">
        <v>4199</v>
      </c>
      <c r="C1873" s="728" t="s">
        <v>3145</v>
      </c>
      <c r="D1873" s="728" t="s">
        <v>3201</v>
      </c>
      <c r="E1873" s="747">
        <v>1.05</v>
      </c>
      <c r="F1873" s="747">
        <v>7.12</v>
      </c>
      <c r="G1873" s="1163">
        <f>TRUNC(E1873*F1873,2)</f>
        <v>7.47</v>
      </c>
      <c r="H1873" s="1229"/>
      <c r="I1873" s="879"/>
      <c r="J1873" s="1234"/>
      <c r="K1873" s="879"/>
      <c r="L1873" s="879"/>
      <c r="M1873" s="736"/>
      <c r="N1873" s="736"/>
      <c r="O1873" s="736"/>
      <c r="P1873" s="740"/>
    </row>
    <row r="1874" spans="1:16" s="699" customFormat="1" x14ac:dyDescent="0.3">
      <c r="A1874" s="1344" t="s">
        <v>4471</v>
      </c>
      <c r="B1874" s="1345"/>
      <c r="C1874" s="1345"/>
      <c r="D1874" s="1345"/>
      <c r="E1874" s="1345"/>
      <c r="F1874" s="1346"/>
      <c r="G1874" s="1152">
        <f>TRUNC(SUM(G1871:G1872),2)</f>
        <v>2.73</v>
      </c>
      <c r="H1874" s="1229"/>
      <c r="I1874" s="693"/>
      <c r="J1874" s="719"/>
      <c r="K1874" s="736"/>
      <c r="L1874" s="736"/>
      <c r="M1874" s="736"/>
      <c r="N1874" s="736"/>
      <c r="O1874" s="736"/>
      <c r="P1874" s="740"/>
    </row>
    <row r="1875" spans="1:16" s="699" customFormat="1" x14ac:dyDescent="0.3">
      <c r="A1875" s="1344" t="s">
        <v>4472</v>
      </c>
      <c r="B1875" s="1345"/>
      <c r="C1875" s="1345"/>
      <c r="D1875" s="1345"/>
      <c r="E1875" s="1345"/>
      <c r="F1875" s="1346"/>
      <c r="G1875" s="1152">
        <f>TRUNC(SUM(G1873),2)</f>
        <v>7.47</v>
      </c>
      <c r="H1875" s="1229"/>
      <c r="I1875" s="693"/>
      <c r="J1875" s="719"/>
      <c r="K1875" s="736"/>
      <c r="L1875" s="736"/>
      <c r="M1875" s="736"/>
      <c r="N1875" s="736"/>
      <c r="O1875" s="736"/>
      <c r="P1875" s="740"/>
    </row>
    <row r="1876" spans="1:16" s="699" customFormat="1" x14ac:dyDescent="0.3">
      <c r="A1876" s="1156"/>
      <c r="B1876" s="1154"/>
      <c r="C1876" s="1154"/>
      <c r="D1876" s="1154"/>
      <c r="E1876" s="1154"/>
      <c r="F1876" s="1155" t="s">
        <v>4627</v>
      </c>
      <c r="G1876" s="1152">
        <f>TRUNC(SUM(G1874:G1875),2)</f>
        <v>10.199999999999999</v>
      </c>
      <c r="H1876" s="1230"/>
      <c r="J1876" s="1233"/>
      <c r="K1876" s="736"/>
      <c r="L1876" s="736"/>
      <c r="M1876" s="736"/>
      <c r="N1876" s="736"/>
      <c r="O1876" s="736"/>
      <c r="P1876" s="740"/>
    </row>
    <row r="1877" spans="1:16" s="879" customFormat="1" ht="14.25" customHeight="1" x14ac:dyDescent="0.3">
      <c r="A1877" s="906"/>
      <c r="B1877" s="801"/>
      <c r="C1877" s="906"/>
      <c r="D1877" s="913"/>
      <c r="E1877" s="906"/>
      <c r="F1877" s="906"/>
      <c r="G1877" s="910"/>
      <c r="H1877" s="1229"/>
    </row>
    <row r="1878" spans="1:16" s="879" customFormat="1" x14ac:dyDescent="0.3">
      <c r="A1878" s="906"/>
      <c r="B1878" s="801"/>
      <c r="C1878" s="906"/>
      <c r="D1878" s="913"/>
      <c r="E1878" s="906"/>
      <c r="F1878" s="906"/>
      <c r="G1878" s="910"/>
      <c r="H1878" s="1229"/>
    </row>
    <row r="1879" spans="1:16" s="893" customFormat="1" ht="26.4" x14ac:dyDescent="0.3">
      <c r="A1879" s="1141" t="s">
        <v>3135</v>
      </c>
      <c r="B1879" s="1142" t="s">
        <v>3136</v>
      </c>
      <c r="C1879" s="1143" t="s">
        <v>3137</v>
      </c>
      <c r="D1879" s="1143" t="s">
        <v>3138</v>
      </c>
      <c r="E1879" s="1144" t="s">
        <v>3139</v>
      </c>
      <c r="F1879" s="1145" t="s">
        <v>4625</v>
      </c>
      <c r="G1879" s="1146" t="s">
        <v>4626</v>
      </c>
      <c r="H1879" s="1230"/>
    </row>
    <row r="1880" spans="1:16" s="893" customFormat="1" ht="4.5" customHeight="1" x14ac:dyDescent="0.3">
      <c r="A1880" s="721"/>
      <c r="B1880" s="721"/>
      <c r="C1880" s="722"/>
      <c r="D1880" s="722"/>
      <c r="E1880" s="723"/>
      <c r="F1880" s="724"/>
      <c r="G1880" s="725"/>
      <c r="H1880" s="1230"/>
    </row>
    <row r="1881" spans="1:16" s="699" customFormat="1" x14ac:dyDescent="0.3">
      <c r="A1881" s="741" t="s">
        <v>1689</v>
      </c>
      <c r="B1881" s="524" t="s">
        <v>1792</v>
      </c>
      <c r="C1881" s="448"/>
      <c r="D1881" s="728"/>
      <c r="E1881" s="448"/>
      <c r="F1881" s="448"/>
      <c r="G1881" s="449"/>
      <c r="H1881" s="1230"/>
      <c r="J1881" s="736"/>
      <c r="K1881" s="736"/>
      <c r="L1881" s="736"/>
      <c r="M1881" s="736"/>
      <c r="N1881" s="736"/>
      <c r="O1881" s="736"/>
      <c r="P1881" s="740"/>
    </row>
    <row r="1882" spans="1:16" s="699" customFormat="1" x14ac:dyDescent="0.3">
      <c r="A1882" s="741" t="s">
        <v>3254</v>
      </c>
      <c r="B1882" s="524" t="s">
        <v>4087</v>
      </c>
      <c r="C1882" s="451" t="s">
        <v>3141</v>
      </c>
      <c r="D1882" s="451" t="s">
        <v>210</v>
      </c>
      <c r="E1882" s="452"/>
      <c r="F1882" s="453"/>
      <c r="G1882" s="454"/>
      <c r="H1882" s="1230"/>
      <c r="J1882" s="736"/>
      <c r="K1882" s="736"/>
      <c r="L1882" s="736"/>
      <c r="M1882" s="736"/>
      <c r="N1882" s="736"/>
      <c r="O1882" s="736"/>
      <c r="P1882" s="740"/>
    </row>
    <row r="1883" spans="1:16" s="699" customFormat="1" x14ac:dyDescent="0.3">
      <c r="A1883" s="914"/>
      <c r="B1883" s="743" t="s">
        <v>3960</v>
      </c>
      <c r="C1883" s="746" t="s">
        <v>3141</v>
      </c>
      <c r="D1883" s="746" t="s">
        <v>3142</v>
      </c>
      <c r="E1883" s="747">
        <v>9.2163457875553093E-2</v>
      </c>
      <c r="F1883" s="747">
        <v>15.19</v>
      </c>
      <c r="G1883" s="1163">
        <f>TRUNC(E1883*F1883,2)</f>
        <v>1.39</v>
      </c>
      <c r="H1883" s="1229"/>
      <c r="I1883" s="879"/>
      <c r="J1883" s="1234"/>
      <c r="K1883" s="879"/>
      <c r="L1883" s="736"/>
      <c r="M1883" s="736"/>
      <c r="N1883" s="736"/>
      <c r="O1883" s="736"/>
      <c r="P1883" s="740"/>
    </row>
    <row r="1884" spans="1:16" s="699" customFormat="1" x14ac:dyDescent="0.3">
      <c r="A1884" s="914"/>
      <c r="B1884" s="743" t="s">
        <v>3959</v>
      </c>
      <c r="C1884" s="746" t="s">
        <v>3141</v>
      </c>
      <c r="D1884" s="746" t="s">
        <v>3142</v>
      </c>
      <c r="E1884" s="747">
        <v>9.2473208600723084E-2</v>
      </c>
      <c r="F1884" s="747">
        <v>19.350000000000001</v>
      </c>
      <c r="G1884" s="1163">
        <f>TRUNC(E1884*F1884,2)</f>
        <v>1.78</v>
      </c>
      <c r="H1884" s="1229"/>
      <c r="I1884" s="879"/>
      <c r="J1884" s="1234"/>
      <c r="K1884" s="879"/>
      <c r="L1884" s="736"/>
      <c r="M1884" s="736"/>
      <c r="N1884" s="736"/>
      <c r="O1884" s="736"/>
      <c r="P1884" s="740"/>
    </row>
    <row r="1885" spans="1:16" s="699" customFormat="1" x14ac:dyDescent="0.3">
      <c r="A1885" s="914"/>
      <c r="B1885" s="727" t="s">
        <v>4201</v>
      </c>
      <c r="C1885" s="728" t="s">
        <v>3145</v>
      </c>
      <c r="D1885" s="728" t="s">
        <v>3201</v>
      </c>
      <c r="E1885" s="747">
        <v>1.05</v>
      </c>
      <c r="F1885" s="747">
        <v>5.74</v>
      </c>
      <c r="G1885" s="1163">
        <f>TRUNC(E1885*F1885,2)</f>
        <v>6.02</v>
      </c>
      <c r="H1885" s="1229"/>
      <c r="I1885" s="879"/>
      <c r="J1885" s="1234"/>
      <c r="K1885" s="879"/>
      <c r="L1885" s="736"/>
      <c r="M1885" s="736"/>
      <c r="N1885" s="736"/>
      <c r="O1885" s="736"/>
      <c r="P1885" s="740"/>
    </row>
    <row r="1886" spans="1:16" s="699" customFormat="1" x14ac:dyDescent="0.3">
      <c r="A1886" s="1344" t="s">
        <v>4471</v>
      </c>
      <c r="B1886" s="1345"/>
      <c r="C1886" s="1345"/>
      <c r="D1886" s="1345"/>
      <c r="E1886" s="1345"/>
      <c r="F1886" s="1346"/>
      <c r="G1886" s="1152">
        <f>TRUNC(SUM(G1883:G1885),2)</f>
        <v>9.19</v>
      </c>
      <c r="H1886" s="1229"/>
      <c r="I1886" s="693"/>
      <c r="J1886" s="719"/>
      <c r="K1886" s="736"/>
      <c r="L1886" s="736"/>
      <c r="M1886" s="736"/>
      <c r="N1886" s="736"/>
      <c r="O1886" s="736"/>
      <c r="P1886" s="740"/>
    </row>
    <row r="1887" spans="1:16" s="699" customFormat="1" x14ac:dyDescent="0.3">
      <c r="A1887" s="1344" t="s">
        <v>4472</v>
      </c>
      <c r="B1887" s="1345"/>
      <c r="C1887" s="1345"/>
      <c r="D1887" s="1345"/>
      <c r="E1887" s="1345"/>
      <c r="F1887" s="1346"/>
      <c r="G1887" s="1152">
        <f>TRUNC(SUM(G1874:G1882),2)</f>
        <v>20.399999999999999</v>
      </c>
      <c r="H1887" s="1229"/>
      <c r="I1887" s="693"/>
      <c r="J1887" s="719"/>
      <c r="K1887" s="736"/>
      <c r="L1887" s="736"/>
      <c r="M1887" s="736"/>
      <c r="N1887" s="736"/>
      <c r="O1887" s="736"/>
      <c r="P1887" s="740"/>
    </row>
    <row r="1888" spans="1:16" s="699" customFormat="1" x14ac:dyDescent="0.3">
      <c r="A1888" s="1156"/>
      <c r="B1888" s="1154"/>
      <c r="C1888" s="1154"/>
      <c r="D1888" s="1154"/>
      <c r="E1888" s="1154"/>
      <c r="F1888" s="1155" t="s">
        <v>4627</v>
      </c>
      <c r="G1888" s="1152">
        <f>TRUNC(SUM(G1886:G1887),2)</f>
        <v>29.59</v>
      </c>
      <c r="H1888" s="1230"/>
      <c r="J1888" s="1233"/>
      <c r="K1888" s="736"/>
      <c r="L1888" s="736"/>
      <c r="M1888" s="736"/>
      <c r="N1888" s="736"/>
      <c r="O1888" s="736"/>
      <c r="P1888" s="740"/>
    </row>
    <row r="1889" spans="1:16" s="879" customFormat="1" ht="14.25" customHeight="1" x14ac:dyDescent="0.3">
      <c r="A1889" s="906"/>
      <c r="B1889" s="801"/>
      <c r="C1889" s="906"/>
      <c r="D1889" s="913"/>
      <c r="E1889" s="906"/>
      <c r="F1889" s="906"/>
      <c r="G1889" s="910"/>
      <c r="H1889" s="1229"/>
    </row>
    <row r="1890" spans="1:16" s="879" customFormat="1" x14ac:dyDescent="0.3">
      <c r="A1890" s="906"/>
      <c r="B1890" s="801"/>
      <c r="C1890" s="906"/>
      <c r="D1890" s="913"/>
      <c r="E1890" s="906"/>
      <c r="F1890" s="906"/>
      <c r="G1890" s="910"/>
      <c r="H1890" s="1229"/>
    </row>
    <row r="1891" spans="1:16" s="893" customFormat="1" ht="26.4" x14ac:dyDescent="0.3">
      <c r="A1891" s="1141" t="s">
        <v>3135</v>
      </c>
      <c r="B1891" s="1142" t="s">
        <v>3136</v>
      </c>
      <c r="C1891" s="1143" t="s">
        <v>3137</v>
      </c>
      <c r="D1891" s="1143" t="s">
        <v>3138</v>
      </c>
      <c r="E1891" s="1144" t="s">
        <v>3139</v>
      </c>
      <c r="F1891" s="1145" t="s">
        <v>4625</v>
      </c>
      <c r="G1891" s="1146" t="s">
        <v>4626</v>
      </c>
      <c r="H1891" s="1230"/>
    </row>
    <row r="1892" spans="1:16" s="893" customFormat="1" ht="4.5" customHeight="1" x14ac:dyDescent="0.3">
      <c r="A1892" s="721"/>
      <c r="B1892" s="721"/>
      <c r="C1892" s="722"/>
      <c r="D1892" s="722"/>
      <c r="E1892" s="723"/>
      <c r="F1892" s="724"/>
      <c r="G1892" s="725"/>
      <c r="H1892" s="1230"/>
    </row>
    <row r="1893" spans="1:16" s="699" customFormat="1" x14ac:dyDescent="0.3">
      <c r="A1893" s="741" t="s">
        <v>1689</v>
      </c>
      <c r="B1893" s="524" t="s">
        <v>1792</v>
      </c>
      <c r="C1893" s="448"/>
      <c r="D1893" s="728"/>
      <c r="E1893" s="448"/>
      <c r="F1893" s="448"/>
      <c r="G1893" s="449"/>
      <c r="H1893" s="1230"/>
      <c r="J1893" s="736"/>
      <c r="K1893" s="736"/>
      <c r="L1893" s="736"/>
      <c r="M1893" s="736"/>
      <c r="N1893" s="736"/>
      <c r="O1893" s="736"/>
      <c r="P1893" s="740"/>
    </row>
    <row r="1894" spans="1:16" s="699" customFormat="1" x14ac:dyDescent="0.3">
      <c r="A1894" s="741" t="s">
        <v>3255</v>
      </c>
      <c r="B1894" s="524" t="s">
        <v>4088</v>
      </c>
      <c r="C1894" s="451" t="s">
        <v>3141</v>
      </c>
      <c r="D1894" s="451" t="s">
        <v>210</v>
      </c>
      <c r="E1894" s="452"/>
      <c r="F1894" s="453"/>
      <c r="G1894" s="454"/>
      <c r="H1894" s="1230"/>
      <c r="J1894" s="736"/>
      <c r="K1894" s="736"/>
      <c r="L1894" s="736"/>
      <c r="M1894" s="736"/>
      <c r="N1894" s="736"/>
      <c r="O1894" s="736"/>
      <c r="P1894" s="740"/>
    </row>
    <row r="1895" spans="1:16" s="699" customFormat="1" x14ac:dyDescent="0.3">
      <c r="A1895" s="914"/>
      <c r="B1895" s="743" t="s">
        <v>3960</v>
      </c>
      <c r="C1895" s="746" t="s">
        <v>3141</v>
      </c>
      <c r="D1895" s="746" t="s">
        <v>3142</v>
      </c>
      <c r="E1895" s="747">
        <v>0.26309252695760788</v>
      </c>
      <c r="F1895" s="747">
        <v>15.19</v>
      </c>
      <c r="G1895" s="1163">
        <f>TRUNC(E1895*F1895,2)</f>
        <v>3.99</v>
      </c>
      <c r="H1895" s="1229"/>
      <c r="I1895" s="879"/>
      <c r="J1895" s="1234"/>
      <c r="K1895" s="879"/>
      <c r="L1895" s="736"/>
      <c r="M1895" s="736"/>
      <c r="N1895" s="736"/>
      <c r="O1895" s="736"/>
      <c r="P1895" s="740"/>
    </row>
    <row r="1896" spans="1:16" s="699" customFormat="1" x14ac:dyDescent="0.3">
      <c r="A1896" s="914"/>
      <c r="B1896" s="743" t="s">
        <v>3959</v>
      </c>
      <c r="C1896" s="746" t="s">
        <v>3141</v>
      </c>
      <c r="D1896" s="746" t="s">
        <v>3142</v>
      </c>
      <c r="E1896" s="747">
        <v>0.2630075826746619</v>
      </c>
      <c r="F1896" s="747">
        <v>19.350000000000001</v>
      </c>
      <c r="G1896" s="1163">
        <f>TRUNC(E1896*F1896,2)</f>
        <v>5.08</v>
      </c>
      <c r="H1896" s="1229"/>
      <c r="I1896" s="879"/>
      <c r="J1896" s="1234"/>
      <c r="K1896" s="879"/>
      <c r="L1896" s="736"/>
      <c r="M1896" s="736"/>
      <c r="N1896" s="736"/>
      <c r="O1896" s="736"/>
      <c r="P1896" s="740"/>
    </row>
    <row r="1897" spans="1:16" s="699" customFormat="1" x14ac:dyDescent="0.3">
      <c r="A1897" s="914"/>
      <c r="B1897" s="727" t="s">
        <v>4203</v>
      </c>
      <c r="C1897" s="728" t="s">
        <v>3145</v>
      </c>
      <c r="D1897" s="728" t="s">
        <v>3991</v>
      </c>
      <c r="E1897" s="747">
        <v>1</v>
      </c>
      <c r="F1897" s="747">
        <v>15.32</v>
      </c>
      <c r="G1897" s="1163">
        <f>TRUNC(E1897*F1897,2)</f>
        <v>15.32</v>
      </c>
      <c r="H1897" s="1229"/>
      <c r="I1897" s="879"/>
      <c r="J1897" s="1234"/>
      <c r="K1897" s="879"/>
      <c r="L1897" s="736"/>
      <c r="M1897" s="736"/>
      <c r="N1897" s="736"/>
      <c r="O1897" s="736"/>
      <c r="P1897" s="740"/>
    </row>
    <row r="1898" spans="1:16" s="699" customFormat="1" x14ac:dyDescent="0.3">
      <c r="A1898" s="1344" t="s">
        <v>4471</v>
      </c>
      <c r="B1898" s="1345"/>
      <c r="C1898" s="1345"/>
      <c r="D1898" s="1345"/>
      <c r="E1898" s="1345"/>
      <c r="F1898" s="1346"/>
      <c r="G1898" s="1152">
        <f>TRUNC(SUM(G1895:G1896),2)</f>
        <v>9.07</v>
      </c>
      <c r="H1898" s="1229"/>
      <c r="I1898" s="693"/>
      <c r="J1898" s="719"/>
      <c r="K1898" s="736"/>
      <c r="L1898" s="736"/>
      <c r="M1898" s="736"/>
      <c r="N1898" s="736"/>
      <c r="O1898" s="736"/>
      <c r="P1898" s="740"/>
    </row>
    <row r="1899" spans="1:16" s="699" customFormat="1" x14ac:dyDescent="0.3">
      <c r="A1899" s="1344" t="s">
        <v>4472</v>
      </c>
      <c r="B1899" s="1345"/>
      <c r="C1899" s="1345"/>
      <c r="D1899" s="1345"/>
      <c r="E1899" s="1345"/>
      <c r="F1899" s="1346"/>
      <c r="G1899" s="1152">
        <f>TRUNC(SUM(G1897),2)</f>
        <v>15.32</v>
      </c>
      <c r="H1899" s="1229"/>
      <c r="I1899" s="693"/>
      <c r="J1899" s="719"/>
      <c r="K1899" s="736"/>
      <c r="L1899" s="736"/>
      <c r="M1899" s="736"/>
      <c r="N1899" s="736"/>
      <c r="O1899" s="736"/>
      <c r="P1899" s="740"/>
    </row>
    <row r="1900" spans="1:16" s="699" customFormat="1" x14ac:dyDescent="0.3">
      <c r="A1900" s="1156"/>
      <c r="B1900" s="1154"/>
      <c r="C1900" s="1154"/>
      <c r="D1900" s="1154"/>
      <c r="E1900" s="1154"/>
      <c r="F1900" s="1155" t="s">
        <v>4627</v>
      </c>
      <c r="G1900" s="1152">
        <f>TRUNC(SUM(G1898:G1899),2)</f>
        <v>24.39</v>
      </c>
      <c r="H1900" s="1230"/>
      <c r="J1900" s="1233"/>
      <c r="K1900" s="736"/>
      <c r="L1900" s="736"/>
      <c r="M1900" s="736"/>
      <c r="N1900" s="736"/>
      <c r="O1900" s="736"/>
      <c r="P1900" s="740"/>
    </row>
    <row r="1901" spans="1:16" s="879" customFormat="1" ht="14.25" customHeight="1" x14ac:dyDescent="0.3">
      <c r="A1901" s="906"/>
      <c r="B1901" s="801"/>
      <c r="C1901" s="906"/>
      <c r="D1901" s="913"/>
      <c r="E1901" s="906"/>
      <c r="F1901" s="906"/>
      <c r="G1901" s="910"/>
      <c r="H1901" s="1229"/>
    </row>
    <row r="1902" spans="1:16" s="879" customFormat="1" x14ac:dyDescent="0.3">
      <c r="A1902" s="906"/>
      <c r="B1902" s="801"/>
      <c r="C1902" s="906"/>
      <c r="D1902" s="913"/>
      <c r="E1902" s="906"/>
      <c r="F1902" s="906"/>
      <c r="G1902" s="910"/>
      <c r="H1902" s="1229"/>
    </row>
    <row r="1903" spans="1:16" s="893" customFormat="1" ht="26.4" x14ac:dyDescent="0.3">
      <c r="A1903" s="1141" t="s">
        <v>3135</v>
      </c>
      <c r="B1903" s="1142" t="s">
        <v>3136</v>
      </c>
      <c r="C1903" s="1143" t="s">
        <v>3137</v>
      </c>
      <c r="D1903" s="1143" t="s">
        <v>3138</v>
      </c>
      <c r="E1903" s="1144" t="s">
        <v>3139</v>
      </c>
      <c r="F1903" s="1145" t="s">
        <v>4625</v>
      </c>
      <c r="G1903" s="1146" t="s">
        <v>4626</v>
      </c>
      <c r="H1903" s="1230"/>
    </row>
    <row r="1904" spans="1:16" s="893" customFormat="1" ht="4.5" customHeight="1" x14ac:dyDescent="0.3">
      <c r="A1904" s="721"/>
      <c r="B1904" s="721"/>
      <c r="C1904" s="722"/>
      <c r="D1904" s="722"/>
      <c r="E1904" s="723"/>
      <c r="F1904" s="724"/>
      <c r="G1904" s="725"/>
      <c r="H1904" s="1230"/>
    </row>
    <row r="1905" spans="1:16" s="699" customFormat="1" x14ac:dyDescent="0.3">
      <c r="A1905" s="741" t="s">
        <v>1689</v>
      </c>
      <c r="B1905" s="524" t="s">
        <v>1792</v>
      </c>
      <c r="C1905" s="448"/>
      <c r="D1905" s="728"/>
      <c r="E1905" s="448"/>
      <c r="F1905" s="448"/>
      <c r="G1905" s="449"/>
      <c r="H1905" s="1230"/>
      <c r="J1905" s="736"/>
      <c r="K1905" s="736"/>
      <c r="L1905" s="736"/>
      <c r="M1905" s="736"/>
      <c r="N1905" s="736"/>
      <c r="O1905" s="736"/>
      <c r="P1905" s="740"/>
    </row>
    <row r="1906" spans="1:16" s="699" customFormat="1" ht="26.4" x14ac:dyDescent="0.3">
      <c r="A1906" s="741" t="s">
        <v>3605</v>
      </c>
      <c r="B1906" s="524" t="s">
        <v>4089</v>
      </c>
      <c r="C1906" s="451" t="s">
        <v>3141</v>
      </c>
      <c r="D1906" s="451" t="s">
        <v>210</v>
      </c>
      <c r="E1906" s="452"/>
      <c r="F1906" s="453"/>
      <c r="G1906" s="454"/>
      <c r="H1906" s="1230"/>
      <c r="J1906" s="736"/>
      <c r="K1906" s="736"/>
      <c r="L1906" s="736"/>
      <c r="M1906" s="736"/>
      <c r="N1906" s="736"/>
      <c r="O1906" s="736"/>
      <c r="P1906" s="740"/>
    </row>
    <row r="1907" spans="1:16" s="699" customFormat="1" x14ac:dyDescent="0.3">
      <c r="A1907" s="914"/>
      <c r="B1907" s="743" t="s">
        <v>3960</v>
      </c>
      <c r="C1907" s="746" t="s">
        <v>3141</v>
      </c>
      <c r="D1907" s="746" t="s">
        <v>3142</v>
      </c>
      <c r="E1907" s="747">
        <v>0.42273350139895083</v>
      </c>
      <c r="F1907" s="747">
        <v>15.19</v>
      </c>
      <c r="G1907" s="1163">
        <f>TRUNC(E1907*F1907,2)</f>
        <v>6.42</v>
      </c>
      <c r="H1907" s="1229"/>
      <c r="I1907" s="879"/>
      <c r="J1907" s="1234"/>
      <c r="K1907" s="879"/>
      <c r="L1907" s="736"/>
      <c r="M1907" s="736"/>
      <c r="N1907" s="736"/>
      <c r="O1907" s="736"/>
      <c r="P1907" s="740"/>
    </row>
    <row r="1908" spans="1:16" s="699" customFormat="1" x14ac:dyDescent="0.3">
      <c r="A1908" s="914"/>
      <c r="B1908" s="743" t="s">
        <v>3959</v>
      </c>
      <c r="C1908" s="746" t="s">
        <v>3141</v>
      </c>
      <c r="D1908" s="746" t="s">
        <v>3142</v>
      </c>
      <c r="E1908" s="747">
        <v>0.47036309064543763</v>
      </c>
      <c r="F1908" s="747">
        <v>19.350000000000001</v>
      </c>
      <c r="G1908" s="1163">
        <f>TRUNC(E1908*F1908,2)</f>
        <v>9.1</v>
      </c>
      <c r="H1908" s="1229"/>
      <c r="I1908" s="879"/>
      <c r="J1908" s="1234"/>
      <c r="K1908" s="879"/>
      <c r="L1908" s="736"/>
      <c r="M1908" s="736"/>
      <c r="N1908" s="736"/>
      <c r="O1908" s="736"/>
      <c r="P1908" s="740"/>
    </row>
    <row r="1909" spans="1:16" s="893" customFormat="1" ht="52.8" x14ac:dyDescent="0.3">
      <c r="A1909" s="914"/>
      <c r="B1909" s="727" t="s">
        <v>4494</v>
      </c>
      <c r="C1909" s="746" t="s">
        <v>3141</v>
      </c>
      <c r="D1909" s="728" t="s">
        <v>3201</v>
      </c>
      <c r="E1909" s="747">
        <v>0.65</v>
      </c>
      <c r="F1909" s="678">
        <v>1.7058074384878328</v>
      </c>
      <c r="G1909" s="1163">
        <f>TRUNC(E1909*F1909,2)</f>
        <v>1.1000000000000001</v>
      </c>
      <c r="H1909" s="1229"/>
      <c r="I1909" s="879"/>
      <c r="J1909" s="1234"/>
      <c r="K1909" s="879"/>
      <c r="L1909" s="906"/>
      <c r="M1909" s="906"/>
      <c r="N1909" s="906"/>
      <c r="O1909" s="906"/>
      <c r="P1909" s="910"/>
    </row>
    <row r="1910" spans="1:16" s="699" customFormat="1" x14ac:dyDescent="0.3">
      <c r="A1910" s="914"/>
      <c r="B1910" s="727" t="s">
        <v>4205</v>
      </c>
      <c r="C1910" s="728" t="s">
        <v>3145</v>
      </c>
      <c r="D1910" s="728" t="s">
        <v>3201</v>
      </c>
      <c r="E1910" s="747">
        <v>1.1000000000000001</v>
      </c>
      <c r="F1910" s="747">
        <v>13.41</v>
      </c>
      <c r="G1910" s="1163">
        <f>TRUNC(E1910*F1910,2)</f>
        <v>14.75</v>
      </c>
      <c r="H1910" s="1229"/>
      <c r="I1910" s="879"/>
      <c r="J1910" s="1234"/>
      <c r="K1910" s="879"/>
      <c r="L1910" s="736"/>
      <c r="M1910" s="736"/>
      <c r="N1910" s="736"/>
      <c r="O1910" s="736"/>
      <c r="P1910" s="740"/>
    </row>
    <row r="1911" spans="1:16" s="699" customFormat="1" x14ac:dyDescent="0.3">
      <c r="A1911" s="1344" t="s">
        <v>4471</v>
      </c>
      <c r="B1911" s="1345"/>
      <c r="C1911" s="1345"/>
      <c r="D1911" s="1345"/>
      <c r="E1911" s="1345"/>
      <c r="F1911" s="1346"/>
      <c r="G1911" s="1152">
        <f>TRUNC(SUM(G1907:G1908),2)</f>
        <v>15.52</v>
      </c>
      <c r="H1911" s="1229"/>
      <c r="I1911" s="693"/>
      <c r="J1911" s="719"/>
      <c r="K1911" s="736"/>
      <c r="L1911" s="736"/>
      <c r="M1911" s="736"/>
      <c r="N1911" s="736"/>
      <c r="O1911" s="736"/>
      <c r="P1911" s="740"/>
    </row>
    <row r="1912" spans="1:16" s="699" customFormat="1" x14ac:dyDescent="0.3">
      <c r="A1912" s="1344" t="s">
        <v>4472</v>
      </c>
      <c r="B1912" s="1345"/>
      <c r="C1912" s="1345"/>
      <c r="D1912" s="1345"/>
      <c r="E1912" s="1345"/>
      <c r="F1912" s="1346"/>
      <c r="G1912" s="1152">
        <f>TRUNC(SUM(G1909:G1910),2)</f>
        <v>15.85</v>
      </c>
      <c r="H1912" s="1229"/>
      <c r="I1912" s="693"/>
      <c r="J1912" s="719"/>
      <c r="K1912" s="736"/>
      <c r="L1912" s="736"/>
      <c r="M1912" s="736"/>
      <c r="N1912" s="736"/>
      <c r="O1912" s="736"/>
      <c r="P1912" s="740"/>
    </row>
    <row r="1913" spans="1:16" s="699" customFormat="1" x14ac:dyDescent="0.3">
      <c r="A1913" s="1156"/>
      <c r="B1913" s="1154"/>
      <c r="C1913" s="1154"/>
      <c r="D1913" s="1154"/>
      <c r="E1913" s="1154"/>
      <c r="F1913" s="1155" t="s">
        <v>4627</v>
      </c>
      <c r="G1913" s="1152">
        <f>TRUNC(SUM(G1911:G1912),2)</f>
        <v>31.37</v>
      </c>
      <c r="H1913" s="1230"/>
      <c r="J1913" s="1233"/>
      <c r="K1913" s="736"/>
      <c r="L1913" s="736"/>
      <c r="M1913" s="736"/>
      <c r="N1913" s="736"/>
      <c r="O1913" s="736"/>
      <c r="P1913" s="740"/>
    </row>
    <row r="1914" spans="1:16" s="879" customFormat="1" ht="14.25" customHeight="1" x14ac:dyDescent="0.3">
      <c r="A1914" s="906"/>
      <c r="B1914" s="801"/>
      <c r="C1914" s="906"/>
      <c r="D1914" s="913"/>
      <c r="E1914" s="906"/>
      <c r="F1914" s="906"/>
      <c r="G1914" s="910"/>
      <c r="H1914" s="1229"/>
    </row>
    <row r="1915" spans="1:16" s="879" customFormat="1" x14ac:dyDescent="0.3">
      <c r="A1915" s="906"/>
      <c r="B1915" s="801"/>
      <c r="C1915" s="906"/>
      <c r="D1915" s="913"/>
      <c r="E1915" s="906"/>
      <c r="F1915" s="906"/>
      <c r="G1915" s="910"/>
      <c r="H1915" s="1229"/>
    </row>
    <row r="1916" spans="1:16" s="893" customFormat="1" ht="26.4" x14ac:dyDescent="0.3">
      <c r="A1916" s="1141" t="s">
        <v>3135</v>
      </c>
      <c r="B1916" s="1142" t="s">
        <v>3136</v>
      </c>
      <c r="C1916" s="1143" t="s">
        <v>3137</v>
      </c>
      <c r="D1916" s="1143" t="s">
        <v>3138</v>
      </c>
      <c r="E1916" s="1144" t="s">
        <v>3139</v>
      </c>
      <c r="F1916" s="1145" t="s">
        <v>4625</v>
      </c>
      <c r="G1916" s="1146" t="s">
        <v>4626</v>
      </c>
      <c r="H1916" s="1230"/>
    </row>
    <row r="1917" spans="1:16" s="893" customFormat="1" ht="4.5" customHeight="1" x14ac:dyDescent="0.3">
      <c r="A1917" s="721"/>
      <c r="B1917" s="721"/>
      <c r="C1917" s="722"/>
      <c r="D1917" s="722"/>
      <c r="E1917" s="723"/>
      <c r="F1917" s="724"/>
      <c r="G1917" s="725"/>
      <c r="H1917" s="1230"/>
    </row>
    <row r="1918" spans="1:16" s="699" customFormat="1" x14ac:dyDescent="0.3">
      <c r="A1918" s="741" t="s">
        <v>1689</v>
      </c>
      <c r="B1918" s="524" t="s">
        <v>1792</v>
      </c>
      <c r="C1918" s="448"/>
      <c r="D1918" s="728"/>
      <c r="E1918" s="448"/>
      <c r="F1918" s="448"/>
      <c r="G1918" s="449"/>
      <c r="H1918" s="1230"/>
      <c r="J1918" s="736"/>
      <c r="K1918" s="736"/>
      <c r="L1918" s="736"/>
      <c r="M1918" s="736"/>
      <c r="N1918" s="736"/>
      <c r="O1918" s="736"/>
      <c r="P1918" s="740"/>
    </row>
    <row r="1919" spans="1:16" s="699" customFormat="1" ht="26.4" x14ac:dyDescent="0.3">
      <c r="A1919" s="741" t="s">
        <v>3825</v>
      </c>
      <c r="B1919" s="524" t="s">
        <v>4090</v>
      </c>
      <c r="C1919" s="451" t="s">
        <v>3141</v>
      </c>
      <c r="D1919" s="451" t="s">
        <v>210</v>
      </c>
      <c r="E1919" s="452"/>
      <c r="F1919" s="453"/>
      <c r="G1919" s="454"/>
      <c r="H1919" s="1230"/>
      <c r="J1919" s="736"/>
      <c r="K1919" s="736"/>
      <c r="L1919" s="736"/>
      <c r="M1919" s="736"/>
      <c r="N1919" s="736"/>
      <c r="O1919" s="736"/>
      <c r="P1919" s="740"/>
    </row>
    <row r="1920" spans="1:16" s="699" customFormat="1" x14ac:dyDescent="0.3">
      <c r="A1920" s="914"/>
      <c r="B1920" s="743" t="s">
        <v>3960</v>
      </c>
      <c r="C1920" s="746" t="s">
        <v>3141</v>
      </c>
      <c r="D1920" s="746" t="s">
        <v>3142</v>
      </c>
      <c r="E1920" s="747">
        <v>0.42273350139895088</v>
      </c>
      <c r="F1920" s="747">
        <v>15.19</v>
      </c>
      <c r="G1920" s="1163">
        <f>TRUNC(E1920*F1920,2)</f>
        <v>6.42</v>
      </c>
      <c r="H1920" s="1229"/>
      <c r="I1920" s="879"/>
      <c r="J1920" s="1234"/>
      <c r="K1920" s="879"/>
      <c r="L1920" s="736"/>
      <c r="M1920" s="736"/>
      <c r="N1920" s="736"/>
      <c r="O1920" s="736"/>
      <c r="P1920" s="740"/>
    </row>
    <row r="1921" spans="1:16" s="699" customFormat="1" x14ac:dyDescent="0.3">
      <c r="A1921" s="914"/>
      <c r="B1921" s="743" t="s">
        <v>3959</v>
      </c>
      <c r="C1921" s="746" t="s">
        <v>3141</v>
      </c>
      <c r="D1921" s="746" t="s">
        <v>3142</v>
      </c>
      <c r="E1921" s="747">
        <v>0.47036309064543763</v>
      </c>
      <c r="F1921" s="747">
        <v>19.350000000000001</v>
      </c>
      <c r="G1921" s="1163">
        <f>TRUNC(E1921*F1921,2)</f>
        <v>9.1</v>
      </c>
      <c r="H1921" s="1229"/>
      <c r="I1921" s="879"/>
      <c r="J1921" s="1234"/>
      <c r="K1921" s="879"/>
      <c r="L1921" s="736"/>
      <c r="M1921" s="736"/>
      <c r="N1921" s="736"/>
      <c r="O1921" s="736"/>
      <c r="P1921" s="740"/>
    </row>
    <row r="1922" spans="1:16" s="893" customFormat="1" ht="52.8" x14ac:dyDescent="0.3">
      <c r="A1922" s="914"/>
      <c r="B1922" s="727" t="s">
        <v>4494</v>
      </c>
      <c r="C1922" s="746" t="s">
        <v>3141</v>
      </c>
      <c r="D1922" s="728" t="s">
        <v>3201</v>
      </c>
      <c r="E1922" s="747">
        <v>0.65</v>
      </c>
      <c r="F1922" s="678">
        <v>1.7058074384878328</v>
      </c>
      <c r="G1922" s="1163">
        <f>TRUNC(E1922*F1922,2)</f>
        <v>1.1000000000000001</v>
      </c>
      <c r="H1922" s="1229"/>
      <c r="I1922" s="879"/>
      <c r="J1922" s="1234"/>
      <c r="K1922" s="879"/>
      <c r="L1922" s="906"/>
      <c r="M1922" s="906"/>
      <c r="N1922" s="906"/>
      <c r="O1922" s="906"/>
      <c r="P1922" s="910"/>
    </row>
    <row r="1923" spans="1:16" s="699" customFormat="1" x14ac:dyDescent="0.3">
      <c r="A1923" s="914"/>
      <c r="B1923" s="727" t="s">
        <v>4207</v>
      </c>
      <c r="C1923" s="728" t="s">
        <v>3145</v>
      </c>
      <c r="D1923" s="728" t="s">
        <v>3201</v>
      </c>
      <c r="E1923" s="747">
        <v>1.1000000000000001</v>
      </c>
      <c r="F1923" s="747">
        <v>15.57</v>
      </c>
      <c r="G1923" s="1163">
        <f>TRUNC(E1923*F1923,2)</f>
        <v>17.12</v>
      </c>
      <c r="H1923" s="1229"/>
      <c r="I1923" s="879"/>
      <c r="J1923" s="1234"/>
      <c r="K1923" s="879"/>
      <c r="L1923" s="736"/>
      <c r="M1923" s="736"/>
      <c r="N1923" s="736"/>
      <c r="O1923" s="736"/>
      <c r="P1923" s="740"/>
    </row>
    <row r="1924" spans="1:16" s="699" customFormat="1" x14ac:dyDescent="0.3">
      <c r="A1924" s="1344" t="s">
        <v>4471</v>
      </c>
      <c r="B1924" s="1345"/>
      <c r="C1924" s="1345"/>
      <c r="D1924" s="1345"/>
      <c r="E1924" s="1345"/>
      <c r="F1924" s="1346"/>
      <c r="G1924" s="1152">
        <f>TRUNC(SUM(G1920:G1921),2)</f>
        <v>15.52</v>
      </c>
      <c r="H1924" s="1229"/>
      <c r="I1924" s="693"/>
      <c r="J1924" s="719"/>
      <c r="K1924" s="736"/>
      <c r="L1924" s="736"/>
      <c r="M1924" s="736"/>
      <c r="N1924" s="736"/>
      <c r="O1924" s="736"/>
      <c r="P1924" s="740"/>
    </row>
    <row r="1925" spans="1:16" s="699" customFormat="1" x14ac:dyDescent="0.3">
      <c r="A1925" s="1344" t="s">
        <v>4472</v>
      </c>
      <c r="B1925" s="1345"/>
      <c r="C1925" s="1345"/>
      <c r="D1925" s="1345"/>
      <c r="E1925" s="1345"/>
      <c r="F1925" s="1346"/>
      <c r="G1925" s="1152">
        <f>TRUNC(SUM(G1922:G1923),2)</f>
        <v>18.22</v>
      </c>
      <c r="H1925" s="1229"/>
      <c r="I1925" s="693"/>
      <c r="J1925" s="719"/>
      <c r="K1925" s="736"/>
      <c r="L1925" s="736"/>
      <c r="M1925" s="736"/>
      <c r="N1925" s="736"/>
      <c r="O1925" s="736"/>
      <c r="P1925" s="740"/>
    </row>
    <row r="1926" spans="1:16" s="699" customFormat="1" x14ac:dyDescent="0.3">
      <c r="A1926" s="1156"/>
      <c r="B1926" s="1154"/>
      <c r="C1926" s="1154"/>
      <c r="D1926" s="1154"/>
      <c r="E1926" s="1154"/>
      <c r="F1926" s="1155" t="s">
        <v>4627</v>
      </c>
      <c r="G1926" s="1152">
        <f>TRUNC(SUM(G1924:G1925),2)</f>
        <v>33.74</v>
      </c>
      <c r="H1926" s="1230"/>
      <c r="J1926" s="1233"/>
      <c r="K1926" s="736"/>
      <c r="L1926" s="736"/>
      <c r="M1926" s="736"/>
      <c r="N1926" s="736"/>
      <c r="O1926" s="736"/>
      <c r="P1926" s="740"/>
    </row>
    <row r="1927" spans="1:16" s="879" customFormat="1" ht="14.25" customHeight="1" x14ac:dyDescent="0.3">
      <c r="A1927" s="906"/>
      <c r="B1927" s="801"/>
      <c r="C1927" s="906"/>
      <c r="D1927" s="913"/>
      <c r="E1927" s="906"/>
      <c r="F1927" s="906"/>
      <c r="G1927" s="910"/>
      <c r="H1927" s="1229"/>
    </row>
    <row r="1928" spans="1:16" s="879" customFormat="1" x14ac:dyDescent="0.3">
      <c r="A1928" s="906"/>
      <c r="B1928" s="801"/>
      <c r="C1928" s="906"/>
      <c r="D1928" s="913"/>
      <c r="E1928" s="906"/>
      <c r="F1928" s="906"/>
      <c r="G1928" s="910"/>
      <c r="H1928" s="1229"/>
    </row>
    <row r="1929" spans="1:16" s="893" customFormat="1" ht="26.4" x14ac:dyDescent="0.3">
      <c r="A1929" s="1141" t="s">
        <v>3135</v>
      </c>
      <c r="B1929" s="1142" t="s">
        <v>3136</v>
      </c>
      <c r="C1929" s="1143" t="s">
        <v>3137</v>
      </c>
      <c r="D1929" s="1143" t="s">
        <v>3138</v>
      </c>
      <c r="E1929" s="1144" t="s">
        <v>3139</v>
      </c>
      <c r="F1929" s="1145" t="s">
        <v>4625</v>
      </c>
      <c r="G1929" s="1146" t="s">
        <v>4626</v>
      </c>
      <c r="H1929" s="1230"/>
    </row>
    <row r="1930" spans="1:16" s="893" customFormat="1" ht="4.5" customHeight="1" x14ac:dyDescent="0.3">
      <c r="A1930" s="721"/>
      <c r="B1930" s="721"/>
      <c r="C1930" s="722"/>
      <c r="D1930" s="722"/>
      <c r="E1930" s="723"/>
      <c r="F1930" s="724"/>
      <c r="G1930" s="725"/>
      <c r="H1930" s="1230"/>
    </row>
    <row r="1931" spans="1:16" s="893" customFormat="1" x14ac:dyDescent="0.3">
      <c r="A1931" s="871" t="s">
        <v>1690</v>
      </c>
      <c r="B1931" s="524" t="s">
        <v>1816</v>
      </c>
      <c r="C1931" s="448"/>
      <c r="D1931" s="728"/>
      <c r="E1931" s="448"/>
      <c r="F1931" s="448"/>
      <c r="G1931" s="449"/>
      <c r="H1931" s="1230"/>
      <c r="J1931" s="906"/>
      <c r="K1931" s="906"/>
      <c r="L1931" s="906"/>
      <c r="M1931" s="906"/>
      <c r="N1931" s="906"/>
      <c r="O1931" s="906"/>
      <c r="P1931" s="910"/>
    </row>
    <row r="1932" spans="1:16" s="893" customFormat="1" ht="66" x14ac:dyDescent="0.3">
      <c r="A1932" s="871" t="s">
        <v>2612</v>
      </c>
      <c r="B1932" s="524" t="s">
        <v>4498</v>
      </c>
      <c r="C1932" s="451" t="s">
        <v>3141</v>
      </c>
      <c r="D1932" s="451" t="s">
        <v>210</v>
      </c>
      <c r="E1932" s="452"/>
      <c r="F1932" s="453"/>
      <c r="G1932" s="454"/>
      <c r="H1932" s="1230"/>
      <c r="J1932" s="906"/>
      <c r="K1932" s="906"/>
      <c r="L1932" s="906"/>
      <c r="M1932" s="906"/>
      <c r="N1932" s="906"/>
      <c r="O1932" s="906"/>
      <c r="P1932" s="910"/>
    </row>
    <row r="1933" spans="1:16" s="893" customFormat="1" ht="39.6" x14ac:dyDescent="0.3">
      <c r="A1933" s="914"/>
      <c r="B1933" s="914" t="s">
        <v>4500</v>
      </c>
      <c r="C1933" s="746" t="s">
        <v>3145</v>
      </c>
      <c r="D1933" s="746" t="s">
        <v>3201</v>
      </c>
      <c r="E1933" s="747">
        <v>1.19</v>
      </c>
      <c r="F1933" s="747">
        <v>1.1462456731027304</v>
      </c>
      <c r="G1933" s="1163">
        <f>TRUNC(E1933*F1933,2)</f>
        <v>1.36</v>
      </c>
      <c r="H1933" s="1229"/>
      <c r="I1933" s="879"/>
      <c r="J1933" s="1234"/>
      <c r="K1933" s="879"/>
      <c r="L1933" s="906"/>
      <c r="M1933" s="906"/>
      <c r="N1933" s="906"/>
      <c r="O1933" s="906"/>
      <c r="P1933" s="910"/>
    </row>
    <row r="1934" spans="1:16" s="893" customFormat="1" x14ac:dyDescent="0.3">
      <c r="A1934" s="1344" t="s">
        <v>4471</v>
      </c>
      <c r="B1934" s="1345"/>
      <c r="C1934" s="1345"/>
      <c r="D1934" s="1345"/>
      <c r="E1934" s="1345"/>
      <c r="F1934" s="1346"/>
      <c r="G1934" s="1152">
        <v>0</v>
      </c>
      <c r="H1934" s="1229"/>
      <c r="I1934" s="879"/>
      <c r="J1934" s="866"/>
      <c r="K1934" s="906"/>
      <c r="L1934" s="906"/>
      <c r="M1934" s="906"/>
      <c r="N1934" s="906"/>
      <c r="O1934" s="906"/>
      <c r="P1934" s="910"/>
    </row>
    <row r="1935" spans="1:16" s="893" customFormat="1" x14ac:dyDescent="0.3">
      <c r="A1935" s="1344" t="s">
        <v>4472</v>
      </c>
      <c r="B1935" s="1345"/>
      <c r="C1935" s="1345"/>
      <c r="D1935" s="1345"/>
      <c r="E1935" s="1345"/>
      <c r="F1935" s="1346"/>
      <c r="G1935" s="1152">
        <f>TRUNC(SUM(G1933),2)</f>
        <v>1.36</v>
      </c>
      <c r="H1935" s="1229"/>
      <c r="I1935" s="879"/>
      <c r="J1935" s="866"/>
      <c r="K1935" s="906"/>
      <c r="L1935" s="906"/>
      <c r="M1935" s="906"/>
      <c r="N1935" s="906"/>
      <c r="O1935" s="906"/>
      <c r="P1935" s="910"/>
    </row>
    <row r="1936" spans="1:16" s="893" customFormat="1" x14ac:dyDescent="0.3">
      <c r="A1936" s="1156"/>
      <c r="B1936" s="1154"/>
      <c r="C1936" s="1154"/>
      <c r="D1936" s="1154"/>
      <c r="E1936" s="1154"/>
      <c r="F1936" s="1155" t="s">
        <v>4627</v>
      </c>
      <c r="G1936" s="1152">
        <f>TRUNC(SUM(G1934:G1935),2)</f>
        <v>1.36</v>
      </c>
      <c r="H1936" s="1230"/>
      <c r="J1936" s="1233"/>
      <c r="K1936" s="906"/>
      <c r="L1936" s="906"/>
      <c r="M1936" s="906"/>
      <c r="N1936" s="906"/>
      <c r="O1936" s="906"/>
      <c r="P1936" s="910"/>
    </row>
    <row r="1937" spans="1:16" s="879" customFormat="1" ht="14.25" customHeight="1" x14ac:dyDescent="0.3">
      <c r="A1937" s="906"/>
      <c r="B1937" s="801"/>
      <c r="C1937" s="906"/>
      <c r="D1937" s="913"/>
      <c r="E1937" s="906"/>
      <c r="F1937" s="906"/>
      <c r="G1937" s="910"/>
      <c r="H1937" s="1229"/>
    </row>
    <row r="1938" spans="1:16" s="879" customFormat="1" x14ac:dyDescent="0.3">
      <c r="A1938" s="906"/>
      <c r="B1938" s="801"/>
      <c r="C1938" s="906"/>
      <c r="D1938" s="913"/>
      <c r="E1938" s="906"/>
      <c r="F1938" s="906"/>
      <c r="G1938" s="910"/>
      <c r="H1938" s="1229"/>
    </row>
    <row r="1939" spans="1:16" s="893" customFormat="1" ht="26.4" x14ac:dyDescent="0.3">
      <c r="A1939" s="1141" t="s">
        <v>3135</v>
      </c>
      <c r="B1939" s="1142" t="s">
        <v>3136</v>
      </c>
      <c r="C1939" s="1143" t="s">
        <v>3137</v>
      </c>
      <c r="D1939" s="1143" t="s">
        <v>3138</v>
      </c>
      <c r="E1939" s="1144" t="s">
        <v>3139</v>
      </c>
      <c r="F1939" s="1145" t="s">
        <v>4625</v>
      </c>
      <c r="G1939" s="1146" t="s">
        <v>4626</v>
      </c>
      <c r="H1939" s="1230"/>
    </row>
    <row r="1940" spans="1:16" s="893" customFormat="1" ht="4.5" customHeight="1" x14ac:dyDescent="0.3">
      <c r="A1940" s="721"/>
      <c r="B1940" s="721"/>
      <c r="C1940" s="722"/>
      <c r="D1940" s="722"/>
      <c r="E1940" s="723"/>
      <c r="F1940" s="724"/>
      <c r="G1940" s="725"/>
      <c r="H1940" s="1230"/>
    </row>
    <row r="1941" spans="1:16" s="893" customFormat="1" x14ac:dyDescent="0.3">
      <c r="A1941" s="871" t="s">
        <v>1690</v>
      </c>
      <c r="B1941" s="524" t="s">
        <v>1816</v>
      </c>
      <c r="C1941" s="448"/>
      <c r="D1941" s="728"/>
      <c r="E1941" s="448"/>
      <c r="F1941" s="448"/>
      <c r="G1941" s="449"/>
      <c r="H1941" s="1230"/>
      <c r="J1941" s="906"/>
      <c r="K1941" s="906"/>
      <c r="L1941" s="906"/>
      <c r="M1941" s="906"/>
      <c r="N1941" s="906"/>
      <c r="O1941" s="906"/>
      <c r="P1941" s="910"/>
    </row>
    <row r="1942" spans="1:16" s="893" customFormat="1" ht="52.8" x14ac:dyDescent="0.3">
      <c r="A1942" s="871" t="s">
        <v>2613</v>
      </c>
      <c r="B1942" s="524" t="s">
        <v>4497</v>
      </c>
      <c r="C1942" s="451" t="s">
        <v>3141</v>
      </c>
      <c r="D1942" s="451" t="s">
        <v>210</v>
      </c>
      <c r="E1942" s="452"/>
      <c r="F1942" s="453"/>
      <c r="G1942" s="454"/>
      <c r="H1942" s="1230"/>
      <c r="J1942" s="906"/>
      <c r="K1942" s="906"/>
      <c r="L1942" s="906"/>
      <c r="M1942" s="906"/>
      <c r="N1942" s="906"/>
      <c r="O1942" s="906"/>
      <c r="P1942" s="910"/>
    </row>
    <row r="1943" spans="1:16" s="893" customFormat="1" x14ac:dyDescent="0.3">
      <c r="A1943" s="914"/>
      <c r="B1943" s="914" t="s">
        <v>3960</v>
      </c>
      <c r="C1943" s="746" t="s">
        <v>3141</v>
      </c>
      <c r="D1943" s="746" t="s">
        <v>3142</v>
      </c>
      <c r="E1943" s="747">
        <v>2.3631065295593518E-2</v>
      </c>
      <c r="F1943" s="747">
        <v>15.19</v>
      </c>
      <c r="G1943" s="1163">
        <f>TRUNC(E1943*F1943,2)</f>
        <v>0.35</v>
      </c>
      <c r="H1943" s="1229"/>
      <c r="I1943" s="879"/>
      <c r="J1943" s="1234"/>
      <c r="K1943" s="879"/>
      <c r="L1943" s="906"/>
      <c r="M1943" s="906"/>
      <c r="N1943" s="906"/>
      <c r="O1943" s="906"/>
      <c r="P1943" s="910"/>
    </row>
    <row r="1944" spans="1:16" s="893" customFormat="1" x14ac:dyDescent="0.3">
      <c r="A1944" s="914"/>
      <c r="B1944" s="914" t="s">
        <v>3959</v>
      </c>
      <c r="C1944" s="746" t="s">
        <v>3141</v>
      </c>
      <c r="D1944" s="746" t="s">
        <v>3142</v>
      </c>
      <c r="E1944" s="747">
        <v>2.3909780243151074E-2</v>
      </c>
      <c r="F1944" s="747">
        <v>19.350000000000001</v>
      </c>
      <c r="G1944" s="1163">
        <f>TRUNC(E1944*F1944,2)</f>
        <v>0.46</v>
      </c>
      <c r="H1944" s="1229"/>
      <c r="I1944" s="879"/>
      <c r="J1944" s="1234"/>
      <c r="K1944" s="879"/>
      <c r="L1944" s="906"/>
      <c r="M1944" s="906"/>
      <c r="N1944" s="906"/>
      <c r="O1944" s="906"/>
      <c r="P1944" s="910"/>
    </row>
    <row r="1945" spans="1:16" s="893" customFormat="1" ht="26.4" x14ac:dyDescent="0.3">
      <c r="A1945" s="914"/>
      <c r="B1945" s="914" t="s">
        <v>4501</v>
      </c>
      <c r="C1945" s="746" t="s">
        <v>3145</v>
      </c>
      <c r="D1945" s="746" t="s">
        <v>3991</v>
      </c>
      <c r="E1945" s="747">
        <v>8.9999999999999993E-3</v>
      </c>
      <c r="F1945" s="747">
        <v>4.5</v>
      </c>
      <c r="G1945" s="1163">
        <f>TRUNC(E1945*F1945,2)</f>
        <v>0.04</v>
      </c>
      <c r="H1945" s="1229"/>
      <c r="I1945" s="879"/>
      <c r="J1945" s="1234"/>
      <c r="K1945" s="879"/>
      <c r="L1945" s="906"/>
      <c r="M1945" s="906"/>
      <c r="N1945" s="906"/>
      <c r="O1945" s="906"/>
      <c r="P1945" s="910"/>
    </row>
    <row r="1946" spans="1:16" s="893" customFormat="1" x14ac:dyDescent="0.3">
      <c r="A1946" s="1344" t="s">
        <v>4471</v>
      </c>
      <c r="B1946" s="1345"/>
      <c r="C1946" s="1345"/>
      <c r="D1946" s="1345"/>
      <c r="E1946" s="1345"/>
      <c r="F1946" s="1346"/>
      <c r="G1946" s="1152">
        <f>TRUNC(SUM(G1943:G1944),2)</f>
        <v>0.81</v>
      </c>
      <c r="H1946" s="1229"/>
      <c r="I1946" s="879"/>
      <c r="J1946" s="866"/>
      <c r="K1946" s="906"/>
      <c r="L1946" s="906"/>
      <c r="M1946" s="906"/>
      <c r="N1946" s="906"/>
      <c r="O1946" s="906"/>
      <c r="P1946" s="910"/>
    </row>
    <row r="1947" spans="1:16" s="893" customFormat="1" x14ac:dyDescent="0.3">
      <c r="A1947" s="1344" t="s">
        <v>4472</v>
      </c>
      <c r="B1947" s="1345"/>
      <c r="C1947" s="1345"/>
      <c r="D1947" s="1345"/>
      <c r="E1947" s="1345"/>
      <c r="F1947" s="1346"/>
      <c r="G1947" s="1152">
        <f>TRUNC(SUM(G1945),2)</f>
        <v>0.04</v>
      </c>
      <c r="H1947" s="1229"/>
      <c r="I1947" s="879"/>
      <c r="J1947" s="866"/>
      <c r="K1947" s="906"/>
      <c r="L1947" s="906"/>
      <c r="M1947" s="906"/>
      <c r="N1947" s="906"/>
      <c r="O1947" s="906"/>
      <c r="P1947" s="910"/>
    </row>
    <row r="1948" spans="1:16" s="893" customFormat="1" x14ac:dyDescent="0.3">
      <c r="A1948" s="1156"/>
      <c r="B1948" s="1154"/>
      <c r="C1948" s="1154"/>
      <c r="D1948" s="1154"/>
      <c r="E1948" s="1154"/>
      <c r="F1948" s="1155" t="s">
        <v>4627</v>
      </c>
      <c r="G1948" s="1152">
        <f>TRUNC(SUM(G1946:G1947),2)</f>
        <v>0.85</v>
      </c>
      <c r="H1948" s="1230"/>
      <c r="J1948" s="1233"/>
      <c r="K1948" s="906"/>
      <c r="L1948" s="906"/>
      <c r="M1948" s="906"/>
      <c r="N1948" s="906"/>
      <c r="O1948" s="906"/>
      <c r="P1948" s="910"/>
    </row>
    <row r="1949" spans="1:16" s="879" customFormat="1" ht="14.25" customHeight="1" x14ac:dyDescent="0.3">
      <c r="A1949" s="906"/>
      <c r="B1949" s="801"/>
      <c r="C1949" s="906"/>
      <c r="D1949" s="913"/>
      <c r="E1949" s="906"/>
      <c r="F1949" s="906"/>
      <c r="G1949" s="910"/>
      <c r="H1949" s="1229"/>
    </row>
    <row r="1950" spans="1:16" s="879" customFormat="1" x14ac:dyDescent="0.3">
      <c r="A1950" s="906"/>
      <c r="B1950" s="801"/>
      <c r="C1950" s="906"/>
      <c r="D1950" s="913"/>
      <c r="E1950" s="906"/>
      <c r="F1950" s="906"/>
      <c r="G1950" s="910"/>
      <c r="H1950" s="1229"/>
    </row>
    <row r="1951" spans="1:16" s="893" customFormat="1" ht="26.4" x14ac:dyDescent="0.3">
      <c r="A1951" s="1141" t="s">
        <v>3135</v>
      </c>
      <c r="B1951" s="1142" t="s">
        <v>3136</v>
      </c>
      <c r="C1951" s="1143" t="s">
        <v>3137</v>
      </c>
      <c r="D1951" s="1143" t="s">
        <v>3138</v>
      </c>
      <c r="E1951" s="1144" t="s">
        <v>3139</v>
      </c>
      <c r="F1951" s="1145" t="s">
        <v>4625</v>
      </c>
      <c r="G1951" s="1146" t="s">
        <v>4626</v>
      </c>
      <c r="H1951" s="1230"/>
    </row>
    <row r="1952" spans="1:16" s="893" customFormat="1" ht="4.5" customHeight="1" x14ac:dyDescent="0.3">
      <c r="A1952" s="721"/>
      <c r="B1952" s="721"/>
      <c r="C1952" s="722"/>
      <c r="D1952" s="722"/>
      <c r="E1952" s="723"/>
      <c r="F1952" s="724"/>
      <c r="G1952" s="725"/>
      <c r="H1952" s="1230"/>
    </row>
    <row r="1953" spans="1:16" s="699" customFormat="1" x14ac:dyDescent="0.3">
      <c r="A1953" s="741" t="s">
        <v>1690</v>
      </c>
      <c r="B1953" s="524" t="s">
        <v>1816</v>
      </c>
      <c r="C1953" s="448"/>
      <c r="D1953" s="728"/>
      <c r="E1953" s="448"/>
      <c r="F1953" s="448"/>
      <c r="G1953" s="449"/>
      <c r="H1953" s="1230"/>
      <c r="J1953" s="736"/>
      <c r="K1953" s="736"/>
      <c r="L1953" s="736"/>
      <c r="M1953" s="736"/>
      <c r="N1953" s="736"/>
      <c r="O1953" s="736"/>
      <c r="P1953" s="740"/>
    </row>
    <row r="1954" spans="1:16" s="699" customFormat="1" ht="39.6" x14ac:dyDescent="0.3">
      <c r="A1954" s="741" t="s">
        <v>2614</v>
      </c>
      <c r="B1954" s="524" t="s">
        <v>2879</v>
      </c>
      <c r="C1954" s="451" t="s">
        <v>3141</v>
      </c>
      <c r="D1954" s="451" t="s">
        <v>210</v>
      </c>
      <c r="E1954" s="452"/>
      <c r="F1954" s="453"/>
      <c r="G1954" s="454"/>
      <c r="H1954" s="1230"/>
      <c r="J1954" s="736"/>
      <c r="K1954" s="736"/>
      <c r="L1954" s="736"/>
      <c r="M1954" s="736"/>
      <c r="N1954" s="736"/>
      <c r="O1954" s="736"/>
      <c r="P1954" s="740"/>
    </row>
    <row r="1955" spans="1:16" s="699" customFormat="1" x14ac:dyDescent="0.3">
      <c r="A1955" s="914"/>
      <c r="B1955" s="743" t="s">
        <v>3960</v>
      </c>
      <c r="C1955" s="746" t="s">
        <v>3141</v>
      </c>
      <c r="D1955" s="746" t="s">
        <v>3142</v>
      </c>
      <c r="E1955" s="747">
        <v>1.5754043530395681E-2</v>
      </c>
      <c r="F1955" s="747">
        <v>15.19</v>
      </c>
      <c r="G1955" s="1163">
        <f>TRUNC(E1955*F1955,2)</f>
        <v>0.23</v>
      </c>
      <c r="H1955" s="1229"/>
      <c r="I1955" s="879"/>
      <c r="J1955" s="1234"/>
      <c r="K1955" s="879"/>
      <c r="L1955" s="736"/>
      <c r="M1955" s="736"/>
      <c r="N1955" s="736"/>
      <c r="O1955" s="736"/>
      <c r="P1955" s="740"/>
    </row>
    <row r="1956" spans="1:16" s="699" customFormat="1" x14ac:dyDescent="0.3">
      <c r="A1956" s="914"/>
      <c r="B1956" s="743" t="s">
        <v>3959</v>
      </c>
      <c r="C1956" s="746" t="s">
        <v>3141</v>
      </c>
      <c r="D1956" s="746" t="s">
        <v>3142</v>
      </c>
      <c r="E1956" s="747">
        <v>1.5665028435167951E-2</v>
      </c>
      <c r="F1956" s="747">
        <v>19.350000000000001</v>
      </c>
      <c r="G1956" s="1163">
        <f>TRUNC(E1956*F1956,2)</f>
        <v>0.3</v>
      </c>
      <c r="H1956" s="1229"/>
      <c r="I1956" s="879"/>
      <c r="J1956" s="1234"/>
      <c r="K1956" s="879"/>
      <c r="L1956" s="736"/>
      <c r="M1956" s="736"/>
      <c r="N1956" s="736"/>
      <c r="O1956" s="736"/>
      <c r="P1956" s="740"/>
    </row>
    <row r="1957" spans="1:16" s="699" customFormat="1" x14ac:dyDescent="0.3">
      <c r="A1957" s="914"/>
      <c r="B1957" s="727" t="s">
        <v>4503</v>
      </c>
      <c r="C1957" s="728" t="s">
        <v>3145</v>
      </c>
      <c r="D1957" s="728" t="s">
        <v>3201</v>
      </c>
      <c r="E1957" s="747">
        <v>1</v>
      </c>
      <c r="F1957" s="747">
        <v>1.37</v>
      </c>
      <c r="G1957" s="1163">
        <f>TRUNC(E1957*F1957,2)</f>
        <v>1.37</v>
      </c>
      <c r="H1957" s="1229"/>
      <c r="I1957" s="879"/>
      <c r="J1957" s="1234"/>
      <c r="K1957" s="879"/>
      <c r="L1957" s="736"/>
      <c r="M1957" s="736"/>
      <c r="N1957" s="736"/>
      <c r="O1957" s="736"/>
      <c r="P1957" s="740"/>
    </row>
    <row r="1958" spans="1:16" s="699" customFormat="1" x14ac:dyDescent="0.3">
      <c r="A1958" s="1344" t="s">
        <v>4471</v>
      </c>
      <c r="B1958" s="1345"/>
      <c r="C1958" s="1345"/>
      <c r="D1958" s="1345"/>
      <c r="E1958" s="1345"/>
      <c r="F1958" s="1346"/>
      <c r="G1958" s="1152">
        <f>TRUNC(SUM(G1955:G1956),2)</f>
        <v>0.53</v>
      </c>
      <c r="H1958" s="1229"/>
      <c r="I1958" s="693"/>
      <c r="J1958" s="719"/>
      <c r="K1958" s="736"/>
      <c r="L1958" s="736"/>
      <c r="M1958" s="736"/>
      <c r="N1958" s="736"/>
      <c r="O1958" s="736"/>
      <c r="P1958" s="740"/>
    </row>
    <row r="1959" spans="1:16" s="699" customFormat="1" x14ac:dyDescent="0.3">
      <c r="A1959" s="1344" t="s">
        <v>4472</v>
      </c>
      <c r="B1959" s="1345"/>
      <c r="C1959" s="1345"/>
      <c r="D1959" s="1345"/>
      <c r="E1959" s="1345"/>
      <c r="F1959" s="1346"/>
      <c r="G1959" s="1152">
        <f>TRUNC(SUM(G1957),2)</f>
        <v>1.37</v>
      </c>
      <c r="H1959" s="1229"/>
      <c r="I1959" s="693"/>
      <c r="J1959" s="719"/>
      <c r="K1959" s="736"/>
      <c r="L1959" s="736"/>
      <c r="M1959" s="736"/>
      <c r="N1959" s="736"/>
      <c r="O1959" s="736"/>
      <c r="P1959" s="740"/>
    </row>
    <row r="1960" spans="1:16" s="699" customFormat="1" x14ac:dyDescent="0.3">
      <c r="A1960" s="1156"/>
      <c r="B1960" s="1154"/>
      <c r="C1960" s="1154"/>
      <c r="D1960" s="1154"/>
      <c r="E1960" s="1154"/>
      <c r="F1960" s="1155" t="s">
        <v>4627</v>
      </c>
      <c r="G1960" s="1152">
        <f>TRUNC(SUM(G1958:G1959),2)</f>
        <v>1.9</v>
      </c>
      <c r="H1960" s="1230"/>
      <c r="J1960" s="1233"/>
      <c r="K1960" s="736"/>
      <c r="L1960" s="736"/>
      <c r="M1960" s="736"/>
      <c r="N1960" s="736"/>
      <c r="O1960" s="736"/>
      <c r="P1960" s="740"/>
    </row>
    <row r="1961" spans="1:16" s="879" customFormat="1" ht="14.25" customHeight="1" x14ac:dyDescent="0.3">
      <c r="A1961" s="906"/>
      <c r="B1961" s="801"/>
      <c r="C1961" s="906"/>
      <c r="D1961" s="913"/>
      <c r="E1961" s="906"/>
      <c r="F1961" s="906"/>
      <c r="G1961" s="910"/>
      <c r="H1961" s="1229"/>
    </row>
    <row r="1962" spans="1:16" s="879" customFormat="1" x14ac:dyDescent="0.3">
      <c r="A1962" s="906"/>
      <c r="B1962" s="801"/>
      <c r="C1962" s="906"/>
      <c r="D1962" s="913"/>
      <c r="E1962" s="906"/>
      <c r="F1962" s="906"/>
      <c r="G1962" s="910"/>
      <c r="H1962" s="1229"/>
    </row>
    <row r="1963" spans="1:16" s="893" customFormat="1" ht="26.4" x14ac:dyDescent="0.3">
      <c r="A1963" s="1141" t="s">
        <v>3135</v>
      </c>
      <c r="B1963" s="1142" t="s">
        <v>3136</v>
      </c>
      <c r="C1963" s="1143" t="s">
        <v>3137</v>
      </c>
      <c r="D1963" s="1143" t="s">
        <v>3138</v>
      </c>
      <c r="E1963" s="1144" t="s">
        <v>3139</v>
      </c>
      <c r="F1963" s="1145" t="s">
        <v>4625</v>
      </c>
      <c r="G1963" s="1146" t="s">
        <v>4626</v>
      </c>
      <c r="H1963" s="1230"/>
    </row>
    <row r="1964" spans="1:16" s="893" customFormat="1" ht="4.5" customHeight="1" x14ac:dyDescent="0.3">
      <c r="A1964" s="721"/>
      <c r="B1964" s="721"/>
      <c r="C1964" s="722"/>
      <c r="D1964" s="722"/>
      <c r="E1964" s="723"/>
      <c r="F1964" s="724"/>
      <c r="G1964" s="725"/>
      <c r="H1964" s="1230"/>
    </row>
    <row r="1965" spans="1:16" s="699" customFormat="1" x14ac:dyDescent="0.3">
      <c r="A1965" s="741" t="s">
        <v>1690</v>
      </c>
      <c r="B1965" s="524" t="s">
        <v>1816</v>
      </c>
      <c r="C1965" s="448"/>
      <c r="D1965" s="728"/>
      <c r="E1965" s="448"/>
      <c r="F1965" s="448"/>
      <c r="G1965" s="449"/>
      <c r="H1965" s="1230"/>
      <c r="J1965" s="736"/>
      <c r="K1965" s="736"/>
      <c r="L1965" s="736"/>
      <c r="M1965" s="736"/>
      <c r="N1965" s="736"/>
      <c r="O1965" s="736"/>
      <c r="P1965" s="740"/>
    </row>
    <row r="1966" spans="1:16" s="699" customFormat="1" ht="39.6" x14ac:dyDescent="0.3">
      <c r="A1966" s="741" t="s">
        <v>2883</v>
      </c>
      <c r="B1966" s="524" t="s">
        <v>2880</v>
      </c>
      <c r="C1966" s="451" t="s">
        <v>3141</v>
      </c>
      <c r="D1966" s="451" t="s">
        <v>210</v>
      </c>
      <c r="E1966" s="452"/>
      <c r="F1966" s="453"/>
      <c r="G1966" s="454"/>
      <c r="H1966" s="1230"/>
      <c r="J1966" s="736"/>
      <c r="K1966" s="736"/>
      <c r="L1966" s="736"/>
      <c r="M1966" s="736"/>
      <c r="N1966" s="736"/>
      <c r="O1966" s="736"/>
      <c r="P1966" s="740"/>
    </row>
    <row r="1967" spans="1:16" s="699" customFormat="1" x14ac:dyDescent="0.3">
      <c r="A1967" s="914"/>
      <c r="B1967" s="743" t="s">
        <v>3960</v>
      </c>
      <c r="C1967" s="746" t="s">
        <v>3141</v>
      </c>
      <c r="D1967" s="746" t="s">
        <v>3142</v>
      </c>
      <c r="E1967" s="747">
        <v>1.5754043530395681E-2</v>
      </c>
      <c r="F1967" s="747">
        <v>15.19</v>
      </c>
      <c r="G1967" s="1163">
        <f>TRUNC(E1967*F1967,2)</f>
        <v>0.23</v>
      </c>
      <c r="H1967" s="1229"/>
      <c r="I1967" s="879"/>
      <c r="J1967" s="1234"/>
      <c r="K1967" s="879"/>
      <c r="L1967" s="736"/>
      <c r="M1967" s="736"/>
      <c r="N1967" s="736"/>
      <c r="O1967" s="736"/>
      <c r="P1967" s="740"/>
    </row>
    <row r="1968" spans="1:16" s="699" customFormat="1" x14ac:dyDescent="0.3">
      <c r="A1968" s="914"/>
      <c r="B1968" s="743" t="s">
        <v>3959</v>
      </c>
      <c r="C1968" s="746" t="s">
        <v>3141</v>
      </c>
      <c r="D1968" s="746" t="s">
        <v>3142</v>
      </c>
      <c r="E1968" s="747">
        <v>1.5665028435167951E-2</v>
      </c>
      <c r="F1968" s="747">
        <v>19.350000000000001</v>
      </c>
      <c r="G1968" s="1163">
        <f>TRUNC(E1968*F1968,2)</f>
        <v>0.3</v>
      </c>
      <c r="H1968" s="1229"/>
      <c r="I1968" s="879"/>
      <c r="J1968" s="1234"/>
      <c r="K1968" s="879"/>
      <c r="L1968" s="736"/>
      <c r="M1968" s="736"/>
      <c r="N1968" s="736"/>
      <c r="O1968" s="736"/>
      <c r="P1968" s="740"/>
    </row>
    <row r="1969" spans="1:16" s="699" customFormat="1" x14ac:dyDescent="0.3">
      <c r="A1969" s="914"/>
      <c r="B1969" s="727" t="s">
        <v>4209</v>
      </c>
      <c r="C1969" s="728" t="s">
        <v>3145</v>
      </c>
      <c r="D1969" s="728" t="s">
        <v>3201</v>
      </c>
      <c r="E1969" s="747">
        <v>1</v>
      </c>
      <c r="F1969" s="747">
        <v>1.85</v>
      </c>
      <c r="G1969" s="1163">
        <f>TRUNC(E1969*F1969,2)</f>
        <v>1.85</v>
      </c>
      <c r="H1969" s="1229"/>
      <c r="I1969" s="879"/>
      <c r="J1969" s="1234"/>
      <c r="K1969" s="879"/>
      <c r="L1969" s="736"/>
      <c r="M1969" s="736"/>
      <c r="N1969" s="736"/>
      <c r="O1969" s="736"/>
      <c r="P1969" s="740"/>
    </row>
    <row r="1970" spans="1:16" s="699" customFormat="1" x14ac:dyDescent="0.3">
      <c r="A1970" s="1344" t="s">
        <v>4471</v>
      </c>
      <c r="B1970" s="1345"/>
      <c r="C1970" s="1345"/>
      <c r="D1970" s="1345"/>
      <c r="E1970" s="1345"/>
      <c r="F1970" s="1346"/>
      <c r="G1970" s="1152">
        <f>TRUNC(SUM(G1967:G1968),2)</f>
        <v>0.53</v>
      </c>
      <c r="H1970" s="1229"/>
      <c r="I1970" s="693"/>
      <c r="J1970" s="719"/>
      <c r="K1970" s="736"/>
      <c r="L1970" s="736"/>
      <c r="M1970" s="736"/>
      <c r="N1970" s="736"/>
      <c r="O1970" s="736"/>
      <c r="P1970" s="740"/>
    </row>
    <row r="1971" spans="1:16" s="699" customFormat="1" x14ac:dyDescent="0.3">
      <c r="A1971" s="1344" t="s">
        <v>4472</v>
      </c>
      <c r="B1971" s="1345"/>
      <c r="C1971" s="1345"/>
      <c r="D1971" s="1345"/>
      <c r="E1971" s="1345"/>
      <c r="F1971" s="1346"/>
      <c r="G1971" s="1152">
        <f>TRUNC(SUM(G1969),2)</f>
        <v>1.85</v>
      </c>
      <c r="H1971" s="1229"/>
      <c r="I1971" s="693"/>
      <c r="J1971" s="719"/>
      <c r="K1971" s="736"/>
      <c r="L1971" s="736"/>
      <c r="M1971" s="736"/>
      <c r="N1971" s="736"/>
      <c r="O1971" s="736"/>
      <c r="P1971" s="740"/>
    </row>
    <row r="1972" spans="1:16" s="699" customFormat="1" x14ac:dyDescent="0.3">
      <c r="A1972" s="1156"/>
      <c r="B1972" s="1154"/>
      <c r="C1972" s="1154"/>
      <c r="D1972" s="1154"/>
      <c r="E1972" s="1154"/>
      <c r="F1972" s="1155" t="s">
        <v>4627</v>
      </c>
      <c r="G1972" s="1152">
        <f>TRUNC(SUM(G1970:G1971),2)</f>
        <v>2.38</v>
      </c>
      <c r="H1972" s="1230"/>
      <c r="J1972" s="1233"/>
      <c r="K1972" s="736"/>
      <c r="L1972" s="736"/>
      <c r="M1972" s="736"/>
      <c r="N1972" s="736"/>
      <c r="O1972" s="736"/>
      <c r="P1972" s="740"/>
    </row>
    <row r="1973" spans="1:16" s="879" customFormat="1" ht="14.25" customHeight="1" x14ac:dyDescent="0.3">
      <c r="A1973" s="906"/>
      <c r="B1973" s="801"/>
      <c r="C1973" s="906"/>
      <c r="D1973" s="913"/>
      <c r="E1973" s="906"/>
      <c r="F1973" s="906"/>
      <c r="G1973" s="910"/>
      <c r="H1973" s="1229"/>
    </row>
    <row r="1974" spans="1:16" s="879" customFormat="1" x14ac:dyDescent="0.3">
      <c r="A1974" s="906"/>
      <c r="B1974" s="801"/>
      <c r="C1974" s="906"/>
      <c r="D1974" s="913"/>
      <c r="E1974" s="906"/>
      <c r="F1974" s="906"/>
      <c r="G1974" s="910"/>
      <c r="H1974" s="1229"/>
    </row>
    <row r="1975" spans="1:16" s="893" customFormat="1" ht="26.4" x14ac:dyDescent="0.3">
      <c r="A1975" s="1141" t="s">
        <v>3135</v>
      </c>
      <c r="B1975" s="1142" t="s">
        <v>3136</v>
      </c>
      <c r="C1975" s="1143" t="s">
        <v>3137</v>
      </c>
      <c r="D1975" s="1143" t="s">
        <v>3138</v>
      </c>
      <c r="E1975" s="1144" t="s">
        <v>3139</v>
      </c>
      <c r="F1975" s="1145" t="s">
        <v>4625</v>
      </c>
      <c r="G1975" s="1146" t="s">
        <v>4626</v>
      </c>
      <c r="H1975" s="1230"/>
    </row>
    <row r="1976" spans="1:16" s="893" customFormat="1" ht="4.5" customHeight="1" x14ac:dyDescent="0.3">
      <c r="A1976" s="721"/>
      <c r="B1976" s="721"/>
      <c r="C1976" s="722"/>
      <c r="D1976" s="722"/>
      <c r="E1976" s="723"/>
      <c r="F1976" s="724"/>
      <c r="G1976" s="725"/>
      <c r="H1976" s="1230"/>
    </row>
    <row r="1977" spans="1:16" s="699" customFormat="1" x14ac:dyDescent="0.3">
      <c r="A1977" s="741" t="s">
        <v>1690</v>
      </c>
      <c r="B1977" s="524" t="s">
        <v>1816</v>
      </c>
      <c r="C1977" s="448"/>
      <c r="D1977" s="728"/>
      <c r="E1977" s="448"/>
      <c r="F1977" s="448"/>
      <c r="G1977" s="449"/>
      <c r="H1977" s="1230"/>
      <c r="J1977" s="736"/>
      <c r="K1977" s="736"/>
      <c r="L1977" s="736"/>
      <c r="M1977" s="736"/>
      <c r="N1977" s="736"/>
      <c r="O1977" s="736"/>
      <c r="P1977" s="740"/>
    </row>
    <row r="1978" spans="1:16" s="699" customFormat="1" ht="39.6" x14ac:dyDescent="0.3">
      <c r="A1978" s="741" t="s">
        <v>3248</v>
      </c>
      <c r="B1978" s="524" t="s">
        <v>2881</v>
      </c>
      <c r="C1978" s="451" t="s">
        <v>3141</v>
      </c>
      <c r="D1978" s="451" t="s">
        <v>210</v>
      </c>
      <c r="E1978" s="452"/>
      <c r="F1978" s="453"/>
      <c r="G1978" s="454"/>
      <c r="H1978" s="1230"/>
      <c r="J1978" s="736"/>
      <c r="K1978" s="736"/>
      <c r="L1978" s="736"/>
      <c r="M1978" s="736"/>
      <c r="N1978" s="736"/>
      <c r="O1978" s="736"/>
      <c r="P1978" s="740"/>
    </row>
    <row r="1979" spans="1:16" s="699" customFormat="1" x14ac:dyDescent="0.3">
      <c r="A1979" s="914"/>
      <c r="B1979" s="743" t="s">
        <v>3960</v>
      </c>
      <c r="C1979" s="746" t="s">
        <v>3141</v>
      </c>
      <c r="D1979" s="746" t="s">
        <v>3142</v>
      </c>
      <c r="E1979" s="747">
        <v>1.5754043530395681E-2</v>
      </c>
      <c r="F1979" s="747">
        <v>15.19</v>
      </c>
      <c r="G1979" s="1163">
        <f>TRUNC(E1979*F1979,2)</f>
        <v>0.23</v>
      </c>
      <c r="H1979" s="1229"/>
      <c r="I1979" s="879"/>
      <c r="J1979" s="1234"/>
      <c r="K1979" s="879"/>
      <c r="L1979" s="736"/>
      <c r="M1979" s="736"/>
      <c r="N1979" s="736"/>
      <c r="O1979" s="736"/>
      <c r="P1979" s="740"/>
    </row>
    <row r="1980" spans="1:16" s="699" customFormat="1" x14ac:dyDescent="0.3">
      <c r="A1980" s="914"/>
      <c r="B1980" s="743" t="s">
        <v>3959</v>
      </c>
      <c r="C1980" s="746" t="s">
        <v>3141</v>
      </c>
      <c r="D1980" s="746" t="s">
        <v>3142</v>
      </c>
      <c r="E1980" s="747">
        <v>1.5665028435167951E-2</v>
      </c>
      <c r="F1980" s="747">
        <v>19.350000000000001</v>
      </c>
      <c r="G1980" s="1163">
        <f>TRUNC(E1980*F1980,2)</f>
        <v>0.3</v>
      </c>
      <c r="H1980" s="1229"/>
      <c r="I1980" s="879"/>
      <c r="J1980" s="1234"/>
      <c r="K1980" s="879"/>
      <c r="L1980" s="736"/>
      <c r="M1980" s="736"/>
      <c r="N1980" s="736"/>
      <c r="O1980" s="736"/>
      <c r="P1980" s="740"/>
    </row>
    <row r="1981" spans="1:16" s="699" customFormat="1" x14ac:dyDescent="0.3">
      <c r="A1981" s="914"/>
      <c r="B1981" s="727" t="s">
        <v>4505</v>
      </c>
      <c r="C1981" s="728" t="s">
        <v>3145</v>
      </c>
      <c r="D1981" s="728" t="s">
        <v>3201</v>
      </c>
      <c r="E1981" s="747">
        <v>1</v>
      </c>
      <c r="F1981" s="747">
        <v>7.11</v>
      </c>
      <c r="G1981" s="1163">
        <f>TRUNC(E1981*F1981,2)</f>
        <v>7.11</v>
      </c>
      <c r="H1981" s="1229"/>
      <c r="I1981" s="879"/>
      <c r="J1981" s="1234"/>
      <c r="K1981" s="879"/>
      <c r="L1981" s="736"/>
      <c r="M1981" s="736"/>
      <c r="N1981" s="736"/>
      <c r="O1981" s="736"/>
      <c r="P1981" s="740"/>
    </row>
    <row r="1982" spans="1:16" s="699" customFormat="1" x14ac:dyDescent="0.3">
      <c r="A1982" s="1344" t="s">
        <v>4471</v>
      </c>
      <c r="B1982" s="1345"/>
      <c r="C1982" s="1345"/>
      <c r="D1982" s="1345"/>
      <c r="E1982" s="1345"/>
      <c r="F1982" s="1346"/>
      <c r="G1982" s="1152">
        <f>TRUNC(SUM(G1979:G1980),2)</f>
        <v>0.53</v>
      </c>
      <c r="H1982" s="1229"/>
      <c r="I1982" s="693"/>
      <c r="J1982" s="719"/>
      <c r="K1982" s="736"/>
      <c r="L1982" s="736"/>
      <c r="M1982" s="736"/>
      <c r="N1982" s="736"/>
      <c r="O1982" s="736"/>
      <c r="P1982" s="740"/>
    </row>
    <row r="1983" spans="1:16" s="699" customFormat="1" x14ac:dyDescent="0.3">
      <c r="A1983" s="1344" t="s">
        <v>4472</v>
      </c>
      <c r="B1983" s="1345"/>
      <c r="C1983" s="1345"/>
      <c r="D1983" s="1345"/>
      <c r="E1983" s="1345"/>
      <c r="F1983" s="1346"/>
      <c r="G1983" s="1152">
        <f>TRUNC(SUM(G1981),2)</f>
        <v>7.11</v>
      </c>
      <c r="H1983" s="1229"/>
      <c r="I1983" s="693"/>
      <c r="J1983" s="719"/>
      <c r="K1983" s="736"/>
      <c r="L1983" s="736"/>
      <c r="M1983" s="736"/>
      <c r="N1983" s="736"/>
      <c r="O1983" s="736"/>
      <c r="P1983" s="740"/>
    </row>
    <row r="1984" spans="1:16" s="699" customFormat="1" x14ac:dyDescent="0.3">
      <c r="A1984" s="1156"/>
      <c r="B1984" s="1154"/>
      <c r="C1984" s="1154"/>
      <c r="D1984" s="1154"/>
      <c r="E1984" s="1154"/>
      <c r="F1984" s="1155" t="s">
        <v>4627</v>
      </c>
      <c r="G1984" s="1152">
        <f>TRUNC(SUM(G1982:G1983),2)</f>
        <v>7.64</v>
      </c>
      <c r="H1984" s="1230"/>
      <c r="J1984" s="1233"/>
      <c r="K1984" s="736"/>
      <c r="L1984" s="736"/>
      <c r="M1984" s="736"/>
      <c r="N1984" s="736"/>
      <c r="O1984" s="736"/>
      <c r="P1984" s="740"/>
    </row>
    <row r="1985" spans="1:16" s="879" customFormat="1" ht="14.25" customHeight="1" x14ac:dyDescent="0.3">
      <c r="A1985" s="906"/>
      <c r="B1985" s="801"/>
      <c r="C1985" s="906"/>
      <c r="D1985" s="913"/>
      <c r="E1985" s="906"/>
      <c r="F1985" s="906"/>
      <c r="G1985" s="910"/>
      <c r="H1985" s="1229"/>
    </row>
    <row r="1986" spans="1:16" s="879" customFormat="1" x14ac:dyDescent="0.3">
      <c r="A1986" s="906"/>
      <c r="B1986" s="801"/>
      <c r="C1986" s="906"/>
      <c r="D1986" s="913"/>
      <c r="E1986" s="906"/>
      <c r="F1986" s="906"/>
      <c r="G1986" s="910"/>
      <c r="H1986" s="1229"/>
    </row>
    <row r="1987" spans="1:16" s="893" customFormat="1" ht="26.4" x14ac:dyDescent="0.3">
      <c r="A1987" s="1141" t="s">
        <v>3135</v>
      </c>
      <c r="B1987" s="1142" t="s">
        <v>3136</v>
      </c>
      <c r="C1987" s="1143" t="s">
        <v>3137</v>
      </c>
      <c r="D1987" s="1143" t="s">
        <v>3138</v>
      </c>
      <c r="E1987" s="1144" t="s">
        <v>3139</v>
      </c>
      <c r="F1987" s="1145" t="s">
        <v>4625</v>
      </c>
      <c r="G1987" s="1146" t="s">
        <v>4626</v>
      </c>
      <c r="H1987" s="1230"/>
    </row>
    <row r="1988" spans="1:16" s="893" customFormat="1" ht="4.5" customHeight="1" x14ac:dyDescent="0.3">
      <c r="A1988" s="721"/>
      <c r="B1988" s="721"/>
      <c r="C1988" s="722"/>
      <c r="D1988" s="722"/>
      <c r="E1988" s="723"/>
      <c r="F1988" s="724"/>
      <c r="G1988" s="725"/>
      <c r="H1988" s="1230"/>
    </row>
    <row r="1989" spans="1:16" s="893" customFormat="1" x14ac:dyDescent="0.3">
      <c r="A1989" s="871" t="s">
        <v>1690</v>
      </c>
      <c r="B1989" s="524" t="s">
        <v>1816</v>
      </c>
      <c r="C1989" s="448"/>
      <c r="D1989" s="728"/>
      <c r="E1989" s="448"/>
      <c r="F1989" s="448"/>
      <c r="G1989" s="449"/>
      <c r="H1989" s="1230"/>
      <c r="J1989" s="906"/>
      <c r="K1989" s="906"/>
      <c r="L1989" s="906"/>
      <c r="M1989" s="906"/>
      <c r="N1989" s="906"/>
      <c r="O1989" s="906"/>
      <c r="P1989" s="910"/>
    </row>
    <row r="1990" spans="1:16" s="893" customFormat="1" ht="39.6" x14ac:dyDescent="0.3">
      <c r="A1990" s="871" t="s">
        <v>3249</v>
      </c>
      <c r="B1990" s="524" t="s">
        <v>2882</v>
      </c>
      <c r="C1990" s="451" t="s">
        <v>3141</v>
      </c>
      <c r="D1990" s="451" t="s">
        <v>210</v>
      </c>
      <c r="E1990" s="452"/>
      <c r="F1990" s="453"/>
      <c r="G1990" s="454"/>
      <c r="H1990" s="1230"/>
      <c r="J1990" s="906"/>
      <c r="K1990" s="906"/>
      <c r="L1990" s="906"/>
      <c r="M1990" s="906"/>
      <c r="N1990" s="906"/>
      <c r="O1990" s="906"/>
      <c r="P1990" s="910"/>
    </row>
    <row r="1991" spans="1:16" s="893" customFormat="1" x14ac:dyDescent="0.3">
      <c r="A1991" s="914"/>
      <c r="B1991" s="914" t="s">
        <v>3960</v>
      </c>
      <c r="C1991" s="746" t="s">
        <v>3141</v>
      </c>
      <c r="D1991" s="746" t="s">
        <v>3142</v>
      </c>
      <c r="E1991" s="747">
        <v>1.5754043530395678E-2</v>
      </c>
      <c r="F1991" s="747">
        <v>15.19</v>
      </c>
      <c r="G1991" s="1163">
        <f>TRUNC(E1991*F1991,2)</f>
        <v>0.23</v>
      </c>
      <c r="H1991" s="1229"/>
      <c r="I1991" s="879"/>
      <c r="J1991" s="1234"/>
      <c r="K1991" s="879"/>
      <c r="L1991" s="906"/>
      <c r="M1991" s="906"/>
      <c r="N1991" s="906"/>
      <c r="O1991" s="906"/>
      <c r="P1991" s="910"/>
    </row>
    <row r="1992" spans="1:16" s="893" customFormat="1" x14ac:dyDescent="0.3">
      <c r="A1992" s="914"/>
      <c r="B1992" s="914" t="s">
        <v>3959</v>
      </c>
      <c r="C1992" s="746" t="s">
        <v>3141</v>
      </c>
      <c r="D1992" s="746" t="s">
        <v>3142</v>
      </c>
      <c r="E1992" s="747">
        <v>1.5665028435167948E-2</v>
      </c>
      <c r="F1992" s="747">
        <v>19.350000000000001</v>
      </c>
      <c r="G1992" s="1163">
        <f>TRUNC(E1992*F1992,2)</f>
        <v>0.3</v>
      </c>
      <c r="H1992" s="1229"/>
      <c r="I1992" s="879"/>
      <c r="J1992" s="1234"/>
      <c r="K1992" s="879"/>
      <c r="L1992" s="906"/>
      <c r="M1992" s="906"/>
      <c r="N1992" s="906"/>
      <c r="O1992" s="906"/>
      <c r="P1992" s="910"/>
    </row>
    <row r="1993" spans="1:16" s="893" customFormat="1" x14ac:dyDescent="0.3">
      <c r="A1993" s="914"/>
      <c r="B1993" s="727" t="s">
        <v>4507</v>
      </c>
      <c r="C1993" s="728" t="s">
        <v>3145</v>
      </c>
      <c r="D1993" s="728" t="s">
        <v>3201</v>
      </c>
      <c r="E1993" s="747">
        <v>1</v>
      </c>
      <c r="F1993" s="747">
        <v>11.02</v>
      </c>
      <c r="G1993" s="1163">
        <f>TRUNC(E1993*F1993,2)</f>
        <v>11.02</v>
      </c>
      <c r="H1993" s="1229"/>
      <c r="I1993" s="879"/>
      <c r="J1993" s="1234"/>
      <c r="K1993" s="879"/>
      <c r="L1993" s="906"/>
      <c r="M1993" s="906"/>
      <c r="N1993" s="906"/>
      <c r="O1993" s="906"/>
      <c r="P1993" s="910"/>
    </row>
    <row r="1994" spans="1:16" s="893" customFormat="1" x14ac:dyDescent="0.3">
      <c r="A1994" s="1344" t="s">
        <v>4471</v>
      </c>
      <c r="B1994" s="1345"/>
      <c r="C1994" s="1345"/>
      <c r="D1994" s="1345"/>
      <c r="E1994" s="1345"/>
      <c r="F1994" s="1346"/>
      <c r="G1994" s="1152">
        <f>TRUNC(SUM(G1991:G1992),2)</f>
        <v>0.53</v>
      </c>
      <c r="H1994" s="1229"/>
      <c r="I1994" s="879"/>
      <c r="J1994" s="866"/>
      <c r="K1994" s="906"/>
      <c r="L1994" s="906"/>
      <c r="M1994" s="906"/>
      <c r="N1994" s="906"/>
      <c r="O1994" s="906"/>
      <c r="P1994" s="910"/>
    </row>
    <row r="1995" spans="1:16" s="893" customFormat="1" x14ac:dyDescent="0.3">
      <c r="A1995" s="1344" t="s">
        <v>4472</v>
      </c>
      <c r="B1995" s="1345"/>
      <c r="C1995" s="1345"/>
      <c r="D1995" s="1345"/>
      <c r="E1995" s="1345"/>
      <c r="F1995" s="1346"/>
      <c r="G1995" s="1152">
        <f>TRUNC(SUM(G1993),2)</f>
        <v>11.02</v>
      </c>
      <c r="H1995" s="1229"/>
      <c r="I1995" s="879"/>
      <c r="J1995" s="866"/>
      <c r="K1995" s="906"/>
      <c r="L1995" s="906"/>
      <c r="M1995" s="906"/>
      <c r="N1995" s="906"/>
      <c r="O1995" s="906"/>
      <c r="P1995" s="910"/>
    </row>
    <row r="1996" spans="1:16" s="893" customFormat="1" x14ac:dyDescent="0.3">
      <c r="A1996" s="1156"/>
      <c r="B1996" s="1154"/>
      <c r="C1996" s="1154"/>
      <c r="D1996" s="1154"/>
      <c r="E1996" s="1154"/>
      <c r="F1996" s="1155" t="s">
        <v>4627</v>
      </c>
      <c r="G1996" s="1152">
        <f>TRUNC(SUM(G1994:G1995),2)</f>
        <v>11.55</v>
      </c>
      <c r="H1996" s="1230"/>
      <c r="J1996" s="1233"/>
      <c r="K1996" s="906"/>
      <c r="L1996" s="906"/>
      <c r="M1996" s="906"/>
      <c r="N1996" s="906"/>
      <c r="O1996" s="906"/>
      <c r="P1996" s="910"/>
    </row>
    <row r="1997" spans="1:16" s="879" customFormat="1" ht="14.25" customHeight="1" x14ac:dyDescent="0.3">
      <c r="A1997" s="906"/>
      <c r="B1997" s="801"/>
      <c r="C1997" s="906"/>
      <c r="D1997" s="913"/>
      <c r="E1997" s="906"/>
      <c r="F1997" s="906"/>
      <c r="G1997" s="910"/>
      <c r="H1997" s="1229"/>
    </row>
    <row r="1998" spans="1:16" s="879" customFormat="1" x14ac:dyDescent="0.3">
      <c r="A1998" s="906"/>
      <c r="B1998" s="801"/>
      <c r="C1998" s="906"/>
      <c r="D1998" s="913"/>
      <c r="E1998" s="906"/>
      <c r="F1998" s="906"/>
      <c r="G1998" s="910"/>
      <c r="H1998" s="1229"/>
    </row>
    <row r="1999" spans="1:16" s="893" customFormat="1" ht="26.4" x14ac:dyDescent="0.3">
      <c r="A1999" s="1141" t="s">
        <v>3135</v>
      </c>
      <c r="B1999" s="1142" t="s">
        <v>3136</v>
      </c>
      <c r="C1999" s="1143" t="s">
        <v>3137</v>
      </c>
      <c r="D1999" s="1143" t="s">
        <v>3138</v>
      </c>
      <c r="E1999" s="1144" t="s">
        <v>3139</v>
      </c>
      <c r="F1999" s="1145" t="s">
        <v>4625</v>
      </c>
      <c r="G1999" s="1146" t="s">
        <v>4626</v>
      </c>
      <c r="H1999" s="1230"/>
    </row>
    <row r="2000" spans="1:16" s="893" customFormat="1" ht="4.5" customHeight="1" x14ac:dyDescent="0.3">
      <c r="A2000" s="721"/>
      <c r="B2000" s="721"/>
      <c r="C2000" s="722"/>
      <c r="D2000" s="722"/>
      <c r="E2000" s="723"/>
      <c r="F2000" s="724"/>
      <c r="G2000" s="725"/>
      <c r="H2000" s="1230"/>
    </row>
    <row r="2001" spans="1:16" s="893" customFormat="1" x14ac:dyDescent="0.3">
      <c r="A2001" s="871" t="s">
        <v>1690</v>
      </c>
      <c r="B2001" s="524" t="s">
        <v>1816</v>
      </c>
      <c r="C2001" s="448"/>
      <c r="D2001" s="728"/>
      <c r="E2001" s="448"/>
      <c r="F2001" s="448"/>
      <c r="G2001" s="449"/>
      <c r="H2001" s="1230"/>
      <c r="J2001" s="906"/>
      <c r="K2001" s="906"/>
      <c r="L2001" s="906"/>
      <c r="M2001" s="906"/>
      <c r="N2001" s="906"/>
      <c r="O2001" s="906"/>
      <c r="P2001" s="910"/>
    </row>
    <row r="2002" spans="1:16" s="893" customFormat="1" ht="39.6" x14ac:dyDescent="0.3">
      <c r="A2002" s="871" t="s">
        <v>4502</v>
      </c>
      <c r="B2002" s="524" t="s">
        <v>4347</v>
      </c>
      <c r="C2002" s="451" t="s">
        <v>3141</v>
      </c>
      <c r="D2002" s="451" t="s">
        <v>210</v>
      </c>
      <c r="E2002" s="452"/>
      <c r="F2002" s="453"/>
      <c r="G2002" s="454"/>
      <c r="H2002" s="1230"/>
      <c r="J2002" s="906"/>
      <c r="K2002" s="906"/>
      <c r="L2002" s="906"/>
      <c r="M2002" s="906"/>
      <c r="N2002" s="906"/>
      <c r="O2002" s="906"/>
      <c r="P2002" s="910"/>
    </row>
    <row r="2003" spans="1:16" s="893" customFormat="1" x14ac:dyDescent="0.3">
      <c r="A2003" s="914"/>
      <c r="B2003" s="914" t="s">
        <v>3960</v>
      </c>
      <c r="C2003" s="746" t="s">
        <v>3141</v>
      </c>
      <c r="D2003" s="746" t="s">
        <v>3142</v>
      </c>
      <c r="E2003" s="747">
        <v>1.5754043530395681E-2</v>
      </c>
      <c r="F2003" s="747">
        <v>15.19</v>
      </c>
      <c r="G2003" s="1163">
        <f>TRUNC(E2003*F2003,2)</f>
        <v>0.23</v>
      </c>
      <c r="H2003" s="1229"/>
      <c r="I2003" s="879"/>
      <c r="J2003" s="1234"/>
      <c r="K2003" s="879"/>
      <c r="L2003" s="906"/>
      <c r="M2003" s="906"/>
      <c r="N2003" s="906"/>
      <c r="O2003" s="906"/>
      <c r="P2003" s="910"/>
    </row>
    <row r="2004" spans="1:16" s="893" customFormat="1" x14ac:dyDescent="0.3">
      <c r="A2004" s="914"/>
      <c r="B2004" s="914" t="s">
        <v>3959</v>
      </c>
      <c r="C2004" s="746" t="s">
        <v>3141</v>
      </c>
      <c r="D2004" s="746" t="s">
        <v>3142</v>
      </c>
      <c r="E2004" s="747">
        <v>1.5665028435167951E-2</v>
      </c>
      <c r="F2004" s="747">
        <v>19.350000000000001</v>
      </c>
      <c r="G2004" s="1163">
        <f>TRUNC(E2004*F2004,2)</f>
        <v>0.3</v>
      </c>
      <c r="H2004" s="1229"/>
      <c r="I2004" s="879"/>
      <c r="J2004" s="1234"/>
      <c r="K2004" s="879"/>
      <c r="L2004" s="906"/>
      <c r="M2004" s="906"/>
      <c r="N2004" s="906"/>
      <c r="O2004" s="906"/>
      <c r="P2004" s="910"/>
    </row>
    <row r="2005" spans="1:16" s="893" customFormat="1" x14ac:dyDescent="0.3">
      <c r="A2005" s="914"/>
      <c r="B2005" s="727" t="s">
        <v>4509</v>
      </c>
      <c r="C2005" s="728" t="s">
        <v>3145</v>
      </c>
      <c r="D2005" s="728" t="s">
        <v>3201</v>
      </c>
      <c r="E2005" s="747">
        <v>1</v>
      </c>
      <c r="F2005" s="747">
        <v>20.43</v>
      </c>
      <c r="G2005" s="1163">
        <f>TRUNC(E2005*F2005,2)</f>
        <v>20.43</v>
      </c>
      <c r="H2005" s="1229"/>
      <c r="I2005" s="879"/>
      <c r="J2005" s="1234"/>
      <c r="K2005" s="879"/>
      <c r="L2005" s="906"/>
      <c r="M2005" s="906"/>
      <c r="N2005" s="906"/>
      <c r="O2005" s="906"/>
      <c r="P2005" s="910"/>
    </row>
    <row r="2006" spans="1:16" s="893" customFormat="1" x14ac:dyDescent="0.3">
      <c r="A2006" s="1344" t="s">
        <v>4471</v>
      </c>
      <c r="B2006" s="1345"/>
      <c r="C2006" s="1345"/>
      <c r="D2006" s="1345"/>
      <c r="E2006" s="1345"/>
      <c r="F2006" s="1346"/>
      <c r="G2006" s="1152">
        <f>TRUNC(SUM(G2003:G2004),2)</f>
        <v>0.53</v>
      </c>
      <c r="H2006" s="1229"/>
      <c r="I2006" s="879"/>
      <c r="J2006" s="866"/>
      <c r="K2006" s="906"/>
      <c r="L2006" s="906"/>
      <c r="M2006" s="906"/>
      <c r="N2006" s="906"/>
      <c r="O2006" s="906"/>
      <c r="P2006" s="910"/>
    </row>
    <row r="2007" spans="1:16" s="893" customFormat="1" x14ac:dyDescent="0.3">
      <c r="A2007" s="1344" t="s">
        <v>4472</v>
      </c>
      <c r="B2007" s="1345"/>
      <c r="C2007" s="1345"/>
      <c r="D2007" s="1345"/>
      <c r="E2007" s="1345"/>
      <c r="F2007" s="1346"/>
      <c r="G2007" s="1152">
        <f>TRUNC(SUM(G2005),2)</f>
        <v>20.43</v>
      </c>
      <c r="H2007" s="1229"/>
      <c r="I2007" s="879"/>
      <c r="J2007" s="866"/>
      <c r="K2007" s="906"/>
      <c r="L2007" s="906"/>
      <c r="M2007" s="906"/>
      <c r="N2007" s="906"/>
      <c r="O2007" s="906"/>
      <c r="P2007" s="910"/>
    </row>
    <row r="2008" spans="1:16" s="893" customFormat="1" x14ac:dyDescent="0.3">
      <c r="A2008" s="1156"/>
      <c r="B2008" s="1154"/>
      <c r="C2008" s="1154"/>
      <c r="D2008" s="1154"/>
      <c r="E2008" s="1154"/>
      <c r="F2008" s="1155" t="s">
        <v>4627</v>
      </c>
      <c r="G2008" s="1152">
        <f>TRUNC(SUM(G2006:G2007),2)</f>
        <v>20.96</v>
      </c>
      <c r="H2008" s="1230"/>
      <c r="J2008" s="1233"/>
      <c r="K2008" s="906"/>
      <c r="L2008" s="906"/>
      <c r="M2008" s="906"/>
      <c r="N2008" s="906"/>
      <c r="O2008" s="906"/>
      <c r="P2008" s="910"/>
    </row>
    <row r="2009" spans="1:16" s="879" customFormat="1" ht="14.25" customHeight="1" x14ac:dyDescent="0.3">
      <c r="A2009" s="906"/>
      <c r="B2009" s="801"/>
      <c r="C2009" s="906"/>
      <c r="D2009" s="913"/>
      <c r="E2009" s="906"/>
      <c r="F2009" s="906"/>
      <c r="G2009" s="910"/>
      <c r="H2009" s="1229"/>
    </row>
    <row r="2010" spans="1:16" s="879" customFormat="1" x14ac:dyDescent="0.3">
      <c r="A2010" s="906"/>
      <c r="B2010" s="801"/>
      <c r="C2010" s="906"/>
      <c r="D2010" s="913"/>
      <c r="E2010" s="906"/>
      <c r="F2010" s="906"/>
      <c r="G2010" s="910"/>
      <c r="H2010" s="1229"/>
    </row>
    <row r="2011" spans="1:16" s="893" customFormat="1" ht="26.4" x14ac:dyDescent="0.3">
      <c r="A2011" s="1141" t="s">
        <v>3135</v>
      </c>
      <c r="B2011" s="1142" t="s">
        <v>3136</v>
      </c>
      <c r="C2011" s="1143" t="s">
        <v>3137</v>
      </c>
      <c r="D2011" s="1143" t="s">
        <v>3138</v>
      </c>
      <c r="E2011" s="1144" t="s">
        <v>3139</v>
      </c>
      <c r="F2011" s="1145" t="s">
        <v>4625</v>
      </c>
      <c r="G2011" s="1146" t="s">
        <v>4626</v>
      </c>
      <c r="H2011" s="1230"/>
    </row>
    <row r="2012" spans="1:16" s="893" customFormat="1" ht="4.5" customHeight="1" x14ac:dyDescent="0.3">
      <c r="A2012" s="721"/>
      <c r="B2012" s="721"/>
      <c r="C2012" s="722"/>
      <c r="D2012" s="722"/>
      <c r="E2012" s="723"/>
      <c r="F2012" s="724"/>
      <c r="G2012" s="725"/>
      <c r="H2012" s="1230"/>
    </row>
    <row r="2013" spans="1:16" s="699" customFormat="1" x14ac:dyDescent="0.3">
      <c r="A2013" s="741" t="s">
        <v>1690</v>
      </c>
      <c r="B2013" s="524" t="s">
        <v>1816</v>
      </c>
      <c r="C2013" s="448"/>
      <c r="D2013" s="728"/>
      <c r="E2013" s="448"/>
      <c r="F2013" s="448"/>
      <c r="G2013" s="449"/>
      <c r="H2013" s="1230"/>
      <c r="J2013" s="736"/>
      <c r="K2013" s="736"/>
      <c r="L2013" s="736"/>
      <c r="M2013" s="736"/>
      <c r="N2013" s="736"/>
      <c r="O2013" s="736"/>
      <c r="P2013" s="740"/>
    </row>
    <row r="2014" spans="1:16" s="699" customFormat="1" ht="52.8" x14ac:dyDescent="0.3">
      <c r="A2014" s="741" t="s">
        <v>3249</v>
      </c>
      <c r="B2014" s="524" t="s">
        <v>2546</v>
      </c>
      <c r="C2014" s="451" t="s">
        <v>3141</v>
      </c>
      <c r="D2014" s="451" t="s">
        <v>210</v>
      </c>
      <c r="E2014" s="452"/>
      <c r="F2014" s="453"/>
      <c r="G2014" s="454"/>
      <c r="H2014" s="1230"/>
      <c r="J2014" s="736"/>
      <c r="K2014" s="736"/>
      <c r="L2014" s="736"/>
      <c r="M2014" s="736"/>
      <c r="N2014" s="736"/>
      <c r="O2014" s="736"/>
      <c r="P2014" s="740"/>
    </row>
    <row r="2015" spans="1:16" s="699" customFormat="1" x14ac:dyDescent="0.3">
      <c r="A2015" s="914"/>
      <c r="B2015" s="743" t="s">
        <v>3960</v>
      </c>
      <c r="C2015" s="746" t="s">
        <v>3141</v>
      </c>
      <c r="D2015" s="746" t="s">
        <v>3142</v>
      </c>
      <c r="E2015" s="747">
        <v>1.5754043530395678E-2</v>
      </c>
      <c r="F2015" s="747">
        <v>15.19</v>
      </c>
      <c r="G2015" s="1163">
        <f>TRUNC(E2015*F2015,2)</f>
        <v>0.23</v>
      </c>
      <c r="H2015" s="1229"/>
      <c r="I2015" s="879"/>
      <c r="J2015" s="1234"/>
      <c r="K2015" s="879"/>
      <c r="L2015" s="736"/>
      <c r="M2015" s="736"/>
      <c r="N2015" s="736"/>
      <c r="O2015" s="736"/>
      <c r="P2015" s="740"/>
    </row>
    <row r="2016" spans="1:16" s="699" customFormat="1" x14ac:dyDescent="0.3">
      <c r="A2016" s="914"/>
      <c r="B2016" s="743" t="s">
        <v>3959</v>
      </c>
      <c r="C2016" s="746" t="s">
        <v>3141</v>
      </c>
      <c r="D2016" s="746" t="s">
        <v>3142</v>
      </c>
      <c r="E2016" s="747">
        <v>1.5665028435167948E-2</v>
      </c>
      <c r="F2016" s="747">
        <v>19.350000000000001</v>
      </c>
      <c r="G2016" s="1163">
        <f>TRUNC(E2016*F2016,2)</f>
        <v>0.3</v>
      </c>
      <c r="H2016" s="1229"/>
      <c r="I2016" s="879"/>
      <c r="J2016" s="1234"/>
      <c r="K2016" s="879"/>
      <c r="L2016" s="736"/>
      <c r="M2016" s="736"/>
      <c r="N2016" s="736"/>
      <c r="O2016" s="736"/>
      <c r="P2016" s="740"/>
    </row>
    <row r="2017" spans="1:16" s="699" customFormat="1" x14ac:dyDescent="0.3">
      <c r="A2017" s="914"/>
      <c r="B2017" s="727" t="s">
        <v>4210</v>
      </c>
      <c r="C2017" s="728" t="s">
        <v>3145</v>
      </c>
      <c r="D2017" s="728" t="s">
        <v>3201</v>
      </c>
      <c r="E2017" s="747">
        <v>1.02</v>
      </c>
      <c r="F2017" s="747">
        <v>4.16</v>
      </c>
      <c r="G2017" s="1163">
        <f>TRUNC(E2017*F2017,2)</f>
        <v>4.24</v>
      </c>
      <c r="H2017" s="1229"/>
      <c r="I2017" s="879"/>
      <c r="J2017" s="1234"/>
      <c r="K2017" s="879"/>
      <c r="L2017" s="736"/>
      <c r="M2017" s="736"/>
      <c r="N2017" s="736"/>
      <c r="O2017" s="736"/>
      <c r="P2017" s="740"/>
    </row>
    <row r="2018" spans="1:16" s="699" customFormat="1" x14ac:dyDescent="0.3">
      <c r="A2018" s="1344" t="s">
        <v>4471</v>
      </c>
      <c r="B2018" s="1345"/>
      <c r="C2018" s="1345"/>
      <c r="D2018" s="1345"/>
      <c r="E2018" s="1345"/>
      <c r="F2018" s="1346"/>
      <c r="G2018" s="1152">
        <f>TRUNC(SUM(G2015:G2016),2)</f>
        <v>0.53</v>
      </c>
      <c r="H2018" s="1229"/>
      <c r="I2018" s="693"/>
      <c r="J2018" s="719"/>
      <c r="K2018" s="736"/>
      <c r="L2018" s="736"/>
      <c r="M2018" s="736"/>
      <c r="N2018" s="736"/>
      <c r="O2018" s="736"/>
      <c r="P2018" s="740"/>
    </row>
    <row r="2019" spans="1:16" s="699" customFormat="1" x14ac:dyDescent="0.3">
      <c r="A2019" s="1344" t="s">
        <v>4472</v>
      </c>
      <c r="B2019" s="1345"/>
      <c r="C2019" s="1345"/>
      <c r="D2019" s="1345"/>
      <c r="E2019" s="1345"/>
      <c r="F2019" s="1346"/>
      <c r="G2019" s="1152">
        <f>TRUNC(SUM(G2017),2)</f>
        <v>4.24</v>
      </c>
      <c r="H2019" s="1229"/>
      <c r="I2019" s="693"/>
      <c r="J2019" s="719"/>
      <c r="K2019" s="736"/>
      <c r="L2019" s="736"/>
      <c r="M2019" s="736"/>
      <c r="N2019" s="736"/>
      <c r="O2019" s="736"/>
      <c r="P2019" s="740"/>
    </row>
    <row r="2020" spans="1:16" s="699" customFormat="1" x14ac:dyDescent="0.3">
      <c r="A2020" s="1156"/>
      <c r="B2020" s="1154"/>
      <c r="C2020" s="1154"/>
      <c r="D2020" s="1154"/>
      <c r="E2020" s="1154"/>
      <c r="F2020" s="1155" t="s">
        <v>4627</v>
      </c>
      <c r="G2020" s="1152">
        <f>TRUNC(SUM(G2018:G2019),2)</f>
        <v>4.7699999999999996</v>
      </c>
      <c r="H2020" s="1230"/>
      <c r="J2020" s="1233"/>
      <c r="K2020" s="736"/>
      <c r="L2020" s="736"/>
      <c r="M2020" s="736"/>
      <c r="N2020" s="736"/>
      <c r="O2020" s="736"/>
      <c r="P2020" s="740"/>
    </row>
    <row r="2021" spans="1:16" s="879" customFormat="1" ht="14.25" customHeight="1" x14ac:dyDescent="0.3">
      <c r="A2021" s="906"/>
      <c r="B2021" s="801"/>
      <c r="C2021" s="906"/>
      <c r="D2021" s="913"/>
      <c r="E2021" s="906"/>
      <c r="F2021" s="906"/>
      <c r="G2021" s="910"/>
      <c r="H2021" s="1229"/>
    </row>
    <row r="2022" spans="1:16" s="879" customFormat="1" x14ac:dyDescent="0.3">
      <c r="A2022" s="906"/>
      <c r="B2022" s="801"/>
      <c r="C2022" s="906"/>
      <c r="D2022" s="913"/>
      <c r="E2022" s="906"/>
      <c r="F2022" s="906"/>
      <c r="G2022" s="910"/>
      <c r="H2022" s="1229"/>
    </row>
    <row r="2023" spans="1:16" s="893" customFormat="1" ht="26.4" x14ac:dyDescent="0.3">
      <c r="A2023" s="1141" t="s">
        <v>3135</v>
      </c>
      <c r="B2023" s="1142" t="s">
        <v>3136</v>
      </c>
      <c r="C2023" s="1143" t="s">
        <v>3137</v>
      </c>
      <c r="D2023" s="1143" t="s">
        <v>3138</v>
      </c>
      <c r="E2023" s="1144" t="s">
        <v>3139</v>
      </c>
      <c r="F2023" s="1145" t="s">
        <v>4625</v>
      </c>
      <c r="G2023" s="1146" t="s">
        <v>4626</v>
      </c>
      <c r="H2023" s="1230"/>
    </row>
    <row r="2024" spans="1:16" s="893" customFormat="1" ht="4.5" customHeight="1" x14ac:dyDescent="0.3">
      <c r="A2024" s="721"/>
      <c r="B2024" s="721"/>
      <c r="C2024" s="722"/>
      <c r="D2024" s="722"/>
      <c r="E2024" s="723"/>
      <c r="F2024" s="724"/>
      <c r="G2024" s="725"/>
      <c r="H2024" s="1230"/>
    </row>
    <row r="2025" spans="1:16" s="699" customFormat="1" x14ac:dyDescent="0.3">
      <c r="A2025" s="741" t="s">
        <v>1690</v>
      </c>
      <c r="B2025" s="524" t="s">
        <v>1816</v>
      </c>
      <c r="C2025" s="448"/>
      <c r="D2025" s="728"/>
      <c r="E2025" s="448"/>
      <c r="F2025" s="448"/>
      <c r="G2025" s="449"/>
      <c r="H2025" s="1230"/>
      <c r="J2025" s="736"/>
      <c r="K2025" s="736"/>
      <c r="L2025" s="736"/>
      <c r="M2025" s="736"/>
      <c r="N2025" s="736"/>
      <c r="O2025" s="736"/>
      <c r="P2025" s="740"/>
    </row>
    <row r="2026" spans="1:16" s="699" customFormat="1" ht="52.8" x14ac:dyDescent="0.3">
      <c r="A2026" s="741" t="s">
        <v>3250</v>
      </c>
      <c r="B2026" s="524" t="s">
        <v>2547</v>
      </c>
      <c r="C2026" s="451" t="s">
        <v>3141</v>
      </c>
      <c r="D2026" s="451" t="s">
        <v>210</v>
      </c>
      <c r="E2026" s="452"/>
      <c r="F2026" s="453"/>
      <c r="G2026" s="454"/>
      <c r="H2026" s="1230"/>
      <c r="J2026" s="736"/>
      <c r="K2026" s="736"/>
      <c r="L2026" s="736"/>
      <c r="M2026" s="736"/>
      <c r="N2026" s="736"/>
      <c r="O2026" s="736"/>
      <c r="P2026" s="740"/>
    </row>
    <row r="2027" spans="1:16" s="699" customFormat="1" x14ac:dyDescent="0.3">
      <c r="A2027" s="914"/>
      <c r="B2027" s="743" t="s">
        <v>3960</v>
      </c>
      <c r="C2027" s="746" t="s">
        <v>3141</v>
      </c>
      <c r="D2027" s="746" t="s">
        <v>3142</v>
      </c>
      <c r="E2027" s="747">
        <v>1.5754043530395681E-2</v>
      </c>
      <c r="F2027" s="747">
        <v>15.19</v>
      </c>
      <c r="G2027" s="1163">
        <f>TRUNC(E2027*F2027,2)</f>
        <v>0.23</v>
      </c>
      <c r="H2027" s="1229"/>
      <c r="I2027" s="879"/>
      <c r="J2027" s="1234"/>
      <c r="K2027" s="879"/>
      <c r="L2027" s="879"/>
      <c r="M2027" s="736"/>
      <c r="N2027" s="736"/>
      <c r="O2027" s="736"/>
      <c r="P2027" s="740"/>
    </row>
    <row r="2028" spans="1:16" s="699" customFormat="1" x14ac:dyDescent="0.3">
      <c r="A2028" s="914"/>
      <c r="B2028" s="743" t="s">
        <v>3959</v>
      </c>
      <c r="C2028" s="746" t="s">
        <v>3141</v>
      </c>
      <c r="D2028" s="746" t="s">
        <v>3142</v>
      </c>
      <c r="E2028" s="747">
        <v>1.5665028435167951E-2</v>
      </c>
      <c r="F2028" s="747">
        <v>19.350000000000001</v>
      </c>
      <c r="G2028" s="1163">
        <f>TRUNC(E2028*F2028,2)</f>
        <v>0.3</v>
      </c>
      <c r="H2028" s="1229"/>
      <c r="I2028" s="879"/>
      <c r="J2028" s="1234"/>
      <c r="K2028" s="879"/>
      <c r="L2028" s="879"/>
      <c r="M2028" s="736"/>
      <c r="N2028" s="736"/>
      <c r="O2028" s="736"/>
      <c r="P2028" s="740"/>
    </row>
    <row r="2029" spans="1:16" s="699" customFormat="1" x14ac:dyDescent="0.3">
      <c r="A2029" s="914"/>
      <c r="B2029" s="727" t="s">
        <v>4212</v>
      </c>
      <c r="C2029" s="728" t="s">
        <v>3145</v>
      </c>
      <c r="D2029" s="728" t="s">
        <v>3201</v>
      </c>
      <c r="E2029" s="747">
        <v>1.02</v>
      </c>
      <c r="F2029" s="747">
        <v>2.52</v>
      </c>
      <c r="G2029" s="1163">
        <f>TRUNC(E2029*F2029,2)</f>
        <v>2.57</v>
      </c>
      <c r="H2029" s="1229"/>
      <c r="I2029" s="879"/>
      <c r="J2029" s="1234"/>
      <c r="K2029" s="879"/>
      <c r="L2029" s="879"/>
      <c r="M2029" s="736"/>
      <c r="N2029" s="736"/>
      <c r="O2029" s="736"/>
      <c r="P2029" s="740"/>
    </row>
    <row r="2030" spans="1:16" s="699" customFormat="1" x14ac:dyDescent="0.3">
      <c r="A2030" s="1344" t="s">
        <v>4471</v>
      </c>
      <c r="B2030" s="1345"/>
      <c r="C2030" s="1345"/>
      <c r="D2030" s="1345"/>
      <c r="E2030" s="1345"/>
      <c r="F2030" s="1346"/>
      <c r="G2030" s="1152">
        <f>TRUNC(SUM(G2027:G2028),2)</f>
        <v>0.53</v>
      </c>
      <c r="H2030" s="1229"/>
      <c r="I2030" s="693"/>
      <c r="J2030" s="719"/>
      <c r="K2030" s="736"/>
      <c r="L2030" s="736"/>
      <c r="M2030" s="736"/>
      <c r="N2030" s="736"/>
      <c r="O2030" s="736"/>
      <c r="P2030" s="740"/>
    </row>
    <row r="2031" spans="1:16" s="699" customFormat="1" x14ac:dyDescent="0.3">
      <c r="A2031" s="1344" t="s">
        <v>4472</v>
      </c>
      <c r="B2031" s="1345"/>
      <c r="C2031" s="1345"/>
      <c r="D2031" s="1345"/>
      <c r="E2031" s="1345"/>
      <c r="F2031" s="1346"/>
      <c r="G2031" s="1152">
        <f>TRUNC(SUM(G2029),2)</f>
        <v>2.57</v>
      </c>
      <c r="H2031" s="1229"/>
      <c r="I2031" s="693"/>
      <c r="J2031" s="719"/>
      <c r="K2031" s="736"/>
      <c r="L2031" s="736"/>
      <c r="M2031" s="736"/>
      <c r="N2031" s="736"/>
      <c r="O2031" s="736"/>
      <c r="P2031" s="740"/>
    </row>
    <row r="2032" spans="1:16" s="699" customFormat="1" x14ac:dyDescent="0.3">
      <c r="A2032" s="1156"/>
      <c r="B2032" s="1154"/>
      <c r="C2032" s="1154"/>
      <c r="D2032" s="1154"/>
      <c r="E2032" s="1154"/>
      <c r="F2032" s="1155" t="s">
        <v>4627</v>
      </c>
      <c r="G2032" s="1152">
        <f>TRUNC(SUM(G2030:G2031),2)</f>
        <v>3.1</v>
      </c>
      <c r="H2032" s="1230"/>
      <c r="J2032" s="1233"/>
      <c r="K2032" s="736"/>
      <c r="L2032" s="736"/>
      <c r="M2032" s="736"/>
      <c r="N2032" s="736"/>
      <c r="O2032" s="736"/>
      <c r="P2032" s="740"/>
    </row>
    <row r="2033" spans="1:16" s="879" customFormat="1" ht="14.25" customHeight="1" x14ac:dyDescent="0.3">
      <c r="A2033" s="906"/>
      <c r="B2033" s="801"/>
      <c r="C2033" s="906"/>
      <c r="D2033" s="913"/>
      <c r="E2033" s="906"/>
      <c r="F2033" s="906"/>
      <c r="G2033" s="910"/>
      <c r="H2033" s="1229"/>
    </row>
    <row r="2034" spans="1:16" s="879" customFormat="1" x14ac:dyDescent="0.3">
      <c r="A2034" s="906"/>
      <c r="B2034" s="801"/>
      <c r="C2034" s="906"/>
      <c r="D2034" s="913"/>
      <c r="E2034" s="906"/>
      <c r="F2034" s="906"/>
      <c r="G2034" s="910"/>
      <c r="H2034" s="1229"/>
    </row>
    <row r="2035" spans="1:16" s="893" customFormat="1" ht="26.4" x14ac:dyDescent="0.3">
      <c r="A2035" s="1141" t="s">
        <v>3135</v>
      </c>
      <c r="B2035" s="1142" t="s">
        <v>3136</v>
      </c>
      <c r="C2035" s="1143" t="s">
        <v>3137</v>
      </c>
      <c r="D2035" s="1143" t="s">
        <v>3138</v>
      </c>
      <c r="E2035" s="1144" t="s">
        <v>3139</v>
      </c>
      <c r="F2035" s="1145" t="s">
        <v>4625</v>
      </c>
      <c r="G2035" s="1146" t="s">
        <v>4626</v>
      </c>
      <c r="H2035" s="1230"/>
    </row>
    <row r="2036" spans="1:16" s="893" customFormat="1" ht="4.5" customHeight="1" x14ac:dyDescent="0.3">
      <c r="A2036" s="721"/>
      <c r="B2036" s="721"/>
      <c r="C2036" s="722"/>
      <c r="D2036" s="722"/>
      <c r="E2036" s="723"/>
      <c r="F2036" s="724"/>
      <c r="G2036" s="725"/>
      <c r="H2036" s="1230"/>
    </row>
    <row r="2037" spans="1:16" s="699" customFormat="1" x14ac:dyDescent="0.3">
      <c r="A2037" s="741" t="s">
        <v>1690</v>
      </c>
      <c r="B2037" s="524" t="s">
        <v>1816</v>
      </c>
      <c r="C2037" s="448"/>
      <c r="D2037" s="728"/>
      <c r="E2037" s="448"/>
      <c r="F2037" s="448"/>
      <c r="G2037" s="449"/>
      <c r="H2037" s="1230"/>
      <c r="J2037" s="736"/>
      <c r="K2037" s="736"/>
      <c r="L2037" s="736"/>
      <c r="M2037" s="736"/>
      <c r="N2037" s="736"/>
      <c r="O2037" s="736"/>
      <c r="P2037" s="740"/>
    </row>
    <row r="2038" spans="1:16" s="699" customFormat="1" ht="52.8" x14ac:dyDescent="0.3">
      <c r="A2038" s="741" t="s">
        <v>3250</v>
      </c>
      <c r="B2038" s="524" t="s">
        <v>2548</v>
      </c>
      <c r="C2038" s="451" t="s">
        <v>3141</v>
      </c>
      <c r="D2038" s="451" t="s">
        <v>210</v>
      </c>
      <c r="E2038" s="452"/>
      <c r="F2038" s="453"/>
      <c r="G2038" s="454"/>
      <c r="H2038" s="1230"/>
      <c r="J2038" s="736"/>
      <c r="K2038" s="736"/>
      <c r="L2038" s="736"/>
      <c r="M2038" s="736"/>
      <c r="N2038" s="736"/>
      <c r="O2038" s="736"/>
      <c r="P2038" s="740"/>
    </row>
    <row r="2039" spans="1:16" s="699" customFormat="1" x14ac:dyDescent="0.3">
      <c r="A2039" s="914"/>
      <c r="B2039" s="743" t="s">
        <v>3960</v>
      </c>
      <c r="C2039" s="746" t="s">
        <v>3141</v>
      </c>
      <c r="D2039" s="746" t="s">
        <v>3142</v>
      </c>
      <c r="E2039" s="747">
        <v>1.5754043530395678E-2</v>
      </c>
      <c r="F2039" s="747">
        <v>15.19</v>
      </c>
      <c r="G2039" s="1163">
        <f>TRUNC(E2039*F2039,2)</f>
        <v>0.23</v>
      </c>
      <c r="H2039" s="1229"/>
      <c r="I2039" s="879"/>
      <c r="J2039" s="1234"/>
      <c r="K2039" s="879"/>
      <c r="L2039" s="879"/>
      <c r="M2039" s="736"/>
      <c r="N2039" s="736"/>
      <c r="O2039" s="736"/>
      <c r="P2039" s="740"/>
    </row>
    <row r="2040" spans="1:16" s="699" customFormat="1" x14ac:dyDescent="0.3">
      <c r="A2040" s="914"/>
      <c r="B2040" s="743" t="s">
        <v>3959</v>
      </c>
      <c r="C2040" s="746" t="s">
        <v>3141</v>
      </c>
      <c r="D2040" s="746" t="s">
        <v>3142</v>
      </c>
      <c r="E2040" s="747">
        <v>1.5665028435167948E-2</v>
      </c>
      <c r="F2040" s="747">
        <v>19.350000000000001</v>
      </c>
      <c r="G2040" s="1163">
        <f>TRUNC(E2040*F2040,2)</f>
        <v>0.3</v>
      </c>
      <c r="H2040" s="1229"/>
      <c r="I2040" s="879"/>
      <c r="J2040" s="1234"/>
      <c r="K2040" s="879"/>
      <c r="L2040" s="879"/>
      <c r="M2040" s="736"/>
      <c r="N2040" s="736"/>
      <c r="O2040" s="736"/>
      <c r="P2040" s="740"/>
    </row>
    <row r="2041" spans="1:16" s="699" customFormat="1" x14ac:dyDescent="0.3">
      <c r="A2041" s="914"/>
      <c r="B2041" s="727" t="s">
        <v>4214</v>
      </c>
      <c r="C2041" s="728" t="s">
        <v>3145</v>
      </c>
      <c r="D2041" s="728" t="s">
        <v>3201</v>
      </c>
      <c r="E2041" s="747">
        <v>1.02</v>
      </c>
      <c r="F2041" s="747">
        <v>3.04</v>
      </c>
      <c r="G2041" s="1163">
        <f>TRUNC(E2041*F2041,2)</f>
        <v>3.1</v>
      </c>
      <c r="H2041" s="1229"/>
      <c r="I2041" s="879"/>
      <c r="J2041" s="1234"/>
      <c r="K2041" s="879"/>
      <c r="L2041" s="879"/>
      <c r="M2041" s="736"/>
      <c r="N2041" s="736"/>
      <c r="O2041" s="736"/>
      <c r="P2041" s="740"/>
    </row>
    <row r="2042" spans="1:16" s="699" customFormat="1" x14ac:dyDescent="0.3">
      <c r="A2042" s="1344" t="s">
        <v>4471</v>
      </c>
      <c r="B2042" s="1345"/>
      <c r="C2042" s="1345"/>
      <c r="D2042" s="1345"/>
      <c r="E2042" s="1345"/>
      <c r="F2042" s="1346"/>
      <c r="G2042" s="1152">
        <f>TRUNC(SUM(G2039:G2040),2)</f>
        <v>0.53</v>
      </c>
      <c r="H2042" s="1229"/>
      <c r="I2042" s="693"/>
      <c r="J2042" s="719"/>
      <c r="K2042" s="736"/>
      <c r="L2042" s="736"/>
      <c r="M2042" s="736"/>
      <c r="N2042" s="736"/>
      <c r="O2042" s="736"/>
      <c r="P2042" s="740"/>
    </row>
    <row r="2043" spans="1:16" s="699" customFormat="1" x14ac:dyDescent="0.3">
      <c r="A2043" s="1344" t="s">
        <v>4472</v>
      </c>
      <c r="B2043" s="1345"/>
      <c r="C2043" s="1345"/>
      <c r="D2043" s="1345"/>
      <c r="E2043" s="1345"/>
      <c r="F2043" s="1346"/>
      <c r="G2043" s="1152">
        <f>TRUNC(SUM(G2041),2)</f>
        <v>3.1</v>
      </c>
      <c r="H2043" s="1229"/>
      <c r="I2043" s="693"/>
      <c r="J2043" s="719"/>
      <c r="K2043" s="736"/>
      <c r="L2043" s="736"/>
      <c r="M2043" s="736"/>
      <c r="N2043" s="736"/>
      <c r="O2043" s="736"/>
      <c r="P2043" s="740"/>
    </row>
    <row r="2044" spans="1:16" s="699" customFormat="1" x14ac:dyDescent="0.3">
      <c r="A2044" s="1156"/>
      <c r="B2044" s="1154"/>
      <c r="C2044" s="1154"/>
      <c r="D2044" s="1154"/>
      <c r="E2044" s="1154"/>
      <c r="F2044" s="1155" t="s">
        <v>4627</v>
      </c>
      <c r="G2044" s="1152">
        <f>TRUNC(SUM(G2042:G2043),2)</f>
        <v>3.63</v>
      </c>
      <c r="H2044" s="1230"/>
      <c r="J2044" s="1233"/>
      <c r="K2044" s="736"/>
      <c r="L2044" s="736"/>
      <c r="M2044" s="736"/>
      <c r="N2044" s="736"/>
      <c r="O2044" s="736"/>
      <c r="P2044" s="740"/>
    </row>
    <row r="2045" spans="1:16" s="879" customFormat="1" ht="14.25" customHeight="1" x14ac:dyDescent="0.3">
      <c r="A2045" s="906"/>
      <c r="B2045" s="801"/>
      <c r="C2045" s="906"/>
      <c r="D2045" s="913"/>
      <c r="E2045" s="906"/>
      <c r="F2045" s="906"/>
      <c r="G2045" s="910"/>
      <c r="H2045" s="1229"/>
    </row>
    <row r="2046" spans="1:16" s="879" customFormat="1" x14ac:dyDescent="0.3">
      <c r="A2046" s="906"/>
      <c r="B2046" s="801"/>
      <c r="C2046" s="906"/>
      <c r="D2046" s="913"/>
      <c r="E2046" s="906"/>
      <c r="F2046" s="906"/>
      <c r="G2046" s="910"/>
      <c r="H2046" s="1229"/>
    </row>
    <row r="2047" spans="1:16" s="893" customFormat="1" ht="26.4" x14ac:dyDescent="0.3">
      <c r="A2047" s="1141" t="s">
        <v>3135</v>
      </c>
      <c r="B2047" s="1142" t="s">
        <v>3136</v>
      </c>
      <c r="C2047" s="1143" t="s">
        <v>3137</v>
      </c>
      <c r="D2047" s="1143" t="s">
        <v>3138</v>
      </c>
      <c r="E2047" s="1144" t="s">
        <v>3139</v>
      </c>
      <c r="F2047" s="1145" t="s">
        <v>4625</v>
      </c>
      <c r="G2047" s="1146" t="s">
        <v>4626</v>
      </c>
      <c r="H2047" s="1230"/>
    </row>
    <row r="2048" spans="1:16" s="893" customFormat="1" ht="4.5" customHeight="1" x14ac:dyDescent="0.3">
      <c r="A2048" s="721"/>
      <c r="B2048" s="721"/>
      <c r="C2048" s="722"/>
      <c r="D2048" s="722"/>
      <c r="E2048" s="723"/>
      <c r="F2048" s="724"/>
      <c r="G2048" s="725"/>
      <c r="H2048" s="1230"/>
    </row>
    <row r="2049" spans="1:16" s="114" customFormat="1" x14ac:dyDescent="0.3">
      <c r="A2049" s="447" t="s">
        <v>1691</v>
      </c>
      <c r="B2049" s="524" t="s">
        <v>1817</v>
      </c>
      <c r="C2049" s="448"/>
      <c r="D2049" s="728"/>
      <c r="E2049" s="448"/>
      <c r="F2049" s="448"/>
      <c r="G2049" s="449"/>
      <c r="H2049" s="1230"/>
      <c r="J2049" s="432"/>
      <c r="K2049" s="432"/>
      <c r="L2049" s="432"/>
      <c r="M2049" s="432"/>
      <c r="N2049" s="432"/>
      <c r="O2049" s="432"/>
      <c r="P2049" s="433"/>
    </row>
    <row r="2050" spans="1:16" s="114" customFormat="1" ht="26.4" x14ac:dyDescent="0.3">
      <c r="A2050" s="447" t="s">
        <v>2874</v>
      </c>
      <c r="B2050" s="524" t="s">
        <v>2870</v>
      </c>
      <c r="C2050" s="451" t="s">
        <v>3141</v>
      </c>
      <c r="D2050" s="451"/>
      <c r="E2050" s="452"/>
      <c r="F2050" s="453"/>
      <c r="G2050" s="454"/>
      <c r="H2050" s="1230"/>
      <c r="J2050" s="432"/>
      <c r="K2050" s="432"/>
      <c r="L2050" s="432"/>
      <c r="M2050" s="432"/>
      <c r="N2050" s="432"/>
      <c r="O2050" s="432"/>
      <c r="P2050" s="433"/>
    </row>
    <row r="2051" spans="1:16" s="114" customFormat="1" x14ac:dyDescent="0.3">
      <c r="A2051" s="914"/>
      <c r="B2051" s="743" t="s">
        <v>3960</v>
      </c>
      <c r="C2051" s="531" t="s">
        <v>3141</v>
      </c>
      <c r="D2051" s="746" t="s">
        <v>3142</v>
      </c>
      <c r="E2051" s="419">
        <v>0.31875681409833928</v>
      </c>
      <c r="F2051" s="747">
        <v>15.19</v>
      </c>
      <c r="G2051" s="1163">
        <f>TRUNC(E2051*F2051,2)</f>
        <v>4.84</v>
      </c>
      <c r="H2051" s="1229"/>
      <c r="I2051" s="879"/>
      <c r="J2051" s="1234"/>
      <c r="K2051" s="879"/>
      <c r="L2051" s="432"/>
      <c r="M2051" s="432"/>
      <c r="N2051" s="432"/>
      <c r="O2051" s="432"/>
      <c r="P2051" s="433"/>
    </row>
    <row r="2052" spans="1:16" s="114" customFormat="1" x14ac:dyDescent="0.3">
      <c r="A2052" s="914"/>
      <c r="B2052" s="743" t="s">
        <v>3959</v>
      </c>
      <c r="C2052" s="531" t="s">
        <v>3141</v>
      </c>
      <c r="D2052" s="746" t="s">
        <v>3142</v>
      </c>
      <c r="E2052" s="419">
        <v>0.31907189496894711</v>
      </c>
      <c r="F2052" s="747">
        <v>19.350000000000001</v>
      </c>
      <c r="G2052" s="1163">
        <f>TRUNC(E2052*F2052,2)</f>
        <v>6.17</v>
      </c>
      <c r="H2052" s="1229"/>
      <c r="I2052" s="879"/>
      <c r="J2052" s="1234"/>
      <c r="K2052" s="879"/>
      <c r="L2052" s="432"/>
      <c r="M2052" s="432"/>
      <c r="N2052" s="432"/>
      <c r="O2052" s="432"/>
      <c r="P2052" s="433"/>
    </row>
    <row r="2053" spans="1:16" s="114" customFormat="1" x14ac:dyDescent="0.3">
      <c r="A2053" s="914"/>
      <c r="B2053" s="727" t="s">
        <v>3534</v>
      </c>
      <c r="C2053" s="383" t="s">
        <v>3145</v>
      </c>
      <c r="D2053" s="728" t="s">
        <v>3133</v>
      </c>
      <c r="E2053" s="419">
        <v>1</v>
      </c>
      <c r="F2053" s="419">
        <v>6.31</v>
      </c>
      <c r="G2053" s="1163">
        <f>TRUNC(E2053*F2053,2)</f>
        <v>6.31</v>
      </c>
      <c r="H2053" s="1229"/>
      <c r="I2053" s="879"/>
      <c r="J2053" s="1234"/>
      <c r="K2053" s="879"/>
      <c r="L2053" s="432"/>
      <c r="M2053" s="432"/>
      <c r="N2053" s="432"/>
      <c r="O2053" s="432"/>
      <c r="P2053" s="433"/>
    </row>
    <row r="2054" spans="1:16" s="114" customFormat="1" x14ac:dyDescent="0.3">
      <c r="A2054" s="1344" t="s">
        <v>4471</v>
      </c>
      <c r="B2054" s="1345"/>
      <c r="C2054" s="1345"/>
      <c r="D2054" s="1345"/>
      <c r="E2054" s="1345"/>
      <c r="F2054" s="1346"/>
      <c r="G2054" s="1152">
        <f>TRUNC(SUM(G2051:G2052),2)</f>
        <v>11.01</v>
      </c>
      <c r="H2054" s="1229"/>
      <c r="I2054"/>
      <c r="J2054" s="372"/>
      <c r="K2054" s="432"/>
      <c r="L2054" s="432"/>
      <c r="M2054" s="432"/>
      <c r="N2054" s="432"/>
      <c r="O2054" s="432"/>
      <c r="P2054" s="433"/>
    </row>
    <row r="2055" spans="1:16" s="114" customFormat="1" x14ac:dyDescent="0.3">
      <c r="A2055" s="1344" t="s">
        <v>4472</v>
      </c>
      <c r="B2055" s="1345"/>
      <c r="C2055" s="1345"/>
      <c r="D2055" s="1345"/>
      <c r="E2055" s="1345"/>
      <c r="F2055" s="1346"/>
      <c r="G2055" s="1152">
        <f>TRUNC(SUM(G2053),2)</f>
        <v>6.31</v>
      </c>
      <c r="H2055" s="1229"/>
      <c r="I2055"/>
      <c r="J2055" s="372"/>
      <c r="K2055" s="432"/>
      <c r="L2055" s="432"/>
      <c r="M2055" s="432"/>
      <c r="N2055" s="432"/>
      <c r="O2055" s="432"/>
      <c r="P2055" s="433"/>
    </row>
    <row r="2056" spans="1:16" s="114" customFormat="1" x14ac:dyDescent="0.3">
      <c r="A2056" s="1156"/>
      <c r="B2056" s="1154"/>
      <c r="C2056" s="1154"/>
      <c r="D2056" s="1154"/>
      <c r="E2056" s="1154"/>
      <c r="F2056" s="1155" t="s">
        <v>4627</v>
      </c>
      <c r="G2056" s="1152">
        <f>TRUNC(SUM(G2054:G2055),2)</f>
        <v>17.32</v>
      </c>
      <c r="H2056" s="1230"/>
      <c r="J2056" s="1233"/>
      <c r="K2056" s="432"/>
      <c r="L2056" s="432"/>
      <c r="M2056" s="432"/>
      <c r="N2056" s="432"/>
      <c r="O2056" s="432"/>
      <c r="P2056" s="433"/>
    </row>
    <row r="2057" spans="1:16" s="879" customFormat="1" ht="14.25" customHeight="1" x14ac:dyDescent="0.3">
      <c r="A2057" s="906"/>
      <c r="B2057" s="801"/>
      <c r="C2057" s="906"/>
      <c r="D2057" s="913"/>
      <c r="E2057" s="906"/>
      <c r="F2057" s="906"/>
      <c r="G2057" s="910"/>
      <c r="H2057" s="1229"/>
    </row>
    <row r="2058" spans="1:16" s="879" customFormat="1" x14ac:dyDescent="0.3">
      <c r="A2058" s="906"/>
      <c r="B2058" s="801"/>
      <c r="C2058" s="906"/>
      <c r="D2058" s="913"/>
      <c r="E2058" s="906"/>
      <c r="F2058" s="906"/>
      <c r="G2058" s="910"/>
      <c r="H2058" s="1229"/>
    </row>
    <row r="2059" spans="1:16" s="893" customFormat="1" ht="26.4" x14ac:dyDescent="0.3">
      <c r="A2059" s="1141" t="s">
        <v>3135</v>
      </c>
      <c r="B2059" s="1142" t="s">
        <v>3136</v>
      </c>
      <c r="C2059" s="1143" t="s">
        <v>3137</v>
      </c>
      <c r="D2059" s="1143" t="s">
        <v>3138</v>
      </c>
      <c r="E2059" s="1144" t="s">
        <v>3139</v>
      </c>
      <c r="F2059" s="1145" t="s">
        <v>4625</v>
      </c>
      <c r="G2059" s="1146" t="s">
        <v>4626</v>
      </c>
      <c r="H2059" s="1230"/>
    </row>
    <row r="2060" spans="1:16" s="893" customFormat="1" ht="4.5" customHeight="1" x14ac:dyDescent="0.3">
      <c r="A2060" s="721"/>
      <c r="B2060" s="721"/>
      <c r="C2060" s="722"/>
      <c r="D2060" s="722"/>
      <c r="E2060" s="723"/>
      <c r="F2060" s="724"/>
      <c r="G2060" s="725"/>
      <c r="H2060" s="1230"/>
    </row>
    <row r="2061" spans="1:16" s="699" customFormat="1" x14ac:dyDescent="0.3">
      <c r="A2061" s="741" t="s">
        <v>1693</v>
      </c>
      <c r="B2061" s="524" t="s">
        <v>1819</v>
      </c>
      <c r="C2061" s="448"/>
      <c r="D2061" s="728"/>
      <c r="E2061" s="448"/>
      <c r="F2061" s="448"/>
      <c r="G2061" s="449"/>
      <c r="H2061" s="1230"/>
      <c r="J2061" s="736"/>
      <c r="K2061" s="736"/>
      <c r="L2061" s="736"/>
      <c r="M2061" s="736"/>
      <c r="N2061" s="736"/>
      <c r="O2061" s="736"/>
      <c r="P2061" s="740"/>
    </row>
    <row r="2062" spans="1:16" s="699" customFormat="1" ht="26.4" x14ac:dyDescent="0.3">
      <c r="A2062" s="741" t="s">
        <v>2944</v>
      </c>
      <c r="B2062" s="524" t="s">
        <v>4106</v>
      </c>
      <c r="C2062" s="451" t="s">
        <v>3141</v>
      </c>
      <c r="D2062" s="451" t="s">
        <v>2569</v>
      </c>
      <c r="E2062" s="452"/>
      <c r="F2062" s="453"/>
      <c r="G2062" s="454"/>
      <c r="H2062" s="1230"/>
      <c r="J2062" s="736"/>
      <c r="K2062" s="736"/>
      <c r="L2062" s="736"/>
      <c r="M2062" s="736"/>
      <c r="N2062" s="736"/>
      <c r="O2062" s="736"/>
      <c r="P2062" s="740"/>
    </row>
    <row r="2063" spans="1:16" s="699" customFormat="1" x14ac:dyDescent="0.3">
      <c r="A2063" s="914"/>
      <c r="B2063" s="743" t="s">
        <v>3960</v>
      </c>
      <c r="C2063" s="746" t="s">
        <v>3141</v>
      </c>
      <c r="D2063" s="746" t="s">
        <v>3142</v>
      </c>
      <c r="E2063" s="747">
        <v>0.334510857628735</v>
      </c>
      <c r="F2063" s="747">
        <v>15.19</v>
      </c>
      <c r="G2063" s="1163">
        <f>TRUNC(E2063*F2063,2)</f>
        <v>5.08</v>
      </c>
      <c r="H2063" s="1229"/>
      <c r="I2063" s="879"/>
      <c r="J2063" s="1234"/>
      <c r="K2063" s="879"/>
      <c r="L2063" s="736"/>
      <c r="M2063" s="736"/>
      <c r="N2063" s="736"/>
      <c r="O2063" s="736"/>
      <c r="P2063" s="740"/>
    </row>
    <row r="2064" spans="1:16" s="699" customFormat="1" x14ac:dyDescent="0.3">
      <c r="A2064" s="914"/>
      <c r="B2064" s="743" t="s">
        <v>3959</v>
      </c>
      <c r="C2064" s="746" t="s">
        <v>3141</v>
      </c>
      <c r="D2064" s="746" t="s">
        <v>3142</v>
      </c>
      <c r="E2064" s="747">
        <v>0.33473692340411509</v>
      </c>
      <c r="F2064" s="747">
        <v>19.350000000000001</v>
      </c>
      <c r="G2064" s="1163">
        <f>TRUNC(E2064*F2064,2)</f>
        <v>6.47</v>
      </c>
      <c r="H2064" s="1229"/>
      <c r="I2064" s="879"/>
      <c r="J2064" s="1234"/>
      <c r="K2064" s="879"/>
      <c r="L2064" s="736"/>
      <c r="M2064" s="736"/>
      <c r="N2064" s="736"/>
      <c r="O2064" s="736"/>
      <c r="P2064" s="740"/>
    </row>
    <row r="2065" spans="1:16" s="699" customFormat="1" x14ac:dyDescent="0.3">
      <c r="A2065" s="914"/>
      <c r="B2065" s="727" t="s">
        <v>4216</v>
      </c>
      <c r="C2065" s="728" t="s">
        <v>3145</v>
      </c>
      <c r="D2065" s="728" t="s">
        <v>3133</v>
      </c>
      <c r="E2065" s="747">
        <v>1</v>
      </c>
      <c r="F2065" s="747">
        <v>54.17</v>
      </c>
      <c r="G2065" s="1163">
        <f>TRUNC(E2065*F2065,2)</f>
        <v>54.17</v>
      </c>
      <c r="H2065" s="1229"/>
      <c r="I2065" s="879"/>
      <c r="J2065" s="1234"/>
      <c r="K2065" s="879"/>
      <c r="L2065" s="736"/>
      <c r="M2065" s="736"/>
      <c r="N2065" s="736"/>
      <c r="O2065" s="736"/>
      <c r="P2065" s="740"/>
    </row>
    <row r="2066" spans="1:16" s="699" customFormat="1" x14ac:dyDescent="0.3">
      <c r="A2066" s="1344" t="s">
        <v>4471</v>
      </c>
      <c r="B2066" s="1345"/>
      <c r="C2066" s="1345"/>
      <c r="D2066" s="1345"/>
      <c r="E2066" s="1345"/>
      <c r="F2066" s="1346"/>
      <c r="G2066" s="1152">
        <f>TRUNC(SUM(G2063:G2064),2)</f>
        <v>11.55</v>
      </c>
      <c r="H2066" s="1230"/>
      <c r="J2066" s="736"/>
      <c r="K2066" s="736"/>
      <c r="L2066" s="736"/>
      <c r="M2066" s="736"/>
      <c r="N2066" s="736"/>
      <c r="O2066" s="736"/>
      <c r="P2066" s="740"/>
    </row>
    <row r="2067" spans="1:16" s="699" customFormat="1" x14ac:dyDescent="0.3">
      <c r="A2067" s="1344" t="s">
        <v>4472</v>
      </c>
      <c r="B2067" s="1345"/>
      <c r="C2067" s="1345"/>
      <c r="D2067" s="1345"/>
      <c r="E2067" s="1345"/>
      <c r="F2067" s="1346"/>
      <c r="G2067" s="1152">
        <f>TRUNC(SUM(G2065),2)</f>
        <v>54.17</v>
      </c>
      <c r="H2067" s="1230"/>
      <c r="J2067" s="736"/>
      <c r="K2067" s="736"/>
      <c r="L2067" s="736"/>
      <c r="M2067" s="736"/>
      <c r="N2067" s="736"/>
      <c r="O2067" s="736"/>
      <c r="P2067" s="740"/>
    </row>
    <row r="2068" spans="1:16" s="699" customFormat="1" x14ac:dyDescent="0.3">
      <c r="A2068" s="1156"/>
      <c r="B2068" s="1154"/>
      <c r="C2068" s="1154"/>
      <c r="D2068" s="1154"/>
      <c r="E2068" s="1154"/>
      <c r="F2068" s="1155" t="s">
        <v>4627</v>
      </c>
      <c r="G2068" s="1152">
        <f>TRUNC(SUM(G2066:G2067),2)</f>
        <v>65.72</v>
      </c>
      <c r="H2068" s="1230"/>
      <c r="J2068" s="1233"/>
      <c r="K2068" s="736"/>
      <c r="L2068" s="736"/>
      <c r="M2068" s="736"/>
      <c r="N2068" s="736"/>
      <c r="O2068" s="736"/>
      <c r="P2068" s="740"/>
    </row>
    <row r="2069" spans="1:16" s="879" customFormat="1" ht="4.5" customHeight="1" x14ac:dyDescent="0.3">
      <c r="A2069" s="906"/>
      <c r="B2069" s="801"/>
      <c r="C2069" s="906"/>
      <c r="D2069" s="913"/>
      <c r="E2069" s="906"/>
      <c r="F2069" s="906"/>
      <c r="G2069" s="910"/>
      <c r="H2069" s="1229"/>
      <c r="J2069" s="1233"/>
    </row>
    <row r="2070" spans="1:16" s="879" customFormat="1" ht="4.5" customHeight="1" x14ac:dyDescent="0.3">
      <c r="A2070" s="906"/>
      <c r="B2070" s="801"/>
      <c r="C2070" s="906"/>
      <c r="D2070" s="913"/>
      <c r="E2070" s="906"/>
      <c r="F2070" s="906"/>
      <c r="G2070" s="910"/>
      <c r="H2070" s="1229"/>
    </row>
    <row r="2071" spans="1:16" s="893" customFormat="1" ht="26.4" x14ac:dyDescent="0.3">
      <c r="A2071" s="1141" t="s">
        <v>3135</v>
      </c>
      <c r="B2071" s="1142" t="s">
        <v>3136</v>
      </c>
      <c r="C2071" s="1143" t="s">
        <v>3137</v>
      </c>
      <c r="D2071" s="1143" t="s">
        <v>3138</v>
      </c>
      <c r="E2071" s="1144" t="s">
        <v>3139</v>
      </c>
      <c r="F2071" s="1145" t="s">
        <v>4625</v>
      </c>
      <c r="G2071" s="1146" t="s">
        <v>4626</v>
      </c>
      <c r="H2071" s="1230"/>
    </row>
    <row r="2072" spans="1:16" s="893" customFormat="1" ht="4.5" customHeight="1" x14ac:dyDescent="0.3">
      <c r="A2072" s="721"/>
      <c r="B2072" s="721"/>
      <c r="C2072" s="722"/>
      <c r="D2072" s="722"/>
      <c r="E2072" s="723"/>
      <c r="F2072" s="724"/>
      <c r="G2072" s="725"/>
      <c r="H2072" s="1230"/>
    </row>
    <row r="2073" spans="1:16" s="699" customFormat="1" x14ac:dyDescent="0.3">
      <c r="A2073" s="741" t="s">
        <v>1693</v>
      </c>
      <c r="B2073" s="524" t="s">
        <v>1819</v>
      </c>
      <c r="C2073" s="448"/>
      <c r="D2073" s="728"/>
      <c r="E2073" s="448"/>
      <c r="F2073" s="448"/>
      <c r="G2073" s="449"/>
      <c r="H2073" s="1230"/>
      <c r="J2073" s="736"/>
      <c r="K2073" s="736"/>
      <c r="L2073" s="736"/>
      <c r="M2073" s="736"/>
      <c r="N2073" s="736"/>
      <c r="O2073" s="736"/>
      <c r="P2073" s="740"/>
    </row>
    <row r="2074" spans="1:16" s="699" customFormat="1" ht="26.4" x14ac:dyDescent="0.3">
      <c r="A2074" s="741" t="s">
        <v>2945</v>
      </c>
      <c r="B2074" s="524" t="s">
        <v>3454</v>
      </c>
      <c r="C2074" s="451" t="s">
        <v>3141</v>
      </c>
      <c r="D2074" s="451" t="s">
        <v>2569</v>
      </c>
      <c r="E2074" s="452"/>
      <c r="F2074" s="453"/>
      <c r="G2074" s="454"/>
      <c r="H2074" s="1230"/>
      <c r="J2074" s="736"/>
      <c r="K2074" s="736"/>
      <c r="L2074" s="736"/>
      <c r="M2074" s="736"/>
      <c r="N2074" s="736"/>
      <c r="O2074" s="736"/>
      <c r="P2074" s="740"/>
    </row>
    <row r="2075" spans="1:16" s="699" customFormat="1" x14ac:dyDescent="0.3">
      <c r="A2075" s="914"/>
      <c r="B2075" s="743" t="s">
        <v>3960</v>
      </c>
      <c r="C2075" s="746" t="s">
        <v>3141</v>
      </c>
      <c r="D2075" s="746" t="s">
        <v>3142</v>
      </c>
      <c r="E2075" s="747">
        <v>0.47839778853968218</v>
      </c>
      <c r="F2075" s="747">
        <v>15.19</v>
      </c>
      <c r="G2075" s="1163">
        <f>TRUNC(E2075*F2075,2)</f>
        <v>7.26</v>
      </c>
      <c r="H2075" s="1229"/>
      <c r="I2075" s="879"/>
      <c r="J2075" s="1234"/>
      <c r="K2075" s="879"/>
      <c r="L2075" s="736"/>
      <c r="M2075" s="736"/>
      <c r="N2075" s="736"/>
      <c r="O2075" s="736"/>
      <c r="P2075" s="740"/>
    </row>
    <row r="2076" spans="1:16" s="699" customFormat="1" x14ac:dyDescent="0.3">
      <c r="A2076" s="914"/>
      <c r="B2076" s="743" t="s">
        <v>3959</v>
      </c>
      <c r="C2076" s="746" t="s">
        <v>3141</v>
      </c>
      <c r="D2076" s="746" t="s">
        <v>3142</v>
      </c>
      <c r="E2076" s="747">
        <v>0.47860784245342075</v>
      </c>
      <c r="F2076" s="747">
        <v>19.350000000000001</v>
      </c>
      <c r="G2076" s="1163">
        <f>TRUNC(E2076*F2076,2)</f>
        <v>9.26</v>
      </c>
      <c r="H2076" s="1229"/>
      <c r="I2076" s="879"/>
      <c r="J2076" s="1234"/>
      <c r="K2076" s="879"/>
      <c r="L2076" s="736"/>
      <c r="M2076" s="736"/>
      <c r="N2076" s="736"/>
      <c r="O2076" s="736"/>
      <c r="P2076" s="740"/>
    </row>
    <row r="2077" spans="1:16" s="699" customFormat="1" x14ac:dyDescent="0.3">
      <c r="A2077" s="914"/>
      <c r="B2077" s="727" t="s">
        <v>4350</v>
      </c>
      <c r="C2077" s="728" t="s">
        <v>3145</v>
      </c>
      <c r="D2077" s="728" t="s">
        <v>3133</v>
      </c>
      <c r="E2077" s="747">
        <v>1</v>
      </c>
      <c r="F2077" s="747">
        <v>96.45</v>
      </c>
      <c r="G2077" s="1163">
        <f>TRUNC(E2077*F2077,2)</f>
        <v>96.45</v>
      </c>
      <c r="H2077" s="1229"/>
      <c r="I2077" s="879"/>
      <c r="J2077" s="1234"/>
      <c r="K2077" s="879"/>
      <c r="L2077" s="736"/>
      <c r="M2077" s="736"/>
      <c r="N2077" s="736"/>
      <c r="O2077" s="736"/>
      <c r="P2077" s="740"/>
    </row>
    <row r="2078" spans="1:16" s="699" customFormat="1" x14ac:dyDescent="0.3">
      <c r="A2078" s="1344" t="s">
        <v>4471</v>
      </c>
      <c r="B2078" s="1345"/>
      <c r="C2078" s="1345"/>
      <c r="D2078" s="1345"/>
      <c r="E2078" s="1345"/>
      <c r="F2078" s="1346"/>
      <c r="G2078" s="1152">
        <f>TRUNC(SUM(G2075:G2076),2)</f>
        <v>16.52</v>
      </c>
      <c r="H2078" s="1230"/>
      <c r="J2078" s="736"/>
      <c r="K2078" s="736"/>
      <c r="L2078" s="736"/>
      <c r="M2078" s="736"/>
      <c r="N2078" s="736"/>
      <c r="O2078" s="736"/>
      <c r="P2078" s="740"/>
    </row>
    <row r="2079" spans="1:16" s="699" customFormat="1" x14ac:dyDescent="0.3">
      <c r="A2079" s="1344" t="s">
        <v>4472</v>
      </c>
      <c r="B2079" s="1345"/>
      <c r="C2079" s="1345"/>
      <c r="D2079" s="1345"/>
      <c r="E2079" s="1345"/>
      <c r="F2079" s="1346"/>
      <c r="G2079" s="1152">
        <f>TRUNC(SUM(G2077),2)</f>
        <v>96.45</v>
      </c>
      <c r="H2079" s="1230"/>
      <c r="J2079" s="736"/>
      <c r="K2079" s="736"/>
      <c r="L2079" s="736"/>
      <c r="M2079" s="736"/>
      <c r="N2079" s="736"/>
      <c r="O2079" s="736"/>
      <c r="P2079" s="740"/>
    </row>
    <row r="2080" spans="1:16" s="699" customFormat="1" x14ac:dyDescent="0.3">
      <c r="A2080" s="1156"/>
      <c r="B2080" s="1154"/>
      <c r="C2080" s="1154"/>
      <c r="D2080" s="1154"/>
      <c r="E2080" s="1154"/>
      <c r="F2080" s="1155" t="s">
        <v>4627</v>
      </c>
      <c r="G2080" s="1152">
        <f>TRUNC(SUM(G2078:G2079),2)</f>
        <v>112.97</v>
      </c>
      <c r="H2080" s="1230"/>
      <c r="J2080" s="1233"/>
      <c r="K2080" s="736"/>
      <c r="L2080" s="736"/>
      <c r="M2080" s="736"/>
      <c r="N2080" s="736"/>
      <c r="O2080" s="736"/>
      <c r="P2080" s="740"/>
    </row>
    <row r="2081" spans="1:16" s="879" customFormat="1" ht="8.25" customHeight="1" x14ac:dyDescent="0.3">
      <c r="A2081" s="906"/>
      <c r="B2081" s="801"/>
      <c r="C2081" s="906"/>
      <c r="D2081" s="913"/>
      <c r="E2081" s="906"/>
      <c r="F2081" s="906"/>
      <c r="G2081" s="910"/>
      <c r="H2081" s="1229"/>
    </row>
    <row r="2082" spans="1:16" s="879" customFormat="1" ht="8.25" customHeight="1" x14ac:dyDescent="0.3">
      <c r="A2082" s="906"/>
      <c r="B2082" s="801"/>
      <c r="C2082" s="906"/>
      <c r="D2082" s="913"/>
      <c r="E2082" s="906"/>
      <c r="F2082" s="906"/>
      <c r="G2082" s="910"/>
      <c r="H2082" s="1229"/>
    </row>
    <row r="2083" spans="1:16" s="893" customFormat="1" ht="26.4" x14ac:dyDescent="0.3">
      <c r="A2083" s="1141" t="s">
        <v>3135</v>
      </c>
      <c r="B2083" s="1142" t="s">
        <v>3136</v>
      </c>
      <c r="C2083" s="1143" t="s">
        <v>3137</v>
      </c>
      <c r="D2083" s="1143" t="s">
        <v>3138</v>
      </c>
      <c r="E2083" s="1144" t="s">
        <v>3139</v>
      </c>
      <c r="F2083" s="1145" t="s">
        <v>4625</v>
      </c>
      <c r="G2083" s="1146" t="s">
        <v>4626</v>
      </c>
      <c r="H2083" s="1230"/>
    </row>
    <row r="2084" spans="1:16" s="893" customFormat="1" ht="4.5" customHeight="1" x14ac:dyDescent="0.3">
      <c r="A2084" s="721"/>
      <c r="B2084" s="721"/>
      <c r="C2084" s="722"/>
      <c r="D2084" s="722"/>
      <c r="E2084" s="723"/>
      <c r="F2084" s="724"/>
      <c r="G2084" s="725"/>
      <c r="H2084" s="1230"/>
    </row>
    <row r="2085" spans="1:16" s="699" customFormat="1" x14ac:dyDescent="0.3">
      <c r="A2085" s="741" t="s">
        <v>1693</v>
      </c>
      <c r="B2085" s="524" t="s">
        <v>1819</v>
      </c>
      <c r="C2085" s="448"/>
      <c r="D2085" s="728"/>
      <c r="E2085" s="448"/>
      <c r="F2085" s="448"/>
      <c r="G2085" s="449"/>
      <c r="H2085" s="1230"/>
      <c r="J2085" s="736"/>
      <c r="K2085" s="736"/>
      <c r="L2085" s="736"/>
      <c r="M2085" s="736"/>
      <c r="N2085" s="736"/>
      <c r="O2085" s="736"/>
      <c r="P2085" s="740"/>
    </row>
    <row r="2086" spans="1:16" s="699" customFormat="1" ht="26.4" x14ac:dyDescent="0.3">
      <c r="A2086" s="741" t="s">
        <v>3275</v>
      </c>
      <c r="B2086" s="524" t="s">
        <v>3638</v>
      </c>
      <c r="C2086" s="451" t="s">
        <v>3141</v>
      </c>
      <c r="D2086" s="451" t="s">
        <v>2569</v>
      </c>
      <c r="E2086" s="452"/>
      <c r="F2086" s="453"/>
      <c r="G2086" s="454"/>
      <c r="H2086" s="1230"/>
      <c r="J2086" s="736"/>
      <c r="K2086" s="736"/>
      <c r="L2086" s="736"/>
      <c r="M2086" s="736"/>
      <c r="N2086" s="736"/>
      <c r="O2086" s="736"/>
      <c r="P2086" s="740"/>
    </row>
    <row r="2087" spans="1:16" s="699" customFormat="1" x14ac:dyDescent="0.3">
      <c r="A2087" s="914"/>
      <c r="B2087" s="743" t="s">
        <v>3960</v>
      </c>
      <c r="C2087" s="746" t="s">
        <v>3141</v>
      </c>
      <c r="D2087" s="746" t="s">
        <v>3142</v>
      </c>
      <c r="E2087" s="747">
        <v>0.42</v>
      </c>
      <c r="F2087" s="747">
        <v>15.19</v>
      </c>
      <c r="G2087" s="1163">
        <f>TRUNC(E2087*F2087,2)</f>
        <v>6.37</v>
      </c>
      <c r="H2087" s="1229"/>
      <c r="I2087" s="879"/>
      <c r="J2087" s="1234"/>
      <c r="K2087" s="879"/>
      <c r="L2087" s="736"/>
      <c r="M2087" s="736"/>
      <c r="N2087" s="736"/>
      <c r="O2087" s="736"/>
      <c r="P2087" s="740"/>
    </row>
    <row r="2088" spans="1:16" s="699" customFormat="1" x14ac:dyDescent="0.3">
      <c r="A2088" s="914"/>
      <c r="B2088" s="743" t="s">
        <v>3959</v>
      </c>
      <c r="C2088" s="746" t="s">
        <v>3141</v>
      </c>
      <c r="D2088" s="746" t="s">
        <v>3142</v>
      </c>
      <c r="E2088" s="747">
        <v>0.42</v>
      </c>
      <c r="F2088" s="747">
        <v>19.350000000000001</v>
      </c>
      <c r="G2088" s="1163">
        <f>TRUNC(E2088*F2088,2)</f>
        <v>8.1199999999999992</v>
      </c>
      <c r="H2088" s="1229"/>
      <c r="I2088" s="879"/>
      <c r="J2088" s="1234"/>
      <c r="K2088" s="879"/>
      <c r="L2088" s="736"/>
      <c r="M2088" s="736"/>
      <c r="N2088" s="736"/>
      <c r="O2088" s="736"/>
      <c r="P2088" s="740"/>
    </row>
    <row r="2089" spans="1:16" s="699" customFormat="1" x14ac:dyDescent="0.3">
      <c r="A2089" s="914"/>
      <c r="B2089" s="727" t="s">
        <v>4218</v>
      </c>
      <c r="C2089" s="728" t="s">
        <v>3145</v>
      </c>
      <c r="D2089" s="728" t="s">
        <v>3133</v>
      </c>
      <c r="E2089" s="747">
        <v>1</v>
      </c>
      <c r="F2089" s="747">
        <v>307.2</v>
      </c>
      <c r="G2089" s="1163">
        <f>TRUNC(E2089*F2089,2)</f>
        <v>307.2</v>
      </c>
      <c r="H2089" s="1229"/>
      <c r="I2089" s="879"/>
      <c r="J2089" s="1234"/>
      <c r="K2089" s="879"/>
      <c r="L2089" s="736"/>
      <c r="M2089" s="736"/>
      <c r="N2089" s="736"/>
      <c r="O2089" s="736"/>
      <c r="P2089" s="740"/>
    </row>
    <row r="2090" spans="1:16" s="699" customFormat="1" x14ac:dyDescent="0.3">
      <c r="A2090" s="1344" t="s">
        <v>4471</v>
      </c>
      <c r="B2090" s="1345"/>
      <c r="C2090" s="1345"/>
      <c r="D2090" s="1345"/>
      <c r="E2090" s="1345"/>
      <c r="F2090" s="1346"/>
      <c r="G2090" s="1152">
        <f>TRUNC(SUM(G2087:G2088),2)</f>
        <v>14.49</v>
      </c>
      <c r="H2090" s="1230"/>
      <c r="J2090" s="736"/>
      <c r="K2090" s="736"/>
      <c r="L2090" s="736"/>
      <c r="M2090" s="736"/>
      <c r="N2090" s="736"/>
      <c r="O2090" s="736"/>
      <c r="P2090" s="740"/>
    </row>
    <row r="2091" spans="1:16" s="699" customFormat="1" x14ac:dyDescent="0.3">
      <c r="A2091" s="1344" t="s">
        <v>4472</v>
      </c>
      <c r="B2091" s="1345"/>
      <c r="C2091" s="1345"/>
      <c r="D2091" s="1345"/>
      <c r="E2091" s="1345"/>
      <c r="F2091" s="1346"/>
      <c r="G2091" s="1152">
        <f>TRUNC(SUM(G2089),2)</f>
        <v>307.2</v>
      </c>
      <c r="H2091" s="1230"/>
      <c r="J2091" s="736"/>
      <c r="K2091" s="736"/>
      <c r="L2091" s="736"/>
      <c r="M2091" s="736"/>
      <c r="N2091" s="736"/>
      <c r="O2091" s="736"/>
      <c r="P2091" s="740"/>
    </row>
    <row r="2092" spans="1:16" s="699" customFormat="1" x14ac:dyDescent="0.3">
      <c r="A2092" s="1156"/>
      <c r="B2092" s="1154"/>
      <c r="C2092" s="1154"/>
      <c r="D2092" s="1154"/>
      <c r="E2092" s="1154"/>
      <c r="F2092" s="1155" t="s">
        <v>4627</v>
      </c>
      <c r="G2092" s="1152">
        <f>TRUNC(SUM(G2090:G2091),2)</f>
        <v>321.69</v>
      </c>
      <c r="H2092" s="1230"/>
      <c r="J2092" s="736"/>
      <c r="K2092" s="736"/>
      <c r="L2092" s="736"/>
      <c r="M2092" s="736"/>
      <c r="N2092" s="736"/>
      <c r="O2092" s="736"/>
      <c r="P2092" s="740"/>
    </row>
    <row r="2093" spans="1:16" s="879" customFormat="1" ht="14.25" customHeight="1" x14ac:dyDescent="0.3">
      <c r="A2093" s="906"/>
      <c r="B2093" s="801"/>
      <c r="C2093" s="906"/>
      <c r="D2093" s="913"/>
      <c r="E2093" s="906"/>
      <c r="F2093" s="906"/>
      <c r="G2093" s="910"/>
      <c r="H2093" s="1229"/>
    </row>
    <row r="2094" spans="1:16" s="879" customFormat="1" x14ac:dyDescent="0.3">
      <c r="A2094" s="906"/>
      <c r="B2094" s="801"/>
      <c r="C2094" s="906"/>
      <c r="D2094" s="913"/>
      <c r="E2094" s="906"/>
      <c r="F2094" s="906"/>
      <c r="G2094" s="910"/>
      <c r="H2094" s="1229"/>
    </row>
    <row r="2095" spans="1:16" s="893" customFormat="1" ht="26.4" x14ac:dyDescent="0.3">
      <c r="A2095" s="1141" t="s">
        <v>3135</v>
      </c>
      <c r="B2095" s="1142" t="s">
        <v>3136</v>
      </c>
      <c r="C2095" s="1143" t="s">
        <v>3137</v>
      </c>
      <c r="D2095" s="1143" t="s">
        <v>3138</v>
      </c>
      <c r="E2095" s="1144" t="s">
        <v>3139</v>
      </c>
      <c r="F2095" s="1145" t="s">
        <v>4625</v>
      </c>
      <c r="G2095" s="1146" t="s">
        <v>4626</v>
      </c>
      <c r="H2095" s="1230"/>
    </row>
    <row r="2096" spans="1:16" s="893" customFormat="1" ht="4.5" customHeight="1" x14ac:dyDescent="0.3">
      <c r="A2096" s="721"/>
      <c r="B2096" s="721"/>
      <c r="C2096" s="722"/>
      <c r="D2096" s="722"/>
      <c r="E2096" s="723"/>
      <c r="F2096" s="724"/>
      <c r="G2096" s="725"/>
      <c r="H2096" s="1230"/>
    </row>
    <row r="2097" spans="1:16" s="699" customFormat="1" x14ac:dyDescent="0.3">
      <c r="A2097" s="741" t="s">
        <v>1693</v>
      </c>
      <c r="B2097" s="524" t="s">
        <v>1819</v>
      </c>
      <c r="C2097" s="448"/>
      <c r="D2097" s="728"/>
      <c r="E2097" s="448"/>
      <c r="F2097" s="448"/>
      <c r="G2097" s="449"/>
      <c r="H2097" s="1230"/>
      <c r="J2097" s="736"/>
      <c r="K2097" s="736"/>
      <c r="L2097" s="736"/>
      <c r="M2097" s="736"/>
      <c r="N2097" s="736"/>
      <c r="O2097" s="736"/>
      <c r="P2097" s="740"/>
    </row>
    <row r="2098" spans="1:16" s="699" customFormat="1" ht="26.4" x14ac:dyDescent="0.3">
      <c r="A2098" s="741" t="s">
        <v>3276</v>
      </c>
      <c r="B2098" s="524" t="s">
        <v>3214</v>
      </c>
      <c r="C2098" s="451" t="s">
        <v>3141</v>
      </c>
      <c r="D2098" s="451" t="s">
        <v>2569</v>
      </c>
      <c r="E2098" s="452"/>
      <c r="F2098" s="453"/>
      <c r="G2098" s="454"/>
      <c r="H2098" s="1230"/>
      <c r="J2098" s="736"/>
      <c r="K2098" s="736"/>
      <c r="L2098" s="736"/>
      <c r="M2098" s="736"/>
      <c r="N2098" s="736"/>
      <c r="O2098" s="736"/>
      <c r="P2098" s="740"/>
    </row>
    <row r="2099" spans="1:16" s="699" customFormat="1" x14ac:dyDescent="0.3">
      <c r="A2099" s="914"/>
      <c r="B2099" s="743" t="s">
        <v>3960</v>
      </c>
      <c r="C2099" s="746" t="s">
        <v>3141</v>
      </c>
      <c r="D2099" s="746" t="s">
        <v>3142</v>
      </c>
      <c r="E2099" s="747">
        <v>0.47839778853968218</v>
      </c>
      <c r="F2099" s="747">
        <v>15.19</v>
      </c>
      <c r="G2099" s="1163">
        <f>TRUNC(E2099*F2099,2)</f>
        <v>7.26</v>
      </c>
      <c r="H2099" s="1229"/>
      <c r="I2099" s="879"/>
      <c r="J2099" s="1234"/>
      <c r="K2099" s="879"/>
      <c r="L2099" s="736"/>
      <c r="M2099" s="736"/>
      <c r="N2099" s="736"/>
      <c r="O2099" s="736"/>
      <c r="P2099" s="740"/>
    </row>
    <row r="2100" spans="1:16" s="699" customFormat="1" x14ac:dyDescent="0.3">
      <c r="A2100" s="914"/>
      <c r="B2100" s="743" t="s">
        <v>3959</v>
      </c>
      <c r="C2100" s="746" t="s">
        <v>3141</v>
      </c>
      <c r="D2100" s="746" t="s">
        <v>3142</v>
      </c>
      <c r="E2100" s="747">
        <v>0.47860784245342075</v>
      </c>
      <c r="F2100" s="747">
        <v>19.350000000000001</v>
      </c>
      <c r="G2100" s="1163">
        <f>TRUNC(E2100*F2100,2)</f>
        <v>9.26</v>
      </c>
      <c r="H2100" s="1229"/>
      <c r="I2100" s="879"/>
      <c r="J2100" s="1234"/>
      <c r="K2100" s="879"/>
      <c r="L2100" s="736"/>
      <c r="M2100" s="736"/>
      <c r="N2100" s="736"/>
      <c r="O2100" s="736"/>
      <c r="P2100" s="740"/>
    </row>
    <row r="2101" spans="1:16" s="699" customFormat="1" ht="26.4" x14ac:dyDescent="0.3">
      <c r="A2101" s="914"/>
      <c r="B2101" s="727" t="s">
        <v>4220</v>
      </c>
      <c r="C2101" s="728" t="s">
        <v>3145</v>
      </c>
      <c r="D2101" s="728" t="s">
        <v>3133</v>
      </c>
      <c r="E2101" s="747">
        <v>1</v>
      </c>
      <c r="F2101" s="1242">
        <v>51.08</v>
      </c>
      <c r="G2101" s="1163">
        <f>TRUNC(E2101*F2101,2)</f>
        <v>51.08</v>
      </c>
      <c r="H2101" s="1229"/>
      <c r="I2101" s="879"/>
      <c r="J2101" s="1234"/>
      <c r="K2101" s="879"/>
      <c r="L2101" s="736"/>
      <c r="M2101" s="736"/>
      <c r="N2101" s="736"/>
      <c r="O2101" s="736"/>
      <c r="P2101" s="740"/>
    </row>
    <row r="2102" spans="1:16" s="699" customFormat="1" x14ac:dyDescent="0.3">
      <c r="A2102" s="1344" t="s">
        <v>4471</v>
      </c>
      <c r="B2102" s="1345"/>
      <c r="C2102" s="1345"/>
      <c r="D2102" s="1345"/>
      <c r="E2102" s="1345"/>
      <c r="F2102" s="1346"/>
      <c r="G2102" s="1152">
        <f>TRUNC(SUM(G2099:G2100),2)</f>
        <v>16.52</v>
      </c>
      <c r="H2102" s="1230"/>
      <c r="J2102" s="736"/>
      <c r="K2102" s="736"/>
      <c r="L2102" s="736"/>
      <c r="M2102" s="736"/>
      <c r="N2102" s="736"/>
      <c r="O2102" s="736"/>
      <c r="P2102" s="740"/>
    </row>
    <row r="2103" spans="1:16" s="699" customFormat="1" x14ac:dyDescent="0.3">
      <c r="A2103" s="1344" t="s">
        <v>4472</v>
      </c>
      <c r="B2103" s="1345"/>
      <c r="C2103" s="1345"/>
      <c r="D2103" s="1345"/>
      <c r="E2103" s="1345"/>
      <c r="F2103" s="1346"/>
      <c r="G2103" s="1152">
        <f>TRUNC(SUM(G2101),2)</f>
        <v>51.08</v>
      </c>
      <c r="H2103" s="1230"/>
      <c r="J2103" s="736"/>
      <c r="K2103" s="736"/>
      <c r="L2103" s="736"/>
      <c r="M2103" s="736"/>
      <c r="N2103" s="736"/>
      <c r="O2103" s="736"/>
      <c r="P2103" s="740"/>
    </row>
    <row r="2104" spans="1:16" s="699" customFormat="1" x14ac:dyDescent="0.3">
      <c r="A2104" s="1156"/>
      <c r="B2104" s="1154"/>
      <c r="C2104" s="1154"/>
      <c r="D2104" s="1154"/>
      <c r="E2104" s="1154"/>
      <c r="F2104" s="1155" t="s">
        <v>4627</v>
      </c>
      <c r="G2104" s="1152">
        <f>TRUNC(SUM(G2102:G2103),2)</f>
        <v>67.599999999999994</v>
      </c>
      <c r="H2104" s="1230"/>
      <c r="J2104" s="1233"/>
      <c r="K2104" s="736"/>
      <c r="L2104" s="736"/>
      <c r="M2104" s="736"/>
      <c r="N2104" s="736"/>
      <c r="O2104" s="736"/>
      <c r="P2104" s="740"/>
    </row>
    <row r="2105" spans="1:16" s="879" customFormat="1" ht="14.25" customHeight="1" x14ac:dyDescent="0.3">
      <c r="A2105" s="906"/>
      <c r="B2105" s="801"/>
      <c r="C2105" s="906"/>
      <c r="D2105" s="913"/>
      <c r="E2105" s="906"/>
      <c r="F2105" s="906"/>
      <c r="G2105" s="910"/>
      <c r="H2105" s="1229"/>
    </row>
    <row r="2106" spans="1:16" s="879" customFormat="1" x14ac:dyDescent="0.3">
      <c r="A2106" s="906"/>
      <c r="B2106" s="801"/>
      <c r="C2106" s="906"/>
      <c r="D2106" s="913"/>
      <c r="E2106" s="906"/>
      <c r="F2106" s="906"/>
      <c r="G2106" s="910"/>
      <c r="H2106" s="1229"/>
    </row>
    <row r="2107" spans="1:16" s="893" customFormat="1" ht="26.4" x14ac:dyDescent="0.3">
      <c r="A2107" s="1141" t="s">
        <v>3135</v>
      </c>
      <c r="B2107" s="1142" t="s">
        <v>3136</v>
      </c>
      <c r="C2107" s="1143" t="s">
        <v>3137</v>
      </c>
      <c r="D2107" s="1143" t="s">
        <v>3138</v>
      </c>
      <c r="E2107" s="1144" t="s">
        <v>3139</v>
      </c>
      <c r="F2107" s="1145" t="s">
        <v>4625</v>
      </c>
      <c r="G2107" s="1146" t="s">
        <v>4626</v>
      </c>
      <c r="H2107" s="1230"/>
    </row>
    <row r="2108" spans="1:16" s="893" customFormat="1" ht="4.5" customHeight="1" x14ac:dyDescent="0.3">
      <c r="A2108" s="721"/>
      <c r="B2108" s="721"/>
      <c r="C2108" s="722"/>
      <c r="D2108" s="722"/>
      <c r="E2108" s="723"/>
      <c r="F2108" s="724"/>
      <c r="G2108" s="725"/>
      <c r="H2108" s="1230"/>
    </row>
    <row r="2109" spans="1:16" s="699" customFormat="1" x14ac:dyDescent="0.3">
      <c r="A2109" s="741" t="s">
        <v>1693</v>
      </c>
      <c r="B2109" s="524" t="s">
        <v>1819</v>
      </c>
      <c r="C2109" s="448"/>
      <c r="D2109" s="728"/>
      <c r="E2109" s="448"/>
      <c r="F2109" s="448"/>
      <c r="G2109" s="449"/>
      <c r="H2109" s="1230"/>
      <c r="J2109" s="736"/>
      <c r="K2109" s="736"/>
      <c r="L2109" s="736"/>
      <c r="M2109" s="736"/>
      <c r="N2109" s="736"/>
      <c r="O2109" s="736"/>
      <c r="P2109" s="740"/>
    </row>
    <row r="2110" spans="1:16" s="699" customFormat="1" ht="26.4" x14ac:dyDescent="0.3">
      <c r="A2110" s="741" t="s">
        <v>3639</v>
      </c>
      <c r="B2110" s="524" t="s">
        <v>3455</v>
      </c>
      <c r="C2110" s="451" t="s">
        <v>3141</v>
      </c>
      <c r="D2110" s="451" t="s">
        <v>2569</v>
      </c>
      <c r="E2110" s="452"/>
      <c r="F2110" s="453"/>
      <c r="G2110" s="454"/>
      <c r="H2110" s="1230"/>
      <c r="J2110" s="736"/>
      <c r="K2110" s="736"/>
      <c r="L2110" s="736"/>
      <c r="M2110" s="736"/>
      <c r="N2110" s="736"/>
      <c r="O2110" s="736"/>
      <c r="P2110" s="740"/>
    </row>
    <row r="2111" spans="1:16" s="699" customFormat="1" x14ac:dyDescent="0.3">
      <c r="A2111" s="914"/>
      <c r="B2111" s="743" t="s">
        <v>3960</v>
      </c>
      <c r="C2111" s="746" t="s">
        <v>3141</v>
      </c>
      <c r="D2111" s="746" t="s">
        <v>3142</v>
      </c>
      <c r="E2111" s="747">
        <v>0.79767973742236786</v>
      </c>
      <c r="F2111" s="747">
        <v>15.19</v>
      </c>
      <c r="G2111" s="1163">
        <f>TRUNC(E2111*F2111,2)</f>
        <v>12.11</v>
      </c>
      <c r="H2111" s="1229"/>
      <c r="I2111" s="879"/>
      <c r="J2111" s="1234"/>
      <c r="K2111" s="879"/>
      <c r="L2111" s="736"/>
      <c r="M2111" s="736"/>
      <c r="N2111" s="736"/>
      <c r="O2111" s="736"/>
      <c r="P2111" s="740"/>
    </row>
    <row r="2112" spans="1:16" s="699" customFormat="1" x14ac:dyDescent="0.3">
      <c r="A2112" s="914"/>
      <c r="B2112" s="743" t="s">
        <v>3959</v>
      </c>
      <c r="C2112" s="746" t="s">
        <v>3141</v>
      </c>
      <c r="D2112" s="746" t="s">
        <v>3142</v>
      </c>
      <c r="E2112" s="747">
        <v>0.79767973742236786</v>
      </c>
      <c r="F2112" s="747">
        <v>19.350000000000001</v>
      </c>
      <c r="G2112" s="1163">
        <f>TRUNC(E2112*F2112,2)</f>
        <v>15.43</v>
      </c>
      <c r="H2112" s="1229"/>
      <c r="I2112" s="879"/>
      <c r="J2112" s="1234"/>
      <c r="K2112" s="879"/>
      <c r="L2112" s="736"/>
      <c r="M2112" s="736"/>
      <c r="N2112" s="736"/>
      <c r="O2112" s="736"/>
      <c r="P2112" s="740"/>
    </row>
    <row r="2113" spans="1:16" s="699" customFormat="1" ht="26.4" x14ac:dyDescent="0.3">
      <c r="A2113" s="914"/>
      <c r="B2113" s="727" t="s">
        <v>4222</v>
      </c>
      <c r="C2113" s="728" t="s">
        <v>3145</v>
      </c>
      <c r="D2113" s="728" t="s">
        <v>3133</v>
      </c>
      <c r="E2113" s="747">
        <v>1</v>
      </c>
      <c r="F2113" s="747">
        <v>66.52</v>
      </c>
      <c r="G2113" s="1163">
        <f>TRUNC(E2113*F2113,2)</f>
        <v>66.52</v>
      </c>
      <c r="H2113" s="1229"/>
      <c r="I2113" s="879"/>
      <c r="J2113" s="1234"/>
      <c r="K2113" s="879"/>
      <c r="L2113" s="736"/>
      <c r="M2113" s="736"/>
      <c r="N2113" s="736"/>
      <c r="O2113" s="736"/>
      <c r="P2113" s="740"/>
    </row>
    <row r="2114" spans="1:16" s="699" customFormat="1" x14ac:dyDescent="0.3">
      <c r="A2114" s="1344" t="s">
        <v>4471</v>
      </c>
      <c r="B2114" s="1345"/>
      <c r="C2114" s="1345"/>
      <c r="D2114" s="1345"/>
      <c r="E2114" s="1345"/>
      <c r="F2114" s="1346"/>
      <c r="G2114" s="1152">
        <f>TRUNC(SUM(G2111:G2112),2)</f>
        <v>27.54</v>
      </c>
      <c r="H2114" s="1230"/>
      <c r="J2114" s="736"/>
      <c r="K2114" s="736"/>
      <c r="L2114" s="736"/>
      <c r="M2114" s="736"/>
      <c r="N2114" s="736"/>
      <c r="O2114" s="736"/>
      <c r="P2114" s="740"/>
    </row>
    <row r="2115" spans="1:16" s="699" customFormat="1" x14ac:dyDescent="0.3">
      <c r="A2115" s="1344" t="s">
        <v>4472</v>
      </c>
      <c r="B2115" s="1345"/>
      <c r="C2115" s="1345"/>
      <c r="D2115" s="1345"/>
      <c r="E2115" s="1345"/>
      <c r="F2115" s="1346"/>
      <c r="G2115" s="1152">
        <f>TRUNC(SUM(G2113),2)</f>
        <v>66.52</v>
      </c>
      <c r="H2115" s="1230"/>
      <c r="J2115" s="736"/>
      <c r="K2115" s="736"/>
      <c r="L2115" s="736"/>
      <c r="M2115" s="736"/>
      <c r="N2115" s="736"/>
      <c r="O2115" s="736"/>
      <c r="P2115" s="740"/>
    </row>
    <row r="2116" spans="1:16" s="699" customFormat="1" x14ac:dyDescent="0.3">
      <c r="A2116" s="1156"/>
      <c r="B2116" s="1154"/>
      <c r="C2116" s="1154"/>
      <c r="D2116" s="1154"/>
      <c r="E2116" s="1154"/>
      <c r="F2116" s="1155" t="s">
        <v>4627</v>
      </c>
      <c r="G2116" s="1152">
        <f>TRUNC(SUM(G2114:G2115),2)</f>
        <v>94.06</v>
      </c>
      <c r="H2116" s="1230"/>
      <c r="J2116" s="1233"/>
      <c r="K2116" s="736"/>
      <c r="L2116" s="736"/>
      <c r="M2116" s="736"/>
      <c r="N2116" s="736"/>
      <c r="O2116" s="736"/>
      <c r="P2116" s="740"/>
    </row>
    <row r="2117" spans="1:16" s="879" customFormat="1" ht="14.25" customHeight="1" x14ac:dyDescent="0.3">
      <c r="A2117" s="906"/>
      <c r="B2117" s="801"/>
      <c r="C2117" s="906"/>
      <c r="D2117" s="913"/>
      <c r="E2117" s="906"/>
      <c r="F2117" s="906"/>
      <c r="G2117" s="910"/>
      <c r="H2117" s="1229"/>
    </row>
    <row r="2118" spans="1:16" s="879" customFormat="1" x14ac:dyDescent="0.3">
      <c r="A2118" s="906"/>
      <c r="B2118" s="801"/>
      <c r="C2118" s="906"/>
      <c r="D2118" s="913"/>
      <c r="E2118" s="906"/>
      <c r="F2118" s="906"/>
      <c r="G2118" s="910"/>
      <c r="H2118" s="1229"/>
    </row>
    <row r="2119" spans="1:16" s="893" customFormat="1" ht="26.4" x14ac:dyDescent="0.3">
      <c r="A2119" s="1141" t="s">
        <v>3135</v>
      </c>
      <c r="B2119" s="1142" t="s">
        <v>3136</v>
      </c>
      <c r="C2119" s="1143" t="s">
        <v>3137</v>
      </c>
      <c r="D2119" s="1143" t="s">
        <v>3138</v>
      </c>
      <c r="E2119" s="1144" t="s">
        <v>3139</v>
      </c>
      <c r="F2119" s="1145" t="s">
        <v>4625</v>
      </c>
      <c r="G2119" s="1146" t="s">
        <v>4626</v>
      </c>
      <c r="H2119" s="1230"/>
    </row>
    <row r="2120" spans="1:16" s="893" customFormat="1" ht="4.5" customHeight="1" x14ac:dyDescent="0.3">
      <c r="A2120" s="721"/>
      <c r="B2120" s="721"/>
      <c r="C2120" s="722"/>
      <c r="D2120" s="722"/>
      <c r="E2120" s="723"/>
      <c r="F2120" s="724"/>
      <c r="G2120" s="725"/>
      <c r="H2120" s="1230"/>
    </row>
    <row r="2121" spans="1:16" s="699" customFormat="1" x14ac:dyDescent="0.3">
      <c r="A2121" s="741" t="s">
        <v>1693</v>
      </c>
      <c r="B2121" s="524" t="s">
        <v>1819</v>
      </c>
      <c r="C2121" s="448"/>
      <c r="D2121" s="728"/>
      <c r="E2121" s="448"/>
      <c r="F2121" s="448"/>
      <c r="G2121" s="449"/>
      <c r="H2121" s="1230"/>
      <c r="J2121" s="736"/>
      <c r="K2121" s="736"/>
      <c r="L2121" s="736"/>
      <c r="M2121" s="736"/>
      <c r="N2121" s="736"/>
      <c r="O2121" s="736"/>
      <c r="P2121" s="740"/>
    </row>
    <row r="2122" spans="1:16" s="699" customFormat="1" ht="26.4" x14ac:dyDescent="0.3">
      <c r="A2122" s="741" t="s">
        <v>3640</v>
      </c>
      <c r="B2122" s="524" t="s">
        <v>3642</v>
      </c>
      <c r="C2122" s="451" t="s">
        <v>3141</v>
      </c>
      <c r="D2122" s="451" t="s">
        <v>2569</v>
      </c>
      <c r="E2122" s="452"/>
      <c r="F2122" s="453"/>
      <c r="G2122" s="454"/>
      <c r="H2122" s="1230"/>
      <c r="J2122" s="736"/>
      <c r="K2122" s="736"/>
      <c r="L2122" s="736"/>
      <c r="M2122" s="736"/>
      <c r="N2122" s="736"/>
      <c r="O2122" s="736"/>
      <c r="P2122" s="740"/>
    </row>
    <row r="2123" spans="1:16" s="699" customFormat="1" x14ac:dyDescent="0.3">
      <c r="A2123" s="914"/>
      <c r="B2123" s="743" t="s">
        <v>3960</v>
      </c>
      <c r="C2123" s="746" t="s">
        <v>3141</v>
      </c>
      <c r="D2123" s="746" t="s">
        <v>3142</v>
      </c>
      <c r="E2123" s="747">
        <v>5.52</v>
      </c>
      <c r="F2123" s="747">
        <v>15.19</v>
      </c>
      <c r="G2123" s="1163">
        <f>TRUNC(E2123*F2123,2)</f>
        <v>83.84</v>
      </c>
      <c r="H2123" s="1229"/>
      <c r="I2123" s="1233"/>
      <c r="J2123" s="1234"/>
      <c r="K2123" s="879"/>
      <c r="L2123" s="736"/>
      <c r="M2123" s="736"/>
      <c r="N2123" s="736"/>
      <c r="O2123" s="736"/>
      <c r="P2123" s="740"/>
    </row>
    <row r="2124" spans="1:16" s="699" customFormat="1" x14ac:dyDescent="0.3">
      <c r="A2124" s="914"/>
      <c r="B2124" s="743" t="s">
        <v>3959</v>
      </c>
      <c r="C2124" s="746" t="s">
        <v>3141</v>
      </c>
      <c r="D2124" s="746" t="s">
        <v>3142</v>
      </c>
      <c r="E2124" s="747">
        <v>5.52</v>
      </c>
      <c r="F2124" s="747">
        <v>19.350000000000001</v>
      </c>
      <c r="G2124" s="1163">
        <f>TRUNC(E2124*F2124,2)</f>
        <v>106.81</v>
      </c>
      <c r="H2124" s="1229"/>
      <c r="I2124" s="879"/>
      <c r="J2124" s="1234"/>
      <c r="K2124" s="879"/>
      <c r="L2124" s="736"/>
      <c r="M2124" s="736"/>
      <c r="N2124" s="736"/>
      <c r="O2124" s="736"/>
      <c r="P2124" s="740"/>
    </row>
    <row r="2125" spans="1:16" s="699" customFormat="1" x14ac:dyDescent="0.3">
      <c r="A2125" s="914"/>
      <c r="B2125" s="727" t="s">
        <v>4224</v>
      </c>
      <c r="C2125" s="728" t="s">
        <v>3145</v>
      </c>
      <c r="D2125" s="728" t="s">
        <v>3133</v>
      </c>
      <c r="E2125" s="747">
        <v>1</v>
      </c>
      <c r="F2125" s="747">
        <v>237.12</v>
      </c>
      <c r="G2125" s="1163">
        <f>TRUNC(E2125*F2125,2)</f>
        <v>237.12</v>
      </c>
      <c r="H2125" s="1229"/>
      <c r="I2125" s="879"/>
      <c r="J2125" s="1234"/>
      <c r="K2125" s="879"/>
      <c r="L2125" s="736"/>
      <c r="M2125" s="736"/>
      <c r="N2125" s="736"/>
      <c r="O2125" s="736"/>
      <c r="P2125" s="740"/>
    </row>
    <row r="2126" spans="1:16" s="699" customFormat="1" x14ac:dyDescent="0.3">
      <c r="A2126" s="1344" t="s">
        <v>4471</v>
      </c>
      <c r="B2126" s="1345"/>
      <c r="C2126" s="1345"/>
      <c r="D2126" s="1345"/>
      <c r="E2126" s="1345"/>
      <c r="F2126" s="1346"/>
      <c r="G2126" s="1152">
        <f>TRUNC(SUM(G2123:G2124),2)</f>
        <v>190.65</v>
      </c>
      <c r="H2126" s="1230"/>
      <c r="J2126" s="736"/>
      <c r="K2126" s="736"/>
      <c r="L2126" s="736"/>
      <c r="M2126" s="736"/>
      <c r="N2126" s="736"/>
      <c r="O2126" s="736"/>
      <c r="P2126" s="740"/>
    </row>
    <row r="2127" spans="1:16" s="699" customFormat="1" x14ac:dyDescent="0.3">
      <c r="A2127" s="1344" t="s">
        <v>4472</v>
      </c>
      <c r="B2127" s="1345"/>
      <c r="C2127" s="1345"/>
      <c r="D2127" s="1345"/>
      <c r="E2127" s="1345"/>
      <c r="F2127" s="1346"/>
      <c r="G2127" s="1152">
        <f>TRUNC(SUM(G2125),2)</f>
        <v>237.12</v>
      </c>
      <c r="H2127" s="1230"/>
      <c r="J2127" s="736"/>
      <c r="K2127" s="736"/>
      <c r="L2127" s="736"/>
      <c r="M2127" s="736"/>
      <c r="N2127" s="736"/>
      <c r="O2127" s="736"/>
      <c r="P2127" s="740"/>
    </row>
    <row r="2128" spans="1:16" s="699" customFormat="1" x14ac:dyDescent="0.3">
      <c r="A2128" s="1156"/>
      <c r="B2128" s="1154"/>
      <c r="C2128" s="1154"/>
      <c r="D2128" s="1154"/>
      <c r="E2128" s="1154"/>
      <c r="F2128" s="1155" t="s">
        <v>4627</v>
      </c>
      <c r="G2128" s="1152">
        <f>TRUNC(SUM(G2126:G2127),2)</f>
        <v>427.77</v>
      </c>
      <c r="H2128" s="1230"/>
      <c r="J2128" s="736"/>
      <c r="K2128" s="736"/>
      <c r="L2128" s="736"/>
      <c r="M2128" s="736"/>
      <c r="N2128" s="736"/>
      <c r="O2128" s="736"/>
      <c r="P2128" s="740"/>
    </row>
    <row r="2129" spans="1:16" s="879" customFormat="1" ht="14.25" customHeight="1" x14ac:dyDescent="0.3">
      <c r="A2129" s="906"/>
      <c r="B2129" s="801"/>
      <c r="C2129" s="906"/>
      <c r="D2129" s="913"/>
      <c r="E2129" s="906"/>
      <c r="F2129" s="906"/>
      <c r="G2129" s="910"/>
      <c r="H2129" s="1229"/>
    </row>
    <row r="2130" spans="1:16" s="879" customFormat="1" x14ac:dyDescent="0.3">
      <c r="A2130" s="906"/>
      <c r="B2130" s="801"/>
      <c r="C2130" s="906"/>
      <c r="D2130" s="913"/>
      <c r="E2130" s="906"/>
      <c r="F2130" s="906"/>
      <c r="G2130" s="910"/>
      <c r="H2130" s="1229"/>
    </row>
    <row r="2131" spans="1:16" s="893" customFormat="1" ht="26.4" x14ac:dyDescent="0.3">
      <c r="A2131" s="1141" t="s">
        <v>3135</v>
      </c>
      <c r="B2131" s="1142" t="s">
        <v>3136</v>
      </c>
      <c r="C2131" s="1143" t="s">
        <v>3137</v>
      </c>
      <c r="D2131" s="1143" t="s">
        <v>3138</v>
      </c>
      <c r="E2131" s="1144" t="s">
        <v>3139</v>
      </c>
      <c r="F2131" s="1145" t="s">
        <v>4625</v>
      </c>
      <c r="G2131" s="1146" t="s">
        <v>4626</v>
      </c>
      <c r="H2131" s="1230"/>
    </row>
    <row r="2132" spans="1:16" s="893" customFormat="1" ht="4.5" customHeight="1" x14ac:dyDescent="0.3">
      <c r="A2132" s="721"/>
      <c r="B2132" s="721"/>
      <c r="C2132" s="722"/>
      <c r="D2132" s="722"/>
      <c r="E2132" s="723"/>
      <c r="F2132" s="724"/>
      <c r="G2132" s="725"/>
      <c r="H2132" s="1230"/>
    </row>
    <row r="2133" spans="1:16" s="699" customFormat="1" x14ac:dyDescent="0.3">
      <c r="A2133" s="741" t="s">
        <v>1693</v>
      </c>
      <c r="B2133" s="524" t="s">
        <v>1819</v>
      </c>
      <c r="C2133" s="448"/>
      <c r="D2133" s="728"/>
      <c r="E2133" s="448"/>
      <c r="F2133" s="448"/>
      <c r="G2133" s="449"/>
      <c r="H2133" s="1230"/>
      <c r="J2133" s="736"/>
      <c r="K2133" s="736"/>
      <c r="L2133" s="736"/>
      <c r="M2133" s="736"/>
      <c r="N2133" s="736"/>
      <c r="O2133" s="736"/>
      <c r="P2133" s="740"/>
    </row>
    <row r="2134" spans="1:16" s="699" customFormat="1" ht="26.4" x14ac:dyDescent="0.3">
      <c r="A2134" s="741" t="s">
        <v>4352</v>
      </c>
      <c r="B2134" s="854" t="s">
        <v>4351</v>
      </c>
      <c r="C2134" s="451" t="s">
        <v>3141</v>
      </c>
      <c r="D2134" s="451" t="s">
        <v>2569</v>
      </c>
      <c r="E2134" s="452"/>
      <c r="F2134" s="453"/>
      <c r="G2134" s="454"/>
      <c r="H2134" s="1230"/>
      <c r="J2134" s="736"/>
      <c r="K2134" s="736"/>
      <c r="L2134" s="736"/>
      <c r="M2134" s="736"/>
      <c r="N2134" s="736"/>
      <c r="O2134" s="736"/>
      <c r="P2134" s="740"/>
    </row>
    <row r="2135" spans="1:16" s="699" customFormat="1" x14ac:dyDescent="0.3">
      <c r="A2135" s="914"/>
      <c r="B2135" s="743" t="s">
        <v>3960</v>
      </c>
      <c r="C2135" s="746" t="s">
        <v>3141</v>
      </c>
      <c r="D2135" s="746" t="s">
        <v>3142</v>
      </c>
      <c r="E2135" s="747">
        <v>0.47839778853968207</v>
      </c>
      <c r="F2135" s="747">
        <v>15.19</v>
      </c>
      <c r="G2135" s="1163">
        <f>TRUNC(E2135*F2135,2)</f>
        <v>7.26</v>
      </c>
      <c r="H2135" s="1229"/>
      <c r="I2135" s="879"/>
      <c r="J2135" s="1234"/>
      <c r="K2135" s="879"/>
      <c r="L2135" s="736"/>
      <c r="M2135" s="736"/>
      <c r="N2135" s="736"/>
      <c r="O2135" s="736"/>
      <c r="P2135" s="740"/>
    </row>
    <row r="2136" spans="1:16" s="699" customFormat="1" x14ac:dyDescent="0.3">
      <c r="A2136" s="914"/>
      <c r="B2136" s="743" t="s">
        <v>3959</v>
      </c>
      <c r="C2136" s="746" t="s">
        <v>3141</v>
      </c>
      <c r="D2136" s="746" t="s">
        <v>3142</v>
      </c>
      <c r="E2136" s="747">
        <v>0.47860784245342064</v>
      </c>
      <c r="F2136" s="747">
        <v>19.350000000000001</v>
      </c>
      <c r="G2136" s="1163">
        <f>TRUNC(E2136*F2136,2)</f>
        <v>9.26</v>
      </c>
      <c r="H2136" s="1229"/>
      <c r="I2136" s="879"/>
      <c r="J2136" s="1234"/>
      <c r="K2136" s="879"/>
      <c r="L2136" s="736"/>
      <c r="M2136" s="736"/>
      <c r="N2136" s="736"/>
      <c r="O2136" s="736"/>
      <c r="P2136" s="740"/>
    </row>
    <row r="2137" spans="1:16" s="699" customFormat="1" x14ac:dyDescent="0.3">
      <c r="A2137" s="914"/>
      <c r="B2137" s="727" t="s">
        <v>4353</v>
      </c>
      <c r="C2137" s="728" t="s">
        <v>3145</v>
      </c>
      <c r="D2137" s="728" t="s">
        <v>3133</v>
      </c>
      <c r="E2137" s="747">
        <v>1</v>
      </c>
      <c r="F2137" s="747">
        <v>510.52</v>
      </c>
      <c r="G2137" s="1163">
        <f>TRUNC(E2137*F2137,2)</f>
        <v>510.52</v>
      </c>
      <c r="H2137" s="1229"/>
      <c r="I2137" s="879"/>
      <c r="J2137" s="1234"/>
      <c r="K2137" s="879"/>
      <c r="L2137" s="736"/>
      <c r="M2137" s="736"/>
      <c r="N2137" s="736"/>
      <c r="O2137" s="736"/>
      <c r="P2137" s="740"/>
    </row>
    <row r="2138" spans="1:16" s="699" customFormat="1" x14ac:dyDescent="0.3">
      <c r="A2138" s="1344" t="s">
        <v>4471</v>
      </c>
      <c r="B2138" s="1345"/>
      <c r="C2138" s="1345"/>
      <c r="D2138" s="1345"/>
      <c r="E2138" s="1345"/>
      <c r="F2138" s="1346"/>
      <c r="G2138" s="1152">
        <f>TRUNC(SUM(G2135:G2136),2)</f>
        <v>16.52</v>
      </c>
      <c r="H2138" s="1230"/>
      <c r="J2138" s="736"/>
      <c r="K2138" s="736"/>
      <c r="L2138" s="736"/>
      <c r="M2138" s="736"/>
      <c r="N2138" s="736"/>
      <c r="O2138" s="736"/>
      <c r="P2138" s="740"/>
    </row>
    <row r="2139" spans="1:16" s="699" customFormat="1" x14ac:dyDescent="0.3">
      <c r="A2139" s="1344" t="s">
        <v>4472</v>
      </c>
      <c r="B2139" s="1345"/>
      <c r="C2139" s="1345"/>
      <c r="D2139" s="1345"/>
      <c r="E2139" s="1345"/>
      <c r="F2139" s="1346"/>
      <c r="G2139" s="1152">
        <f>TRUNC(SUM(G2137),2)</f>
        <v>510.52</v>
      </c>
      <c r="H2139" s="1230"/>
      <c r="J2139" s="736"/>
      <c r="K2139" s="736"/>
      <c r="L2139" s="736"/>
      <c r="M2139" s="736"/>
      <c r="N2139" s="736"/>
      <c r="O2139" s="736"/>
      <c r="P2139" s="740"/>
    </row>
    <row r="2140" spans="1:16" s="699" customFormat="1" x14ac:dyDescent="0.3">
      <c r="A2140" s="1156"/>
      <c r="B2140" s="1154"/>
      <c r="C2140" s="1154"/>
      <c r="D2140" s="1154"/>
      <c r="E2140" s="1154"/>
      <c r="F2140" s="1155" t="s">
        <v>4627</v>
      </c>
      <c r="G2140" s="1152">
        <f>TRUNC(SUM(G2138:G2139),2)</f>
        <v>527.04</v>
      </c>
      <c r="H2140" s="1230"/>
      <c r="J2140" s="1233"/>
      <c r="K2140" s="736"/>
      <c r="L2140" s="736"/>
      <c r="M2140" s="736"/>
      <c r="N2140" s="736"/>
      <c r="O2140" s="736"/>
      <c r="P2140" s="740"/>
    </row>
    <row r="2141" spans="1:16" s="879" customFormat="1" ht="14.25" customHeight="1" x14ac:dyDescent="0.3">
      <c r="A2141" s="906"/>
      <c r="B2141" s="801"/>
      <c r="C2141" s="906"/>
      <c r="D2141" s="913"/>
      <c r="E2141" s="906"/>
      <c r="F2141" s="906"/>
      <c r="G2141" s="910"/>
      <c r="H2141" s="1229"/>
    </row>
    <row r="2142" spans="1:16" s="879" customFormat="1" x14ac:dyDescent="0.3">
      <c r="A2142" s="906"/>
      <c r="B2142" s="801"/>
      <c r="C2142" s="906"/>
      <c r="D2142" s="913"/>
      <c r="E2142" s="906"/>
      <c r="F2142" s="906"/>
      <c r="G2142" s="910"/>
      <c r="H2142" s="1229"/>
    </row>
    <row r="2143" spans="1:16" s="893" customFormat="1" ht="26.4" x14ac:dyDescent="0.3">
      <c r="A2143" s="1141" t="s">
        <v>3135</v>
      </c>
      <c r="B2143" s="1142" t="s">
        <v>3136</v>
      </c>
      <c r="C2143" s="1143" t="s">
        <v>3137</v>
      </c>
      <c r="D2143" s="1143" t="s">
        <v>3138</v>
      </c>
      <c r="E2143" s="1144" t="s">
        <v>3139</v>
      </c>
      <c r="F2143" s="1145" t="s">
        <v>4625</v>
      </c>
      <c r="G2143" s="1146" t="s">
        <v>4626</v>
      </c>
      <c r="H2143" s="1230"/>
    </row>
    <row r="2144" spans="1:16" s="893" customFormat="1" ht="4.5" customHeight="1" x14ac:dyDescent="0.3">
      <c r="A2144" s="721"/>
      <c r="B2144" s="721"/>
      <c r="C2144" s="722"/>
      <c r="D2144" s="722"/>
      <c r="E2144" s="723"/>
      <c r="F2144" s="724"/>
      <c r="G2144" s="725"/>
      <c r="H2144" s="1230"/>
    </row>
    <row r="2145" spans="1:16" s="699" customFormat="1" x14ac:dyDescent="0.3">
      <c r="A2145" s="741" t="s">
        <v>1693</v>
      </c>
      <c r="B2145" s="524" t="s">
        <v>1819</v>
      </c>
      <c r="C2145" s="448"/>
      <c r="D2145" s="728"/>
      <c r="E2145" s="448"/>
      <c r="F2145" s="448"/>
      <c r="G2145" s="449"/>
      <c r="H2145" s="1230"/>
      <c r="J2145" s="736"/>
      <c r="K2145" s="736"/>
      <c r="L2145" s="736"/>
      <c r="M2145" s="736"/>
      <c r="N2145" s="736"/>
      <c r="O2145" s="736"/>
      <c r="P2145" s="740"/>
    </row>
    <row r="2146" spans="1:16" s="699" customFormat="1" ht="26.4" x14ac:dyDescent="0.3">
      <c r="A2146" s="741" t="s">
        <v>4355</v>
      </c>
      <c r="B2146" s="854" t="s">
        <v>4354</v>
      </c>
      <c r="C2146" s="451" t="s">
        <v>3141</v>
      </c>
      <c r="D2146" s="451" t="s">
        <v>2569</v>
      </c>
      <c r="E2146" s="452"/>
      <c r="F2146" s="453"/>
      <c r="G2146" s="454"/>
      <c r="H2146" s="1230"/>
      <c r="J2146" s="736"/>
      <c r="K2146" s="736"/>
      <c r="L2146" s="736"/>
      <c r="M2146" s="736"/>
      <c r="N2146" s="736"/>
      <c r="O2146" s="736"/>
      <c r="P2146" s="740"/>
    </row>
    <row r="2147" spans="1:16" s="699" customFormat="1" x14ac:dyDescent="0.3">
      <c r="A2147" s="914"/>
      <c r="B2147" s="743" t="s">
        <v>3960</v>
      </c>
      <c r="C2147" s="746" t="s">
        <v>3141</v>
      </c>
      <c r="D2147" s="746" t="s">
        <v>3142</v>
      </c>
      <c r="E2147" s="747">
        <v>4.402730031961247</v>
      </c>
      <c r="F2147" s="747">
        <v>15.19</v>
      </c>
      <c r="G2147" s="1163">
        <f>TRUNC(E2147*F2147,2)</f>
        <v>66.87</v>
      </c>
      <c r="H2147" s="1229"/>
      <c r="I2147" s="879"/>
      <c r="J2147" s="1234"/>
      <c r="K2147" s="879"/>
      <c r="L2147" s="736"/>
      <c r="M2147" s="736"/>
      <c r="N2147" s="736"/>
      <c r="O2147" s="736"/>
      <c r="P2147" s="740"/>
    </row>
    <row r="2148" spans="1:16" s="699" customFormat="1" x14ac:dyDescent="0.3">
      <c r="A2148" s="914"/>
      <c r="B2148" s="743" t="s">
        <v>3959</v>
      </c>
      <c r="C2148" s="746" t="s">
        <v>3141</v>
      </c>
      <c r="D2148" s="746" t="s">
        <v>3142</v>
      </c>
      <c r="E2148" s="747">
        <v>4.4031097030533903</v>
      </c>
      <c r="F2148" s="747">
        <v>19.350000000000001</v>
      </c>
      <c r="G2148" s="1163">
        <f>TRUNC(E2148*F2148,2)</f>
        <v>85.2</v>
      </c>
      <c r="H2148" s="1229"/>
      <c r="I2148" s="879"/>
      <c r="J2148" s="1234"/>
      <c r="K2148" s="879"/>
      <c r="L2148" s="736"/>
      <c r="M2148" s="736"/>
      <c r="N2148" s="736"/>
      <c r="O2148" s="736"/>
      <c r="P2148" s="740"/>
    </row>
    <row r="2149" spans="1:16" s="699" customFormat="1" x14ac:dyDescent="0.3">
      <c r="A2149" s="914"/>
      <c r="B2149" s="727" t="s">
        <v>4356</v>
      </c>
      <c r="C2149" s="728" t="s">
        <v>3145</v>
      </c>
      <c r="D2149" s="728" t="s">
        <v>3133</v>
      </c>
      <c r="E2149" s="747">
        <v>1</v>
      </c>
      <c r="F2149" s="747">
        <v>313.54000000000002</v>
      </c>
      <c r="G2149" s="1163">
        <f>TRUNC(E2149*F2149,2)</f>
        <v>313.54000000000002</v>
      </c>
      <c r="H2149" s="1229"/>
      <c r="I2149" s="879"/>
      <c r="J2149" s="1234"/>
      <c r="K2149" s="879"/>
      <c r="L2149" s="736"/>
      <c r="M2149" s="736"/>
      <c r="N2149" s="736"/>
      <c r="O2149" s="736"/>
      <c r="P2149" s="740"/>
    </row>
    <row r="2150" spans="1:16" s="699" customFormat="1" x14ac:dyDescent="0.3">
      <c r="A2150" s="1344" t="s">
        <v>4471</v>
      </c>
      <c r="B2150" s="1345"/>
      <c r="C2150" s="1345"/>
      <c r="D2150" s="1345"/>
      <c r="E2150" s="1345"/>
      <c r="F2150" s="1346"/>
      <c r="G2150" s="1152">
        <f>TRUNC(SUM(G2147:G2148),2)</f>
        <v>152.07</v>
      </c>
      <c r="H2150" s="1230"/>
      <c r="J2150" s="736"/>
      <c r="K2150" s="736"/>
      <c r="L2150" s="736"/>
      <c r="M2150" s="736"/>
      <c r="N2150" s="736"/>
      <c r="O2150" s="736"/>
      <c r="P2150" s="740"/>
    </row>
    <row r="2151" spans="1:16" s="699" customFormat="1" x14ac:dyDescent="0.3">
      <c r="A2151" s="1344" t="s">
        <v>4472</v>
      </c>
      <c r="B2151" s="1345"/>
      <c r="C2151" s="1345"/>
      <c r="D2151" s="1345"/>
      <c r="E2151" s="1345"/>
      <c r="F2151" s="1346"/>
      <c r="G2151" s="1152">
        <f>TRUNC(SUM(G2149),2)</f>
        <v>313.54000000000002</v>
      </c>
      <c r="H2151" s="1230"/>
      <c r="J2151" s="736"/>
      <c r="K2151" s="736"/>
      <c r="L2151" s="736"/>
      <c r="M2151" s="736"/>
      <c r="N2151" s="736"/>
      <c r="O2151" s="736"/>
      <c r="P2151" s="740"/>
    </row>
    <row r="2152" spans="1:16" s="699" customFormat="1" x14ac:dyDescent="0.3">
      <c r="A2152" s="1156"/>
      <c r="B2152" s="1154"/>
      <c r="C2152" s="1154"/>
      <c r="D2152" s="1154"/>
      <c r="E2152" s="1154"/>
      <c r="F2152" s="1155" t="s">
        <v>4627</v>
      </c>
      <c r="G2152" s="1152">
        <f>TRUNC(SUM(G2150:G2151),2)</f>
        <v>465.61</v>
      </c>
      <c r="H2152" s="1230"/>
      <c r="J2152" s="1233"/>
      <c r="K2152" s="736"/>
      <c r="L2152" s="736"/>
      <c r="M2152" s="736"/>
      <c r="N2152" s="736"/>
      <c r="O2152" s="736"/>
      <c r="P2152" s="740"/>
    </row>
    <row r="2153" spans="1:16" s="879" customFormat="1" ht="3" customHeight="1" x14ac:dyDescent="0.3">
      <c r="A2153" s="906"/>
      <c r="B2153" s="801"/>
      <c r="C2153" s="906"/>
      <c r="D2153" s="913"/>
      <c r="E2153" s="906"/>
      <c r="F2153" s="906"/>
      <c r="G2153" s="910"/>
      <c r="H2153" s="1229"/>
    </row>
    <row r="2154" spans="1:16" s="879" customFormat="1" ht="3" customHeight="1" x14ac:dyDescent="0.3">
      <c r="A2154" s="906"/>
      <c r="B2154" s="801"/>
      <c r="C2154" s="906"/>
      <c r="D2154" s="913"/>
      <c r="E2154" s="906"/>
      <c r="F2154" s="906"/>
      <c r="G2154" s="910"/>
      <c r="H2154" s="1229"/>
    </row>
    <row r="2155" spans="1:16" s="893" customFormat="1" ht="26.4" x14ac:dyDescent="0.3">
      <c r="A2155" s="1141" t="s">
        <v>3135</v>
      </c>
      <c r="B2155" s="1142" t="s">
        <v>3136</v>
      </c>
      <c r="C2155" s="1143" t="s">
        <v>3137</v>
      </c>
      <c r="D2155" s="1143" t="s">
        <v>3138</v>
      </c>
      <c r="E2155" s="1144" t="s">
        <v>3139</v>
      </c>
      <c r="F2155" s="1145" t="s">
        <v>4625</v>
      </c>
      <c r="G2155" s="1146" t="s">
        <v>4626</v>
      </c>
      <c r="H2155" s="1230"/>
    </row>
    <row r="2156" spans="1:16" s="893" customFormat="1" ht="4.5" customHeight="1" x14ac:dyDescent="0.3">
      <c r="A2156" s="721"/>
      <c r="B2156" s="721"/>
      <c r="C2156" s="722"/>
      <c r="D2156" s="722"/>
      <c r="E2156" s="723"/>
      <c r="F2156" s="724"/>
      <c r="G2156" s="725"/>
      <c r="H2156" s="1230"/>
    </row>
    <row r="2157" spans="1:16" s="699" customFormat="1" x14ac:dyDescent="0.3">
      <c r="A2157" s="741" t="s">
        <v>1728</v>
      </c>
      <c r="B2157" s="524" t="s">
        <v>1851</v>
      </c>
      <c r="C2157" s="448"/>
      <c r="D2157" s="728"/>
      <c r="E2157" s="448"/>
      <c r="F2157" s="448"/>
      <c r="G2157" s="449"/>
      <c r="H2157" s="1230"/>
      <c r="J2157" s="736"/>
      <c r="K2157" s="736"/>
      <c r="L2157" s="736"/>
      <c r="M2157" s="736"/>
      <c r="N2157" s="736"/>
      <c r="O2157" s="736"/>
      <c r="P2157" s="740"/>
    </row>
    <row r="2158" spans="1:16" s="699" customFormat="1" ht="52.8" x14ac:dyDescent="0.3">
      <c r="A2158" s="741" t="s">
        <v>4358</v>
      </c>
      <c r="B2158" s="854" t="s">
        <v>4357</v>
      </c>
      <c r="C2158" s="856" t="s">
        <v>3141</v>
      </c>
      <c r="D2158" s="856" t="s">
        <v>2569</v>
      </c>
      <c r="E2158" s="452"/>
      <c r="F2158" s="453"/>
      <c r="G2158" s="454"/>
      <c r="H2158" s="1230"/>
      <c r="J2158" s="736"/>
      <c r="K2158" s="736"/>
      <c r="L2158" s="736"/>
      <c r="M2158" s="736"/>
      <c r="N2158" s="736"/>
      <c r="O2158" s="736"/>
      <c r="P2158" s="740"/>
    </row>
    <row r="2159" spans="1:16" s="699" customFormat="1" x14ac:dyDescent="0.3">
      <c r="A2159" s="914"/>
      <c r="B2159" s="743" t="s">
        <v>3959</v>
      </c>
      <c r="C2159" s="746" t="s">
        <v>3141</v>
      </c>
      <c r="D2159" s="746" t="s">
        <v>3142</v>
      </c>
      <c r="E2159" s="747">
        <v>4.4031097030533912</v>
      </c>
      <c r="F2159" s="747">
        <v>19.350000000000001</v>
      </c>
      <c r="G2159" s="1163">
        <f>TRUNC(E2159*F2159,2)</f>
        <v>85.2</v>
      </c>
      <c r="H2159" s="1229"/>
      <c r="I2159" s="879"/>
      <c r="J2159" s="1234"/>
      <c r="K2159" s="879"/>
      <c r="L2159" s="879"/>
      <c r="M2159" s="736"/>
      <c r="N2159" s="736"/>
      <c r="O2159" s="736"/>
      <c r="P2159" s="740"/>
    </row>
    <row r="2160" spans="1:16" s="699" customFormat="1" ht="26.4" x14ac:dyDescent="0.3">
      <c r="A2160" s="914"/>
      <c r="B2160" s="727" t="s">
        <v>4359</v>
      </c>
      <c r="C2160" s="728" t="s">
        <v>3145</v>
      </c>
      <c r="D2160" s="728" t="s">
        <v>3133</v>
      </c>
      <c r="E2160" s="747">
        <v>1</v>
      </c>
      <c r="F2160" s="747">
        <v>227.09144444677392</v>
      </c>
      <c r="G2160" s="1163">
        <f>TRUNC(E2160*F2160,2)</f>
        <v>227.09</v>
      </c>
      <c r="H2160" s="1229"/>
      <c r="I2160" s="879"/>
      <c r="J2160" s="1234"/>
      <c r="K2160" s="879"/>
      <c r="L2160" s="879"/>
      <c r="M2160" s="736"/>
      <c r="N2160" s="736"/>
      <c r="O2160" s="736"/>
      <c r="P2160" s="740"/>
    </row>
    <row r="2161" spans="1:16" s="699" customFormat="1" x14ac:dyDescent="0.3">
      <c r="A2161" s="1344" t="s">
        <v>4471</v>
      </c>
      <c r="B2161" s="1345"/>
      <c r="C2161" s="1345"/>
      <c r="D2161" s="1345"/>
      <c r="E2161" s="1345"/>
      <c r="F2161" s="1346"/>
      <c r="G2161" s="1152">
        <f>TRUNC(SUM(G2159),2)</f>
        <v>85.2</v>
      </c>
      <c r="H2161" s="1230"/>
      <c r="J2161" s="736"/>
      <c r="K2161" s="736"/>
      <c r="L2161" s="736"/>
      <c r="M2161" s="736"/>
      <c r="N2161" s="736"/>
      <c r="O2161" s="736"/>
      <c r="P2161" s="740"/>
    </row>
    <row r="2162" spans="1:16" s="699" customFormat="1" x14ac:dyDescent="0.3">
      <c r="A2162" s="1344" t="s">
        <v>4472</v>
      </c>
      <c r="B2162" s="1345"/>
      <c r="C2162" s="1345"/>
      <c r="D2162" s="1345"/>
      <c r="E2162" s="1345"/>
      <c r="F2162" s="1346"/>
      <c r="G2162" s="1152">
        <f>TRUNC(SUM(G2160),2)</f>
        <v>227.09</v>
      </c>
      <c r="H2162" s="1230"/>
      <c r="J2162" s="736"/>
      <c r="K2162" s="736"/>
      <c r="L2162" s="736"/>
      <c r="M2162" s="736"/>
      <c r="N2162" s="736"/>
      <c r="O2162" s="736"/>
      <c r="P2162" s="740"/>
    </row>
    <row r="2163" spans="1:16" s="699" customFormat="1" x14ac:dyDescent="0.3">
      <c r="A2163" s="1156"/>
      <c r="B2163" s="1154"/>
      <c r="C2163" s="1154"/>
      <c r="D2163" s="1154"/>
      <c r="E2163" s="1154"/>
      <c r="F2163" s="1155" t="s">
        <v>4627</v>
      </c>
      <c r="G2163" s="1152">
        <f>TRUNC(SUM(G2161:G2162),2)</f>
        <v>312.29000000000002</v>
      </c>
      <c r="H2163" s="1230"/>
      <c r="J2163" s="1233"/>
      <c r="K2163" s="736"/>
      <c r="L2163" s="736"/>
      <c r="M2163" s="736"/>
      <c r="N2163" s="736"/>
      <c r="O2163" s="736"/>
      <c r="P2163" s="740"/>
    </row>
    <row r="2164" spans="1:16" s="879" customFormat="1" ht="4.5" customHeight="1" x14ac:dyDescent="0.3">
      <c r="A2164" s="906"/>
      <c r="B2164" s="801"/>
      <c r="C2164" s="906"/>
      <c r="D2164" s="913"/>
      <c r="E2164" s="906"/>
      <c r="F2164" s="906"/>
      <c r="G2164" s="910"/>
      <c r="H2164" s="1229"/>
    </row>
    <row r="2165" spans="1:16" s="879" customFormat="1" ht="4.5" customHeight="1" x14ac:dyDescent="0.3">
      <c r="A2165" s="906"/>
      <c r="B2165" s="801"/>
      <c r="C2165" s="906"/>
      <c r="D2165" s="913"/>
      <c r="E2165" s="906"/>
      <c r="F2165" s="906"/>
      <c r="G2165" s="910"/>
      <c r="H2165" s="1229"/>
    </row>
    <row r="2166" spans="1:16" s="893" customFormat="1" ht="26.4" x14ac:dyDescent="0.3">
      <c r="A2166" s="1141" t="s">
        <v>3135</v>
      </c>
      <c r="B2166" s="1142" t="s">
        <v>3136</v>
      </c>
      <c r="C2166" s="1143" t="s">
        <v>3137</v>
      </c>
      <c r="D2166" s="1143" t="s">
        <v>3138</v>
      </c>
      <c r="E2166" s="1144" t="s">
        <v>3139</v>
      </c>
      <c r="F2166" s="1145" t="s">
        <v>4625</v>
      </c>
      <c r="G2166" s="1146" t="s">
        <v>4626</v>
      </c>
      <c r="H2166" s="1230"/>
    </row>
    <row r="2167" spans="1:16" s="893" customFormat="1" ht="4.5" customHeight="1" x14ac:dyDescent="0.3">
      <c r="A2167" s="721"/>
      <c r="B2167" s="721"/>
      <c r="C2167" s="722"/>
      <c r="D2167" s="722"/>
      <c r="E2167" s="723"/>
      <c r="F2167" s="724"/>
      <c r="G2167" s="725"/>
      <c r="H2167" s="1230"/>
    </row>
    <row r="2168" spans="1:16" s="114" customFormat="1" x14ac:dyDescent="0.3">
      <c r="A2168" s="741" t="s">
        <v>1728</v>
      </c>
      <c r="B2168" s="1354" t="s">
        <v>1851</v>
      </c>
      <c r="C2168" s="1352"/>
      <c r="D2168" s="1352"/>
      <c r="E2168" s="1352"/>
      <c r="F2168" s="1352"/>
      <c r="G2168" s="1353"/>
      <c r="H2168" s="1230"/>
      <c r="I2168" s="699"/>
      <c r="J2168" s="736"/>
      <c r="K2168" s="736"/>
      <c r="L2168" s="736"/>
      <c r="M2168" s="736"/>
      <c r="N2168" s="736"/>
      <c r="O2168" s="736"/>
      <c r="P2168" s="740"/>
    </row>
    <row r="2169" spans="1:16" s="114" customFormat="1" ht="26.4" x14ac:dyDescent="0.3">
      <c r="A2169" s="741" t="s">
        <v>4361</v>
      </c>
      <c r="B2169" s="806" t="s">
        <v>4362</v>
      </c>
      <c r="C2169" s="856" t="s">
        <v>3141</v>
      </c>
      <c r="D2169" s="856" t="s">
        <v>2569</v>
      </c>
      <c r="E2169" s="444"/>
      <c r="F2169" s="444"/>
      <c r="G2169" s="445"/>
      <c r="H2169" s="1230"/>
      <c r="I2169" s="699"/>
      <c r="J2169" s="736"/>
      <c r="K2169" s="736"/>
      <c r="L2169" s="736"/>
      <c r="M2169" s="736"/>
      <c r="N2169" s="736"/>
      <c r="O2169" s="736"/>
      <c r="P2169" s="740"/>
    </row>
    <row r="2170" spans="1:16" s="114" customFormat="1" x14ac:dyDescent="0.3">
      <c r="A2170" s="914"/>
      <c r="B2170" s="743" t="s">
        <v>3960</v>
      </c>
      <c r="C2170" s="746" t="s">
        <v>3141</v>
      </c>
      <c r="D2170" s="746" t="s">
        <v>3142</v>
      </c>
      <c r="E2170" s="747">
        <v>0.39857730131901076</v>
      </c>
      <c r="F2170" s="747">
        <v>15.19</v>
      </c>
      <c r="G2170" s="1163">
        <f>TRUNC(E2170*F2170,2)</f>
        <v>6.05</v>
      </c>
      <c r="H2170" s="1229"/>
      <c r="I2170" s="879"/>
      <c r="J2170" s="1234"/>
      <c r="K2170" s="879"/>
      <c r="L2170" s="736"/>
      <c r="M2170" s="736"/>
      <c r="N2170" s="736"/>
      <c r="O2170" s="736"/>
      <c r="P2170" s="740"/>
    </row>
    <row r="2171" spans="1:16" s="114" customFormat="1" x14ac:dyDescent="0.3">
      <c r="A2171" s="914"/>
      <c r="B2171" s="743" t="s">
        <v>3959</v>
      </c>
      <c r="C2171" s="746" t="s">
        <v>3141</v>
      </c>
      <c r="D2171" s="746" t="s">
        <v>3142</v>
      </c>
      <c r="E2171" s="747">
        <v>0.39863374991598438</v>
      </c>
      <c r="F2171" s="747">
        <v>19.350000000000001</v>
      </c>
      <c r="G2171" s="1163">
        <f>TRUNC(E2171*F2171,2)</f>
        <v>7.71</v>
      </c>
      <c r="H2171" s="1229"/>
      <c r="I2171" s="879"/>
      <c r="J2171" s="1234"/>
      <c r="K2171" s="879"/>
      <c r="L2171" s="736"/>
      <c r="M2171" s="736"/>
      <c r="N2171" s="736"/>
      <c r="O2171" s="736"/>
      <c r="P2171" s="740"/>
    </row>
    <row r="2172" spans="1:16" s="114" customFormat="1" ht="26.4" x14ac:dyDescent="0.3">
      <c r="A2172" s="914"/>
      <c r="B2172" s="386" t="s">
        <v>3937</v>
      </c>
      <c r="C2172" s="728" t="s">
        <v>3145</v>
      </c>
      <c r="D2172" s="728" t="s">
        <v>3093</v>
      </c>
      <c r="E2172" s="747">
        <v>1</v>
      </c>
      <c r="F2172" s="747">
        <v>106.11</v>
      </c>
      <c r="G2172" s="1163">
        <f>TRUNC(E2172*F2172,2)</f>
        <v>106.11</v>
      </c>
      <c r="H2172" s="1229"/>
      <c r="I2172" s="879"/>
      <c r="J2172" s="1234"/>
      <c r="K2172" s="879"/>
      <c r="L2172" s="736"/>
      <c r="M2172" s="736"/>
      <c r="N2172" s="736"/>
      <c r="O2172" s="736"/>
      <c r="P2172" s="740"/>
    </row>
    <row r="2173" spans="1:16" s="114" customFormat="1" x14ac:dyDescent="0.3">
      <c r="A2173" s="1344" t="s">
        <v>4471</v>
      </c>
      <c r="B2173" s="1345"/>
      <c r="C2173" s="1345"/>
      <c r="D2173" s="1345"/>
      <c r="E2173" s="1345"/>
      <c r="F2173" s="1346"/>
      <c r="G2173" s="1152">
        <f>TRUNC(SUM(G2170:G2171),2)</f>
        <v>13.76</v>
      </c>
      <c r="H2173" s="1230"/>
      <c r="I2173" s="699"/>
      <c r="J2173" s="736"/>
      <c r="K2173" s="736"/>
      <c r="L2173" s="736"/>
      <c r="M2173" s="736"/>
      <c r="N2173" s="736"/>
      <c r="O2173" s="736"/>
      <c r="P2173" s="740"/>
    </row>
    <row r="2174" spans="1:16" s="114" customFormat="1" x14ac:dyDescent="0.3">
      <c r="A2174" s="1344" t="s">
        <v>4472</v>
      </c>
      <c r="B2174" s="1345"/>
      <c r="C2174" s="1345"/>
      <c r="D2174" s="1345"/>
      <c r="E2174" s="1345"/>
      <c r="F2174" s="1346"/>
      <c r="G2174" s="1152">
        <f>TRUNC(SUM(G2172),2)</f>
        <v>106.11</v>
      </c>
      <c r="H2174" s="1230"/>
      <c r="I2174" s="699"/>
      <c r="J2174" s="736"/>
      <c r="K2174" s="736"/>
      <c r="L2174" s="736"/>
      <c r="M2174" s="736"/>
      <c r="N2174" s="736"/>
      <c r="O2174" s="736"/>
      <c r="P2174" s="740"/>
    </row>
    <row r="2175" spans="1:16" s="114" customFormat="1" x14ac:dyDescent="0.3">
      <c r="A2175" s="1156"/>
      <c r="B2175" s="1154"/>
      <c r="C2175" s="1154"/>
      <c r="D2175" s="1154"/>
      <c r="E2175" s="1154"/>
      <c r="F2175" s="1155" t="s">
        <v>4627</v>
      </c>
      <c r="G2175" s="1152">
        <f>TRUNC(SUM(G2173:G2174),2)</f>
        <v>119.87</v>
      </c>
      <c r="H2175" s="1230"/>
      <c r="I2175" s="699"/>
      <c r="J2175" s="1233"/>
      <c r="K2175" s="736"/>
      <c r="L2175" s="736"/>
      <c r="M2175" s="736"/>
      <c r="N2175" s="736"/>
      <c r="O2175" s="736"/>
      <c r="P2175" s="740"/>
    </row>
    <row r="2176" spans="1:16" s="879" customFormat="1" ht="14.25" customHeight="1" x14ac:dyDescent="0.3">
      <c r="A2176" s="906"/>
      <c r="B2176" s="801"/>
      <c r="C2176" s="906"/>
      <c r="D2176" s="913"/>
      <c r="E2176" s="906"/>
      <c r="F2176" s="906"/>
      <c r="G2176" s="910"/>
      <c r="H2176" s="1229"/>
    </row>
    <row r="2177" spans="1:11" s="879" customFormat="1" x14ac:dyDescent="0.3">
      <c r="A2177" s="906"/>
      <c r="B2177" s="801"/>
      <c r="C2177" s="906"/>
      <c r="D2177" s="913"/>
      <c r="E2177" s="906"/>
      <c r="F2177" s="906"/>
      <c r="G2177" s="910"/>
      <c r="H2177" s="1229"/>
    </row>
    <row r="2178" spans="1:11" s="893" customFormat="1" ht="26.4" x14ac:dyDescent="0.3">
      <c r="A2178" s="1141" t="s">
        <v>3135</v>
      </c>
      <c r="B2178" s="1142" t="s">
        <v>3136</v>
      </c>
      <c r="C2178" s="1143" t="s">
        <v>3137</v>
      </c>
      <c r="D2178" s="1143" t="s">
        <v>3138</v>
      </c>
      <c r="E2178" s="1144" t="s">
        <v>3139</v>
      </c>
      <c r="F2178" s="1145" t="s">
        <v>4625</v>
      </c>
      <c r="G2178" s="1146" t="s">
        <v>4626</v>
      </c>
      <c r="H2178" s="1230"/>
    </row>
    <row r="2179" spans="1:11" s="893" customFormat="1" ht="4.5" customHeight="1" x14ac:dyDescent="0.3">
      <c r="A2179" s="721"/>
      <c r="B2179" s="721"/>
      <c r="C2179" s="722"/>
      <c r="D2179" s="722"/>
      <c r="E2179" s="723"/>
      <c r="F2179" s="724"/>
      <c r="G2179" s="725"/>
      <c r="H2179" s="1230"/>
    </row>
    <row r="2180" spans="1:11" s="858" customFormat="1" x14ac:dyDescent="0.3">
      <c r="A2180" s="871" t="s">
        <v>1728</v>
      </c>
      <c r="B2180" s="1354" t="s">
        <v>1851</v>
      </c>
      <c r="C2180" s="1352"/>
      <c r="D2180" s="1352"/>
      <c r="E2180" s="1352"/>
      <c r="F2180" s="1352"/>
      <c r="G2180" s="1353"/>
      <c r="H2180" s="1229"/>
    </row>
    <row r="2181" spans="1:11" s="858" customFormat="1" ht="26.4" x14ac:dyDescent="0.3">
      <c r="A2181" s="871" t="s">
        <v>4363</v>
      </c>
      <c r="B2181" s="869" t="s">
        <v>4364</v>
      </c>
      <c r="C2181" s="873" t="s">
        <v>3141</v>
      </c>
      <c r="D2181" s="873" t="s">
        <v>3991</v>
      </c>
      <c r="E2181" s="867"/>
      <c r="F2181" s="867"/>
      <c r="G2181" s="868"/>
      <c r="H2181" s="1229"/>
    </row>
    <row r="2182" spans="1:11" s="858" customFormat="1" x14ac:dyDescent="0.3">
      <c r="A2182" s="914"/>
      <c r="B2182" s="863" t="s">
        <v>4039</v>
      </c>
      <c r="C2182" s="864" t="s">
        <v>3141</v>
      </c>
      <c r="D2182" s="864" t="s">
        <v>3142</v>
      </c>
      <c r="E2182" s="1235">
        <v>0.19914102535649322</v>
      </c>
      <c r="F2182" s="747">
        <v>14.3</v>
      </c>
      <c r="G2182" s="1163">
        <f>TRUNC(E2182*F2182,2)</f>
        <v>2.84</v>
      </c>
      <c r="H2182" s="1229"/>
      <c r="I2182" s="879"/>
      <c r="J2182" s="1234"/>
      <c r="K2182" s="879"/>
    </row>
    <row r="2183" spans="1:11" s="858" customFormat="1" x14ac:dyDescent="0.3">
      <c r="A2183" s="914"/>
      <c r="B2183" s="863" t="s">
        <v>3959</v>
      </c>
      <c r="C2183" s="864" t="s">
        <v>3141</v>
      </c>
      <c r="D2183" s="864" t="s">
        <v>3142</v>
      </c>
      <c r="E2183" s="1235">
        <v>0.19911075616279258</v>
      </c>
      <c r="F2183" s="747">
        <v>19.350000000000001</v>
      </c>
      <c r="G2183" s="1163">
        <f>TRUNC(E2183*F2183,2)</f>
        <v>3.85</v>
      </c>
      <c r="H2183" s="1229"/>
      <c r="I2183" s="879"/>
      <c r="J2183" s="1234"/>
      <c r="K2183" s="879"/>
    </row>
    <row r="2184" spans="1:11" s="858" customFormat="1" ht="26.4" x14ac:dyDescent="0.3">
      <c r="A2184" s="914"/>
      <c r="B2184" s="863" t="s">
        <v>4366</v>
      </c>
      <c r="C2184" s="864" t="s">
        <v>3132</v>
      </c>
      <c r="D2184" s="864" t="s">
        <v>3991</v>
      </c>
      <c r="E2184" s="865">
        <v>0.01</v>
      </c>
      <c r="F2184" s="747">
        <v>7.9767973742236791</v>
      </c>
      <c r="G2184" s="1163">
        <f>TRUNC(E2184*F2184,2)</f>
        <v>7.0000000000000007E-2</v>
      </c>
      <c r="H2184" s="1229"/>
      <c r="I2184" s="879"/>
      <c r="J2184" s="1234"/>
      <c r="K2184" s="879"/>
    </row>
    <row r="2185" spans="1:11" s="858" customFormat="1" ht="39.6" x14ac:dyDescent="0.3">
      <c r="A2185" s="914"/>
      <c r="B2185" s="874" t="s">
        <v>4367</v>
      </c>
      <c r="C2185" s="864" t="s">
        <v>3132</v>
      </c>
      <c r="D2185" s="864" t="s">
        <v>3357</v>
      </c>
      <c r="E2185" s="875">
        <v>1</v>
      </c>
      <c r="F2185" s="678">
        <v>190.43</v>
      </c>
      <c r="G2185" s="1163">
        <f>TRUNC(E2185*F2185,2)</f>
        <v>190.43</v>
      </c>
      <c r="H2185" s="1229"/>
      <c r="I2185" s="879"/>
      <c r="J2185" s="1234"/>
      <c r="K2185" s="879"/>
    </row>
    <row r="2186" spans="1:11" s="858" customFormat="1" x14ac:dyDescent="0.3">
      <c r="A2186" s="1344" t="s">
        <v>4471</v>
      </c>
      <c r="B2186" s="1345"/>
      <c r="C2186" s="1345"/>
      <c r="D2186" s="1345"/>
      <c r="E2186" s="1345"/>
      <c r="F2186" s="1346"/>
      <c r="G2186" s="1152">
        <f>TRUNC(SUM(G2183:G2184),2)</f>
        <v>3.92</v>
      </c>
      <c r="H2186" s="1229"/>
    </row>
    <row r="2187" spans="1:11" s="858" customFormat="1" x14ac:dyDescent="0.3">
      <c r="A2187" s="1344" t="s">
        <v>4472</v>
      </c>
      <c r="B2187" s="1345"/>
      <c r="C2187" s="1345"/>
      <c r="D2187" s="1345"/>
      <c r="E2187" s="1345"/>
      <c r="F2187" s="1346"/>
      <c r="G2187" s="1152">
        <f>TRUNC(SUM(G2185),2)</f>
        <v>190.43</v>
      </c>
      <c r="H2187" s="1229"/>
    </row>
    <row r="2188" spans="1:11" s="858" customFormat="1" x14ac:dyDescent="0.3">
      <c r="A2188" s="1156"/>
      <c r="B2188" s="1154"/>
      <c r="C2188" s="1154"/>
      <c r="D2188" s="1154"/>
      <c r="E2188" s="1154"/>
      <c r="F2188" s="1155" t="s">
        <v>4627</v>
      </c>
      <c r="G2188" s="1152">
        <f>TRUNC(SUM(G2186:G2187),2)</f>
        <v>194.35</v>
      </c>
      <c r="H2188" s="1229"/>
      <c r="J2188" s="1233"/>
    </row>
    <row r="2189" spans="1:11" s="879" customFormat="1" ht="14.25" customHeight="1" x14ac:dyDescent="0.3">
      <c r="A2189" s="906"/>
      <c r="B2189" s="801"/>
      <c r="C2189" s="906"/>
      <c r="D2189" s="913"/>
      <c r="E2189" s="906"/>
      <c r="F2189" s="906"/>
      <c r="G2189" s="910"/>
      <c r="H2189" s="1229"/>
    </row>
    <row r="2190" spans="1:11" s="879" customFormat="1" x14ac:dyDescent="0.3">
      <c r="A2190" s="906"/>
      <c r="B2190" s="801"/>
      <c r="C2190" s="906"/>
      <c r="D2190" s="913"/>
      <c r="E2190" s="906"/>
      <c r="F2190" s="906"/>
      <c r="G2190" s="910"/>
      <c r="H2190" s="1229"/>
    </row>
    <row r="2191" spans="1:11" s="893" customFormat="1" ht="26.4" x14ac:dyDescent="0.3">
      <c r="A2191" s="1141" t="s">
        <v>3135</v>
      </c>
      <c r="B2191" s="1142" t="s">
        <v>3136</v>
      </c>
      <c r="C2191" s="1143" t="s">
        <v>3137</v>
      </c>
      <c r="D2191" s="1143" t="s">
        <v>3138</v>
      </c>
      <c r="E2191" s="1144" t="s">
        <v>3139</v>
      </c>
      <c r="F2191" s="1145" t="s">
        <v>4625</v>
      </c>
      <c r="G2191" s="1146" t="s">
        <v>4626</v>
      </c>
      <c r="H2191" s="1230"/>
    </row>
    <row r="2192" spans="1:11" s="893" customFormat="1" ht="4.5" customHeight="1" x14ac:dyDescent="0.3">
      <c r="A2192" s="721"/>
      <c r="B2192" s="721"/>
      <c r="C2192" s="722"/>
      <c r="D2192" s="722"/>
      <c r="E2192" s="723"/>
      <c r="F2192" s="724"/>
      <c r="G2192" s="725"/>
      <c r="H2192" s="1230"/>
    </row>
    <row r="2193" spans="1:16" s="858" customFormat="1" x14ac:dyDescent="0.3">
      <c r="A2193" s="871" t="s">
        <v>1728</v>
      </c>
      <c r="B2193" s="1354" t="s">
        <v>1851</v>
      </c>
      <c r="C2193" s="1352"/>
      <c r="D2193" s="1352"/>
      <c r="E2193" s="1352"/>
      <c r="F2193" s="1352"/>
      <c r="G2193" s="1353"/>
      <c r="H2193" s="1229"/>
    </row>
    <row r="2194" spans="1:16" s="858" customFormat="1" ht="52.8" x14ac:dyDescent="0.3">
      <c r="A2194" s="871" t="s">
        <v>4370</v>
      </c>
      <c r="B2194" s="869" t="s">
        <v>4369</v>
      </c>
      <c r="C2194" s="873" t="s">
        <v>3141</v>
      </c>
      <c r="D2194" s="873" t="s">
        <v>3201</v>
      </c>
      <c r="E2194" s="867"/>
      <c r="F2194" s="867"/>
      <c r="G2194" s="868"/>
      <c r="H2194" s="1229"/>
    </row>
    <row r="2195" spans="1:16" s="858" customFormat="1" x14ac:dyDescent="0.3">
      <c r="A2195" s="914"/>
      <c r="B2195" s="863" t="s">
        <v>4039</v>
      </c>
      <c r="C2195" s="864" t="s">
        <v>3141</v>
      </c>
      <c r="D2195" s="864" t="s">
        <v>3142</v>
      </c>
      <c r="E2195" s="1235">
        <v>9.5386877691765681E-2</v>
      </c>
      <c r="F2195" s="747">
        <v>14.3</v>
      </c>
      <c r="G2195" s="1163">
        <f>TRUNC(E2195*F2195,2)</f>
        <v>1.36</v>
      </c>
      <c r="H2195" s="1229"/>
      <c r="I2195" s="879"/>
      <c r="J2195" s="1234"/>
      <c r="K2195" s="879"/>
    </row>
    <row r="2196" spans="1:16" s="858" customFormat="1" x14ac:dyDescent="0.3">
      <c r="A2196" s="914"/>
      <c r="B2196" s="863" t="s">
        <v>3959</v>
      </c>
      <c r="C2196" s="864" t="s">
        <v>3141</v>
      </c>
      <c r="D2196" s="864" t="s">
        <v>3142</v>
      </c>
      <c r="E2196" s="1235">
        <v>9.5639120972604325E-2</v>
      </c>
      <c r="F2196" s="747">
        <v>19.350000000000001</v>
      </c>
      <c r="G2196" s="1163">
        <f>TRUNC(E2196*F2196,2)</f>
        <v>1.85</v>
      </c>
      <c r="H2196" s="1229"/>
      <c r="I2196" s="879"/>
      <c r="J2196" s="1234"/>
      <c r="K2196" s="879"/>
    </row>
    <row r="2197" spans="1:16" s="858" customFormat="1" x14ac:dyDescent="0.3">
      <c r="A2197" s="914"/>
      <c r="B2197" s="863" t="s">
        <v>4371</v>
      </c>
      <c r="C2197" s="864" t="s">
        <v>3132</v>
      </c>
      <c r="D2197" s="864" t="s">
        <v>3201</v>
      </c>
      <c r="E2197" s="865">
        <v>1</v>
      </c>
      <c r="F2197" s="747">
        <v>2.36</v>
      </c>
      <c r="G2197" s="1163">
        <f>TRUNC(E2197*F2197,2)</f>
        <v>2.36</v>
      </c>
      <c r="H2197" s="1229"/>
      <c r="I2197" s="879"/>
      <c r="J2197" s="1234"/>
      <c r="K2197" s="879"/>
    </row>
    <row r="2198" spans="1:16" s="858" customFormat="1" x14ac:dyDescent="0.3">
      <c r="A2198" s="1344" t="s">
        <v>4471</v>
      </c>
      <c r="B2198" s="1345"/>
      <c r="C2198" s="1345"/>
      <c r="D2198" s="1345"/>
      <c r="E2198" s="1345"/>
      <c r="F2198" s="1346"/>
      <c r="G2198" s="1152">
        <f>TRUNC(SUM(G2195:G2196),2)</f>
        <v>3.21</v>
      </c>
      <c r="H2198" s="1229"/>
    </row>
    <row r="2199" spans="1:16" s="858" customFormat="1" x14ac:dyDescent="0.3">
      <c r="A2199" s="1344" t="s">
        <v>4472</v>
      </c>
      <c r="B2199" s="1345"/>
      <c r="C2199" s="1345"/>
      <c r="D2199" s="1345"/>
      <c r="E2199" s="1345"/>
      <c r="F2199" s="1346"/>
      <c r="G2199" s="1152">
        <f>TRUNC(SUM(G2197),2)</f>
        <v>2.36</v>
      </c>
      <c r="H2199" s="1229"/>
    </row>
    <row r="2200" spans="1:16" s="858" customFormat="1" x14ac:dyDescent="0.3">
      <c r="A2200" s="1156"/>
      <c r="B2200" s="1154"/>
      <c r="C2200" s="1154"/>
      <c r="D2200" s="1154"/>
      <c r="E2200" s="1154"/>
      <c r="F2200" s="1155" t="s">
        <v>4627</v>
      </c>
      <c r="G2200" s="1152">
        <f>TRUNC(SUM(G2198:G2199),2)</f>
        <v>5.57</v>
      </c>
      <c r="H2200" s="1229"/>
      <c r="J2200" s="1233"/>
    </row>
    <row r="2201" spans="1:16" s="879" customFormat="1" ht="14.25" customHeight="1" x14ac:dyDescent="0.3">
      <c r="A2201" s="906"/>
      <c r="B2201" s="801"/>
      <c r="C2201" s="906"/>
      <c r="D2201" s="913"/>
      <c r="E2201" s="906"/>
      <c r="F2201" s="906"/>
      <c r="G2201" s="910"/>
      <c r="H2201" s="1229"/>
    </row>
    <row r="2202" spans="1:16" s="879" customFormat="1" x14ac:dyDescent="0.3">
      <c r="A2202" s="906"/>
      <c r="B2202" s="801"/>
      <c r="C2202" s="906"/>
      <c r="D2202" s="913"/>
      <c r="E2202" s="906"/>
      <c r="F2202" s="906"/>
      <c r="G2202" s="910"/>
      <c r="H2202" s="1229"/>
    </row>
    <row r="2203" spans="1:16" s="893" customFormat="1" ht="26.4" x14ac:dyDescent="0.3">
      <c r="A2203" s="1141" t="s">
        <v>3135</v>
      </c>
      <c r="B2203" s="1142" t="s">
        <v>3136</v>
      </c>
      <c r="C2203" s="1143" t="s">
        <v>3137</v>
      </c>
      <c r="D2203" s="1143" t="s">
        <v>3138</v>
      </c>
      <c r="E2203" s="1144" t="s">
        <v>3139</v>
      </c>
      <c r="F2203" s="1145" t="s">
        <v>4625</v>
      </c>
      <c r="G2203" s="1146" t="s">
        <v>4626</v>
      </c>
      <c r="H2203" s="1230"/>
    </row>
    <row r="2204" spans="1:16" s="893" customFormat="1" ht="4.5" customHeight="1" x14ac:dyDescent="0.3">
      <c r="A2204" s="721"/>
      <c r="B2204" s="721"/>
      <c r="C2204" s="722"/>
      <c r="D2204" s="722"/>
      <c r="E2204" s="723"/>
      <c r="F2204" s="724"/>
      <c r="G2204" s="725"/>
      <c r="H2204" s="1230"/>
    </row>
    <row r="2205" spans="1:16" s="114" customFormat="1" x14ac:dyDescent="0.3">
      <c r="A2205" s="442" t="s">
        <v>4260</v>
      </c>
      <c r="B2205" s="1364" t="s">
        <v>2947</v>
      </c>
      <c r="C2205" s="1365"/>
      <c r="D2205" s="1365"/>
      <c r="E2205" s="1365"/>
      <c r="F2205" s="1365"/>
      <c r="G2205" s="1366"/>
      <c r="H2205" s="1230"/>
      <c r="J2205" s="432"/>
      <c r="K2205" s="432"/>
      <c r="L2205" s="432"/>
      <c r="M2205" s="432"/>
      <c r="N2205" s="432"/>
      <c r="O2205" s="432"/>
      <c r="P2205" s="433"/>
    </row>
    <row r="2206" spans="1:16" s="114" customFormat="1" ht="26.4" x14ac:dyDescent="0.3">
      <c r="A2206" s="442" t="s">
        <v>4264</v>
      </c>
      <c r="B2206" s="806" t="s">
        <v>3457</v>
      </c>
      <c r="C2206" s="443"/>
      <c r="D2206" s="443"/>
      <c r="E2206" s="444"/>
      <c r="F2206" s="444"/>
      <c r="G2206" s="445"/>
      <c r="H2206" s="1230"/>
      <c r="J2206" s="432"/>
      <c r="K2206" s="432"/>
      <c r="L2206" s="432"/>
      <c r="M2206" s="432"/>
      <c r="N2206" s="432"/>
      <c r="O2206" s="432"/>
      <c r="P2206" s="433"/>
    </row>
    <row r="2207" spans="1:16" s="114" customFormat="1" x14ac:dyDescent="0.3">
      <c r="A2207" s="914"/>
      <c r="B2207" s="743" t="s">
        <v>3960</v>
      </c>
      <c r="C2207" s="531" t="s">
        <v>3141</v>
      </c>
      <c r="D2207" s="746" t="s">
        <v>3142</v>
      </c>
      <c r="E2207" s="419">
        <v>0.15911583965699636</v>
      </c>
      <c r="F2207" s="747">
        <v>15.19</v>
      </c>
      <c r="G2207" s="1163">
        <f>TRUNC(E2207*F2207,2)</f>
        <v>2.41</v>
      </c>
      <c r="H2207" s="1229"/>
      <c r="I2207" s="879"/>
      <c r="J2207" s="1234"/>
      <c r="K2207" s="879"/>
      <c r="L2207" s="432"/>
      <c r="M2207" s="432"/>
      <c r="N2207" s="432"/>
      <c r="O2207" s="432"/>
      <c r="P2207" s="433"/>
    </row>
    <row r="2208" spans="1:16" s="114" customFormat="1" x14ac:dyDescent="0.3">
      <c r="A2208" s="914"/>
      <c r="B2208" s="743" t="s">
        <v>3959</v>
      </c>
      <c r="C2208" s="531" t="s">
        <v>3141</v>
      </c>
      <c r="D2208" s="746" t="s">
        <v>3142</v>
      </c>
      <c r="E2208" s="419">
        <v>0.15953594748447358</v>
      </c>
      <c r="F2208" s="747">
        <v>19.350000000000001</v>
      </c>
      <c r="G2208" s="1163">
        <f>TRUNC(E2208*F2208,2)</f>
        <v>3.08</v>
      </c>
      <c r="H2208" s="1229"/>
      <c r="I2208" s="879"/>
      <c r="J2208" s="1234"/>
      <c r="K2208" s="879"/>
      <c r="L2208" s="432"/>
      <c r="M2208" s="432"/>
      <c r="N2208" s="432"/>
      <c r="O2208" s="432"/>
      <c r="P2208" s="433"/>
    </row>
    <row r="2209" spans="1:16" s="114" customFormat="1" x14ac:dyDescent="0.3">
      <c r="A2209" s="914"/>
      <c r="B2209" s="386" t="s">
        <v>3570</v>
      </c>
      <c r="C2209" s="383" t="s">
        <v>3145</v>
      </c>
      <c r="D2209" s="728" t="s">
        <v>3093</v>
      </c>
      <c r="E2209" s="419">
        <v>1</v>
      </c>
      <c r="F2209" s="1242">
        <v>1.43</v>
      </c>
      <c r="G2209" s="1163">
        <f>TRUNC(E2209*F2209,2)</f>
        <v>1.43</v>
      </c>
      <c r="H2209" s="1229"/>
      <c r="I2209" s="879"/>
      <c r="J2209" s="1234"/>
      <c r="K2209" s="879"/>
      <c r="L2209" s="432"/>
      <c r="M2209" s="432"/>
      <c r="N2209" s="432"/>
      <c r="O2209" s="432"/>
      <c r="P2209" s="433"/>
    </row>
    <row r="2210" spans="1:16" s="114" customFormat="1" x14ac:dyDescent="0.3">
      <c r="A2210" s="1344" t="s">
        <v>4471</v>
      </c>
      <c r="B2210" s="1345"/>
      <c r="C2210" s="1345"/>
      <c r="D2210" s="1345"/>
      <c r="E2210" s="1345"/>
      <c r="F2210" s="1346"/>
      <c r="G2210" s="1152">
        <f>TRUNC(SUM(G2207:G2208),2)</f>
        <v>5.49</v>
      </c>
      <c r="H2210" s="1230"/>
      <c r="J2210" s="432"/>
      <c r="K2210" s="432"/>
      <c r="L2210" s="432"/>
      <c r="M2210" s="432"/>
      <c r="N2210" s="432"/>
      <c r="O2210" s="432"/>
      <c r="P2210" s="433"/>
    </row>
    <row r="2211" spans="1:16" s="114" customFormat="1" x14ac:dyDescent="0.3">
      <c r="A2211" s="1344" t="s">
        <v>4472</v>
      </c>
      <c r="B2211" s="1345"/>
      <c r="C2211" s="1345"/>
      <c r="D2211" s="1345"/>
      <c r="E2211" s="1345"/>
      <c r="F2211" s="1346"/>
      <c r="G2211" s="1152">
        <f>TRUNC(SUM(G2209),2)</f>
        <v>1.43</v>
      </c>
      <c r="H2211" s="1230"/>
      <c r="J2211" s="432"/>
      <c r="K2211" s="432"/>
      <c r="L2211" s="432"/>
      <c r="M2211" s="432"/>
      <c r="N2211" s="432"/>
      <c r="O2211" s="432"/>
      <c r="P2211" s="433"/>
    </row>
    <row r="2212" spans="1:16" s="114" customFormat="1" x14ac:dyDescent="0.3">
      <c r="A2212" s="1156"/>
      <c r="B2212" s="1154"/>
      <c r="C2212" s="1154"/>
      <c r="D2212" s="1154"/>
      <c r="E2212" s="1154"/>
      <c r="F2212" s="1155" t="s">
        <v>4627</v>
      </c>
      <c r="G2212" s="1152">
        <f>TRUNC(SUM(G2210:G2211),2)</f>
        <v>6.92</v>
      </c>
      <c r="H2212" s="1230"/>
      <c r="J2212" s="1233"/>
      <c r="K2212" s="432"/>
      <c r="L2212" s="432"/>
      <c r="M2212" s="432"/>
      <c r="N2212" s="432"/>
      <c r="O2212" s="432"/>
      <c r="P2212" s="433"/>
    </row>
    <row r="2213" spans="1:16" s="879" customFormat="1" ht="14.25" customHeight="1" x14ac:dyDescent="0.3">
      <c r="A2213" s="906"/>
      <c r="B2213" s="801"/>
      <c r="C2213" s="906"/>
      <c r="D2213" s="913"/>
      <c r="E2213" s="906"/>
      <c r="F2213" s="906"/>
      <c r="G2213" s="910"/>
      <c r="H2213" s="1229"/>
    </row>
    <row r="2214" spans="1:16" s="879" customFormat="1" x14ac:dyDescent="0.3">
      <c r="A2214" s="906"/>
      <c r="B2214" s="801"/>
      <c r="C2214" s="906"/>
      <c r="D2214" s="913"/>
      <c r="E2214" s="906"/>
      <c r="F2214" s="906"/>
      <c r="G2214" s="910"/>
      <c r="H2214" s="1229"/>
    </row>
    <row r="2215" spans="1:16" s="893" customFormat="1" ht="26.4" x14ac:dyDescent="0.3">
      <c r="A2215" s="1141" t="s">
        <v>3135</v>
      </c>
      <c r="B2215" s="1142" t="s">
        <v>3136</v>
      </c>
      <c r="C2215" s="1143" t="s">
        <v>3137</v>
      </c>
      <c r="D2215" s="1143" t="s">
        <v>3138</v>
      </c>
      <c r="E2215" s="1144" t="s">
        <v>3139</v>
      </c>
      <c r="F2215" s="1145" t="s">
        <v>4625</v>
      </c>
      <c r="G2215" s="1146" t="s">
        <v>4626</v>
      </c>
      <c r="H2215" s="1230"/>
    </row>
    <row r="2216" spans="1:16" s="893" customFormat="1" ht="4.5" customHeight="1" x14ac:dyDescent="0.3">
      <c r="A2216" s="721"/>
      <c r="B2216" s="721"/>
      <c r="C2216" s="722"/>
      <c r="D2216" s="722"/>
      <c r="E2216" s="723"/>
      <c r="F2216" s="724"/>
      <c r="G2216" s="725"/>
      <c r="H2216" s="1230"/>
    </row>
    <row r="2217" spans="1:16" s="699" customFormat="1" x14ac:dyDescent="0.3">
      <c r="A2217" s="442" t="s">
        <v>4260</v>
      </c>
      <c r="B2217" s="1364" t="s">
        <v>2947</v>
      </c>
      <c r="C2217" s="1365"/>
      <c r="D2217" s="1365"/>
      <c r="E2217" s="1365"/>
      <c r="F2217" s="1365"/>
      <c r="G2217" s="1366"/>
      <c r="H2217" s="1230"/>
      <c r="J2217" s="736"/>
      <c r="K2217" s="736"/>
      <c r="L2217" s="736"/>
      <c r="M2217" s="736"/>
      <c r="N2217" s="736"/>
      <c r="O2217" s="736"/>
      <c r="P2217" s="740"/>
    </row>
    <row r="2218" spans="1:16" s="699" customFormat="1" ht="26.4" x14ac:dyDescent="0.3">
      <c r="A2218" s="442" t="s">
        <v>4267</v>
      </c>
      <c r="B2218" s="806" t="s">
        <v>3459</v>
      </c>
      <c r="C2218" s="526" t="s">
        <v>3141</v>
      </c>
      <c r="D2218" s="443" t="s">
        <v>3991</v>
      </c>
      <c r="E2218" s="444"/>
      <c r="F2218" s="444"/>
      <c r="G2218" s="445"/>
      <c r="H2218" s="1230"/>
      <c r="J2218" s="736"/>
      <c r="K2218" s="736"/>
      <c r="L2218" s="736"/>
      <c r="M2218" s="736"/>
      <c r="N2218" s="736"/>
      <c r="O2218" s="736"/>
      <c r="P2218" s="740"/>
    </row>
    <row r="2219" spans="1:16" s="699" customFormat="1" x14ac:dyDescent="0.3">
      <c r="A2219" s="914"/>
      <c r="B2219" s="743" t="s">
        <v>3960</v>
      </c>
      <c r="C2219" s="746" t="s">
        <v>3141</v>
      </c>
      <c r="D2219" s="746" t="s">
        <v>3142</v>
      </c>
      <c r="E2219" s="747">
        <v>0.31875681409833928</v>
      </c>
      <c r="F2219" s="747">
        <v>15.19</v>
      </c>
      <c r="G2219" s="1163">
        <f>TRUNC(E2219*F2219,2)</f>
        <v>4.84</v>
      </c>
      <c r="H2219" s="1229"/>
      <c r="I2219" s="879"/>
      <c r="J2219" s="1234"/>
      <c r="K2219" s="879"/>
      <c r="L2219" s="879"/>
      <c r="M2219" s="736"/>
      <c r="N2219" s="736"/>
      <c r="O2219" s="736"/>
      <c r="P2219" s="740"/>
    </row>
    <row r="2220" spans="1:16" s="699" customFormat="1" x14ac:dyDescent="0.3">
      <c r="A2220" s="914"/>
      <c r="B2220" s="743" t="s">
        <v>3959</v>
      </c>
      <c r="C2220" s="746" t="s">
        <v>3141</v>
      </c>
      <c r="D2220" s="746" t="s">
        <v>3142</v>
      </c>
      <c r="E2220" s="747">
        <v>0.31907189496894717</v>
      </c>
      <c r="F2220" s="747">
        <v>19.350000000000001</v>
      </c>
      <c r="G2220" s="1163">
        <f>TRUNC(E2220*F2220,2)</f>
        <v>6.17</v>
      </c>
      <c r="H2220" s="1229"/>
      <c r="I2220" s="879"/>
      <c r="J2220" s="1234"/>
      <c r="K2220" s="879"/>
      <c r="L2220" s="879"/>
      <c r="M2220" s="736"/>
      <c r="N2220" s="736"/>
      <c r="O2220" s="736"/>
      <c r="P2220" s="740"/>
    </row>
    <row r="2221" spans="1:16" s="699" customFormat="1" ht="26.4" x14ac:dyDescent="0.3">
      <c r="A2221" s="914"/>
      <c r="B2221" s="386" t="s">
        <v>4226</v>
      </c>
      <c r="C2221" s="728" t="s">
        <v>3145</v>
      </c>
      <c r="D2221" s="728" t="s">
        <v>3093</v>
      </c>
      <c r="E2221" s="747">
        <v>1</v>
      </c>
      <c r="F2221" s="747">
        <v>10.039999999999999</v>
      </c>
      <c r="G2221" s="1163">
        <f>TRUNC(E2221*F2221,2)</f>
        <v>10.039999999999999</v>
      </c>
      <c r="H2221" s="1229"/>
      <c r="I2221" s="879"/>
      <c r="J2221" s="1234"/>
      <c r="K2221" s="879"/>
      <c r="L2221" s="879"/>
      <c r="M2221" s="736"/>
      <c r="N2221" s="736"/>
      <c r="O2221" s="736"/>
      <c r="P2221" s="740"/>
    </row>
    <row r="2222" spans="1:16" s="699" customFormat="1" x14ac:dyDescent="0.3">
      <c r="A2222" s="1344" t="s">
        <v>4471</v>
      </c>
      <c r="B2222" s="1345"/>
      <c r="C2222" s="1345"/>
      <c r="D2222" s="1345"/>
      <c r="E2222" s="1345"/>
      <c r="F2222" s="1346"/>
      <c r="G2222" s="1152">
        <f>TRUNC(SUM(G2219:G2220),2)</f>
        <v>11.01</v>
      </c>
      <c r="H2222" s="1230"/>
      <c r="J2222" s="736"/>
      <c r="K2222" s="736"/>
      <c r="L2222" s="736"/>
      <c r="M2222" s="736"/>
      <c r="N2222" s="736"/>
      <c r="O2222" s="736"/>
      <c r="P2222" s="740"/>
    </row>
    <row r="2223" spans="1:16" s="699" customFormat="1" x14ac:dyDescent="0.3">
      <c r="A2223" s="1344" t="s">
        <v>4472</v>
      </c>
      <c r="B2223" s="1345"/>
      <c r="C2223" s="1345"/>
      <c r="D2223" s="1345"/>
      <c r="E2223" s="1345"/>
      <c r="F2223" s="1346"/>
      <c r="G2223" s="1152">
        <f>TRUNC(SUM(G2221),2)</f>
        <v>10.039999999999999</v>
      </c>
      <c r="H2223" s="1230"/>
      <c r="J2223" s="736"/>
      <c r="K2223" s="736"/>
      <c r="L2223" s="736"/>
      <c r="M2223" s="736"/>
      <c r="N2223" s="736"/>
      <c r="O2223" s="736"/>
      <c r="P2223" s="740"/>
    </row>
    <row r="2224" spans="1:16" s="699" customFormat="1" ht="18" customHeight="1" x14ac:dyDescent="0.3">
      <c r="A2224" s="1156"/>
      <c r="B2224" s="1154"/>
      <c r="C2224" s="1154"/>
      <c r="D2224" s="1154"/>
      <c r="E2224" s="1154"/>
      <c r="F2224" s="1155" t="s">
        <v>4627</v>
      </c>
      <c r="G2224" s="1152">
        <f>TRUNC(SUM(G2222:G2223),2)</f>
        <v>21.05</v>
      </c>
      <c r="H2224" s="1230"/>
      <c r="J2224" s="1233"/>
      <c r="K2224" s="736"/>
      <c r="L2224" s="736"/>
      <c r="M2224" s="736"/>
      <c r="N2224" s="736"/>
      <c r="O2224" s="736"/>
      <c r="P2224" s="740"/>
    </row>
    <row r="2225" spans="1:16" s="879" customFormat="1" ht="14.25" customHeight="1" x14ac:dyDescent="0.3">
      <c r="A2225" s="906"/>
      <c r="B2225" s="801"/>
      <c r="C2225" s="906"/>
      <c r="D2225" s="913"/>
      <c r="E2225" s="906"/>
      <c r="F2225" s="906"/>
      <c r="G2225" s="910"/>
      <c r="H2225" s="1229"/>
    </row>
    <row r="2226" spans="1:16" s="879" customFormat="1" x14ac:dyDescent="0.3">
      <c r="A2226" s="906"/>
      <c r="B2226" s="801"/>
      <c r="C2226" s="906"/>
      <c r="D2226" s="913"/>
      <c r="E2226" s="906"/>
      <c r="F2226" s="906"/>
      <c r="G2226" s="910"/>
      <c r="H2226" s="1229"/>
    </row>
    <row r="2227" spans="1:16" s="893" customFormat="1" ht="26.4" x14ac:dyDescent="0.3">
      <c r="A2227" s="1141" t="s">
        <v>3135</v>
      </c>
      <c r="B2227" s="1142" t="s">
        <v>3136</v>
      </c>
      <c r="C2227" s="1143" t="s">
        <v>3137</v>
      </c>
      <c r="D2227" s="1143" t="s">
        <v>3138</v>
      </c>
      <c r="E2227" s="1144" t="s">
        <v>3139</v>
      </c>
      <c r="F2227" s="1145" t="s">
        <v>4625</v>
      </c>
      <c r="G2227" s="1146" t="s">
        <v>4626</v>
      </c>
      <c r="H2227" s="1230"/>
    </row>
    <row r="2228" spans="1:16" s="893" customFormat="1" ht="4.5" customHeight="1" x14ac:dyDescent="0.3">
      <c r="A2228" s="721"/>
      <c r="B2228" s="721"/>
      <c r="C2228" s="722"/>
      <c r="D2228" s="722"/>
      <c r="E2228" s="723"/>
      <c r="F2228" s="724"/>
      <c r="G2228" s="725"/>
      <c r="H2228" s="1230"/>
    </row>
    <row r="2229" spans="1:16" s="699" customFormat="1" x14ac:dyDescent="0.3">
      <c r="A2229" s="442" t="s">
        <v>4265</v>
      </c>
      <c r="B2229" s="1364" t="s">
        <v>2947</v>
      </c>
      <c r="C2229" s="1365"/>
      <c r="D2229" s="1365"/>
      <c r="E2229" s="1365"/>
      <c r="F2229" s="1365"/>
      <c r="G2229" s="1366"/>
      <c r="H2229" s="1230"/>
      <c r="J2229" s="736"/>
      <c r="K2229" s="736"/>
      <c r="L2229" s="736"/>
      <c r="M2229" s="736"/>
      <c r="N2229" s="736"/>
      <c r="O2229" s="736"/>
      <c r="P2229" s="740"/>
    </row>
    <row r="2230" spans="1:16" s="699" customFormat="1" ht="39.6" x14ac:dyDescent="0.3">
      <c r="A2230" s="442" t="s">
        <v>4275</v>
      </c>
      <c r="B2230" s="806" t="s">
        <v>3460</v>
      </c>
      <c r="C2230" s="526" t="s">
        <v>3141</v>
      </c>
      <c r="D2230" s="443" t="s">
        <v>3991</v>
      </c>
      <c r="E2230" s="444"/>
      <c r="F2230" s="444"/>
      <c r="G2230" s="445"/>
      <c r="H2230" s="1230"/>
      <c r="J2230" s="736"/>
      <c r="K2230" s="736"/>
      <c r="L2230" s="736"/>
      <c r="M2230" s="736"/>
      <c r="N2230" s="736"/>
      <c r="O2230" s="736"/>
      <c r="P2230" s="740"/>
    </row>
    <row r="2231" spans="1:16" s="699" customFormat="1" x14ac:dyDescent="0.3">
      <c r="A2231" s="914"/>
      <c r="B2231" s="743" t="s">
        <v>3960</v>
      </c>
      <c r="C2231" s="746" t="s">
        <v>3141</v>
      </c>
      <c r="D2231" s="746" t="s">
        <v>3142</v>
      </c>
      <c r="E2231" s="747">
        <v>0.59812851937068934</v>
      </c>
      <c r="F2231" s="747">
        <v>15.19</v>
      </c>
      <c r="G2231" s="1163">
        <f>TRUNC(E2231*F2231,2)</f>
        <v>9.08</v>
      </c>
      <c r="H2231" s="1229"/>
      <c r="I2231" s="879"/>
      <c r="J2231" s="1234"/>
      <c r="K2231" s="879"/>
      <c r="L2231" s="879"/>
      <c r="M2231" s="736"/>
      <c r="N2231" s="736"/>
      <c r="O2231" s="736"/>
      <c r="P2231" s="740"/>
    </row>
    <row r="2232" spans="1:16" s="699" customFormat="1" x14ac:dyDescent="0.3">
      <c r="A2232" s="914"/>
      <c r="B2232" s="743" t="s">
        <v>3959</v>
      </c>
      <c r="C2232" s="746" t="s">
        <v>3141</v>
      </c>
      <c r="D2232" s="746" t="s">
        <v>3142</v>
      </c>
      <c r="E2232" s="747">
        <v>0.59815674366917615</v>
      </c>
      <c r="F2232" s="747">
        <v>19.350000000000001</v>
      </c>
      <c r="G2232" s="1163">
        <f>TRUNC(E2232*F2232,2)</f>
        <v>11.57</v>
      </c>
      <c r="H2232" s="1229"/>
      <c r="I2232" s="879"/>
      <c r="J2232" s="1234"/>
      <c r="K2232" s="879"/>
      <c r="L2232" s="879"/>
      <c r="M2232" s="736"/>
      <c r="N2232" s="736"/>
      <c r="O2232" s="736"/>
      <c r="P2232" s="740"/>
    </row>
    <row r="2233" spans="1:16" s="699" customFormat="1" x14ac:dyDescent="0.3">
      <c r="A2233" s="914"/>
      <c r="B2233" s="386" t="s">
        <v>4228</v>
      </c>
      <c r="C2233" s="728" t="s">
        <v>3145</v>
      </c>
      <c r="D2233" s="728" t="s">
        <v>3093</v>
      </c>
      <c r="E2233" s="747">
        <v>1</v>
      </c>
      <c r="F2233" s="747">
        <v>60.63</v>
      </c>
      <c r="G2233" s="1163">
        <f>TRUNC(E2233*F2233,2)</f>
        <v>60.63</v>
      </c>
      <c r="H2233" s="1229"/>
      <c r="I2233" s="879"/>
      <c r="J2233" s="1234"/>
      <c r="K2233" s="879"/>
      <c r="L2233" s="879"/>
      <c r="M2233" s="736"/>
      <c r="N2233" s="736"/>
      <c r="O2233" s="736"/>
      <c r="P2233" s="740"/>
    </row>
    <row r="2234" spans="1:16" s="699" customFormat="1" x14ac:dyDescent="0.3">
      <c r="A2234" s="1344" t="s">
        <v>4471</v>
      </c>
      <c r="B2234" s="1345"/>
      <c r="C2234" s="1345"/>
      <c r="D2234" s="1345"/>
      <c r="E2234" s="1345"/>
      <c r="F2234" s="1346"/>
      <c r="G2234" s="1152">
        <f>TRUNC(SUM(G2231:G2232),2)</f>
        <v>20.65</v>
      </c>
      <c r="H2234" s="1230"/>
      <c r="J2234" s="736"/>
      <c r="K2234" s="736"/>
      <c r="L2234" s="736"/>
      <c r="M2234" s="736"/>
      <c r="N2234" s="736"/>
      <c r="O2234" s="736"/>
      <c r="P2234" s="740"/>
    </row>
    <row r="2235" spans="1:16" s="699" customFormat="1" x14ac:dyDescent="0.3">
      <c r="A2235" s="1344" t="s">
        <v>4472</v>
      </c>
      <c r="B2235" s="1345"/>
      <c r="C2235" s="1345"/>
      <c r="D2235" s="1345"/>
      <c r="E2235" s="1345"/>
      <c r="F2235" s="1346"/>
      <c r="G2235" s="1152">
        <f>TRUNC(SUM(G2233),2)</f>
        <v>60.63</v>
      </c>
      <c r="H2235" s="1230"/>
      <c r="J2235" s="736"/>
      <c r="K2235" s="736"/>
      <c r="L2235" s="736"/>
      <c r="M2235" s="736"/>
      <c r="N2235" s="736"/>
      <c r="O2235" s="736"/>
      <c r="P2235" s="740"/>
    </row>
    <row r="2236" spans="1:16" s="699" customFormat="1" ht="18" customHeight="1" x14ac:dyDescent="0.3">
      <c r="A2236" s="1156"/>
      <c r="B2236" s="1154"/>
      <c r="C2236" s="1154"/>
      <c r="D2236" s="1154"/>
      <c r="E2236" s="1154"/>
      <c r="F2236" s="1155" t="s">
        <v>4627</v>
      </c>
      <c r="G2236" s="1152">
        <f>TRUNC(SUM(G2234:G2235),2)</f>
        <v>81.28</v>
      </c>
      <c r="H2236" s="1230"/>
      <c r="J2236" s="1233"/>
      <c r="K2236" s="736"/>
      <c r="L2236" s="736"/>
      <c r="M2236" s="736"/>
      <c r="N2236" s="736"/>
      <c r="O2236" s="736"/>
      <c r="P2236" s="740"/>
    </row>
    <row r="2237" spans="1:16" s="879" customFormat="1" ht="14.25" customHeight="1" x14ac:dyDescent="0.3">
      <c r="A2237" s="906"/>
      <c r="B2237" s="801"/>
      <c r="C2237" s="906"/>
      <c r="D2237" s="913"/>
      <c r="E2237" s="906"/>
      <c r="F2237" s="906"/>
      <c r="G2237" s="910"/>
      <c r="H2237" s="1229"/>
    </row>
    <row r="2238" spans="1:16" s="879" customFormat="1" x14ac:dyDescent="0.3">
      <c r="A2238" s="906"/>
      <c r="B2238" s="801"/>
      <c r="C2238" s="906"/>
      <c r="D2238" s="913"/>
      <c r="E2238" s="906"/>
      <c r="F2238" s="906"/>
      <c r="G2238" s="910"/>
      <c r="H2238" s="1229"/>
    </row>
    <row r="2239" spans="1:16" s="893" customFormat="1" ht="26.4" x14ac:dyDescent="0.3">
      <c r="A2239" s="1141" t="s">
        <v>3135</v>
      </c>
      <c r="B2239" s="1142" t="s">
        <v>3136</v>
      </c>
      <c r="C2239" s="1143" t="s">
        <v>3137</v>
      </c>
      <c r="D2239" s="1143" t="s">
        <v>3138</v>
      </c>
      <c r="E2239" s="1144" t="s">
        <v>3139</v>
      </c>
      <c r="F2239" s="1145" t="s">
        <v>4625</v>
      </c>
      <c r="G2239" s="1146" t="s">
        <v>4626</v>
      </c>
      <c r="H2239" s="1230"/>
    </row>
    <row r="2240" spans="1:16" s="893" customFormat="1" ht="4.5" customHeight="1" x14ac:dyDescent="0.3">
      <c r="A2240" s="721"/>
      <c r="B2240" s="721"/>
      <c r="C2240" s="722"/>
      <c r="D2240" s="722"/>
      <c r="E2240" s="723"/>
      <c r="F2240" s="724"/>
      <c r="G2240" s="725"/>
      <c r="H2240" s="1230"/>
    </row>
    <row r="2241" spans="1:16" s="114" customFormat="1" x14ac:dyDescent="0.3">
      <c r="A2241" s="442" t="s">
        <v>2946</v>
      </c>
      <c r="B2241" s="1364" t="s">
        <v>2947</v>
      </c>
      <c r="C2241" s="1365"/>
      <c r="D2241" s="1365"/>
      <c r="E2241" s="1365"/>
      <c r="F2241" s="1365"/>
      <c r="G2241" s="1366"/>
      <c r="H2241" s="1230"/>
      <c r="J2241" s="432"/>
      <c r="K2241" s="432"/>
      <c r="L2241" s="432"/>
      <c r="M2241" s="432"/>
      <c r="N2241" s="432"/>
      <c r="O2241" s="432"/>
      <c r="P2241" s="433"/>
    </row>
    <row r="2242" spans="1:16" s="114" customFormat="1" ht="39.6" x14ac:dyDescent="0.3">
      <c r="A2242" s="442" t="s">
        <v>2953</v>
      </c>
      <c r="B2242" s="806" t="s">
        <v>3461</v>
      </c>
      <c r="C2242" s="443"/>
      <c r="D2242" s="443"/>
      <c r="E2242" s="444"/>
      <c r="F2242" s="444"/>
      <c r="G2242" s="445"/>
      <c r="H2242" s="1230"/>
      <c r="J2242" s="432"/>
      <c r="K2242" s="432"/>
      <c r="L2242" s="432"/>
      <c r="M2242" s="432"/>
      <c r="N2242" s="432"/>
      <c r="O2242" s="432"/>
      <c r="P2242" s="433"/>
    </row>
    <row r="2243" spans="1:16" s="114" customFormat="1" x14ac:dyDescent="0.3">
      <c r="A2243" s="914"/>
      <c r="B2243" s="743" t="s">
        <v>3960</v>
      </c>
      <c r="C2243" s="531" t="s">
        <v>3141</v>
      </c>
      <c r="D2243" s="746" t="s">
        <v>3142</v>
      </c>
      <c r="E2243" s="419">
        <v>0.79767973742236808</v>
      </c>
      <c r="F2243" s="747">
        <v>15.19</v>
      </c>
      <c r="G2243" s="1163">
        <f>TRUNC(E2243*F2243,2)</f>
        <v>12.11</v>
      </c>
      <c r="H2243" s="1229"/>
      <c r="I2243" s="879"/>
      <c r="J2243" s="1234"/>
      <c r="K2243" s="879"/>
      <c r="L2243" s="432"/>
      <c r="M2243" s="432"/>
      <c r="N2243" s="432"/>
      <c r="O2243" s="432"/>
      <c r="P2243" s="433"/>
    </row>
    <row r="2244" spans="1:16" s="114" customFormat="1" x14ac:dyDescent="0.3">
      <c r="A2244" s="914"/>
      <c r="B2244" s="743" t="s">
        <v>3959</v>
      </c>
      <c r="C2244" s="531" t="s">
        <v>3141</v>
      </c>
      <c r="D2244" s="746" t="s">
        <v>3142</v>
      </c>
      <c r="E2244" s="419">
        <v>0.79767973742236808</v>
      </c>
      <c r="F2244" s="747">
        <v>19.350000000000001</v>
      </c>
      <c r="G2244" s="1163">
        <f>TRUNC(E2244*F2244,2)</f>
        <v>15.43</v>
      </c>
      <c r="H2244" s="1229"/>
      <c r="I2244" s="879"/>
      <c r="J2244" s="1234"/>
      <c r="K2244" s="879"/>
      <c r="L2244" s="432"/>
      <c r="M2244" s="432"/>
      <c r="N2244" s="432"/>
      <c r="O2244" s="432"/>
      <c r="P2244" s="433"/>
    </row>
    <row r="2245" spans="1:16" s="515" customFormat="1" ht="39.6" x14ac:dyDescent="0.3">
      <c r="A2245" s="914"/>
      <c r="B2245" s="386" t="s">
        <v>2551</v>
      </c>
      <c r="C2245" s="383" t="s">
        <v>3145</v>
      </c>
      <c r="D2245" s="728" t="s">
        <v>3093</v>
      </c>
      <c r="E2245" s="419">
        <v>1</v>
      </c>
      <c r="F2245" s="419">
        <v>124.98</v>
      </c>
      <c r="G2245" s="1163">
        <f>TRUNC(E2245*F2245,2)</f>
        <v>124.98</v>
      </c>
      <c r="H2245" s="1229"/>
      <c r="I2245" s="879"/>
      <c r="J2245" s="1234"/>
      <c r="K2245" s="879"/>
      <c r="L2245" s="516"/>
      <c r="M2245" s="516"/>
      <c r="N2245" s="516"/>
      <c r="O2245" s="516"/>
      <c r="P2245" s="517"/>
    </row>
    <row r="2246" spans="1:16" s="515" customFormat="1" x14ac:dyDescent="0.3">
      <c r="A2246" s="1344" t="s">
        <v>4471</v>
      </c>
      <c r="B2246" s="1345"/>
      <c r="C2246" s="1345"/>
      <c r="D2246" s="1345"/>
      <c r="E2246" s="1345"/>
      <c r="F2246" s="1346"/>
      <c r="G2246" s="1152">
        <f>TRUNC(SUM(G2243:G2244),2)</f>
        <v>27.54</v>
      </c>
      <c r="H2246" s="1232"/>
      <c r="J2246" s="516"/>
      <c r="K2246" s="516"/>
      <c r="L2246" s="516"/>
      <c r="M2246" s="516"/>
      <c r="N2246" s="516"/>
      <c r="O2246" s="516"/>
      <c r="P2246" s="517"/>
    </row>
    <row r="2247" spans="1:16" s="515" customFormat="1" x14ac:dyDescent="0.3">
      <c r="A2247" s="1344" t="s">
        <v>4472</v>
      </c>
      <c r="B2247" s="1345"/>
      <c r="C2247" s="1345"/>
      <c r="D2247" s="1345"/>
      <c r="E2247" s="1345"/>
      <c r="F2247" s="1346"/>
      <c r="G2247" s="1152">
        <f>TRUNC(SUM(G2245),2)</f>
        <v>124.98</v>
      </c>
      <c r="H2247" s="1232"/>
      <c r="J2247" s="516"/>
      <c r="K2247" s="516"/>
      <c r="L2247" s="516"/>
      <c r="M2247" s="516"/>
      <c r="N2247" s="516"/>
      <c r="O2247" s="516"/>
      <c r="P2247" s="517"/>
    </row>
    <row r="2248" spans="1:16" s="515" customFormat="1" x14ac:dyDescent="0.3">
      <c r="A2248" s="1156"/>
      <c r="B2248" s="1154"/>
      <c r="C2248" s="1154"/>
      <c r="D2248" s="1154"/>
      <c r="E2248" s="1154"/>
      <c r="F2248" s="1155" t="s">
        <v>4627</v>
      </c>
      <c r="G2248" s="1152">
        <f>TRUNC(SUM(G2246:G2247),2)</f>
        <v>152.52000000000001</v>
      </c>
      <c r="H2248" s="1232"/>
      <c r="J2248" s="1233"/>
      <c r="K2248" s="516"/>
      <c r="L2248" s="516"/>
      <c r="M2248" s="516"/>
      <c r="N2248" s="516"/>
      <c r="O2248" s="516"/>
      <c r="P2248" s="517"/>
    </row>
    <row r="2249" spans="1:16" s="879" customFormat="1" ht="14.25" customHeight="1" x14ac:dyDescent="0.3">
      <c r="A2249" s="906"/>
      <c r="B2249" s="801"/>
      <c r="C2249" s="906"/>
      <c r="D2249" s="913"/>
      <c r="E2249" s="906"/>
      <c r="F2249" s="906"/>
      <c r="G2249" s="910"/>
      <c r="H2249" s="1229"/>
    </row>
    <row r="2250" spans="1:16" s="879" customFormat="1" x14ac:dyDescent="0.3">
      <c r="A2250" s="906"/>
      <c r="B2250" s="801"/>
      <c r="C2250" s="906"/>
      <c r="D2250" s="913"/>
      <c r="E2250" s="906"/>
      <c r="F2250" s="906"/>
      <c r="G2250" s="910"/>
      <c r="H2250" s="1229"/>
    </row>
    <row r="2251" spans="1:16" s="893" customFormat="1" ht="26.4" x14ac:dyDescent="0.3">
      <c r="A2251" s="1141" t="s">
        <v>3135</v>
      </c>
      <c r="B2251" s="1142" t="s">
        <v>3136</v>
      </c>
      <c r="C2251" s="1143" t="s">
        <v>3137</v>
      </c>
      <c r="D2251" s="1143" t="s">
        <v>3138</v>
      </c>
      <c r="E2251" s="1144" t="s">
        <v>3139</v>
      </c>
      <c r="F2251" s="1145" t="s">
        <v>4625</v>
      </c>
      <c r="G2251" s="1146" t="s">
        <v>4626</v>
      </c>
      <c r="H2251" s="1230"/>
    </row>
    <row r="2252" spans="1:16" s="893" customFormat="1" ht="4.5" customHeight="1" x14ac:dyDescent="0.3">
      <c r="A2252" s="721"/>
      <c r="B2252" s="721"/>
      <c r="C2252" s="722"/>
      <c r="D2252" s="722"/>
      <c r="E2252" s="723"/>
      <c r="F2252" s="724"/>
      <c r="G2252" s="725"/>
      <c r="H2252" s="1230"/>
    </row>
    <row r="2253" spans="1:16" s="515" customFormat="1" x14ac:dyDescent="0.3">
      <c r="A2253" s="450" t="s">
        <v>2946</v>
      </c>
      <c r="B2253" s="450" t="s">
        <v>2947</v>
      </c>
      <c r="C2253" s="452"/>
      <c r="D2253" s="793"/>
      <c r="E2253" s="452"/>
      <c r="F2253" s="452"/>
      <c r="G2253" s="452"/>
      <c r="H2253" s="1232"/>
      <c r="J2253" s="516"/>
      <c r="K2253" s="516"/>
      <c r="L2253" s="516"/>
      <c r="M2253" s="516"/>
      <c r="N2253" s="516"/>
      <c r="O2253" s="516"/>
      <c r="P2253" s="517"/>
    </row>
    <row r="2254" spans="1:16" s="515" customFormat="1" ht="26.4" x14ac:dyDescent="0.3">
      <c r="A2254" s="914"/>
      <c r="B2254" s="450" t="s">
        <v>2903</v>
      </c>
      <c r="C2254" s="451" t="s">
        <v>3141</v>
      </c>
      <c r="D2254" s="451" t="s">
        <v>3133</v>
      </c>
      <c r="E2254" s="452"/>
      <c r="F2254" s="453"/>
      <c r="G2254" s="454"/>
      <c r="H2254" s="1232"/>
      <c r="J2254" s="516"/>
      <c r="K2254" s="516"/>
      <c r="L2254" s="516"/>
      <c r="M2254" s="516"/>
      <c r="N2254" s="516"/>
      <c r="O2254" s="516"/>
      <c r="P2254" s="517"/>
    </row>
    <row r="2255" spans="1:16" s="515" customFormat="1" ht="39.6" x14ac:dyDescent="0.3">
      <c r="A2255" s="914"/>
      <c r="B2255" s="745" t="s">
        <v>3321</v>
      </c>
      <c r="C2255" s="531" t="s">
        <v>3145</v>
      </c>
      <c r="D2255" s="746" t="s">
        <v>3133</v>
      </c>
      <c r="E2255" s="379">
        <v>8</v>
      </c>
      <c r="F2255" s="747">
        <v>0.15953594748447361</v>
      </c>
      <c r="G2255" s="1163">
        <f>TRUNC(E2255*F2255,2)</f>
        <v>1.27</v>
      </c>
      <c r="H2255" s="1229"/>
      <c r="I2255" s="879"/>
      <c r="J2255" s="1234"/>
      <c r="K2255" s="879"/>
      <c r="L2255" s="516"/>
      <c r="M2255" s="516"/>
      <c r="N2255" s="516"/>
      <c r="O2255" s="516"/>
      <c r="P2255" s="517"/>
    </row>
    <row r="2256" spans="1:16" s="114" customFormat="1" ht="26.4" x14ac:dyDescent="0.3">
      <c r="A2256" s="914"/>
      <c r="B2256" s="745" t="s">
        <v>3462</v>
      </c>
      <c r="C2256" s="531" t="s">
        <v>3145</v>
      </c>
      <c r="D2256" s="746" t="s">
        <v>3133</v>
      </c>
      <c r="E2256" s="379">
        <v>1</v>
      </c>
      <c r="F2256" s="419">
        <v>433.33</v>
      </c>
      <c r="G2256" s="1163">
        <f>TRUNC(E2256*F2256,2)</f>
        <v>433.33</v>
      </c>
      <c r="H2256" s="1229"/>
      <c r="I2256" s="879"/>
      <c r="J2256" s="1234"/>
      <c r="K2256" s="879"/>
      <c r="L2256" s="432"/>
      <c r="M2256" s="432"/>
      <c r="N2256" s="432"/>
      <c r="O2256" s="432"/>
      <c r="P2256" s="433"/>
    </row>
    <row r="2257" spans="1:16" s="114" customFormat="1" ht="26.4" x14ac:dyDescent="0.3">
      <c r="A2257" s="914"/>
      <c r="B2257" s="745" t="s">
        <v>3897</v>
      </c>
      <c r="C2257" s="531" t="s">
        <v>3141</v>
      </c>
      <c r="D2257" s="746" t="s">
        <v>3133</v>
      </c>
      <c r="E2257" s="379">
        <v>8</v>
      </c>
      <c r="F2257" s="747">
        <v>2.7440182967329458</v>
      </c>
      <c r="G2257" s="1163">
        <f>TRUNC(E2257*F2257,2)</f>
        <v>21.95</v>
      </c>
      <c r="H2257" s="1229"/>
      <c r="I2257" s="879"/>
      <c r="J2257" s="1234"/>
      <c r="K2257" s="879"/>
      <c r="L2257" s="432"/>
      <c r="M2257" s="432"/>
      <c r="N2257" s="432"/>
      <c r="O2257" s="432"/>
      <c r="P2257" s="433"/>
    </row>
    <row r="2258" spans="1:16" s="114" customFormat="1" x14ac:dyDescent="0.3">
      <c r="A2258" s="914"/>
      <c r="B2258" s="743" t="s">
        <v>3960</v>
      </c>
      <c r="C2258" s="531" t="s">
        <v>3141</v>
      </c>
      <c r="D2258" s="746" t="s">
        <v>3142</v>
      </c>
      <c r="E2258" s="1240">
        <v>1.1962570387413787</v>
      </c>
      <c r="F2258" s="747">
        <v>15.19</v>
      </c>
      <c r="G2258" s="1163">
        <f>TRUNC(E2258*F2258,2)</f>
        <v>18.170000000000002</v>
      </c>
      <c r="H2258" s="1229"/>
      <c r="I2258" s="879"/>
      <c r="J2258" s="1234"/>
      <c r="K2258" s="879"/>
      <c r="L2258" s="432"/>
      <c r="M2258" s="432"/>
      <c r="N2258" s="432"/>
      <c r="O2258" s="432"/>
      <c r="P2258" s="433"/>
    </row>
    <row r="2259" spans="1:16" s="114" customFormat="1" x14ac:dyDescent="0.3">
      <c r="A2259" s="914"/>
      <c r="B2259" s="743" t="s">
        <v>3959</v>
      </c>
      <c r="C2259" s="531" t="s">
        <v>3141</v>
      </c>
      <c r="D2259" s="746" t="s">
        <v>3142</v>
      </c>
      <c r="E2259" s="1240">
        <v>1.1963134873383523</v>
      </c>
      <c r="F2259" s="747">
        <v>19.350000000000001</v>
      </c>
      <c r="G2259" s="1163">
        <f>TRUNC(E2259*F2259,2)</f>
        <v>23.14</v>
      </c>
      <c r="H2259" s="1229"/>
      <c r="I2259" s="879"/>
      <c r="J2259" s="1234"/>
      <c r="K2259" s="879"/>
      <c r="L2259" s="432"/>
      <c r="M2259" s="432"/>
      <c r="N2259" s="432"/>
      <c r="O2259" s="432"/>
      <c r="P2259" s="433"/>
    </row>
    <row r="2260" spans="1:16" s="114" customFormat="1" x14ac:dyDescent="0.3">
      <c r="A2260" s="1344" t="s">
        <v>4471</v>
      </c>
      <c r="B2260" s="1345"/>
      <c r="C2260" s="1345"/>
      <c r="D2260" s="1345"/>
      <c r="E2260" s="1345"/>
      <c r="F2260" s="1346"/>
      <c r="G2260" s="1152">
        <f>TRUNC(SUM(G2258:G2259),2)</f>
        <v>41.31</v>
      </c>
      <c r="H2260" s="1230"/>
      <c r="J2260" s="432"/>
      <c r="K2260" s="432"/>
      <c r="L2260" s="432"/>
      <c r="M2260" s="432"/>
      <c r="N2260" s="432"/>
      <c r="O2260" s="432"/>
      <c r="P2260" s="433"/>
    </row>
    <row r="2261" spans="1:16" s="114" customFormat="1" x14ac:dyDescent="0.3">
      <c r="A2261" s="1344" t="s">
        <v>4472</v>
      </c>
      <c r="B2261" s="1345"/>
      <c r="C2261" s="1345"/>
      <c r="D2261" s="1345"/>
      <c r="E2261" s="1345"/>
      <c r="F2261" s="1346"/>
      <c r="G2261" s="1152">
        <f>TRUNC(SUM(G2255:G2257),2)</f>
        <v>456.55</v>
      </c>
      <c r="H2261" s="1230"/>
      <c r="J2261" s="432"/>
      <c r="K2261" s="432"/>
      <c r="L2261" s="432"/>
      <c r="M2261" s="432"/>
      <c r="N2261" s="432"/>
      <c r="O2261" s="432"/>
      <c r="P2261" s="433"/>
    </row>
    <row r="2262" spans="1:16" s="114" customFormat="1" x14ac:dyDescent="0.3">
      <c r="A2262" s="1156"/>
      <c r="B2262" s="1154"/>
      <c r="C2262" s="1154"/>
      <c r="D2262" s="1154"/>
      <c r="E2262" s="1154"/>
      <c r="F2262" s="1155" t="s">
        <v>4627</v>
      </c>
      <c r="G2262" s="1152">
        <f>TRUNC(SUM(G2260:G2261),2)</f>
        <v>497.86</v>
      </c>
      <c r="H2262" s="1230"/>
      <c r="J2262" s="1233"/>
      <c r="K2262" s="432"/>
      <c r="L2262" s="432"/>
      <c r="M2262" s="432"/>
      <c r="N2262" s="432"/>
      <c r="O2262" s="432"/>
      <c r="P2262" s="433"/>
    </row>
    <row r="2263" spans="1:16" s="879" customFormat="1" ht="14.25" customHeight="1" x14ac:dyDescent="0.3">
      <c r="A2263" s="906"/>
      <c r="B2263" s="801"/>
      <c r="C2263" s="906"/>
      <c r="D2263" s="913"/>
      <c r="E2263" s="906"/>
      <c r="F2263" s="906"/>
      <c r="G2263" s="910"/>
      <c r="H2263" s="1229"/>
    </row>
    <row r="2264" spans="1:16" s="879" customFormat="1" x14ac:dyDescent="0.3">
      <c r="A2264" s="906"/>
      <c r="B2264" s="801"/>
      <c r="C2264" s="906"/>
      <c r="D2264" s="913"/>
      <c r="E2264" s="906"/>
      <c r="F2264" s="906"/>
      <c r="G2264" s="910"/>
      <c r="H2264" s="1229"/>
    </row>
    <row r="2265" spans="1:16" s="893" customFormat="1" ht="26.4" x14ac:dyDescent="0.3">
      <c r="A2265" s="1141" t="s">
        <v>3135</v>
      </c>
      <c r="B2265" s="1142" t="s">
        <v>3136</v>
      </c>
      <c r="C2265" s="1143" t="s">
        <v>3137</v>
      </c>
      <c r="D2265" s="1143" t="s">
        <v>3138</v>
      </c>
      <c r="E2265" s="1144" t="s">
        <v>3139</v>
      </c>
      <c r="F2265" s="1145" t="s">
        <v>4625</v>
      </c>
      <c r="G2265" s="1146" t="s">
        <v>4626</v>
      </c>
      <c r="H2265" s="1230"/>
    </row>
    <row r="2266" spans="1:16" s="893" customFormat="1" ht="4.5" customHeight="1" x14ac:dyDescent="0.3">
      <c r="A2266" s="721"/>
      <c r="B2266" s="721"/>
      <c r="C2266" s="722"/>
      <c r="D2266" s="722"/>
      <c r="E2266" s="723"/>
      <c r="F2266" s="724"/>
      <c r="G2266" s="725"/>
      <c r="H2266" s="1230"/>
    </row>
    <row r="2267" spans="1:16" s="114" customFormat="1" x14ac:dyDescent="0.3">
      <c r="A2267" s="271" t="s">
        <v>2946</v>
      </c>
      <c r="B2267" s="702" t="s">
        <v>2947</v>
      </c>
      <c r="C2267" s="387"/>
      <c r="D2267" s="794"/>
      <c r="E2267" s="387"/>
      <c r="F2267" s="387"/>
      <c r="G2267" s="388"/>
      <c r="H2267" s="1230"/>
      <c r="J2267" s="432"/>
      <c r="K2267" s="432"/>
      <c r="L2267" s="432"/>
      <c r="M2267" s="432"/>
      <c r="N2267" s="432"/>
      <c r="O2267" s="432"/>
      <c r="P2267" s="433"/>
    </row>
    <row r="2268" spans="1:16" s="114" customFormat="1" ht="39.6" x14ac:dyDescent="0.3">
      <c r="A2268" s="914"/>
      <c r="B2268" s="702" t="s">
        <v>3210</v>
      </c>
      <c r="C2268" s="389" t="s">
        <v>3141</v>
      </c>
      <c r="D2268" s="729" t="s">
        <v>3133</v>
      </c>
      <c r="E2268" s="390"/>
      <c r="F2268" s="391"/>
      <c r="G2268" s="392"/>
      <c r="H2268" s="1230"/>
      <c r="J2268" s="432"/>
      <c r="K2268" s="432"/>
      <c r="L2268" s="432"/>
      <c r="M2268" s="432"/>
      <c r="N2268" s="432"/>
      <c r="O2268" s="432"/>
      <c r="P2268" s="433"/>
    </row>
    <row r="2269" spans="1:16" s="114" customFormat="1" ht="26.4" x14ac:dyDescent="0.3">
      <c r="A2269" s="914"/>
      <c r="B2269" s="727" t="s">
        <v>3212</v>
      </c>
      <c r="C2269" s="383" t="s">
        <v>3145</v>
      </c>
      <c r="D2269" s="728" t="s">
        <v>3133</v>
      </c>
      <c r="E2269" s="419">
        <v>1</v>
      </c>
      <c r="F2269" s="419">
        <v>60.671520828345308</v>
      </c>
      <c r="G2269" s="1163">
        <f>TRUNC(E2269*F2269,2)</f>
        <v>60.67</v>
      </c>
      <c r="H2269" s="1229"/>
      <c r="I2269" s="879"/>
      <c r="J2269" s="1234"/>
      <c r="K2269" s="879"/>
      <c r="L2269" s="432"/>
      <c r="M2269" s="432"/>
      <c r="N2269" s="432"/>
      <c r="O2269" s="432"/>
      <c r="P2269" s="433"/>
    </row>
    <row r="2270" spans="1:16" s="114" customFormat="1" x14ac:dyDescent="0.3">
      <c r="A2270" s="914"/>
      <c r="B2270" s="743" t="s">
        <v>3960</v>
      </c>
      <c r="C2270" s="546" t="s">
        <v>3141</v>
      </c>
      <c r="D2270" s="744" t="s">
        <v>3142</v>
      </c>
      <c r="E2270" s="393">
        <v>1.1962570387413787</v>
      </c>
      <c r="F2270" s="747">
        <v>15.19</v>
      </c>
      <c r="G2270" s="1163">
        <f>TRUNC(E2270*F2270,2)</f>
        <v>18.170000000000002</v>
      </c>
      <c r="H2270" s="1229"/>
      <c r="I2270" s="879"/>
      <c r="J2270" s="1234"/>
      <c r="K2270" s="879"/>
      <c r="L2270" s="432"/>
      <c r="M2270" s="432"/>
      <c r="N2270" s="432"/>
      <c r="O2270" s="432"/>
      <c r="P2270" s="433"/>
    </row>
    <row r="2271" spans="1:16" s="114" customFormat="1" x14ac:dyDescent="0.3">
      <c r="A2271" s="914"/>
      <c r="B2271" s="743" t="s">
        <v>3959</v>
      </c>
      <c r="C2271" s="546" t="s">
        <v>3141</v>
      </c>
      <c r="D2271" s="744" t="s">
        <v>3142</v>
      </c>
      <c r="E2271" s="393">
        <v>1.1963134873383523</v>
      </c>
      <c r="F2271" s="747">
        <v>19.350000000000001</v>
      </c>
      <c r="G2271" s="1163">
        <f>TRUNC(E2271*F2271,2)</f>
        <v>23.14</v>
      </c>
      <c r="H2271" s="1229"/>
      <c r="I2271" s="879"/>
      <c r="J2271" s="1234"/>
      <c r="K2271" s="879"/>
      <c r="L2271" s="432"/>
      <c r="M2271" s="432"/>
      <c r="N2271" s="432"/>
      <c r="O2271" s="432"/>
      <c r="P2271" s="433"/>
    </row>
    <row r="2272" spans="1:16" s="114" customFormat="1" ht="39.6" x14ac:dyDescent="0.3">
      <c r="A2272" s="914"/>
      <c r="B2272" s="703" t="s">
        <v>3211</v>
      </c>
      <c r="C2272" s="277" t="s">
        <v>3145</v>
      </c>
      <c r="D2272" s="704" t="s">
        <v>3201</v>
      </c>
      <c r="E2272" s="393">
        <v>1</v>
      </c>
      <c r="F2272" s="747">
        <v>7.61</v>
      </c>
      <c r="G2272" s="1163">
        <f>TRUNC(E2272*F2272,2)</f>
        <v>7.61</v>
      </c>
      <c r="H2272" s="1229"/>
      <c r="I2272" s="879"/>
      <c r="J2272" s="1234"/>
      <c r="K2272" s="879"/>
      <c r="L2272" s="432"/>
      <c r="M2272" s="432"/>
      <c r="N2272" s="432"/>
      <c r="O2272" s="432"/>
      <c r="P2272" s="433"/>
    </row>
    <row r="2273" spans="1:16" s="114" customFormat="1" x14ac:dyDescent="0.3">
      <c r="A2273" s="1344" t="s">
        <v>4471</v>
      </c>
      <c r="B2273" s="1345"/>
      <c r="C2273" s="1345"/>
      <c r="D2273" s="1345"/>
      <c r="E2273" s="1345"/>
      <c r="F2273" s="1346"/>
      <c r="G2273" s="1152">
        <f>TRUNC(SUM(G2270:G2271),2)</f>
        <v>41.31</v>
      </c>
      <c r="H2273" s="1230"/>
      <c r="J2273" s="432"/>
      <c r="K2273" s="432"/>
      <c r="L2273" s="432"/>
      <c r="M2273" s="432"/>
      <c r="N2273" s="432"/>
      <c r="O2273" s="432"/>
      <c r="P2273" s="433"/>
    </row>
    <row r="2274" spans="1:16" s="114" customFormat="1" x14ac:dyDescent="0.3">
      <c r="A2274" s="1344" t="s">
        <v>4472</v>
      </c>
      <c r="B2274" s="1345"/>
      <c r="C2274" s="1345"/>
      <c r="D2274" s="1345"/>
      <c r="E2274" s="1345"/>
      <c r="F2274" s="1346"/>
      <c r="G2274" s="1152">
        <f>TRUNC(SUM(G2272)+G2269,2)</f>
        <v>68.28</v>
      </c>
      <c r="H2274" s="1230"/>
      <c r="J2274" s="432"/>
      <c r="K2274" s="432"/>
      <c r="L2274" s="432"/>
      <c r="M2274" s="432"/>
      <c r="N2274" s="432"/>
      <c r="O2274" s="432"/>
      <c r="P2274" s="433"/>
    </row>
    <row r="2275" spans="1:16" s="114" customFormat="1" x14ac:dyDescent="0.3">
      <c r="A2275" s="1156"/>
      <c r="B2275" s="1154"/>
      <c r="C2275" s="1154"/>
      <c r="D2275" s="1154"/>
      <c r="E2275" s="1154"/>
      <c r="F2275" s="1155" t="s">
        <v>4627</v>
      </c>
      <c r="G2275" s="1152">
        <f>TRUNC(SUM(G2273:G2274),2)</f>
        <v>109.59</v>
      </c>
      <c r="H2275" s="1230"/>
      <c r="J2275" s="1233"/>
      <c r="K2275" s="432"/>
      <c r="L2275" s="432"/>
      <c r="M2275" s="432"/>
      <c r="N2275" s="432"/>
      <c r="O2275" s="432"/>
      <c r="P2275" s="433"/>
    </row>
    <row r="2276" spans="1:16" s="879" customFormat="1" ht="14.25" customHeight="1" x14ac:dyDescent="0.3">
      <c r="A2276" s="906"/>
      <c r="B2276" s="801"/>
      <c r="C2276" s="906"/>
      <c r="D2276" s="913"/>
      <c r="E2276" s="906"/>
      <c r="F2276" s="906"/>
      <c r="G2276" s="910"/>
      <c r="H2276" s="1229"/>
    </row>
    <row r="2277" spans="1:16" s="879" customFormat="1" x14ac:dyDescent="0.3">
      <c r="A2277" s="906"/>
      <c r="B2277" s="801"/>
      <c r="C2277" s="906"/>
      <c r="D2277" s="913"/>
      <c r="E2277" s="906"/>
      <c r="F2277" s="906"/>
      <c r="G2277" s="910"/>
      <c r="H2277" s="1229"/>
    </row>
    <row r="2278" spans="1:16" s="893" customFormat="1" ht="26.4" x14ac:dyDescent="0.3">
      <c r="A2278" s="1141" t="s">
        <v>3135</v>
      </c>
      <c r="B2278" s="1142" t="s">
        <v>3136</v>
      </c>
      <c r="C2278" s="1143" t="s">
        <v>3137</v>
      </c>
      <c r="D2278" s="1143" t="s">
        <v>3138</v>
      </c>
      <c r="E2278" s="1144" t="s">
        <v>3139</v>
      </c>
      <c r="F2278" s="1145" t="s">
        <v>4625</v>
      </c>
      <c r="G2278" s="1146" t="s">
        <v>4626</v>
      </c>
      <c r="H2278" s="1230"/>
    </row>
    <row r="2279" spans="1:16" s="893" customFormat="1" ht="4.5" customHeight="1" x14ac:dyDescent="0.3">
      <c r="A2279" s="721"/>
      <c r="B2279" s="721"/>
      <c r="C2279" s="722"/>
      <c r="D2279" s="722"/>
      <c r="E2279" s="723"/>
      <c r="F2279" s="724"/>
      <c r="G2279" s="725"/>
      <c r="H2279" s="1230"/>
    </row>
    <row r="2280" spans="1:16" s="114" customFormat="1" x14ac:dyDescent="0.3">
      <c r="A2280" s="269" t="s">
        <v>1698</v>
      </c>
      <c r="B2280" s="1347" t="s">
        <v>1138</v>
      </c>
      <c r="C2280" s="1348"/>
      <c r="D2280" s="1348"/>
      <c r="E2280" s="1348"/>
      <c r="F2280" s="1348"/>
      <c r="G2280" s="1349"/>
      <c r="H2280" s="1230"/>
      <c r="J2280" s="432"/>
      <c r="K2280" s="432"/>
      <c r="L2280" s="432"/>
      <c r="M2280" s="432"/>
      <c r="N2280" s="432"/>
      <c r="O2280" s="432"/>
      <c r="P2280" s="433"/>
    </row>
    <row r="2281" spans="1:16" s="114" customFormat="1" ht="92.4" x14ac:dyDescent="0.3">
      <c r="A2281" s="269" t="s">
        <v>2889</v>
      </c>
      <c r="B2281" s="807" t="s">
        <v>2884</v>
      </c>
      <c r="C2281" s="368"/>
      <c r="D2281" s="711"/>
      <c r="E2281" s="380"/>
      <c r="F2281" s="380"/>
      <c r="G2281" s="381"/>
      <c r="H2281" s="1230"/>
      <c r="J2281" s="432"/>
      <c r="K2281" s="432"/>
      <c r="L2281" s="432"/>
      <c r="M2281" s="432"/>
      <c r="N2281" s="432"/>
      <c r="O2281" s="432"/>
      <c r="P2281" s="433"/>
    </row>
    <row r="2282" spans="1:16" s="114" customFormat="1" x14ac:dyDescent="0.3">
      <c r="A2282" s="914"/>
      <c r="B2282" s="743" t="s">
        <v>3960</v>
      </c>
      <c r="C2282" s="546" t="s">
        <v>3141</v>
      </c>
      <c r="D2282" s="744" t="s">
        <v>3142</v>
      </c>
      <c r="E2282" s="393">
        <v>0.63803876298102502</v>
      </c>
      <c r="F2282" s="747">
        <v>15.19</v>
      </c>
      <c r="G2282" s="1163">
        <f>TRUNC(E2282*F2282,2)</f>
        <v>9.69</v>
      </c>
      <c r="H2282" s="1229"/>
      <c r="I2282" s="879"/>
      <c r="J2282" s="1234"/>
      <c r="K2282" s="879"/>
      <c r="L2282" s="879"/>
      <c r="M2282" s="432"/>
      <c r="N2282" s="432"/>
      <c r="O2282" s="432"/>
      <c r="P2282" s="433"/>
    </row>
    <row r="2283" spans="1:16" s="114" customFormat="1" x14ac:dyDescent="0.3">
      <c r="A2283" s="914"/>
      <c r="B2283" s="743" t="s">
        <v>3959</v>
      </c>
      <c r="C2283" s="546" t="s">
        <v>3141</v>
      </c>
      <c r="D2283" s="744" t="s">
        <v>3142</v>
      </c>
      <c r="E2283" s="393">
        <v>0.63814378993789433</v>
      </c>
      <c r="F2283" s="747">
        <v>19.350000000000001</v>
      </c>
      <c r="G2283" s="1163">
        <f>TRUNC(E2283*F2283,2)</f>
        <v>12.34</v>
      </c>
      <c r="H2283" s="1229"/>
      <c r="I2283" s="879"/>
      <c r="J2283" s="1234"/>
      <c r="K2283" s="879"/>
      <c r="L2283" s="879"/>
      <c r="M2283" s="432"/>
      <c r="N2283" s="432"/>
      <c r="O2283" s="432"/>
      <c r="P2283" s="433"/>
    </row>
    <row r="2284" spans="1:16" s="114" customFormat="1" ht="26.4" x14ac:dyDescent="0.3">
      <c r="A2284" s="914"/>
      <c r="B2284" s="386" t="s">
        <v>3535</v>
      </c>
      <c r="C2284" s="383" t="s">
        <v>3145</v>
      </c>
      <c r="D2284" s="728" t="s">
        <v>3093</v>
      </c>
      <c r="E2284" s="419">
        <v>1</v>
      </c>
      <c r="F2284" s="1239">
        <v>124.89</v>
      </c>
      <c r="G2284" s="1163">
        <f>TRUNC(E2284*F2284,2)</f>
        <v>124.89</v>
      </c>
      <c r="H2284" s="1229"/>
      <c r="I2284" s="879"/>
      <c r="J2284" s="1234"/>
      <c r="K2284" s="879"/>
      <c r="L2284" s="879"/>
      <c r="M2284" s="432"/>
      <c r="N2284" s="432"/>
      <c r="O2284" s="432"/>
      <c r="P2284" s="433"/>
    </row>
    <row r="2285" spans="1:16" s="114" customFormat="1" x14ac:dyDescent="0.3">
      <c r="A2285" s="1344" t="s">
        <v>4471</v>
      </c>
      <c r="B2285" s="1345"/>
      <c r="C2285" s="1345"/>
      <c r="D2285" s="1345"/>
      <c r="E2285" s="1345"/>
      <c r="F2285" s="1346"/>
      <c r="G2285" s="1152">
        <f>TRUNC(SUM(G2282:G2283),2)</f>
        <v>22.03</v>
      </c>
      <c r="H2285" s="1230"/>
      <c r="J2285" s="432"/>
      <c r="K2285" s="432"/>
      <c r="L2285" s="432"/>
      <c r="M2285" s="432"/>
      <c r="N2285" s="432"/>
      <c r="O2285" s="432"/>
      <c r="P2285" s="433"/>
    </row>
    <row r="2286" spans="1:16" s="114" customFormat="1" x14ac:dyDescent="0.3">
      <c r="A2286" s="1344" t="s">
        <v>4472</v>
      </c>
      <c r="B2286" s="1345"/>
      <c r="C2286" s="1345"/>
      <c r="D2286" s="1345"/>
      <c r="E2286" s="1345"/>
      <c r="F2286" s="1346"/>
      <c r="G2286" s="1152">
        <f>TRUNC(SUM(G2284),2)</f>
        <v>124.89</v>
      </c>
      <c r="H2286" s="1230"/>
      <c r="J2286" s="432"/>
      <c r="K2286" s="432"/>
      <c r="L2286" s="432"/>
      <c r="M2286" s="432"/>
      <c r="N2286" s="432"/>
      <c r="O2286" s="432"/>
      <c r="P2286" s="433"/>
    </row>
    <row r="2287" spans="1:16" s="114" customFormat="1" x14ac:dyDescent="0.3">
      <c r="A2287" s="1156"/>
      <c r="B2287" s="1154"/>
      <c r="C2287" s="1154"/>
      <c r="D2287" s="1154"/>
      <c r="E2287" s="1154"/>
      <c r="F2287" s="1155" t="s">
        <v>4627</v>
      </c>
      <c r="G2287" s="1152">
        <f>TRUNC(SUM(G2285:G2286),2)</f>
        <v>146.91999999999999</v>
      </c>
      <c r="H2287" s="1230"/>
      <c r="J2287" s="1233"/>
      <c r="K2287" s="432"/>
      <c r="L2287" s="432"/>
      <c r="M2287" s="432"/>
      <c r="N2287" s="432"/>
      <c r="O2287" s="432"/>
      <c r="P2287" s="433"/>
    </row>
    <row r="2288" spans="1:16" s="879" customFormat="1" ht="14.25" customHeight="1" x14ac:dyDescent="0.3">
      <c r="A2288" s="906"/>
      <c r="B2288" s="801"/>
      <c r="C2288" s="906"/>
      <c r="D2288" s="913"/>
      <c r="E2288" s="906"/>
      <c r="F2288" s="906"/>
      <c r="G2288" s="910"/>
      <c r="H2288" s="1229"/>
    </row>
    <row r="2289" spans="1:16" s="879" customFormat="1" x14ac:dyDescent="0.3">
      <c r="A2289" s="906"/>
      <c r="B2289" s="801"/>
      <c r="C2289" s="906"/>
      <c r="D2289" s="913"/>
      <c r="E2289" s="906"/>
      <c r="F2289" s="906"/>
      <c r="G2289" s="910"/>
      <c r="H2289" s="1229"/>
    </row>
    <row r="2290" spans="1:16" s="893" customFormat="1" ht="26.4" x14ac:dyDescent="0.3">
      <c r="A2290" s="1141" t="s">
        <v>3135</v>
      </c>
      <c r="B2290" s="1142" t="s">
        <v>3136</v>
      </c>
      <c r="C2290" s="1143" t="s">
        <v>3137</v>
      </c>
      <c r="D2290" s="1143" t="s">
        <v>3138</v>
      </c>
      <c r="E2290" s="1144" t="s">
        <v>3139</v>
      </c>
      <c r="F2290" s="1145" t="s">
        <v>4625</v>
      </c>
      <c r="G2290" s="1146" t="s">
        <v>4626</v>
      </c>
      <c r="H2290" s="1230"/>
    </row>
    <row r="2291" spans="1:16" s="893" customFormat="1" ht="4.5" customHeight="1" x14ac:dyDescent="0.3">
      <c r="A2291" s="721"/>
      <c r="B2291" s="721"/>
      <c r="C2291" s="722"/>
      <c r="D2291" s="722"/>
      <c r="E2291" s="723"/>
      <c r="F2291" s="724"/>
      <c r="G2291" s="725"/>
      <c r="H2291" s="1230"/>
    </row>
    <row r="2292" spans="1:16" s="114" customFormat="1" x14ac:dyDescent="0.3">
      <c r="A2292" s="269" t="s">
        <v>1698</v>
      </c>
      <c r="B2292" s="1347" t="s">
        <v>1138</v>
      </c>
      <c r="C2292" s="1348"/>
      <c r="D2292" s="1348"/>
      <c r="E2292" s="1348"/>
      <c r="F2292" s="1348"/>
      <c r="G2292" s="1349"/>
      <c r="H2292" s="1230"/>
      <c r="J2292" s="432"/>
      <c r="K2292" s="432"/>
      <c r="L2292" s="432"/>
      <c r="M2292" s="432"/>
      <c r="N2292" s="432"/>
      <c r="O2292" s="432"/>
      <c r="P2292" s="433"/>
    </row>
    <row r="2293" spans="1:16" s="114" customFormat="1" ht="79.2" x14ac:dyDescent="0.3">
      <c r="A2293" s="269" t="s">
        <v>2890</v>
      </c>
      <c r="B2293" s="807" t="s">
        <v>2885</v>
      </c>
      <c r="C2293" s="368"/>
      <c r="D2293" s="711"/>
      <c r="E2293" s="380"/>
      <c r="F2293" s="380"/>
      <c r="G2293" s="381"/>
      <c r="H2293" s="1230"/>
      <c r="J2293" s="432"/>
      <c r="K2293" s="432"/>
      <c r="L2293" s="432"/>
      <c r="M2293" s="432"/>
      <c r="N2293" s="432"/>
      <c r="O2293" s="432"/>
      <c r="P2293" s="433"/>
    </row>
    <row r="2294" spans="1:16" s="114" customFormat="1" x14ac:dyDescent="0.3">
      <c r="A2294" s="914"/>
      <c r="B2294" s="743" t="s">
        <v>3960</v>
      </c>
      <c r="C2294" s="546" t="s">
        <v>3141</v>
      </c>
      <c r="D2294" s="744" t="s">
        <v>3142</v>
      </c>
      <c r="E2294" s="393">
        <v>0.63803876298102502</v>
      </c>
      <c r="F2294" s="747">
        <v>15.19</v>
      </c>
      <c r="G2294" s="1163">
        <f>TRUNC(E2294*F2294,2)</f>
        <v>9.69</v>
      </c>
      <c r="H2294" s="1229"/>
      <c r="I2294" s="879"/>
      <c r="J2294" s="1234"/>
      <c r="K2294" s="879"/>
      <c r="L2294" s="432"/>
      <c r="M2294" s="432"/>
      <c r="N2294" s="432"/>
      <c r="O2294" s="432"/>
      <c r="P2294" s="433"/>
    </row>
    <row r="2295" spans="1:16" s="114" customFormat="1" x14ac:dyDescent="0.3">
      <c r="A2295" s="914"/>
      <c r="B2295" s="743" t="s">
        <v>3959</v>
      </c>
      <c r="C2295" s="546" t="s">
        <v>3141</v>
      </c>
      <c r="D2295" s="744" t="s">
        <v>3142</v>
      </c>
      <c r="E2295" s="393">
        <v>0.63814378993789433</v>
      </c>
      <c r="F2295" s="747">
        <v>19.350000000000001</v>
      </c>
      <c r="G2295" s="1163">
        <f>TRUNC(E2295*F2295,2)</f>
        <v>12.34</v>
      </c>
      <c r="H2295" s="1229"/>
      <c r="I2295" s="879"/>
      <c r="J2295" s="1234"/>
      <c r="K2295" s="879"/>
      <c r="L2295" s="432"/>
      <c r="M2295" s="432"/>
      <c r="N2295" s="432"/>
      <c r="O2295" s="432"/>
      <c r="P2295" s="433"/>
    </row>
    <row r="2296" spans="1:16" s="114" customFormat="1" x14ac:dyDescent="0.3">
      <c r="A2296" s="914"/>
      <c r="B2296" s="386" t="s">
        <v>3536</v>
      </c>
      <c r="C2296" s="383" t="s">
        <v>3145</v>
      </c>
      <c r="D2296" s="728" t="s">
        <v>3093</v>
      </c>
      <c r="E2296" s="419">
        <v>1</v>
      </c>
      <c r="F2296" s="419">
        <v>92.46</v>
      </c>
      <c r="G2296" s="1163">
        <f>TRUNC(E2296*F2296,2)</f>
        <v>92.46</v>
      </c>
      <c r="H2296" s="1229"/>
      <c r="I2296" s="879"/>
      <c r="J2296" s="1234"/>
      <c r="K2296" s="879"/>
      <c r="L2296" s="432"/>
      <c r="M2296" s="432"/>
      <c r="N2296" s="432"/>
      <c r="O2296" s="432"/>
      <c r="P2296" s="433"/>
    </row>
    <row r="2297" spans="1:16" s="114" customFormat="1" x14ac:dyDescent="0.3">
      <c r="A2297" s="1344" t="s">
        <v>4471</v>
      </c>
      <c r="B2297" s="1345"/>
      <c r="C2297" s="1345"/>
      <c r="D2297" s="1345"/>
      <c r="E2297" s="1345"/>
      <c r="F2297" s="1346"/>
      <c r="G2297" s="1152">
        <f>TRUNC(SUM(G2294:G2295),2)</f>
        <v>22.03</v>
      </c>
      <c r="H2297" s="1230"/>
      <c r="J2297" s="432"/>
      <c r="K2297" s="432"/>
      <c r="L2297" s="432"/>
      <c r="M2297" s="432"/>
      <c r="N2297" s="432"/>
      <c r="O2297" s="432"/>
      <c r="P2297" s="433"/>
    </row>
    <row r="2298" spans="1:16" s="114" customFormat="1" x14ac:dyDescent="0.3">
      <c r="A2298" s="1344" t="s">
        <v>4472</v>
      </c>
      <c r="B2298" s="1345"/>
      <c r="C2298" s="1345"/>
      <c r="D2298" s="1345"/>
      <c r="E2298" s="1345"/>
      <c r="F2298" s="1346"/>
      <c r="G2298" s="1152">
        <f>TRUNC(SUM(G2296),2)</f>
        <v>92.46</v>
      </c>
      <c r="H2298" s="1230"/>
      <c r="J2298" s="432"/>
      <c r="K2298" s="432"/>
      <c r="L2298" s="432"/>
      <c r="M2298" s="432"/>
      <c r="N2298" s="432"/>
      <c r="O2298" s="432"/>
      <c r="P2298" s="433"/>
    </row>
    <row r="2299" spans="1:16" s="114" customFormat="1" x14ac:dyDescent="0.3">
      <c r="A2299" s="1156"/>
      <c r="B2299" s="1154"/>
      <c r="C2299" s="1154"/>
      <c r="D2299" s="1154"/>
      <c r="E2299" s="1154"/>
      <c r="F2299" s="1155" t="s">
        <v>4627</v>
      </c>
      <c r="G2299" s="1152">
        <f>TRUNC(SUM(G2297:G2298),2)</f>
        <v>114.49</v>
      </c>
      <c r="H2299" s="1230"/>
      <c r="J2299" s="1233"/>
      <c r="K2299" s="432"/>
      <c r="L2299" s="432"/>
      <c r="M2299" s="432"/>
      <c r="N2299" s="432"/>
      <c r="O2299" s="432"/>
      <c r="P2299" s="433"/>
    </row>
    <row r="2300" spans="1:16" s="879" customFormat="1" ht="14.25" customHeight="1" x14ac:dyDescent="0.3">
      <c r="A2300" s="906"/>
      <c r="B2300" s="801"/>
      <c r="C2300" s="906"/>
      <c r="D2300" s="913"/>
      <c r="E2300" s="906"/>
      <c r="F2300" s="906"/>
      <c r="G2300" s="910"/>
      <c r="H2300" s="1229"/>
    </row>
    <row r="2301" spans="1:16" s="879" customFormat="1" x14ac:dyDescent="0.3">
      <c r="A2301" s="906"/>
      <c r="B2301" s="801"/>
      <c r="C2301" s="906"/>
      <c r="D2301" s="913"/>
      <c r="E2301" s="906"/>
      <c r="F2301" s="906"/>
      <c r="G2301" s="910"/>
      <c r="H2301" s="1229"/>
    </row>
    <row r="2302" spans="1:16" s="893" customFormat="1" ht="26.4" x14ac:dyDescent="0.3">
      <c r="A2302" s="1141" t="s">
        <v>3135</v>
      </c>
      <c r="B2302" s="1142" t="s">
        <v>3136</v>
      </c>
      <c r="C2302" s="1143" t="s">
        <v>3137</v>
      </c>
      <c r="D2302" s="1143" t="s">
        <v>3138</v>
      </c>
      <c r="E2302" s="1144" t="s">
        <v>3139</v>
      </c>
      <c r="F2302" s="1145" t="s">
        <v>4625</v>
      </c>
      <c r="G2302" s="1146" t="s">
        <v>4626</v>
      </c>
      <c r="H2302" s="1230"/>
    </row>
    <row r="2303" spans="1:16" s="893" customFormat="1" ht="4.5" customHeight="1" x14ac:dyDescent="0.3">
      <c r="A2303" s="721"/>
      <c r="B2303" s="721"/>
      <c r="C2303" s="722"/>
      <c r="D2303" s="722"/>
      <c r="E2303" s="723"/>
      <c r="F2303" s="724"/>
      <c r="G2303" s="725"/>
      <c r="H2303" s="1230"/>
    </row>
    <row r="2304" spans="1:16" s="114" customFormat="1" x14ac:dyDescent="0.3">
      <c r="A2304" s="269" t="s">
        <v>1698</v>
      </c>
      <c r="B2304" s="1347" t="s">
        <v>1138</v>
      </c>
      <c r="C2304" s="1348"/>
      <c r="D2304" s="1348"/>
      <c r="E2304" s="1348"/>
      <c r="F2304" s="1348"/>
      <c r="G2304" s="1349"/>
      <c r="H2304" s="1230"/>
      <c r="J2304" s="432"/>
      <c r="K2304" s="432"/>
      <c r="L2304" s="432"/>
      <c r="M2304" s="432"/>
      <c r="N2304" s="432"/>
      <c r="O2304" s="432"/>
      <c r="P2304" s="433"/>
    </row>
    <row r="2305" spans="1:16" s="114" customFormat="1" ht="79.2" x14ac:dyDescent="0.3">
      <c r="A2305" s="269" t="s">
        <v>2891</v>
      </c>
      <c r="B2305" s="807" t="s">
        <v>2886</v>
      </c>
      <c r="C2305" s="368"/>
      <c r="D2305" s="711"/>
      <c r="E2305" s="380"/>
      <c r="F2305" s="380"/>
      <c r="G2305" s="381"/>
      <c r="H2305" s="1230"/>
      <c r="J2305" s="432"/>
      <c r="K2305" s="432"/>
      <c r="L2305" s="432"/>
      <c r="M2305" s="432"/>
      <c r="N2305" s="432"/>
      <c r="O2305" s="432"/>
      <c r="P2305" s="433"/>
    </row>
    <row r="2306" spans="1:16" s="114" customFormat="1" x14ac:dyDescent="0.3">
      <c r="A2306" s="914"/>
      <c r="B2306" s="743" t="s">
        <v>3960</v>
      </c>
      <c r="C2306" s="546" t="s">
        <v>3141</v>
      </c>
      <c r="D2306" s="744" t="s">
        <v>3142</v>
      </c>
      <c r="E2306" s="393">
        <v>0.63803876298102502</v>
      </c>
      <c r="F2306" s="747">
        <v>15.19</v>
      </c>
      <c r="G2306" s="1163">
        <f>TRUNC(E2306*F2306,2)</f>
        <v>9.69</v>
      </c>
      <c r="H2306" s="1229"/>
      <c r="I2306" s="879"/>
      <c r="J2306" s="1234"/>
      <c r="K2306" s="879"/>
      <c r="L2306" s="432"/>
      <c r="M2306" s="432"/>
      <c r="N2306" s="432"/>
      <c r="O2306" s="432"/>
      <c r="P2306" s="433"/>
    </row>
    <row r="2307" spans="1:16" s="114" customFormat="1" x14ac:dyDescent="0.3">
      <c r="A2307" s="914"/>
      <c r="B2307" s="743" t="s">
        <v>3959</v>
      </c>
      <c r="C2307" s="546" t="s">
        <v>3141</v>
      </c>
      <c r="D2307" s="744" t="s">
        <v>3142</v>
      </c>
      <c r="E2307" s="393">
        <v>0.63814378993789433</v>
      </c>
      <c r="F2307" s="747">
        <v>19.350000000000001</v>
      </c>
      <c r="G2307" s="1163">
        <f>TRUNC(E2307*F2307,2)</f>
        <v>12.34</v>
      </c>
      <c r="H2307" s="1229"/>
      <c r="I2307" s="879"/>
      <c r="J2307" s="1234"/>
      <c r="K2307" s="879"/>
      <c r="L2307" s="432"/>
      <c r="M2307" s="432"/>
      <c r="N2307" s="432"/>
      <c r="O2307" s="432"/>
      <c r="P2307" s="433"/>
    </row>
    <row r="2308" spans="1:16" s="114" customFormat="1" ht="26.4" x14ac:dyDescent="0.3">
      <c r="A2308" s="914"/>
      <c r="B2308" s="386" t="s">
        <v>3537</v>
      </c>
      <c r="C2308" s="383" t="s">
        <v>3145</v>
      </c>
      <c r="D2308" s="728" t="s">
        <v>3093</v>
      </c>
      <c r="E2308" s="419">
        <v>1</v>
      </c>
      <c r="F2308" s="1242">
        <v>98.3</v>
      </c>
      <c r="G2308" s="1163">
        <f>TRUNC(E2308*F2308,2)</f>
        <v>98.3</v>
      </c>
      <c r="H2308" s="1229"/>
      <c r="I2308" s="879"/>
      <c r="J2308" s="1234"/>
      <c r="K2308" s="879"/>
      <c r="L2308" s="432"/>
      <c r="M2308" s="432"/>
      <c r="N2308" s="432"/>
      <c r="O2308" s="432"/>
      <c r="P2308" s="433"/>
    </row>
    <row r="2309" spans="1:16" s="114" customFormat="1" x14ac:dyDescent="0.3">
      <c r="A2309" s="1344" t="s">
        <v>4471</v>
      </c>
      <c r="B2309" s="1345"/>
      <c r="C2309" s="1345"/>
      <c r="D2309" s="1345"/>
      <c r="E2309" s="1345"/>
      <c r="F2309" s="1346"/>
      <c r="G2309" s="1152">
        <f>TRUNC(SUM(G2306:G2307),2)</f>
        <v>22.03</v>
      </c>
      <c r="H2309" s="1230"/>
      <c r="K2309" s="432"/>
      <c r="L2309" s="432"/>
      <c r="M2309" s="432"/>
      <c r="N2309" s="432"/>
      <c r="O2309" s="432"/>
      <c r="P2309" s="433"/>
    </row>
    <row r="2310" spans="1:16" s="114" customFormat="1" x14ac:dyDescent="0.3">
      <c r="A2310" s="1344" t="s">
        <v>4472</v>
      </c>
      <c r="B2310" s="1345"/>
      <c r="C2310" s="1345"/>
      <c r="D2310" s="1345"/>
      <c r="E2310" s="1345"/>
      <c r="F2310" s="1346"/>
      <c r="G2310" s="1152">
        <f>TRUNC(SUM(G2308),2)</f>
        <v>98.3</v>
      </c>
      <c r="H2310" s="1230"/>
      <c r="K2310" s="432"/>
      <c r="L2310" s="432"/>
      <c r="M2310" s="432"/>
      <c r="N2310" s="432"/>
      <c r="O2310" s="432"/>
      <c r="P2310" s="433"/>
    </row>
    <row r="2311" spans="1:16" s="114" customFormat="1" x14ac:dyDescent="0.3">
      <c r="A2311" s="1156"/>
      <c r="B2311" s="1154"/>
      <c r="C2311" s="1154"/>
      <c r="D2311" s="1154"/>
      <c r="E2311" s="1154"/>
      <c r="F2311" s="1155" t="s">
        <v>4627</v>
      </c>
      <c r="G2311" s="1152">
        <f>TRUNC(SUM(G2309:G2310),2)</f>
        <v>120.33</v>
      </c>
      <c r="H2311" s="1230"/>
      <c r="J2311" s="1233"/>
      <c r="K2311" s="432"/>
      <c r="L2311" s="432"/>
      <c r="M2311" s="432"/>
      <c r="N2311" s="432"/>
      <c r="O2311" s="432"/>
      <c r="P2311" s="433"/>
    </row>
    <row r="2312" spans="1:16" s="879" customFormat="1" ht="14.25" customHeight="1" x14ac:dyDescent="0.3">
      <c r="A2312" s="906"/>
      <c r="B2312" s="801"/>
      <c r="C2312" s="906"/>
      <c r="D2312" s="913"/>
      <c r="E2312" s="906"/>
      <c r="F2312" s="906"/>
      <c r="G2312" s="910"/>
      <c r="H2312" s="1229"/>
    </row>
    <row r="2313" spans="1:16" s="879" customFormat="1" x14ac:dyDescent="0.3">
      <c r="A2313" s="906"/>
      <c r="B2313" s="801"/>
      <c r="C2313" s="906"/>
      <c r="D2313" s="913"/>
      <c r="E2313" s="906"/>
      <c r="F2313" s="906"/>
      <c r="G2313" s="910"/>
      <c r="H2313" s="1229"/>
    </row>
    <row r="2314" spans="1:16" s="893" customFormat="1" ht="26.4" x14ac:dyDescent="0.3">
      <c r="A2314" s="1141" t="s">
        <v>3135</v>
      </c>
      <c r="B2314" s="1142" t="s">
        <v>3136</v>
      </c>
      <c r="C2314" s="1143" t="s">
        <v>3137</v>
      </c>
      <c r="D2314" s="1143" t="s">
        <v>3138</v>
      </c>
      <c r="E2314" s="1144" t="s">
        <v>3139</v>
      </c>
      <c r="F2314" s="1145" t="s">
        <v>4625</v>
      </c>
      <c r="G2314" s="1146" t="s">
        <v>4626</v>
      </c>
      <c r="H2314" s="1230"/>
    </row>
    <row r="2315" spans="1:16" s="893" customFormat="1" ht="4.5" customHeight="1" x14ac:dyDescent="0.3">
      <c r="A2315" s="721"/>
      <c r="B2315" s="721"/>
      <c r="C2315" s="722"/>
      <c r="D2315" s="722"/>
      <c r="E2315" s="723"/>
      <c r="F2315" s="724"/>
      <c r="G2315" s="725"/>
      <c r="H2315" s="1230"/>
    </row>
    <row r="2316" spans="1:16" s="114" customFormat="1" x14ac:dyDescent="0.3">
      <c r="A2316" s="271" t="s">
        <v>1698</v>
      </c>
      <c r="B2316" s="1347" t="s">
        <v>1138</v>
      </c>
      <c r="C2316" s="1348"/>
      <c r="D2316" s="1348"/>
      <c r="E2316" s="1348"/>
      <c r="F2316" s="1348"/>
      <c r="G2316" s="1349"/>
      <c r="H2316" s="1230"/>
      <c r="J2316" s="432"/>
      <c r="K2316" s="432"/>
      <c r="L2316" s="432"/>
      <c r="M2316" s="432"/>
      <c r="N2316" s="432"/>
      <c r="O2316" s="432"/>
      <c r="P2316" s="433"/>
    </row>
    <row r="2317" spans="1:16" s="114" customFormat="1" ht="52.8" x14ac:dyDescent="0.3">
      <c r="A2317" s="269" t="s">
        <v>2893</v>
      </c>
      <c r="B2317" s="702" t="s">
        <v>2888</v>
      </c>
      <c r="C2317" s="389" t="s">
        <v>3141</v>
      </c>
      <c r="D2317" s="729" t="s">
        <v>3133</v>
      </c>
      <c r="E2317" s="390"/>
      <c r="F2317" s="391"/>
      <c r="G2317" s="392"/>
      <c r="H2317" s="1230"/>
      <c r="J2317" s="432"/>
      <c r="K2317" s="432"/>
      <c r="L2317" s="432"/>
      <c r="M2317" s="432"/>
      <c r="N2317" s="432"/>
      <c r="O2317" s="432"/>
      <c r="P2317" s="433"/>
    </row>
    <row r="2318" spans="1:16" s="114" customFormat="1" x14ac:dyDescent="0.3">
      <c r="A2318" s="914"/>
      <c r="B2318" s="727" t="s">
        <v>3513</v>
      </c>
      <c r="C2318" s="383" t="s">
        <v>3145</v>
      </c>
      <c r="D2318" s="728" t="s">
        <v>3201</v>
      </c>
      <c r="E2318" s="419">
        <v>1.5</v>
      </c>
      <c r="F2318" s="747">
        <v>2.5100322404223845</v>
      </c>
      <c r="G2318" s="1163">
        <f>TRUNC(E2318*F2318,2)</f>
        <v>3.76</v>
      </c>
      <c r="H2318" s="1229"/>
      <c r="I2318" s="879"/>
      <c r="J2318" s="1234"/>
      <c r="K2318" s="879"/>
      <c r="L2318" s="432"/>
      <c r="M2318" s="432"/>
      <c r="N2318" s="432"/>
      <c r="O2318" s="432"/>
      <c r="P2318" s="433"/>
    </row>
    <row r="2319" spans="1:16" s="114" customFormat="1" x14ac:dyDescent="0.3">
      <c r="A2319" s="914"/>
      <c r="B2319" s="727" t="s">
        <v>3463</v>
      </c>
      <c r="C2319" s="383" t="s">
        <v>3145</v>
      </c>
      <c r="D2319" s="728" t="s">
        <v>3133</v>
      </c>
      <c r="E2319" s="419">
        <v>1</v>
      </c>
      <c r="F2319" s="419">
        <v>3.68</v>
      </c>
      <c r="G2319" s="1163">
        <f>TRUNC(E2319*F2319,2)</f>
        <v>3.68</v>
      </c>
      <c r="H2319" s="1229"/>
      <c r="I2319" s="879"/>
      <c r="J2319" s="1234"/>
      <c r="K2319" s="879"/>
      <c r="L2319" s="432"/>
      <c r="M2319" s="432"/>
      <c r="N2319" s="432"/>
      <c r="O2319" s="432"/>
      <c r="P2319" s="433"/>
    </row>
    <row r="2320" spans="1:16" s="114" customFormat="1" x14ac:dyDescent="0.3">
      <c r="A2320" s="914"/>
      <c r="B2320" s="727" t="s">
        <v>3464</v>
      </c>
      <c r="C2320" s="383" t="s">
        <v>3145</v>
      </c>
      <c r="D2320" s="728" t="s">
        <v>3133</v>
      </c>
      <c r="E2320" s="419">
        <v>1</v>
      </c>
      <c r="F2320" s="419">
        <v>3.8687467264984843</v>
      </c>
      <c r="G2320" s="1163">
        <f>TRUNC(E2320*F2320,2)</f>
        <v>3.86</v>
      </c>
      <c r="H2320" s="1229"/>
      <c r="I2320" s="879"/>
      <c r="J2320" s="1234"/>
      <c r="K2320" s="879"/>
      <c r="L2320" s="432"/>
      <c r="M2320" s="432"/>
      <c r="N2320" s="432"/>
      <c r="O2320" s="432"/>
      <c r="P2320" s="433"/>
    </row>
    <row r="2321" spans="1:16" s="114" customFormat="1" x14ac:dyDescent="0.3">
      <c r="A2321" s="914"/>
      <c r="B2321" s="743" t="s">
        <v>3960</v>
      </c>
      <c r="C2321" s="546" t="s">
        <v>3141</v>
      </c>
      <c r="D2321" s="744" t="s">
        <v>3142</v>
      </c>
      <c r="E2321" s="393">
        <v>0.19902608326733212</v>
      </c>
      <c r="F2321" s="747">
        <v>15.19</v>
      </c>
      <c r="G2321" s="1163">
        <f>TRUNC(E2321*F2321,2)</f>
        <v>3.02</v>
      </c>
      <c r="H2321" s="1229"/>
      <c r="I2321" s="879"/>
      <c r="J2321" s="1234"/>
      <c r="K2321" s="879"/>
      <c r="L2321" s="432"/>
      <c r="M2321" s="432"/>
      <c r="N2321" s="432"/>
      <c r="O2321" s="432"/>
      <c r="P2321" s="433"/>
    </row>
    <row r="2322" spans="1:16" s="114" customFormat="1" x14ac:dyDescent="0.3">
      <c r="A2322" s="914"/>
      <c r="B2322" s="743" t="s">
        <v>3959</v>
      </c>
      <c r="C2322" s="546" t="s">
        <v>3141</v>
      </c>
      <c r="D2322" s="744" t="s">
        <v>3142</v>
      </c>
      <c r="E2322" s="393">
        <v>0.19911075616279261</v>
      </c>
      <c r="F2322" s="747">
        <v>19.350000000000001</v>
      </c>
      <c r="G2322" s="1163">
        <f>TRUNC(E2322*F2322,2)</f>
        <v>3.85</v>
      </c>
      <c r="H2322" s="1229"/>
      <c r="I2322" s="879"/>
      <c r="J2322" s="1234"/>
      <c r="K2322" s="879"/>
      <c r="L2322" s="432"/>
      <c r="M2322" s="432"/>
      <c r="N2322" s="432"/>
      <c r="O2322" s="432"/>
      <c r="P2322" s="433"/>
    </row>
    <row r="2323" spans="1:16" s="114" customFormat="1" x14ac:dyDescent="0.3">
      <c r="A2323" s="1344" t="s">
        <v>4471</v>
      </c>
      <c r="B2323" s="1345"/>
      <c r="C2323" s="1345"/>
      <c r="D2323" s="1345"/>
      <c r="E2323" s="1345"/>
      <c r="F2323" s="1346"/>
      <c r="G2323" s="1152">
        <f>TRUNC(SUM(G2321:G2322),2)</f>
        <v>6.87</v>
      </c>
      <c r="H2323" s="1230"/>
      <c r="J2323" s="432"/>
      <c r="K2323" s="432"/>
      <c r="L2323" s="432"/>
      <c r="M2323" s="432"/>
      <c r="N2323" s="432"/>
      <c r="O2323" s="432"/>
      <c r="P2323" s="433"/>
    </row>
    <row r="2324" spans="1:16" s="114" customFormat="1" x14ac:dyDescent="0.3">
      <c r="A2324" s="1344" t="s">
        <v>4472</v>
      </c>
      <c r="B2324" s="1345"/>
      <c r="C2324" s="1345"/>
      <c r="D2324" s="1345"/>
      <c r="E2324" s="1345"/>
      <c r="F2324" s="1346"/>
      <c r="G2324" s="1152">
        <f>TRUNC(SUM(G2318:G2320),2)</f>
        <v>11.3</v>
      </c>
      <c r="H2324" s="1230"/>
      <c r="J2324" s="432"/>
      <c r="K2324" s="432"/>
      <c r="L2324" s="432"/>
      <c r="M2324" s="432"/>
      <c r="N2324" s="432"/>
      <c r="O2324" s="432"/>
      <c r="P2324" s="433"/>
    </row>
    <row r="2325" spans="1:16" s="114" customFormat="1" x14ac:dyDescent="0.3">
      <c r="A2325" s="1156"/>
      <c r="B2325" s="1154"/>
      <c r="C2325" s="1154"/>
      <c r="D2325" s="1154"/>
      <c r="E2325" s="1154"/>
      <c r="F2325" s="1155" t="s">
        <v>4627</v>
      </c>
      <c r="G2325" s="1152">
        <f>TRUNC(SUM(G2323:G2324),2)</f>
        <v>18.170000000000002</v>
      </c>
      <c r="H2325" s="1230"/>
      <c r="J2325" s="1233"/>
      <c r="K2325" s="432"/>
      <c r="L2325" s="432"/>
      <c r="M2325" s="432"/>
      <c r="N2325" s="432"/>
      <c r="O2325" s="432"/>
      <c r="P2325" s="433"/>
    </row>
    <row r="2326" spans="1:16" s="879" customFormat="1" ht="14.25" customHeight="1" x14ac:dyDescent="0.3">
      <c r="A2326" s="906"/>
      <c r="B2326" s="801"/>
      <c r="C2326" s="906"/>
      <c r="D2326" s="913"/>
      <c r="E2326" s="906"/>
      <c r="F2326" s="906"/>
      <c r="G2326" s="910"/>
      <c r="H2326" s="1229"/>
    </row>
    <row r="2327" spans="1:16" s="879" customFormat="1" x14ac:dyDescent="0.3">
      <c r="A2327" s="906"/>
      <c r="B2327" s="801"/>
      <c r="C2327" s="906"/>
      <c r="D2327" s="913"/>
      <c r="E2327" s="906"/>
      <c r="F2327" s="906"/>
      <c r="G2327" s="910"/>
      <c r="H2327" s="1229"/>
    </row>
    <row r="2328" spans="1:16" s="893" customFormat="1" ht="26.4" x14ac:dyDescent="0.3">
      <c r="A2328" s="1141" t="s">
        <v>3135</v>
      </c>
      <c r="B2328" s="1142" t="s">
        <v>3136</v>
      </c>
      <c r="C2328" s="1143" t="s">
        <v>3137</v>
      </c>
      <c r="D2328" s="1143" t="s">
        <v>3138</v>
      </c>
      <c r="E2328" s="1144" t="s">
        <v>3139</v>
      </c>
      <c r="F2328" s="1145" t="s">
        <v>4625</v>
      </c>
      <c r="G2328" s="1146" t="s">
        <v>4626</v>
      </c>
      <c r="H2328" s="1230"/>
    </row>
    <row r="2329" spans="1:16" s="893" customFormat="1" ht="4.5" customHeight="1" x14ac:dyDescent="0.3">
      <c r="A2329" s="721"/>
      <c r="B2329" s="721"/>
      <c r="C2329" s="722"/>
      <c r="D2329" s="722"/>
      <c r="E2329" s="723"/>
      <c r="F2329" s="724"/>
      <c r="G2329" s="725"/>
      <c r="H2329" s="1230"/>
    </row>
    <row r="2330" spans="1:16" s="114" customFormat="1" x14ac:dyDescent="0.3">
      <c r="A2330" s="269" t="s">
        <v>1698</v>
      </c>
      <c r="B2330" s="1347" t="s">
        <v>1138</v>
      </c>
      <c r="C2330" s="1348"/>
      <c r="D2330" s="1348"/>
      <c r="E2330" s="1348"/>
      <c r="F2330" s="1348"/>
      <c r="G2330" s="1349"/>
      <c r="H2330" s="1230"/>
      <c r="J2330" s="432"/>
      <c r="K2330" s="432"/>
      <c r="L2330" s="432"/>
      <c r="M2330" s="432"/>
      <c r="N2330" s="432"/>
      <c r="O2330" s="432"/>
      <c r="P2330" s="433"/>
    </row>
    <row r="2331" spans="1:16" s="114" customFormat="1" ht="52.8" x14ac:dyDescent="0.3">
      <c r="A2331" s="269" t="s">
        <v>3260</v>
      </c>
      <c r="B2331" s="807" t="s">
        <v>3256</v>
      </c>
      <c r="C2331" s="368"/>
      <c r="D2331" s="711"/>
      <c r="E2331" s="380"/>
      <c r="F2331" s="380"/>
      <c r="G2331" s="381"/>
      <c r="H2331" s="1230"/>
      <c r="J2331" s="432"/>
      <c r="K2331" s="432"/>
      <c r="L2331" s="432"/>
      <c r="M2331" s="432"/>
      <c r="N2331" s="432"/>
      <c r="O2331" s="432"/>
      <c r="P2331" s="433"/>
    </row>
    <row r="2332" spans="1:16" s="114" customFormat="1" x14ac:dyDescent="0.3">
      <c r="A2332" s="914"/>
      <c r="B2332" s="743" t="s">
        <v>3960</v>
      </c>
      <c r="C2332" s="546" t="s">
        <v>3141</v>
      </c>
      <c r="D2332" s="744" t="s">
        <v>3142</v>
      </c>
      <c r="E2332" s="393">
        <v>0.31875681409833928</v>
      </c>
      <c r="F2332" s="747">
        <v>15.19</v>
      </c>
      <c r="G2332" s="1163">
        <f>TRUNC(E2332*F2332,2)</f>
        <v>4.84</v>
      </c>
      <c r="H2332" s="1229"/>
      <c r="I2332" s="879"/>
      <c r="J2332" s="1234"/>
      <c r="K2332" s="879"/>
      <c r="L2332" s="432"/>
      <c r="M2332" s="432"/>
      <c r="N2332" s="432"/>
      <c r="O2332" s="432"/>
      <c r="P2332" s="433"/>
    </row>
    <row r="2333" spans="1:16" s="114" customFormat="1" x14ac:dyDescent="0.3">
      <c r="A2333" s="914"/>
      <c r="B2333" s="743" t="s">
        <v>3959</v>
      </c>
      <c r="C2333" s="546" t="s">
        <v>3141</v>
      </c>
      <c r="D2333" s="744" t="s">
        <v>3142</v>
      </c>
      <c r="E2333" s="393">
        <v>0.31907189496894717</v>
      </c>
      <c r="F2333" s="747">
        <v>19.350000000000001</v>
      </c>
      <c r="G2333" s="1163">
        <f>TRUNC(E2333*F2333,2)</f>
        <v>6.17</v>
      </c>
      <c r="H2333" s="1229"/>
      <c r="I2333" s="879"/>
      <c r="J2333" s="1234"/>
      <c r="K2333" s="879"/>
      <c r="L2333" s="432"/>
      <c r="M2333" s="432"/>
      <c r="N2333" s="432"/>
      <c r="O2333" s="432"/>
      <c r="P2333" s="433"/>
    </row>
    <row r="2334" spans="1:16" s="114" customFormat="1" ht="52.8" x14ac:dyDescent="0.3">
      <c r="A2334" s="914"/>
      <c r="B2334" s="386" t="s">
        <v>3465</v>
      </c>
      <c r="C2334" s="383" t="s">
        <v>3145</v>
      </c>
      <c r="D2334" s="728" t="s">
        <v>3093</v>
      </c>
      <c r="E2334" s="419">
        <v>1</v>
      </c>
      <c r="F2334" s="419">
        <v>106.02</v>
      </c>
      <c r="G2334" s="1163">
        <f>TRUNC(E2334*F2334,2)</f>
        <v>106.02</v>
      </c>
      <c r="H2334" s="1229"/>
      <c r="I2334" s="879"/>
      <c r="J2334" s="1234"/>
      <c r="K2334" s="879"/>
      <c r="L2334" s="432"/>
      <c r="M2334" s="432"/>
      <c r="N2334" s="432"/>
      <c r="O2334" s="432"/>
      <c r="P2334" s="433"/>
    </row>
    <row r="2335" spans="1:16" s="114" customFormat="1" x14ac:dyDescent="0.3">
      <c r="A2335" s="1344" t="s">
        <v>4471</v>
      </c>
      <c r="B2335" s="1345"/>
      <c r="C2335" s="1345"/>
      <c r="D2335" s="1345"/>
      <c r="E2335" s="1345"/>
      <c r="F2335" s="1346"/>
      <c r="G2335" s="1152">
        <f>TRUNC(SUM(G2332:G2333),2)</f>
        <v>11.01</v>
      </c>
      <c r="H2335" s="1230"/>
      <c r="J2335" s="432"/>
      <c r="K2335" s="432"/>
      <c r="L2335" s="432"/>
      <c r="M2335" s="432"/>
      <c r="N2335" s="432"/>
      <c r="O2335" s="432"/>
      <c r="P2335" s="433"/>
    </row>
    <row r="2336" spans="1:16" s="114" customFormat="1" x14ac:dyDescent="0.3">
      <c r="A2336" s="1344" t="s">
        <v>4472</v>
      </c>
      <c r="B2336" s="1345"/>
      <c r="C2336" s="1345"/>
      <c r="D2336" s="1345"/>
      <c r="E2336" s="1345"/>
      <c r="F2336" s="1346"/>
      <c r="G2336" s="1152">
        <f>TRUNC(SUM(G2334),2)</f>
        <v>106.02</v>
      </c>
      <c r="H2336" s="1230"/>
      <c r="J2336" s="432"/>
      <c r="K2336" s="432"/>
      <c r="L2336" s="432"/>
      <c r="M2336" s="432"/>
      <c r="N2336" s="432"/>
      <c r="O2336" s="432"/>
      <c r="P2336" s="433"/>
    </row>
    <row r="2337" spans="1:16" s="114" customFormat="1" x14ac:dyDescent="0.3">
      <c r="A2337" s="1156"/>
      <c r="B2337" s="1154"/>
      <c r="C2337" s="1154"/>
      <c r="D2337" s="1154"/>
      <c r="E2337" s="1154"/>
      <c r="F2337" s="1155" t="s">
        <v>4627</v>
      </c>
      <c r="G2337" s="1152">
        <f>TRUNC(SUM(G2335:G2336),2)</f>
        <v>117.03</v>
      </c>
      <c r="H2337" s="1230"/>
      <c r="J2337" s="1233"/>
      <c r="K2337" s="432"/>
      <c r="L2337" s="432"/>
      <c r="M2337" s="432"/>
      <c r="N2337" s="432"/>
      <c r="O2337" s="432"/>
      <c r="P2337" s="433"/>
    </row>
    <row r="2338" spans="1:16" s="879" customFormat="1" ht="14.25" customHeight="1" x14ac:dyDescent="0.3">
      <c r="A2338" s="906"/>
      <c r="B2338" s="801"/>
      <c r="C2338" s="906"/>
      <c r="D2338" s="913"/>
      <c r="E2338" s="906"/>
      <c r="F2338" s="906"/>
      <c r="G2338" s="910"/>
      <c r="H2338" s="1229"/>
    </row>
    <row r="2339" spans="1:16" s="879" customFormat="1" x14ac:dyDescent="0.3">
      <c r="A2339" s="906"/>
      <c r="B2339" s="801"/>
      <c r="C2339" s="906"/>
      <c r="D2339" s="913"/>
      <c r="E2339" s="906"/>
      <c r="F2339" s="906"/>
      <c r="G2339" s="910"/>
      <c r="H2339" s="1229"/>
    </row>
    <row r="2340" spans="1:16" s="893" customFormat="1" ht="26.4" x14ac:dyDescent="0.3">
      <c r="A2340" s="1141" t="s">
        <v>3135</v>
      </c>
      <c r="B2340" s="1142" t="s">
        <v>3136</v>
      </c>
      <c r="C2340" s="1143" t="s">
        <v>3137</v>
      </c>
      <c r="D2340" s="1143" t="s">
        <v>3138</v>
      </c>
      <c r="E2340" s="1144" t="s">
        <v>3139</v>
      </c>
      <c r="F2340" s="1145" t="s">
        <v>4625</v>
      </c>
      <c r="G2340" s="1146" t="s">
        <v>4626</v>
      </c>
      <c r="H2340" s="1230"/>
    </row>
    <row r="2341" spans="1:16" s="893" customFormat="1" ht="4.5" customHeight="1" x14ac:dyDescent="0.3">
      <c r="A2341" s="721"/>
      <c r="B2341" s="721"/>
      <c r="C2341" s="722"/>
      <c r="D2341" s="722"/>
      <c r="E2341" s="723"/>
      <c r="F2341" s="724"/>
      <c r="G2341" s="725"/>
      <c r="H2341" s="1230"/>
    </row>
    <row r="2342" spans="1:16" s="114" customFormat="1" x14ac:dyDescent="0.3">
      <c r="A2342" s="269" t="s">
        <v>1698</v>
      </c>
      <c r="B2342" s="1347" t="s">
        <v>1138</v>
      </c>
      <c r="C2342" s="1348"/>
      <c r="D2342" s="1348"/>
      <c r="E2342" s="1348"/>
      <c r="F2342" s="1348"/>
      <c r="G2342" s="1349"/>
      <c r="H2342" s="1230"/>
      <c r="J2342" s="432"/>
      <c r="K2342" s="432"/>
      <c r="L2342" s="432"/>
      <c r="M2342" s="432"/>
      <c r="N2342" s="432"/>
      <c r="O2342" s="432"/>
      <c r="P2342" s="433"/>
    </row>
    <row r="2343" spans="1:16" s="114" customFormat="1" ht="52.8" x14ac:dyDescent="0.3">
      <c r="A2343" s="269" t="s">
        <v>3261</v>
      </c>
      <c r="B2343" s="807" t="s">
        <v>3257</v>
      </c>
      <c r="C2343" s="368"/>
      <c r="D2343" s="711"/>
      <c r="E2343" s="380"/>
      <c r="F2343" s="380"/>
      <c r="G2343" s="381"/>
      <c r="H2343" s="1230"/>
      <c r="J2343" s="432"/>
      <c r="K2343" s="432"/>
      <c r="L2343" s="432"/>
      <c r="M2343" s="432"/>
      <c r="N2343" s="432"/>
      <c r="O2343" s="432"/>
      <c r="P2343" s="433"/>
    </row>
    <row r="2344" spans="1:16" s="114" customFormat="1" x14ac:dyDescent="0.3">
      <c r="A2344" s="914"/>
      <c r="B2344" s="743" t="s">
        <v>3960</v>
      </c>
      <c r="C2344" s="546" t="s">
        <v>3141</v>
      </c>
      <c r="D2344" s="744" t="s">
        <v>3142</v>
      </c>
      <c r="E2344" s="393">
        <v>0.31875681409833928</v>
      </c>
      <c r="F2344" s="747">
        <v>15.19</v>
      </c>
      <c r="G2344" s="1163">
        <f>TRUNC(E2344*F2344,2)</f>
        <v>4.84</v>
      </c>
      <c r="H2344" s="1229"/>
      <c r="I2344" s="879"/>
      <c r="J2344" s="1234"/>
      <c r="K2344" s="879"/>
      <c r="L2344" s="432"/>
      <c r="M2344" s="432"/>
      <c r="N2344" s="432"/>
      <c r="O2344" s="432"/>
      <c r="P2344" s="433"/>
    </row>
    <row r="2345" spans="1:16" s="114" customFormat="1" x14ac:dyDescent="0.3">
      <c r="A2345" s="914"/>
      <c r="B2345" s="743" t="s">
        <v>3959</v>
      </c>
      <c r="C2345" s="546" t="s">
        <v>3141</v>
      </c>
      <c r="D2345" s="744" t="s">
        <v>3142</v>
      </c>
      <c r="E2345" s="393">
        <v>0.31907189496894717</v>
      </c>
      <c r="F2345" s="747">
        <v>19.350000000000001</v>
      </c>
      <c r="G2345" s="1163">
        <f>TRUNC(E2345*F2345,2)</f>
        <v>6.17</v>
      </c>
      <c r="H2345" s="1229"/>
      <c r="I2345" s="879"/>
      <c r="J2345" s="1234"/>
      <c r="K2345" s="879"/>
      <c r="L2345" s="432"/>
      <c r="M2345" s="432"/>
      <c r="N2345" s="432"/>
      <c r="O2345" s="432"/>
      <c r="P2345" s="433"/>
    </row>
    <row r="2346" spans="1:16" s="114" customFormat="1" ht="52.8" x14ac:dyDescent="0.3">
      <c r="A2346" s="914"/>
      <c r="B2346" s="386" t="s">
        <v>3466</v>
      </c>
      <c r="C2346" s="383" t="s">
        <v>3145</v>
      </c>
      <c r="D2346" s="728" t="s">
        <v>3093</v>
      </c>
      <c r="E2346" s="419">
        <v>1</v>
      </c>
      <c r="F2346" s="419">
        <v>111.34</v>
      </c>
      <c r="G2346" s="1163">
        <f>TRUNC(E2346*F2346,2)</f>
        <v>111.34</v>
      </c>
      <c r="H2346" s="1229"/>
      <c r="I2346" s="879"/>
      <c r="J2346" s="1234"/>
      <c r="K2346" s="879"/>
      <c r="L2346" s="432"/>
      <c r="M2346" s="432"/>
      <c r="N2346" s="432"/>
      <c r="O2346" s="432"/>
      <c r="P2346" s="433"/>
    </row>
    <row r="2347" spans="1:16" s="114" customFormat="1" x14ac:dyDescent="0.3">
      <c r="A2347" s="1344" t="s">
        <v>4471</v>
      </c>
      <c r="B2347" s="1345"/>
      <c r="C2347" s="1345"/>
      <c r="D2347" s="1345"/>
      <c r="E2347" s="1345"/>
      <c r="F2347" s="1346"/>
      <c r="G2347" s="1152">
        <f>TRUNC(SUM(G2344:G2345),2)</f>
        <v>11.01</v>
      </c>
      <c r="H2347" s="1230"/>
      <c r="J2347" s="432"/>
      <c r="K2347" s="432"/>
      <c r="L2347" s="432"/>
      <c r="M2347" s="432"/>
      <c r="N2347" s="432"/>
      <c r="O2347" s="432"/>
      <c r="P2347" s="433"/>
    </row>
    <row r="2348" spans="1:16" s="114" customFormat="1" x14ac:dyDescent="0.3">
      <c r="A2348" s="1344" t="s">
        <v>4472</v>
      </c>
      <c r="B2348" s="1345"/>
      <c r="C2348" s="1345"/>
      <c r="D2348" s="1345"/>
      <c r="E2348" s="1345"/>
      <c r="F2348" s="1346"/>
      <c r="G2348" s="1152">
        <f>TRUNC(SUM(G2346),2)</f>
        <v>111.34</v>
      </c>
      <c r="H2348" s="1230"/>
      <c r="J2348" s="432"/>
      <c r="K2348" s="432"/>
      <c r="L2348" s="432"/>
      <c r="M2348" s="432"/>
      <c r="N2348" s="432"/>
      <c r="O2348" s="432"/>
      <c r="P2348" s="433"/>
    </row>
    <row r="2349" spans="1:16" s="114" customFormat="1" x14ac:dyDescent="0.3">
      <c r="A2349" s="1156"/>
      <c r="B2349" s="1154"/>
      <c r="C2349" s="1154"/>
      <c r="D2349" s="1154"/>
      <c r="E2349" s="1154"/>
      <c r="F2349" s="1155" t="s">
        <v>4627</v>
      </c>
      <c r="G2349" s="1152">
        <f>TRUNC(SUM(G2347:G2348),2)</f>
        <v>122.35</v>
      </c>
      <c r="H2349" s="1230"/>
      <c r="J2349" s="1233"/>
      <c r="K2349" s="432"/>
      <c r="L2349" s="432"/>
      <c r="M2349" s="432"/>
      <c r="N2349" s="432"/>
      <c r="O2349" s="432"/>
      <c r="P2349" s="433"/>
    </row>
    <row r="2350" spans="1:16" s="879" customFormat="1" ht="14.25" customHeight="1" x14ac:dyDescent="0.3">
      <c r="A2350" s="906"/>
      <c r="B2350" s="801"/>
      <c r="C2350" s="906"/>
      <c r="D2350" s="913"/>
      <c r="E2350" s="906"/>
      <c r="F2350" s="906"/>
      <c r="G2350" s="910"/>
      <c r="H2350" s="1229"/>
    </row>
    <row r="2351" spans="1:16" s="879" customFormat="1" x14ac:dyDescent="0.3">
      <c r="A2351" s="906"/>
      <c r="B2351" s="801"/>
      <c r="C2351" s="906"/>
      <c r="D2351" s="913"/>
      <c r="E2351" s="906"/>
      <c r="F2351" s="906"/>
      <c r="G2351" s="910"/>
      <c r="H2351" s="1229"/>
    </row>
    <row r="2352" spans="1:16" s="893" customFormat="1" ht="26.4" x14ac:dyDescent="0.3">
      <c r="A2352" s="1141" t="s">
        <v>3135</v>
      </c>
      <c r="B2352" s="1142" t="s">
        <v>3136</v>
      </c>
      <c r="C2352" s="1143" t="s">
        <v>3137</v>
      </c>
      <c r="D2352" s="1143" t="s">
        <v>3138</v>
      </c>
      <c r="E2352" s="1144" t="s">
        <v>3139</v>
      </c>
      <c r="F2352" s="1145" t="s">
        <v>4625</v>
      </c>
      <c r="G2352" s="1146" t="s">
        <v>4626</v>
      </c>
      <c r="H2352" s="1230"/>
    </row>
    <row r="2353" spans="1:16" s="893" customFormat="1" ht="4.5" customHeight="1" x14ac:dyDescent="0.3">
      <c r="A2353" s="721"/>
      <c r="B2353" s="721"/>
      <c r="C2353" s="722"/>
      <c r="D2353" s="722"/>
      <c r="E2353" s="723"/>
      <c r="F2353" s="724"/>
      <c r="G2353" s="725"/>
      <c r="H2353" s="1230"/>
    </row>
    <row r="2354" spans="1:16" s="114" customFormat="1" x14ac:dyDescent="0.3">
      <c r="A2354" s="269" t="s">
        <v>1698</v>
      </c>
      <c r="B2354" s="1347" t="s">
        <v>1138</v>
      </c>
      <c r="C2354" s="1348"/>
      <c r="D2354" s="1348"/>
      <c r="E2354" s="1348"/>
      <c r="F2354" s="1348"/>
      <c r="G2354" s="1349"/>
      <c r="H2354" s="1230"/>
      <c r="J2354" s="432"/>
      <c r="K2354" s="432"/>
      <c r="L2354" s="432"/>
      <c r="M2354" s="432"/>
      <c r="N2354" s="432"/>
      <c r="O2354" s="432"/>
      <c r="P2354" s="433"/>
    </row>
    <row r="2355" spans="1:16" s="114" customFormat="1" ht="66" x14ac:dyDescent="0.3">
      <c r="A2355" s="269" t="s">
        <v>3262</v>
      </c>
      <c r="B2355" s="807" t="s">
        <v>3258</v>
      </c>
      <c r="C2355" s="368"/>
      <c r="D2355" s="711"/>
      <c r="E2355" s="380"/>
      <c r="F2355" s="380"/>
      <c r="G2355" s="381"/>
      <c r="H2355" s="1230"/>
      <c r="J2355" s="432"/>
      <c r="K2355" s="432"/>
      <c r="L2355" s="432"/>
      <c r="M2355" s="432"/>
      <c r="N2355" s="432"/>
      <c r="O2355" s="432"/>
      <c r="P2355" s="433"/>
    </row>
    <row r="2356" spans="1:16" s="114" customFormat="1" x14ac:dyDescent="0.3">
      <c r="A2356" s="914"/>
      <c r="B2356" s="743" t="s">
        <v>3960</v>
      </c>
      <c r="C2356" s="546" t="s">
        <v>3141</v>
      </c>
      <c r="D2356" s="744" t="s">
        <v>3142</v>
      </c>
      <c r="E2356" s="393">
        <v>0.31875681409833923</v>
      </c>
      <c r="F2356" s="747">
        <v>15.19</v>
      </c>
      <c r="G2356" s="1163">
        <f>TRUNC(E2356*F2356,2)</f>
        <v>4.84</v>
      </c>
      <c r="H2356" s="1229"/>
      <c r="I2356" s="879"/>
      <c r="J2356" s="1234"/>
      <c r="K2356" s="879"/>
      <c r="L2356" s="432"/>
      <c r="M2356" s="432"/>
      <c r="N2356" s="432"/>
      <c r="O2356" s="432"/>
      <c r="P2356" s="433"/>
    </row>
    <row r="2357" spans="1:16" s="114" customFormat="1" x14ac:dyDescent="0.3">
      <c r="A2357" s="914"/>
      <c r="B2357" s="743" t="s">
        <v>3959</v>
      </c>
      <c r="C2357" s="546" t="s">
        <v>3141</v>
      </c>
      <c r="D2357" s="744" t="s">
        <v>3142</v>
      </c>
      <c r="E2357" s="393">
        <v>0.31907189496894711</v>
      </c>
      <c r="F2357" s="747">
        <v>19.350000000000001</v>
      </c>
      <c r="G2357" s="1163">
        <f>TRUNC(E2357*F2357,2)</f>
        <v>6.17</v>
      </c>
      <c r="H2357" s="1229"/>
      <c r="I2357" s="879"/>
      <c r="J2357" s="1234"/>
      <c r="K2357" s="879"/>
      <c r="L2357" s="432"/>
      <c r="M2357" s="432"/>
      <c r="N2357" s="432"/>
      <c r="O2357" s="432"/>
      <c r="P2357" s="433"/>
    </row>
    <row r="2358" spans="1:16" s="114" customFormat="1" ht="52.8" x14ac:dyDescent="0.3">
      <c r="A2358" s="914"/>
      <c r="B2358" s="386" t="s">
        <v>3467</v>
      </c>
      <c r="C2358" s="383" t="s">
        <v>3145</v>
      </c>
      <c r="D2358" s="728" t="s">
        <v>3093</v>
      </c>
      <c r="E2358" s="419">
        <v>1</v>
      </c>
      <c r="F2358" s="419">
        <v>117.54</v>
      </c>
      <c r="G2358" s="1163">
        <f>TRUNC(E2358*F2358,2)</f>
        <v>117.54</v>
      </c>
      <c r="H2358" s="1229"/>
      <c r="I2358" s="879"/>
      <c r="J2358" s="1234"/>
      <c r="K2358" s="879"/>
      <c r="L2358" s="432"/>
      <c r="M2358" s="432"/>
      <c r="N2358" s="432"/>
      <c r="O2358" s="432"/>
      <c r="P2358" s="433"/>
    </row>
    <row r="2359" spans="1:16" s="114" customFormat="1" x14ac:dyDescent="0.3">
      <c r="A2359" s="1344" t="s">
        <v>4471</v>
      </c>
      <c r="B2359" s="1345"/>
      <c r="C2359" s="1345"/>
      <c r="D2359" s="1345"/>
      <c r="E2359" s="1345"/>
      <c r="F2359" s="1346"/>
      <c r="G2359" s="1152">
        <f>TRUNC(SUM(G2356:G2357),2)</f>
        <v>11.01</v>
      </c>
      <c r="H2359" s="1230"/>
      <c r="J2359" s="432"/>
      <c r="K2359" s="432"/>
      <c r="L2359" s="432"/>
      <c r="M2359" s="432"/>
      <c r="N2359" s="432"/>
      <c r="O2359" s="432"/>
      <c r="P2359" s="433"/>
    </row>
    <row r="2360" spans="1:16" s="114" customFormat="1" x14ac:dyDescent="0.3">
      <c r="A2360" s="1344" t="s">
        <v>4472</v>
      </c>
      <c r="B2360" s="1345"/>
      <c r="C2360" s="1345"/>
      <c r="D2360" s="1345"/>
      <c r="E2360" s="1345"/>
      <c r="F2360" s="1346"/>
      <c r="G2360" s="1152">
        <f>TRUNC(SUM(G2358),2)</f>
        <v>117.54</v>
      </c>
      <c r="H2360" s="1230"/>
      <c r="J2360" s="432"/>
      <c r="K2360" s="432"/>
      <c r="L2360" s="432"/>
      <c r="M2360" s="432"/>
      <c r="N2360" s="432"/>
      <c r="O2360" s="432"/>
      <c r="P2360" s="433"/>
    </row>
    <row r="2361" spans="1:16" s="114" customFormat="1" x14ac:dyDescent="0.3">
      <c r="A2361" s="1156"/>
      <c r="B2361" s="1154"/>
      <c r="C2361" s="1154"/>
      <c r="D2361" s="1154"/>
      <c r="E2361" s="1154"/>
      <c r="F2361" s="1155" t="s">
        <v>4627</v>
      </c>
      <c r="G2361" s="1152">
        <f>TRUNC(SUM(G2359:G2360),2)</f>
        <v>128.55000000000001</v>
      </c>
      <c r="H2361" s="1230"/>
      <c r="J2361" s="1233"/>
      <c r="K2361" s="432"/>
      <c r="L2361" s="432"/>
      <c r="M2361" s="432"/>
      <c r="N2361" s="432"/>
      <c r="O2361" s="432"/>
      <c r="P2361" s="433"/>
    </row>
    <row r="2362" spans="1:16" s="879" customFormat="1" ht="14.25" customHeight="1" x14ac:dyDescent="0.3">
      <c r="A2362" s="906"/>
      <c r="B2362" s="801"/>
      <c r="C2362" s="906"/>
      <c r="D2362" s="913"/>
      <c r="E2362" s="906"/>
      <c r="F2362" s="906"/>
      <c r="G2362" s="910"/>
      <c r="H2362" s="1229"/>
    </row>
    <row r="2363" spans="1:16" s="879" customFormat="1" x14ac:dyDescent="0.3">
      <c r="A2363" s="906"/>
      <c r="B2363" s="801"/>
      <c r="C2363" s="906"/>
      <c r="D2363" s="913"/>
      <c r="E2363" s="906"/>
      <c r="F2363" s="906"/>
      <c r="G2363" s="910"/>
      <c r="H2363" s="1229"/>
    </row>
    <row r="2364" spans="1:16" s="893" customFormat="1" ht="26.4" x14ac:dyDescent="0.3">
      <c r="A2364" s="1141" t="s">
        <v>3135</v>
      </c>
      <c r="B2364" s="1142" t="s">
        <v>3136</v>
      </c>
      <c r="C2364" s="1143" t="s">
        <v>3137</v>
      </c>
      <c r="D2364" s="1143" t="s">
        <v>3138</v>
      </c>
      <c r="E2364" s="1144" t="s">
        <v>3139</v>
      </c>
      <c r="F2364" s="1145" t="s">
        <v>4625</v>
      </c>
      <c r="G2364" s="1146" t="s">
        <v>4626</v>
      </c>
      <c r="H2364" s="1230"/>
    </row>
    <row r="2365" spans="1:16" s="893" customFormat="1" ht="4.5" customHeight="1" x14ac:dyDescent="0.3">
      <c r="A2365" s="721"/>
      <c r="B2365" s="721"/>
      <c r="C2365" s="722"/>
      <c r="D2365" s="722"/>
      <c r="E2365" s="723"/>
      <c r="F2365" s="724"/>
      <c r="G2365" s="725"/>
      <c r="H2365" s="1230"/>
    </row>
    <row r="2366" spans="1:16" s="114" customFormat="1" x14ac:dyDescent="0.3">
      <c r="A2366" s="269" t="s">
        <v>1698</v>
      </c>
      <c r="B2366" s="1347" t="s">
        <v>1138</v>
      </c>
      <c r="C2366" s="1348"/>
      <c r="D2366" s="1348"/>
      <c r="E2366" s="1348"/>
      <c r="F2366" s="1348"/>
      <c r="G2366" s="1349"/>
      <c r="H2366" s="1230"/>
      <c r="J2366" s="432"/>
      <c r="K2366" s="432"/>
      <c r="L2366" s="432"/>
      <c r="M2366" s="432"/>
      <c r="N2366" s="432"/>
      <c r="O2366" s="432"/>
      <c r="P2366" s="433"/>
    </row>
    <row r="2367" spans="1:16" s="114" customFormat="1" ht="52.8" x14ac:dyDescent="0.3">
      <c r="A2367" s="269" t="s">
        <v>3263</v>
      </c>
      <c r="B2367" s="807" t="s">
        <v>3259</v>
      </c>
      <c r="C2367" s="368"/>
      <c r="D2367" s="711"/>
      <c r="E2367" s="380"/>
      <c r="F2367" s="380"/>
      <c r="G2367" s="381"/>
      <c r="H2367" s="1230"/>
      <c r="J2367" s="432"/>
      <c r="K2367" s="432"/>
      <c r="L2367" s="432"/>
      <c r="M2367" s="432"/>
      <c r="N2367" s="432"/>
      <c r="O2367" s="432"/>
      <c r="P2367" s="433"/>
    </row>
    <row r="2368" spans="1:16" s="114" customFormat="1" x14ac:dyDescent="0.3">
      <c r="A2368" s="914"/>
      <c r="B2368" s="743" t="s">
        <v>3960</v>
      </c>
      <c r="C2368" s="546" t="s">
        <v>3141</v>
      </c>
      <c r="D2368" s="744" t="s">
        <v>3142</v>
      </c>
      <c r="E2368" s="393">
        <v>0.31875681409833928</v>
      </c>
      <c r="F2368" s="747">
        <v>15.19</v>
      </c>
      <c r="G2368" s="1163">
        <f>TRUNC(E2368*F2368,2)</f>
        <v>4.84</v>
      </c>
      <c r="H2368" s="1229"/>
      <c r="I2368" s="879"/>
      <c r="J2368" s="1234"/>
      <c r="K2368" s="879"/>
      <c r="L2368" s="432"/>
      <c r="M2368" s="432"/>
      <c r="N2368" s="432"/>
      <c r="O2368" s="432"/>
      <c r="P2368" s="433"/>
    </row>
    <row r="2369" spans="1:16" s="114" customFormat="1" x14ac:dyDescent="0.3">
      <c r="A2369" s="914"/>
      <c r="B2369" s="743" t="s">
        <v>3959</v>
      </c>
      <c r="C2369" s="546" t="s">
        <v>3141</v>
      </c>
      <c r="D2369" s="744" t="s">
        <v>3142</v>
      </c>
      <c r="E2369" s="393">
        <v>0.31907189496894711</v>
      </c>
      <c r="F2369" s="747">
        <v>19.350000000000001</v>
      </c>
      <c r="G2369" s="1163">
        <f>TRUNC(E2369*F2369,2)</f>
        <v>6.17</v>
      </c>
      <c r="H2369" s="1229"/>
      <c r="I2369" s="879"/>
      <c r="J2369" s="1234"/>
      <c r="K2369" s="879"/>
      <c r="L2369" s="432"/>
      <c r="M2369" s="432"/>
      <c r="N2369" s="432"/>
      <c r="O2369" s="432"/>
      <c r="P2369" s="433"/>
    </row>
    <row r="2370" spans="1:16" s="114" customFormat="1" ht="39.6" x14ac:dyDescent="0.3">
      <c r="A2370" s="914"/>
      <c r="B2370" s="386" t="s">
        <v>3468</v>
      </c>
      <c r="C2370" s="383" t="s">
        <v>3145</v>
      </c>
      <c r="D2370" s="728" t="s">
        <v>3093</v>
      </c>
      <c r="E2370" s="419">
        <v>1</v>
      </c>
      <c r="F2370" s="419">
        <v>37.729999999999997</v>
      </c>
      <c r="G2370" s="1163">
        <f>TRUNC(E2370*F2370,2)</f>
        <v>37.729999999999997</v>
      </c>
      <c r="H2370" s="1229"/>
      <c r="I2370" s="879"/>
      <c r="J2370" s="1234"/>
      <c r="K2370" s="879"/>
      <c r="L2370" s="432"/>
      <c r="M2370" s="432"/>
      <c r="N2370" s="432"/>
      <c r="O2370" s="432"/>
      <c r="P2370" s="433"/>
    </row>
    <row r="2371" spans="1:16" s="114" customFormat="1" x14ac:dyDescent="0.3">
      <c r="A2371" s="1344" t="s">
        <v>4471</v>
      </c>
      <c r="B2371" s="1345"/>
      <c r="C2371" s="1345"/>
      <c r="D2371" s="1345"/>
      <c r="E2371" s="1345"/>
      <c r="F2371" s="1346"/>
      <c r="G2371" s="1152">
        <f>TRUNC(SUM(G2368:G2369),2)</f>
        <v>11.01</v>
      </c>
      <c r="H2371" s="1230"/>
      <c r="J2371" s="432"/>
      <c r="K2371" s="432"/>
      <c r="L2371" s="432"/>
      <c r="M2371" s="432"/>
      <c r="N2371" s="432"/>
      <c r="O2371" s="432"/>
      <c r="P2371" s="433"/>
    </row>
    <row r="2372" spans="1:16" s="114" customFormat="1" x14ac:dyDescent="0.3">
      <c r="A2372" s="1344" t="s">
        <v>4472</v>
      </c>
      <c r="B2372" s="1345"/>
      <c r="C2372" s="1345"/>
      <c r="D2372" s="1345"/>
      <c r="E2372" s="1345"/>
      <c r="F2372" s="1346"/>
      <c r="G2372" s="1152">
        <f>TRUNC(SUM(G2370),2)</f>
        <v>37.729999999999997</v>
      </c>
      <c r="H2372" s="1230"/>
      <c r="J2372" s="432"/>
      <c r="K2372" s="432"/>
      <c r="L2372" s="432"/>
      <c r="M2372" s="432"/>
      <c r="N2372" s="432"/>
      <c r="O2372" s="432"/>
      <c r="P2372" s="433"/>
    </row>
    <row r="2373" spans="1:16" s="114" customFormat="1" x14ac:dyDescent="0.3">
      <c r="A2373" s="1156"/>
      <c r="B2373" s="1154"/>
      <c r="C2373" s="1154"/>
      <c r="D2373" s="1154"/>
      <c r="E2373" s="1154"/>
      <c r="F2373" s="1155" t="s">
        <v>4627</v>
      </c>
      <c r="G2373" s="1152">
        <f>TRUNC(SUM(G2371:G2372),2)</f>
        <v>48.74</v>
      </c>
      <c r="H2373" s="1230"/>
      <c r="J2373" s="1233"/>
      <c r="K2373" s="432"/>
      <c r="L2373" s="432"/>
      <c r="M2373" s="432"/>
      <c r="N2373" s="432"/>
      <c r="O2373" s="432"/>
      <c r="P2373" s="433"/>
    </row>
    <row r="2374" spans="1:16" s="879" customFormat="1" ht="14.25" customHeight="1" x14ac:dyDescent="0.3">
      <c r="A2374" s="906"/>
      <c r="B2374" s="801"/>
      <c r="C2374" s="906"/>
      <c r="D2374" s="913"/>
      <c r="E2374" s="906"/>
      <c r="F2374" s="906"/>
      <c r="G2374" s="910"/>
      <c r="H2374" s="1229"/>
    </row>
    <row r="2375" spans="1:16" s="879" customFormat="1" x14ac:dyDescent="0.3">
      <c r="A2375" s="906"/>
      <c r="B2375" s="801"/>
      <c r="C2375" s="906"/>
      <c r="D2375" s="913"/>
      <c r="E2375" s="906"/>
      <c r="F2375" s="906"/>
      <c r="G2375" s="910"/>
      <c r="H2375" s="1229"/>
    </row>
    <row r="2376" spans="1:16" s="893" customFormat="1" ht="26.4" x14ac:dyDescent="0.3">
      <c r="A2376" s="1141" t="s">
        <v>3135</v>
      </c>
      <c r="B2376" s="1142" t="s">
        <v>3136</v>
      </c>
      <c r="C2376" s="1143" t="s">
        <v>3137</v>
      </c>
      <c r="D2376" s="1143" t="s">
        <v>3138</v>
      </c>
      <c r="E2376" s="1144" t="s">
        <v>3139</v>
      </c>
      <c r="F2376" s="1145" t="s">
        <v>4625</v>
      </c>
      <c r="G2376" s="1146" t="s">
        <v>4626</v>
      </c>
      <c r="H2376" s="1230"/>
    </row>
    <row r="2377" spans="1:16" s="893" customFormat="1" ht="4.5" customHeight="1" x14ac:dyDescent="0.3">
      <c r="A2377" s="721"/>
      <c r="B2377" s="721"/>
      <c r="C2377" s="722"/>
      <c r="D2377" s="722"/>
      <c r="E2377" s="723"/>
      <c r="F2377" s="724"/>
      <c r="G2377" s="725"/>
      <c r="H2377" s="1230"/>
    </row>
    <row r="2378" spans="1:16" s="114" customFormat="1" x14ac:dyDescent="0.3">
      <c r="A2378" s="442" t="s">
        <v>1766</v>
      </c>
      <c r="B2378" s="1351" t="s">
        <v>1877</v>
      </c>
      <c r="C2378" s="1352"/>
      <c r="D2378" s="1352"/>
      <c r="E2378" s="1352"/>
      <c r="F2378" s="1352"/>
      <c r="G2378" s="1353"/>
      <c r="H2378" s="1230"/>
      <c r="J2378" s="432"/>
      <c r="K2378" s="432"/>
      <c r="L2378" s="432"/>
      <c r="M2378" s="432"/>
      <c r="N2378" s="432"/>
      <c r="O2378" s="432"/>
      <c r="P2378" s="433"/>
    </row>
    <row r="2379" spans="1:16" s="114" customFormat="1" ht="66" x14ac:dyDescent="0.3">
      <c r="A2379" s="442" t="s">
        <v>2957</v>
      </c>
      <c r="B2379" s="806" t="s">
        <v>2905</v>
      </c>
      <c r="C2379" s="443"/>
      <c r="D2379" s="443"/>
      <c r="E2379" s="444"/>
      <c r="F2379" s="444"/>
      <c r="G2379" s="445"/>
      <c r="H2379" s="1230"/>
      <c r="J2379" s="432"/>
      <c r="K2379" s="432"/>
      <c r="L2379" s="432"/>
      <c r="M2379" s="432"/>
      <c r="N2379" s="432"/>
      <c r="O2379" s="432"/>
      <c r="P2379" s="433"/>
    </row>
    <row r="2380" spans="1:16" s="114" customFormat="1" x14ac:dyDescent="0.3">
      <c r="A2380" s="914"/>
      <c r="B2380" s="743" t="s">
        <v>3960</v>
      </c>
      <c r="C2380" s="531" t="s">
        <v>3141</v>
      </c>
      <c r="D2380" s="746" t="s">
        <v>3142</v>
      </c>
      <c r="E2380" s="419">
        <v>6.3814378993789438</v>
      </c>
      <c r="F2380" s="747">
        <v>15.19</v>
      </c>
      <c r="G2380" s="1163">
        <f>TRUNC(E2380*F2380,2)</f>
        <v>96.93</v>
      </c>
      <c r="H2380" s="1229"/>
      <c r="I2380" s="879"/>
      <c r="J2380" s="1234"/>
      <c r="K2380" s="879"/>
      <c r="L2380" s="432"/>
      <c r="M2380" s="432"/>
      <c r="N2380" s="432"/>
      <c r="O2380" s="432"/>
      <c r="P2380" s="433"/>
    </row>
    <row r="2381" spans="1:16" s="114" customFormat="1" x14ac:dyDescent="0.3">
      <c r="A2381" s="914"/>
      <c r="B2381" s="743" t="s">
        <v>3959</v>
      </c>
      <c r="C2381" s="531" t="s">
        <v>3141</v>
      </c>
      <c r="D2381" s="746" t="s">
        <v>3142</v>
      </c>
      <c r="E2381" s="419">
        <v>6.3814378993789429</v>
      </c>
      <c r="F2381" s="747">
        <v>19.350000000000001</v>
      </c>
      <c r="G2381" s="1163">
        <f>TRUNC(E2381*F2381,2)</f>
        <v>123.48</v>
      </c>
      <c r="H2381" s="1229"/>
      <c r="I2381" s="879"/>
      <c r="J2381" s="1234"/>
      <c r="K2381" s="879"/>
      <c r="L2381" s="432"/>
      <c r="M2381" s="432"/>
      <c r="N2381" s="432"/>
      <c r="O2381" s="432"/>
      <c r="P2381" s="433"/>
    </row>
    <row r="2382" spans="1:16" s="114" customFormat="1" ht="66" x14ac:dyDescent="0.3">
      <c r="A2382" s="914"/>
      <c r="B2382" s="386" t="s">
        <v>3470</v>
      </c>
      <c r="C2382" s="383" t="s">
        <v>3145</v>
      </c>
      <c r="D2382" s="728" t="s">
        <v>3133</v>
      </c>
      <c r="E2382" s="419">
        <v>1</v>
      </c>
      <c r="F2382" s="419">
        <v>962.06</v>
      </c>
      <c r="G2382" s="1163">
        <f>TRUNC(E2382*F2382,2)</f>
        <v>962.06</v>
      </c>
      <c r="H2382" s="1229"/>
      <c r="I2382" s="879"/>
      <c r="J2382" s="1234"/>
      <c r="K2382" s="879"/>
      <c r="L2382" s="432"/>
      <c r="M2382" s="432"/>
      <c r="N2382" s="432"/>
      <c r="O2382" s="432"/>
      <c r="P2382" s="433"/>
    </row>
    <row r="2383" spans="1:16" s="114" customFormat="1" x14ac:dyDescent="0.3">
      <c r="A2383" s="1344" t="s">
        <v>4471</v>
      </c>
      <c r="B2383" s="1345"/>
      <c r="C2383" s="1345"/>
      <c r="D2383" s="1345"/>
      <c r="E2383" s="1345"/>
      <c r="F2383" s="1346"/>
      <c r="G2383" s="1152">
        <f>TRUNC(SUM(G2380:G2381),2)</f>
        <v>220.41</v>
      </c>
      <c r="H2383" s="1230"/>
      <c r="J2383" s="432"/>
      <c r="K2383" s="432"/>
      <c r="L2383" s="432"/>
      <c r="M2383" s="432"/>
      <c r="N2383" s="432"/>
      <c r="O2383" s="432"/>
      <c r="P2383" s="433"/>
    </row>
    <row r="2384" spans="1:16" s="114" customFormat="1" x14ac:dyDescent="0.3">
      <c r="A2384" s="1344" t="s">
        <v>4472</v>
      </c>
      <c r="B2384" s="1345"/>
      <c r="C2384" s="1345"/>
      <c r="D2384" s="1345"/>
      <c r="E2384" s="1345"/>
      <c r="F2384" s="1346"/>
      <c r="G2384" s="1152">
        <f>TRUNC(SUM(G2382),2)</f>
        <v>962.06</v>
      </c>
      <c r="H2384" s="1230"/>
      <c r="J2384" s="432"/>
      <c r="K2384" s="432"/>
      <c r="L2384" s="432"/>
      <c r="M2384" s="432"/>
      <c r="N2384" s="432"/>
      <c r="O2384" s="432"/>
      <c r="P2384" s="433"/>
    </row>
    <row r="2385" spans="1:16" s="114" customFormat="1" x14ac:dyDescent="0.3">
      <c r="A2385" s="1156"/>
      <c r="B2385" s="1154"/>
      <c r="C2385" s="1154"/>
      <c r="D2385" s="1154"/>
      <c r="E2385" s="1154"/>
      <c r="F2385" s="1155" t="s">
        <v>4627</v>
      </c>
      <c r="G2385" s="1152">
        <f>TRUNC(SUM(G2383:G2384),2)</f>
        <v>1182.47</v>
      </c>
      <c r="H2385" s="1230"/>
      <c r="J2385" s="1233"/>
      <c r="K2385" s="432"/>
      <c r="L2385" s="432"/>
      <c r="M2385" s="432"/>
      <c r="N2385" s="432"/>
      <c r="O2385" s="432"/>
      <c r="P2385" s="433"/>
    </row>
    <row r="2386" spans="1:16" s="879" customFormat="1" ht="14.25" customHeight="1" x14ac:dyDescent="0.3">
      <c r="A2386" s="906"/>
      <c r="B2386" s="801"/>
      <c r="C2386" s="906"/>
      <c r="D2386" s="913"/>
      <c r="E2386" s="906"/>
      <c r="F2386" s="906"/>
      <c r="G2386" s="910"/>
      <c r="H2386" s="1229"/>
    </row>
    <row r="2387" spans="1:16" s="879" customFormat="1" x14ac:dyDescent="0.3">
      <c r="A2387" s="906"/>
      <c r="B2387" s="801"/>
      <c r="C2387" s="906"/>
      <c r="D2387" s="913"/>
      <c r="E2387" s="906"/>
      <c r="F2387" s="906"/>
      <c r="G2387" s="910"/>
      <c r="H2387" s="1229"/>
    </row>
    <row r="2388" spans="1:16" s="893" customFormat="1" ht="26.4" x14ac:dyDescent="0.3">
      <c r="A2388" s="1141" t="s">
        <v>3135</v>
      </c>
      <c r="B2388" s="1142" t="s">
        <v>3136</v>
      </c>
      <c r="C2388" s="1143" t="s">
        <v>3137</v>
      </c>
      <c r="D2388" s="1143" t="s">
        <v>3138</v>
      </c>
      <c r="E2388" s="1144" t="s">
        <v>3139</v>
      </c>
      <c r="F2388" s="1145" t="s">
        <v>4625</v>
      </c>
      <c r="G2388" s="1146" t="s">
        <v>4626</v>
      </c>
      <c r="H2388" s="1230"/>
    </row>
    <row r="2389" spans="1:16" s="893" customFormat="1" ht="4.5" customHeight="1" x14ac:dyDescent="0.3">
      <c r="A2389" s="721"/>
      <c r="B2389" s="721"/>
      <c r="C2389" s="722"/>
      <c r="D2389" s="722"/>
      <c r="E2389" s="723"/>
      <c r="F2389" s="724"/>
      <c r="G2389" s="725"/>
      <c r="H2389" s="1230"/>
    </row>
    <row r="2390" spans="1:16" s="114" customFormat="1" x14ac:dyDescent="0.3">
      <c r="A2390" s="442" t="s">
        <v>1766</v>
      </c>
      <c r="B2390" s="1351" t="s">
        <v>1877</v>
      </c>
      <c r="C2390" s="1352"/>
      <c r="D2390" s="1352"/>
      <c r="E2390" s="1352"/>
      <c r="F2390" s="1352"/>
      <c r="G2390" s="1353"/>
      <c r="H2390" s="1230"/>
      <c r="J2390" s="432"/>
      <c r="K2390" s="432"/>
      <c r="L2390" s="432"/>
      <c r="M2390" s="432"/>
      <c r="N2390" s="432"/>
      <c r="O2390" s="432"/>
      <c r="P2390" s="433"/>
    </row>
    <row r="2391" spans="1:16" s="114" customFormat="1" ht="39.6" x14ac:dyDescent="0.3">
      <c r="A2391" s="442" t="s">
        <v>2958</v>
      </c>
      <c r="B2391" s="806" t="s">
        <v>3277</v>
      </c>
      <c r="C2391" s="443"/>
      <c r="D2391" s="443"/>
      <c r="E2391" s="444"/>
      <c r="F2391" s="444"/>
      <c r="G2391" s="445"/>
      <c r="H2391" s="1230"/>
      <c r="J2391" s="432"/>
      <c r="K2391" s="432"/>
      <c r="L2391" s="432"/>
      <c r="M2391" s="432"/>
      <c r="N2391" s="432"/>
      <c r="O2391" s="432"/>
      <c r="P2391" s="433"/>
    </row>
    <row r="2392" spans="1:16" s="114" customFormat="1" x14ac:dyDescent="0.3">
      <c r="A2392" s="914"/>
      <c r="B2392" s="743" t="s">
        <v>3960</v>
      </c>
      <c r="C2392" s="531" t="s">
        <v>3141</v>
      </c>
      <c r="D2392" s="746" t="s">
        <v>3142</v>
      </c>
      <c r="E2392" s="419">
        <v>0.39857730131901065</v>
      </c>
      <c r="F2392" s="747">
        <v>15.19</v>
      </c>
      <c r="G2392" s="1163">
        <f>TRUNC(E2392*F2392,2)</f>
        <v>6.05</v>
      </c>
      <c r="H2392" s="1229"/>
      <c r="I2392" s="879"/>
      <c r="J2392" s="1234"/>
      <c r="K2392" s="879"/>
      <c r="L2392" s="432"/>
      <c r="M2392" s="432"/>
      <c r="N2392" s="432"/>
      <c r="O2392" s="432"/>
      <c r="P2392" s="433"/>
    </row>
    <row r="2393" spans="1:16" s="114" customFormat="1" x14ac:dyDescent="0.3">
      <c r="A2393" s="914"/>
      <c r="B2393" s="743" t="s">
        <v>3959</v>
      </c>
      <c r="C2393" s="531" t="s">
        <v>3141</v>
      </c>
      <c r="D2393" s="746" t="s">
        <v>3142</v>
      </c>
      <c r="E2393" s="419">
        <v>0.39863374991598427</v>
      </c>
      <c r="F2393" s="747">
        <v>19.350000000000001</v>
      </c>
      <c r="G2393" s="1163">
        <f>TRUNC(E2393*F2393,2)</f>
        <v>7.71</v>
      </c>
      <c r="H2393" s="1229"/>
      <c r="I2393" s="879"/>
      <c r="J2393" s="1234"/>
      <c r="K2393" s="879"/>
      <c r="L2393" s="432"/>
      <c r="M2393" s="432"/>
      <c r="N2393" s="432"/>
      <c r="O2393" s="432"/>
      <c r="P2393" s="433"/>
    </row>
    <row r="2394" spans="1:16" s="114" customFormat="1" ht="26.4" x14ac:dyDescent="0.3">
      <c r="A2394" s="914"/>
      <c r="B2394" s="386" t="s">
        <v>3471</v>
      </c>
      <c r="C2394" s="383" t="s">
        <v>3145</v>
      </c>
      <c r="D2394" s="728" t="s">
        <v>3133</v>
      </c>
      <c r="E2394" s="419">
        <v>1</v>
      </c>
      <c r="F2394" s="419">
        <v>242.51</v>
      </c>
      <c r="G2394" s="1163">
        <f>TRUNC(E2394*F2394,2)</f>
        <v>242.51</v>
      </c>
      <c r="H2394" s="1229"/>
      <c r="I2394" s="879"/>
      <c r="J2394" s="1234"/>
      <c r="K2394" s="879"/>
      <c r="L2394" s="432"/>
      <c r="M2394" s="432"/>
      <c r="N2394" s="432"/>
      <c r="O2394" s="432"/>
      <c r="P2394" s="433"/>
    </row>
    <row r="2395" spans="1:16" s="114" customFormat="1" x14ac:dyDescent="0.3">
      <c r="A2395" s="1344" t="s">
        <v>4471</v>
      </c>
      <c r="B2395" s="1345"/>
      <c r="C2395" s="1345"/>
      <c r="D2395" s="1345"/>
      <c r="E2395" s="1345"/>
      <c r="F2395" s="1346"/>
      <c r="G2395" s="1152">
        <f>TRUNC(SUM(G2392:G2393),2)</f>
        <v>13.76</v>
      </c>
      <c r="H2395" s="1230"/>
      <c r="J2395" s="432"/>
      <c r="K2395" s="432"/>
      <c r="L2395" s="432"/>
      <c r="M2395" s="432"/>
      <c r="N2395" s="432"/>
      <c r="O2395" s="432"/>
      <c r="P2395" s="433"/>
    </row>
    <row r="2396" spans="1:16" s="114" customFormat="1" x14ac:dyDescent="0.3">
      <c r="A2396" s="1344" t="s">
        <v>4472</v>
      </c>
      <c r="B2396" s="1345"/>
      <c r="C2396" s="1345"/>
      <c r="D2396" s="1345"/>
      <c r="E2396" s="1345"/>
      <c r="F2396" s="1346"/>
      <c r="G2396" s="1152">
        <f>TRUNC(SUM(G2394),2)</f>
        <v>242.51</v>
      </c>
      <c r="H2396" s="1230"/>
      <c r="J2396" s="432"/>
      <c r="K2396" s="432"/>
      <c r="L2396" s="432"/>
      <c r="M2396" s="432"/>
      <c r="N2396" s="432"/>
      <c r="O2396" s="432"/>
      <c r="P2396" s="433"/>
    </row>
    <row r="2397" spans="1:16" s="114" customFormat="1" x14ac:dyDescent="0.3">
      <c r="A2397" s="1156"/>
      <c r="B2397" s="1154"/>
      <c r="C2397" s="1154"/>
      <c r="D2397" s="1154"/>
      <c r="E2397" s="1154"/>
      <c r="F2397" s="1155" t="s">
        <v>4627</v>
      </c>
      <c r="G2397" s="1152">
        <f>TRUNC(SUM(G2395:G2396),2)</f>
        <v>256.27</v>
      </c>
      <c r="H2397" s="1230"/>
      <c r="J2397" s="1233"/>
      <c r="K2397" s="432"/>
      <c r="L2397" s="432"/>
      <c r="M2397" s="432"/>
      <c r="N2397" s="432"/>
      <c r="O2397" s="432"/>
      <c r="P2397" s="433"/>
    </row>
    <row r="2398" spans="1:16" s="114" customFormat="1" x14ac:dyDescent="0.3">
      <c r="B2398" s="805"/>
      <c r="D2398" s="792"/>
      <c r="H2398" s="1230"/>
      <c r="J2398" s="432"/>
      <c r="K2398" s="432"/>
      <c r="L2398" s="432"/>
      <c r="M2398" s="432"/>
      <c r="N2398" s="432"/>
      <c r="O2398" s="432"/>
      <c r="P2398" s="433"/>
    </row>
    <row r="2399" spans="1:16" s="879" customFormat="1" ht="14.25" customHeight="1" x14ac:dyDescent="0.3">
      <c r="A2399" s="906"/>
      <c r="B2399" s="801"/>
      <c r="C2399" s="906"/>
      <c r="D2399" s="913"/>
      <c r="E2399" s="906"/>
      <c r="F2399" s="906"/>
      <c r="G2399" s="910"/>
      <c r="H2399" s="1229"/>
    </row>
    <row r="2400" spans="1:16" s="879" customFormat="1" x14ac:dyDescent="0.3">
      <c r="A2400" s="906"/>
      <c r="B2400" s="801"/>
      <c r="C2400" s="906"/>
      <c r="D2400" s="913"/>
      <c r="E2400" s="906"/>
      <c r="F2400" s="906"/>
      <c r="G2400" s="910"/>
      <c r="H2400" s="1229"/>
    </row>
    <row r="2401" spans="1:16" s="893" customFormat="1" ht="26.4" x14ac:dyDescent="0.3">
      <c r="A2401" s="1141" t="s">
        <v>3135</v>
      </c>
      <c r="B2401" s="1142" t="s">
        <v>3136</v>
      </c>
      <c r="C2401" s="1143" t="s">
        <v>3137</v>
      </c>
      <c r="D2401" s="1143" t="s">
        <v>3138</v>
      </c>
      <c r="E2401" s="1144" t="s">
        <v>3139</v>
      </c>
      <c r="F2401" s="1145" t="s">
        <v>4625</v>
      </c>
      <c r="G2401" s="1146" t="s">
        <v>4626</v>
      </c>
      <c r="H2401" s="1230"/>
    </row>
    <row r="2402" spans="1:16" s="893" customFormat="1" ht="4.5" customHeight="1" x14ac:dyDescent="0.3">
      <c r="A2402" s="721"/>
      <c r="B2402" s="721"/>
      <c r="C2402" s="722"/>
      <c r="D2402" s="722"/>
      <c r="E2402" s="723"/>
      <c r="F2402" s="724"/>
      <c r="G2402" s="725"/>
      <c r="H2402" s="1230"/>
    </row>
    <row r="2403" spans="1:16" s="114" customFormat="1" x14ac:dyDescent="0.3">
      <c r="A2403" s="442" t="s">
        <v>1766</v>
      </c>
      <c r="B2403" s="1351" t="s">
        <v>1877</v>
      </c>
      <c r="C2403" s="1352"/>
      <c r="D2403" s="1352"/>
      <c r="E2403" s="1352"/>
      <c r="F2403" s="1352"/>
      <c r="G2403" s="1353"/>
      <c r="H2403" s="1230"/>
      <c r="J2403" s="432"/>
      <c r="K2403" s="432"/>
      <c r="L2403" s="432"/>
      <c r="M2403" s="432"/>
      <c r="N2403" s="432"/>
      <c r="O2403" s="432"/>
      <c r="P2403" s="433"/>
    </row>
    <row r="2404" spans="1:16" s="114" customFormat="1" ht="39.6" x14ac:dyDescent="0.3">
      <c r="A2404" s="442" t="s">
        <v>2959</v>
      </c>
      <c r="B2404" s="806" t="s">
        <v>2908</v>
      </c>
      <c r="C2404" s="443"/>
      <c r="D2404" s="443"/>
      <c r="E2404" s="444"/>
      <c r="F2404" s="444"/>
      <c r="G2404" s="445"/>
      <c r="H2404" s="1230"/>
      <c r="J2404" s="432"/>
      <c r="K2404" s="432"/>
      <c r="L2404" s="432"/>
      <c r="M2404" s="432"/>
      <c r="N2404" s="432"/>
      <c r="O2404" s="432"/>
      <c r="P2404" s="433"/>
    </row>
    <row r="2405" spans="1:16" s="114" customFormat="1" x14ac:dyDescent="0.3">
      <c r="A2405" s="914"/>
      <c r="B2405" s="743" t="s">
        <v>3960</v>
      </c>
      <c r="C2405" s="531" t="s">
        <v>3141</v>
      </c>
      <c r="D2405" s="746" t="s">
        <v>3142</v>
      </c>
      <c r="E2405" s="419">
        <v>1.5953594748447357</v>
      </c>
      <c r="F2405" s="747">
        <v>15.19</v>
      </c>
      <c r="G2405" s="1163">
        <f>TRUNC(E2405*F2405,2)</f>
        <v>24.23</v>
      </c>
      <c r="H2405" s="1229"/>
      <c r="I2405" s="879"/>
      <c r="J2405" s="1234"/>
      <c r="K2405" s="879"/>
      <c r="L2405" s="432"/>
      <c r="M2405" s="432"/>
      <c r="N2405" s="432"/>
      <c r="O2405" s="432"/>
      <c r="P2405" s="433"/>
    </row>
    <row r="2406" spans="1:16" s="114" customFormat="1" x14ac:dyDescent="0.3">
      <c r="A2406" s="914"/>
      <c r="B2406" s="743" t="s">
        <v>3959</v>
      </c>
      <c r="C2406" s="531" t="s">
        <v>3141</v>
      </c>
      <c r="D2406" s="746" t="s">
        <v>3142</v>
      </c>
      <c r="E2406" s="419">
        <v>1.5953594748447357</v>
      </c>
      <c r="F2406" s="747">
        <v>19.350000000000001</v>
      </c>
      <c r="G2406" s="1163">
        <f>TRUNC(E2406*F2406,2)</f>
        <v>30.87</v>
      </c>
      <c r="H2406" s="1229"/>
      <c r="I2406" s="879"/>
      <c r="J2406" s="1234"/>
      <c r="K2406" s="879"/>
      <c r="L2406" s="432"/>
      <c r="M2406" s="432"/>
      <c r="N2406" s="432"/>
      <c r="O2406" s="432"/>
      <c r="P2406" s="433"/>
    </row>
    <row r="2407" spans="1:16" s="114" customFormat="1" x14ac:dyDescent="0.3">
      <c r="A2407" s="914"/>
      <c r="B2407" s="386" t="s">
        <v>3936</v>
      </c>
      <c r="C2407" s="383" t="s">
        <v>3145</v>
      </c>
      <c r="D2407" s="728" t="s">
        <v>3133</v>
      </c>
      <c r="E2407" s="419">
        <v>1</v>
      </c>
      <c r="F2407" s="747">
        <v>414.8</v>
      </c>
      <c r="G2407" s="1163">
        <f>TRUNC(E2407*F2407,2)</f>
        <v>414.8</v>
      </c>
      <c r="H2407" s="1229"/>
      <c r="I2407" s="879"/>
      <c r="J2407" s="1234"/>
      <c r="K2407" s="879"/>
      <c r="L2407" s="432"/>
      <c r="M2407" s="432"/>
      <c r="N2407" s="432"/>
      <c r="O2407" s="432"/>
      <c r="P2407" s="433"/>
    </row>
    <row r="2408" spans="1:16" s="114" customFormat="1" x14ac:dyDescent="0.3">
      <c r="A2408" s="1344" t="s">
        <v>4471</v>
      </c>
      <c r="B2408" s="1345"/>
      <c r="C2408" s="1345"/>
      <c r="D2408" s="1345"/>
      <c r="E2408" s="1345"/>
      <c r="F2408" s="1346"/>
      <c r="G2408" s="1152">
        <f>TRUNC(SUM(G2405:G2406),2)</f>
        <v>55.1</v>
      </c>
      <c r="H2408" s="1230"/>
      <c r="J2408" s="432"/>
      <c r="K2408" s="432"/>
      <c r="L2408" s="432"/>
      <c r="M2408" s="432"/>
      <c r="N2408" s="432"/>
      <c r="O2408" s="432"/>
      <c r="P2408" s="433"/>
    </row>
    <row r="2409" spans="1:16" s="114" customFormat="1" x14ac:dyDescent="0.3">
      <c r="A2409" s="1344" t="s">
        <v>4472</v>
      </c>
      <c r="B2409" s="1345"/>
      <c r="C2409" s="1345"/>
      <c r="D2409" s="1345"/>
      <c r="E2409" s="1345"/>
      <c r="F2409" s="1346"/>
      <c r="G2409" s="1152">
        <f>TRUNC(SUM(G2407),2)</f>
        <v>414.8</v>
      </c>
      <c r="H2409" s="1230"/>
      <c r="J2409" s="432"/>
      <c r="K2409" s="432"/>
      <c r="L2409" s="432"/>
      <c r="M2409" s="432"/>
      <c r="N2409" s="432"/>
      <c r="O2409" s="432"/>
      <c r="P2409" s="433"/>
    </row>
    <row r="2410" spans="1:16" s="114" customFormat="1" x14ac:dyDescent="0.3">
      <c r="A2410" s="1156"/>
      <c r="B2410" s="1154"/>
      <c r="C2410" s="1154"/>
      <c r="D2410" s="1154"/>
      <c r="E2410" s="1154"/>
      <c r="F2410" s="1155" t="s">
        <v>4627</v>
      </c>
      <c r="G2410" s="1152">
        <f>TRUNC(SUM(G2408:G2409),2)</f>
        <v>469.9</v>
      </c>
      <c r="H2410" s="1230"/>
      <c r="J2410" s="1233"/>
      <c r="K2410" s="432"/>
      <c r="L2410" s="432"/>
      <c r="M2410" s="432"/>
      <c r="N2410" s="432"/>
      <c r="O2410" s="432"/>
      <c r="P2410" s="433"/>
    </row>
    <row r="2411" spans="1:16" s="879" customFormat="1" ht="14.25" customHeight="1" x14ac:dyDescent="0.3">
      <c r="A2411" s="906"/>
      <c r="B2411" s="801"/>
      <c r="C2411" s="906"/>
      <c r="D2411" s="913"/>
      <c r="E2411" s="906"/>
      <c r="F2411" s="906"/>
      <c r="G2411" s="910"/>
      <c r="H2411" s="1229"/>
    </row>
    <row r="2412" spans="1:16" s="879" customFormat="1" x14ac:dyDescent="0.3">
      <c r="A2412" s="906"/>
      <c r="B2412" s="801"/>
      <c r="C2412" s="906"/>
      <c r="D2412" s="913"/>
      <c r="E2412" s="906"/>
      <c r="F2412" s="906"/>
      <c r="G2412" s="910"/>
      <c r="H2412" s="1229"/>
    </row>
    <row r="2413" spans="1:16" s="893" customFormat="1" ht="26.4" x14ac:dyDescent="0.3">
      <c r="A2413" s="1141" t="s">
        <v>3135</v>
      </c>
      <c r="B2413" s="1142" t="s">
        <v>3136</v>
      </c>
      <c r="C2413" s="1143" t="s">
        <v>3137</v>
      </c>
      <c r="D2413" s="1143" t="s">
        <v>3138</v>
      </c>
      <c r="E2413" s="1144" t="s">
        <v>3139</v>
      </c>
      <c r="F2413" s="1145" t="s">
        <v>4625</v>
      </c>
      <c r="G2413" s="1146" t="s">
        <v>4626</v>
      </c>
      <c r="H2413" s="1230"/>
    </row>
    <row r="2414" spans="1:16" s="893" customFormat="1" ht="4.5" customHeight="1" x14ac:dyDescent="0.3">
      <c r="A2414" s="721"/>
      <c r="B2414" s="721"/>
      <c r="C2414" s="722"/>
      <c r="D2414" s="722"/>
      <c r="E2414" s="723"/>
      <c r="F2414" s="724"/>
      <c r="G2414" s="725"/>
      <c r="H2414" s="1230"/>
    </row>
    <row r="2415" spans="1:16" s="114" customFormat="1" x14ac:dyDescent="0.3">
      <c r="A2415" s="442" t="s">
        <v>1766</v>
      </c>
      <c r="B2415" s="1351" t="s">
        <v>1877</v>
      </c>
      <c r="C2415" s="1352"/>
      <c r="D2415" s="1352"/>
      <c r="E2415" s="1352"/>
      <c r="F2415" s="1352"/>
      <c r="G2415" s="1353"/>
      <c r="H2415" s="1230"/>
      <c r="J2415" s="432"/>
      <c r="K2415" s="432"/>
      <c r="L2415" s="432"/>
      <c r="M2415" s="432"/>
      <c r="N2415" s="432"/>
      <c r="O2415" s="432"/>
      <c r="P2415" s="433"/>
    </row>
    <row r="2416" spans="1:16" s="114" customFormat="1" ht="26.4" x14ac:dyDescent="0.3">
      <c r="A2416" s="442" t="s">
        <v>2960</v>
      </c>
      <c r="B2416" s="806" t="s">
        <v>2909</v>
      </c>
      <c r="C2416" s="443"/>
      <c r="D2416" s="443"/>
      <c r="E2416" s="444"/>
      <c r="F2416" s="444"/>
      <c r="G2416" s="445"/>
      <c r="H2416" s="1230"/>
      <c r="J2416" s="432"/>
      <c r="K2416" s="432"/>
      <c r="L2416" s="432"/>
      <c r="M2416" s="432"/>
      <c r="N2416" s="432"/>
      <c r="O2416" s="432"/>
      <c r="P2416" s="433"/>
    </row>
    <row r="2417" spans="1:16" s="114" customFormat="1" x14ac:dyDescent="0.3">
      <c r="A2417" s="914"/>
      <c r="B2417" s="743" t="s">
        <v>3960</v>
      </c>
      <c r="C2417" s="531" t="s">
        <v>3141</v>
      </c>
      <c r="D2417" s="746" t="s">
        <v>3142</v>
      </c>
      <c r="E2417" s="419">
        <v>1.5953594748447357</v>
      </c>
      <c r="F2417" s="747">
        <v>15.19</v>
      </c>
      <c r="G2417" s="1163">
        <f>TRUNC(E2417*F2417,2)</f>
        <v>24.23</v>
      </c>
      <c r="H2417" s="1229"/>
      <c r="I2417" s="879"/>
      <c r="J2417" s="1234"/>
      <c r="K2417" s="879"/>
      <c r="L2417" s="432"/>
      <c r="M2417" s="432"/>
      <c r="N2417" s="432"/>
      <c r="O2417" s="432"/>
      <c r="P2417" s="433"/>
    </row>
    <row r="2418" spans="1:16" s="114" customFormat="1" x14ac:dyDescent="0.3">
      <c r="A2418" s="914"/>
      <c r="B2418" s="743" t="s">
        <v>3959</v>
      </c>
      <c r="C2418" s="531" t="s">
        <v>3141</v>
      </c>
      <c r="D2418" s="746" t="s">
        <v>3142</v>
      </c>
      <c r="E2418" s="419">
        <v>1.5953594748447357</v>
      </c>
      <c r="F2418" s="747">
        <v>19.350000000000001</v>
      </c>
      <c r="G2418" s="1163">
        <f>TRUNC(E2418*F2418,2)</f>
        <v>30.87</v>
      </c>
      <c r="H2418" s="1229"/>
      <c r="I2418" s="879"/>
      <c r="J2418" s="1234"/>
      <c r="K2418" s="879"/>
      <c r="L2418" s="432"/>
      <c r="M2418" s="432"/>
      <c r="N2418" s="432"/>
      <c r="O2418" s="432"/>
      <c r="P2418" s="433"/>
    </row>
    <row r="2419" spans="1:16" s="114" customFormat="1" ht="26.4" x14ac:dyDescent="0.3">
      <c r="A2419" s="914"/>
      <c r="B2419" s="386" t="s">
        <v>3472</v>
      </c>
      <c r="C2419" s="383" t="s">
        <v>3145</v>
      </c>
      <c r="D2419" s="728" t="s">
        <v>3133</v>
      </c>
      <c r="E2419" s="419">
        <v>1</v>
      </c>
      <c r="F2419" s="419">
        <v>115.67</v>
      </c>
      <c r="G2419" s="1163">
        <f>TRUNC(E2419*F2419,2)</f>
        <v>115.67</v>
      </c>
      <c r="H2419" s="1229"/>
      <c r="I2419" s="879"/>
      <c r="J2419" s="1234"/>
      <c r="K2419" s="879"/>
      <c r="L2419" s="432"/>
      <c r="M2419" s="432"/>
      <c r="N2419" s="432"/>
      <c r="O2419" s="432"/>
      <c r="P2419" s="433"/>
    </row>
    <row r="2420" spans="1:16" s="114" customFormat="1" x14ac:dyDescent="0.3">
      <c r="A2420" s="1344" t="s">
        <v>4471</v>
      </c>
      <c r="B2420" s="1345"/>
      <c r="C2420" s="1345"/>
      <c r="D2420" s="1345"/>
      <c r="E2420" s="1345"/>
      <c r="F2420" s="1346"/>
      <c r="G2420" s="1152">
        <f>TRUNC(SUM(G2417:G2418),2)</f>
        <v>55.1</v>
      </c>
      <c r="H2420" s="1230"/>
      <c r="J2420" s="432"/>
      <c r="K2420" s="432"/>
      <c r="L2420" s="432"/>
      <c r="M2420" s="432"/>
      <c r="N2420" s="432"/>
      <c r="O2420" s="432"/>
      <c r="P2420" s="433"/>
    </row>
    <row r="2421" spans="1:16" s="114" customFormat="1" x14ac:dyDescent="0.3">
      <c r="A2421" s="1344" t="s">
        <v>4472</v>
      </c>
      <c r="B2421" s="1345"/>
      <c r="C2421" s="1345"/>
      <c r="D2421" s="1345"/>
      <c r="E2421" s="1345"/>
      <c r="F2421" s="1346"/>
      <c r="G2421" s="1152">
        <f>TRUNC(SUM(G2419),2)</f>
        <v>115.67</v>
      </c>
      <c r="H2421" s="1230"/>
      <c r="J2421" s="432"/>
      <c r="K2421" s="432"/>
      <c r="L2421" s="432"/>
      <c r="M2421" s="432"/>
      <c r="N2421" s="432"/>
      <c r="O2421" s="432"/>
      <c r="P2421" s="433"/>
    </row>
    <row r="2422" spans="1:16" s="114" customFormat="1" x14ac:dyDescent="0.3">
      <c r="A2422" s="1156"/>
      <c r="B2422" s="1154"/>
      <c r="C2422" s="1154"/>
      <c r="D2422" s="1154"/>
      <c r="E2422" s="1154"/>
      <c r="F2422" s="1155" t="s">
        <v>4627</v>
      </c>
      <c r="G2422" s="1152">
        <f>TRUNC(SUM(G2420:G2421),2)</f>
        <v>170.77</v>
      </c>
      <c r="H2422" s="1230"/>
      <c r="J2422" s="1233"/>
      <c r="K2422" s="432"/>
      <c r="L2422" s="432"/>
      <c r="M2422" s="432"/>
      <c r="N2422" s="432"/>
      <c r="O2422" s="432"/>
      <c r="P2422" s="433"/>
    </row>
    <row r="2423" spans="1:16" s="879" customFormat="1" ht="14.25" customHeight="1" x14ac:dyDescent="0.3">
      <c r="A2423" s="906"/>
      <c r="B2423" s="801"/>
      <c r="C2423" s="906"/>
      <c r="D2423" s="913"/>
      <c r="E2423" s="906"/>
      <c r="F2423" s="906"/>
      <c r="G2423" s="910"/>
      <c r="H2423" s="1229"/>
    </row>
    <row r="2424" spans="1:16" s="879" customFormat="1" x14ac:dyDescent="0.3">
      <c r="A2424" s="906"/>
      <c r="B2424" s="801"/>
      <c r="C2424" s="906"/>
      <c r="D2424" s="913"/>
      <c r="E2424" s="906"/>
      <c r="F2424" s="906"/>
      <c r="G2424" s="910"/>
      <c r="H2424" s="1229"/>
    </row>
    <row r="2425" spans="1:16" s="893" customFormat="1" ht="26.4" x14ac:dyDescent="0.3">
      <c r="A2425" s="1141" t="s">
        <v>3135</v>
      </c>
      <c r="B2425" s="1142" t="s">
        <v>3136</v>
      </c>
      <c r="C2425" s="1143" t="s">
        <v>3137</v>
      </c>
      <c r="D2425" s="1143" t="s">
        <v>3138</v>
      </c>
      <c r="E2425" s="1144" t="s">
        <v>3139</v>
      </c>
      <c r="F2425" s="1145" t="s">
        <v>4625</v>
      </c>
      <c r="G2425" s="1146" t="s">
        <v>4626</v>
      </c>
      <c r="H2425" s="1230"/>
    </row>
    <row r="2426" spans="1:16" s="893" customFormat="1" ht="4.5" customHeight="1" x14ac:dyDescent="0.3">
      <c r="A2426" s="721"/>
      <c r="B2426" s="721"/>
      <c r="C2426" s="722"/>
      <c r="D2426" s="722"/>
      <c r="E2426" s="723"/>
      <c r="F2426" s="724"/>
      <c r="G2426" s="725"/>
      <c r="H2426" s="1230"/>
    </row>
    <row r="2427" spans="1:16" s="114" customFormat="1" x14ac:dyDescent="0.3">
      <c r="A2427" s="442" t="s">
        <v>1772</v>
      </c>
      <c r="B2427" s="1351" t="s">
        <v>1882</v>
      </c>
      <c r="C2427" s="1352"/>
      <c r="D2427" s="1352"/>
      <c r="E2427" s="1352"/>
      <c r="F2427" s="1352"/>
      <c r="G2427" s="1353"/>
      <c r="H2427" s="1230"/>
      <c r="J2427" s="432"/>
      <c r="K2427" s="432"/>
      <c r="L2427" s="432"/>
      <c r="M2427" s="432"/>
      <c r="N2427" s="432"/>
      <c r="O2427" s="432"/>
      <c r="P2427" s="433"/>
    </row>
    <row r="2428" spans="1:16" s="114" customFormat="1" ht="52.8" x14ac:dyDescent="0.3">
      <c r="A2428" s="442" t="s">
        <v>3473</v>
      </c>
      <c r="B2428" s="806" t="s">
        <v>4107</v>
      </c>
      <c r="C2428" s="443"/>
      <c r="D2428" s="443"/>
      <c r="E2428" s="444"/>
      <c r="F2428" s="444"/>
      <c r="G2428" s="445"/>
      <c r="H2428" s="1230"/>
      <c r="J2428" s="432"/>
      <c r="K2428" s="432"/>
      <c r="L2428" s="432"/>
      <c r="M2428" s="432"/>
      <c r="N2428" s="432"/>
      <c r="O2428" s="432"/>
      <c r="P2428" s="433"/>
    </row>
    <row r="2429" spans="1:16" s="114" customFormat="1" x14ac:dyDescent="0.3">
      <c r="A2429" s="914"/>
      <c r="B2429" s="743" t="s">
        <v>3960</v>
      </c>
      <c r="C2429" s="531" t="s">
        <v>3141</v>
      </c>
      <c r="D2429" s="746" t="s">
        <v>3142</v>
      </c>
      <c r="E2429" s="419">
        <v>0.79767973742236786</v>
      </c>
      <c r="F2429" s="747">
        <v>15.19</v>
      </c>
      <c r="G2429" s="1163">
        <f>TRUNC(E2429*F2429,2)</f>
        <v>12.11</v>
      </c>
      <c r="H2429" s="1229"/>
      <c r="I2429" s="879"/>
      <c r="J2429" s="1234"/>
      <c r="K2429" s="879"/>
      <c r="L2429" s="432"/>
      <c r="M2429" s="432"/>
      <c r="N2429" s="432"/>
      <c r="O2429" s="432"/>
      <c r="P2429" s="433"/>
    </row>
    <row r="2430" spans="1:16" s="114" customFormat="1" x14ac:dyDescent="0.3">
      <c r="A2430" s="914"/>
      <c r="B2430" s="743" t="s">
        <v>3959</v>
      </c>
      <c r="C2430" s="531" t="s">
        <v>3141</v>
      </c>
      <c r="D2430" s="746" t="s">
        <v>3142</v>
      </c>
      <c r="E2430" s="419">
        <v>0.79767973742236786</v>
      </c>
      <c r="F2430" s="747">
        <v>19.350000000000001</v>
      </c>
      <c r="G2430" s="1163">
        <f>TRUNC(E2430*F2430,2)</f>
        <v>15.43</v>
      </c>
      <c r="H2430" s="1229"/>
      <c r="I2430" s="879"/>
      <c r="J2430" s="1234"/>
      <c r="K2430" s="879"/>
      <c r="L2430" s="432"/>
      <c r="M2430" s="432"/>
      <c r="N2430" s="432"/>
      <c r="O2430" s="432"/>
      <c r="P2430" s="433"/>
    </row>
    <row r="2431" spans="1:16" s="114" customFormat="1" x14ac:dyDescent="0.3">
      <c r="A2431" s="914"/>
      <c r="B2431" s="738" t="s">
        <v>4108</v>
      </c>
      <c r="C2431" s="749" t="s">
        <v>3132</v>
      </c>
      <c r="D2431" s="749" t="s">
        <v>3991</v>
      </c>
      <c r="E2431" s="747">
        <v>1</v>
      </c>
      <c r="F2431" s="1157">
        <v>30.89</v>
      </c>
      <c r="G2431" s="1163">
        <f>TRUNC(E2431*F2431,2)</f>
        <v>30.89</v>
      </c>
      <c r="H2431" s="1229"/>
      <c r="I2431" s="879"/>
      <c r="J2431" s="1234"/>
      <c r="K2431" s="879"/>
      <c r="L2431" s="432"/>
      <c r="M2431" s="432"/>
      <c r="N2431" s="432"/>
      <c r="O2431" s="432"/>
      <c r="P2431" s="433"/>
    </row>
    <row r="2432" spans="1:16" s="114" customFormat="1" x14ac:dyDescent="0.3">
      <c r="A2432" s="1344" t="s">
        <v>4471</v>
      </c>
      <c r="B2432" s="1345"/>
      <c r="C2432" s="1345"/>
      <c r="D2432" s="1345"/>
      <c r="E2432" s="1345"/>
      <c r="F2432" s="1346"/>
      <c r="G2432" s="1152">
        <f>TRUNC(SUM(G2429:G2430),2)</f>
        <v>27.54</v>
      </c>
      <c r="H2432" s="1230"/>
      <c r="J2432" s="432"/>
      <c r="K2432" s="432"/>
      <c r="L2432" s="432"/>
      <c r="M2432" s="432"/>
      <c r="N2432" s="432"/>
      <c r="O2432" s="432"/>
      <c r="P2432" s="433"/>
    </row>
    <row r="2433" spans="1:16" s="114" customFormat="1" x14ac:dyDescent="0.3">
      <c r="A2433" s="1344" t="s">
        <v>4472</v>
      </c>
      <c r="B2433" s="1345"/>
      <c r="C2433" s="1345"/>
      <c r="D2433" s="1345"/>
      <c r="E2433" s="1345"/>
      <c r="F2433" s="1346"/>
      <c r="G2433" s="1152">
        <f>TRUNC(SUM(G2431),2)</f>
        <v>30.89</v>
      </c>
      <c r="H2433" s="1230"/>
      <c r="J2433" s="432"/>
      <c r="K2433" s="432"/>
      <c r="L2433" s="432"/>
      <c r="M2433" s="432"/>
      <c r="N2433" s="432"/>
      <c r="O2433" s="432"/>
      <c r="P2433" s="433"/>
    </row>
    <row r="2434" spans="1:16" s="114" customFormat="1" x14ac:dyDescent="0.3">
      <c r="A2434" s="1156"/>
      <c r="B2434" s="1154"/>
      <c r="C2434" s="1154"/>
      <c r="D2434" s="1154"/>
      <c r="E2434" s="1154"/>
      <c r="F2434" s="1155" t="s">
        <v>4627</v>
      </c>
      <c r="G2434" s="1152">
        <f>TRUNC(SUM(G2432:G2433),2)</f>
        <v>58.43</v>
      </c>
      <c r="H2434" s="1230"/>
      <c r="J2434" s="1233"/>
      <c r="K2434" s="432"/>
      <c r="L2434" s="432"/>
      <c r="M2434" s="432"/>
      <c r="N2434" s="432"/>
      <c r="O2434" s="432"/>
      <c r="P2434" s="433"/>
    </row>
    <row r="2435" spans="1:16" s="879" customFormat="1" ht="14.25" customHeight="1" x14ac:dyDescent="0.3">
      <c r="A2435" s="906"/>
      <c r="B2435" s="801"/>
      <c r="C2435" s="906"/>
      <c r="D2435" s="913"/>
      <c r="E2435" s="906"/>
      <c r="F2435" s="906"/>
      <c r="G2435" s="910"/>
      <c r="H2435" s="1229"/>
    </row>
    <row r="2436" spans="1:16" s="879" customFormat="1" x14ac:dyDescent="0.3">
      <c r="A2436" s="906"/>
      <c r="B2436" s="801"/>
      <c r="C2436" s="906"/>
      <c r="D2436" s="913"/>
      <c r="E2436" s="906"/>
      <c r="F2436" s="906"/>
      <c r="G2436" s="910"/>
      <c r="H2436" s="1229"/>
    </row>
    <row r="2437" spans="1:16" s="893" customFormat="1" ht="26.4" x14ac:dyDescent="0.3">
      <c r="A2437" s="1141" t="s">
        <v>3135</v>
      </c>
      <c r="B2437" s="1142" t="s">
        <v>3136</v>
      </c>
      <c r="C2437" s="1143" t="s">
        <v>3137</v>
      </c>
      <c r="D2437" s="1143" t="s">
        <v>3138</v>
      </c>
      <c r="E2437" s="1144" t="s">
        <v>3139</v>
      </c>
      <c r="F2437" s="1145" t="s">
        <v>4625</v>
      </c>
      <c r="G2437" s="1146" t="s">
        <v>4626</v>
      </c>
      <c r="H2437" s="1230"/>
    </row>
    <row r="2438" spans="1:16" s="893" customFormat="1" ht="4.5" customHeight="1" x14ac:dyDescent="0.3">
      <c r="A2438" s="721"/>
      <c r="B2438" s="721"/>
      <c r="C2438" s="722"/>
      <c r="D2438" s="722"/>
      <c r="E2438" s="723"/>
      <c r="F2438" s="724"/>
      <c r="G2438" s="725"/>
      <c r="H2438" s="1230"/>
    </row>
    <row r="2439" spans="1:16" s="114" customFormat="1" x14ac:dyDescent="0.3">
      <c r="A2439" s="442" t="s">
        <v>2923</v>
      </c>
      <c r="B2439" s="1351" t="s">
        <v>1635</v>
      </c>
      <c r="C2439" s="1352"/>
      <c r="D2439" s="1352"/>
      <c r="E2439" s="1352"/>
      <c r="F2439" s="1352"/>
      <c r="G2439" s="1353"/>
      <c r="H2439" s="1230"/>
      <c r="J2439" s="432"/>
      <c r="K2439" s="432"/>
      <c r="L2439" s="432"/>
      <c r="M2439" s="432"/>
      <c r="N2439" s="432"/>
      <c r="O2439" s="432"/>
      <c r="P2439" s="433"/>
    </row>
    <row r="2440" spans="1:16" s="114" customFormat="1" ht="39.6" x14ac:dyDescent="0.3">
      <c r="A2440" s="442" t="s">
        <v>2924</v>
      </c>
      <c r="B2440" s="806" t="s">
        <v>2906</v>
      </c>
      <c r="C2440" s="443"/>
      <c r="D2440" s="443"/>
      <c r="E2440" s="444"/>
      <c r="F2440" s="444"/>
      <c r="G2440" s="445"/>
      <c r="H2440" s="1230"/>
      <c r="J2440" s="432"/>
      <c r="K2440" s="432"/>
      <c r="L2440" s="432"/>
      <c r="M2440" s="432"/>
      <c r="N2440" s="432"/>
      <c r="O2440" s="432"/>
      <c r="P2440" s="433"/>
    </row>
    <row r="2441" spans="1:16" s="114" customFormat="1" x14ac:dyDescent="0.3">
      <c r="A2441" s="914"/>
      <c r="B2441" s="743" t="s">
        <v>3960</v>
      </c>
      <c r="C2441" s="531" t="s">
        <v>3141</v>
      </c>
      <c r="D2441" s="746" t="s">
        <v>3142</v>
      </c>
      <c r="E2441" s="419">
        <v>7.9295352436324934E-2</v>
      </c>
      <c r="F2441" s="747">
        <v>15.19</v>
      </c>
      <c r="G2441" s="1163">
        <f>TRUNC(E2441*F2441,2)</f>
        <v>1.2</v>
      </c>
      <c r="H2441" s="1229"/>
      <c r="I2441" s="879"/>
      <c r="J2441" s="1234"/>
      <c r="K2441" s="879"/>
      <c r="L2441" s="432"/>
      <c r="M2441" s="432"/>
      <c r="N2441" s="432"/>
      <c r="O2441" s="432"/>
      <c r="P2441" s="433"/>
    </row>
    <row r="2442" spans="1:16" s="114" customFormat="1" x14ac:dyDescent="0.3">
      <c r="A2442" s="914"/>
      <c r="B2442" s="743" t="s">
        <v>3959</v>
      </c>
      <c r="C2442" s="531" t="s">
        <v>3141</v>
      </c>
      <c r="D2442" s="746" t="s">
        <v>3142</v>
      </c>
      <c r="E2442" s="419">
        <v>7.95618549470372E-2</v>
      </c>
      <c r="F2442" s="747">
        <v>19.350000000000001</v>
      </c>
      <c r="G2442" s="1163">
        <f>TRUNC(E2442*F2442,2)</f>
        <v>1.53</v>
      </c>
      <c r="H2442" s="1229"/>
      <c r="I2442" s="879"/>
      <c r="J2442" s="1234"/>
      <c r="K2442" s="879"/>
      <c r="L2442" s="432"/>
      <c r="M2442" s="432"/>
      <c r="N2442" s="432"/>
      <c r="O2442" s="432"/>
      <c r="P2442" s="433"/>
    </row>
    <row r="2443" spans="1:16" s="114" customFormat="1" ht="26.4" x14ac:dyDescent="0.3">
      <c r="A2443" s="914"/>
      <c r="B2443" s="386" t="s">
        <v>3474</v>
      </c>
      <c r="C2443" s="383" t="s">
        <v>3145</v>
      </c>
      <c r="D2443" s="728" t="s">
        <v>3133</v>
      </c>
      <c r="E2443" s="419">
        <v>1</v>
      </c>
      <c r="F2443" s="419">
        <v>3.62</v>
      </c>
      <c r="G2443" s="1163">
        <f>TRUNC(E2443*F2443,2)</f>
        <v>3.62</v>
      </c>
      <c r="H2443" s="1229"/>
      <c r="I2443" s="879"/>
      <c r="J2443" s="1234"/>
      <c r="K2443" s="879"/>
      <c r="L2443" s="432"/>
      <c r="M2443" s="432"/>
      <c r="N2443" s="432"/>
      <c r="O2443" s="432"/>
      <c r="P2443" s="433"/>
    </row>
    <row r="2444" spans="1:16" s="114" customFormat="1" x14ac:dyDescent="0.3">
      <c r="A2444" s="1344" t="s">
        <v>4471</v>
      </c>
      <c r="B2444" s="1345"/>
      <c r="C2444" s="1345"/>
      <c r="D2444" s="1345"/>
      <c r="E2444" s="1345"/>
      <c r="F2444" s="1346"/>
      <c r="G2444" s="1152">
        <f>TRUNC(SUM(G2441:G2442),2)</f>
        <v>2.73</v>
      </c>
      <c r="H2444" s="1230"/>
      <c r="J2444" s="432"/>
      <c r="K2444" s="432"/>
      <c r="L2444" s="432"/>
      <c r="M2444" s="432"/>
      <c r="N2444" s="432"/>
      <c r="O2444" s="432"/>
      <c r="P2444" s="433"/>
    </row>
    <row r="2445" spans="1:16" s="114" customFormat="1" x14ac:dyDescent="0.3">
      <c r="A2445" s="1344" t="s">
        <v>4472</v>
      </c>
      <c r="B2445" s="1345"/>
      <c r="C2445" s="1345"/>
      <c r="D2445" s="1345"/>
      <c r="E2445" s="1345"/>
      <c r="F2445" s="1346"/>
      <c r="G2445" s="1152">
        <f>TRUNC(SUM(G2443),2)</f>
        <v>3.62</v>
      </c>
      <c r="H2445" s="1230"/>
      <c r="J2445" s="432"/>
      <c r="K2445" s="432"/>
      <c r="L2445" s="432"/>
      <c r="M2445" s="432"/>
      <c r="N2445" s="432"/>
      <c r="O2445" s="432"/>
      <c r="P2445" s="433"/>
    </row>
    <row r="2446" spans="1:16" s="114" customFormat="1" x14ac:dyDescent="0.3">
      <c r="A2446" s="1156"/>
      <c r="B2446" s="1154"/>
      <c r="C2446" s="1154"/>
      <c r="D2446" s="1154"/>
      <c r="E2446" s="1154"/>
      <c r="F2446" s="1155" t="s">
        <v>4627</v>
      </c>
      <c r="G2446" s="1152">
        <f>TRUNC(SUM(G2444:G2445),2)</f>
        <v>6.35</v>
      </c>
      <c r="H2446" s="1230"/>
      <c r="J2446" s="1233"/>
      <c r="K2446" s="432"/>
      <c r="L2446" s="432"/>
      <c r="M2446" s="432"/>
      <c r="N2446" s="432"/>
      <c r="O2446" s="432"/>
      <c r="P2446" s="433"/>
    </row>
    <row r="2447" spans="1:16" s="879" customFormat="1" ht="14.25" customHeight="1" x14ac:dyDescent="0.3">
      <c r="A2447" s="906"/>
      <c r="B2447" s="801"/>
      <c r="C2447" s="906"/>
      <c r="D2447" s="913"/>
      <c r="E2447" s="906"/>
      <c r="F2447" s="906"/>
      <c r="G2447" s="910"/>
      <c r="H2447" s="1229"/>
    </row>
    <row r="2448" spans="1:16" s="879" customFormat="1" x14ac:dyDescent="0.3">
      <c r="A2448" s="906"/>
      <c r="B2448" s="801"/>
      <c r="C2448" s="906"/>
      <c r="D2448" s="913"/>
      <c r="E2448" s="906"/>
      <c r="F2448" s="906"/>
      <c r="G2448" s="910"/>
      <c r="H2448" s="1229"/>
    </row>
    <row r="2449" spans="1:16" s="893" customFormat="1" ht="26.4" x14ac:dyDescent="0.3">
      <c r="A2449" s="1141" t="s">
        <v>3135</v>
      </c>
      <c r="B2449" s="1142" t="s">
        <v>3136</v>
      </c>
      <c r="C2449" s="1143" t="s">
        <v>3137</v>
      </c>
      <c r="D2449" s="1143" t="s">
        <v>3138</v>
      </c>
      <c r="E2449" s="1144" t="s">
        <v>3139</v>
      </c>
      <c r="F2449" s="1145" t="s">
        <v>4625</v>
      </c>
      <c r="G2449" s="1146" t="s">
        <v>4626</v>
      </c>
      <c r="H2449" s="1230"/>
    </row>
    <row r="2450" spans="1:16" s="893" customFormat="1" ht="4.5" customHeight="1" x14ac:dyDescent="0.3">
      <c r="A2450" s="721"/>
      <c r="B2450" s="721"/>
      <c r="C2450" s="722"/>
      <c r="D2450" s="722"/>
      <c r="E2450" s="723"/>
      <c r="F2450" s="724"/>
      <c r="G2450" s="725"/>
      <c r="H2450" s="1230"/>
    </row>
    <row r="2451" spans="1:16" s="114" customFormat="1" x14ac:dyDescent="0.3">
      <c r="A2451" s="442" t="s">
        <v>2923</v>
      </c>
      <c r="B2451" s="1351" t="s">
        <v>1635</v>
      </c>
      <c r="C2451" s="1352"/>
      <c r="D2451" s="1352"/>
      <c r="E2451" s="1352"/>
      <c r="F2451" s="1352"/>
      <c r="G2451" s="1353"/>
      <c r="H2451" s="1230"/>
      <c r="J2451" s="432"/>
      <c r="K2451" s="432"/>
      <c r="L2451" s="432"/>
      <c r="M2451" s="432"/>
      <c r="N2451" s="432"/>
      <c r="O2451" s="432"/>
      <c r="P2451" s="433"/>
    </row>
    <row r="2452" spans="1:16" s="114" customFormat="1" ht="26.4" x14ac:dyDescent="0.3">
      <c r="A2452" s="442" t="s">
        <v>2926</v>
      </c>
      <c r="B2452" s="806" t="s">
        <v>2911</v>
      </c>
      <c r="C2452" s="443"/>
      <c r="D2452" s="443"/>
      <c r="E2452" s="444"/>
      <c r="F2452" s="444"/>
      <c r="G2452" s="445"/>
      <c r="H2452" s="1230"/>
      <c r="J2452" s="432"/>
      <c r="K2452" s="432"/>
      <c r="L2452" s="432"/>
      <c r="M2452" s="432"/>
      <c r="N2452" s="432"/>
      <c r="O2452" s="432"/>
      <c r="P2452" s="433"/>
    </row>
    <row r="2453" spans="1:16" s="114" customFormat="1" x14ac:dyDescent="0.3">
      <c r="A2453" s="914"/>
      <c r="B2453" s="743" t="s">
        <v>3960</v>
      </c>
      <c r="C2453" s="531" t="s">
        <v>3141</v>
      </c>
      <c r="D2453" s="746" t="s">
        <v>3142</v>
      </c>
      <c r="E2453" s="419">
        <v>0.3985773013190107</v>
      </c>
      <c r="F2453" s="747">
        <v>15.19</v>
      </c>
      <c r="G2453" s="1163">
        <f>TRUNC(E2453*F2453,2)</f>
        <v>6.05</v>
      </c>
      <c r="H2453" s="1229"/>
      <c r="I2453" s="879"/>
      <c r="J2453" s="1234"/>
      <c r="K2453" s="879"/>
      <c r="L2453" s="432"/>
      <c r="M2453" s="432"/>
      <c r="N2453" s="432"/>
      <c r="O2453" s="432"/>
      <c r="P2453" s="433"/>
    </row>
    <row r="2454" spans="1:16" s="114" customFormat="1" x14ac:dyDescent="0.3">
      <c r="A2454" s="914"/>
      <c r="B2454" s="743" t="s">
        <v>3959</v>
      </c>
      <c r="C2454" s="531" t="s">
        <v>3141</v>
      </c>
      <c r="D2454" s="746" t="s">
        <v>3142</v>
      </c>
      <c r="E2454" s="419">
        <v>0.39863374991598438</v>
      </c>
      <c r="F2454" s="747">
        <v>19.350000000000001</v>
      </c>
      <c r="G2454" s="1163">
        <f>TRUNC(E2454*F2454,2)</f>
        <v>7.71</v>
      </c>
      <c r="H2454" s="1229"/>
      <c r="I2454" s="879"/>
      <c r="J2454" s="1234"/>
      <c r="K2454" s="879"/>
      <c r="L2454" s="432"/>
      <c r="M2454" s="432"/>
      <c r="N2454" s="432"/>
      <c r="O2454" s="432"/>
      <c r="P2454" s="433"/>
    </row>
    <row r="2455" spans="1:16" s="114" customFormat="1" ht="26.4" x14ac:dyDescent="0.3">
      <c r="A2455" s="914"/>
      <c r="B2455" s="386" t="s">
        <v>3475</v>
      </c>
      <c r="C2455" s="383" t="s">
        <v>3145</v>
      </c>
      <c r="D2455" s="728" t="s">
        <v>3133</v>
      </c>
      <c r="E2455" s="419">
        <v>1</v>
      </c>
      <c r="F2455" s="1242">
        <v>59.26</v>
      </c>
      <c r="G2455" s="1163">
        <f>TRUNC(E2455*F2455,2)</f>
        <v>59.26</v>
      </c>
      <c r="H2455" s="1229"/>
      <c r="I2455" s="879"/>
      <c r="J2455" s="1234"/>
      <c r="K2455" s="879"/>
      <c r="L2455" s="432"/>
      <c r="M2455" s="432"/>
      <c r="N2455" s="432"/>
      <c r="O2455" s="432"/>
      <c r="P2455" s="433"/>
    </row>
    <row r="2456" spans="1:16" s="114" customFormat="1" x14ac:dyDescent="0.3">
      <c r="A2456" s="1344" t="s">
        <v>4471</v>
      </c>
      <c r="B2456" s="1345"/>
      <c r="C2456" s="1345"/>
      <c r="D2456" s="1345"/>
      <c r="E2456" s="1345"/>
      <c r="F2456" s="1346"/>
      <c r="G2456" s="1152">
        <f>TRUNC(SUM(G2453:G2454),2)</f>
        <v>13.76</v>
      </c>
      <c r="H2456" s="1230"/>
      <c r="J2456" s="432"/>
      <c r="K2456" s="432"/>
      <c r="L2456" s="432"/>
      <c r="M2456" s="432"/>
      <c r="N2456" s="432"/>
      <c r="O2456" s="432"/>
      <c r="P2456" s="433"/>
    </row>
    <row r="2457" spans="1:16" s="114" customFormat="1" x14ac:dyDescent="0.3">
      <c r="A2457" s="1344" t="s">
        <v>4472</v>
      </c>
      <c r="B2457" s="1345"/>
      <c r="C2457" s="1345"/>
      <c r="D2457" s="1345"/>
      <c r="E2457" s="1345"/>
      <c r="F2457" s="1346"/>
      <c r="G2457" s="1152">
        <f>TRUNC(SUM(G2455),2)</f>
        <v>59.26</v>
      </c>
      <c r="H2457" s="1230"/>
      <c r="J2457" s="432"/>
      <c r="K2457" s="432"/>
      <c r="L2457" s="432"/>
      <c r="M2457" s="432"/>
      <c r="N2457" s="432"/>
      <c r="O2457" s="432"/>
      <c r="P2457" s="433"/>
    </row>
    <row r="2458" spans="1:16" s="114" customFormat="1" x14ac:dyDescent="0.3">
      <c r="A2458" s="1156"/>
      <c r="B2458" s="1154"/>
      <c r="C2458" s="1154"/>
      <c r="D2458" s="1154"/>
      <c r="E2458" s="1154"/>
      <c r="F2458" s="1155" t="s">
        <v>4627</v>
      </c>
      <c r="G2458" s="1152">
        <f>TRUNC(SUM(G2456:G2457),2)</f>
        <v>73.02</v>
      </c>
      <c r="H2458" s="1230"/>
      <c r="J2458" s="1233"/>
      <c r="K2458" s="432"/>
      <c r="L2458" s="432"/>
      <c r="M2458" s="432"/>
      <c r="N2458" s="432"/>
      <c r="O2458" s="432"/>
      <c r="P2458" s="433"/>
    </row>
    <row r="2459" spans="1:16" s="114" customFormat="1" x14ac:dyDescent="0.3">
      <c r="B2459" s="805"/>
      <c r="D2459" s="792"/>
      <c r="H2459" s="1230"/>
      <c r="J2459" s="432"/>
      <c r="K2459" s="432"/>
      <c r="L2459" s="432"/>
      <c r="M2459" s="432"/>
      <c r="N2459" s="432"/>
      <c r="O2459" s="432"/>
      <c r="P2459" s="433"/>
    </row>
    <row r="2460" spans="1:16" s="879" customFormat="1" ht="14.25" customHeight="1" x14ac:dyDescent="0.3">
      <c r="A2460" s="906"/>
      <c r="B2460" s="801"/>
      <c r="C2460" s="906"/>
      <c r="D2460" s="913"/>
      <c r="E2460" s="906"/>
      <c r="F2460" s="906"/>
      <c r="G2460" s="910"/>
      <c r="H2460" s="1229"/>
    </row>
    <row r="2461" spans="1:16" s="879" customFormat="1" x14ac:dyDescent="0.3">
      <c r="A2461" s="906"/>
      <c r="B2461" s="801"/>
      <c r="C2461" s="906"/>
      <c r="D2461" s="913"/>
      <c r="E2461" s="906"/>
      <c r="F2461" s="906"/>
      <c r="G2461" s="910"/>
      <c r="H2461" s="1229"/>
    </row>
    <row r="2462" spans="1:16" s="893" customFormat="1" ht="26.4" x14ac:dyDescent="0.3">
      <c r="A2462" s="1141" t="s">
        <v>3135</v>
      </c>
      <c r="B2462" s="1142" t="s">
        <v>3136</v>
      </c>
      <c r="C2462" s="1143" t="s">
        <v>3137</v>
      </c>
      <c r="D2462" s="1143" t="s">
        <v>3138</v>
      </c>
      <c r="E2462" s="1144" t="s">
        <v>3139</v>
      </c>
      <c r="F2462" s="1145" t="s">
        <v>4625</v>
      </c>
      <c r="G2462" s="1146" t="s">
        <v>4626</v>
      </c>
      <c r="H2462" s="1230"/>
    </row>
    <row r="2463" spans="1:16" s="893" customFormat="1" ht="4.5" customHeight="1" x14ac:dyDescent="0.3">
      <c r="A2463" s="721"/>
      <c r="B2463" s="721"/>
      <c r="C2463" s="722"/>
      <c r="D2463" s="722"/>
      <c r="E2463" s="723"/>
      <c r="F2463" s="724"/>
      <c r="G2463" s="725"/>
      <c r="H2463" s="1230"/>
    </row>
    <row r="2464" spans="1:16" s="114" customFormat="1" x14ac:dyDescent="0.3">
      <c r="A2464" s="442" t="s">
        <v>2923</v>
      </c>
      <c r="B2464" s="1351" t="s">
        <v>1635</v>
      </c>
      <c r="C2464" s="1352"/>
      <c r="D2464" s="1352"/>
      <c r="E2464" s="1352"/>
      <c r="F2464" s="1352"/>
      <c r="G2464" s="1353"/>
      <c r="H2464" s="1230"/>
      <c r="J2464" s="432"/>
      <c r="K2464" s="432"/>
      <c r="L2464" s="432"/>
      <c r="M2464" s="432"/>
      <c r="N2464" s="432"/>
      <c r="O2464" s="432"/>
      <c r="P2464" s="433"/>
    </row>
    <row r="2465" spans="1:16" s="114" customFormat="1" ht="39.6" x14ac:dyDescent="0.3">
      <c r="A2465" s="442" t="s">
        <v>2927</v>
      </c>
      <c r="B2465" s="806" t="s">
        <v>2912</v>
      </c>
      <c r="C2465" s="443"/>
      <c r="D2465" s="443"/>
      <c r="E2465" s="444"/>
      <c r="F2465" s="444"/>
      <c r="G2465" s="445"/>
      <c r="H2465" s="1230"/>
      <c r="J2465" s="432"/>
      <c r="K2465" s="432"/>
      <c r="L2465" s="432"/>
      <c r="M2465" s="432"/>
      <c r="N2465" s="432"/>
      <c r="O2465" s="432"/>
      <c r="P2465" s="433"/>
    </row>
    <row r="2466" spans="1:16" s="114" customFormat="1" x14ac:dyDescent="0.3">
      <c r="A2466" s="914"/>
      <c r="B2466" s="743" t="s">
        <v>3960</v>
      </c>
      <c r="C2466" s="531" t="s">
        <v>3141</v>
      </c>
      <c r="D2466" s="746" t="s">
        <v>3142</v>
      </c>
      <c r="E2466" s="419">
        <v>7.9295352436324948E-2</v>
      </c>
      <c r="F2466" s="747">
        <v>15.19</v>
      </c>
      <c r="G2466" s="1163">
        <f>TRUNC(E2466*F2466,2)</f>
        <v>1.2</v>
      </c>
      <c r="H2466" s="1229"/>
      <c r="I2466" s="879"/>
      <c r="J2466" s="1234"/>
      <c r="K2466" s="879"/>
      <c r="L2466" s="432"/>
      <c r="M2466" s="432"/>
      <c r="N2466" s="432"/>
      <c r="O2466" s="432"/>
      <c r="P2466" s="433"/>
    </row>
    <row r="2467" spans="1:16" s="114" customFormat="1" x14ac:dyDescent="0.3">
      <c r="A2467" s="914"/>
      <c r="B2467" s="743" t="s">
        <v>3959</v>
      </c>
      <c r="C2467" s="531" t="s">
        <v>3141</v>
      </c>
      <c r="D2467" s="746" t="s">
        <v>3142</v>
      </c>
      <c r="E2467" s="419">
        <v>7.9561854947037214E-2</v>
      </c>
      <c r="F2467" s="747">
        <v>19.350000000000001</v>
      </c>
      <c r="G2467" s="1163">
        <f>TRUNC(E2467*F2467,2)</f>
        <v>1.53</v>
      </c>
      <c r="H2467" s="1229"/>
      <c r="I2467" s="879"/>
      <c r="J2467" s="1234"/>
      <c r="K2467" s="879"/>
      <c r="L2467" s="432"/>
      <c r="M2467" s="432"/>
      <c r="N2467" s="432"/>
      <c r="O2467" s="432"/>
      <c r="P2467" s="433"/>
    </row>
    <row r="2468" spans="1:16" s="114" customFormat="1" x14ac:dyDescent="0.3">
      <c r="A2468" s="914"/>
      <c r="B2468" s="386" t="s">
        <v>3618</v>
      </c>
      <c r="C2468" s="383" t="s">
        <v>3145</v>
      </c>
      <c r="D2468" s="728" t="s">
        <v>3133</v>
      </c>
      <c r="E2468" s="419">
        <v>1</v>
      </c>
      <c r="F2468" s="747">
        <v>9.49</v>
      </c>
      <c r="G2468" s="1163">
        <f>TRUNC(E2468*F2468,2)</f>
        <v>9.49</v>
      </c>
      <c r="H2468" s="1229"/>
      <c r="I2468" s="879"/>
      <c r="J2468" s="1234"/>
      <c r="K2468" s="879"/>
      <c r="L2468" s="432"/>
      <c r="M2468" s="432"/>
      <c r="N2468" s="432"/>
      <c r="O2468" s="432"/>
      <c r="P2468" s="433"/>
    </row>
    <row r="2469" spans="1:16" s="114" customFormat="1" x14ac:dyDescent="0.3">
      <c r="A2469" s="1344" t="s">
        <v>4471</v>
      </c>
      <c r="B2469" s="1345"/>
      <c r="C2469" s="1345"/>
      <c r="D2469" s="1345"/>
      <c r="E2469" s="1345"/>
      <c r="F2469" s="1346"/>
      <c r="G2469" s="1152">
        <f>TRUNC(SUM(G2466:G2467),2)</f>
        <v>2.73</v>
      </c>
      <c r="H2469" s="1230"/>
      <c r="J2469" s="432"/>
      <c r="K2469" s="432"/>
      <c r="L2469" s="432"/>
      <c r="M2469" s="432"/>
      <c r="N2469" s="432"/>
      <c r="O2469" s="432"/>
      <c r="P2469" s="433"/>
    </row>
    <row r="2470" spans="1:16" s="114" customFormat="1" x14ac:dyDescent="0.3">
      <c r="A2470" s="1344" t="s">
        <v>4472</v>
      </c>
      <c r="B2470" s="1345"/>
      <c r="C2470" s="1345"/>
      <c r="D2470" s="1345"/>
      <c r="E2470" s="1345"/>
      <c r="F2470" s="1346"/>
      <c r="G2470" s="1152">
        <f>TRUNC(SUM(G2468),2)</f>
        <v>9.49</v>
      </c>
      <c r="H2470" s="1230"/>
      <c r="J2470" s="432"/>
      <c r="K2470" s="432"/>
      <c r="L2470" s="432"/>
      <c r="M2470" s="432"/>
      <c r="N2470" s="432"/>
      <c r="O2470" s="432"/>
      <c r="P2470" s="433"/>
    </row>
    <row r="2471" spans="1:16" s="114" customFormat="1" x14ac:dyDescent="0.3">
      <c r="A2471" s="1156"/>
      <c r="B2471" s="1154"/>
      <c r="C2471" s="1154"/>
      <c r="D2471" s="1154"/>
      <c r="E2471" s="1154"/>
      <c r="F2471" s="1155" t="s">
        <v>4627</v>
      </c>
      <c r="G2471" s="1152">
        <f>TRUNC(SUM(G2469:G2470),2)</f>
        <v>12.22</v>
      </c>
      <c r="H2471" s="1230"/>
      <c r="J2471" s="1233"/>
      <c r="K2471" s="432"/>
      <c r="L2471" s="432"/>
      <c r="M2471" s="432"/>
      <c r="N2471" s="432"/>
      <c r="O2471" s="432"/>
      <c r="P2471" s="433"/>
    </row>
    <row r="2472" spans="1:16" s="879" customFormat="1" ht="14.25" customHeight="1" x14ac:dyDescent="0.3">
      <c r="A2472" s="906"/>
      <c r="B2472" s="801"/>
      <c r="C2472" s="906"/>
      <c r="D2472" s="913"/>
      <c r="E2472" s="906"/>
      <c r="F2472" s="906"/>
      <c r="G2472" s="910"/>
      <c r="H2472" s="1229"/>
    </row>
    <row r="2473" spans="1:16" s="879" customFormat="1" x14ac:dyDescent="0.3">
      <c r="A2473" s="906"/>
      <c r="B2473" s="801"/>
      <c r="C2473" s="906"/>
      <c r="D2473" s="913"/>
      <c r="E2473" s="906"/>
      <c r="F2473" s="906"/>
      <c r="G2473" s="910"/>
      <c r="H2473" s="1229"/>
    </row>
    <row r="2474" spans="1:16" s="893" customFormat="1" ht="26.4" x14ac:dyDescent="0.3">
      <c r="A2474" s="1141" t="s">
        <v>3135</v>
      </c>
      <c r="B2474" s="1142" t="s">
        <v>3136</v>
      </c>
      <c r="C2474" s="1143" t="s">
        <v>3137</v>
      </c>
      <c r="D2474" s="1143" t="s">
        <v>3138</v>
      </c>
      <c r="E2474" s="1144" t="s">
        <v>3139</v>
      </c>
      <c r="F2474" s="1145" t="s">
        <v>4625</v>
      </c>
      <c r="G2474" s="1146" t="s">
        <v>4626</v>
      </c>
      <c r="H2474" s="1230"/>
    </row>
    <row r="2475" spans="1:16" s="893" customFormat="1" ht="4.5" customHeight="1" x14ac:dyDescent="0.3">
      <c r="A2475" s="721"/>
      <c r="B2475" s="721"/>
      <c r="C2475" s="722"/>
      <c r="D2475" s="722"/>
      <c r="E2475" s="723"/>
      <c r="F2475" s="724"/>
      <c r="G2475" s="725"/>
      <c r="H2475" s="1230"/>
    </row>
    <row r="2476" spans="1:16" s="114" customFormat="1" x14ac:dyDescent="0.3">
      <c r="A2476" s="442" t="s">
        <v>2923</v>
      </c>
      <c r="B2476" s="1351" t="s">
        <v>1635</v>
      </c>
      <c r="C2476" s="1352"/>
      <c r="D2476" s="1352"/>
      <c r="E2476" s="1352"/>
      <c r="F2476" s="1352"/>
      <c r="G2476" s="1353"/>
      <c r="H2476" s="1230"/>
      <c r="J2476" s="432"/>
      <c r="K2476" s="432"/>
      <c r="L2476" s="432"/>
      <c r="M2476" s="432"/>
      <c r="N2476" s="432"/>
      <c r="O2476" s="432"/>
      <c r="P2476" s="433"/>
    </row>
    <row r="2477" spans="1:16" s="114" customFormat="1" ht="39.6" x14ac:dyDescent="0.3">
      <c r="A2477" s="442" t="s">
        <v>2928</v>
      </c>
      <c r="B2477" s="806" t="s">
        <v>2914</v>
      </c>
      <c r="C2477" s="443"/>
      <c r="D2477" s="443"/>
      <c r="E2477" s="444"/>
      <c r="F2477" s="444"/>
      <c r="G2477" s="445"/>
      <c r="H2477" s="1230"/>
      <c r="J2477" s="432"/>
      <c r="K2477" s="432"/>
      <c r="L2477" s="432"/>
      <c r="M2477" s="432"/>
      <c r="N2477" s="432"/>
      <c r="O2477" s="432"/>
      <c r="P2477" s="433"/>
    </row>
    <row r="2478" spans="1:16" s="114" customFormat="1" x14ac:dyDescent="0.3">
      <c r="A2478" s="914"/>
      <c r="B2478" s="743" t="s">
        <v>3960</v>
      </c>
      <c r="C2478" s="531" t="s">
        <v>3141</v>
      </c>
      <c r="D2478" s="746" t="s">
        <v>3142</v>
      </c>
      <c r="E2478" s="419">
        <v>7.929535243632492E-2</v>
      </c>
      <c r="F2478" s="747">
        <v>15.19</v>
      </c>
      <c r="G2478" s="1163">
        <f>TRUNC(E2478*F2478,2)</f>
        <v>1.2</v>
      </c>
      <c r="H2478" s="1229"/>
      <c r="I2478" s="879"/>
      <c r="J2478" s="1234"/>
      <c r="K2478" s="879"/>
      <c r="L2478" s="432"/>
      <c r="M2478" s="432"/>
      <c r="N2478" s="432"/>
      <c r="O2478" s="432"/>
      <c r="P2478" s="433"/>
    </row>
    <row r="2479" spans="1:16" s="114" customFormat="1" x14ac:dyDescent="0.3">
      <c r="A2479" s="914"/>
      <c r="B2479" s="743" t="s">
        <v>3959</v>
      </c>
      <c r="C2479" s="531" t="s">
        <v>3141</v>
      </c>
      <c r="D2479" s="746" t="s">
        <v>3142</v>
      </c>
      <c r="E2479" s="419">
        <v>7.95618549470372E-2</v>
      </c>
      <c r="F2479" s="747">
        <v>19.350000000000001</v>
      </c>
      <c r="G2479" s="1163">
        <f>TRUNC(E2479*F2479,2)</f>
        <v>1.53</v>
      </c>
      <c r="H2479" s="1229"/>
      <c r="I2479" s="879"/>
      <c r="J2479" s="1234"/>
      <c r="K2479" s="879"/>
      <c r="L2479" s="432"/>
      <c r="M2479" s="432"/>
      <c r="N2479" s="432"/>
      <c r="O2479" s="432"/>
      <c r="P2479" s="433"/>
    </row>
    <row r="2480" spans="1:16" s="114" customFormat="1" x14ac:dyDescent="0.3">
      <c r="A2480" s="914"/>
      <c r="B2480" s="386" t="s">
        <v>3619</v>
      </c>
      <c r="C2480" s="383" t="s">
        <v>3145</v>
      </c>
      <c r="D2480" s="728" t="s">
        <v>3133</v>
      </c>
      <c r="E2480" s="419">
        <v>1</v>
      </c>
      <c r="F2480" s="747">
        <v>13.16</v>
      </c>
      <c r="G2480" s="1163">
        <f>TRUNC(E2480*F2480,2)</f>
        <v>13.16</v>
      </c>
      <c r="H2480" s="1229"/>
      <c r="I2480" s="879"/>
      <c r="J2480" s="1234"/>
      <c r="K2480" s="879"/>
      <c r="L2480" s="432"/>
      <c r="M2480" s="432"/>
      <c r="N2480" s="432"/>
      <c r="O2480" s="432"/>
      <c r="P2480" s="433"/>
    </row>
    <row r="2481" spans="1:16" s="114" customFormat="1" x14ac:dyDescent="0.3">
      <c r="A2481" s="1344" t="s">
        <v>4471</v>
      </c>
      <c r="B2481" s="1345"/>
      <c r="C2481" s="1345"/>
      <c r="D2481" s="1345"/>
      <c r="E2481" s="1345"/>
      <c r="F2481" s="1346"/>
      <c r="G2481" s="1152">
        <f>TRUNC(SUM(G2478:G2479),2)</f>
        <v>2.73</v>
      </c>
      <c r="H2481" s="1230"/>
      <c r="J2481" s="432"/>
      <c r="K2481" s="432"/>
      <c r="L2481" s="432"/>
      <c r="M2481" s="432"/>
      <c r="N2481" s="432"/>
      <c r="O2481" s="432"/>
      <c r="P2481" s="433"/>
    </row>
    <row r="2482" spans="1:16" s="114" customFormat="1" x14ac:dyDescent="0.3">
      <c r="A2482" s="1344" t="s">
        <v>4472</v>
      </c>
      <c r="B2482" s="1345"/>
      <c r="C2482" s="1345"/>
      <c r="D2482" s="1345"/>
      <c r="E2482" s="1345"/>
      <c r="F2482" s="1346"/>
      <c r="G2482" s="1152">
        <f>TRUNC(SUM(G2480),2)</f>
        <v>13.16</v>
      </c>
      <c r="H2482" s="1230"/>
      <c r="J2482" s="432"/>
      <c r="K2482" s="432"/>
      <c r="L2482" s="432"/>
      <c r="M2482" s="432"/>
      <c r="N2482" s="432"/>
      <c r="O2482" s="432"/>
      <c r="P2482" s="433"/>
    </row>
    <row r="2483" spans="1:16" s="114" customFormat="1" x14ac:dyDescent="0.3">
      <c r="A2483" s="1156"/>
      <c r="B2483" s="1154"/>
      <c r="C2483" s="1154"/>
      <c r="D2483" s="1154"/>
      <c r="E2483" s="1154"/>
      <c r="F2483" s="1155" t="s">
        <v>4627</v>
      </c>
      <c r="G2483" s="1152">
        <f>TRUNC(SUM(G2481:G2482),2)</f>
        <v>15.89</v>
      </c>
      <c r="H2483" s="1230"/>
      <c r="I2483" s="432"/>
      <c r="J2483" s="1233"/>
      <c r="K2483" s="432"/>
      <c r="L2483" s="432"/>
      <c r="M2483" s="432"/>
      <c r="N2483" s="432"/>
      <c r="O2483" s="432"/>
      <c r="P2483" s="433"/>
    </row>
    <row r="2484" spans="1:16" s="879" customFormat="1" ht="14.25" customHeight="1" x14ac:dyDescent="0.3">
      <c r="A2484" s="906"/>
      <c r="B2484" s="801"/>
      <c r="C2484" s="906"/>
      <c r="D2484" s="913"/>
      <c r="E2484" s="906"/>
      <c r="F2484" s="906"/>
      <c r="G2484" s="910"/>
      <c r="H2484" s="1229"/>
    </row>
    <row r="2485" spans="1:16" s="879" customFormat="1" x14ac:dyDescent="0.3">
      <c r="A2485" s="906"/>
      <c r="B2485" s="801"/>
      <c r="C2485" s="906"/>
      <c r="D2485" s="913"/>
      <c r="E2485" s="906"/>
      <c r="F2485" s="906"/>
      <c r="G2485" s="910"/>
      <c r="H2485" s="1229"/>
    </row>
    <row r="2486" spans="1:16" s="893" customFormat="1" ht="26.4" x14ac:dyDescent="0.3">
      <c r="A2486" s="1141" t="s">
        <v>3135</v>
      </c>
      <c r="B2486" s="1142" t="s">
        <v>3136</v>
      </c>
      <c r="C2486" s="1143" t="s">
        <v>3137</v>
      </c>
      <c r="D2486" s="1143" t="s">
        <v>3138</v>
      </c>
      <c r="E2486" s="1144" t="s">
        <v>3139</v>
      </c>
      <c r="F2486" s="1145" t="s">
        <v>4625</v>
      </c>
      <c r="G2486" s="1146" t="s">
        <v>4626</v>
      </c>
      <c r="H2486" s="1230"/>
    </row>
    <row r="2487" spans="1:16" s="893" customFormat="1" ht="4.5" customHeight="1" x14ac:dyDescent="0.3">
      <c r="A2487" s="721"/>
      <c r="B2487" s="721"/>
      <c r="C2487" s="722"/>
      <c r="D2487" s="722"/>
      <c r="E2487" s="723"/>
      <c r="F2487" s="724"/>
      <c r="G2487" s="725"/>
      <c r="H2487" s="1230"/>
    </row>
    <row r="2488" spans="1:16" s="114" customFormat="1" x14ac:dyDescent="0.3">
      <c r="A2488" s="442" t="s">
        <v>2923</v>
      </c>
      <c r="B2488" s="1351" t="s">
        <v>1635</v>
      </c>
      <c r="C2488" s="1352"/>
      <c r="D2488" s="1352"/>
      <c r="E2488" s="1352"/>
      <c r="F2488" s="1352"/>
      <c r="G2488" s="1353"/>
      <c r="H2488" s="1230"/>
      <c r="J2488" s="432"/>
      <c r="K2488" s="432"/>
      <c r="L2488" s="432"/>
      <c r="M2488" s="432"/>
      <c r="N2488" s="432"/>
      <c r="O2488" s="432"/>
      <c r="P2488" s="433"/>
    </row>
    <row r="2489" spans="1:16" s="114" customFormat="1" ht="52.8" x14ac:dyDescent="0.3">
      <c r="A2489" s="442" t="s">
        <v>2929</v>
      </c>
      <c r="B2489" s="806" t="s">
        <v>2915</v>
      </c>
      <c r="C2489" s="443"/>
      <c r="D2489" s="443"/>
      <c r="E2489" s="444"/>
      <c r="F2489" s="444"/>
      <c r="G2489" s="445"/>
      <c r="H2489" s="1230"/>
      <c r="J2489" s="432"/>
      <c r="K2489" s="432"/>
      <c r="L2489" s="432"/>
      <c r="M2489" s="432"/>
      <c r="N2489" s="432"/>
      <c r="O2489" s="432"/>
      <c r="P2489" s="433"/>
    </row>
    <row r="2490" spans="1:16" s="114" customFormat="1" x14ac:dyDescent="0.3">
      <c r="A2490" s="914"/>
      <c r="B2490" s="743" t="s">
        <v>3960</v>
      </c>
      <c r="C2490" s="531" t="s">
        <v>3141</v>
      </c>
      <c r="D2490" s="746" t="s">
        <v>3142</v>
      </c>
      <c r="E2490" s="419">
        <v>0.31875681409833928</v>
      </c>
      <c r="F2490" s="747">
        <v>15.19</v>
      </c>
      <c r="G2490" s="1163">
        <f>TRUNC(E2490*F2490,2)</f>
        <v>4.84</v>
      </c>
      <c r="H2490" s="1229"/>
      <c r="I2490" s="879"/>
      <c r="J2490" s="1234"/>
      <c r="K2490" s="879"/>
      <c r="L2490" s="432"/>
      <c r="M2490" s="432"/>
      <c r="N2490" s="432"/>
      <c r="O2490" s="432"/>
      <c r="P2490" s="433"/>
    </row>
    <row r="2491" spans="1:16" s="114" customFormat="1" x14ac:dyDescent="0.3">
      <c r="A2491" s="914"/>
      <c r="B2491" s="743" t="s">
        <v>3959</v>
      </c>
      <c r="C2491" s="531" t="s">
        <v>3141</v>
      </c>
      <c r="D2491" s="746" t="s">
        <v>3142</v>
      </c>
      <c r="E2491" s="419">
        <v>0.39863374991598438</v>
      </c>
      <c r="F2491" s="747">
        <v>19.350000000000001</v>
      </c>
      <c r="G2491" s="1163">
        <f>TRUNC(E2491*F2491,2)</f>
        <v>7.71</v>
      </c>
      <c r="H2491" s="1229"/>
      <c r="I2491" s="879"/>
      <c r="J2491" s="1234"/>
      <c r="K2491" s="879"/>
      <c r="L2491" s="432"/>
      <c r="M2491" s="432"/>
      <c r="N2491" s="432"/>
      <c r="O2491" s="432"/>
      <c r="P2491" s="433"/>
    </row>
    <row r="2492" spans="1:16" s="114" customFormat="1" x14ac:dyDescent="0.3">
      <c r="A2492" s="914"/>
      <c r="B2492" s="386" t="s">
        <v>3588</v>
      </c>
      <c r="C2492" s="383" t="s">
        <v>3145</v>
      </c>
      <c r="D2492" s="728" t="s">
        <v>3308</v>
      </c>
      <c r="E2492" s="419">
        <v>1</v>
      </c>
      <c r="F2492" s="419">
        <v>8.64</v>
      </c>
      <c r="G2492" s="1163">
        <f>TRUNC(E2492*F2492,2)</f>
        <v>8.64</v>
      </c>
      <c r="H2492" s="1229"/>
      <c r="I2492" s="879"/>
      <c r="J2492" s="1234"/>
      <c r="K2492" s="879"/>
      <c r="L2492" s="432"/>
      <c r="M2492" s="432"/>
      <c r="N2492" s="432"/>
      <c r="O2492" s="432"/>
      <c r="P2492" s="433"/>
    </row>
    <row r="2493" spans="1:16" s="114" customFormat="1" x14ac:dyDescent="0.3">
      <c r="A2493" s="1344" t="s">
        <v>4471</v>
      </c>
      <c r="B2493" s="1345"/>
      <c r="C2493" s="1345"/>
      <c r="D2493" s="1345"/>
      <c r="E2493" s="1345"/>
      <c r="F2493" s="1346"/>
      <c r="G2493" s="1152">
        <f>TRUNC(SUM(G2490:G2491),2)</f>
        <v>12.55</v>
      </c>
      <c r="H2493" s="1230"/>
      <c r="J2493" s="432"/>
      <c r="K2493" s="432"/>
      <c r="L2493" s="432"/>
      <c r="M2493" s="432"/>
      <c r="N2493" s="432"/>
      <c r="O2493" s="432"/>
      <c r="P2493" s="433"/>
    </row>
    <row r="2494" spans="1:16" s="114" customFormat="1" x14ac:dyDescent="0.3">
      <c r="A2494" s="1344" t="s">
        <v>4472</v>
      </c>
      <c r="B2494" s="1345"/>
      <c r="C2494" s="1345"/>
      <c r="D2494" s="1345"/>
      <c r="E2494" s="1345"/>
      <c r="F2494" s="1346"/>
      <c r="G2494" s="1152">
        <f>TRUNC(SUM(G2492),2)</f>
        <v>8.64</v>
      </c>
      <c r="H2494" s="1230"/>
      <c r="J2494" s="432"/>
      <c r="K2494" s="432"/>
      <c r="L2494" s="432"/>
      <c r="M2494" s="432"/>
      <c r="N2494" s="432"/>
      <c r="O2494" s="432"/>
      <c r="P2494" s="433"/>
    </row>
    <row r="2495" spans="1:16" s="114" customFormat="1" x14ac:dyDescent="0.3">
      <c r="A2495" s="1156"/>
      <c r="B2495" s="1154"/>
      <c r="C2495" s="1154"/>
      <c r="D2495" s="1154"/>
      <c r="E2495" s="1154"/>
      <c r="F2495" s="1155" t="s">
        <v>4627</v>
      </c>
      <c r="G2495" s="1152">
        <f>TRUNC(SUM(G2493:G2494),2)</f>
        <v>21.19</v>
      </c>
      <c r="H2495" s="1230"/>
      <c r="J2495" s="1233"/>
      <c r="K2495" s="432"/>
      <c r="L2495" s="432"/>
      <c r="M2495" s="432"/>
      <c r="N2495" s="432"/>
      <c r="O2495" s="432"/>
      <c r="P2495" s="433"/>
    </row>
    <row r="2496" spans="1:16" s="879" customFormat="1" ht="14.25" customHeight="1" x14ac:dyDescent="0.3">
      <c r="A2496" s="906"/>
      <c r="B2496" s="801"/>
      <c r="C2496" s="906"/>
      <c r="D2496" s="913"/>
      <c r="E2496" s="906"/>
      <c r="F2496" s="906"/>
      <c r="G2496" s="910"/>
      <c r="H2496" s="1229"/>
    </row>
    <row r="2497" spans="1:16" s="879" customFormat="1" x14ac:dyDescent="0.3">
      <c r="A2497" s="906"/>
      <c r="B2497" s="801"/>
      <c r="C2497" s="906"/>
      <c r="D2497" s="913"/>
      <c r="E2497" s="906"/>
      <c r="F2497" s="906"/>
      <c r="G2497" s="910"/>
      <c r="H2497" s="1229"/>
    </row>
    <row r="2498" spans="1:16" s="893" customFormat="1" ht="26.4" x14ac:dyDescent="0.3">
      <c r="A2498" s="1141" t="s">
        <v>3135</v>
      </c>
      <c r="B2498" s="1142" t="s">
        <v>3136</v>
      </c>
      <c r="C2498" s="1143" t="s">
        <v>3137</v>
      </c>
      <c r="D2498" s="1143" t="s">
        <v>3138</v>
      </c>
      <c r="E2498" s="1144" t="s">
        <v>3139</v>
      </c>
      <c r="F2498" s="1145" t="s">
        <v>4625</v>
      </c>
      <c r="G2498" s="1146" t="s">
        <v>4626</v>
      </c>
      <c r="H2498" s="1230"/>
    </row>
    <row r="2499" spans="1:16" s="893" customFormat="1" ht="4.5" customHeight="1" x14ac:dyDescent="0.3">
      <c r="A2499" s="721"/>
      <c r="B2499" s="721"/>
      <c r="C2499" s="722"/>
      <c r="D2499" s="722"/>
      <c r="E2499" s="723"/>
      <c r="F2499" s="724"/>
      <c r="G2499" s="725"/>
      <c r="H2499" s="1230"/>
    </row>
    <row r="2500" spans="1:16" s="114" customFormat="1" x14ac:dyDescent="0.3">
      <c r="A2500" s="442" t="s">
        <v>2923</v>
      </c>
      <c r="B2500" s="1351" t="s">
        <v>1635</v>
      </c>
      <c r="C2500" s="1352"/>
      <c r="D2500" s="1352"/>
      <c r="E2500" s="1352"/>
      <c r="F2500" s="1352"/>
      <c r="G2500" s="1353"/>
      <c r="H2500" s="1230"/>
      <c r="J2500" s="432"/>
      <c r="K2500" s="432"/>
      <c r="L2500" s="432"/>
      <c r="M2500" s="432"/>
      <c r="N2500" s="432"/>
      <c r="O2500" s="432"/>
      <c r="P2500" s="433"/>
    </row>
    <row r="2501" spans="1:16" s="114" customFormat="1" ht="39.6" x14ac:dyDescent="0.3">
      <c r="A2501" s="442" t="s">
        <v>2930</v>
      </c>
      <c r="B2501" s="806" t="s">
        <v>4570</v>
      </c>
      <c r="C2501" s="443"/>
      <c r="D2501" s="443"/>
      <c r="E2501" s="444"/>
      <c r="F2501" s="444"/>
      <c r="G2501" s="445"/>
      <c r="H2501" s="1230"/>
      <c r="J2501" s="432"/>
      <c r="K2501" s="432"/>
      <c r="L2501" s="432"/>
      <c r="M2501" s="432"/>
      <c r="N2501" s="432"/>
      <c r="O2501" s="432"/>
      <c r="P2501" s="433"/>
    </row>
    <row r="2502" spans="1:16" s="114" customFormat="1" x14ac:dyDescent="0.3">
      <c r="A2502" s="914"/>
      <c r="B2502" s="386" t="s">
        <v>3616</v>
      </c>
      <c r="C2502" s="383" t="s">
        <v>3145</v>
      </c>
      <c r="D2502" s="728" t="s">
        <v>3201</v>
      </c>
      <c r="E2502" s="419">
        <v>1</v>
      </c>
      <c r="F2502" s="747">
        <v>1.1200000000000001</v>
      </c>
      <c r="G2502" s="1163">
        <f>TRUNC(E2502*F2502,2)</f>
        <v>1.1200000000000001</v>
      </c>
      <c r="H2502" s="1230"/>
      <c r="J2502" s="432"/>
      <c r="K2502" s="432"/>
      <c r="L2502" s="432"/>
      <c r="M2502" s="432"/>
      <c r="N2502" s="432"/>
      <c r="O2502" s="432"/>
      <c r="P2502" s="433"/>
    </row>
    <row r="2503" spans="1:16" s="114" customFormat="1" x14ac:dyDescent="0.3">
      <c r="A2503" s="1344" t="s">
        <v>4471</v>
      </c>
      <c r="B2503" s="1345"/>
      <c r="C2503" s="1345"/>
      <c r="D2503" s="1345"/>
      <c r="E2503" s="1345"/>
      <c r="F2503" s="1346"/>
      <c r="G2503" s="1152">
        <f>TRUNC(SUM(G2500:G2501),2)</f>
        <v>0</v>
      </c>
      <c r="H2503" s="1230"/>
      <c r="J2503" s="432"/>
      <c r="K2503" s="432"/>
      <c r="L2503" s="432"/>
      <c r="M2503" s="432"/>
      <c r="N2503" s="432"/>
      <c r="O2503" s="432"/>
      <c r="P2503" s="433"/>
    </row>
    <row r="2504" spans="1:16" s="114" customFormat="1" x14ac:dyDescent="0.3">
      <c r="A2504" s="1344" t="s">
        <v>4472</v>
      </c>
      <c r="B2504" s="1345"/>
      <c r="C2504" s="1345"/>
      <c r="D2504" s="1345"/>
      <c r="E2504" s="1345"/>
      <c r="F2504" s="1346"/>
      <c r="G2504" s="1152">
        <f>TRUNC(SUM(G2502),2)</f>
        <v>1.1200000000000001</v>
      </c>
      <c r="H2504" s="1230"/>
      <c r="J2504" s="432"/>
      <c r="K2504" s="432"/>
      <c r="L2504" s="432"/>
      <c r="M2504" s="432"/>
      <c r="N2504" s="432"/>
      <c r="O2504" s="432"/>
      <c r="P2504" s="433"/>
    </row>
    <row r="2505" spans="1:16" s="114" customFormat="1" x14ac:dyDescent="0.3">
      <c r="A2505" s="1156"/>
      <c r="B2505" s="1154"/>
      <c r="C2505" s="1154"/>
      <c r="D2505" s="1154"/>
      <c r="E2505" s="1154"/>
      <c r="F2505" s="1155" t="s">
        <v>4627</v>
      </c>
      <c r="G2505" s="1152">
        <f>TRUNC(SUM(G2503:G2504),2)</f>
        <v>1.1200000000000001</v>
      </c>
      <c r="H2505" s="1230"/>
      <c r="J2505" s="1233"/>
      <c r="K2505" s="432"/>
      <c r="L2505" s="432"/>
      <c r="M2505" s="432"/>
      <c r="N2505" s="432"/>
      <c r="O2505" s="432"/>
      <c r="P2505" s="433"/>
    </row>
    <row r="2506" spans="1:16" s="879" customFormat="1" ht="3" customHeight="1" x14ac:dyDescent="0.3">
      <c r="A2506" s="906"/>
      <c r="B2506" s="801"/>
      <c r="C2506" s="906"/>
      <c r="D2506" s="913"/>
      <c r="E2506" s="906"/>
      <c r="F2506" s="906"/>
      <c r="G2506" s="910"/>
      <c r="H2506" s="1229"/>
    </row>
    <row r="2507" spans="1:16" s="879" customFormat="1" ht="3" customHeight="1" x14ac:dyDescent="0.3">
      <c r="A2507" s="906"/>
      <c r="B2507" s="801"/>
      <c r="C2507" s="906"/>
      <c r="D2507" s="913"/>
      <c r="E2507" s="906"/>
      <c r="F2507" s="906"/>
      <c r="G2507" s="910"/>
      <c r="H2507" s="1229"/>
    </row>
    <row r="2508" spans="1:16" s="893" customFormat="1" ht="26.4" x14ac:dyDescent="0.3">
      <c r="A2508" s="1141" t="s">
        <v>3135</v>
      </c>
      <c r="B2508" s="1142" t="s">
        <v>3136</v>
      </c>
      <c r="C2508" s="1143" t="s">
        <v>3137</v>
      </c>
      <c r="D2508" s="1143" t="s">
        <v>3138</v>
      </c>
      <c r="E2508" s="1144" t="s">
        <v>3139</v>
      </c>
      <c r="F2508" s="1145" t="s">
        <v>4625</v>
      </c>
      <c r="G2508" s="1146" t="s">
        <v>4626</v>
      </c>
      <c r="H2508" s="1230"/>
    </row>
    <row r="2509" spans="1:16" s="893" customFormat="1" ht="4.5" customHeight="1" x14ac:dyDescent="0.3">
      <c r="A2509" s="721"/>
      <c r="B2509" s="721"/>
      <c r="C2509" s="722"/>
      <c r="D2509" s="722"/>
      <c r="E2509" s="723"/>
      <c r="F2509" s="724"/>
      <c r="G2509" s="725"/>
      <c r="H2509" s="1230"/>
    </row>
    <row r="2510" spans="1:16" s="114" customFormat="1" x14ac:dyDescent="0.3">
      <c r="A2510" s="442" t="s">
        <v>2923</v>
      </c>
      <c r="B2510" s="1351" t="s">
        <v>1635</v>
      </c>
      <c r="C2510" s="1352"/>
      <c r="D2510" s="1352"/>
      <c r="E2510" s="1352"/>
      <c r="F2510" s="1352"/>
      <c r="G2510" s="1353"/>
      <c r="H2510" s="1230"/>
      <c r="J2510" s="432"/>
      <c r="K2510" s="432"/>
      <c r="L2510" s="432"/>
      <c r="M2510" s="432"/>
      <c r="N2510" s="432"/>
      <c r="O2510" s="432"/>
      <c r="P2510" s="433"/>
    </row>
    <row r="2511" spans="1:16" s="114" customFormat="1" ht="39.6" x14ac:dyDescent="0.3">
      <c r="A2511" s="442" t="s">
        <v>2932</v>
      </c>
      <c r="B2511" s="806" t="s">
        <v>2917</v>
      </c>
      <c r="C2511" s="443"/>
      <c r="D2511" s="443"/>
      <c r="E2511" s="444"/>
      <c r="F2511" s="444"/>
      <c r="G2511" s="445"/>
      <c r="H2511" s="1230"/>
      <c r="J2511" s="432"/>
      <c r="K2511" s="432"/>
      <c r="L2511" s="432"/>
      <c r="M2511" s="432"/>
      <c r="N2511" s="432"/>
      <c r="O2511" s="432"/>
      <c r="P2511" s="433"/>
    </row>
    <row r="2512" spans="1:16" s="114" customFormat="1" x14ac:dyDescent="0.3">
      <c r="A2512" s="914"/>
      <c r="B2512" s="743" t="s">
        <v>3960</v>
      </c>
      <c r="C2512" s="531" t="s">
        <v>3141</v>
      </c>
      <c r="D2512" s="746" t="s">
        <v>3142</v>
      </c>
      <c r="E2512" s="419">
        <v>0.79767973742236786</v>
      </c>
      <c r="F2512" s="747">
        <v>15.19</v>
      </c>
      <c r="G2512" s="1163">
        <f>TRUNC(E2512*F2512,2)</f>
        <v>12.11</v>
      </c>
      <c r="H2512" s="1229"/>
      <c r="I2512" s="879"/>
      <c r="J2512" s="1234"/>
      <c r="K2512" s="879"/>
      <c r="L2512" s="432"/>
      <c r="M2512" s="432"/>
      <c r="N2512" s="432"/>
      <c r="O2512" s="432"/>
      <c r="P2512" s="433"/>
    </row>
    <row r="2513" spans="1:16" s="114" customFormat="1" x14ac:dyDescent="0.3">
      <c r="A2513" s="914"/>
      <c r="B2513" s="743" t="s">
        <v>3959</v>
      </c>
      <c r="C2513" s="531" t="s">
        <v>3141</v>
      </c>
      <c r="D2513" s="746" t="s">
        <v>3142</v>
      </c>
      <c r="E2513" s="419">
        <v>0.79767973742236786</v>
      </c>
      <c r="F2513" s="747">
        <v>19.350000000000001</v>
      </c>
      <c r="G2513" s="1163">
        <f>TRUNC(E2513*F2513,2)</f>
        <v>15.43</v>
      </c>
      <c r="H2513" s="1229"/>
      <c r="I2513" s="879"/>
      <c r="J2513" s="1234"/>
      <c r="K2513" s="879"/>
      <c r="L2513" s="432"/>
      <c r="M2513" s="432"/>
      <c r="N2513" s="432"/>
      <c r="O2513" s="432"/>
      <c r="P2513" s="433"/>
    </row>
    <row r="2514" spans="1:16" s="114" customFormat="1" ht="26.4" x14ac:dyDescent="0.3">
      <c r="A2514" s="914"/>
      <c r="B2514" s="727" t="s">
        <v>3476</v>
      </c>
      <c r="C2514" s="383" t="s">
        <v>3145</v>
      </c>
      <c r="D2514" s="728" t="s">
        <v>3133</v>
      </c>
      <c r="E2514" s="419">
        <v>1</v>
      </c>
      <c r="F2514" s="419">
        <v>11.18</v>
      </c>
      <c r="G2514" s="1163">
        <f>TRUNC(E2514*F2514,2)</f>
        <v>11.18</v>
      </c>
      <c r="H2514" s="1229"/>
      <c r="I2514" s="879"/>
      <c r="J2514" s="1234"/>
      <c r="K2514" s="879"/>
      <c r="L2514" s="432"/>
      <c r="M2514" s="432"/>
      <c r="N2514" s="432"/>
      <c r="O2514" s="432"/>
      <c r="P2514" s="433"/>
    </row>
    <row r="2515" spans="1:16" s="114" customFormat="1" x14ac:dyDescent="0.3">
      <c r="A2515" s="1344" t="s">
        <v>4471</v>
      </c>
      <c r="B2515" s="1345"/>
      <c r="C2515" s="1345"/>
      <c r="D2515" s="1345"/>
      <c r="E2515" s="1345"/>
      <c r="F2515" s="1346"/>
      <c r="G2515" s="1152">
        <f>TRUNC(SUM(G2512:G2513),2)</f>
        <v>27.54</v>
      </c>
      <c r="H2515" s="1230"/>
      <c r="J2515" s="432"/>
      <c r="K2515" s="432"/>
      <c r="L2515" s="432"/>
      <c r="M2515" s="432"/>
      <c r="N2515" s="432"/>
      <c r="O2515" s="432"/>
      <c r="P2515" s="433"/>
    </row>
    <row r="2516" spans="1:16" s="114" customFormat="1" x14ac:dyDescent="0.3">
      <c r="A2516" s="1344" t="s">
        <v>4472</v>
      </c>
      <c r="B2516" s="1345"/>
      <c r="C2516" s="1345"/>
      <c r="D2516" s="1345"/>
      <c r="E2516" s="1345"/>
      <c r="F2516" s="1346"/>
      <c r="G2516" s="1152">
        <f>TRUNC(SUM(G2514),2)</f>
        <v>11.18</v>
      </c>
      <c r="H2516" s="1230"/>
      <c r="J2516" s="432"/>
      <c r="K2516" s="432"/>
      <c r="L2516" s="432"/>
      <c r="M2516" s="432"/>
      <c r="N2516" s="432"/>
      <c r="O2516" s="432"/>
      <c r="P2516" s="433"/>
    </row>
    <row r="2517" spans="1:16" s="114" customFormat="1" x14ac:dyDescent="0.3">
      <c r="A2517" s="1156"/>
      <c r="B2517" s="1154"/>
      <c r="C2517" s="1154"/>
      <c r="D2517" s="1154"/>
      <c r="E2517" s="1154"/>
      <c r="F2517" s="1155" t="s">
        <v>4627</v>
      </c>
      <c r="G2517" s="1152">
        <f>TRUNC(SUM(G2515:G2516),2)</f>
        <v>38.72</v>
      </c>
      <c r="H2517" s="1230"/>
      <c r="J2517" s="1233"/>
      <c r="K2517" s="432"/>
      <c r="L2517" s="432"/>
      <c r="M2517" s="432"/>
      <c r="N2517" s="432"/>
      <c r="O2517" s="432"/>
      <c r="P2517" s="433"/>
    </row>
    <row r="2518" spans="1:16" s="879" customFormat="1" ht="3" customHeight="1" x14ac:dyDescent="0.3">
      <c r="A2518" s="906"/>
      <c r="B2518" s="801"/>
      <c r="C2518" s="906"/>
      <c r="D2518" s="913"/>
      <c r="E2518" s="906"/>
      <c r="F2518" s="906"/>
      <c r="G2518" s="910"/>
      <c r="H2518" s="1229"/>
    </row>
    <row r="2519" spans="1:16" s="879" customFormat="1" ht="3" customHeight="1" x14ac:dyDescent="0.3">
      <c r="A2519" s="906"/>
      <c r="B2519" s="801"/>
      <c r="C2519" s="906"/>
      <c r="D2519" s="913"/>
      <c r="E2519" s="906"/>
      <c r="F2519" s="906"/>
      <c r="G2519" s="910"/>
      <c r="H2519" s="1229"/>
    </row>
    <row r="2520" spans="1:16" s="893" customFormat="1" ht="26.4" x14ac:dyDescent="0.3">
      <c r="A2520" s="1141" t="s">
        <v>3135</v>
      </c>
      <c r="B2520" s="1142" t="s">
        <v>3136</v>
      </c>
      <c r="C2520" s="1143" t="s">
        <v>3137</v>
      </c>
      <c r="D2520" s="1143" t="s">
        <v>3138</v>
      </c>
      <c r="E2520" s="1144" t="s">
        <v>3139</v>
      </c>
      <c r="F2520" s="1145" t="s">
        <v>4625</v>
      </c>
      <c r="G2520" s="1146" t="s">
        <v>4626</v>
      </c>
      <c r="H2520" s="1230"/>
    </row>
    <row r="2521" spans="1:16" s="893" customFormat="1" ht="4.5" customHeight="1" x14ac:dyDescent="0.3">
      <c r="A2521" s="721"/>
      <c r="B2521" s="721"/>
      <c r="C2521" s="722"/>
      <c r="D2521" s="722"/>
      <c r="E2521" s="723"/>
      <c r="F2521" s="724"/>
      <c r="G2521" s="725"/>
      <c r="H2521" s="1230"/>
    </row>
    <row r="2522" spans="1:16" s="114" customFormat="1" x14ac:dyDescent="0.3">
      <c r="A2522" s="442" t="s">
        <v>2923</v>
      </c>
      <c r="B2522" s="1351" t="s">
        <v>1635</v>
      </c>
      <c r="C2522" s="1352"/>
      <c r="D2522" s="1352"/>
      <c r="E2522" s="1352"/>
      <c r="F2522" s="1352"/>
      <c r="G2522" s="1353"/>
      <c r="H2522" s="1230"/>
      <c r="J2522" s="432"/>
      <c r="K2522" s="432"/>
      <c r="L2522" s="432"/>
      <c r="M2522" s="432"/>
      <c r="N2522" s="432"/>
      <c r="O2522" s="432"/>
      <c r="P2522" s="433"/>
    </row>
    <row r="2523" spans="1:16" s="114" customFormat="1" ht="26.4" x14ac:dyDescent="0.3">
      <c r="A2523" s="442" t="s">
        <v>2935</v>
      </c>
      <c r="B2523" s="806" t="s">
        <v>2920</v>
      </c>
      <c r="C2523" s="443"/>
      <c r="D2523" s="443"/>
      <c r="E2523" s="444"/>
      <c r="F2523" s="444"/>
      <c r="G2523" s="445"/>
      <c r="H2523" s="1230"/>
      <c r="J2523" s="432"/>
      <c r="K2523" s="432"/>
      <c r="L2523" s="432"/>
      <c r="M2523" s="432"/>
      <c r="N2523" s="432"/>
      <c r="O2523" s="432"/>
      <c r="P2523" s="433"/>
    </row>
    <row r="2524" spans="1:16" s="114" customFormat="1" x14ac:dyDescent="0.3">
      <c r="A2524" s="914"/>
      <c r="B2524" s="743" t="s">
        <v>3960</v>
      </c>
      <c r="C2524" s="531" t="s">
        <v>3141</v>
      </c>
      <c r="D2524" s="746" t="s">
        <v>3142</v>
      </c>
      <c r="E2524" s="419">
        <v>7.929535243632492E-2</v>
      </c>
      <c r="F2524" s="747">
        <v>15.19</v>
      </c>
      <c r="G2524" s="1163">
        <f>TRUNC(E2524*F2524,2)</f>
        <v>1.2</v>
      </c>
      <c r="H2524" s="1229"/>
      <c r="I2524" s="879"/>
      <c r="J2524" s="1234"/>
      <c r="K2524" s="879"/>
      <c r="L2524" s="432"/>
      <c r="M2524" s="432"/>
      <c r="N2524" s="432"/>
      <c r="O2524" s="432"/>
      <c r="P2524" s="433"/>
    </row>
    <row r="2525" spans="1:16" s="114" customFormat="1" x14ac:dyDescent="0.3">
      <c r="A2525" s="914"/>
      <c r="B2525" s="743" t="s">
        <v>3959</v>
      </c>
      <c r="C2525" s="531" t="s">
        <v>3141</v>
      </c>
      <c r="D2525" s="746" t="s">
        <v>3142</v>
      </c>
      <c r="E2525" s="419">
        <v>7.95618549470372E-2</v>
      </c>
      <c r="F2525" s="747">
        <v>19.350000000000001</v>
      </c>
      <c r="G2525" s="1163">
        <f>TRUNC(E2525*F2525,2)</f>
        <v>1.53</v>
      </c>
      <c r="H2525" s="1229"/>
      <c r="I2525" s="879"/>
      <c r="J2525" s="1234"/>
      <c r="K2525" s="879"/>
      <c r="L2525" s="432"/>
      <c r="M2525" s="432"/>
      <c r="N2525" s="432"/>
      <c r="O2525" s="432"/>
      <c r="P2525" s="433"/>
    </row>
    <row r="2526" spans="1:16" s="114" customFormat="1" ht="26.4" x14ac:dyDescent="0.3">
      <c r="A2526" s="914"/>
      <c r="B2526" s="386" t="s">
        <v>3478</v>
      </c>
      <c r="C2526" s="383" t="s">
        <v>3145</v>
      </c>
      <c r="D2526" s="728" t="s">
        <v>3133</v>
      </c>
      <c r="E2526" s="419">
        <v>1</v>
      </c>
      <c r="F2526" s="419">
        <v>1.41</v>
      </c>
      <c r="G2526" s="1163">
        <f>TRUNC(E2526*F2526,2)</f>
        <v>1.41</v>
      </c>
      <c r="H2526" s="1229"/>
      <c r="I2526" s="879"/>
      <c r="J2526" s="1234"/>
      <c r="K2526" s="879"/>
      <c r="L2526" s="432"/>
      <c r="M2526" s="432"/>
      <c r="N2526" s="432"/>
      <c r="O2526" s="432"/>
      <c r="P2526" s="433"/>
    </row>
    <row r="2527" spans="1:16" s="114" customFormat="1" x14ac:dyDescent="0.3">
      <c r="A2527" s="1344" t="s">
        <v>4471</v>
      </c>
      <c r="B2527" s="1345"/>
      <c r="C2527" s="1345"/>
      <c r="D2527" s="1345"/>
      <c r="E2527" s="1345"/>
      <c r="F2527" s="1346"/>
      <c r="G2527" s="1152">
        <f>TRUNC(SUM(G2524:G2525),2)</f>
        <v>2.73</v>
      </c>
      <c r="H2527" s="1230"/>
      <c r="J2527" s="432"/>
      <c r="K2527" s="432"/>
      <c r="L2527" s="432"/>
      <c r="M2527" s="432"/>
      <c r="N2527" s="432"/>
      <c r="O2527" s="432"/>
      <c r="P2527" s="433"/>
    </row>
    <row r="2528" spans="1:16" s="114" customFormat="1" x14ac:dyDescent="0.3">
      <c r="A2528" s="1344" t="s">
        <v>4472</v>
      </c>
      <c r="B2528" s="1345"/>
      <c r="C2528" s="1345"/>
      <c r="D2528" s="1345"/>
      <c r="E2528" s="1345"/>
      <c r="F2528" s="1346"/>
      <c r="G2528" s="1152">
        <f>TRUNC(SUM(G2526),2)</f>
        <v>1.41</v>
      </c>
      <c r="H2528" s="1230"/>
      <c r="J2528" s="432"/>
      <c r="K2528" s="432"/>
      <c r="L2528" s="432"/>
      <c r="M2528" s="432"/>
      <c r="N2528" s="432"/>
      <c r="O2528" s="432"/>
      <c r="P2528" s="433"/>
    </row>
    <row r="2529" spans="1:16" s="114" customFormat="1" x14ac:dyDescent="0.3">
      <c r="A2529" s="1156"/>
      <c r="B2529" s="1154"/>
      <c r="C2529" s="1154"/>
      <c r="D2529" s="1154"/>
      <c r="E2529" s="1154"/>
      <c r="F2529" s="1155" t="s">
        <v>4627</v>
      </c>
      <c r="G2529" s="1152">
        <f>TRUNC(SUM(G2527:G2528),2)</f>
        <v>4.1399999999999997</v>
      </c>
      <c r="H2529" s="1230"/>
      <c r="J2529" s="1233"/>
      <c r="K2529" s="432"/>
      <c r="L2529" s="432"/>
      <c r="M2529" s="432"/>
      <c r="N2529" s="432"/>
      <c r="O2529" s="432"/>
      <c r="P2529" s="433"/>
    </row>
    <row r="2530" spans="1:16" s="879" customFormat="1" ht="14.25" customHeight="1" x14ac:dyDescent="0.3">
      <c r="A2530" s="906"/>
      <c r="B2530" s="801"/>
      <c r="C2530" s="906"/>
      <c r="D2530" s="913"/>
      <c r="E2530" s="906"/>
      <c r="F2530" s="906"/>
      <c r="G2530" s="910"/>
      <c r="H2530" s="1229"/>
    </row>
    <row r="2531" spans="1:16" s="879" customFormat="1" x14ac:dyDescent="0.3">
      <c r="A2531" s="906"/>
      <c r="B2531" s="801"/>
      <c r="C2531" s="906"/>
      <c r="D2531" s="913"/>
      <c r="E2531" s="906"/>
      <c r="F2531" s="906"/>
      <c r="G2531" s="910"/>
      <c r="H2531" s="1229"/>
    </row>
    <row r="2532" spans="1:16" s="893" customFormat="1" ht="26.4" x14ac:dyDescent="0.3">
      <c r="A2532" s="1141" t="s">
        <v>3135</v>
      </c>
      <c r="B2532" s="1142" t="s">
        <v>3136</v>
      </c>
      <c r="C2532" s="1143" t="s">
        <v>3137</v>
      </c>
      <c r="D2532" s="1143" t="s">
        <v>3138</v>
      </c>
      <c r="E2532" s="1144" t="s">
        <v>3139</v>
      </c>
      <c r="F2532" s="1145" t="s">
        <v>4625</v>
      </c>
      <c r="G2532" s="1146" t="s">
        <v>4626</v>
      </c>
      <c r="H2532" s="1230"/>
    </row>
    <row r="2533" spans="1:16" s="893" customFormat="1" ht="4.5" customHeight="1" x14ac:dyDescent="0.3">
      <c r="A2533" s="721"/>
      <c r="B2533" s="721"/>
      <c r="C2533" s="722"/>
      <c r="D2533" s="722"/>
      <c r="E2533" s="723"/>
      <c r="F2533" s="724"/>
      <c r="G2533" s="725"/>
      <c r="H2533" s="1230"/>
    </row>
    <row r="2534" spans="1:16" s="114" customFormat="1" x14ac:dyDescent="0.3">
      <c r="A2534" s="442" t="s">
        <v>2923</v>
      </c>
      <c r="B2534" s="1351" t="s">
        <v>1635</v>
      </c>
      <c r="C2534" s="1352"/>
      <c r="D2534" s="1352"/>
      <c r="E2534" s="1352"/>
      <c r="F2534" s="1352"/>
      <c r="G2534" s="1353"/>
      <c r="H2534" s="1230"/>
      <c r="J2534" s="432"/>
      <c r="K2534" s="432"/>
      <c r="L2534" s="432"/>
      <c r="M2534" s="432"/>
      <c r="N2534" s="432"/>
      <c r="O2534" s="432"/>
      <c r="P2534" s="433"/>
    </row>
    <row r="2535" spans="1:16" s="114" customFormat="1" ht="26.4" x14ac:dyDescent="0.3">
      <c r="A2535" s="442" t="s">
        <v>2936</v>
      </c>
      <c r="B2535" s="806" t="s">
        <v>2921</v>
      </c>
      <c r="C2535" s="443"/>
      <c r="D2535" s="443"/>
      <c r="E2535" s="444"/>
      <c r="F2535" s="444"/>
      <c r="G2535" s="445"/>
      <c r="H2535" s="1230"/>
      <c r="J2535" s="432"/>
      <c r="K2535" s="432"/>
      <c r="L2535" s="432"/>
      <c r="M2535" s="432"/>
      <c r="N2535" s="432"/>
      <c r="O2535" s="432"/>
      <c r="P2535" s="433"/>
    </row>
    <row r="2536" spans="1:16" s="114" customFormat="1" x14ac:dyDescent="0.3">
      <c r="A2536" s="914"/>
      <c r="B2536" s="743" t="s">
        <v>3960</v>
      </c>
      <c r="C2536" s="531" t="s">
        <v>3141</v>
      </c>
      <c r="D2536" s="746" t="s">
        <v>3142</v>
      </c>
      <c r="E2536" s="419">
        <v>7.929535243632492E-2</v>
      </c>
      <c r="F2536" s="747">
        <v>15.19</v>
      </c>
      <c r="G2536" s="1163">
        <f>TRUNC(E2536*F2536,2)</f>
        <v>1.2</v>
      </c>
      <c r="H2536" s="1229"/>
      <c r="I2536" s="879"/>
      <c r="J2536" s="1234"/>
      <c r="K2536" s="879"/>
      <c r="L2536" s="432"/>
      <c r="M2536" s="432"/>
      <c r="N2536" s="432"/>
      <c r="O2536" s="432"/>
      <c r="P2536" s="433"/>
    </row>
    <row r="2537" spans="1:16" s="114" customFormat="1" x14ac:dyDescent="0.3">
      <c r="A2537" s="914"/>
      <c r="B2537" s="743" t="s">
        <v>3959</v>
      </c>
      <c r="C2537" s="531" t="s">
        <v>3141</v>
      </c>
      <c r="D2537" s="746" t="s">
        <v>3142</v>
      </c>
      <c r="E2537" s="419">
        <v>7.95618549470372E-2</v>
      </c>
      <c r="F2537" s="747">
        <v>19.350000000000001</v>
      </c>
      <c r="G2537" s="1163">
        <f>TRUNC(E2537*F2537,2)</f>
        <v>1.53</v>
      </c>
      <c r="H2537" s="1229"/>
      <c r="I2537" s="879"/>
      <c r="J2537" s="1234"/>
      <c r="K2537" s="879"/>
      <c r="L2537" s="432"/>
      <c r="M2537" s="432"/>
      <c r="N2537" s="432"/>
      <c r="O2537" s="432"/>
      <c r="P2537" s="433"/>
    </row>
    <row r="2538" spans="1:16" s="114" customFormat="1" x14ac:dyDescent="0.3">
      <c r="A2538" s="914"/>
      <c r="B2538" s="386" t="s">
        <v>4458</v>
      </c>
      <c r="C2538" s="383" t="s">
        <v>3145</v>
      </c>
      <c r="D2538" s="728" t="s">
        <v>3133</v>
      </c>
      <c r="E2538" s="419">
        <v>1</v>
      </c>
      <c r="F2538" s="747">
        <v>0.31</v>
      </c>
      <c r="G2538" s="1163">
        <f>TRUNC(E2538*F2538,2)</f>
        <v>0.31</v>
      </c>
      <c r="H2538" s="1229"/>
      <c r="I2538" s="879"/>
      <c r="J2538" s="1234"/>
      <c r="K2538" s="879"/>
      <c r="L2538" s="432"/>
      <c r="M2538" s="432"/>
      <c r="N2538" s="432"/>
      <c r="O2538" s="432"/>
      <c r="P2538" s="433"/>
    </row>
    <row r="2539" spans="1:16" s="114" customFormat="1" x14ac:dyDescent="0.3">
      <c r="A2539" s="1344" t="s">
        <v>4471</v>
      </c>
      <c r="B2539" s="1345"/>
      <c r="C2539" s="1345"/>
      <c r="D2539" s="1345"/>
      <c r="E2539" s="1345"/>
      <c r="F2539" s="1346"/>
      <c r="G2539" s="1152">
        <f>TRUNC(SUM(G2536:G2537),2)</f>
        <v>2.73</v>
      </c>
      <c r="H2539" s="1230"/>
      <c r="J2539" s="432"/>
      <c r="K2539" s="432"/>
      <c r="L2539" s="432"/>
      <c r="M2539" s="432"/>
      <c r="N2539" s="432"/>
      <c r="O2539" s="432"/>
      <c r="P2539" s="433"/>
    </row>
    <row r="2540" spans="1:16" s="114" customFormat="1" x14ac:dyDescent="0.3">
      <c r="A2540" s="1344" t="s">
        <v>4472</v>
      </c>
      <c r="B2540" s="1345"/>
      <c r="C2540" s="1345"/>
      <c r="D2540" s="1345"/>
      <c r="E2540" s="1345"/>
      <c r="F2540" s="1346"/>
      <c r="G2540" s="1152">
        <f>TRUNC(SUM(G2538),2)</f>
        <v>0.31</v>
      </c>
      <c r="H2540" s="1230"/>
      <c r="J2540" s="432"/>
      <c r="K2540" s="432"/>
      <c r="L2540" s="432"/>
      <c r="M2540" s="432"/>
      <c r="N2540" s="432"/>
      <c r="O2540" s="432"/>
      <c r="P2540" s="433"/>
    </row>
    <row r="2541" spans="1:16" s="114" customFormat="1" x14ac:dyDescent="0.3">
      <c r="A2541" s="1156"/>
      <c r="B2541" s="1154"/>
      <c r="C2541" s="1154"/>
      <c r="D2541" s="1154"/>
      <c r="E2541" s="1154"/>
      <c r="F2541" s="1155" t="s">
        <v>4627</v>
      </c>
      <c r="G2541" s="1152">
        <f>TRUNC(SUM(G2539:G2540),2)</f>
        <v>3.04</v>
      </c>
      <c r="H2541" s="1230"/>
      <c r="J2541" s="1233"/>
      <c r="K2541" s="432"/>
      <c r="L2541" s="432"/>
      <c r="M2541" s="432"/>
      <c r="N2541" s="432"/>
      <c r="O2541" s="432"/>
      <c r="P2541" s="433"/>
    </row>
    <row r="2542" spans="1:16" s="879" customFormat="1" ht="14.25" customHeight="1" x14ac:dyDescent="0.3">
      <c r="A2542" s="906"/>
      <c r="B2542" s="801"/>
      <c r="C2542" s="906"/>
      <c r="D2542" s="913"/>
      <c r="E2542" s="906"/>
      <c r="F2542" s="906"/>
      <c r="G2542" s="910"/>
      <c r="H2542" s="1229"/>
    </row>
    <row r="2543" spans="1:16" s="879" customFormat="1" x14ac:dyDescent="0.3">
      <c r="A2543" s="906"/>
      <c r="B2543" s="801"/>
      <c r="C2543" s="906"/>
      <c r="D2543" s="913"/>
      <c r="E2543" s="906"/>
      <c r="F2543" s="906"/>
      <c r="G2543" s="910"/>
      <c r="H2543" s="1229"/>
    </row>
    <row r="2544" spans="1:16" s="893" customFormat="1" ht="26.4" x14ac:dyDescent="0.3">
      <c r="A2544" s="1141" t="s">
        <v>3135</v>
      </c>
      <c r="B2544" s="1142" t="s">
        <v>3136</v>
      </c>
      <c r="C2544" s="1143" t="s">
        <v>3137</v>
      </c>
      <c r="D2544" s="1143" t="s">
        <v>3138</v>
      </c>
      <c r="E2544" s="1144" t="s">
        <v>3139</v>
      </c>
      <c r="F2544" s="1145" t="s">
        <v>4625</v>
      </c>
      <c r="G2544" s="1146" t="s">
        <v>4626</v>
      </c>
      <c r="H2544" s="1230"/>
    </row>
    <row r="2545" spans="1:16" s="893" customFormat="1" ht="4.5" customHeight="1" x14ac:dyDescent="0.3">
      <c r="A2545" s="721"/>
      <c r="B2545" s="721"/>
      <c r="C2545" s="722"/>
      <c r="D2545" s="722"/>
      <c r="E2545" s="723"/>
      <c r="F2545" s="724"/>
      <c r="G2545" s="725"/>
      <c r="H2545" s="1230"/>
    </row>
    <row r="2546" spans="1:16" s="114" customFormat="1" x14ac:dyDescent="0.3">
      <c r="A2546" s="442" t="s">
        <v>2923</v>
      </c>
      <c r="B2546" s="1351" t="s">
        <v>1635</v>
      </c>
      <c r="C2546" s="1352"/>
      <c r="D2546" s="1352"/>
      <c r="E2546" s="1352"/>
      <c r="F2546" s="1352"/>
      <c r="G2546" s="1353"/>
      <c r="H2546" s="1230"/>
      <c r="J2546" s="432"/>
      <c r="K2546" s="432"/>
      <c r="L2546" s="432"/>
      <c r="M2546" s="432"/>
      <c r="N2546" s="432"/>
      <c r="O2546" s="432"/>
      <c r="P2546" s="433"/>
    </row>
    <row r="2547" spans="1:16" s="114" customFormat="1" ht="39.6" x14ac:dyDescent="0.3">
      <c r="A2547" s="442" t="s">
        <v>3278</v>
      </c>
      <c r="B2547" s="806" t="s">
        <v>3279</v>
      </c>
      <c r="C2547" s="443"/>
      <c r="D2547" s="443"/>
      <c r="E2547" s="444"/>
      <c r="F2547" s="444"/>
      <c r="G2547" s="445"/>
      <c r="H2547" s="1230"/>
      <c r="J2547" s="432"/>
      <c r="K2547" s="432"/>
      <c r="L2547" s="432"/>
      <c r="M2547" s="432"/>
      <c r="N2547" s="432"/>
      <c r="O2547" s="432"/>
      <c r="P2547" s="433"/>
    </row>
    <row r="2548" spans="1:16" s="114" customFormat="1" x14ac:dyDescent="0.3">
      <c r="A2548" s="914"/>
      <c r="B2548" s="743" t="s">
        <v>3960</v>
      </c>
      <c r="C2548" s="531" t="s">
        <v>3141</v>
      </c>
      <c r="D2548" s="746" t="s">
        <v>3142</v>
      </c>
      <c r="E2548" s="419">
        <v>0.2389363268776678</v>
      </c>
      <c r="F2548" s="747">
        <v>15.19</v>
      </c>
      <c r="G2548" s="1163">
        <f>TRUNC(E2548*F2548,2)</f>
        <v>3.62</v>
      </c>
      <c r="H2548" s="1229"/>
      <c r="I2548" s="879"/>
      <c r="J2548" s="1234"/>
      <c r="K2548" s="879"/>
      <c r="L2548" s="432"/>
      <c r="M2548" s="432"/>
      <c r="N2548" s="432"/>
      <c r="O2548" s="432"/>
      <c r="P2548" s="433"/>
    </row>
    <row r="2549" spans="1:16" s="114" customFormat="1" x14ac:dyDescent="0.3">
      <c r="A2549" s="914"/>
      <c r="B2549" s="743" t="s">
        <v>3959</v>
      </c>
      <c r="C2549" s="531" t="s">
        <v>3141</v>
      </c>
      <c r="D2549" s="746" t="s">
        <v>3142</v>
      </c>
      <c r="E2549" s="419">
        <v>0.23909780243151077</v>
      </c>
      <c r="F2549" s="747">
        <v>19.350000000000001</v>
      </c>
      <c r="G2549" s="1163">
        <f>TRUNC(E2549*F2549,2)</f>
        <v>4.62</v>
      </c>
      <c r="H2549" s="1229"/>
      <c r="I2549" s="879"/>
      <c r="J2549" s="1234"/>
      <c r="K2549" s="879"/>
      <c r="L2549" s="432"/>
      <c r="M2549" s="432"/>
      <c r="N2549" s="432"/>
      <c r="O2549" s="432"/>
      <c r="P2549" s="433"/>
    </row>
    <row r="2550" spans="1:16" s="114" customFormat="1" x14ac:dyDescent="0.3">
      <c r="A2550" s="914"/>
      <c r="B2550" s="386" t="s">
        <v>3574</v>
      </c>
      <c r="C2550" s="383" t="s">
        <v>3145</v>
      </c>
      <c r="D2550" s="728" t="s">
        <v>3133</v>
      </c>
      <c r="E2550" s="419">
        <v>1</v>
      </c>
      <c r="F2550" s="419">
        <v>25.88</v>
      </c>
      <c r="G2550" s="1163">
        <f>TRUNC(E2550*F2550,2)</f>
        <v>25.88</v>
      </c>
      <c r="H2550" s="1229"/>
      <c r="I2550" s="879"/>
      <c r="J2550" s="1234"/>
      <c r="K2550" s="879"/>
      <c r="L2550" s="432"/>
      <c r="M2550" s="432"/>
      <c r="N2550" s="432"/>
      <c r="O2550" s="432"/>
      <c r="P2550" s="433"/>
    </row>
    <row r="2551" spans="1:16" s="114" customFormat="1" x14ac:dyDescent="0.3">
      <c r="A2551" s="1344" t="s">
        <v>4471</v>
      </c>
      <c r="B2551" s="1345"/>
      <c r="C2551" s="1345"/>
      <c r="D2551" s="1345"/>
      <c r="E2551" s="1345"/>
      <c r="F2551" s="1346"/>
      <c r="G2551" s="1152">
        <f>TRUNC(SUM(G2548:G2549),2)</f>
        <v>8.24</v>
      </c>
      <c r="H2551" s="1230"/>
      <c r="J2551" s="432"/>
      <c r="K2551" s="432"/>
      <c r="L2551" s="432"/>
      <c r="M2551" s="432"/>
      <c r="N2551" s="432"/>
      <c r="O2551" s="432"/>
      <c r="P2551" s="433"/>
    </row>
    <row r="2552" spans="1:16" s="114" customFormat="1" x14ac:dyDescent="0.3">
      <c r="A2552" s="1344" t="s">
        <v>4472</v>
      </c>
      <c r="B2552" s="1345"/>
      <c r="C2552" s="1345"/>
      <c r="D2552" s="1345"/>
      <c r="E2552" s="1345"/>
      <c r="F2552" s="1346"/>
      <c r="G2552" s="1152">
        <f>TRUNC(SUM(G2550),2)</f>
        <v>25.88</v>
      </c>
      <c r="H2552" s="1230"/>
      <c r="J2552" s="432"/>
      <c r="K2552" s="432"/>
      <c r="L2552" s="432"/>
      <c r="M2552" s="432"/>
      <c r="N2552" s="432"/>
      <c r="O2552" s="432"/>
      <c r="P2552" s="433"/>
    </row>
    <row r="2553" spans="1:16" s="114" customFormat="1" x14ac:dyDescent="0.3">
      <c r="A2553" s="1156"/>
      <c r="B2553" s="1154"/>
      <c r="C2553" s="1154"/>
      <c r="D2553" s="1154"/>
      <c r="E2553" s="1154"/>
      <c r="F2553" s="1155" t="s">
        <v>4627</v>
      </c>
      <c r="G2553" s="1152">
        <f>TRUNC(SUM(G2551:G2552),2)</f>
        <v>34.119999999999997</v>
      </c>
      <c r="H2553" s="1230"/>
      <c r="J2553" s="1233"/>
      <c r="K2553" s="432"/>
      <c r="L2553" s="432"/>
      <c r="M2553" s="432"/>
      <c r="N2553" s="432"/>
      <c r="O2553" s="432"/>
      <c r="P2553" s="433"/>
    </row>
    <row r="2554" spans="1:16" s="879" customFormat="1" ht="14.25" customHeight="1" x14ac:dyDescent="0.3">
      <c r="A2554" s="906"/>
      <c r="B2554" s="801"/>
      <c r="C2554" s="906"/>
      <c r="D2554" s="913"/>
      <c r="E2554" s="906"/>
      <c r="F2554" s="906"/>
      <c r="G2554" s="910"/>
      <c r="H2554" s="1229"/>
    </row>
    <row r="2555" spans="1:16" s="879" customFormat="1" x14ac:dyDescent="0.3">
      <c r="A2555" s="906"/>
      <c r="B2555" s="801"/>
      <c r="C2555" s="906"/>
      <c r="D2555" s="913"/>
      <c r="E2555" s="906"/>
      <c r="F2555" s="906"/>
      <c r="G2555" s="910"/>
      <c r="H2555" s="1229"/>
    </row>
    <row r="2556" spans="1:16" s="893" customFormat="1" ht="26.4" x14ac:dyDescent="0.3">
      <c r="A2556" s="1141" t="s">
        <v>3135</v>
      </c>
      <c r="B2556" s="1142" t="s">
        <v>3136</v>
      </c>
      <c r="C2556" s="1143" t="s">
        <v>3137</v>
      </c>
      <c r="D2556" s="1143" t="s">
        <v>3138</v>
      </c>
      <c r="E2556" s="1144" t="s">
        <v>3139</v>
      </c>
      <c r="F2556" s="1145" t="s">
        <v>4625</v>
      </c>
      <c r="G2556" s="1146" t="s">
        <v>4626</v>
      </c>
      <c r="H2556" s="1230"/>
    </row>
    <row r="2557" spans="1:16" s="893" customFormat="1" ht="4.5" customHeight="1" x14ac:dyDescent="0.3">
      <c r="A2557" s="721"/>
      <c r="B2557" s="721"/>
      <c r="C2557" s="722"/>
      <c r="D2557" s="722"/>
      <c r="E2557" s="723"/>
      <c r="F2557" s="724"/>
      <c r="G2557" s="725"/>
      <c r="H2557" s="1230"/>
    </row>
    <row r="2558" spans="1:16" s="893" customFormat="1" x14ac:dyDescent="0.3">
      <c r="A2558" s="911" t="s">
        <v>2923</v>
      </c>
      <c r="B2558" s="1351" t="s">
        <v>1635</v>
      </c>
      <c r="C2558" s="1352"/>
      <c r="D2558" s="1352"/>
      <c r="E2558" s="1352"/>
      <c r="F2558" s="1352"/>
      <c r="G2558" s="1353"/>
      <c r="H2558" s="1230"/>
      <c r="J2558" s="906"/>
      <c r="K2558" s="906"/>
      <c r="L2558" s="906"/>
      <c r="M2558" s="906"/>
      <c r="N2558" s="906"/>
      <c r="O2558" s="906"/>
      <c r="P2558" s="910"/>
    </row>
    <row r="2559" spans="1:16" s="893" customFormat="1" ht="39.6" x14ac:dyDescent="0.3">
      <c r="A2559" s="911" t="s">
        <v>4568</v>
      </c>
      <c r="B2559" s="806" t="s">
        <v>4569</v>
      </c>
      <c r="C2559" s="443"/>
      <c r="D2559" s="443"/>
      <c r="E2559" s="444"/>
      <c r="F2559" s="444"/>
      <c r="G2559" s="445"/>
      <c r="H2559" s="1230"/>
      <c r="J2559" s="906"/>
      <c r="K2559" s="906"/>
      <c r="L2559" s="906"/>
      <c r="M2559" s="906"/>
      <c r="N2559" s="906"/>
      <c r="O2559" s="906"/>
      <c r="P2559" s="910"/>
    </row>
    <row r="2560" spans="1:16" s="893" customFormat="1" x14ac:dyDescent="0.3">
      <c r="A2560" s="914"/>
      <c r="B2560" s="914" t="s">
        <v>3960</v>
      </c>
      <c r="C2560" s="746" t="s">
        <v>3141</v>
      </c>
      <c r="D2560" s="746" t="s">
        <v>3142</v>
      </c>
      <c r="E2560" s="747">
        <v>0.15911583965699636</v>
      </c>
      <c r="F2560" s="747">
        <v>15.19</v>
      </c>
      <c r="G2560" s="1163">
        <f>TRUNC(E2560*F2560,2)</f>
        <v>2.41</v>
      </c>
      <c r="H2560" s="1229"/>
      <c r="I2560" s="879"/>
      <c r="J2560" s="1234"/>
      <c r="K2560" s="879"/>
      <c r="L2560" s="906"/>
      <c r="M2560" s="906"/>
      <c r="N2560" s="906"/>
      <c r="O2560" s="906"/>
      <c r="P2560" s="910"/>
    </row>
    <row r="2561" spans="1:16" s="893" customFormat="1" x14ac:dyDescent="0.3">
      <c r="A2561" s="914"/>
      <c r="B2561" s="914" t="s">
        <v>3959</v>
      </c>
      <c r="C2561" s="746" t="s">
        <v>3141</v>
      </c>
      <c r="D2561" s="746" t="s">
        <v>3142</v>
      </c>
      <c r="E2561" s="747">
        <v>0.16</v>
      </c>
      <c r="F2561" s="747">
        <v>19.350000000000001</v>
      </c>
      <c r="G2561" s="1163">
        <f>TRUNC(E2561*F2561,2)</f>
        <v>3.09</v>
      </c>
      <c r="H2561" s="1229"/>
      <c r="I2561" s="879"/>
      <c r="J2561" s="1234"/>
      <c r="K2561" s="879"/>
      <c r="L2561" s="906"/>
      <c r="M2561" s="906"/>
      <c r="N2561" s="906"/>
      <c r="O2561" s="906"/>
      <c r="P2561" s="910"/>
    </row>
    <row r="2562" spans="1:16" s="893" customFormat="1" x14ac:dyDescent="0.3">
      <c r="A2562" s="1344" t="s">
        <v>4471</v>
      </c>
      <c r="B2562" s="1345"/>
      <c r="C2562" s="1345"/>
      <c r="D2562" s="1345"/>
      <c r="E2562" s="1345"/>
      <c r="F2562" s="1346"/>
      <c r="G2562" s="1152">
        <f>TRUNC(SUM(G2560:G2561),2)</f>
        <v>5.5</v>
      </c>
      <c r="H2562" s="1230"/>
      <c r="J2562" s="906"/>
      <c r="K2562" s="906"/>
      <c r="L2562" s="906"/>
      <c r="M2562" s="906"/>
      <c r="N2562" s="906"/>
      <c r="O2562" s="906"/>
      <c r="P2562" s="910"/>
    </row>
    <row r="2563" spans="1:16" s="893" customFormat="1" x14ac:dyDescent="0.3">
      <c r="A2563" s="1344" t="s">
        <v>4472</v>
      </c>
      <c r="B2563" s="1345"/>
      <c r="C2563" s="1345"/>
      <c r="D2563" s="1345"/>
      <c r="E2563" s="1345"/>
      <c r="F2563" s="1346"/>
      <c r="G2563" s="1152">
        <v>0</v>
      </c>
      <c r="H2563" s="1230"/>
      <c r="J2563" s="906"/>
      <c r="K2563" s="906"/>
      <c r="L2563" s="906"/>
      <c r="M2563" s="906"/>
      <c r="N2563" s="906"/>
      <c r="O2563" s="906"/>
      <c r="P2563" s="910"/>
    </row>
    <row r="2564" spans="1:16" s="893" customFormat="1" x14ac:dyDescent="0.3">
      <c r="A2564" s="1156"/>
      <c r="B2564" s="1154"/>
      <c r="C2564" s="1154"/>
      <c r="D2564" s="1154"/>
      <c r="E2564" s="1154"/>
      <c r="F2564" s="1155" t="s">
        <v>4627</v>
      </c>
      <c r="G2564" s="1152">
        <f>TRUNC(SUM(G2562:G2563),2)</f>
        <v>5.5</v>
      </c>
      <c r="H2564" s="1230"/>
      <c r="J2564" s="1233"/>
      <c r="K2564" s="906"/>
      <c r="L2564" s="906"/>
      <c r="M2564" s="906"/>
      <c r="N2564" s="906"/>
      <c r="O2564" s="906"/>
      <c r="P2564" s="910"/>
    </row>
    <row r="2565" spans="1:16" s="879" customFormat="1" ht="6.75" customHeight="1" x14ac:dyDescent="0.3">
      <c r="A2565" s="906"/>
      <c r="B2565" s="801"/>
      <c r="C2565" s="906"/>
      <c r="D2565" s="913"/>
      <c r="E2565" s="906"/>
      <c r="F2565" s="906"/>
      <c r="G2565" s="910"/>
      <c r="H2565" s="1229"/>
    </row>
    <row r="2566" spans="1:16" s="879" customFormat="1" x14ac:dyDescent="0.3">
      <c r="A2566" s="906"/>
      <c r="B2566" s="801"/>
      <c r="C2566" s="906"/>
      <c r="D2566" s="913"/>
      <c r="E2566" s="906"/>
      <c r="F2566" s="906"/>
      <c r="G2566" s="910"/>
      <c r="H2566" s="1229"/>
    </row>
    <row r="2567" spans="1:16" s="893" customFormat="1" ht="26.4" x14ac:dyDescent="0.3">
      <c r="A2567" s="1141" t="s">
        <v>3135</v>
      </c>
      <c r="B2567" s="1142" t="s">
        <v>3136</v>
      </c>
      <c r="C2567" s="1143" t="s">
        <v>3137</v>
      </c>
      <c r="D2567" s="1143" t="s">
        <v>3138</v>
      </c>
      <c r="E2567" s="1144" t="s">
        <v>3139</v>
      </c>
      <c r="F2567" s="1145" t="s">
        <v>4625</v>
      </c>
      <c r="G2567" s="1146" t="s">
        <v>4626</v>
      </c>
      <c r="H2567" s="1230"/>
    </row>
    <row r="2568" spans="1:16" s="893" customFormat="1" ht="4.5" customHeight="1" x14ac:dyDescent="0.3">
      <c r="A2568" s="721"/>
      <c r="B2568" s="721"/>
      <c r="C2568" s="722"/>
      <c r="D2568" s="722"/>
      <c r="E2568" s="723"/>
      <c r="F2568" s="724"/>
      <c r="G2568" s="725"/>
      <c r="H2568" s="1230"/>
    </row>
    <row r="2569" spans="1:16" s="114" customFormat="1" x14ac:dyDescent="0.3">
      <c r="A2569" s="442" t="s">
        <v>1892</v>
      </c>
      <c r="B2569" s="1351" t="s">
        <v>1906</v>
      </c>
      <c r="C2569" s="1352"/>
      <c r="D2569" s="1352"/>
      <c r="E2569" s="1352"/>
      <c r="F2569" s="1352"/>
      <c r="G2569" s="1353"/>
      <c r="H2569" s="1230"/>
      <c r="J2569" s="432"/>
      <c r="K2569" s="432"/>
      <c r="L2569" s="432"/>
      <c r="M2569" s="432"/>
      <c r="N2569" s="432"/>
      <c r="O2569" s="432"/>
      <c r="P2569" s="433"/>
    </row>
    <row r="2570" spans="1:16" s="114" customFormat="1" ht="79.2" x14ac:dyDescent="0.3">
      <c r="A2570" s="442" t="s">
        <v>2480</v>
      </c>
      <c r="B2570" s="806" t="s">
        <v>3480</v>
      </c>
      <c r="C2570" s="443"/>
      <c r="D2570" s="443"/>
      <c r="E2570" s="444"/>
      <c r="F2570" s="444"/>
      <c r="G2570" s="445"/>
      <c r="H2570" s="1230"/>
      <c r="J2570" s="432"/>
      <c r="K2570" s="432"/>
      <c r="L2570" s="432"/>
      <c r="M2570" s="432"/>
      <c r="N2570" s="432"/>
      <c r="O2570" s="432"/>
      <c r="P2570" s="433"/>
    </row>
    <row r="2571" spans="1:16" s="114" customFormat="1" ht="79.2" x14ac:dyDescent="0.3">
      <c r="A2571" s="914"/>
      <c r="B2571" s="727" t="s">
        <v>3480</v>
      </c>
      <c r="C2571" s="383" t="s">
        <v>3145</v>
      </c>
      <c r="D2571" s="728" t="s">
        <v>3133</v>
      </c>
      <c r="E2571" s="419">
        <v>1</v>
      </c>
      <c r="F2571" s="419">
        <v>7983.98</v>
      </c>
      <c r="G2571" s="1163">
        <f>TRUNC(E2571*F2571,2)</f>
        <v>7983.98</v>
      </c>
      <c r="H2571" s="1230"/>
      <c r="J2571" s="432"/>
      <c r="K2571" s="432"/>
      <c r="L2571" s="432"/>
      <c r="M2571" s="432"/>
      <c r="N2571" s="432"/>
      <c r="O2571" s="432"/>
      <c r="P2571" s="433"/>
    </row>
    <row r="2572" spans="1:16" s="114" customFormat="1" x14ac:dyDescent="0.3">
      <c r="A2572" s="1344" t="s">
        <v>4471</v>
      </c>
      <c r="B2572" s="1345"/>
      <c r="C2572" s="1345"/>
      <c r="D2572" s="1345"/>
      <c r="E2572" s="1345"/>
      <c r="F2572" s="1346"/>
      <c r="G2572" s="1152">
        <f>TRUNC(SUM(G2569:G2570),2)</f>
        <v>0</v>
      </c>
      <c r="H2572" s="1230"/>
      <c r="J2572" s="432"/>
      <c r="K2572" s="432"/>
      <c r="L2572" s="432"/>
      <c r="M2572" s="432"/>
      <c r="N2572" s="432"/>
      <c r="O2572" s="432"/>
      <c r="P2572" s="433"/>
    </row>
    <row r="2573" spans="1:16" s="114" customFormat="1" x14ac:dyDescent="0.3">
      <c r="A2573" s="1344" t="s">
        <v>4472</v>
      </c>
      <c r="B2573" s="1345"/>
      <c r="C2573" s="1345"/>
      <c r="D2573" s="1345"/>
      <c r="E2573" s="1345"/>
      <c r="F2573" s="1346"/>
      <c r="G2573" s="1152">
        <f>TRUNC(SUM(G2571),2)</f>
        <v>7983.98</v>
      </c>
      <c r="H2573" s="1230"/>
      <c r="J2573" s="432"/>
      <c r="K2573" s="432"/>
      <c r="L2573" s="432"/>
      <c r="M2573" s="432"/>
      <c r="N2573" s="432"/>
      <c r="O2573" s="432"/>
      <c r="P2573" s="433"/>
    </row>
    <row r="2574" spans="1:16" s="114" customFormat="1" x14ac:dyDescent="0.3">
      <c r="A2574" s="1156"/>
      <c r="B2574" s="1154"/>
      <c r="C2574" s="1154"/>
      <c r="D2574" s="1154"/>
      <c r="E2574" s="1154"/>
      <c r="F2574" s="1155" t="s">
        <v>4627</v>
      </c>
      <c r="G2574" s="1152">
        <f>TRUNC(SUM(G2572:G2573),2)</f>
        <v>7983.98</v>
      </c>
      <c r="H2574" s="1230"/>
      <c r="J2574" s="1233"/>
      <c r="K2574" s="432"/>
      <c r="L2574" s="432"/>
      <c r="M2574" s="432"/>
      <c r="N2574" s="432"/>
      <c r="O2574" s="432"/>
      <c r="P2574" s="433"/>
    </row>
    <row r="2575" spans="1:16" s="879" customFormat="1" ht="6.75" customHeight="1" x14ac:dyDescent="0.3">
      <c r="A2575" s="906"/>
      <c r="B2575" s="801"/>
      <c r="C2575" s="906"/>
      <c r="D2575" s="913"/>
      <c r="E2575" s="906"/>
      <c r="F2575" s="906"/>
      <c r="G2575" s="910"/>
      <c r="H2575" s="1229"/>
    </row>
    <row r="2576" spans="1:16" s="879" customFormat="1" x14ac:dyDescent="0.3">
      <c r="A2576" s="906"/>
      <c r="B2576" s="801"/>
      <c r="C2576" s="906"/>
      <c r="D2576" s="913"/>
      <c r="E2576" s="906"/>
      <c r="F2576" s="906"/>
      <c r="G2576" s="910"/>
      <c r="H2576" s="1229"/>
    </row>
    <row r="2577" spans="1:16" s="893" customFormat="1" ht="26.4" x14ac:dyDescent="0.3">
      <c r="A2577" s="1141" t="s">
        <v>3135</v>
      </c>
      <c r="B2577" s="1142" t="s">
        <v>3136</v>
      </c>
      <c r="C2577" s="1143" t="s">
        <v>3137</v>
      </c>
      <c r="D2577" s="1143" t="s">
        <v>3138</v>
      </c>
      <c r="E2577" s="1144" t="s">
        <v>3139</v>
      </c>
      <c r="F2577" s="1145" t="s">
        <v>4625</v>
      </c>
      <c r="G2577" s="1146" t="s">
        <v>4626</v>
      </c>
      <c r="H2577" s="1230"/>
    </row>
    <row r="2578" spans="1:16" s="893" customFormat="1" ht="4.5" customHeight="1" x14ac:dyDescent="0.3">
      <c r="A2578" s="721"/>
      <c r="B2578" s="721"/>
      <c r="C2578" s="722"/>
      <c r="D2578" s="722"/>
      <c r="E2578" s="723"/>
      <c r="F2578" s="724"/>
      <c r="G2578" s="725"/>
      <c r="H2578" s="1230"/>
    </row>
    <row r="2579" spans="1:16" s="114" customFormat="1" x14ac:dyDescent="0.3">
      <c r="A2579" s="442" t="s">
        <v>1892</v>
      </c>
      <c r="B2579" s="1351" t="s">
        <v>1906</v>
      </c>
      <c r="C2579" s="1352"/>
      <c r="D2579" s="1352"/>
      <c r="E2579" s="1352"/>
      <c r="F2579" s="1352"/>
      <c r="G2579" s="1353"/>
      <c r="H2579" s="1230"/>
      <c r="J2579" s="432"/>
      <c r="K2579" s="432"/>
      <c r="L2579" s="432"/>
      <c r="M2579" s="432"/>
      <c r="N2579" s="432"/>
      <c r="O2579" s="432"/>
      <c r="P2579" s="433"/>
    </row>
    <row r="2580" spans="1:16" s="114" customFormat="1" ht="79.2" x14ac:dyDescent="0.3">
      <c r="A2580" s="442" t="s">
        <v>2481</v>
      </c>
      <c r="B2580" s="806" t="s">
        <v>3481</v>
      </c>
      <c r="C2580" s="443"/>
      <c r="D2580" s="443"/>
      <c r="E2580" s="444"/>
      <c r="F2580" s="444"/>
      <c r="G2580" s="445"/>
      <c r="H2580" s="1230"/>
      <c r="J2580" s="432"/>
      <c r="K2580" s="432"/>
      <c r="L2580" s="432"/>
      <c r="M2580" s="432"/>
      <c r="N2580" s="432"/>
      <c r="O2580" s="432"/>
      <c r="P2580" s="433"/>
    </row>
    <row r="2581" spans="1:16" s="114" customFormat="1" ht="79.2" x14ac:dyDescent="0.3">
      <c r="A2581" s="914"/>
      <c r="B2581" s="808" t="s">
        <v>3481</v>
      </c>
      <c r="C2581" s="383" t="s">
        <v>3145</v>
      </c>
      <c r="D2581" s="728" t="s">
        <v>3133</v>
      </c>
      <c r="E2581" s="419">
        <v>1</v>
      </c>
      <c r="F2581" s="419">
        <v>6965.87</v>
      </c>
      <c r="G2581" s="1163">
        <f>TRUNC(E2581*F2581,2)</f>
        <v>6965.87</v>
      </c>
      <c r="H2581" s="1230"/>
      <c r="J2581" s="432"/>
      <c r="K2581" s="432"/>
      <c r="L2581" s="432"/>
      <c r="M2581" s="432"/>
      <c r="N2581" s="432"/>
      <c r="O2581" s="432"/>
      <c r="P2581" s="433"/>
    </row>
    <row r="2582" spans="1:16" s="114" customFormat="1" x14ac:dyDescent="0.3">
      <c r="A2582" s="1344" t="s">
        <v>4471</v>
      </c>
      <c r="B2582" s="1345"/>
      <c r="C2582" s="1345"/>
      <c r="D2582" s="1345"/>
      <c r="E2582" s="1345"/>
      <c r="F2582" s="1346"/>
      <c r="G2582" s="1152">
        <f>TRUNC(SUM(G2579:G2580),2)</f>
        <v>0</v>
      </c>
      <c r="H2582" s="1230"/>
      <c r="J2582" s="432"/>
      <c r="K2582" s="432"/>
      <c r="L2582" s="432"/>
      <c r="M2582" s="432"/>
      <c r="N2582" s="432"/>
      <c r="O2582" s="432"/>
      <c r="P2582" s="433"/>
    </row>
    <row r="2583" spans="1:16" s="114" customFormat="1" x14ac:dyDescent="0.3">
      <c r="A2583" s="1344" t="s">
        <v>4472</v>
      </c>
      <c r="B2583" s="1345"/>
      <c r="C2583" s="1345"/>
      <c r="D2583" s="1345"/>
      <c r="E2583" s="1345"/>
      <c r="F2583" s="1346"/>
      <c r="G2583" s="1152">
        <f>TRUNC(SUM(G2581),2)</f>
        <v>6965.87</v>
      </c>
      <c r="H2583" s="1230"/>
      <c r="J2583" s="432"/>
      <c r="K2583" s="432"/>
      <c r="L2583" s="432"/>
      <c r="M2583" s="432"/>
      <c r="N2583" s="432"/>
      <c r="O2583" s="432"/>
      <c r="P2583" s="433"/>
    </row>
    <row r="2584" spans="1:16" s="114" customFormat="1" x14ac:dyDescent="0.3">
      <c r="A2584" s="1156"/>
      <c r="B2584" s="1154"/>
      <c r="C2584" s="1154"/>
      <c r="D2584" s="1154"/>
      <c r="E2584" s="1154"/>
      <c r="F2584" s="1155" t="s">
        <v>4627</v>
      </c>
      <c r="G2584" s="1152">
        <f>TRUNC(SUM(G2582:G2583),2)</f>
        <v>6965.87</v>
      </c>
      <c r="H2584" s="1230"/>
      <c r="J2584" s="1233"/>
      <c r="K2584" s="432"/>
      <c r="L2584" s="432"/>
      <c r="M2584" s="432"/>
      <c r="N2584" s="432"/>
      <c r="O2584" s="432"/>
      <c r="P2584" s="433"/>
    </row>
    <row r="2585" spans="1:16" s="879" customFormat="1" ht="3.75" customHeight="1" x14ac:dyDescent="0.3">
      <c r="A2585" s="906"/>
      <c r="B2585" s="801"/>
      <c r="C2585" s="906"/>
      <c r="D2585" s="913"/>
      <c r="E2585" s="906"/>
      <c r="F2585" s="906"/>
      <c r="G2585" s="910"/>
      <c r="H2585" s="1229"/>
    </row>
    <row r="2586" spans="1:16" s="879" customFormat="1" ht="3.75" customHeight="1" x14ac:dyDescent="0.3">
      <c r="A2586" s="906"/>
      <c r="B2586" s="801"/>
      <c r="C2586" s="906"/>
      <c r="D2586" s="913"/>
      <c r="E2586" s="906"/>
      <c r="F2586" s="906"/>
      <c r="G2586" s="910"/>
      <c r="H2586" s="1229"/>
    </row>
    <row r="2587" spans="1:16" s="893" customFormat="1" ht="26.4" x14ac:dyDescent="0.3">
      <c r="A2587" s="1141" t="s">
        <v>3135</v>
      </c>
      <c r="B2587" s="1142" t="s">
        <v>3136</v>
      </c>
      <c r="C2587" s="1143" t="s">
        <v>3137</v>
      </c>
      <c r="D2587" s="1143" t="s">
        <v>3138</v>
      </c>
      <c r="E2587" s="1144" t="s">
        <v>3139</v>
      </c>
      <c r="F2587" s="1145" t="s">
        <v>4625</v>
      </c>
      <c r="G2587" s="1146" t="s">
        <v>4626</v>
      </c>
      <c r="H2587" s="1230"/>
    </row>
    <row r="2588" spans="1:16" s="893" customFormat="1" ht="4.5" customHeight="1" x14ac:dyDescent="0.3">
      <c r="A2588" s="721"/>
      <c r="B2588" s="721"/>
      <c r="C2588" s="722"/>
      <c r="D2588" s="722"/>
      <c r="E2588" s="723"/>
      <c r="F2588" s="724"/>
      <c r="G2588" s="725"/>
      <c r="H2588" s="1230"/>
    </row>
    <row r="2589" spans="1:16" s="114" customFormat="1" x14ac:dyDescent="0.3">
      <c r="A2589" s="442" t="s">
        <v>1892</v>
      </c>
      <c r="B2589" s="1351" t="s">
        <v>1906</v>
      </c>
      <c r="C2589" s="1352"/>
      <c r="D2589" s="1352"/>
      <c r="E2589" s="1352"/>
      <c r="F2589" s="1352"/>
      <c r="G2589" s="1353"/>
      <c r="H2589" s="1230"/>
      <c r="J2589" s="432"/>
      <c r="K2589" s="432"/>
      <c r="L2589" s="432"/>
      <c r="M2589" s="432"/>
      <c r="N2589" s="432"/>
      <c r="O2589" s="432"/>
      <c r="P2589" s="433"/>
    </row>
    <row r="2590" spans="1:16" s="114" customFormat="1" ht="66" x14ac:dyDescent="0.3">
      <c r="A2590" s="442" t="s">
        <v>2482</v>
      </c>
      <c r="B2590" s="806" t="s">
        <v>3482</v>
      </c>
      <c r="C2590" s="443"/>
      <c r="D2590" s="443"/>
      <c r="E2590" s="444"/>
      <c r="F2590" s="444"/>
      <c r="G2590" s="445"/>
      <c r="H2590" s="1230"/>
      <c r="J2590" s="432"/>
      <c r="K2590" s="432"/>
      <c r="L2590" s="432"/>
      <c r="M2590" s="432"/>
      <c r="N2590" s="432"/>
      <c r="O2590" s="432"/>
      <c r="P2590" s="433"/>
    </row>
    <row r="2591" spans="1:16" s="114" customFormat="1" ht="66" x14ac:dyDescent="0.3">
      <c r="A2591" s="382" t="s">
        <v>3320</v>
      </c>
      <c r="B2591" s="808" t="s">
        <v>3482</v>
      </c>
      <c r="C2591" s="383" t="s">
        <v>3145</v>
      </c>
      <c r="D2591" s="728" t="s">
        <v>3133</v>
      </c>
      <c r="E2591" s="419">
        <v>1</v>
      </c>
      <c r="F2591" s="419">
        <v>5433.13</v>
      </c>
      <c r="G2591" s="1163">
        <f>TRUNC(E2591*F2591,2)</f>
        <v>5433.13</v>
      </c>
      <c r="H2591" s="1230"/>
      <c r="J2591" s="432"/>
      <c r="K2591" s="432"/>
      <c r="L2591" s="432"/>
      <c r="M2591" s="432"/>
      <c r="N2591" s="432"/>
      <c r="O2591" s="432"/>
      <c r="P2591" s="433"/>
    </row>
    <row r="2592" spans="1:16" s="114" customFormat="1" x14ac:dyDescent="0.3">
      <c r="A2592" s="1344" t="s">
        <v>4471</v>
      </c>
      <c r="B2592" s="1345"/>
      <c r="C2592" s="1345"/>
      <c r="D2592" s="1345"/>
      <c r="E2592" s="1345"/>
      <c r="F2592" s="1346"/>
      <c r="G2592" s="1152">
        <f>TRUNC(SUM(G2589:G2590),2)</f>
        <v>0</v>
      </c>
      <c r="H2592" s="1230"/>
      <c r="J2592" s="432"/>
      <c r="K2592" s="432"/>
      <c r="L2592" s="432"/>
      <c r="M2592" s="432"/>
      <c r="N2592" s="432"/>
      <c r="O2592" s="432"/>
      <c r="P2592" s="433"/>
    </row>
    <row r="2593" spans="1:16" s="114" customFormat="1" x14ac:dyDescent="0.3">
      <c r="A2593" s="1344" t="s">
        <v>4472</v>
      </c>
      <c r="B2593" s="1345"/>
      <c r="C2593" s="1345"/>
      <c r="D2593" s="1345"/>
      <c r="E2593" s="1345"/>
      <c r="F2593" s="1346"/>
      <c r="G2593" s="1152">
        <f>TRUNC(SUM(G2591),2)</f>
        <v>5433.13</v>
      </c>
      <c r="H2593" s="1230"/>
      <c r="J2593" s="432"/>
      <c r="K2593" s="432"/>
      <c r="L2593" s="432"/>
      <c r="M2593" s="432"/>
      <c r="N2593" s="432"/>
      <c r="O2593" s="432"/>
      <c r="P2593" s="433"/>
    </row>
    <row r="2594" spans="1:16" s="114" customFormat="1" x14ac:dyDescent="0.3">
      <c r="A2594" s="1156"/>
      <c r="B2594" s="1154"/>
      <c r="C2594" s="1154"/>
      <c r="D2594" s="1154"/>
      <c r="E2594" s="1154"/>
      <c r="F2594" s="1155" t="s">
        <v>4627</v>
      </c>
      <c r="G2594" s="1152">
        <f>TRUNC(SUM(G2592:G2593),2)</f>
        <v>5433.13</v>
      </c>
      <c r="H2594" s="1230"/>
      <c r="J2594" s="1233"/>
      <c r="K2594" s="432"/>
      <c r="L2594" s="432"/>
      <c r="M2594" s="432"/>
      <c r="N2594" s="432"/>
      <c r="O2594" s="432"/>
      <c r="P2594" s="433"/>
    </row>
    <row r="2595" spans="1:16" s="879" customFormat="1" ht="14.25" customHeight="1" x14ac:dyDescent="0.3">
      <c r="A2595" s="906"/>
      <c r="B2595" s="801"/>
      <c r="C2595" s="906"/>
      <c r="D2595" s="913"/>
      <c r="E2595" s="906"/>
      <c r="F2595" s="906"/>
      <c r="G2595" s="910"/>
      <c r="H2595" s="1229"/>
    </row>
    <row r="2596" spans="1:16" s="879" customFormat="1" x14ac:dyDescent="0.3">
      <c r="A2596" s="906"/>
      <c r="B2596" s="801"/>
      <c r="C2596" s="906"/>
      <c r="D2596" s="913"/>
      <c r="E2596" s="906"/>
      <c r="F2596" s="906"/>
      <c r="G2596" s="910"/>
      <c r="H2596" s="1229"/>
    </row>
    <row r="2597" spans="1:16" s="893" customFormat="1" ht="26.4" x14ac:dyDescent="0.3">
      <c r="A2597" s="1141" t="s">
        <v>3135</v>
      </c>
      <c r="B2597" s="1142" t="s">
        <v>3136</v>
      </c>
      <c r="C2597" s="1143" t="s">
        <v>3137</v>
      </c>
      <c r="D2597" s="1143" t="s">
        <v>3138</v>
      </c>
      <c r="E2597" s="1144" t="s">
        <v>3139</v>
      </c>
      <c r="F2597" s="1145" t="s">
        <v>4625</v>
      </c>
      <c r="G2597" s="1146" t="s">
        <v>4626</v>
      </c>
      <c r="H2597" s="1230"/>
    </row>
    <row r="2598" spans="1:16" s="893" customFormat="1" ht="4.5" customHeight="1" x14ac:dyDescent="0.3">
      <c r="A2598" s="721"/>
      <c r="B2598" s="721"/>
      <c r="C2598" s="722"/>
      <c r="D2598" s="722"/>
      <c r="E2598" s="723"/>
      <c r="F2598" s="724"/>
      <c r="G2598" s="725"/>
      <c r="H2598" s="1230"/>
    </row>
    <row r="2599" spans="1:16" s="114" customFormat="1" x14ac:dyDescent="0.3">
      <c r="A2599" s="442" t="s">
        <v>1892</v>
      </c>
      <c r="B2599" s="1351" t="s">
        <v>1906</v>
      </c>
      <c r="C2599" s="1352"/>
      <c r="D2599" s="1352"/>
      <c r="E2599" s="1352"/>
      <c r="F2599" s="1352"/>
      <c r="G2599" s="1353"/>
      <c r="H2599" s="1230"/>
      <c r="J2599" s="432"/>
      <c r="K2599" s="432"/>
      <c r="L2599" s="432"/>
      <c r="M2599" s="432"/>
      <c r="N2599" s="432"/>
      <c r="O2599" s="432"/>
      <c r="P2599" s="433"/>
    </row>
    <row r="2600" spans="1:16" s="114" customFormat="1" ht="16.5" customHeight="1" x14ac:dyDescent="0.3">
      <c r="A2600" s="442" t="s">
        <v>2483</v>
      </c>
      <c r="B2600" s="806" t="s">
        <v>3483</v>
      </c>
      <c r="C2600" s="443"/>
      <c r="D2600" s="443"/>
      <c r="E2600" s="444"/>
      <c r="F2600" s="444"/>
      <c r="G2600" s="445"/>
      <c r="H2600" s="1230"/>
      <c r="J2600" s="432"/>
      <c r="K2600" s="432"/>
      <c r="L2600" s="432"/>
      <c r="M2600" s="432"/>
      <c r="N2600" s="432"/>
      <c r="O2600" s="432"/>
      <c r="P2600" s="433"/>
    </row>
    <row r="2601" spans="1:16" s="114" customFormat="1" ht="66" x14ac:dyDescent="0.3">
      <c r="A2601" s="382" t="s">
        <v>3320</v>
      </c>
      <c r="B2601" s="806" t="s">
        <v>3483</v>
      </c>
      <c r="C2601" s="383" t="s">
        <v>3145</v>
      </c>
      <c r="D2601" s="728" t="s">
        <v>3133</v>
      </c>
      <c r="E2601" s="419">
        <v>1</v>
      </c>
      <c r="F2601" s="419">
        <v>4217.17</v>
      </c>
      <c r="G2601" s="1163">
        <f>TRUNC(E2601*F2601,2)</f>
        <v>4217.17</v>
      </c>
      <c r="H2601" s="1230"/>
      <c r="J2601" s="432"/>
      <c r="K2601" s="432"/>
      <c r="L2601" s="432"/>
      <c r="M2601" s="432"/>
      <c r="N2601" s="432"/>
      <c r="O2601" s="432"/>
      <c r="P2601" s="433"/>
    </row>
    <row r="2602" spans="1:16" s="114" customFormat="1" ht="16.5" customHeight="1" x14ac:dyDescent="0.3">
      <c r="A2602" s="1344" t="s">
        <v>4471</v>
      </c>
      <c r="B2602" s="1345"/>
      <c r="C2602" s="1345"/>
      <c r="D2602" s="1345"/>
      <c r="E2602" s="1345"/>
      <c r="F2602" s="1346"/>
      <c r="G2602" s="1152">
        <f>TRUNC(SUM(G2599:G2600),2)</f>
        <v>0</v>
      </c>
      <c r="H2602" s="1230"/>
      <c r="J2602" s="432"/>
      <c r="K2602" s="432"/>
      <c r="L2602" s="432"/>
      <c r="M2602" s="432"/>
      <c r="N2602" s="432"/>
      <c r="O2602" s="432"/>
      <c r="P2602" s="433"/>
    </row>
    <row r="2603" spans="1:16" s="114" customFormat="1" ht="16.5" customHeight="1" x14ac:dyDescent="0.3">
      <c r="A2603" s="1344" t="s">
        <v>4472</v>
      </c>
      <c r="B2603" s="1345"/>
      <c r="C2603" s="1345"/>
      <c r="D2603" s="1345"/>
      <c r="E2603" s="1345"/>
      <c r="F2603" s="1346"/>
      <c r="G2603" s="1152">
        <f>TRUNC(SUM(G2601),2)</f>
        <v>4217.17</v>
      </c>
      <c r="H2603" s="1230"/>
      <c r="J2603" s="432"/>
      <c r="K2603" s="432"/>
      <c r="L2603" s="432"/>
      <c r="M2603" s="432"/>
      <c r="N2603" s="432"/>
      <c r="O2603" s="432"/>
      <c r="P2603" s="433"/>
    </row>
    <row r="2604" spans="1:16" s="114" customFormat="1" ht="16.5" customHeight="1" x14ac:dyDescent="0.3">
      <c r="A2604" s="1156"/>
      <c r="B2604" s="1154"/>
      <c r="C2604" s="1154"/>
      <c r="D2604" s="1154"/>
      <c r="E2604" s="1154"/>
      <c r="F2604" s="1155" t="s">
        <v>4627</v>
      </c>
      <c r="G2604" s="1152">
        <f>TRUNC(SUM(G2602:G2603),2)</f>
        <v>4217.17</v>
      </c>
      <c r="H2604" s="1230"/>
      <c r="J2604" s="1233"/>
      <c r="K2604" s="432"/>
      <c r="L2604" s="432"/>
      <c r="M2604" s="432"/>
      <c r="N2604" s="432"/>
      <c r="O2604" s="432"/>
      <c r="P2604" s="433"/>
    </row>
    <row r="2605" spans="1:16" s="879" customFormat="1" ht="14.25" customHeight="1" x14ac:dyDescent="0.3">
      <c r="A2605" s="906"/>
      <c r="B2605" s="801"/>
      <c r="C2605" s="906"/>
      <c r="D2605" s="913"/>
      <c r="E2605" s="906"/>
      <c r="F2605" s="906"/>
      <c r="G2605" s="910"/>
      <c r="H2605" s="1229"/>
    </row>
    <row r="2606" spans="1:16" s="879" customFormat="1" x14ac:dyDescent="0.3">
      <c r="A2606" s="906"/>
      <c r="B2606" s="801"/>
      <c r="C2606" s="906"/>
      <c r="D2606" s="913"/>
      <c r="E2606" s="906"/>
      <c r="F2606" s="906"/>
      <c r="G2606" s="910"/>
      <c r="H2606" s="1229"/>
    </row>
    <row r="2607" spans="1:16" s="893" customFormat="1" ht="26.4" x14ac:dyDescent="0.3">
      <c r="A2607" s="1141" t="s">
        <v>3135</v>
      </c>
      <c r="B2607" s="1142" t="s">
        <v>3136</v>
      </c>
      <c r="C2607" s="1143" t="s">
        <v>3137</v>
      </c>
      <c r="D2607" s="1143" t="s">
        <v>3138</v>
      </c>
      <c r="E2607" s="1144" t="s">
        <v>3139</v>
      </c>
      <c r="F2607" s="1145" t="s">
        <v>4625</v>
      </c>
      <c r="G2607" s="1146" t="s">
        <v>4626</v>
      </c>
      <c r="H2607" s="1230"/>
    </row>
    <row r="2608" spans="1:16" s="893" customFormat="1" ht="4.5" customHeight="1" x14ac:dyDescent="0.3">
      <c r="A2608" s="721"/>
      <c r="B2608" s="721"/>
      <c r="C2608" s="722"/>
      <c r="D2608" s="722"/>
      <c r="E2608" s="723"/>
      <c r="F2608" s="724"/>
      <c r="G2608" s="725"/>
      <c r="H2608" s="1230"/>
    </row>
    <row r="2609" spans="1:16" s="114" customFormat="1" ht="16.5" customHeight="1" x14ac:dyDescent="0.3">
      <c r="A2609" s="442" t="s">
        <v>1892</v>
      </c>
      <c r="B2609" s="1351" t="s">
        <v>1906</v>
      </c>
      <c r="C2609" s="1352"/>
      <c r="D2609" s="1352"/>
      <c r="E2609" s="1352"/>
      <c r="F2609" s="1352"/>
      <c r="G2609" s="1353"/>
      <c r="H2609" s="1230"/>
      <c r="J2609" s="432"/>
      <c r="K2609" s="432"/>
      <c r="L2609" s="432"/>
      <c r="M2609" s="432"/>
      <c r="N2609" s="432"/>
      <c r="O2609" s="432"/>
      <c r="P2609" s="433"/>
    </row>
    <row r="2610" spans="1:16" s="114" customFormat="1" ht="79.2" x14ac:dyDescent="0.3">
      <c r="A2610" s="442" t="s">
        <v>3246</v>
      </c>
      <c r="B2610" s="806" t="s">
        <v>4251</v>
      </c>
      <c r="C2610" s="443"/>
      <c r="D2610" s="443"/>
      <c r="E2610" s="444"/>
      <c r="F2610" s="444"/>
      <c r="G2610" s="445"/>
      <c r="H2610" s="1230"/>
      <c r="J2610" s="432"/>
      <c r="K2610" s="432"/>
      <c r="L2610" s="432"/>
      <c r="M2610" s="432"/>
      <c r="N2610" s="432"/>
      <c r="O2610" s="432"/>
      <c r="P2610" s="433"/>
    </row>
    <row r="2611" spans="1:16" s="114" customFormat="1" ht="83.25" customHeight="1" x14ac:dyDescent="0.3">
      <c r="A2611" s="382" t="s">
        <v>3320</v>
      </c>
      <c r="B2611" s="808" t="s">
        <v>4251</v>
      </c>
      <c r="C2611" s="383" t="s">
        <v>3145</v>
      </c>
      <c r="D2611" s="728" t="s">
        <v>3133</v>
      </c>
      <c r="E2611" s="419">
        <v>1</v>
      </c>
      <c r="F2611" s="419">
        <v>9829.49</v>
      </c>
      <c r="G2611" s="1163">
        <f>TRUNC(E2611*F2611,2)</f>
        <v>9829.49</v>
      </c>
      <c r="H2611" s="1230"/>
      <c r="J2611" s="432"/>
      <c r="K2611" s="432"/>
      <c r="L2611" s="432"/>
      <c r="M2611" s="432"/>
      <c r="N2611" s="432"/>
      <c r="O2611" s="432"/>
      <c r="P2611" s="433"/>
    </row>
    <row r="2612" spans="1:16" s="114" customFormat="1" ht="16.5" customHeight="1" x14ac:dyDescent="0.3">
      <c r="A2612" s="1344" t="s">
        <v>4471</v>
      </c>
      <c r="B2612" s="1345"/>
      <c r="C2612" s="1345"/>
      <c r="D2612" s="1345"/>
      <c r="E2612" s="1345"/>
      <c r="F2612" s="1346"/>
      <c r="G2612" s="1152">
        <f>TRUNC(SUM(G2609:G2610),2)</f>
        <v>0</v>
      </c>
      <c r="H2612" s="1230"/>
      <c r="J2612" s="432"/>
      <c r="K2612" s="432"/>
      <c r="L2612" s="432"/>
      <c r="M2612" s="432"/>
      <c r="N2612" s="432"/>
      <c r="O2612" s="432"/>
      <c r="P2612" s="433"/>
    </row>
    <row r="2613" spans="1:16" s="114" customFormat="1" ht="16.5" customHeight="1" x14ac:dyDescent="0.3">
      <c r="A2613" s="1344" t="s">
        <v>4472</v>
      </c>
      <c r="B2613" s="1345"/>
      <c r="C2613" s="1345"/>
      <c r="D2613" s="1345"/>
      <c r="E2613" s="1345"/>
      <c r="F2613" s="1346"/>
      <c r="G2613" s="1152">
        <f>TRUNC(SUM(G2611),2)</f>
        <v>9829.49</v>
      </c>
      <c r="H2613" s="1230"/>
      <c r="J2613" s="432"/>
      <c r="K2613" s="432"/>
      <c r="L2613" s="432"/>
      <c r="M2613" s="432"/>
      <c r="N2613" s="432"/>
      <c r="O2613" s="432"/>
      <c r="P2613" s="433"/>
    </row>
    <row r="2614" spans="1:16" s="114" customFormat="1" ht="16.5" customHeight="1" x14ac:dyDescent="0.3">
      <c r="A2614" s="1156"/>
      <c r="B2614" s="1154"/>
      <c r="C2614" s="1154"/>
      <c r="D2614" s="1154"/>
      <c r="E2614" s="1154"/>
      <c r="F2614" s="1155" t="s">
        <v>4627</v>
      </c>
      <c r="G2614" s="1152">
        <f>TRUNC(SUM(G2612:G2613),2)</f>
        <v>9829.49</v>
      </c>
      <c r="H2614" s="1230"/>
      <c r="J2614" s="1233"/>
      <c r="K2614" s="432"/>
      <c r="L2614" s="432"/>
      <c r="M2614" s="432"/>
      <c r="N2614" s="432"/>
      <c r="O2614" s="432"/>
      <c r="P2614" s="433"/>
    </row>
    <row r="2615" spans="1:16" s="879" customFormat="1" ht="14.25" customHeight="1" x14ac:dyDescent="0.3">
      <c r="A2615" s="906"/>
      <c r="B2615" s="801"/>
      <c r="C2615" s="906"/>
      <c r="D2615" s="913"/>
      <c r="E2615" s="906"/>
      <c r="F2615" s="906"/>
      <c r="G2615" s="910"/>
      <c r="H2615" s="1229"/>
    </row>
    <row r="2616" spans="1:16" s="879" customFormat="1" x14ac:dyDescent="0.3">
      <c r="A2616" s="906"/>
      <c r="B2616" s="801"/>
      <c r="C2616" s="906"/>
      <c r="D2616" s="913"/>
      <c r="E2616" s="906"/>
      <c r="F2616" s="906"/>
      <c r="G2616" s="910"/>
      <c r="H2616" s="1229"/>
    </row>
    <row r="2617" spans="1:16" s="893" customFormat="1" ht="26.4" x14ac:dyDescent="0.3">
      <c r="A2617" s="1141" t="s">
        <v>3135</v>
      </c>
      <c r="B2617" s="1142" t="s">
        <v>3136</v>
      </c>
      <c r="C2617" s="1143" t="s">
        <v>3137</v>
      </c>
      <c r="D2617" s="1143" t="s">
        <v>3138</v>
      </c>
      <c r="E2617" s="1144" t="s">
        <v>3139</v>
      </c>
      <c r="F2617" s="1145" t="s">
        <v>4625</v>
      </c>
      <c r="G2617" s="1146" t="s">
        <v>4626</v>
      </c>
      <c r="H2617" s="1230"/>
    </row>
    <row r="2618" spans="1:16" s="893" customFormat="1" ht="4.5" customHeight="1" x14ac:dyDescent="0.3">
      <c r="A2618" s="721"/>
      <c r="B2618" s="721"/>
      <c r="C2618" s="722"/>
      <c r="D2618" s="722"/>
      <c r="E2618" s="723"/>
      <c r="F2618" s="724"/>
      <c r="G2618" s="725"/>
      <c r="H2618" s="1230"/>
    </row>
    <row r="2619" spans="1:16" s="893" customFormat="1" ht="16.5" customHeight="1" x14ac:dyDescent="0.3">
      <c r="A2619" s="911" t="s">
        <v>1892</v>
      </c>
      <c r="B2619" s="1351" t="s">
        <v>1906</v>
      </c>
      <c r="C2619" s="1352"/>
      <c r="D2619" s="1352"/>
      <c r="E2619" s="1352"/>
      <c r="F2619" s="1352"/>
      <c r="G2619" s="1353"/>
      <c r="H2619" s="1230"/>
      <c r="J2619" s="906"/>
      <c r="K2619" s="906"/>
      <c r="L2619" s="906"/>
      <c r="M2619" s="906"/>
      <c r="N2619" s="906"/>
      <c r="O2619" s="906"/>
      <c r="P2619" s="910"/>
    </row>
    <row r="2620" spans="1:16" s="893" customFormat="1" x14ac:dyDescent="0.3">
      <c r="A2620" s="911" t="s">
        <v>3246</v>
      </c>
      <c r="B2620" s="806" t="s">
        <v>4515</v>
      </c>
      <c r="C2620" s="443" t="s">
        <v>3141</v>
      </c>
      <c r="D2620" s="443" t="s">
        <v>3991</v>
      </c>
      <c r="E2620" s="444"/>
      <c r="F2620" s="444"/>
      <c r="G2620" s="445"/>
      <c r="H2620" s="1230"/>
      <c r="J2620" s="906"/>
      <c r="K2620" s="906"/>
      <c r="L2620" s="906"/>
      <c r="M2620" s="906"/>
      <c r="N2620" s="906"/>
      <c r="O2620" s="906"/>
      <c r="P2620" s="910"/>
    </row>
    <row r="2621" spans="1:16" s="893" customFormat="1" ht="26.4" x14ac:dyDescent="0.3">
      <c r="A2621" s="745"/>
      <c r="B2621" s="745" t="s">
        <v>3975</v>
      </c>
      <c r="C2621" s="746" t="s">
        <v>3141</v>
      </c>
      <c r="D2621" s="746" t="s">
        <v>3142</v>
      </c>
      <c r="E2621" s="747">
        <v>6.3814378993789438</v>
      </c>
      <c r="F2621" s="747">
        <v>20.02</v>
      </c>
      <c r="G2621" s="1163">
        <f>TRUNC(E2621*F2621,2)</f>
        <v>127.75</v>
      </c>
      <c r="H2621" s="1229"/>
      <c r="I2621" s="879"/>
      <c r="J2621" s="1234"/>
      <c r="K2621" s="879"/>
      <c r="L2621" s="906"/>
      <c r="M2621" s="906"/>
      <c r="N2621" s="906"/>
      <c r="O2621" s="906"/>
      <c r="P2621" s="910"/>
    </row>
    <row r="2622" spans="1:16" s="893" customFormat="1" x14ac:dyDescent="0.3">
      <c r="A2622" s="745"/>
      <c r="B2622" s="745" t="s">
        <v>3964</v>
      </c>
      <c r="C2622" s="746" t="s">
        <v>3141</v>
      </c>
      <c r="D2622" s="746" t="s">
        <v>3142</v>
      </c>
      <c r="E2622" s="747">
        <v>6.3819999999999997</v>
      </c>
      <c r="F2622" s="747">
        <v>16.87</v>
      </c>
      <c r="G2622" s="1163">
        <f>TRUNC(E2622*F2622,2)</f>
        <v>107.66</v>
      </c>
      <c r="H2622" s="1229"/>
      <c r="I2622" s="879"/>
      <c r="J2622" s="1234"/>
      <c r="K2622" s="879"/>
      <c r="L2622" s="906"/>
      <c r="M2622" s="906"/>
      <c r="N2622" s="906"/>
      <c r="O2622" s="906"/>
      <c r="P2622" s="910"/>
    </row>
    <row r="2623" spans="1:16" s="893" customFormat="1" ht="16.5" customHeight="1" x14ac:dyDescent="0.3">
      <c r="A2623" s="1344" t="s">
        <v>4471</v>
      </c>
      <c r="B2623" s="1345"/>
      <c r="C2623" s="1345"/>
      <c r="D2623" s="1345"/>
      <c r="E2623" s="1345"/>
      <c r="F2623" s="1346"/>
      <c r="G2623" s="1152">
        <f>TRUNC(SUM(G2621:G2622),2)</f>
        <v>235.41</v>
      </c>
      <c r="H2623" s="1230"/>
      <c r="J2623" s="906"/>
      <c r="K2623" s="906"/>
      <c r="L2623" s="906"/>
      <c r="M2623" s="906"/>
      <c r="N2623" s="906"/>
      <c r="O2623" s="906"/>
      <c r="P2623" s="910"/>
    </row>
    <row r="2624" spans="1:16" s="893" customFormat="1" ht="16.5" customHeight="1" x14ac:dyDescent="0.3">
      <c r="A2624" s="1344" t="s">
        <v>4472</v>
      </c>
      <c r="B2624" s="1345"/>
      <c r="C2624" s="1345"/>
      <c r="D2624" s="1345"/>
      <c r="E2624" s="1345"/>
      <c r="F2624" s="1346"/>
      <c r="G2624" s="1152">
        <v>0</v>
      </c>
      <c r="H2624" s="1230"/>
      <c r="J2624" s="906"/>
      <c r="K2624" s="906"/>
      <c r="L2624" s="906"/>
      <c r="M2624" s="906"/>
      <c r="N2624" s="906"/>
      <c r="O2624" s="906"/>
      <c r="P2624" s="910"/>
    </row>
    <row r="2625" spans="1:16" s="893" customFormat="1" ht="16.5" customHeight="1" x14ac:dyDescent="0.3">
      <c r="A2625" s="1156"/>
      <c r="B2625" s="1154"/>
      <c r="C2625" s="1154"/>
      <c r="D2625" s="1154"/>
      <c r="E2625" s="1154"/>
      <c r="F2625" s="1155" t="s">
        <v>4627</v>
      </c>
      <c r="G2625" s="1152">
        <f>TRUNC(SUM(G2623:G2624),2)</f>
        <v>235.41</v>
      </c>
      <c r="H2625" s="1230"/>
      <c r="J2625" s="1233"/>
      <c r="K2625" s="906"/>
      <c r="L2625" s="906"/>
      <c r="M2625" s="906"/>
      <c r="N2625" s="906"/>
      <c r="O2625" s="906"/>
      <c r="P2625" s="910"/>
    </row>
    <row r="2626" spans="1:16" s="879" customFormat="1" ht="14.25" customHeight="1" x14ac:dyDescent="0.3">
      <c r="A2626" s="906"/>
      <c r="B2626" s="801"/>
      <c r="C2626" s="906"/>
      <c r="D2626" s="913"/>
      <c r="E2626" s="906"/>
      <c r="F2626" s="906"/>
      <c r="G2626" s="910"/>
      <c r="H2626" s="1229"/>
    </row>
    <row r="2627" spans="1:16" s="879" customFormat="1" x14ac:dyDescent="0.3">
      <c r="A2627" s="906"/>
      <c r="B2627" s="801"/>
      <c r="C2627" s="906"/>
      <c r="D2627" s="913"/>
      <c r="E2627" s="906"/>
      <c r="F2627" s="906"/>
      <c r="G2627" s="910"/>
      <c r="H2627" s="1229"/>
    </row>
    <row r="2628" spans="1:16" s="893" customFormat="1" ht="26.4" x14ac:dyDescent="0.3">
      <c r="A2628" s="1141" t="s">
        <v>3135</v>
      </c>
      <c r="B2628" s="1142" t="s">
        <v>3136</v>
      </c>
      <c r="C2628" s="1143" t="s">
        <v>3137</v>
      </c>
      <c r="D2628" s="1143" t="s">
        <v>3138</v>
      </c>
      <c r="E2628" s="1144" t="s">
        <v>3139</v>
      </c>
      <c r="F2628" s="1145" t="s">
        <v>4625</v>
      </c>
      <c r="G2628" s="1146" t="s">
        <v>4626</v>
      </c>
      <c r="H2628" s="1230"/>
    </row>
    <row r="2629" spans="1:16" s="893" customFormat="1" ht="4.5" customHeight="1" x14ac:dyDescent="0.3">
      <c r="A2629" s="721"/>
      <c r="B2629" s="721"/>
      <c r="C2629" s="722"/>
      <c r="D2629" s="722"/>
      <c r="E2629" s="723"/>
      <c r="F2629" s="724"/>
      <c r="G2629" s="725"/>
      <c r="H2629" s="1230"/>
    </row>
    <row r="2630" spans="1:16" s="114" customFormat="1" ht="16.5" customHeight="1" x14ac:dyDescent="0.3">
      <c r="A2630" s="442" t="s">
        <v>1895</v>
      </c>
      <c r="B2630" s="1351" t="s">
        <v>3486</v>
      </c>
      <c r="C2630" s="1352"/>
      <c r="D2630" s="1352"/>
      <c r="E2630" s="1352"/>
      <c r="F2630" s="1352"/>
      <c r="G2630" s="1353"/>
      <c r="H2630" s="1230"/>
      <c r="J2630" s="432"/>
      <c r="K2630" s="432"/>
      <c r="L2630" s="432"/>
      <c r="M2630" s="432"/>
      <c r="N2630" s="432"/>
      <c r="O2630" s="432"/>
      <c r="P2630" s="433"/>
    </row>
    <row r="2631" spans="1:16" s="114" customFormat="1" ht="39.6" x14ac:dyDescent="0.3">
      <c r="A2631" s="442" t="s">
        <v>2500</v>
      </c>
      <c r="B2631" s="806" t="s">
        <v>2492</v>
      </c>
      <c r="C2631" s="443"/>
      <c r="D2631" s="443"/>
      <c r="E2631" s="444"/>
      <c r="F2631" s="444"/>
      <c r="G2631" s="445"/>
      <c r="H2631" s="1230"/>
      <c r="J2631" s="432"/>
      <c r="K2631" s="432"/>
      <c r="L2631" s="432"/>
      <c r="M2631" s="432"/>
      <c r="N2631" s="432"/>
      <c r="O2631" s="432"/>
      <c r="P2631" s="433"/>
    </row>
    <row r="2632" spans="1:16" s="114" customFormat="1" ht="26.4" x14ac:dyDescent="0.3">
      <c r="A2632" s="745"/>
      <c r="B2632" s="745" t="s">
        <v>3975</v>
      </c>
      <c r="C2632" s="531" t="s">
        <v>3141</v>
      </c>
      <c r="D2632" s="746" t="s">
        <v>3142</v>
      </c>
      <c r="E2632" s="419">
        <v>0.23906485637034006</v>
      </c>
      <c r="F2632" s="747">
        <v>20.02</v>
      </c>
      <c r="G2632" s="1163">
        <f>TRUNC(E2632*F2632,2)</f>
        <v>4.78</v>
      </c>
      <c r="H2632" s="1229"/>
      <c r="I2632" s="879"/>
      <c r="J2632" s="1234"/>
      <c r="K2632" s="879"/>
      <c r="L2632" s="432"/>
      <c r="M2632" s="432"/>
      <c r="N2632" s="432"/>
      <c r="O2632" s="432"/>
      <c r="P2632" s="433"/>
    </row>
    <row r="2633" spans="1:16" s="114" customFormat="1" x14ac:dyDescent="0.3">
      <c r="A2633" s="745"/>
      <c r="B2633" s="745" t="s">
        <v>3964</v>
      </c>
      <c r="C2633" s="531" t="s">
        <v>3141</v>
      </c>
      <c r="D2633" s="746" t="s">
        <v>3142</v>
      </c>
      <c r="E2633" s="419">
        <v>0.23925663730629407</v>
      </c>
      <c r="F2633" s="747">
        <v>16.87</v>
      </c>
      <c r="G2633" s="1163">
        <f>TRUNC(E2633*F2633,2)</f>
        <v>4.03</v>
      </c>
      <c r="H2633" s="1229"/>
      <c r="I2633" s="879"/>
      <c r="J2633" s="1234"/>
      <c r="K2633" s="879"/>
      <c r="L2633" s="432"/>
      <c r="M2633" s="432"/>
      <c r="N2633" s="432"/>
      <c r="O2633" s="432"/>
      <c r="P2633" s="433"/>
    </row>
    <row r="2634" spans="1:16" s="114" customFormat="1" x14ac:dyDescent="0.3">
      <c r="A2634" s="745"/>
      <c r="B2634" s="727" t="s">
        <v>3538</v>
      </c>
      <c r="C2634" s="383" t="s">
        <v>3145</v>
      </c>
      <c r="D2634" s="728" t="s">
        <v>3307</v>
      </c>
      <c r="E2634" s="419">
        <v>1</v>
      </c>
      <c r="F2634" s="747">
        <v>6.15</v>
      </c>
      <c r="G2634" s="1163">
        <f>TRUNC(E2634*F2634,2)</f>
        <v>6.15</v>
      </c>
      <c r="H2634" s="1229"/>
      <c r="I2634" s="879"/>
      <c r="J2634" s="1234"/>
      <c r="K2634" s="879"/>
      <c r="L2634" s="432"/>
      <c r="M2634" s="432"/>
      <c r="N2634" s="432"/>
      <c r="O2634" s="432"/>
      <c r="P2634" s="433"/>
    </row>
    <row r="2635" spans="1:16" s="114" customFormat="1" ht="16.5" customHeight="1" x14ac:dyDescent="0.3">
      <c r="A2635" s="1344" t="s">
        <v>4471</v>
      </c>
      <c r="B2635" s="1345"/>
      <c r="C2635" s="1345"/>
      <c r="D2635" s="1345"/>
      <c r="E2635" s="1345"/>
      <c r="F2635" s="1346"/>
      <c r="G2635" s="1152">
        <f>TRUNC(SUM(G2632:G2633),2)</f>
        <v>8.81</v>
      </c>
      <c r="H2635" s="1230"/>
      <c r="J2635" s="432"/>
      <c r="K2635" s="432"/>
      <c r="L2635" s="432"/>
      <c r="M2635" s="432"/>
      <c r="N2635" s="432"/>
      <c r="O2635" s="432"/>
      <c r="P2635" s="433"/>
    </row>
    <row r="2636" spans="1:16" s="114" customFormat="1" ht="16.5" customHeight="1" x14ac:dyDescent="0.3">
      <c r="A2636" s="1344" t="s">
        <v>4472</v>
      </c>
      <c r="B2636" s="1345"/>
      <c r="C2636" s="1345"/>
      <c r="D2636" s="1345"/>
      <c r="E2636" s="1345"/>
      <c r="F2636" s="1346"/>
      <c r="G2636" s="1152">
        <f>TRUNC(SUM(G2634),2)</f>
        <v>6.15</v>
      </c>
      <c r="H2636" s="1230"/>
      <c r="J2636" s="432"/>
      <c r="K2636" s="432"/>
      <c r="L2636" s="432"/>
      <c r="M2636" s="432"/>
      <c r="N2636" s="432"/>
      <c r="O2636" s="432"/>
      <c r="P2636" s="433"/>
    </row>
    <row r="2637" spans="1:16" s="114" customFormat="1" ht="16.5" customHeight="1" x14ac:dyDescent="0.3">
      <c r="A2637" s="1156"/>
      <c r="B2637" s="1154"/>
      <c r="C2637" s="1154"/>
      <c r="D2637" s="1154"/>
      <c r="E2637" s="1154"/>
      <c r="F2637" s="1155" t="s">
        <v>4627</v>
      </c>
      <c r="G2637" s="1152">
        <f>TRUNC(SUM(G2635:G2636),2)</f>
        <v>14.96</v>
      </c>
      <c r="H2637" s="1230"/>
      <c r="J2637" s="1233"/>
      <c r="K2637" s="432"/>
      <c r="L2637" s="432"/>
      <c r="M2637" s="432"/>
      <c r="N2637" s="432"/>
      <c r="O2637" s="432"/>
      <c r="P2637" s="433"/>
    </row>
    <row r="2638" spans="1:16" s="879" customFormat="1" ht="14.25" customHeight="1" x14ac:dyDescent="0.3">
      <c r="A2638" s="906"/>
      <c r="B2638" s="801"/>
      <c r="C2638" s="906"/>
      <c r="D2638" s="913"/>
      <c r="E2638" s="906"/>
      <c r="F2638" s="906"/>
      <c r="G2638" s="910"/>
      <c r="H2638" s="1229"/>
    </row>
    <row r="2639" spans="1:16" s="879" customFormat="1" x14ac:dyDescent="0.3">
      <c r="A2639" s="906"/>
      <c r="B2639" s="801"/>
      <c r="C2639" s="906"/>
      <c r="D2639" s="913"/>
      <c r="E2639" s="906"/>
      <c r="F2639" s="906"/>
      <c r="G2639" s="910"/>
      <c r="H2639" s="1229"/>
    </row>
    <row r="2640" spans="1:16" s="893" customFormat="1" ht="26.4" x14ac:dyDescent="0.3">
      <c r="A2640" s="1141" t="s">
        <v>3135</v>
      </c>
      <c r="B2640" s="1142" t="s">
        <v>3136</v>
      </c>
      <c r="C2640" s="1143" t="s">
        <v>3137</v>
      </c>
      <c r="D2640" s="1143" t="s">
        <v>3138</v>
      </c>
      <c r="E2640" s="1144" t="s">
        <v>3139</v>
      </c>
      <c r="F2640" s="1145" t="s">
        <v>4625</v>
      </c>
      <c r="G2640" s="1146" t="s">
        <v>4626</v>
      </c>
      <c r="H2640" s="1230"/>
    </row>
    <row r="2641" spans="1:16" s="893" customFormat="1" ht="4.5" customHeight="1" x14ac:dyDescent="0.3">
      <c r="A2641" s="721"/>
      <c r="B2641" s="721"/>
      <c r="C2641" s="722"/>
      <c r="D2641" s="722"/>
      <c r="E2641" s="723"/>
      <c r="F2641" s="724"/>
      <c r="G2641" s="725"/>
      <c r="H2641" s="1230"/>
    </row>
    <row r="2642" spans="1:16" s="114" customFormat="1" ht="16.5" customHeight="1" x14ac:dyDescent="0.3">
      <c r="A2642" s="442" t="s">
        <v>1895</v>
      </c>
      <c r="B2642" s="1351" t="s">
        <v>3486</v>
      </c>
      <c r="C2642" s="1352"/>
      <c r="D2642" s="1352"/>
      <c r="E2642" s="1352"/>
      <c r="F2642" s="1352"/>
      <c r="G2642" s="1353"/>
      <c r="H2642" s="1230"/>
      <c r="J2642" s="432"/>
      <c r="K2642" s="432"/>
      <c r="L2642" s="432"/>
      <c r="M2642" s="432"/>
      <c r="N2642" s="432"/>
      <c r="O2642" s="432"/>
      <c r="P2642" s="433"/>
    </row>
    <row r="2643" spans="1:16" s="114" customFormat="1" ht="39.6" x14ac:dyDescent="0.3">
      <c r="A2643" s="442" t="s">
        <v>2501</v>
      </c>
      <c r="B2643" s="806" t="s">
        <v>2493</v>
      </c>
      <c r="C2643" s="443"/>
      <c r="D2643" s="443"/>
      <c r="E2643" s="444"/>
      <c r="F2643" s="444"/>
      <c r="G2643" s="445"/>
      <c r="H2643" s="1230"/>
      <c r="J2643" s="432"/>
      <c r="K2643" s="432"/>
      <c r="L2643" s="432"/>
      <c r="M2643" s="432"/>
      <c r="N2643" s="432"/>
      <c r="O2643" s="432"/>
      <c r="P2643" s="433"/>
    </row>
    <row r="2644" spans="1:16" s="114" customFormat="1" ht="26.4" x14ac:dyDescent="0.3">
      <c r="A2644" s="745"/>
      <c r="B2644" s="745" t="s">
        <v>3975</v>
      </c>
      <c r="C2644" s="531" t="s">
        <v>3141</v>
      </c>
      <c r="D2644" s="746" t="s">
        <v>3142</v>
      </c>
      <c r="E2644" s="419">
        <v>0.23906485637034008</v>
      </c>
      <c r="F2644" s="747">
        <v>20.02</v>
      </c>
      <c r="G2644" s="1163">
        <f>TRUNC(E2644*F2644,2)</f>
        <v>4.78</v>
      </c>
      <c r="H2644" s="1229"/>
      <c r="I2644" s="879"/>
      <c r="J2644" s="1234"/>
      <c r="K2644" s="879"/>
      <c r="L2644" s="432"/>
      <c r="M2644" s="432"/>
      <c r="N2644" s="432"/>
      <c r="O2644" s="432"/>
      <c r="P2644" s="433"/>
    </row>
    <row r="2645" spans="1:16" s="114" customFormat="1" x14ac:dyDescent="0.3">
      <c r="A2645" s="745"/>
      <c r="B2645" s="745" t="s">
        <v>3964</v>
      </c>
      <c r="C2645" s="531" t="s">
        <v>3141</v>
      </c>
      <c r="D2645" s="746" t="s">
        <v>3142</v>
      </c>
      <c r="E2645" s="419">
        <v>0.23925663730629412</v>
      </c>
      <c r="F2645" s="747">
        <v>16.87</v>
      </c>
      <c r="G2645" s="1163">
        <f>TRUNC(E2645*F2645,2)</f>
        <v>4.03</v>
      </c>
      <c r="H2645" s="1229"/>
      <c r="I2645" s="879"/>
      <c r="J2645" s="1234"/>
      <c r="K2645" s="879"/>
      <c r="L2645" s="432"/>
      <c r="M2645" s="432"/>
      <c r="N2645" s="432"/>
      <c r="O2645" s="432"/>
      <c r="P2645" s="433"/>
    </row>
    <row r="2646" spans="1:16" s="114" customFormat="1" x14ac:dyDescent="0.3">
      <c r="A2646" s="745"/>
      <c r="B2646" s="727" t="s">
        <v>3539</v>
      </c>
      <c r="C2646" s="383" t="s">
        <v>3145</v>
      </c>
      <c r="D2646" s="728" t="s">
        <v>3307</v>
      </c>
      <c r="E2646" s="419">
        <v>1</v>
      </c>
      <c r="F2646" s="747">
        <v>5.8</v>
      </c>
      <c r="G2646" s="1163">
        <f>TRUNC(E2646*F2646,2)</f>
        <v>5.8</v>
      </c>
      <c r="H2646" s="1229"/>
      <c r="I2646" s="879"/>
      <c r="J2646" s="1234"/>
      <c r="K2646" s="879"/>
      <c r="L2646" s="432"/>
      <c r="M2646" s="432"/>
      <c r="N2646" s="432"/>
      <c r="O2646" s="432"/>
      <c r="P2646" s="433"/>
    </row>
    <row r="2647" spans="1:16" s="114" customFormat="1" ht="16.5" customHeight="1" x14ac:dyDescent="0.3">
      <c r="A2647" s="1344" t="s">
        <v>4471</v>
      </c>
      <c r="B2647" s="1345"/>
      <c r="C2647" s="1345"/>
      <c r="D2647" s="1345"/>
      <c r="E2647" s="1345"/>
      <c r="F2647" s="1346"/>
      <c r="G2647" s="1152">
        <f>TRUNC(SUM(G2644:G2645),2)</f>
        <v>8.81</v>
      </c>
      <c r="H2647" s="1230"/>
      <c r="J2647" s="432"/>
      <c r="K2647" s="432"/>
      <c r="L2647" s="432"/>
      <c r="M2647" s="432"/>
      <c r="N2647" s="432"/>
      <c r="O2647" s="432"/>
      <c r="P2647" s="433"/>
    </row>
    <row r="2648" spans="1:16" s="114" customFormat="1" ht="16.5" customHeight="1" x14ac:dyDescent="0.3">
      <c r="A2648" s="1344" t="s">
        <v>4472</v>
      </c>
      <c r="B2648" s="1345"/>
      <c r="C2648" s="1345"/>
      <c r="D2648" s="1345"/>
      <c r="E2648" s="1345"/>
      <c r="F2648" s="1346"/>
      <c r="G2648" s="1152">
        <f>TRUNC(SUM(G2646),2)</f>
        <v>5.8</v>
      </c>
      <c r="H2648" s="1230"/>
      <c r="J2648" s="432"/>
      <c r="K2648" s="432"/>
      <c r="L2648" s="432"/>
      <c r="M2648" s="432"/>
      <c r="N2648" s="432"/>
      <c r="O2648" s="432"/>
      <c r="P2648" s="433"/>
    </row>
    <row r="2649" spans="1:16" s="114" customFormat="1" ht="16.5" customHeight="1" x14ac:dyDescent="0.3">
      <c r="A2649" s="1156"/>
      <c r="B2649" s="1154"/>
      <c r="C2649" s="1154"/>
      <c r="D2649" s="1154"/>
      <c r="E2649" s="1154"/>
      <c r="F2649" s="1155" t="s">
        <v>4627</v>
      </c>
      <c r="G2649" s="1152">
        <f>TRUNC(SUM(G2647:G2648),2)</f>
        <v>14.61</v>
      </c>
      <c r="H2649" s="1230"/>
      <c r="J2649" s="1233"/>
      <c r="K2649" s="432"/>
      <c r="L2649" s="432"/>
      <c r="M2649" s="432"/>
      <c r="N2649" s="432"/>
      <c r="O2649" s="432"/>
      <c r="P2649" s="433"/>
    </row>
    <row r="2650" spans="1:16" s="879" customFormat="1" ht="14.25" customHeight="1" x14ac:dyDescent="0.3">
      <c r="A2650" s="906"/>
      <c r="B2650" s="801"/>
      <c r="C2650" s="906"/>
      <c r="D2650" s="913"/>
      <c r="E2650" s="906"/>
      <c r="F2650" s="906"/>
      <c r="G2650" s="910"/>
      <c r="H2650" s="1229"/>
    </row>
    <row r="2651" spans="1:16" s="879" customFormat="1" x14ac:dyDescent="0.3">
      <c r="A2651" s="906"/>
      <c r="B2651" s="801"/>
      <c r="C2651" s="906"/>
      <c r="D2651" s="913"/>
      <c r="E2651" s="906"/>
      <c r="F2651" s="906"/>
      <c r="G2651" s="910"/>
      <c r="H2651" s="1229"/>
    </row>
    <row r="2652" spans="1:16" s="893" customFormat="1" ht="26.4" x14ac:dyDescent="0.3">
      <c r="A2652" s="1141" t="s">
        <v>3135</v>
      </c>
      <c r="B2652" s="1142" t="s">
        <v>3136</v>
      </c>
      <c r="C2652" s="1143" t="s">
        <v>3137</v>
      </c>
      <c r="D2652" s="1143" t="s">
        <v>3138</v>
      </c>
      <c r="E2652" s="1144" t="s">
        <v>3139</v>
      </c>
      <c r="F2652" s="1145" t="s">
        <v>4625</v>
      </c>
      <c r="G2652" s="1146" t="s">
        <v>4626</v>
      </c>
      <c r="H2652" s="1230"/>
    </row>
    <row r="2653" spans="1:16" s="893" customFormat="1" ht="4.5" customHeight="1" x14ac:dyDescent="0.3">
      <c r="A2653" s="721"/>
      <c r="B2653" s="721"/>
      <c r="C2653" s="722"/>
      <c r="D2653" s="722"/>
      <c r="E2653" s="723"/>
      <c r="F2653" s="724"/>
      <c r="G2653" s="725"/>
      <c r="H2653" s="1230"/>
    </row>
    <row r="2654" spans="1:16" s="114" customFormat="1" ht="16.5" customHeight="1" x14ac:dyDescent="0.3">
      <c r="A2654" s="442" t="s">
        <v>1895</v>
      </c>
      <c r="B2654" s="1351" t="s">
        <v>3486</v>
      </c>
      <c r="C2654" s="1352"/>
      <c r="D2654" s="1352"/>
      <c r="E2654" s="1352"/>
      <c r="F2654" s="1352"/>
      <c r="G2654" s="1353"/>
      <c r="H2654" s="1230"/>
      <c r="J2654" s="432"/>
      <c r="K2654" s="432"/>
      <c r="L2654" s="432"/>
      <c r="M2654" s="432"/>
      <c r="N2654" s="432"/>
      <c r="O2654" s="432"/>
      <c r="P2654" s="433"/>
    </row>
    <row r="2655" spans="1:16" s="114" customFormat="1" ht="39.6" x14ac:dyDescent="0.3">
      <c r="A2655" s="442" t="s">
        <v>2502</v>
      </c>
      <c r="B2655" s="806" t="s">
        <v>2494</v>
      </c>
      <c r="C2655" s="443"/>
      <c r="D2655" s="443"/>
      <c r="E2655" s="444"/>
      <c r="F2655" s="444"/>
      <c r="G2655" s="445"/>
      <c r="H2655" s="1230"/>
      <c r="J2655" s="432"/>
      <c r="K2655" s="432"/>
      <c r="L2655" s="432"/>
      <c r="M2655" s="432"/>
      <c r="N2655" s="432"/>
      <c r="O2655" s="432"/>
      <c r="P2655" s="433"/>
    </row>
    <row r="2656" spans="1:16" s="114" customFormat="1" ht="26.4" x14ac:dyDescent="0.3">
      <c r="A2656" s="745"/>
      <c r="B2656" s="745" t="s">
        <v>3975</v>
      </c>
      <c r="C2656" s="531" t="s">
        <v>3141</v>
      </c>
      <c r="D2656" s="746" t="s">
        <v>3142</v>
      </c>
      <c r="E2656" s="419">
        <v>0.23906485637034006</v>
      </c>
      <c r="F2656" s="747">
        <v>20.02</v>
      </c>
      <c r="G2656" s="1163">
        <f>TRUNC(E2656*F2656,2)</f>
        <v>4.78</v>
      </c>
      <c r="H2656" s="1229"/>
      <c r="I2656" s="879"/>
      <c r="J2656" s="1234"/>
      <c r="K2656" s="879"/>
      <c r="L2656" s="432"/>
      <c r="M2656" s="432"/>
      <c r="N2656" s="432"/>
      <c r="O2656" s="432"/>
      <c r="P2656" s="433"/>
    </row>
    <row r="2657" spans="1:16" s="114" customFormat="1" x14ac:dyDescent="0.3">
      <c r="A2657" s="745"/>
      <c r="B2657" s="745" t="s">
        <v>3964</v>
      </c>
      <c r="C2657" s="531" t="s">
        <v>3141</v>
      </c>
      <c r="D2657" s="746" t="s">
        <v>3142</v>
      </c>
      <c r="E2657" s="419">
        <v>0.23925663730629407</v>
      </c>
      <c r="F2657" s="747">
        <v>16.87</v>
      </c>
      <c r="G2657" s="1163">
        <f>TRUNC(E2657*F2657,2)</f>
        <v>4.03</v>
      </c>
      <c r="H2657" s="1229"/>
      <c r="I2657" s="879"/>
      <c r="J2657" s="1234"/>
      <c r="K2657" s="879"/>
      <c r="L2657" s="432"/>
      <c r="M2657" s="432"/>
      <c r="N2657" s="432"/>
      <c r="O2657" s="432"/>
      <c r="P2657" s="433"/>
    </row>
    <row r="2658" spans="1:16" s="114" customFormat="1" x14ac:dyDescent="0.3">
      <c r="A2658" s="745"/>
      <c r="B2658" s="727" t="s">
        <v>3540</v>
      </c>
      <c r="C2658" s="383" t="s">
        <v>3145</v>
      </c>
      <c r="D2658" s="728" t="s">
        <v>3307</v>
      </c>
      <c r="E2658" s="419">
        <v>1</v>
      </c>
      <c r="F2658" s="747">
        <v>5.73</v>
      </c>
      <c r="G2658" s="1163">
        <f>TRUNC(E2658*F2658,2)</f>
        <v>5.73</v>
      </c>
      <c r="H2658" s="1229"/>
      <c r="I2658" s="879"/>
      <c r="J2658" s="1234"/>
      <c r="K2658" s="879"/>
      <c r="L2658" s="432"/>
      <c r="M2658" s="432"/>
      <c r="N2658" s="432"/>
      <c r="O2658" s="432"/>
      <c r="P2658" s="433"/>
    </row>
    <row r="2659" spans="1:16" s="114" customFormat="1" ht="16.5" customHeight="1" x14ac:dyDescent="0.3">
      <c r="A2659" s="1344" t="s">
        <v>4471</v>
      </c>
      <c r="B2659" s="1345"/>
      <c r="C2659" s="1345"/>
      <c r="D2659" s="1345"/>
      <c r="E2659" s="1345"/>
      <c r="F2659" s="1346"/>
      <c r="G2659" s="1152">
        <f>TRUNC(SUM(G2656:G2657),2)</f>
        <v>8.81</v>
      </c>
      <c r="H2659" s="1230"/>
      <c r="J2659" s="432"/>
      <c r="K2659" s="432"/>
      <c r="L2659" s="432"/>
      <c r="M2659" s="432"/>
      <c r="N2659" s="432"/>
      <c r="O2659" s="432"/>
      <c r="P2659" s="433"/>
    </row>
    <row r="2660" spans="1:16" s="114" customFormat="1" ht="16.5" customHeight="1" x14ac:dyDescent="0.3">
      <c r="A2660" s="1344" t="s">
        <v>4472</v>
      </c>
      <c r="B2660" s="1345"/>
      <c r="C2660" s="1345"/>
      <c r="D2660" s="1345"/>
      <c r="E2660" s="1345"/>
      <c r="F2660" s="1346"/>
      <c r="G2660" s="1152">
        <f>TRUNC(SUM(G2658),2)</f>
        <v>5.73</v>
      </c>
      <c r="H2660" s="1230"/>
      <c r="J2660" s="432"/>
      <c r="K2660" s="432"/>
      <c r="L2660" s="432"/>
      <c r="M2660" s="432"/>
      <c r="N2660" s="432"/>
      <c r="O2660" s="432"/>
      <c r="P2660" s="433"/>
    </row>
    <row r="2661" spans="1:16" s="114" customFormat="1" ht="16.5" customHeight="1" x14ac:dyDescent="0.3">
      <c r="A2661" s="1156"/>
      <c r="B2661" s="1154"/>
      <c r="C2661" s="1154"/>
      <c r="D2661" s="1154"/>
      <c r="E2661" s="1154"/>
      <c r="F2661" s="1155" t="s">
        <v>4627</v>
      </c>
      <c r="G2661" s="1152">
        <f>TRUNC(SUM(G2659:G2660),2)</f>
        <v>14.54</v>
      </c>
      <c r="H2661" s="1230"/>
      <c r="J2661" s="1233"/>
      <c r="K2661" s="432"/>
      <c r="L2661" s="432"/>
      <c r="M2661" s="432"/>
      <c r="N2661" s="432"/>
      <c r="O2661" s="432"/>
      <c r="P2661" s="433"/>
    </row>
    <row r="2662" spans="1:16" s="879" customFormat="1" ht="14.25" customHeight="1" x14ac:dyDescent="0.3">
      <c r="A2662" s="906"/>
      <c r="B2662" s="801"/>
      <c r="C2662" s="906"/>
      <c r="D2662" s="913"/>
      <c r="E2662" s="906"/>
      <c r="F2662" s="906"/>
      <c r="G2662" s="910"/>
      <c r="H2662" s="1229"/>
    </row>
    <row r="2663" spans="1:16" s="879" customFormat="1" x14ac:dyDescent="0.3">
      <c r="A2663" s="906"/>
      <c r="B2663" s="801"/>
      <c r="C2663" s="906"/>
      <c r="D2663" s="913"/>
      <c r="E2663" s="906"/>
      <c r="F2663" s="906"/>
      <c r="G2663" s="910"/>
      <c r="H2663" s="1229"/>
    </row>
    <row r="2664" spans="1:16" s="893" customFormat="1" ht="26.4" x14ac:dyDescent="0.3">
      <c r="A2664" s="1141" t="s">
        <v>3135</v>
      </c>
      <c r="B2664" s="1142" t="s">
        <v>3136</v>
      </c>
      <c r="C2664" s="1143" t="s">
        <v>3137</v>
      </c>
      <c r="D2664" s="1143" t="s">
        <v>3138</v>
      </c>
      <c r="E2664" s="1144" t="s">
        <v>3139</v>
      </c>
      <c r="F2664" s="1145" t="s">
        <v>4625</v>
      </c>
      <c r="G2664" s="1146" t="s">
        <v>4626</v>
      </c>
      <c r="H2664" s="1230"/>
    </row>
    <row r="2665" spans="1:16" s="893" customFormat="1" ht="4.5" customHeight="1" x14ac:dyDescent="0.3">
      <c r="A2665" s="721"/>
      <c r="B2665" s="721"/>
      <c r="C2665" s="722"/>
      <c r="D2665" s="722"/>
      <c r="E2665" s="723"/>
      <c r="F2665" s="724"/>
      <c r="G2665" s="725"/>
      <c r="H2665" s="1230"/>
    </row>
    <row r="2666" spans="1:16" s="114" customFormat="1" ht="16.5" customHeight="1" x14ac:dyDescent="0.3">
      <c r="A2666" s="442" t="s">
        <v>1895</v>
      </c>
      <c r="B2666" s="1351" t="s">
        <v>3486</v>
      </c>
      <c r="C2666" s="1352"/>
      <c r="D2666" s="1352"/>
      <c r="E2666" s="1352"/>
      <c r="F2666" s="1352"/>
      <c r="G2666" s="1353"/>
      <c r="H2666" s="1230"/>
      <c r="J2666" s="432"/>
      <c r="K2666" s="432"/>
      <c r="L2666" s="432"/>
      <c r="M2666" s="432"/>
      <c r="N2666" s="432"/>
      <c r="O2666" s="432"/>
      <c r="P2666" s="433"/>
    </row>
    <row r="2667" spans="1:16" s="114" customFormat="1" ht="26.4" x14ac:dyDescent="0.3">
      <c r="A2667" s="442" t="s">
        <v>2503</v>
      </c>
      <c r="B2667" s="806" t="s">
        <v>2495</v>
      </c>
      <c r="C2667" s="443"/>
      <c r="D2667" s="443"/>
      <c r="E2667" s="444"/>
      <c r="F2667" s="444"/>
      <c r="G2667" s="445"/>
      <c r="H2667" s="1230"/>
      <c r="J2667" s="432"/>
      <c r="K2667" s="432"/>
      <c r="L2667" s="432"/>
      <c r="M2667" s="432"/>
      <c r="N2667" s="432"/>
      <c r="O2667" s="432"/>
      <c r="P2667" s="433"/>
    </row>
    <row r="2668" spans="1:16" s="114" customFormat="1" ht="26.4" x14ac:dyDescent="0.3">
      <c r="A2668" s="745"/>
      <c r="B2668" s="745" t="s">
        <v>3975</v>
      </c>
      <c r="C2668" s="531" t="s">
        <v>3141</v>
      </c>
      <c r="D2668" s="746" t="s">
        <v>3142</v>
      </c>
      <c r="E2668" s="419">
        <v>0.15937657091356003</v>
      </c>
      <c r="F2668" s="747">
        <v>20.02</v>
      </c>
      <c r="G2668" s="1163">
        <f>TRUNC(E2668*F2668,2)</f>
        <v>3.19</v>
      </c>
      <c r="H2668" s="1229"/>
      <c r="I2668" s="879"/>
      <c r="J2668" s="1234"/>
      <c r="K2668" s="879"/>
      <c r="L2668" s="432"/>
      <c r="M2668" s="432"/>
      <c r="N2668" s="432"/>
      <c r="O2668" s="432"/>
      <c r="P2668" s="433"/>
    </row>
    <row r="2669" spans="1:16" s="114" customFormat="1" x14ac:dyDescent="0.3">
      <c r="A2669" s="745"/>
      <c r="B2669" s="745" t="s">
        <v>3964</v>
      </c>
      <c r="C2669" s="531" t="s">
        <v>3141</v>
      </c>
      <c r="D2669" s="746" t="s">
        <v>3142</v>
      </c>
      <c r="E2669" s="419">
        <v>0.15934681180280852</v>
      </c>
      <c r="F2669" s="747">
        <v>16.87</v>
      </c>
      <c r="G2669" s="1163">
        <f>TRUNC(E2669*F2669,2)</f>
        <v>2.68</v>
      </c>
      <c r="H2669" s="1229"/>
      <c r="I2669" s="879"/>
      <c r="J2669" s="1234"/>
      <c r="K2669" s="879"/>
      <c r="L2669" s="432"/>
      <c r="M2669" s="432"/>
      <c r="N2669" s="432"/>
      <c r="O2669" s="432"/>
      <c r="P2669" s="433"/>
    </row>
    <row r="2670" spans="1:16" s="114" customFormat="1" x14ac:dyDescent="0.3">
      <c r="A2670" s="745"/>
      <c r="B2670" s="386" t="s">
        <v>3560</v>
      </c>
      <c r="C2670" s="383" t="s">
        <v>3145</v>
      </c>
      <c r="D2670" s="728" t="s">
        <v>3201</v>
      </c>
      <c r="E2670" s="419">
        <v>1</v>
      </c>
      <c r="F2670" s="419">
        <v>12.45</v>
      </c>
      <c r="G2670" s="1163">
        <f>TRUNC(E2670*F2670,2)</f>
        <v>12.45</v>
      </c>
      <c r="H2670" s="1229"/>
      <c r="I2670" s="879"/>
      <c r="J2670" s="1234"/>
      <c r="K2670" s="879"/>
      <c r="L2670" s="432"/>
      <c r="M2670" s="432"/>
      <c r="N2670" s="432"/>
      <c r="O2670" s="432"/>
      <c r="P2670" s="433"/>
    </row>
    <row r="2671" spans="1:16" s="114" customFormat="1" ht="16.5" customHeight="1" x14ac:dyDescent="0.3">
      <c r="A2671" s="1344" t="s">
        <v>4471</v>
      </c>
      <c r="B2671" s="1345"/>
      <c r="C2671" s="1345"/>
      <c r="D2671" s="1345"/>
      <c r="E2671" s="1345"/>
      <c r="F2671" s="1346"/>
      <c r="G2671" s="1152">
        <f>TRUNC(SUM(G2668:G2669),2)</f>
        <v>5.87</v>
      </c>
      <c r="H2671" s="1230"/>
      <c r="J2671" s="432"/>
      <c r="K2671" s="432"/>
      <c r="L2671" s="432"/>
      <c r="M2671" s="432"/>
      <c r="N2671" s="432"/>
      <c r="O2671" s="432"/>
      <c r="P2671" s="433"/>
    </row>
    <row r="2672" spans="1:16" s="114" customFormat="1" ht="16.5" customHeight="1" x14ac:dyDescent="0.3">
      <c r="A2672" s="1344" t="s">
        <v>4472</v>
      </c>
      <c r="B2672" s="1345"/>
      <c r="C2672" s="1345"/>
      <c r="D2672" s="1345"/>
      <c r="E2672" s="1345"/>
      <c r="F2672" s="1346"/>
      <c r="G2672" s="1152">
        <f>TRUNC(SUM(G2670),2)</f>
        <v>12.45</v>
      </c>
      <c r="H2672" s="1230"/>
      <c r="J2672" s="432"/>
      <c r="K2672" s="432"/>
      <c r="L2672" s="432"/>
      <c r="M2672" s="432"/>
      <c r="N2672" s="432"/>
      <c r="O2672" s="432"/>
      <c r="P2672" s="433"/>
    </row>
    <row r="2673" spans="1:16" s="114" customFormat="1" ht="16.5" customHeight="1" x14ac:dyDescent="0.3">
      <c r="A2673" s="1156"/>
      <c r="B2673" s="1154"/>
      <c r="C2673" s="1154"/>
      <c r="D2673" s="1154"/>
      <c r="E2673" s="1154"/>
      <c r="F2673" s="1155" t="s">
        <v>4627</v>
      </c>
      <c r="G2673" s="1152">
        <f>TRUNC(SUM(G2671:G2672),2)</f>
        <v>18.32</v>
      </c>
      <c r="H2673" s="1230"/>
      <c r="J2673" s="1233"/>
      <c r="K2673" s="432"/>
      <c r="L2673" s="432"/>
      <c r="M2673" s="432"/>
      <c r="N2673" s="432"/>
      <c r="O2673" s="432"/>
      <c r="P2673" s="433"/>
    </row>
    <row r="2674" spans="1:16" s="879" customFormat="1" ht="14.25" customHeight="1" x14ac:dyDescent="0.3">
      <c r="A2674" s="906"/>
      <c r="B2674" s="801"/>
      <c r="C2674" s="906"/>
      <c r="D2674" s="913"/>
      <c r="E2674" s="906"/>
      <c r="F2674" s="906"/>
      <c r="G2674" s="910"/>
      <c r="H2674" s="1229"/>
    </row>
    <row r="2675" spans="1:16" s="879" customFormat="1" x14ac:dyDescent="0.3">
      <c r="A2675" s="906"/>
      <c r="B2675" s="801"/>
      <c r="C2675" s="906"/>
      <c r="D2675" s="913"/>
      <c r="E2675" s="906"/>
      <c r="F2675" s="906"/>
      <c r="G2675" s="910"/>
      <c r="H2675" s="1229"/>
    </row>
    <row r="2676" spans="1:16" s="893" customFormat="1" ht="26.4" x14ac:dyDescent="0.3">
      <c r="A2676" s="1141" t="s">
        <v>3135</v>
      </c>
      <c r="B2676" s="1142" t="s">
        <v>3136</v>
      </c>
      <c r="C2676" s="1143" t="s">
        <v>3137</v>
      </c>
      <c r="D2676" s="1143" t="s">
        <v>3138</v>
      </c>
      <c r="E2676" s="1144" t="s">
        <v>3139</v>
      </c>
      <c r="F2676" s="1145" t="s">
        <v>4625</v>
      </c>
      <c r="G2676" s="1146" t="s">
        <v>4626</v>
      </c>
      <c r="H2676" s="1230"/>
    </row>
    <row r="2677" spans="1:16" s="893" customFormat="1" ht="4.5" customHeight="1" x14ac:dyDescent="0.3">
      <c r="A2677" s="721"/>
      <c r="B2677" s="721"/>
      <c r="C2677" s="722"/>
      <c r="D2677" s="722"/>
      <c r="E2677" s="723"/>
      <c r="F2677" s="724"/>
      <c r="G2677" s="725"/>
      <c r="H2677" s="1230"/>
    </row>
    <row r="2678" spans="1:16" s="114" customFormat="1" ht="16.5" customHeight="1" x14ac:dyDescent="0.3">
      <c r="A2678" s="442" t="s">
        <v>1895</v>
      </c>
      <c r="B2678" s="1351" t="s">
        <v>3486</v>
      </c>
      <c r="C2678" s="1352"/>
      <c r="D2678" s="1352"/>
      <c r="E2678" s="1352"/>
      <c r="F2678" s="1352"/>
      <c r="G2678" s="1353"/>
      <c r="H2678" s="1230"/>
      <c r="J2678" s="432"/>
      <c r="K2678" s="432"/>
      <c r="L2678" s="432"/>
      <c r="M2678" s="432"/>
      <c r="N2678" s="432"/>
      <c r="O2678" s="432"/>
      <c r="P2678" s="433"/>
    </row>
    <row r="2679" spans="1:16" s="114" customFormat="1" ht="26.4" x14ac:dyDescent="0.3">
      <c r="A2679" s="442" t="s">
        <v>2504</v>
      </c>
      <c r="B2679" s="806" t="s">
        <v>2496</v>
      </c>
      <c r="C2679" s="443"/>
      <c r="D2679" s="443"/>
      <c r="E2679" s="444"/>
      <c r="F2679" s="444"/>
      <c r="G2679" s="445"/>
      <c r="H2679" s="1230"/>
      <c r="J2679" s="432"/>
      <c r="K2679" s="432"/>
      <c r="L2679" s="432"/>
      <c r="M2679" s="432"/>
      <c r="N2679" s="432"/>
      <c r="O2679" s="432"/>
      <c r="P2679" s="433"/>
    </row>
    <row r="2680" spans="1:16" s="114" customFormat="1" ht="26.4" x14ac:dyDescent="0.3">
      <c r="A2680" s="745"/>
      <c r="B2680" s="745" t="s">
        <v>3975</v>
      </c>
      <c r="C2680" s="531" t="s">
        <v>3141</v>
      </c>
      <c r="D2680" s="746" t="s">
        <v>3142</v>
      </c>
      <c r="E2680" s="419">
        <v>0.15937657091356003</v>
      </c>
      <c r="F2680" s="747">
        <v>20.02</v>
      </c>
      <c r="G2680" s="1163">
        <f>TRUNC(E2680*F2680,2)</f>
        <v>3.19</v>
      </c>
      <c r="H2680" s="1229"/>
      <c r="I2680" s="879"/>
      <c r="J2680" s="1234"/>
      <c r="K2680" s="879"/>
      <c r="L2680" s="432"/>
      <c r="M2680" s="432"/>
      <c r="N2680" s="432"/>
      <c r="O2680" s="432"/>
      <c r="P2680" s="433"/>
    </row>
    <row r="2681" spans="1:16" s="114" customFormat="1" x14ac:dyDescent="0.3">
      <c r="A2681" s="745"/>
      <c r="B2681" s="745" t="s">
        <v>3964</v>
      </c>
      <c r="C2681" s="531" t="s">
        <v>3141</v>
      </c>
      <c r="D2681" s="746" t="s">
        <v>3142</v>
      </c>
      <c r="E2681" s="419">
        <v>0.15934681180280852</v>
      </c>
      <c r="F2681" s="747">
        <v>16.87</v>
      </c>
      <c r="G2681" s="1163">
        <f>TRUNC(E2681*F2681,2)</f>
        <v>2.68</v>
      </c>
      <c r="H2681" s="1229"/>
      <c r="I2681" s="879"/>
      <c r="J2681" s="1234"/>
      <c r="K2681" s="879"/>
      <c r="L2681" s="432"/>
      <c r="M2681" s="432"/>
      <c r="N2681" s="432"/>
      <c r="O2681" s="432"/>
      <c r="P2681" s="433"/>
    </row>
    <row r="2682" spans="1:16" s="114" customFormat="1" x14ac:dyDescent="0.3">
      <c r="A2682" s="745"/>
      <c r="B2682" s="386" t="s">
        <v>3541</v>
      </c>
      <c r="C2682" s="383" t="s">
        <v>3145</v>
      </c>
      <c r="D2682" s="728" t="s">
        <v>3201</v>
      </c>
      <c r="E2682" s="419">
        <v>1</v>
      </c>
      <c r="F2682" s="419">
        <v>10.89</v>
      </c>
      <c r="G2682" s="1163">
        <f>TRUNC(E2682*F2682,2)</f>
        <v>10.89</v>
      </c>
      <c r="H2682" s="1229"/>
      <c r="I2682" s="879"/>
      <c r="J2682" s="1234"/>
      <c r="K2682" s="879"/>
      <c r="L2682" s="432"/>
      <c r="M2682" s="432"/>
      <c r="N2682" s="432"/>
      <c r="O2682" s="432"/>
      <c r="P2682" s="433"/>
    </row>
    <row r="2683" spans="1:16" s="114" customFormat="1" ht="16.5" customHeight="1" x14ac:dyDescent="0.3">
      <c r="A2683" s="1344" t="s">
        <v>4471</v>
      </c>
      <c r="B2683" s="1345"/>
      <c r="C2683" s="1345"/>
      <c r="D2683" s="1345"/>
      <c r="E2683" s="1345"/>
      <c r="F2683" s="1346"/>
      <c r="G2683" s="1152">
        <f>TRUNC(SUM(G2680:G2681),2)</f>
        <v>5.87</v>
      </c>
      <c r="H2683" s="1230"/>
      <c r="J2683" s="432"/>
      <c r="K2683" s="432"/>
      <c r="L2683" s="432"/>
      <c r="M2683" s="432"/>
      <c r="N2683" s="432"/>
      <c r="O2683" s="432"/>
      <c r="P2683" s="433"/>
    </row>
    <row r="2684" spans="1:16" s="114" customFormat="1" ht="16.5" customHeight="1" x14ac:dyDescent="0.3">
      <c r="A2684" s="1344" t="s">
        <v>4472</v>
      </c>
      <c r="B2684" s="1345"/>
      <c r="C2684" s="1345"/>
      <c r="D2684" s="1345"/>
      <c r="E2684" s="1345"/>
      <c r="F2684" s="1346"/>
      <c r="G2684" s="1152">
        <f>TRUNC(SUM(G2682),2)</f>
        <v>10.89</v>
      </c>
      <c r="H2684" s="1230"/>
      <c r="J2684" s="432"/>
      <c r="K2684" s="432"/>
      <c r="L2684" s="432"/>
      <c r="M2684" s="432"/>
      <c r="N2684" s="432"/>
      <c r="O2684" s="432"/>
      <c r="P2684" s="433"/>
    </row>
    <row r="2685" spans="1:16" s="114" customFormat="1" ht="16.5" customHeight="1" x14ac:dyDescent="0.3">
      <c r="A2685" s="1156"/>
      <c r="B2685" s="1154"/>
      <c r="C2685" s="1154"/>
      <c r="D2685" s="1154"/>
      <c r="E2685" s="1154"/>
      <c r="F2685" s="1155" t="s">
        <v>4627</v>
      </c>
      <c r="G2685" s="1152">
        <f>TRUNC(SUM(G2683:G2684),2)</f>
        <v>16.760000000000002</v>
      </c>
      <c r="H2685" s="1230"/>
      <c r="J2685" s="1233"/>
      <c r="K2685" s="432"/>
      <c r="L2685" s="432"/>
      <c r="M2685" s="432"/>
      <c r="N2685" s="432"/>
      <c r="O2685" s="432"/>
      <c r="P2685" s="433"/>
    </row>
    <row r="2686" spans="1:16" s="879" customFormat="1" ht="14.25" customHeight="1" x14ac:dyDescent="0.3">
      <c r="A2686" s="906"/>
      <c r="B2686" s="801"/>
      <c r="C2686" s="906"/>
      <c r="D2686" s="913"/>
      <c r="E2686" s="906"/>
      <c r="F2686" s="906"/>
      <c r="G2686" s="910"/>
      <c r="H2686" s="1229"/>
    </row>
    <row r="2687" spans="1:16" s="879" customFormat="1" x14ac:dyDescent="0.3">
      <c r="A2687" s="906"/>
      <c r="B2687" s="801"/>
      <c r="C2687" s="906"/>
      <c r="D2687" s="913"/>
      <c r="E2687" s="906"/>
      <c r="F2687" s="906"/>
      <c r="G2687" s="910"/>
      <c r="H2687" s="1229"/>
    </row>
    <row r="2688" spans="1:16" s="893" customFormat="1" ht="26.4" x14ac:dyDescent="0.3">
      <c r="A2688" s="1141" t="s">
        <v>3135</v>
      </c>
      <c r="B2688" s="1142" t="s">
        <v>3136</v>
      </c>
      <c r="C2688" s="1143" t="s">
        <v>3137</v>
      </c>
      <c r="D2688" s="1143" t="s">
        <v>3138</v>
      </c>
      <c r="E2688" s="1144" t="s">
        <v>3139</v>
      </c>
      <c r="F2688" s="1145" t="s">
        <v>4625</v>
      </c>
      <c r="G2688" s="1146" t="s">
        <v>4626</v>
      </c>
      <c r="H2688" s="1230"/>
    </row>
    <row r="2689" spans="1:16" s="893" customFormat="1" ht="4.5" customHeight="1" x14ac:dyDescent="0.3">
      <c r="A2689" s="721"/>
      <c r="B2689" s="721"/>
      <c r="C2689" s="722"/>
      <c r="D2689" s="722"/>
      <c r="E2689" s="723"/>
      <c r="F2689" s="724"/>
      <c r="G2689" s="725"/>
      <c r="H2689" s="1230"/>
    </row>
    <row r="2690" spans="1:16" s="114" customFormat="1" ht="16.5" customHeight="1" x14ac:dyDescent="0.3">
      <c r="A2690" s="442" t="s">
        <v>1895</v>
      </c>
      <c r="B2690" s="1351" t="s">
        <v>3486</v>
      </c>
      <c r="C2690" s="1352"/>
      <c r="D2690" s="1352"/>
      <c r="E2690" s="1352"/>
      <c r="F2690" s="1352"/>
      <c r="G2690" s="1353"/>
      <c r="H2690" s="1230"/>
      <c r="J2690" s="432"/>
      <c r="K2690" s="432"/>
      <c r="L2690" s="432"/>
      <c r="M2690" s="432"/>
      <c r="N2690" s="432"/>
      <c r="O2690" s="432"/>
      <c r="P2690" s="433"/>
    </row>
    <row r="2691" spans="1:16" s="114" customFormat="1" ht="26.4" x14ac:dyDescent="0.3">
      <c r="A2691" s="442" t="s">
        <v>2505</v>
      </c>
      <c r="B2691" s="806" t="s">
        <v>2497</v>
      </c>
      <c r="C2691" s="443"/>
      <c r="D2691" s="443"/>
      <c r="E2691" s="444"/>
      <c r="F2691" s="444"/>
      <c r="G2691" s="445"/>
      <c r="H2691" s="1230"/>
      <c r="J2691" s="432"/>
      <c r="K2691" s="432"/>
      <c r="L2691" s="432"/>
      <c r="M2691" s="432"/>
      <c r="N2691" s="432"/>
      <c r="O2691" s="432"/>
      <c r="P2691" s="433"/>
    </row>
    <row r="2692" spans="1:16" s="114" customFormat="1" ht="26.4" x14ac:dyDescent="0.3">
      <c r="A2692" s="745"/>
      <c r="B2692" s="745" t="s">
        <v>3975</v>
      </c>
      <c r="C2692" s="531" t="s">
        <v>3141</v>
      </c>
      <c r="D2692" s="746" t="s">
        <v>3142</v>
      </c>
      <c r="E2692" s="419">
        <v>0.15937657091356006</v>
      </c>
      <c r="F2692" s="747">
        <v>20.02</v>
      </c>
      <c r="G2692" s="1163">
        <f>TRUNC(E2692*F2692,2)</f>
        <v>3.19</v>
      </c>
      <c r="H2692" s="1229"/>
      <c r="I2692" s="879"/>
      <c r="J2692" s="1234"/>
      <c r="K2692" s="879"/>
      <c r="L2692" s="432"/>
      <c r="M2692" s="432"/>
      <c r="N2692" s="432"/>
      <c r="O2692" s="432"/>
      <c r="P2692" s="433"/>
    </row>
    <row r="2693" spans="1:16" s="114" customFormat="1" x14ac:dyDescent="0.3">
      <c r="A2693" s="745"/>
      <c r="B2693" s="745" t="s">
        <v>3964</v>
      </c>
      <c r="C2693" s="531" t="s">
        <v>3141</v>
      </c>
      <c r="D2693" s="746" t="s">
        <v>3142</v>
      </c>
      <c r="E2693" s="419">
        <v>0.15934681180280855</v>
      </c>
      <c r="F2693" s="747">
        <v>16.87</v>
      </c>
      <c r="G2693" s="1163">
        <f>TRUNC(E2693*F2693,2)</f>
        <v>2.68</v>
      </c>
      <c r="H2693" s="1229"/>
      <c r="I2693" s="879"/>
      <c r="J2693" s="1234"/>
      <c r="K2693" s="879"/>
      <c r="L2693" s="432"/>
      <c r="M2693" s="432"/>
      <c r="N2693" s="432"/>
      <c r="O2693" s="432"/>
      <c r="P2693" s="433"/>
    </row>
    <row r="2694" spans="1:16" s="114" customFormat="1" x14ac:dyDescent="0.3">
      <c r="A2694" s="745"/>
      <c r="B2694" s="386" t="s">
        <v>3542</v>
      </c>
      <c r="C2694" s="383" t="s">
        <v>3145</v>
      </c>
      <c r="D2694" s="728" t="s">
        <v>3201</v>
      </c>
      <c r="E2694" s="419">
        <v>1</v>
      </c>
      <c r="F2694" s="419">
        <v>10.35</v>
      </c>
      <c r="G2694" s="1163">
        <f>TRUNC(E2694*F2694,2)</f>
        <v>10.35</v>
      </c>
      <c r="H2694" s="1229"/>
      <c r="I2694" s="879"/>
      <c r="J2694" s="1234"/>
      <c r="K2694" s="879"/>
      <c r="L2694" s="432"/>
      <c r="M2694" s="432"/>
      <c r="N2694" s="432"/>
      <c r="O2694" s="432"/>
      <c r="P2694" s="433"/>
    </row>
    <row r="2695" spans="1:16" s="114" customFormat="1" ht="16.5" customHeight="1" x14ac:dyDescent="0.3">
      <c r="A2695" s="1344" t="s">
        <v>4471</v>
      </c>
      <c r="B2695" s="1345"/>
      <c r="C2695" s="1345"/>
      <c r="D2695" s="1345"/>
      <c r="E2695" s="1345"/>
      <c r="F2695" s="1346"/>
      <c r="G2695" s="1152">
        <f>TRUNC(SUM(G2692:G2693),2)</f>
        <v>5.87</v>
      </c>
      <c r="H2695" s="1230"/>
      <c r="J2695" s="432"/>
      <c r="K2695" s="432"/>
      <c r="L2695" s="432"/>
      <c r="M2695" s="432"/>
      <c r="N2695" s="432"/>
      <c r="O2695" s="432"/>
      <c r="P2695" s="433"/>
    </row>
    <row r="2696" spans="1:16" s="114" customFormat="1" ht="16.5" customHeight="1" x14ac:dyDescent="0.3">
      <c r="A2696" s="1344" t="s">
        <v>4472</v>
      </c>
      <c r="B2696" s="1345"/>
      <c r="C2696" s="1345"/>
      <c r="D2696" s="1345"/>
      <c r="E2696" s="1345"/>
      <c r="F2696" s="1346"/>
      <c r="G2696" s="1152">
        <f>TRUNC(SUM(G2694),2)</f>
        <v>10.35</v>
      </c>
      <c r="H2696" s="1230"/>
      <c r="J2696" s="432"/>
      <c r="K2696" s="432"/>
      <c r="L2696" s="432"/>
      <c r="M2696" s="432"/>
      <c r="N2696" s="432"/>
      <c r="O2696" s="432"/>
      <c r="P2696" s="433"/>
    </row>
    <row r="2697" spans="1:16" s="114" customFormat="1" ht="16.5" customHeight="1" x14ac:dyDescent="0.3">
      <c r="A2697" s="1156"/>
      <c r="B2697" s="1154"/>
      <c r="C2697" s="1154"/>
      <c r="D2697" s="1154"/>
      <c r="E2697" s="1154"/>
      <c r="F2697" s="1155" t="s">
        <v>4627</v>
      </c>
      <c r="G2697" s="1152">
        <f>TRUNC(SUM(G2695:G2696),2)</f>
        <v>16.22</v>
      </c>
      <c r="H2697" s="1230"/>
      <c r="J2697" s="1233"/>
      <c r="K2697" s="432"/>
      <c r="L2697" s="432"/>
      <c r="M2697" s="432"/>
      <c r="N2697" s="432"/>
      <c r="O2697" s="432"/>
      <c r="P2697" s="433"/>
    </row>
    <row r="2698" spans="1:16" s="879" customFormat="1" ht="14.25" customHeight="1" x14ac:dyDescent="0.3">
      <c r="A2698" s="906"/>
      <c r="B2698" s="801"/>
      <c r="C2698" s="906"/>
      <c r="D2698" s="913"/>
      <c r="E2698" s="906"/>
      <c r="F2698" s="906"/>
      <c r="G2698" s="910"/>
      <c r="H2698" s="1229"/>
    </row>
    <row r="2699" spans="1:16" s="879" customFormat="1" x14ac:dyDescent="0.3">
      <c r="A2699" s="906"/>
      <c r="B2699" s="801"/>
      <c r="C2699" s="906"/>
      <c r="D2699" s="913"/>
      <c r="E2699" s="906"/>
      <c r="F2699" s="906"/>
      <c r="G2699" s="910"/>
      <c r="H2699" s="1229"/>
    </row>
    <row r="2700" spans="1:16" s="893" customFormat="1" ht="26.4" x14ac:dyDescent="0.3">
      <c r="A2700" s="1141" t="s">
        <v>3135</v>
      </c>
      <c r="B2700" s="1142" t="s">
        <v>3136</v>
      </c>
      <c r="C2700" s="1143" t="s">
        <v>3137</v>
      </c>
      <c r="D2700" s="1143" t="s">
        <v>3138</v>
      </c>
      <c r="E2700" s="1144" t="s">
        <v>3139</v>
      </c>
      <c r="F2700" s="1145" t="s">
        <v>4625</v>
      </c>
      <c r="G2700" s="1146" t="s">
        <v>4626</v>
      </c>
      <c r="H2700" s="1230"/>
    </row>
    <row r="2701" spans="1:16" s="893" customFormat="1" ht="4.5" customHeight="1" x14ac:dyDescent="0.3">
      <c r="A2701" s="721"/>
      <c r="B2701" s="721"/>
      <c r="C2701" s="722"/>
      <c r="D2701" s="722"/>
      <c r="E2701" s="723"/>
      <c r="F2701" s="724"/>
      <c r="G2701" s="725"/>
      <c r="H2701" s="1230"/>
    </row>
    <row r="2702" spans="1:16" s="114" customFormat="1" ht="16.5" customHeight="1" x14ac:dyDescent="0.3">
      <c r="A2702" s="442" t="s">
        <v>1895</v>
      </c>
      <c r="B2702" s="1351" t="s">
        <v>3486</v>
      </c>
      <c r="C2702" s="1352"/>
      <c r="D2702" s="1352"/>
      <c r="E2702" s="1352"/>
      <c r="F2702" s="1352"/>
      <c r="G2702" s="1353"/>
      <c r="H2702" s="1230"/>
      <c r="J2702" s="432"/>
      <c r="K2702" s="432"/>
      <c r="L2702" s="432"/>
      <c r="M2702" s="432"/>
      <c r="N2702" s="432"/>
      <c r="O2702" s="432"/>
      <c r="P2702" s="433"/>
    </row>
    <row r="2703" spans="1:16" s="114" customFormat="1" ht="26.4" x14ac:dyDescent="0.3">
      <c r="A2703" s="442" t="s">
        <v>2506</v>
      </c>
      <c r="B2703" s="806" t="s">
        <v>2498</v>
      </c>
      <c r="C2703" s="443"/>
      <c r="D2703" s="443"/>
      <c r="E2703" s="444"/>
      <c r="F2703" s="444"/>
      <c r="G2703" s="445"/>
      <c r="H2703" s="1230"/>
      <c r="J2703" s="432"/>
      <c r="K2703" s="432"/>
      <c r="L2703" s="432"/>
      <c r="M2703" s="432"/>
      <c r="N2703" s="432"/>
      <c r="O2703" s="432"/>
      <c r="P2703" s="433"/>
    </row>
    <row r="2704" spans="1:16" s="114" customFormat="1" ht="26.4" x14ac:dyDescent="0.3">
      <c r="A2704" s="745"/>
      <c r="B2704" s="745" t="s">
        <v>3975</v>
      </c>
      <c r="C2704" s="531" t="s">
        <v>3141</v>
      </c>
      <c r="D2704" s="746" t="s">
        <v>3142</v>
      </c>
      <c r="E2704" s="419">
        <v>0.15937657091356003</v>
      </c>
      <c r="F2704" s="747">
        <v>20.02</v>
      </c>
      <c r="G2704" s="1163">
        <f>TRUNC(E2704*F2704,2)</f>
        <v>3.19</v>
      </c>
      <c r="H2704" s="1229"/>
      <c r="I2704" s="879"/>
      <c r="J2704" s="1234"/>
      <c r="K2704" s="879"/>
      <c r="L2704" s="432"/>
      <c r="M2704" s="432"/>
      <c r="N2704" s="432"/>
      <c r="O2704" s="432"/>
      <c r="P2704" s="433"/>
    </row>
    <row r="2705" spans="1:16" s="114" customFormat="1" x14ac:dyDescent="0.3">
      <c r="A2705" s="745"/>
      <c r="B2705" s="745" t="s">
        <v>3964</v>
      </c>
      <c r="C2705" s="531" t="s">
        <v>3141</v>
      </c>
      <c r="D2705" s="746" t="s">
        <v>3142</v>
      </c>
      <c r="E2705" s="419">
        <v>0.15934681180280852</v>
      </c>
      <c r="F2705" s="747">
        <v>16.87</v>
      </c>
      <c r="G2705" s="1163">
        <f>TRUNC(E2705*F2705,2)</f>
        <v>2.68</v>
      </c>
      <c r="H2705" s="1229"/>
      <c r="I2705" s="879"/>
      <c r="J2705" s="1234"/>
      <c r="K2705" s="879"/>
      <c r="L2705" s="432"/>
      <c r="M2705" s="432"/>
      <c r="N2705" s="432"/>
      <c r="O2705" s="432"/>
      <c r="P2705" s="433"/>
    </row>
    <row r="2706" spans="1:16" s="114" customFormat="1" x14ac:dyDescent="0.3">
      <c r="A2706" s="745"/>
      <c r="B2706" s="386" t="s">
        <v>3543</v>
      </c>
      <c r="C2706" s="383" t="s">
        <v>3145</v>
      </c>
      <c r="D2706" s="728" t="s">
        <v>3201</v>
      </c>
      <c r="E2706" s="419">
        <v>1</v>
      </c>
      <c r="F2706" s="419">
        <v>8.7100000000000009</v>
      </c>
      <c r="G2706" s="1163">
        <f>TRUNC(E2706*F2706,2)</f>
        <v>8.7100000000000009</v>
      </c>
      <c r="H2706" s="1229"/>
      <c r="I2706" s="879"/>
      <c r="J2706" s="1234"/>
      <c r="K2706" s="879"/>
      <c r="L2706" s="432"/>
      <c r="M2706" s="432"/>
      <c r="N2706" s="432"/>
      <c r="O2706" s="432"/>
      <c r="P2706" s="433"/>
    </row>
    <row r="2707" spans="1:16" s="114" customFormat="1" ht="16.5" customHeight="1" x14ac:dyDescent="0.3">
      <c r="A2707" s="1344" t="s">
        <v>4471</v>
      </c>
      <c r="B2707" s="1345"/>
      <c r="C2707" s="1345"/>
      <c r="D2707" s="1345"/>
      <c r="E2707" s="1345"/>
      <c r="F2707" s="1346"/>
      <c r="G2707" s="1152">
        <f>TRUNC(SUM(G2704:G2705),2)</f>
        <v>5.87</v>
      </c>
      <c r="H2707" s="1230"/>
      <c r="J2707" s="432"/>
      <c r="K2707" s="432"/>
      <c r="L2707" s="432"/>
      <c r="M2707" s="432"/>
      <c r="N2707" s="432"/>
      <c r="O2707" s="432"/>
      <c r="P2707" s="433"/>
    </row>
    <row r="2708" spans="1:16" s="114" customFormat="1" ht="16.5" customHeight="1" x14ac:dyDescent="0.3">
      <c r="A2708" s="1344" t="s">
        <v>4472</v>
      </c>
      <c r="B2708" s="1345"/>
      <c r="C2708" s="1345"/>
      <c r="D2708" s="1345"/>
      <c r="E2708" s="1345"/>
      <c r="F2708" s="1346"/>
      <c r="G2708" s="1152">
        <f>TRUNC(SUM(G2706),2)</f>
        <v>8.7100000000000009</v>
      </c>
      <c r="H2708" s="1230"/>
      <c r="J2708" s="432"/>
      <c r="K2708" s="432"/>
      <c r="L2708" s="432"/>
      <c r="M2708" s="432"/>
      <c r="N2708" s="432"/>
      <c r="O2708" s="432"/>
      <c r="P2708" s="433"/>
    </row>
    <row r="2709" spans="1:16" s="114" customFormat="1" ht="16.5" customHeight="1" x14ac:dyDescent="0.3">
      <c r="A2709" s="1156"/>
      <c r="B2709" s="1154"/>
      <c r="C2709" s="1154"/>
      <c r="D2709" s="1154"/>
      <c r="E2709" s="1154"/>
      <c r="F2709" s="1155" t="s">
        <v>4627</v>
      </c>
      <c r="G2709" s="1152">
        <f>TRUNC(SUM(G2707:G2708),2)</f>
        <v>14.58</v>
      </c>
      <c r="H2709" s="1230"/>
      <c r="J2709" s="1233"/>
      <c r="K2709" s="432"/>
      <c r="L2709" s="432"/>
      <c r="M2709" s="432"/>
      <c r="N2709" s="432"/>
      <c r="O2709" s="432"/>
      <c r="P2709" s="433"/>
    </row>
    <row r="2710" spans="1:16" s="879" customFormat="1" ht="14.25" customHeight="1" x14ac:dyDescent="0.3">
      <c r="A2710" s="906"/>
      <c r="B2710" s="801"/>
      <c r="C2710" s="906"/>
      <c r="D2710" s="913"/>
      <c r="E2710" s="906"/>
      <c r="F2710" s="906"/>
      <c r="G2710" s="910"/>
      <c r="H2710" s="1229"/>
    </row>
    <row r="2711" spans="1:16" s="879" customFormat="1" x14ac:dyDescent="0.3">
      <c r="A2711" s="906"/>
      <c r="B2711" s="801"/>
      <c r="C2711" s="906"/>
      <c r="D2711" s="913"/>
      <c r="E2711" s="906"/>
      <c r="F2711" s="906"/>
      <c r="G2711" s="910"/>
      <c r="H2711" s="1229"/>
    </row>
    <row r="2712" spans="1:16" s="893" customFormat="1" ht="26.4" x14ac:dyDescent="0.3">
      <c r="A2712" s="1141" t="s">
        <v>3135</v>
      </c>
      <c r="B2712" s="1142" t="s">
        <v>3136</v>
      </c>
      <c r="C2712" s="1143" t="s">
        <v>3137</v>
      </c>
      <c r="D2712" s="1143" t="s">
        <v>3138</v>
      </c>
      <c r="E2712" s="1144" t="s">
        <v>3139</v>
      </c>
      <c r="F2712" s="1145" t="s">
        <v>4625</v>
      </c>
      <c r="G2712" s="1146" t="s">
        <v>4626</v>
      </c>
      <c r="H2712" s="1230"/>
    </row>
    <row r="2713" spans="1:16" s="893" customFormat="1" ht="4.5" customHeight="1" x14ac:dyDescent="0.3">
      <c r="A2713" s="721"/>
      <c r="B2713" s="721"/>
      <c r="C2713" s="722"/>
      <c r="D2713" s="722"/>
      <c r="E2713" s="723"/>
      <c r="F2713" s="724"/>
      <c r="G2713" s="725"/>
      <c r="H2713" s="1230"/>
    </row>
    <row r="2714" spans="1:16" s="114" customFormat="1" ht="16.5" customHeight="1" x14ac:dyDescent="0.3">
      <c r="A2714" s="442" t="s">
        <v>1895</v>
      </c>
      <c r="B2714" s="1351" t="s">
        <v>3486</v>
      </c>
      <c r="C2714" s="1352"/>
      <c r="D2714" s="1352"/>
      <c r="E2714" s="1352"/>
      <c r="F2714" s="1352"/>
      <c r="G2714" s="1353"/>
      <c r="H2714" s="1230"/>
      <c r="J2714" s="432"/>
      <c r="K2714" s="432"/>
      <c r="L2714" s="432"/>
      <c r="M2714" s="432"/>
      <c r="N2714" s="432"/>
      <c r="O2714" s="432"/>
      <c r="P2714" s="433"/>
    </row>
    <row r="2715" spans="1:16" s="114" customFormat="1" ht="26.4" x14ac:dyDescent="0.3">
      <c r="A2715" s="442" t="s">
        <v>2507</v>
      </c>
      <c r="B2715" s="806" t="s">
        <v>2499</v>
      </c>
      <c r="C2715" s="443"/>
      <c r="D2715" s="443"/>
      <c r="E2715" s="444"/>
      <c r="F2715" s="444"/>
      <c r="G2715" s="445"/>
      <c r="H2715" s="1230"/>
      <c r="J2715" s="432"/>
      <c r="K2715" s="432"/>
      <c r="L2715" s="432"/>
      <c r="M2715" s="432"/>
      <c r="N2715" s="432"/>
      <c r="O2715" s="432"/>
      <c r="P2715" s="433"/>
    </row>
    <row r="2716" spans="1:16" s="114" customFormat="1" ht="16.5" customHeight="1" x14ac:dyDescent="0.3">
      <c r="A2716" s="745"/>
      <c r="B2716" s="745" t="s">
        <v>3975</v>
      </c>
      <c r="C2716" s="531" t="s">
        <v>3141</v>
      </c>
      <c r="D2716" s="746" t="s">
        <v>3142</v>
      </c>
      <c r="E2716" s="419">
        <v>0.15937657091356003</v>
      </c>
      <c r="F2716" s="747">
        <v>20.02</v>
      </c>
      <c r="G2716" s="1163">
        <f>TRUNC(E2716*F2716,2)</f>
        <v>3.19</v>
      </c>
      <c r="H2716" s="1229"/>
      <c r="I2716" s="879"/>
      <c r="J2716" s="1234"/>
      <c r="K2716" s="879"/>
      <c r="L2716" s="432"/>
      <c r="M2716" s="432"/>
      <c r="N2716" s="432"/>
      <c r="O2716" s="432"/>
      <c r="P2716" s="433"/>
    </row>
    <row r="2717" spans="1:16" s="114" customFormat="1" x14ac:dyDescent="0.3">
      <c r="A2717" s="745"/>
      <c r="B2717" s="745" t="s">
        <v>3964</v>
      </c>
      <c r="C2717" s="531" t="s">
        <v>3141</v>
      </c>
      <c r="D2717" s="746" t="s">
        <v>3142</v>
      </c>
      <c r="E2717" s="419">
        <v>0.15934681180280849</v>
      </c>
      <c r="F2717" s="747">
        <v>16.87</v>
      </c>
      <c r="G2717" s="1163">
        <f>TRUNC(E2717*F2717,2)</f>
        <v>2.68</v>
      </c>
      <c r="H2717" s="1229"/>
      <c r="I2717" s="879"/>
      <c r="J2717" s="1234"/>
      <c r="K2717" s="879"/>
      <c r="L2717" s="432"/>
      <c r="M2717" s="432"/>
      <c r="N2717" s="432"/>
      <c r="O2717" s="432"/>
      <c r="P2717" s="433"/>
    </row>
    <row r="2718" spans="1:16" s="114" customFormat="1" ht="16.5" customHeight="1" x14ac:dyDescent="0.3">
      <c r="A2718" s="745"/>
      <c r="B2718" s="386" t="s">
        <v>3544</v>
      </c>
      <c r="C2718" s="383" t="s">
        <v>3145</v>
      </c>
      <c r="D2718" s="728" t="s">
        <v>3201</v>
      </c>
      <c r="E2718" s="419">
        <v>1</v>
      </c>
      <c r="F2718" s="419">
        <v>6.36</v>
      </c>
      <c r="G2718" s="1163">
        <f>TRUNC(E2718*F2718,2)</f>
        <v>6.36</v>
      </c>
      <c r="H2718" s="1229"/>
      <c r="I2718" s="879"/>
      <c r="J2718" s="1234"/>
      <c r="K2718" s="879"/>
      <c r="L2718" s="432"/>
      <c r="M2718" s="432"/>
      <c r="N2718" s="432"/>
      <c r="O2718" s="432"/>
      <c r="P2718" s="433"/>
    </row>
    <row r="2719" spans="1:16" s="114" customFormat="1" ht="16.5" customHeight="1" x14ac:dyDescent="0.3">
      <c r="A2719" s="1344" t="s">
        <v>4471</v>
      </c>
      <c r="B2719" s="1345"/>
      <c r="C2719" s="1345"/>
      <c r="D2719" s="1345"/>
      <c r="E2719" s="1345"/>
      <c r="F2719" s="1346"/>
      <c r="G2719" s="1152">
        <f>TRUNC(SUM(G2716:G2717),2)</f>
        <v>5.87</v>
      </c>
      <c r="H2719" s="1230"/>
      <c r="J2719" s="432"/>
      <c r="K2719" s="432"/>
      <c r="L2719" s="432"/>
      <c r="M2719" s="432"/>
      <c r="N2719" s="432"/>
      <c r="O2719" s="432"/>
      <c r="P2719" s="433"/>
    </row>
    <row r="2720" spans="1:16" s="114" customFormat="1" x14ac:dyDescent="0.3">
      <c r="A2720" s="1344" t="s">
        <v>4472</v>
      </c>
      <c r="B2720" s="1345"/>
      <c r="C2720" s="1345"/>
      <c r="D2720" s="1345"/>
      <c r="E2720" s="1345"/>
      <c r="F2720" s="1346"/>
      <c r="G2720" s="1152">
        <f>TRUNC(SUM(G2718),2)</f>
        <v>6.36</v>
      </c>
      <c r="H2720" s="1230"/>
      <c r="J2720" s="432"/>
      <c r="K2720" s="432"/>
      <c r="L2720" s="432"/>
      <c r="M2720" s="432"/>
      <c r="N2720" s="432"/>
      <c r="O2720" s="432"/>
      <c r="P2720" s="433"/>
    </row>
    <row r="2721" spans="1:16" s="114" customFormat="1" ht="16.5" customHeight="1" x14ac:dyDescent="0.3">
      <c r="A2721" s="1156"/>
      <c r="B2721" s="1154"/>
      <c r="C2721" s="1154"/>
      <c r="D2721" s="1154"/>
      <c r="E2721" s="1154"/>
      <c r="F2721" s="1155" t="s">
        <v>4627</v>
      </c>
      <c r="G2721" s="1152">
        <f>TRUNC(SUM(G2719:G2720),2)</f>
        <v>12.23</v>
      </c>
      <c r="H2721" s="1230"/>
      <c r="J2721" s="1233"/>
      <c r="K2721" s="432"/>
      <c r="L2721" s="432"/>
      <c r="M2721" s="432"/>
      <c r="N2721" s="432"/>
      <c r="O2721" s="432"/>
      <c r="P2721" s="433"/>
    </row>
    <row r="2722" spans="1:16" s="879" customFormat="1" ht="14.25" customHeight="1" x14ac:dyDescent="0.3">
      <c r="A2722" s="906"/>
      <c r="B2722" s="801"/>
      <c r="C2722" s="906"/>
      <c r="D2722" s="913"/>
      <c r="E2722" s="906"/>
      <c r="F2722" s="906"/>
      <c r="G2722" s="910"/>
      <c r="H2722" s="1229"/>
    </row>
    <row r="2723" spans="1:16" s="879" customFormat="1" x14ac:dyDescent="0.3">
      <c r="A2723" s="906"/>
      <c r="B2723" s="801"/>
      <c r="C2723" s="906"/>
      <c r="D2723" s="913"/>
      <c r="E2723" s="906"/>
      <c r="F2723" s="906"/>
      <c r="G2723" s="910"/>
      <c r="H2723" s="1229"/>
    </row>
    <row r="2724" spans="1:16" s="893" customFormat="1" ht="26.4" x14ac:dyDescent="0.3">
      <c r="A2724" s="1141" t="s">
        <v>3135</v>
      </c>
      <c r="B2724" s="1142" t="s">
        <v>3136</v>
      </c>
      <c r="C2724" s="1143" t="s">
        <v>3137</v>
      </c>
      <c r="D2724" s="1143" t="s">
        <v>3138</v>
      </c>
      <c r="E2724" s="1144" t="s">
        <v>3139</v>
      </c>
      <c r="F2724" s="1145" t="s">
        <v>4625</v>
      </c>
      <c r="G2724" s="1146" t="s">
        <v>4626</v>
      </c>
      <c r="H2724" s="1230"/>
    </row>
    <row r="2725" spans="1:16" s="893" customFormat="1" ht="4.5" customHeight="1" x14ac:dyDescent="0.3">
      <c r="A2725" s="721"/>
      <c r="B2725" s="721"/>
      <c r="C2725" s="722"/>
      <c r="D2725" s="722"/>
      <c r="E2725" s="723"/>
      <c r="F2725" s="724"/>
      <c r="G2725" s="725"/>
      <c r="H2725" s="1230"/>
    </row>
    <row r="2726" spans="1:16" s="114" customFormat="1" ht="16.5" customHeight="1" x14ac:dyDescent="0.3">
      <c r="A2726" s="442" t="s">
        <v>1897</v>
      </c>
      <c r="B2726" s="1351" t="s">
        <v>1912</v>
      </c>
      <c r="C2726" s="1352"/>
      <c r="D2726" s="1352"/>
      <c r="E2726" s="1352"/>
      <c r="F2726" s="1352"/>
      <c r="G2726" s="1353"/>
      <c r="H2726" s="1230"/>
      <c r="J2726" s="432"/>
      <c r="K2726" s="432"/>
      <c r="L2726" s="432"/>
      <c r="M2726" s="432"/>
      <c r="N2726" s="432"/>
      <c r="O2726" s="432"/>
      <c r="P2726" s="433"/>
    </row>
    <row r="2727" spans="1:16" s="114" customFormat="1" ht="39.6" x14ac:dyDescent="0.3">
      <c r="A2727" s="442" t="s">
        <v>2517</v>
      </c>
      <c r="B2727" s="806" t="s">
        <v>2510</v>
      </c>
      <c r="C2727" s="443"/>
      <c r="D2727" s="443"/>
      <c r="E2727" s="444"/>
      <c r="F2727" s="444"/>
      <c r="G2727" s="445"/>
      <c r="H2727" s="1230"/>
      <c r="J2727" s="432"/>
      <c r="K2727" s="432"/>
      <c r="L2727" s="432"/>
      <c r="M2727" s="432"/>
      <c r="N2727" s="432"/>
      <c r="O2727" s="432"/>
      <c r="P2727" s="433"/>
    </row>
    <row r="2728" spans="1:16" s="114" customFormat="1" ht="26.4" x14ac:dyDescent="0.3">
      <c r="A2728" s="745"/>
      <c r="B2728" s="745" t="s">
        <v>3975</v>
      </c>
      <c r="C2728" s="531" t="s">
        <v>3141</v>
      </c>
      <c r="D2728" s="746" t="s">
        <v>3142</v>
      </c>
      <c r="E2728" s="419">
        <v>0.79767973742236797</v>
      </c>
      <c r="F2728" s="747">
        <v>20.02</v>
      </c>
      <c r="G2728" s="1163">
        <f>TRUNC(E2728*F2728,2)</f>
        <v>15.96</v>
      </c>
      <c r="H2728" s="1229"/>
      <c r="I2728" s="879"/>
      <c r="J2728" s="1234"/>
      <c r="K2728" s="879"/>
      <c r="L2728" s="432"/>
      <c r="M2728" s="432"/>
      <c r="N2728" s="432"/>
      <c r="O2728" s="432"/>
      <c r="P2728" s="433"/>
    </row>
    <row r="2729" spans="1:16" s="114" customFormat="1" x14ac:dyDescent="0.3">
      <c r="A2729" s="745"/>
      <c r="B2729" s="745" t="s">
        <v>3964</v>
      </c>
      <c r="C2729" s="531" t="s">
        <v>3141</v>
      </c>
      <c r="D2729" s="746" t="s">
        <v>3142</v>
      </c>
      <c r="E2729" s="419">
        <v>0.79767973742236797</v>
      </c>
      <c r="F2729" s="747">
        <v>16.87</v>
      </c>
      <c r="G2729" s="1163">
        <f>TRUNC(E2729*F2729,2)</f>
        <v>13.45</v>
      </c>
      <c r="H2729" s="1229"/>
      <c r="I2729" s="879"/>
      <c r="J2729" s="1234"/>
      <c r="K2729" s="879"/>
      <c r="L2729" s="432"/>
      <c r="M2729" s="432"/>
      <c r="N2729" s="432"/>
      <c r="O2729" s="432"/>
      <c r="P2729" s="433"/>
    </row>
    <row r="2730" spans="1:16" s="114" customFormat="1" ht="39.6" x14ac:dyDescent="0.3">
      <c r="A2730" s="745"/>
      <c r="B2730" s="386" t="s">
        <v>3545</v>
      </c>
      <c r="C2730" s="383" t="s">
        <v>3145</v>
      </c>
      <c r="D2730" s="728" t="s">
        <v>3133</v>
      </c>
      <c r="E2730" s="419">
        <v>1</v>
      </c>
      <c r="F2730" s="419">
        <v>126.46</v>
      </c>
      <c r="G2730" s="1163">
        <f>TRUNC(E2730*F2730,2)</f>
        <v>126.46</v>
      </c>
      <c r="H2730" s="1229"/>
      <c r="I2730" s="879"/>
      <c r="J2730" s="1234"/>
      <c r="K2730" s="879"/>
      <c r="L2730" s="432"/>
      <c r="M2730" s="432"/>
      <c r="N2730" s="432"/>
      <c r="O2730" s="432"/>
      <c r="P2730" s="433"/>
    </row>
    <row r="2731" spans="1:16" s="114" customFormat="1" ht="16.5" customHeight="1" x14ac:dyDescent="0.3">
      <c r="A2731" s="1344" t="s">
        <v>4471</v>
      </c>
      <c r="B2731" s="1345"/>
      <c r="C2731" s="1345"/>
      <c r="D2731" s="1345"/>
      <c r="E2731" s="1345"/>
      <c r="F2731" s="1346"/>
      <c r="G2731" s="1152">
        <f>TRUNC(SUM(G2728:G2729),2)</f>
        <v>29.41</v>
      </c>
      <c r="H2731" s="1230"/>
      <c r="J2731" s="432"/>
      <c r="K2731" s="432"/>
      <c r="L2731" s="432"/>
      <c r="M2731" s="432"/>
      <c r="N2731" s="432"/>
      <c r="O2731" s="432"/>
      <c r="P2731" s="433"/>
    </row>
    <row r="2732" spans="1:16" s="114" customFormat="1" x14ac:dyDescent="0.3">
      <c r="A2732" s="1344" t="s">
        <v>4472</v>
      </c>
      <c r="B2732" s="1345"/>
      <c r="C2732" s="1345"/>
      <c r="D2732" s="1345"/>
      <c r="E2732" s="1345"/>
      <c r="F2732" s="1346"/>
      <c r="G2732" s="1152">
        <f>TRUNC(SUM(G2730),2)</f>
        <v>126.46</v>
      </c>
      <c r="H2732" s="1230"/>
      <c r="J2732" s="432"/>
      <c r="K2732" s="432"/>
      <c r="L2732" s="432"/>
      <c r="M2732" s="432"/>
      <c r="N2732" s="432"/>
      <c r="O2732" s="432"/>
      <c r="P2732" s="433"/>
    </row>
    <row r="2733" spans="1:16" s="114" customFormat="1" ht="16.5" customHeight="1" x14ac:dyDescent="0.3">
      <c r="A2733" s="1156"/>
      <c r="B2733" s="1154"/>
      <c r="C2733" s="1154"/>
      <c r="D2733" s="1154"/>
      <c r="E2733" s="1154"/>
      <c r="F2733" s="1155" t="s">
        <v>4627</v>
      </c>
      <c r="G2733" s="1152">
        <f>TRUNC(SUM(G2731:G2732),2)</f>
        <v>155.87</v>
      </c>
      <c r="H2733" s="1230"/>
      <c r="J2733" s="1233"/>
      <c r="K2733" s="432"/>
      <c r="L2733" s="432"/>
      <c r="M2733" s="432"/>
      <c r="N2733" s="432"/>
      <c r="O2733" s="432"/>
      <c r="P2733" s="433"/>
    </row>
    <row r="2734" spans="1:16" s="879" customFormat="1" ht="14.25" customHeight="1" x14ac:dyDescent="0.3">
      <c r="A2734" s="906"/>
      <c r="B2734" s="801"/>
      <c r="C2734" s="906"/>
      <c r="D2734" s="913"/>
      <c r="E2734" s="906"/>
      <c r="F2734" s="906"/>
      <c r="G2734" s="910"/>
      <c r="H2734" s="1229"/>
    </row>
    <row r="2735" spans="1:16" s="879" customFormat="1" x14ac:dyDescent="0.3">
      <c r="A2735" s="906"/>
      <c r="B2735" s="801"/>
      <c r="C2735" s="906"/>
      <c r="D2735" s="913"/>
      <c r="E2735" s="906"/>
      <c r="F2735" s="906"/>
      <c r="G2735" s="910"/>
      <c r="H2735" s="1229"/>
    </row>
    <row r="2736" spans="1:16" s="893" customFormat="1" ht="26.4" x14ac:dyDescent="0.3">
      <c r="A2736" s="1141" t="s">
        <v>3135</v>
      </c>
      <c r="B2736" s="1142" t="s">
        <v>3136</v>
      </c>
      <c r="C2736" s="1143" t="s">
        <v>3137</v>
      </c>
      <c r="D2736" s="1143" t="s">
        <v>3138</v>
      </c>
      <c r="E2736" s="1144" t="s">
        <v>3139</v>
      </c>
      <c r="F2736" s="1145" t="s">
        <v>4625</v>
      </c>
      <c r="G2736" s="1146" t="s">
        <v>4626</v>
      </c>
      <c r="H2736" s="1230"/>
    </row>
    <row r="2737" spans="1:16" s="893" customFormat="1" ht="4.5" customHeight="1" x14ac:dyDescent="0.3">
      <c r="A2737" s="721"/>
      <c r="B2737" s="721"/>
      <c r="C2737" s="722"/>
      <c r="D2737" s="722"/>
      <c r="E2737" s="723"/>
      <c r="F2737" s="724"/>
      <c r="G2737" s="725"/>
      <c r="H2737" s="1230"/>
    </row>
    <row r="2738" spans="1:16" s="114" customFormat="1" ht="16.5" customHeight="1" x14ac:dyDescent="0.3">
      <c r="A2738" s="442" t="s">
        <v>1897</v>
      </c>
      <c r="B2738" s="1351" t="s">
        <v>1912</v>
      </c>
      <c r="C2738" s="1352"/>
      <c r="D2738" s="1352"/>
      <c r="E2738" s="1352"/>
      <c r="F2738" s="1352"/>
      <c r="G2738" s="1353"/>
      <c r="H2738" s="1230"/>
      <c r="J2738" s="432"/>
      <c r="K2738" s="432"/>
      <c r="L2738" s="432"/>
      <c r="M2738" s="432"/>
      <c r="N2738" s="432"/>
      <c r="O2738" s="432"/>
      <c r="P2738" s="433"/>
    </row>
    <row r="2739" spans="1:16" s="114" customFormat="1" ht="39.6" x14ac:dyDescent="0.3">
      <c r="A2739" s="442" t="s">
        <v>2518</v>
      </c>
      <c r="B2739" s="806" t="s">
        <v>2511</v>
      </c>
      <c r="C2739" s="443"/>
      <c r="D2739" s="443"/>
      <c r="E2739" s="444"/>
      <c r="F2739" s="444"/>
      <c r="G2739" s="445"/>
      <c r="H2739" s="1230"/>
      <c r="J2739" s="432"/>
      <c r="K2739" s="432"/>
      <c r="L2739" s="432"/>
      <c r="M2739" s="432"/>
      <c r="N2739" s="432"/>
      <c r="O2739" s="432"/>
      <c r="P2739" s="433"/>
    </row>
    <row r="2740" spans="1:16" s="114" customFormat="1" ht="26.4" x14ac:dyDescent="0.3">
      <c r="A2740" s="745"/>
      <c r="B2740" s="745" t="s">
        <v>3975</v>
      </c>
      <c r="C2740" s="531" t="s">
        <v>3141</v>
      </c>
      <c r="D2740" s="746" t="s">
        <v>3142</v>
      </c>
      <c r="E2740" s="419">
        <v>0.79767973742236786</v>
      </c>
      <c r="F2740" s="747">
        <v>20.02</v>
      </c>
      <c r="G2740" s="1163">
        <f>TRUNC(E2740*F2740,2)</f>
        <v>15.96</v>
      </c>
      <c r="H2740" s="1229"/>
      <c r="I2740" s="879"/>
      <c r="J2740" s="1234"/>
      <c r="K2740" s="879"/>
      <c r="L2740" s="432"/>
      <c r="M2740" s="432"/>
      <c r="N2740" s="432"/>
      <c r="O2740" s="432"/>
      <c r="P2740" s="433"/>
    </row>
    <row r="2741" spans="1:16" s="114" customFormat="1" x14ac:dyDescent="0.3">
      <c r="A2741" s="745"/>
      <c r="B2741" s="745" t="s">
        <v>3964</v>
      </c>
      <c r="C2741" s="531" t="s">
        <v>3141</v>
      </c>
      <c r="D2741" s="746" t="s">
        <v>3142</v>
      </c>
      <c r="E2741" s="419">
        <v>0.79767973742236786</v>
      </c>
      <c r="F2741" s="747">
        <v>16.87</v>
      </c>
      <c r="G2741" s="1163">
        <f>TRUNC(E2741*F2741,2)</f>
        <v>13.45</v>
      </c>
      <c r="H2741" s="1229"/>
      <c r="I2741" s="879"/>
      <c r="J2741" s="1234"/>
      <c r="K2741" s="879"/>
      <c r="L2741" s="432"/>
      <c r="M2741" s="432"/>
      <c r="N2741" s="432"/>
      <c r="O2741" s="432"/>
      <c r="P2741" s="433"/>
    </row>
    <row r="2742" spans="1:16" s="114" customFormat="1" ht="16.5" customHeight="1" x14ac:dyDescent="0.3">
      <c r="A2742" s="745"/>
      <c r="B2742" s="386" t="s">
        <v>3546</v>
      </c>
      <c r="C2742" s="383" t="s">
        <v>3145</v>
      </c>
      <c r="D2742" s="728" t="s">
        <v>3133</v>
      </c>
      <c r="E2742" s="419">
        <v>1</v>
      </c>
      <c r="F2742" s="419">
        <v>100.34</v>
      </c>
      <c r="G2742" s="1163">
        <f>TRUNC(E2742*F2742,2)</f>
        <v>100.34</v>
      </c>
      <c r="H2742" s="1229"/>
      <c r="I2742" s="879"/>
      <c r="J2742" s="1234"/>
      <c r="K2742" s="879"/>
      <c r="L2742" s="432"/>
      <c r="M2742" s="432"/>
      <c r="N2742" s="432"/>
      <c r="O2742" s="432"/>
      <c r="P2742" s="433"/>
    </row>
    <row r="2743" spans="1:16" s="114" customFormat="1" ht="16.5" customHeight="1" x14ac:dyDescent="0.3">
      <c r="A2743" s="1344" t="s">
        <v>4471</v>
      </c>
      <c r="B2743" s="1345"/>
      <c r="C2743" s="1345"/>
      <c r="D2743" s="1345"/>
      <c r="E2743" s="1345"/>
      <c r="F2743" s="1346"/>
      <c r="G2743" s="1152">
        <f>TRUNC(SUM(G2740:G2741),2)</f>
        <v>29.41</v>
      </c>
      <c r="H2743" s="1230"/>
      <c r="J2743" s="432"/>
      <c r="K2743" s="432"/>
      <c r="L2743" s="432"/>
      <c r="M2743" s="432"/>
      <c r="N2743" s="432"/>
      <c r="O2743" s="432"/>
      <c r="P2743" s="433"/>
    </row>
    <row r="2744" spans="1:16" s="114" customFormat="1" x14ac:dyDescent="0.3">
      <c r="A2744" s="1344" t="s">
        <v>4472</v>
      </c>
      <c r="B2744" s="1345"/>
      <c r="C2744" s="1345"/>
      <c r="D2744" s="1345"/>
      <c r="E2744" s="1345"/>
      <c r="F2744" s="1346"/>
      <c r="G2744" s="1152">
        <f>TRUNC(SUM(G2742),2)</f>
        <v>100.34</v>
      </c>
      <c r="H2744" s="1230"/>
      <c r="J2744" s="432"/>
      <c r="K2744" s="432"/>
      <c r="L2744" s="432"/>
      <c r="M2744" s="432"/>
      <c r="N2744" s="432"/>
      <c r="O2744" s="432"/>
      <c r="P2744" s="433"/>
    </row>
    <row r="2745" spans="1:16" s="114" customFormat="1" ht="16.5" customHeight="1" x14ac:dyDescent="0.3">
      <c r="A2745" s="1156"/>
      <c r="B2745" s="1154"/>
      <c r="C2745" s="1154"/>
      <c r="D2745" s="1154"/>
      <c r="E2745" s="1154"/>
      <c r="F2745" s="1155" t="s">
        <v>4627</v>
      </c>
      <c r="G2745" s="1152">
        <f>TRUNC(SUM(G2743:G2744),2)</f>
        <v>129.75</v>
      </c>
      <c r="H2745" s="1230"/>
      <c r="J2745" s="1233"/>
      <c r="K2745" s="432"/>
      <c r="L2745" s="432"/>
      <c r="M2745" s="432"/>
      <c r="N2745" s="432"/>
      <c r="O2745" s="432"/>
      <c r="P2745" s="433"/>
    </row>
    <row r="2746" spans="1:16" s="879" customFormat="1" ht="14.25" customHeight="1" x14ac:dyDescent="0.3">
      <c r="A2746" s="906"/>
      <c r="B2746" s="801"/>
      <c r="C2746" s="906"/>
      <c r="D2746" s="913"/>
      <c r="E2746" s="906"/>
      <c r="F2746" s="906"/>
      <c r="G2746" s="910"/>
      <c r="H2746" s="1229"/>
    </row>
    <row r="2747" spans="1:16" s="879" customFormat="1" x14ac:dyDescent="0.3">
      <c r="A2747" s="906"/>
      <c r="B2747" s="801"/>
      <c r="C2747" s="906"/>
      <c r="D2747" s="913"/>
      <c r="E2747" s="906"/>
      <c r="F2747" s="906"/>
      <c r="G2747" s="910"/>
      <c r="H2747" s="1229"/>
    </row>
    <row r="2748" spans="1:16" s="893" customFormat="1" ht="26.4" x14ac:dyDescent="0.3">
      <c r="A2748" s="1141" t="s">
        <v>3135</v>
      </c>
      <c r="B2748" s="1142" t="s">
        <v>3136</v>
      </c>
      <c r="C2748" s="1143" t="s">
        <v>3137</v>
      </c>
      <c r="D2748" s="1143" t="s">
        <v>3138</v>
      </c>
      <c r="E2748" s="1144" t="s">
        <v>3139</v>
      </c>
      <c r="F2748" s="1145" t="s">
        <v>4625</v>
      </c>
      <c r="G2748" s="1146" t="s">
        <v>4626</v>
      </c>
      <c r="H2748" s="1230"/>
    </row>
    <row r="2749" spans="1:16" s="893" customFormat="1" ht="4.5" customHeight="1" x14ac:dyDescent="0.3">
      <c r="A2749" s="721"/>
      <c r="B2749" s="721"/>
      <c r="C2749" s="722"/>
      <c r="D2749" s="722"/>
      <c r="E2749" s="723"/>
      <c r="F2749" s="724"/>
      <c r="G2749" s="725"/>
      <c r="H2749" s="1230"/>
    </row>
    <row r="2750" spans="1:16" s="114" customFormat="1" ht="16.5" customHeight="1" x14ac:dyDescent="0.3">
      <c r="A2750" s="442" t="s">
        <v>1897</v>
      </c>
      <c r="B2750" s="1351" t="s">
        <v>1912</v>
      </c>
      <c r="C2750" s="1352"/>
      <c r="D2750" s="1352"/>
      <c r="E2750" s="1352"/>
      <c r="F2750" s="1352"/>
      <c r="G2750" s="1353"/>
      <c r="H2750" s="1230"/>
      <c r="J2750" s="432"/>
      <c r="K2750" s="432"/>
      <c r="L2750" s="432"/>
      <c r="M2750" s="432"/>
      <c r="N2750" s="432"/>
      <c r="O2750" s="432"/>
      <c r="P2750" s="433"/>
    </row>
    <row r="2751" spans="1:16" s="114" customFormat="1" ht="39.6" x14ac:dyDescent="0.3">
      <c r="A2751" s="442" t="s">
        <v>2519</v>
      </c>
      <c r="B2751" s="806" t="s">
        <v>2512</v>
      </c>
      <c r="C2751" s="443"/>
      <c r="D2751" s="443"/>
      <c r="E2751" s="444"/>
      <c r="F2751" s="444"/>
      <c r="G2751" s="445"/>
      <c r="H2751" s="1230"/>
      <c r="J2751" s="432"/>
      <c r="K2751" s="432"/>
      <c r="L2751" s="432"/>
      <c r="M2751" s="432"/>
      <c r="N2751" s="432"/>
      <c r="O2751" s="432"/>
      <c r="P2751" s="433"/>
    </row>
    <row r="2752" spans="1:16" s="114" customFormat="1" ht="26.4" x14ac:dyDescent="0.3">
      <c r="A2752" s="745"/>
      <c r="B2752" s="745" t="s">
        <v>3975</v>
      </c>
      <c r="C2752" s="531" t="s">
        <v>3141</v>
      </c>
      <c r="D2752" s="746" t="s">
        <v>3142</v>
      </c>
      <c r="E2752" s="419">
        <v>0.79767973742236797</v>
      </c>
      <c r="F2752" s="747">
        <v>20.02</v>
      </c>
      <c r="G2752" s="1163">
        <f>TRUNC(E2752*F2752,2)</f>
        <v>15.96</v>
      </c>
      <c r="H2752" s="1229"/>
      <c r="I2752" s="879"/>
      <c r="J2752" s="1234"/>
      <c r="K2752" s="879"/>
      <c r="L2752" s="432"/>
      <c r="M2752" s="432"/>
      <c r="N2752" s="432"/>
      <c r="O2752" s="432"/>
      <c r="P2752" s="433"/>
    </row>
    <row r="2753" spans="1:16" s="114" customFormat="1" x14ac:dyDescent="0.3">
      <c r="A2753" s="745"/>
      <c r="B2753" s="745" t="s">
        <v>3964</v>
      </c>
      <c r="C2753" s="531" t="s">
        <v>3141</v>
      </c>
      <c r="D2753" s="746" t="s">
        <v>3142</v>
      </c>
      <c r="E2753" s="419">
        <v>0.79767973742236786</v>
      </c>
      <c r="F2753" s="747">
        <v>16.87</v>
      </c>
      <c r="G2753" s="1163">
        <f>TRUNC(E2753*F2753,2)</f>
        <v>13.45</v>
      </c>
      <c r="H2753" s="1229"/>
      <c r="I2753" s="879"/>
      <c r="J2753" s="1234"/>
      <c r="K2753" s="879"/>
      <c r="L2753" s="432"/>
      <c r="M2753" s="432"/>
      <c r="N2753" s="432"/>
      <c r="O2753" s="432"/>
      <c r="P2753" s="433"/>
    </row>
    <row r="2754" spans="1:16" s="114" customFormat="1" ht="39.6" x14ac:dyDescent="0.3">
      <c r="A2754" s="745"/>
      <c r="B2754" s="386" t="s">
        <v>3547</v>
      </c>
      <c r="C2754" s="383" t="s">
        <v>3145</v>
      </c>
      <c r="D2754" s="728" t="s">
        <v>3133</v>
      </c>
      <c r="E2754" s="419">
        <v>1</v>
      </c>
      <c r="F2754" s="419">
        <v>96.03</v>
      </c>
      <c r="G2754" s="1163">
        <f>TRUNC(E2754*F2754,2)</f>
        <v>96.03</v>
      </c>
      <c r="H2754" s="1229"/>
      <c r="I2754" s="879"/>
      <c r="J2754" s="1234"/>
      <c r="K2754" s="879"/>
      <c r="L2754" s="432"/>
      <c r="M2754" s="432"/>
      <c r="N2754" s="432"/>
      <c r="O2754" s="432"/>
      <c r="P2754" s="433"/>
    </row>
    <row r="2755" spans="1:16" s="114" customFormat="1" ht="16.5" customHeight="1" x14ac:dyDescent="0.3">
      <c r="A2755" s="1344" t="s">
        <v>4471</v>
      </c>
      <c r="B2755" s="1345"/>
      <c r="C2755" s="1345"/>
      <c r="D2755" s="1345"/>
      <c r="E2755" s="1345"/>
      <c r="F2755" s="1346"/>
      <c r="G2755" s="1152">
        <f>TRUNC(SUM(G2752:G2753),2)</f>
        <v>29.41</v>
      </c>
      <c r="H2755" s="1230"/>
      <c r="J2755" s="432"/>
      <c r="K2755" s="432"/>
      <c r="L2755" s="432"/>
      <c r="M2755" s="432"/>
      <c r="N2755" s="432"/>
      <c r="O2755" s="432"/>
      <c r="P2755" s="433"/>
    </row>
    <row r="2756" spans="1:16" s="114" customFormat="1" ht="16.5" customHeight="1" x14ac:dyDescent="0.3">
      <c r="A2756" s="1344" t="s">
        <v>4472</v>
      </c>
      <c r="B2756" s="1345"/>
      <c r="C2756" s="1345"/>
      <c r="D2756" s="1345"/>
      <c r="E2756" s="1345"/>
      <c r="F2756" s="1346"/>
      <c r="G2756" s="1152">
        <f>TRUNC(SUM(G2754),2)</f>
        <v>96.03</v>
      </c>
      <c r="H2756" s="1230"/>
      <c r="J2756" s="432"/>
      <c r="K2756" s="432"/>
      <c r="L2756" s="432"/>
      <c r="M2756" s="432"/>
      <c r="N2756" s="432"/>
      <c r="O2756" s="432"/>
      <c r="P2756" s="433"/>
    </row>
    <row r="2757" spans="1:16" s="114" customFormat="1" ht="16.5" customHeight="1" x14ac:dyDescent="0.3">
      <c r="A2757" s="1156"/>
      <c r="B2757" s="1154"/>
      <c r="C2757" s="1154"/>
      <c r="D2757" s="1154"/>
      <c r="E2757" s="1154"/>
      <c r="F2757" s="1155" t="s">
        <v>4627</v>
      </c>
      <c r="G2757" s="1152">
        <f>TRUNC(SUM(G2755:G2756),2)</f>
        <v>125.44</v>
      </c>
      <c r="H2757" s="1230"/>
      <c r="J2757" s="1233"/>
      <c r="K2757" s="432"/>
      <c r="L2757" s="432"/>
      <c r="M2757" s="432"/>
      <c r="N2757" s="432"/>
      <c r="O2757" s="432"/>
      <c r="P2757" s="433"/>
    </row>
    <row r="2758" spans="1:16" s="879" customFormat="1" ht="14.25" customHeight="1" x14ac:dyDescent="0.3">
      <c r="A2758" s="906"/>
      <c r="B2758" s="801"/>
      <c r="C2758" s="906"/>
      <c r="D2758" s="913"/>
      <c r="E2758" s="906"/>
      <c r="F2758" s="906"/>
      <c r="G2758" s="910"/>
      <c r="H2758" s="1229"/>
    </row>
    <row r="2759" spans="1:16" s="879" customFormat="1" x14ac:dyDescent="0.3">
      <c r="A2759" s="906"/>
      <c r="B2759" s="801"/>
      <c r="C2759" s="906"/>
      <c r="D2759" s="913"/>
      <c r="E2759" s="906"/>
      <c r="F2759" s="906"/>
      <c r="G2759" s="910"/>
      <c r="H2759" s="1229"/>
    </row>
    <row r="2760" spans="1:16" s="893" customFormat="1" ht="26.4" x14ac:dyDescent="0.3">
      <c r="A2760" s="1141" t="s">
        <v>3135</v>
      </c>
      <c r="B2760" s="1142" t="s">
        <v>3136</v>
      </c>
      <c r="C2760" s="1143" t="s">
        <v>3137</v>
      </c>
      <c r="D2760" s="1143" t="s">
        <v>3138</v>
      </c>
      <c r="E2760" s="1144" t="s">
        <v>3139</v>
      </c>
      <c r="F2760" s="1145" t="s">
        <v>4625</v>
      </c>
      <c r="G2760" s="1146" t="s">
        <v>4626</v>
      </c>
      <c r="H2760" s="1230"/>
    </row>
    <row r="2761" spans="1:16" s="893" customFormat="1" ht="4.5" customHeight="1" x14ac:dyDescent="0.3">
      <c r="A2761" s="721"/>
      <c r="B2761" s="721"/>
      <c r="C2761" s="722"/>
      <c r="D2761" s="722"/>
      <c r="E2761" s="723"/>
      <c r="F2761" s="724"/>
      <c r="G2761" s="725"/>
      <c r="H2761" s="1230"/>
    </row>
    <row r="2762" spans="1:16" s="114" customFormat="1" ht="16.5" customHeight="1" x14ac:dyDescent="0.3">
      <c r="A2762" s="442" t="s">
        <v>1897</v>
      </c>
      <c r="B2762" s="1351" t="s">
        <v>1912</v>
      </c>
      <c r="C2762" s="1352"/>
      <c r="D2762" s="1352"/>
      <c r="E2762" s="1352"/>
      <c r="F2762" s="1352"/>
      <c r="G2762" s="1353"/>
      <c r="H2762" s="1230"/>
      <c r="J2762" s="432"/>
      <c r="K2762" s="432"/>
      <c r="L2762" s="432"/>
      <c r="M2762" s="432"/>
      <c r="N2762" s="432"/>
      <c r="O2762" s="432"/>
      <c r="P2762" s="433"/>
    </row>
    <row r="2763" spans="1:16" s="114" customFormat="1" ht="26.4" x14ac:dyDescent="0.3">
      <c r="A2763" s="442" t="s">
        <v>2520</v>
      </c>
      <c r="B2763" s="806" t="s">
        <v>2513</v>
      </c>
      <c r="C2763" s="443"/>
      <c r="D2763" s="443"/>
      <c r="E2763" s="444"/>
      <c r="F2763" s="444"/>
      <c r="G2763" s="445"/>
      <c r="H2763" s="1230"/>
      <c r="J2763" s="432"/>
      <c r="K2763" s="432"/>
      <c r="L2763" s="432"/>
      <c r="M2763" s="432"/>
      <c r="N2763" s="432"/>
      <c r="O2763" s="432"/>
      <c r="P2763" s="433"/>
    </row>
    <row r="2764" spans="1:16" s="114" customFormat="1" ht="26.4" x14ac:dyDescent="0.3">
      <c r="A2764" s="745"/>
      <c r="B2764" s="745" t="s">
        <v>3975</v>
      </c>
      <c r="C2764" s="531" t="s">
        <v>3141</v>
      </c>
      <c r="D2764" s="746" t="s">
        <v>3142</v>
      </c>
      <c r="E2764" s="419">
        <v>0.23906485637034006</v>
      </c>
      <c r="F2764" s="747">
        <v>20.02</v>
      </c>
      <c r="G2764" s="1163">
        <f>TRUNC(E2764*F2764,2)</f>
        <v>4.78</v>
      </c>
      <c r="H2764" s="1229"/>
      <c r="I2764" s="879"/>
      <c r="J2764" s="1234"/>
      <c r="K2764" s="879"/>
      <c r="L2764" s="432"/>
      <c r="M2764" s="432"/>
      <c r="N2764" s="432"/>
      <c r="O2764" s="432"/>
      <c r="P2764" s="433"/>
    </row>
    <row r="2765" spans="1:16" s="114" customFormat="1" x14ac:dyDescent="0.3">
      <c r="A2765" s="745"/>
      <c r="B2765" s="745" t="s">
        <v>3964</v>
      </c>
      <c r="C2765" s="531" t="s">
        <v>3141</v>
      </c>
      <c r="D2765" s="746" t="s">
        <v>3142</v>
      </c>
      <c r="E2765" s="419">
        <v>0.23925663730629412</v>
      </c>
      <c r="F2765" s="747">
        <v>16.87</v>
      </c>
      <c r="G2765" s="1163">
        <f>TRUNC(E2765*F2765,2)</f>
        <v>4.03</v>
      </c>
      <c r="H2765" s="1229"/>
      <c r="I2765" s="879"/>
      <c r="J2765" s="1234"/>
      <c r="K2765" s="879"/>
      <c r="L2765" s="432"/>
      <c r="M2765" s="432"/>
      <c r="N2765" s="432"/>
      <c r="O2765" s="432"/>
      <c r="P2765" s="433"/>
    </row>
    <row r="2766" spans="1:16" s="114" customFormat="1" x14ac:dyDescent="0.3">
      <c r="A2766" s="745"/>
      <c r="B2766" s="386" t="s">
        <v>3548</v>
      </c>
      <c r="C2766" s="383" t="s">
        <v>3145</v>
      </c>
      <c r="D2766" s="728" t="s">
        <v>3133</v>
      </c>
      <c r="E2766" s="419">
        <v>1</v>
      </c>
      <c r="F2766" s="419">
        <v>55.94</v>
      </c>
      <c r="G2766" s="1163">
        <f>TRUNC(E2766*F2766,2)</f>
        <v>55.94</v>
      </c>
      <c r="H2766" s="1229"/>
      <c r="I2766" s="879"/>
      <c r="J2766" s="1234"/>
      <c r="K2766" s="879"/>
      <c r="L2766" s="432"/>
      <c r="M2766" s="432"/>
      <c r="N2766" s="432"/>
      <c r="O2766" s="432"/>
      <c r="P2766" s="433"/>
    </row>
    <row r="2767" spans="1:16" s="114" customFormat="1" ht="16.5" customHeight="1" x14ac:dyDescent="0.3">
      <c r="A2767" s="1344" t="s">
        <v>4471</v>
      </c>
      <c r="B2767" s="1345"/>
      <c r="C2767" s="1345"/>
      <c r="D2767" s="1345"/>
      <c r="E2767" s="1345"/>
      <c r="F2767" s="1346"/>
      <c r="G2767" s="1152">
        <f>TRUNC(SUM(G2764:G2765),2)</f>
        <v>8.81</v>
      </c>
      <c r="H2767" s="1230"/>
      <c r="J2767" s="432"/>
      <c r="K2767" s="432"/>
      <c r="L2767" s="432"/>
      <c r="M2767" s="432"/>
      <c r="N2767" s="432"/>
      <c r="O2767" s="432"/>
      <c r="P2767" s="433"/>
    </row>
    <row r="2768" spans="1:16" s="114" customFormat="1" ht="16.5" customHeight="1" x14ac:dyDescent="0.3">
      <c r="A2768" s="1344" t="s">
        <v>4472</v>
      </c>
      <c r="B2768" s="1345"/>
      <c r="C2768" s="1345"/>
      <c r="D2768" s="1345"/>
      <c r="E2768" s="1345"/>
      <c r="F2768" s="1346"/>
      <c r="G2768" s="1152">
        <f>TRUNC(SUM(G2766),2)</f>
        <v>55.94</v>
      </c>
      <c r="H2768" s="1230"/>
      <c r="J2768" s="432"/>
      <c r="K2768" s="432"/>
      <c r="L2768" s="432"/>
      <c r="M2768" s="432"/>
      <c r="N2768" s="432"/>
      <c r="O2768" s="432"/>
      <c r="P2768" s="433"/>
    </row>
    <row r="2769" spans="1:16" s="114" customFormat="1" ht="16.5" customHeight="1" x14ac:dyDescent="0.3">
      <c r="A2769" s="1156"/>
      <c r="B2769" s="1154"/>
      <c r="C2769" s="1154"/>
      <c r="D2769" s="1154"/>
      <c r="E2769" s="1154"/>
      <c r="F2769" s="1155" t="s">
        <v>4627</v>
      </c>
      <c r="G2769" s="1152">
        <f>TRUNC(SUM(G2767:G2768),2)</f>
        <v>64.75</v>
      </c>
      <c r="H2769" s="1230"/>
      <c r="J2769" s="1233"/>
      <c r="K2769" s="432"/>
      <c r="L2769" s="432"/>
      <c r="M2769" s="432"/>
      <c r="N2769" s="432"/>
      <c r="O2769" s="432"/>
      <c r="P2769" s="433"/>
    </row>
    <row r="2770" spans="1:16" s="879" customFormat="1" ht="14.25" customHeight="1" x14ac:dyDescent="0.3">
      <c r="A2770" s="906"/>
      <c r="B2770" s="801"/>
      <c r="C2770" s="906"/>
      <c r="D2770" s="913"/>
      <c r="E2770" s="906"/>
      <c r="F2770" s="906"/>
      <c r="G2770" s="910"/>
      <c r="H2770" s="1229"/>
    </row>
    <row r="2771" spans="1:16" s="879" customFormat="1" x14ac:dyDescent="0.3">
      <c r="A2771" s="906"/>
      <c r="B2771" s="801"/>
      <c r="C2771" s="906"/>
      <c r="D2771" s="913"/>
      <c r="E2771" s="906"/>
      <c r="F2771" s="906"/>
      <c r="G2771" s="910"/>
      <c r="H2771" s="1229"/>
    </row>
    <row r="2772" spans="1:16" s="893" customFormat="1" ht="26.4" x14ac:dyDescent="0.3">
      <c r="A2772" s="1141" t="s">
        <v>3135</v>
      </c>
      <c r="B2772" s="1142" t="s">
        <v>3136</v>
      </c>
      <c r="C2772" s="1143" t="s">
        <v>3137</v>
      </c>
      <c r="D2772" s="1143" t="s">
        <v>3138</v>
      </c>
      <c r="E2772" s="1144" t="s">
        <v>3139</v>
      </c>
      <c r="F2772" s="1145" t="s">
        <v>4625</v>
      </c>
      <c r="G2772" s="1146" t="s">
        <v>4626</v>
      </c>
      <c r="H2772" s="1230"/>
    </row>
    <row r="2773" spans="1:16" s="893" customFormat="1" ht="4.5" customHeight="1" x14ac:dyDescent="0.3">
      <c r="A2773" s="721"/>
      <c r="B2773" s="721"/>
      <c r="C2773" s="722"/>
      <c r="D2773" s="722"/>
      <c r="E2773" s="723"/>
      <c r="F2773" s="724"/>
      <c r="G2773" s="725"/>
      <c r="H2773" s="1230"/>
    </row>
    <row r="2774" spans="1:16" s="114" customFormat="1" ht="16.5" customHeight="1" x14ac:dyDescent="0.3">
      <c r="A2774" s="442" t="s">
        <v>1897</v>
      </c>
      <c r="B2774" s="1351" t="s">
        <v>1912</v>
      </c>
      <c r="C2774" s="1352"/>
      <c r="D2774" s="1352"/>
      <c r="E2774" s="1352"/>
      <c r="F2774" s="1352"/>
      <c r="G2774" s="1353"/>
      <c r="H2774" s="1230"/>
      <c r="J2774" s="432"/>
      <c r="K2774" s="432"/>
      <c r="L2774" s="432"/>
      <c r="M2774" s="432"/>
      <c r="N2774" s="432"/>
      <c r="O2774" s="432"/>
      <c r="P2774" s="433"/>
    </row>
    <row r="2775" spans="1:16" s="114" customFormat="1" ht="26.4" x14ac:dyDescent="0.3">
      <c r="A2775" s="442" t="s">
        <v>2521</v>
      </c>
      <c r="B2775" s="806" t="s">
        <v>2514</v>
      </c>
      <c r="C2775" s="443"/>
      <c r="D2775" s="443"/>
      <c r="E2775" s="444"/>
      <c r="F2775" s="444"/>
      <c r="G2775" s="445"/>
      <c r="H2775" s="1230"/>
      <c r="J2775" s="432"/>
      <c r="K2775" s="432"/>
      <c r="L2775" s="432"/>
      <c r="M2775" s="432"/>
      <c r="N2775" s="432"/>
      <c r="O2775" s="432"/>
      <c r="P2775" s="433"/>
    </row>
    <row r="2776" spans="1:16" s="114" customFormat="1" ht="16.5" customHeight="1" x14ac:dyDescent="0.3">
      <c r="A2776" s="455"/>
      <c r="B2776" s="745" t="s">
        <v>3975</v>
      </c>
      <c r="C2776" s="531" t="s">
        <v>3141</v>
      </c>
      <c r="D2776" s="746" t="s">
        <v>3142</v>
      </c>
      <c r="E2776" s="419">
        <v>0.23906485637034006</v>
      </c>
      <c r="F2776" s="747">
        <v>20.02</v>
      </c>
      <c r="G2776" s="1163">
        <f>TRUNC(E2776*F2776,2)</f>
        <v>4.78</v>
      </c>
      <c r="H2776" s="1229"/>
      <c r="I2776" s="879"/>
      <c r="J2776" s="1234"/>
      <c r="K2776" s="879"/>
      <c r="L2776" s="432"/>
      <c r="M2776" s="432"/>
      <c r="N2776" s="432"/>
      <c r="O2776" s="432"/>
      <c r="P2776" s="433"/>
    </row>
    <row r="2777" spans="1:16" s="114" customFormat="1" x14ac:dyDescent="0.3">
      <c r="A2777" s="455"/>
      <c r="B2777" s="745" t="s">
        <v>3964</v>
      </c>
      <c r="C2777" s="531" t="s">
        <v>3141</v>
      </c>
      <c r="D2777" s="746" t="s">
        <v>3142</v>
      </c>
      <c r="E2777" s="419">
        <v>0.23925663730629412</v>
      </c>
      <c r="F2777" s="747">
        <v>16.87</v>
      </c>
      <c r="G2777" s="1163">
        <f>TRUNC(E2777*F2777,2)</f>
        <v>4.03</v>
      </c>
      <c r="H2777" s="1229"/>
      <c r="I2777" s="879"/>
      <c r="J2777" s="1234"/>
      <c r="K2777" s="879"/>
      <c r="L2777" s="432"/>
      <c r="M2777" s="432"/>
      <c r="N2777" s="432"/>
      <c r="O2777" s="432"/>
      <c r="P2777" s="433"/>
    </row>
    <row r="2778" spans="1:16" s="114" customFormat="1" ht="16.5" customHeight="1" x14ac:dyDescent="0.3">
      <c r="A2778" s="382"/>
      <c r="B2778" s="386" t="s">
        <v>3549</v>
      </c>
      <c r="C2778" s="383" t="s">
        <v>3145</v>
      </c>
      <c r="D2778" s="728" t="s">
        <v>3133</v>
      </c>
      <c r="E2778" s="419">
        <v>1</v>
      </c>
      <c r="F2778" s="419">
        <v>48.45</v>
      </c>
      <c r="G2778" s="1163">
        <f>TRUNC(E2778*F2778,2)</f>
        <v>48.45</v>
      </c>
      <c r="H2778" s="1229"/>
      <c r="I2778" s="879"/>
      <c r="J2778" s="1234"/>
      <c r="K2778" s="879"/>
      <c r="L2778" s="432"/>
      <c r="M2778" s="432"/>
      <c r="N2778" s="432"/>
      <c r="O2778" s="432"/>
      <c r="P2778" s="433"/>
    </row>
    <row r="2779" spans="1:16" s="114" customFormat="1" ht="16.5" customHeight="1" x14ac:dyDescent="0.3">
      <c r="A2779" s="1344" t="s">
        <v>4471</v>
      </c>
      <c r="B2779" s="1345"/>
      <c r="C2779" s="1345"/>
      <c r="D2779" s="1345"/>
      <c r="E2779" s="1345"/>
      <c r="F2779" s="1346"/>
      <c r="G2779" s="1152">
        <f>TRUNC(SUM(G2776:G2777),2)</f>
        <v>8.81</v>
      </c>
      <c r="H2779" s="1230"/>
      <c r="J2779" s="432"/>
      <c r="K2779" s="432"/>
      <c r="L2779" s="432"/>
      <c r="M2779" s="432"/>
      <c r="N2779" s="432"/>
      <c r="O2779" s="432"/>
      <c r="P2779" s="433"/>
    </row>
    <row r="2780" spans="1:16" s="114" customFormat="1" x14ac:dyDescent="0.3">
      <c r="A2780" s="1344" t="s">
        <v>4472</v>
      </c>
      <c r="B2780" s="1345"/>
      <c r="C2780" s="1345"/>
      <c r="D2780" s="1345"/>
      <c r="E2780" s="1345"/>
      <c r="F2780" s="1346"/>
      <c r="G2780" s="1152">
        <f>TRUNC(SUM(G2778),2)</f>
        <v>48.45</v>
      </c>
      <c r="H2780" s="1230"/>
      <c r="J2780" s="432"/>
      <c r="K2780" s="432"/>
      <c r="L2780" s="432"/>
      <c r="M2780" s="432"/>
      <c r="N2780" s="432"/>
      <c r="O2780" s="432"/>
      <c r="P2780" s="433"/>
    </row>
    <row r="2781" spans="1:16" s="114" customFormat="1" x14ac:dyDescent="0.3">
      <c r="A2781" s="1156"/>
      <c r="B2781" s="1154"/>
      <c r="C2781" s="1154"/>
      <c r="D2781" s="1154"/>
      <c r="E2781" s="1154"/>
      <c r="F2781" s="1155" t="s">
        <v>4627</v>
      </c>
      <c r="G2781" s="1152">
        <f>TRUNC(SUM(G2779:G2780),2)</f>
        <v>57.26</v>
      </c>
      <c r="H2781" s="1230"/>
      <c r="J2781" s="1233"/>
      <c r="K2781" s="432"/>
      <c r="L2781" s="432"/>
      <c r="M2781" s="432"/>
      <c r="N2781" s="432"/>
      <c r="O2781" s="432"/>
      <c r="P2781" s="433"/>
    </row>
    <row r="2782" spans="1:16" s="879" customFormat="1" ht="14.25" customHeight="1" x14ac:dyDescent="0.3">
      <c r="A2782" s="906"/>
      <c r="B2782" s="801"/>
      <c r="C2782" s="906"/>
      <c r="D2782" s="913"/>
      <c r="E2782" s="906"/>
      <c r="F2782" s="906"/>
      <c r="G2782" s="910"/>
      <c r="H2782" s="1229"/>
    </row>
    <row r="2783" spans="1:16" s="879" customFormat="1" x14ac:dyDescent="0.3">
      <c r="A2783" s="906"/>
      <c r="B2783" s="801"/>
      <c r="C2783" s="906"/>
      <c r="D2783" s="913"/>
      <c r="E2783" s="906"/>
      <c r="F2783" s="906"/>
      <c r="G2783" s="910"/>
      <c r="H2783" s="1229"/>
    </row>
    <row r="2784" spans="1:16" s="893" customFormat="1" ht="26.4" x14ac:dyDescent="0.3">
      <c r="A2784" s="1141" t="s">
        <v>3135</v>
      </c>
      <c r="B2784" s="1142" t="s">
        <v>3136</v>
      </c>
      <c r="C2784" s="1143" t="s">
        <v>3137</v>
      </c>
      <c r="D2784" s="1143" t="s">
        <v>3138</v>
      </c>
      <c r="E2784" s="1144" t="s">
        <v>3139</v>
      </c>
      <c r="F2784" s="1145" t="s">
        <v>4625</v>
      </c>
      <c r="G2784" s="1146" t="s">
        <v>4626</v>
      </c>
      <c r="H2784" s="1230"/>
    </row>
    <row r="2785" spans="1:16" s="893" customFormat="1" ht="4.5" customHeight="1" x14ac:dyDescent="0.3">
      <c r="A2785" s="721"/>
      <c r="B2785" s="721"/>
      <c r="C2785" s="722"/>
      <c r="D2785" s="722"/>
      <c r="E2785" s="723"/>
      <c r="F2785" s="724"/>
      <c r="G2785" s="725"/>
      <c r="H2785" s="1230"/>
    </row>
    <row r="2786" spans="1:16" s="114" customFormat="1" x14ac:dyDescent="0.3">
      <c r="A2786" s="442" t="s">
        <v>1897</v>
      </c>
      <c r="B2786" s="1351" t="s">
        <v>1912</v>
      </c>
      <c r="C2786" s="1352"/>
      <c r="D2786" s="1352"/>
      <c r="E2786" s="1352"/>
      <c r="F2786" s="1352"/>
      <c r="G2786" s="1353"/>
      <c r="H2786" s="1230"/>
      <c r="J2786" s="432"/>
      <c r="K2786" s="432"/>
      <c r="L2786" s="432"/>
      <c r="M2786" s="432"/>
      <c r="N2786" s="432"/>
      <c r="O2786" s="432"/>
      <c r="P2786" s="433"/>
    </row>
    <row r="2787" spans="1:16" s="114" customFormat="1" ht="26.4" x14ac:dyDescent="0.3">
      <c r="A2787" s="442" t="s">
        <v>2522</v>
      </c>
      <c r="B2787" s="806" t="s">
        <v>2515</v>
      </c>
      <c r="C2787" s="443"/>
      <c r="D2787" s="443"/>
      <c r="E2787" s="444"/>
      <c r="F2787" s="444"/>
      <c r="G2787" s="445"/>
      <c r="H2787" s="1230"/>
      <c r="J2787" s="432"/>
      <c r="K2787" s="432"/>
      <c r="L2787" s="432"/>
      <c r="M2787" s="432"/>
      <c r="N2787" s="432"/>
      <c r="O2787" s="432"/>
      <c r="P2787" s="433"/>
    </row>
    <row r="2788" spans="1:16" s="114" customFormat="1" ht="26.4" x14ac:dyDescent="0.3">
      <c r="A2788" s="745"/>
      <c r="B2788" s="745" t="s">
        <v>3975</v>
      </c>
      <c r="C2788" s="531" t="s">
        <v>3141</v>
      </c>
      <c r="D2788" s="746" t="s">
        <v>3142</v>
      </c>
      <c r="E2788" s="419">
        <v>0.23906485637034006</v>
      </c>
      <c r="F2788" s="747">
        <v>20.02</v>
      </c>
      <c r="G2788" s="1163">
        <f>TRUNC(E2788*F2788,2)</f>
        <v>4.78</v>
      </c>
      <c r="H2788" s="1229"/>
      <c r="I2788" s="879"/>
      <c r="J2788" s="1234"/>
      <c r="K2788" s="879"/>
      <c r="L2788" s="879"/>
      <c r="M2788" s="432"/>
      <c r="N2788" s="432"/>
      <c r="O2788" s="432"/>
      <c r="P2788" s="433"/>
    </row>
    <row r="2789" spans="1:16" s="114" customFormat="1" x14ac:dyDescent="0.3">
      <c r="A2789" s="745"/>
      <c r="B2789" s="745" t="s">
        <v>3964</v>
      </c>
      <c r="C2789" s="531" t="s">
        <v>3141</v>
      </c>
      <c r="D2789" s="746" t="s">
        <v>3142</v>
      </c>
      <c r="E2789" s="419">
        <v>0.23925663730629412</v>
      </c>
      <c r="F2789" s="747">
        <v>16.87</v>
      </c>
      <c r="G2789" s="1163">
        <f>TRUNC(E2789*F2789,2)</f>
        <v>4.03</v>
      </c>
      <c r="H2789" s="1229"/>
      <c r="I2789" s="879"/>
      <c r="J2789" s="1234"/>
      <c r="K2789" s="879"/>
      <c r="L2789" s="879"/>
      <c r="M2789" s="432"/>
      <c r="N2789" s="432"/>
      <c r="O2789" s="432"/>
      <c r="P2789" s="433"/>
    </row>
    <row r="2790" spans="1:16" s="114" customFormat="1" x14ac:dyDescent="0.3">
      <c r="A2790" s="382" t="s">
        <v>3320</v>
      </c>
      <c r="B2790" s="386" t="s">
        <v>3550</v>
      </c>
      <c r="C2790" s="383" t="s">
        <v>3145</v>
      </c>
      <c r="D2790" s="728" t="s">
        <v>3133</v>
      </c>
      <c r="E2790" s="419">
        <v>1</v>
      </c>
      <c r="F2790" s="1239">
        <v>41.17</v>
      </c>
      <c r="G2790" s="1163">
        <f>TRUNC(E2790*F2790,2)</f>
        <v>41.17</v>
      </c>
      <c r="H2790" s="1229"/>
      <c r="I2790" s="879"/>
      <c r="J2790" s="1234"/>
      <c r="K2790" s="879"/>
      <c r="L2790" s="879"/>
      <c r="M2790" s="432"/>
      <c r="N2790" s="432"/>
      <c r="O2790" s="432"/>
      <c r="P2790" s="433"/>
    </row>
    <row r="2791" spans="1:16" s="114" customFormat="1" x14ac:dyDescent="0.3">
      <c r="A2791" s="1344" t="s">
        <v>4471</v>
      </c>
      <c r="B2791" s="1345"/>
      <c r="C2791" s="1345"/>
      <c r="D2791" s="1345"/>
      <c r="E2791" s="1345"/>
      <c r="F2791" s="1346"/>
      <c r="G2791" s="1152">
        <f>TRUNC(SUM(G2788:G2789),2)</f>
        <v>8.81</v>
      </c>
      <c r="H2791" s="1230"/>
      <c r="J2791" s="432"/>
      <c r="K2791" s="432"/>
      <c r="L2791" s="432"/>
      <c r="M2791" s="432"/>
      <c r="N2791" s="432"/>
      <c r="O2791" s="432"/>
      <c r="P2791" s="433"/>
    </row>
    <row r="2792" spans="1:16" s="114" customFormat="1" x14ac:dyDescent="0.3">
      <c r="A2792" s="1344" t="s">
        <v>4472</v>
      </c>
      <c r="B2792" s="1345"/>
      <c r="C2792" s="1345"/>
      <c r="D2792" s="1345"/>
      <c r="E2792" s="1345"/>
      <c r="F2792" s="1346"/>
      <c r="G2792" s="1152">
        <f>TRUNC(SUM(G2790),2)</f>
        <v>41.17</v>
      </c>
      <c r="H2792" s="1230"/>
      <c r="J2792" s="432"/>
      <c r="K2792" s="432"/>
      <c r="L2792" s="432"/>
      <c r="M2792" s="432"/>
      <c r="N2792" s="432"/>
      <c r="O2792" s="432"/>
      <c r="P2792" s="433"/>
    </row>
    <row r="2793" spans="1:16" s="114" customFormat="1" x14ac:dyDescent="0.3">
      <c r="A2793" s="1156"/>
      <c r="B2793" s="1154"/>
      <c r="C2793" s="1154"/>
      <c r="D2793" s="1154"/>
      <c r="E2793" s="1154"/>
      <c r="F2793" s="1155" t="s">
        <v>4627</v>
      </c>
      <c r="G2793" s="1152">
        <f>TRUNC(SUM(G2791:G2792),2)</f>
        <v>49.98</v>
      </c>
      <c r="H2793" s="1230"/>
      <c r="J2793" s="1233"/>
      <c r="K2793" s="432"/>
      <c r="L2793" s="432"/>
      <c r="M2793" s="432"/>
      <c r="N2793" s="432"/>
      <c r="O2793" s="432"/>
      <c r="P2793" s="433"/>
    </row>
    <row r="2794" spans="1:16" s="879" customFormat="1" ht="14.25" customHeight="1" x14ac:dyDescent="0.3">
      <c r="A2794" s="906"/>
      <c r="B2794" s="801"/>
      <c r="C2794" s="906"/>
      <c r="D2794" s="913"/>
      <c r="E2794" s="906"/>
      <c r="F2794" s="906"/>
      <c r="G2794" s="910"/>
      <c r="H2794" s="1229"/>
    </row>
    <row r="2795" spans="1:16" s="879" customFormat="1" x14ac:dyDescent="0.3">
      <c r="A2795" s="906"/>
      <c r="B2795" s="801"/>
      <c r="C2795" s="906"/>
      <c r="D2795" s="913"/>
      <c r="E2795" s="906"/>
      <c r="F2795" s="906"/>
      <c r="G2795" s="910"/>
      <c r="H2795" s="1229"/>
    </row>
    <row r="2796" spans="1:16" s="893" customFormat="1" ht="26.4" x14ac:dyDescent="0.3">
      <c r="A2796" s="1141" t="s">
        <v>3135</v>
      </c>
      <c r="B2796" s="1142" t="s">
        <v>3136</v>
      </c>
      <c r="C2796" s="1143" t="s">
        <v>3137</v>
      </c>
      <c r="D2796" s="1143" t="s">
        <v>3138</v>
      </c>
      <c r="E2796" s="1144" t="s">
        <v>3139</v>
      </c>
      <c r="F2796" s="1145" t="s">
        <v>4625</v>
      </c>
      <c r="G2796" s="1146" t="s">
        <v>4626</v>
      </c>
      <c r="H2796" s="1230"/>
    </row>
    <row r="2797" spans="1:16" s="893" customFormat="1" ht="4.5" customHeight="1" x14ac:dyDescent="0.3">
      <c r="A2797" s="721"/>
      <c r="B2797" s="721"/>
      <c r="C2797" s="722"/>
      <c r="D2797" s="722"/>
      <c r="E2797" s="723"/>
      <c r="F2797" s="724"/>
      <c r="G2797" s="725"/>
      <c r="H2797" s="1230"/>
    </row>
    <row r="2798" spans="1:16" s="114" customFormat="1" x14ac:dyDescent="0.3">
      <c r="A2798" s="442" t="s">
        <v>2535</v>
      </c>
      <c r="B2798" s="1351" t="s">
        <v>3487</v>
      </c>
      <c r="C2798" s="1352"/>
      <c r="D2798" s="1352"/>
      <c r="E2798" s="1352"/>
      <c r="F2798" s="1352"/>
      <c r="G2798" s="1353"/>
      <c r="H2798" s="1230"/>
      <c r="J2798" s="432"/>
      <c r="K2798" s="432"/>
      <c r="L2798" s="432"/>
      <c r="M2798" s="432"/>
      <c r="N2798" s="432"/>
      <c r="O2798" s="432"/>
      <c r="P2798" s="433"/>
    </row>
    <row r="2799" spans="1:16" s="114" customFormat="1" ht="52.8" x14ac:dyDescent="0.3">
      <c r="A2799" s="442" t="s">
        <v>2536</v>
      </c>
      <c r="B2799" s="806" t="s">
        <v>2532</v>
      </c>
      <c r="C2799" s="443"/>
      <c r="D2799" s="443"/>
      <c r="E2799" s="444"/>
      <c r="F2799" s="444"/>
      <c r="G2799" s="445"/>
      <c r="H2799" s="1230"/>
      <c r="J2799" s="432"/>
      <c r="K2799" s="432"/>
      <c r="L2799" s="432"/>
      <c r="M2799" s="432"/>
      <c r="N2799" s="432"/>
      <c r="O2799" s="432"/>
      <c r="P2799" s="433"/>
    </row>
    <row r="2800" spans="1:16" s="114" customFormat="1" ht="26.4" x14ac:dyDescent="0.3">
      <c r="A2800" s="745"/>
      <c r="B2800" s="745" t="s">
        <v>3975</v>
      </c>
      <c r="C2800" s="531" t="s">
        <v>3141</v>
      </c>
      <c r="D2800" s="746" t="s">
        <v>3142</v>
      </c>
      <c r="E2800" s="419">
        <v>0.31875314182712006</v>
      </c>
      <c r="F2800" s="747">
        <v>20.02</v>
      </c>
      <c r="G2800" s="1163">
        <f>TRUNC(E2800*F2800,2)</f>
        <v>6.38</v>
      </c>
      <c r="H2800" s="1229"/>
      <c r="I2800" s="879"/>
      <c r="J2800" s="1234"/>
      <c r="K2800" s="879"/>
      <c r="L2800" s="432"/>
      <c r="M2800" s="432"/>
      <c r="N2800" s="432"/>
      <c r="O2800" s="432"/>
      <c r="P2800" s="433"/>
    </row>
    <row r="2801" spans="1:16" s="114" customFormat="1" x14ac:dyDescent="0.3">
      <c r="A2801" s="745"/>
      <c r="B2801" s="745" t="s">
        <v>3964</v>
      </c>
      <c r="C2801" s="531" t="s">
        <v>3141</v>
      </c>
      <c r="D2801" s="746" t="s">
        <v>3142</v>
      </c>
      <c r="E2801" s="419">
        <v>0.31869362360561704</v>
      </c>
      <c r="F2801" s="747">
        <v>16.87</v>
      </c>
      <c r="G2801" s="1163">
        <f>TRUNC(E2801*F2801,2)</f>
        <v>5.37</v>
      </c>
      <c r="H2801" s="1229"/>
      <c r="I2801" s="879"/>
      <c r="J2801" s="1234"/>
      <c r="K2801" s="879"/>
      <c r="L2801" s="432"/>
      <c r="M2801" s="432"/>
      <c r="N2801" s="432"/>
      <c r="O2801" s="432"/>
      <c r="P2801" s="433"/>
    </row>
    <row r="2802" spans="1:16" s="114" customFormat="1" ht="39.6" x14ac:dyDescent="0.3">
      <c r="A2802" s="745"/>
      <c r="B2802" s="727" t="s">
        <v>3623</v>
      </c>
      <c r="C2802" s="383" t="s">
        <v>3145</v>
      </c>
      <c r="D2802" s="728" t="s">
        <v>3201</v>
      </c>
      <c r="E2802" s="419">
        <v>1</v>
      </c>
      <c r="F2802" s="747">
        <v>0.60623660044099958</v>
      </c>
      <c r="G2802" s="1163">
        <f>TRUNC(E2802*F2802,2)</f>
        <v>0.6</v>
      </c>
      <c r="H2802" s="1229"/>
      <c r="I2802" s="879"/>
      <c r="J2802" s="1234"/>
      <c r="K2802" s="879"/>
      <c r="L2802" s="432"/>
      <c r="M2802" s="432"/>
      <c r="N2802" s="432"/>
      <c r="O2802" s="432"/>
      <c r="P2802" s="433"/>
    </row>
    <row r="2803" spans="1:16" s="114" customFormat="1" ht="26.4" x14ac:dyDescent="0.3">
      <c r="A2803" s="745"/>
      <c r="B2803" s="386" t="s">
        <v>3612</v>
      </c>
      <c r="C2803" s="383" t="s">
        <v>3145</v>
      </c>
      <c r="D2803" s="728" t="s">
        <v>3201</v>
      </c>
      <c r="E2803" s="419">
        <v>1</v>
      </c>
      <c r="F2803" s="747">
        <v>7.77</v>
      </c>
      <c r="G2803" s="1163">
        <f>TRUNC(E2803*F2803,2)</f>
        <v>7.77</v>
      </c>
      <c r="H2803" s="1229"/>
      <c r="I2803" s="879"/>
      <c r="J2803" s="1234"/>
      <c r="K2803" s="879"/>
      <c r="L2803" s="432"/>
      <c r="M2803" s="432"/>
      <c r="N2803" s="432"/>
      <c r="O2803" s="432"/>
      <c r="P2803" s="433"/>
    </row>
    <row r="2804" spans="1:16" s="114" customFormat="1" x14ac:dyDescent="0.3">
      <c r="A2804" s="1344" t="s">
        <v>4471</v>
      </c>
      <c r="B2804" s="1345"/>
      <c r="C2804" s="1345"/>
      <c r="D2804" s="1345"/>
      <c r="E2804" s="1345"/>
      <c r="F2804" s="1346"/>
      <c r="G2804" s="1152">
        <f>TRUNC(SUM(G2800:G2801),2)</f>
        <v>11.75</v>
      </c>
      <c r="H2804" s="1230"/>
      <c r="J2804" s="432"/>
      <c r="K2804" s="432"/>
      <c r="L2804" s="432"/>
      <c r="M2804" s="432"/>
      <c r="N2804" s="432"/>
      <c r="O2804" s="432"/>
      <c r="P2804" s="433"/>
    </row>
    <row r="2805" spans="1:16" s="114" customFormat="1" x14ac:dyDescent="0.3">
      <c r="A2805" s="1344" t="s">
        <v>4472</v>
      </c>
      <c r="B2805" s="1345"/>
      <c r="C2805" s="1345"/>
      <c r="D2805" s="1345"/>
      <c r="E2805" s="1345"/>
      <c r="F2805" s="1346"/>
      <c r="G2805" s="1152">
        <f>TRUNC(SUM(G2802:G2803),2)</f>
        <v>8.3699999999999992</v>
      </c>
      <c r="H2805" s="1230"/>
      <c r="J2805" s="432"/>
      <c r="K2805" s="432"/>
      <c r="L2805" s="432"/>
      <c r="M2805" s="432"/>
      <c r="N2805" s="432"/>
      <c r="O2805" s="432"/>
      <c r="P2805" s="433"/>
    </row>
    <row r="2806" spans="1:16" s="114" customFormat="1" x14ac:dyDescent="0.3">
      <c r="A2806" s="1156"/>
      <c r="B2806" s="1154"/>
      <c r="C2806" s="1154"/>
      <c r="D2806" s="1154"/>
      <c r="E2806" s="1154"/>
      <c r="F2806" s="1155" t="s">
        <v>4627</v>
      </c>
      <c r="G2806" s="1152">
        <f>TRUNC(SUM(G2804:G2805),2)</f>
        <v>20.12</v>
      </c>
      <c r="H2806" s="1230"/>
      <c r="J2806" s="1233"/>
      <c r="K2806" s="432"/>
      <c r="L2806" s="432"/>
      <c r="M2806" s="432"/>
      <c r="N2806" s="432"/>
      <c r="O2806" s="432"/>
      <c r="P2806" s="433"/>
    </row>
    <row r="2807" spans="1:16" s="879" customFormat="1" ht="14.25" customHeight="1" x14ac:dyDescent="0.3">
      <c r="A2807" s="906"/>
      <c r="B2807" s="801"/>
      <c r="C2807" s="906"/>
      <c r="D2807" s="913"/>
      <c r="E2807" s="906"/>
      <c r="F2807" s="906"/>
      <c r="G2807" s="910"/>
      <c r="H2807" s="1229"/>
    </row>
    <row r="2808" spans="1:16" s="879" customFormat="1" x14ac:dyDescent="0.3">
      <c r="A2808" s="906"/>
      <c r="B2808" s="801"/>
      <c r="C2808" s="906"/>
      <c r="D2808" s="913"/>
      <c r="E2808" s="906"/>
      <c r="F2808" s="906"/>
      <c r="G2808" s="910"/>
      <c r="H2808" s="1229"/>
    </row>
    <row r="2809" spans="1:16" s="893" customFormat="1" ht="26.4" x14ac:dyDescent="0.3">
      <c r="A2809" s="1141" t="s">
        <v>3135</v>
      </c>
      <c r="B2809" s="1142" t="s">
        <v>3136</v>
      </c>
      <c r="C2809" s="1143" t="s">
        <v>3137</v>
      </c>
      <c r="D2809" s="1143" t="s">
        <v>3138</v>
      </c>
      <c r="E2809" s="1144" t="s">
        <v>3139</v>
      </c>
      <c r="F2809" s="1145" t="s">
        <v>4625</v>
      </c>
      <c r="G2809" s="1146" t="s">
        <v>4626</v>
      </c>
      <c r="H2809" s="1230"/>
    </row>
    <row r="2810" spans="1:16" s="893" customFormat="1" ht="4.5" customHeight="1" x14ac:dyDescent="0.3">
      <c r="A2810" s="721"/>
      <c r="B2810" s="721"/>
      <c r="C2810" s="722"/>
      <c r="D2810" s="722"/>
      <c r="E2810" s="723"/>
      <c r="F2810" s="724"/>
      <c r="G2810" s="725"/>
      <c r="H2810" s="1230"/>
    </row>
    <row r="2811" spans="1:16" s="114" customFormat="1" x14ac:dyDescent="0.3">
      <c r="A2811" s="442" t="s">
        <v>2535</v>
      </c>
      <c r="B2811" s="1351" t="s">
        <v>3487</v>
      </c>
      <c r="C2811" s="1352"/>
      <c r="D2811" s="1352"/>
      <c r="E2811" s="1352"/>
      <c r="F2811" s="1352"/>
      <c r="G2811" s="1353"/>
      <c r="H2811" s="1230"/>
      <c r="J2811" s="432"/>
      <c r="K2811" s="432"/>
      <c r="L2811" s="432"/>
      <c r="M2811" s="432"/>
      <c r="N2811" s="432"/>
      <c r="O2811" s="432"/>
      <c r="P2811" s="433"/>
    </row>
    <row r="2812" spans="1:16" s="114" customFormat="1" ht="52.8" x14ac:dyDescent="0.3">
      <c r="A2812" s="442" t="s">
        <v>2537</v>
      </c>
      <c r="B2812" s="806" t="s">
        <v>2533</v>
      </c>
      <c r="C2812" s="443"/>
      <c r="D2812" s="443"/>
      <c r="E2812" s="444"/>
      <c r="F2812" s="444"/>
      <c r="G2812" s="445"/>
      <c r="H2812" s="1230"/>
      <c r="J2812" s="432"/>
      <c r="K2812" s="432"/>
      <c r="L2812" s="432"/>
      <c r="M2812" s="432"/>
      <c r="N2812" s="432"/>
      <c r="O2812" s="432"/>
      <c r="P2812" s="433"/>
    </row>
    <row r="2813" spans="1:16" s="114" customFormat="1" ht="26.4" x14ac:dyDescent="0.3">
      <c r="A2813" s="745"/>
      <c r="B2813" s="745" t="s">
        <v>3975</v>
      </c>
      <c r="C2813" s="531" t="s">
        <v>3141</v>
      </c>
      <c r="D2813" s="746" t="s">
        <v>3142</v>
      </c>
      <c r="E2813" s="419">
        <v>0.31875314182712011</v>
      </c>
      <c r="F2813" s="747">
        <v>20.02</v>
      </c>
      <c r="G2813" s="1163">
        <f>TRUNC(E2813*F2813,2)</f>
        <v>6.38</v>
      </c>
      <c r="H2813" s="1229"/>
      <c r="I2813" s="879"/>
      <c r="J2813" s="1234"/>
      <c r="K2813" s="879"/>
      <c r="L2813" s="432"/>
      <c r="M2813" s="432"/>
      <c r="N2813" s="432"/>
      <c r="O2813" s="432"/>
      <c r="P2813" s="433"/>
    </row>
    <row r="2814" spans="1:16" s="114" customFormat="1" x14ac:dyDescent="0.3">
      <c r="A2814" s="745"/>
      <c r="B2814" s="745" t="s">
        <v>3964</v>
      </c>
      <c r="C2814" s="531" t="s">
        <v>3141</v>
      </c>
      <c r="D2814" s="746" t="s">
        <v>3142</v>
      </c>
      <c r="E2814" s="419">
        <v>0.31869362360561704</v>
      </c>
      <c r="F2814" s="747">
        <v>16.87</v>
      </c>
      <c r="G2814" s="1163">
        <f>TRUNC(E2814*F2814,2)</f>
        <v>5.37</v>
      </c>
      <c r="H2814" s="1229"/>
      <c r="I2814" s="879"/>
      <c r="J2814" s="1234"/>
      <c r="K2814" s="879"/>
      <c r="L2814" s="432"/>
      <c r="M2814" s="432"/>
      <c r="N2814" s="432"/>
      <c r="O2814" s="432"/>
      <c r="P2814" s="433"/>
    </row>
    <row r="2815" spans="1:16" s="114" customFormat="1" ht="39.6" x14ac:dyDescent="0.3">
      <c r="A2815" s="745"/>
      <c r="B2815" s="727" t="s">
        <v>3624</v>
      </c>
      <c r="C2815" s="383" t="s">
        <v>3145</v>
      </c>
      <c r="D2815" s="728" t="s">
        <v>3201</v>
      </c>
      <c r="E2815" s="419">
        <v>1</v>
      </c>
      <c r="F2815" s="747">
        <v>0.74981895317702585</v>
      </c>
      <c r="G2815" s="1163">
        <f>TRUNC(E2815*F2815,2)</f>
        <v>0.74</v>
      </c>
      <c r="H2815" s="1229"/>
      <c r="I2815" s="879"/>
      <c r="J2815" s="1234"/>
      <c r="K2815" s="879"/>
      <c r="L2815" s="432"/>
      <c r="M2815" s="432"/>
      <c r="N2815" s="432"/>
      <c r="O2815" s="432"/>
      <c r="P2815" s="433"/>
    </row>
    <row r="2816" spans="1:16" s="114" customFormat="1" ht="26.4" x14ac:dyDescent="0.3">
      <c r="A2816" s="745"/>
      <c r="B2816" s="386" t="s">
        <v>3613</v>
      </c>
      <c r="C2816" s="383" t="s">
        <v>3145</v>
      </c>
      <c r="D2816" s="728" t="s">
        <v>3201</v>
      </c>
      <c r="E2816" s="419">
        <v>1</v>
      </c>
      <c r="F2816" s="747">
        <v>11.95</v>
      </c>
      <c r="G2816" s="1163">
        <f>TRUNC(E2816*F2816,2)</f>
        <v>11.95</v>
      </c>
      <c r="H2816" s="1229"/>
      <c r="I2816" s="879"/>
      <c r="J2816" s="1234"/>
      <c r="K2816" s="879"/>
      <c r="L2816" s="432"/>
      <c r="M2816" s="432"/>
      <c r="N2816" s="432"/>
      <c r="O2816" s="432"/>
      <c r="P2816" s="433"/>
    </row>
    <row r="2817" spans="1:16" s="114" customFormat="1" x14ac:dyDescent="0.3">
      <c r="A2817" s="1344" t="s">
        <v>4471</v>
      </c>
      <c r="B2817" s="1345"/>
      <c r="C2817" s="1345"/>
      <c r="D2817" s="1345"/>
      <c r="E2817" s="1345"/>
      <c r="F2817" s="1346"/>
      <c r="G2817" s="1152">
        <f>TRUNC(SUM(G2813:G2814),2)</f>
        <v>11.75</v>
      </c>
      <c r="H2817" s="1230"/>
      <c r="J2817" s="432"/>
      <c r="K2817" s="432"/>
      <c r="L2817" s="432"/>
      <c r="M2817" s="432"/>
      <c r="N2817" s="432"/>
      <c r="O2817" s="432"/>
      <c r="P2817" s="433"/>
    </row>
    <row r="2818" spans="1:16" s="114" customFormat="1" x14ac:dyDescent="0.3">
      <c r="A2818" s="1344" t="s">
        <v>4472</v>
      </c>
      <c r="B2818" s="1345"/>
      <c r="C2818" s="1345"/>
      <c r="D2818" s="1345"/>
      <c r="E2818" s="1345"/>
      <c r="F2818" s="1346"/>
      <c r="G2818" s="1152">
        <f>TRUNC(SUM(G2815:G2816),2)</f>
        <v>12.69</v>
      </c>
      <c r="H2818" s="1230"/>
      <c r="J2818" s="432"/>
      <c r="K2818" s="432"/>
      <c r="L2818" s="432"/>
      <c r="M2818" s="432"/>
      <c r="N2818" s="432"/>
      <c r="O2818" s="432"/>
      <c r="P2818" s="433"/>
    </row>
    <row r="2819" spans="1:16" s="114" customFormat="1" x14ac:dyDescent="0.3">
      <c r="A2819" s="1156"/>
      <c r="B2819" s="1154"/>
      <c r="C2819" s="1154"/>
      <c r="D2819" s="1154"/>
      <c r="E2819" s="1154"/>
      <c r="F2819" s="1155" t="s">
        <v>4627</v>
      </c>
      <c r="G2819" s="1152">
        <f>TRUNC(SUM(G2817:G2818),2)</f>
        <v>24.44</v>
      </c>
      <c r="H2819" s="1230"/>
      <c r="J2819" s="1233"/>
      <c r="K2819" s="432"/>
      <c r="L2819" s="432"/>
      <c r="M2819" s="432"/>
      <c r="N2819" s="432"/>
      <c r="O2819" s="432"/>
      <c r="P2819" s="433"/>
    </row>
    <row r="2820" spans="1:16" s="879" customFormat="1" ht="14.25" customHeight="1" x14ac:dyDescent="0.3">
      <c r="A2820" s="906"/>
      <c r="B2820" s="801"/>
      <c r="C2820" s="906"/>
      <c r="D2820" s="913"/>
      <c r="E2820" s="906"/>
      <c r="F2820" s="906"/>
      <c r="G2820" s="910"/>
      <c r="H2820" s="1229"/>
    </row>
    <row r="2821" spans="1:16" s="879" customFormat="1" x14ac:dyDescent="0.3">
      <c r="A2821" s="906"/>
      <c r="B2821" s="801"/>
      <c r="C2821" s="906"/>
      <c r="D2821" s="913"/>
      <c r="E2821" s="906"/>
      <c r="F2821" s="906"/>
      <c r="G2821" s="910"/>
      <c r="H2821" s="1229"/>
    </row>
    <row r="2822" spans="1:16" s="893" customFormat="1" ht="26.4" x14ac:dyDescent="0.3">
      <c r="A2822" s="1141" t="s">
        <v>3135</v>
      </c>
      <c r="B2822" s="1142" t="s">
        <v>3136</v>
      </c>
      <c r="C2822" s="1143" t="s">
        <v>3137</v>
      </c>
      <c r="D2822" s="1143" t="s">
        <v>3138</v>
      </c>
      <c r="E2822" s="1144" t="s">
        <v>3139</v>
      </c>
      <c r="F2822" s="1145" t="s">
        <v>4625</v>
      </c>
      <c r="G2822" s="1146" t="s">
        <v>4626</v>
      </c>
      <c r="H2822" s="1230"/>
    </row>
    <row r="2823" spans="1:16" s="893" customFormat="1" ht="4.5" customHeight="1" x14ac:dyDescent="0.3">
      <c r="A2823" s="721"/>
      <c r="B2823" s="721"/>
      <c r="C2823" s="722"/>
      <c r="D2823" s="722"/>
      <c r="E2823" s="723"/>
      <c r="F2823" s="724"/>
      <c r="G2823" s="725"/>
      <c r="H2823" s="1230"/>
    </row>
    <row r="2824" spans="1:16" s="114" customFormat="1" x14ac:dyDescent="0.3">
      <c r="A2824" s="442" t="s">
        <v>2535</v>
      </c>
      <c r="B2824" s="1351" t="s">
        <v>3487</v>
      </c>
      <c r="C2824" s="1352"/>
      <c r="D2824" s="1352"/>
      <c r="E2824" s="1352"/>
      <c r="F2824" s="1352"/>
      <c r="G2824" s="1353"/>
      <c r="H2824" s="1230"/>
      <c r="J2824" s="432"/>
      <c r="K2824" s="432"/>
      <c r="L2824" s="432"/>
      <c r="M2824" s="432"/>
      <c r="N2824" s="432"/>
      <c r="O2824" s="432"/>
      <c r="P2824" s="433"/>
    </row>
    <row r="2825" spans="1:16" s="114" customFormat="1" ht="52.8" x14ac:dyDescent="0.3">
      <c r="A2825" s="442" t="s">
        <v>2538</v>
      </c>
      <c r="B2825" s="806" t="s">
        <v>2534</v>
      </c>
      <c r="C2825" s="443"/>
      <c r="D2825" s="443"/>
      <c r="E2825" s="444"/>
      <c r="F2825" s="444"/>
      <c r="G2825" s="445"/>
      <c r="H2825" s="1230"/>
      <c r="J2825" s="432"/>
      <c r="K2825" s="432"/>
      <c r="L2825" s="432"/>
      <c r="M2825" s="432"/>
      <c r="N2825" s="432"/>
      <c r="O2825" s="432"/>
      <c r="P2825" s="433"/>
    </row>
    <row r="2826" spans="1:16" s="114" customFormat="1" ht="26.4" x14ac:dyDescent="0.3">
      <c r="A2826" s="745"/>
      <c r="B2826" s="745" t="s">
        <v>3975</v>
      </c>
      <c r="C2826" s="531" t="s">
        <v>3141</v>
      </c>
      <c r="D2826" s="746" t="s">
        <v>3142</v>
      </c>
      <c r="E2826" s="419">
        <v>0.31875314182712011</v>
      </c>
      <c r="F2826" s="747">
        <v>20.02</v>
      </c>
      <c r="G2826" s="1163">
        <f>TRUNC(E2826*F2826,2)</f>
        <v>6.38</v>
      </c>
      <c r="H2826" s="1229"/>
      <c r="I2826" s="879"/>
      <c r="J2826" s="1234"/>
      <c r="K2826" s="879"/>
      <c r="L2826" s="432"/>
      <c r="M2826" s="432"/>
      <c r="N2826" s="432"/>
      <c r="O2826" s="432"/>
      <c r="P2826" s="433"/>
    </row>
    <row r="2827" spans="1:16" s="114" customFormat="1" x14ac:dyDescent="0.3">
      <c r="A2827" s="745"/>
      <c r="B2827" s="745" t="s">
        <v>3964</v>
      </c>
      <c r="C2827" s="531" t="s">
        <v>3141</v>
      </c>
      <c r="D2827" s="746" t="s">
        <v>3142</v>
      </c>
      <c r="E2827" s="419">
        <v>0.31869362360561709</v>
      </c>
      <c r="F2827" s="747">
        <v>16.87</v>
      </c>
      <c r="G2827" s="1163">
        <f>TRUNC(E2827*F2827,2)</f>
        <v>5.37</v>
      </c>
      <c r="H2827" s="1229"/>
      <c r="I2827" s="879"/>
      <c r="J2827" s="1234"/>
      <c r="K2827" s="879"/>
      <c r="L2827" s="432"/>
      <c r="M2827" s="432"/>
      <c r="N2827" s="432"/>
      <c r="O2827" s="432"/>
      <c r="P2827" s="433"/>
    </row>
    <row r="2828" spans="1:16" s="114" customFormat="1" ht="39.6" x14ac:dyDescent="0.3">
      <c r="A2828" s="745"/>
      <c r="B2828" s="727" t="s">
        <v>3938</v>
      </c>
      <c r="C2828" s="383" t="s">
        <v>3145</v>
      </c>
      <c r="D2828" s="728" t="s">
        <v>3201</v>
      </c>
      <c r="E2828" s="419">
        <v>1</v>
      </c>
      <c r="F2828" s="747">
        <v>1.2842643772500126</v>
      </c>
      <c r="G2828" s="1163">
        <f>TRUNC(E2828*F2828,2)</f>
        <v>1.28</v>
      </c>
      <c r="H2828" s="1229"/>
      <c r="I2828" s="879"/>
      <c r="J2828" s="1234"/>
      <c r="K2828" s="879"/>
      <c r="L2828" s="432"/>
      <c r="M2828" s="432"/>
      <c r="N2828" s="432"/>
      <c r="O2828" s="432"/>
      <c r="P2828" s="433"/>
    </row>
    <row r="2829" spans="1:16" s="114" customFormat="1" ht="26.4" x14ac:dyDescent="0.3">
      <c r="A2829" s="745"/>
      <c r="B2829" s="386" t="s">
        <v>3614</v>
      </c>
      <c r="C2829" s="383" t="s">
        <v>3145</v>
      </c>
      <c r="D2829" s="728" t="s">
        <v>3201</v>
      </c>
      <c r="E2829" s="419">
        <v>1</v>
      </c>
      <c r="F2829" s="747">
        <v>20.14</v>
      </c>
      <c r="G2829" s="1163">
        <f>TRUNC(E2829*F2829,2)</f>
        <v>20.14</v>
      </c>
      <c r="H2829" s="1229"/>
      <c r="I2829" s="879"/>
      <c r="J2829" s="1234"/>
      <c r="K2829" s="879"/>
      <c r="L2829" s="432"/>
      <c r="M2829" s="432"/>
      <c r="N2829" s="432"/>
      <c r="O2829" s="432"/>
      <c r="P2829" s="433"/>
    </row>
    <row r="2830" spans="1:16" s="114" customFormat="1" x14ac:dyDescent="0.3">
      <c r="A2830" s="1344" t="s">
        <v>4471</v>
      </c>
      <c r="B2830" s="1345"/>
      <c r="C2830" s="1345"/>
      <c r="D2830" s="1345"/>
      <c r="E2830" s="1345"/>
      <c r="F2830" s="1346"/>
      <c r="G2830" s="1152">
        <f>TRUNC(SUM(G2826:G2827),2)</f>
        <v>11.75</v>
      </c>
      <c r="H2830" s="1230"/>
      <c r="J2830" s="432"/>
      <c r="K2830" s="432"/>
      <c r="L2830" s="432"/>
      <c r="M2830" s="432"/>
      <c r="N2830" s="432"/>
      <c r="O2830" s="432"/>
      <c r="P2830" s="433"/>
    </row>
    <row r="2831" spans="1:16" s="114" customFormat="1" x14ac:dyDescent="0.3">
      <c r="A2831" s="1344" t="s">
        <v>4472</v>
      </c>
      <c r="B2831" s="1345"/>
      <c r="C2831" s="1345"/>
      <c r="D2831" s="1345"/>
      <c r="E2831" s="1345"/>
      <c r="F2831" s="1346"/>
      <c r="G2831" s="1152">
        <f>TRUNC(SUM(G2828:G2829),2)</f>
        <v>21.42</v>
      </c>
      <c r="H2831" s="1230"/>
      <c r="J2831" s="432"/>
      <c r="K2831" s="432"/>
      <c r="L2831" s="432"/>
      <c r="M2831" s="432"/>
      <c r="N2831" s="432"/>
      <c r="O2831" s="432"/>
      <c r="P2831" s="433"/>
    </row>
    <row r="2832" spans="1:16" s="114" customFormat="1" x14ac:dyDescent="0.3">
      <c r="A2832" s="1156"/>
      <c r="B2832" s="1154"/>
      <c r="C2832" s="1154"/>
      <c r="D2832" s="1154"/>
      <c r="E2832" s="1154"/>
      <c r="F2832" s="1155" t="s">
        <v>4627</v>
      </c>
      <c r="G2832" s="1152">
        <f>TRUNC(SUM(G2830:G2831),2)</f>
        <v>33.17</v>
      </c>
      <c r="H2832" s="1230"/>
      <c r="J2832" s="1233"/>
      <c r="K2832" s="432"/>
      <c r="L2832" s="432"/>
      <c r="M2832" s="432"/>
      <c r="N2832" s="432"/>
      <c r="O2832" s="432"/>
      <c r="P2832" s="433"/>
    </row>
    <row r="2833" spans="1:16" s="879" customFormat="1" ht="14.25" customHeight="1" x14ac:dyDescent="0.3">
      <c r="A2833" s="906"/>
      <c r="B2833" s="801"/>
      <c r="C2833" s="906"/>
      <c r="D2833" s="913"/>
      <c r="E2833" s="906"/>
      <c r="F2833" s="906"/>
      <c r="G2833" s="910"/>
      <c r="H2833" s="1229"/>
    </row>
    <row r="2834" spans="1:16" s="879" customFormat="1" x14ac:dyDescent="0.3">
      <c r="A2834" s="906"/>
      <c r="B2834" s="801"/>
      <c r="C2834" s="906"/>
      <c r="D2834" s="913"/>
      <c r="E2834" s="906"/>
      <c r="F2834" s="906"/>
      <c r="G2834" s="910"/>
      <c r="H2834" s="1229"/>
    </row>
    <row r="2835" spans="1:16" s="893" customFormat="1" ht="26.4" x14ac:dyDescent="0.3">
      <c r="A2835" s="1141" t="s">
        <v>3135</v>
      </c>
      <c r="B2835" s="1142" t="s">
        <v>3136</v>
      </c>
      <c r="C2835" s="1143" t="s">
        <v>3137</v>
      </c>
      <c r="D2835" s="1143" t="s">
        <v>3138</v>
      </c>
      <c r="E2835" s="1144" t="s">
        <v>3139</v>
      </c>
      <c r="F2835" s="1145" t="s">
        <v>4625</v>
      </c>
      <c r="G2835" s="1146" t="s">
        <v>4626</v>
      </c>
      <c r="H2835" s="1230"/>
    </row>
    <row r="2836" spans="1:16" s="893" customFormat="1" ht="4.5" customHeight="1" x14ac:dyDescent="0.3">
      <c r="A2836" s="721"/>
      <c r="B2836" s="721"/>
      <c r="C2836" s="722"/>
      <c r="D2836" s="722"/>
      <c r="E2836" s="723"/>
      <c r="F2836" s="724"/>
      <c r="G2836" s="725"/>
      <c r="H2836" s="1230"/>
    </row>
    <row r="2837" spans="1:16" s="699" customFormat="1" x14ac:dyDescent="0.3">
      <c r="A2837" s="442" t="s">
        <v>2964</v>
      </c>
      <c r="B2837" s="1351" t="s">
        <v>1315</v>
      </c>
      <c r="C2837" s="1352"/>
      <c r="D2837" s="1352"/>
      <c r="E2837" s="1352"/>
      <c r="F2837" s="1352"/>
      <c r="G2837" s="1353"/>
      <c r="H2837" s="1230"/>
      <c r="J2837" s="736"/>
      <c r="K2837" s="736"/>
      <c r="L2837" s="736"/>
      <c r="M2837" s="736"/>
      <c r="N2837" s="736"/>
      <c r="O2837" s="736"/>
      <c r="P2837" s="740"/>
    </row>
    <row r="2838" spans="1:16" s="699" customFormat="1" x14ac:dyDescent="0.3">
      <c r="A2838" s="442" t="s">
        <v>2965</v>
      </c>
      <c r="B2838" s="751" t="s">
        <v>1302</v>
      </c>
      <c r="C2838" s="443"/>
      <c r="D2838" s="443"/>
      <c r="E2838" s="676"/>
      <c r="F2838" s="676"/>
      <c r="G2838" s="677"/>
      <c r="H2838" s="1230"/>
      <c r="J2838" s="736"/>
      <c r="K2838" s="736"/>
      <c r="L2838" s="736"/>
      <c r="M2838" s="736"/>
      <c r="N2838" s="736"/>
      <c r="O2838" s="736"/>
      <c r="P2838" s="740"/>
    </row>
    <row r="2839" spans="1:16" s="699" customFormat="1" ht="52.8" x14ac:dyDescent="0.3">
      <c r="A2839" s="442" t="s">
        <v>2966</v>
      </c>
      <c r="B2839" s="806" t="s">
        <v>2553</v>
      </c>
      <c r="C2839" s="526" t="s">
        <v>3141</v>
      </c>
      <c r="D2839" s="443" t="s">
        <v>210</v>
      </c>
      <c r="E2839" s="444"/>
      <c r="F2839" s="444"/>
      <c r="G2839" s="445"/>
      <c r="H2839" s="1230"/>
      <c r="J2839" s="736"/>
      <c r="K2839" s="736"/>
      <c r="L2839" s="736"/>
      <c r="M2839" s="736"/>
      <c r="N2839" s="736"/>
      <c r="O2839" s="736"/>
      <c r="P2839" s="740"/>
    </row>
    <row r="2840" spans="1:16" s="699" customFormat="1" ht="26.4" x14ac:dyDescent="0.3">
      <c r="A2840" s="745"/>
      <c r="B2840" s="745" t="s">
        <v>4230</v>
      </c>
      <c r="C2840" s="746" t="s">
        <v>3141</v>
      </c>
      <c r="D2840" s="746" t="s">
        <v>3142</v>
      </c>
      <c r="E2840" s="747">
        <v>7.9601269512890427E-2</v>
      </c>
      <c r="F2840" s="747">
        <v>19.14</v>
      </c>
      <c r="G2840" s="1163">
        <f>TRUNC(E2840*F2840,2)</f>
        <v>1.52</v>
      </c>
      <c r="H2840" s="1229"/>
      <c r="I2840" s="879"/>
      <c r="J2840" s="1234"/>
      <c r="K2840" s="879"/>
      <c r="L2840" s="736"/>
      <c r="M2840" s="736"/>
      <c r="N2840" s="736"/>
      <c r="O2840" s="736"/>
      <c r="P2840" s="740"/>
    </row>
    <row r="2841" spans="1:16" s="699" customFormat="1" ht="26.4" x14ac:dyDescent="0.3">
      <c r="A2841" s="745"/>
      <c r="B2841" s="745" t="s">
        <v>4231</v>
      </c>
      <c r="C2841" s="746" t="s">
        <v>3141</v>
      </c>
      <c r="D2841" s="746" t="s">
        <v>3142</v>
      </c>
      <c r="E2841" s="747">
        <v>7.971518223082566E-2</v>
      </c>
      <c r="F2841" s="747">
        <v>15.11</v>
      </c>
      <c r="G2841" s="1163">
        <f>TRUNC(E2841*F2841,2)</f>
        <v>1.2</v>
      </c>
      <c r="H2841" s="1229"/>
      <c r="I2841" s="879"/>
      <c r="J2841" s="1234"/>
      <c r="K2841" s="879"/>
      <c r="L2841" s="736"/>
      <c r="M2841" s="736"/>
      <c r="N2841" s="736"/>
      <c r="O2841" s="736"/>
      <c r="P2841" s="740"/>
    </row>
    <row r="2842" spans="1:16" s="699" customFormat="1" x14ac:dyDescent="0.3">
      <c r="A2842" s="745"/>
      <c r="B2842" s="727" t="s">
        <v>4232</v>
      </c>
      <c r="C2842" s="728" t="s">
        <v>3145</v>
      </c>
      <c r="D2842" s="728" t="s">
        <v>3201</v>
      </c>
      <c r="E2842" s="747">
        <v>1.06</v>
      </c>
      <c r="F2842" s="747">
        <v>1.5652583526778541</v>
      </c>
      <c r="G2842" s="1163">
        <f>TRUNC(E2842*F2842,2)</f>
        <v>1.65</v>
      </c>
      <c r="H2842" s="1229"/>
      <c r="I2842" s="879"/>
      <c r="J2842" s="1234"/>
      <c r="K2842" s="879"/>
      <c r="L2842" s="736"/>
      <c r="M2842" s="736"/>
      <c r="N2842" s="736"/>
      <c r="O2842" s="736"/>
      <c r="P2842" s="740"/>
    </row>
    <row r="2843" spans="1:16" s="699" customFormat="1" x14ac:dyDescent="0.3">
      <c r="A2843" s="745"/>
      <c r="B2843" s="386" t="s">
        <v>4233</v>
      </c>
      <c r="C2843" s="728" t="s">
        <v>3145</v>
      </c>
      <c r="D2843" s="728" t="s">
        <v>3991</v>
      </c>
      <c r="E2843" s="747">
        <v>0.04</v>
      </c>
      <c r="F2843" s="747">
        <v>1.1965196061335519</v>
      </c>
      <c r="G2843" s="1163">
        <f>TRUNC(E2843*F2843,2)</f>
        <v>0.04</v>
      </c>
      <c r="H2843" s="1229"/>
      <c r="I2843" s="879"/>
      <c r="J2843" s="1234"/>
      <c r="K2843" s="879"/>
      <c r="L2843" s="736"/>
      <c r="M2843" s="736"/>
      <c r="N2843" s="736"/>
      <c r="O2843" s="736"/>
      <c r="P2843" s="740"/>
    </row>
    <row r="2844" spans="1:16" s="699" customFormat="1" ht="39.6" x14ac:dyDescent="0.3">
      <c r="A2844" s="727"/>
      <c r="B2844" s="386" t="s">
        <v>4234</v>
      </c>
      <c r="C2844" s="728" t="s">
        <v>3145</v>
      </c>
      <c r="D2844" s="728" t="s">
        <v>3201</v>
      </c>
      <c r="E2844" s="747">
        <v>1.06</v>
      </c>
      <c r="F2844" s="678">
        <v>1.02</v>
      </c>
      <c r="G2844" s="1163">
        <f>TRUNC(E2844*F2844,2)</f>
        <v>1.08</v>
      </c>
      <c r="H2844" s="1229"/>
      <c r="I2844" s="879"/>
      <c r="J2844" s="1234"/>
      <c r="K2844" s="879"/>
      <c r="L2844" s="736"/>
      <c r="M2844" s="736"/>
      <c r="N2844" s="736"/>
      <c r="O2844" s="736"/>
      <c r="P2844" s="740"/>
    </row>
    <row r="2845" spans="1:16" s="699" customFormat="1" x14ac:dyDescent="0.3">
      <c r="A2845" s="1344" t="s">
        <v>4471</v>
      </c>
      <c r="B2845" s="1345"/>
      <c r="C2845" s="1345"/>
      <c r="D2845" s="1345"/>
      <c r="E2845" s="1345"/>
      <c r="F2845" s="1346"/>
      <c r="G2845" s="1152">
        <f>TRUNC(SUM(G2840:G2841),2)</f>
        <v>2.72</v>
      </c>
      <c r="H2845" s="1230"/>
      <c r="J2845" s="736"/>
      <c r="K2845" s="736"/>
      <c r="L2845" s="736"/>
      <c r="M2845" s="736"/>
      <c r="N2845" s="736"/>
      <c r="O2845" s="736"/>
      <c r="P2845" s="740"/>
    </row>
    <row r="2846" spans="1:16" s="699" customFormat="1" x14ac:dyDescent="0.3">
      <c r="A2846" s="1344" t="s">
        <v>4472</v>
      </c>
      <c r="B2846" s="1345"/>
      <c r="C2846" s="1345"/>
      <c r="D2846" s="1345"/>
      <c r="E2846" s="1345"/>
      <c r="F2846" s="1346"/>
      <c r="G2846" s="1152">
        <f>TRUNC(SUM(G2842:G2844),2)</f>
        <v>2.77</v>
      </c>
      <c r="H2846" s="1230"/>
      <c r="J2846" s="736"/>
      <c r="K2846" s="736"/>
      <c r="L2846" s="736"/>
      <c r="M2846" s="736"/>
      <c r="N2846" s="736"/>
      <c r="O2846" s="736"/>
      <c r="P2846" s="740"/>
    </row>
    <row r="2847" spans="1:16" s="699" customFormat="1" x14ac:dyDescent="0.3">
      <c r="A2847" s="1156"/>
      <c r="B2847" s="1154"/>
      <c r="C2847" s="1154"/>
      <c r="D2847" s="1154"/>
      <c r="E2847" s="1154"/>
      <c r="F2847" s="1155" t="s">
        <v>4627</v>
      </c>
      <c r="G2847" s="1152">
        <f>TRUNC(SUM(G2845:G2846),2)</f>
        <v>5.49</v>
      </c>
      <c r="H2847" s="1230"/>
      <c r="J2847" s="1233"/>
      <c r="K2847" s="736"/>
      <c r="L2847" s="736"/>
      <c r="M2847" s="736"/>
      <c r="N2847" s="736"/>
      <c r="O2847" s="736"/>
      <c r="P2847" s="740"/>
    </row>
    <row r="2848" spans="1:16" s="879" customFormat="1" ht="14.25" customHeight="1" x14ac:dyDescent="0.3">
      <c r="A2848" s="906"/>
      <c r="B2848" s="801"/>
      <c r="C2848" s="906"/>
      <c r="D2848" s="913"/>
      <c r="E2848" s="906"/>
      <c r="F2848" s="906"/>
      <c r="G2848" s="910"/>
      <c r="H2848" s="1229"/>
    </row>
    <row r="2849" spans="1:16" s="879" customFormat="1" x14ac:dyDescent="0.3">
      <c r="A2849" s="906"/>
      <c r="B2849" s="801"/>
      <c r="C2849" s="906"/>
      <c r="D2849" s="913"/>
      <c r="E2849" s="906"/>
      <c r="F2849" s="906"/>
      <c r="G2849" s="910"/>
      <c r="H2849" s="1229"/>
    </row>
    <row r="2850" spans="1:16" s="893" customFormat="1" ht="26.4" x14ac:dyDescent="0.3">
      <c r="A2850" s="1141" t="s">
        <v>3135</v>
      </c>
      <c r="B2850" s="1142" t="s">
        <v>3136</v>
      </c>
      <c r="C2850" s="1143" t="s">
        <v>3137</v>
      </c>
      <c r="D2850" s="1143" t="s">
        <v>3138</v>
      </c>
      <c r="E2850" s="1144" t="s">
        <v>3139</v>
      </c>
      <c r="F2850" s="1145" t="s">
        <v>4625</v>
      </c>
      <c r="G2850" s="1146" t="s">
        <v>4626</v>
      </c>
      <c r="H2850" s="1230"/>
    </row>
    <row r="2851" spans="1:16" s="893" customFormat="1" ht="4.5" customHeight="1" x14ac:dyDescent="0.3">
      <c r="A2851" s="721"/>
      <c r="B2851" s="721"/>
      <c r="C2851" s="722"/>
      <c r="D2851" s="722"/>
      <c r="E2851" s="723"/>
      <c r="F2851" s="724"/>
      <c r="G2851" s="725"/>
      <c r="H2851" s="1230"/>
    </row>
    <row r="2852" spans="1:16" s="699" customFormat="1" x14ac:dyDescent="0.3">
      <c r="A2852" s="442" t="s">
        <v>2964</v>
      </c>
      <c r="B2852" s="1351" t="s">
        <v>1315</v>
      </c>
      <c r="C2852" s="1352"/>
      <c r="D2852" s="1352"/>
      <c r="E2852" s="1352"/>
      <c r="F2852" s="1352"/>
      <c r="G2852" s="1353"/>
      <c r="H2852" s="1230"/>
      <c r="J2852" s="736"/>
      <c r="K2852" s="736"/>
      <c r="L2852" s="736"/>
      <c r="M2852" s="736"/>
      <c r="N2852" s="736"/>
      <c r="O2852" s="736"/>
      <c r="P2852" s="740"/>
    </row>
    <row r="2853" spans="1:16" s="699" customFormat="1" x14ac:dyDescent="0.3">
      <c r="A2853" s="442" t="s">
        <v>2965</v>
      </c>
      <c r="B2853" s="751" t="s">
        <v>1302</v>
      </c>
      <c r="C2853" s="443"/>
      <c r="D2853" s="443"/>
      <c r="E2853" s="676"/>
      <c r="F2853" s="676"/>
      <c r="G2853" s="677"/>
      <c r="H2853" s="1230"/>
      <c r="J2853" s="736"/>
      <c r="K2853" s="736"/>
      <c r="L2853" s="736"/>
      <c r="M2853" s="736"/>
      <c r="N2853" s="736"/>
      <c r="O2853" s="736"/>
      <c r="P2853" s="740"/>
    </row>
    <row r="2854" spans="1:16" s="699" customFormat="1" ht="52.8" x14ac:dyDescent="0.3">
      <c r="A2854" s="442" t="s">
        <v>3840</v>
      </c>
      <c r="B2854" s="806" t="s">
        <v>2554</v>
      </c>
      <c r="C2854" s="526" t="s">
        <v>3141</v>
      </c>
      <c r="D2854" s="443" t="s">
        <v>210</v>
      </c>
      <c r="E2854" s="444"/>
      <c r="F2854" s="444"/>
      <c r="G2854" s="445"/>
      <c r="H2854" s="1230"/>
      <c r="J2854" s="736"/>
      <c r="K2854" s="736"/>
      <c r="L2854" s="736"/>
      <c r="M2854" s="736"/>
      <c r="N2854" s="736"/>
      <c r="O2854" s="736"/>
      <c r="P2854" s="740"/>
    </row>
    <row r="2855" spans="1:16" s="699" customFormat="1" ht="26.4" x14ac:dyDescent="0.3">
      <c r="A2855" s="727"/>
      <c r="B2855" s="745" t="s">
        <v>4230</v>
      </c>
      <c r="C2855" s="746" t="s">
        <v>3141</v>
      </c>
      <c r="D2855" s="746" t="s">
        <v>3142</v>
      </c>
      <c r="E2855" s="747">
        <v>9.5438171300795321E-2</v>
      </c>
      <c r="F2855" s="747">
        <v>19.14</v>
      </c>
      <c r="G2855" s="1163">
        <f>TRUNC(E2855*F2855,2)</f>
        <v>1.82</v>
      </c>
      <c r="H2855" s="1229"/>
      <c r="I2855" s="879"/>
      <c r="J2855" s="1234"/>
      <c r="K2855" s="879"/>
      <c r="L2855" s="736"/>
      <c r="M2855" s="736"/>
      <c r="N2855" s="736"/>
      <c r="O2855" s="736"/>
      <c r="P2855" s="740"/>
    </row>
    <row r="2856" spans="1:16" s="699" customFormat="1" ht="26.4" x14ac:dyDescent="0.3">
      <c r="A2856" s="727"/>
      <c r="B2856" s="745" t="s">
        <v>4231</v>
      </c>
      <c r="C2856" s="746" t="s">
        <v>3141</v>
      </c>
      <c r="D2856" s="746" t="s">
        <v>3142</v>
      </c>
      <c r="E2856" s="747">
        <v>9.5552635654168494E-2</v>
      </c>
      <c r="F2856" s="747">
        <v>15.11</v>
      </c>
      <c r="G2856" s="1163">
        <f>TRUNC(E2856*F2856,2)</f>
        <v>1.44</v>
      </c>
      <c r="H2856" s="1229"/>
      <c r="I2856" s="879"/>
      <c r="J2856" s="1234"/>
      <c r="K2856" s="879"/>
      <c r="L2856" s="736"/>
      <c r="M2856" s="736"/>
      <c r="N2856" s="736"/>
      <c r="O2856" s="736"/>
      <c r="P2856" s="740"/>
    </row>
    <row r="2857" spans="1:16" s="699" customFormat="1" x14ac:dyDescent="0.3">
      <c r="A2857" s="727"/>
      <c r="B2857" s="727" t="s">
        <v>4236</v>
      </c>
      <c r="C2857" s="728" t="s">
        <v>3145</v>
      </c>
      <c r="D2857" s="728" t="s">
        <v>3201</v>
      </c>
      <c r="E2857" s="747">
        <v>1.06</v>
      </c>
      <c r="F2857" s="747">
        <v>2.0167751851810811</v>
      </c>
      <c r="G2857" s="1163">
        <f>TRUNC(E2857*F2857,2)</f>
        <v>2.13</v>
      </c>
      <c r="H2857" s="1229"/>
      <c r="I2857" s="879"/>
      <c r="J2857" s="1234"/>
      <c r="K2857" s="879"/>
      <c r="L2857" s="736"/>
      <c r="M2857" s="736"/>
      <c r="N2857" s="736"/>
      <c r="O2857" s="736"/>
      <c r="P2857" s="740"/>
    </row>
    <row r="2858" spans="1:16" s="699" customFormat="1" x14ac:dyDescent="0.3">
      <c r="A2858" s="727"/>
      <c r="B2858" s="386" t="s">
        <v>4233</v>
      </c>
      <c r="C2858" s="728" t="s">
        <v>3145</v>
      </c>
      <c r="D2858" s="728" t="s">
        <v>3991</v>
      </c>
      <c r="E2858" s="747">
        <v>0.04</v>
      </c>
      <c r="F2858" s="747">
        <v>1.1965196061335517</v>
      </c>
      <c r="G2858" s="1163">
        <f>TRUNC(E2858*F2858,2)</f>
        <v>0.04</v>
      </c>
      <c r="H2858" s="1229"/>
      <c r="I2858" s="879"/>
      <c r="J2858" s="1234"/>
      <c r="K2858" s="879"/>
      <c r="L2858" s="736"/>
      <c r="M2858" s="736"/>
      <c r="N2858" s="736"/>
      <c r="O2858" s="736"/>
      <c r="P2858" s="740"/>
    </row>
    <row r="2859" spans="1:16" s="699" customFormat="1" ht="39.6" x14ac:dyDescent="0.3">
      <c r="A2859" s="727"/>
      <c r="B2859" s="386" t="s">
        <v>4237</v>
      </c>
      <c r="C2859" s="728" t="s">
        <v>3145</v>
      </c>
      <c r="D2859" s="728" t="s">
        <v>3201</v>
      </c>
      <c r="E2859" s="747">
        <v>1.06</v>
      </c>
      <c r="F2859" s="678">
        <v>1.42</v>
      </c>
      <c r="G2859" s="1163">
        <f>TRUNC(E2859*F2859,2)</f>
        <v>1.5</v>
      </c>
      <c r="H2859" s="1229"/>
      <c r="I2859" s="879"/>
      <c r="J2859" s="1234"/>
      <c r="K2859" s="879"/>
      <c r="L2859" s="736"/>
      <c r="M2859" s="736"/>
      <c r="N2859" s="736"/>
      <c r="O2859" s="736"/>
      <c r="P2859" s="740"/>
    </row>
    <row r="2860" spans="1:16" s="699" customFormat="1" x14ac:dyDescent="0.3">
      <c r="A2860" s="1344" t="s">
        <v>4471</v>
      </c>
      <c r="B2860" s="1345"/>
      <c r="C2860" s="1345"/>
      <c r="D2860" s="1345"/>
      <c r="E2860" s="1345"/>
      <c r="F2860" s="1346"/>
      <c r="G2860" s="1152">
        <f>TRUNC(SUM(G2855:G2856),2)</f>
        <v>3.26</v>
      </c>
      <c r="H2860" s="1230"/>
      <c r="J2860" s="736"/>
      <c r="K2860" s="736"/>
      <c r="L2860" s="736"/>
      <c r="M2860" s="736"/>
      <c r="N2860" s="736"/>
      <c r="O2860" s="736"/>
      <c r="P2860" s="740"/>
    </row>
    <row r="2861" spans="1:16" s="699" customFormat="1" x14ac:dyDescent="0.3">
      <c r="A2861" s="1344" t="s">
        <v>4472</v>
      </c>
      <c r="B2861" s="1345"/>
      <c r="C2861" s="1345"/>
      <c r="D2861" s="1345"/>
      <c r="E2861" s="1345"/>
      <c r="F2861" s="1346"/>
      <c r="G2861" s="1152">
        <f>TRUNC(SUM(G2857:G2859),2)</f>
        <v>3.67</v>
      </c>
      <c r="H2861" s="1230"/>
      <c r="J2861" s="736"/>
      <c r="K2861" s="736"/>
      <c r="L2861" s="736"/>
      <c r="M2861" s="736"/>
      <c r="N2861" s="736"/>
      <c r="O2861" s="736"/>
      <c r="P2861" s="740"/>
    </row>
    <row r="2862" spans="1:16" s="699" customFormat="1" x14ac:dyDescent="0.3">
      <c r="A2862" s="1156"/>
      <c r="B2862" s="1154"/>
      <c r="C2862" s="1154"/>
      <c r="D2862" s="1154"/>
      <c r="E2862" s="1154"/>
      <c r="F2862" s="1155" t="s">
        <v>4627</v>
      </c>
      <c r="G2862" s="1152">
        <f>TRUNC(SUM(G2860:G2861),2)</f>
        <v>6.93</v>
      </c>
      <c r="H2862" s="1230"/>
      <c r="J2862" s="1233"/>
      <c r="K2862" s="736"/>
      <c r="L2862" s="736"/>
      <c r="M2862" s="736"/>
      <c r="N2862" s="736"/>
      <c r="O2862" s="736"/>
      <c r="P2862" s="740"/>
    </row>
    <row r="2863" spans="1:16" s="879" customFormat="1" ht="14.25" customHeight="1" x14ac:dyDescent="0.3">
      <c r="A2863" s="906"/>
      <c r="B2863" s="801"/>
      <c r="C2863" s="906"/>
      <c r="D2863" s="913"/>
      <c r="E2863" s="906"/>
      <c r="F2863" s="906"/>
      <c r="G2863" s="910"/>
      <c r="H2863" s="1229"/>
    </row>
    <row r="2864" spans="1:16" s="879" customFormat="1" x14ac:dyDescent="0.3">
      <c r="A2864" s="906"/>
      <c r="B2864" s="801"/>
      <c r="C2864" s="906"/>
      <c r="D2864" s="913"/>
      <c r="E2864" s="906"/>
      <c r="F2864" s="906"/>
      <c r="G2864" s="910"/>
      <c r="H2864" s="1229"/>
    </row>
    <row r="2865" spans="1:16" s="893" customFormat="1" ht="26.4" x14ac:dyDescent="0.3">
      <c r="A2865" s="1141" t="s">
        <v>3135</v>
      </c>
      <c r="B2865" s="1142" t="s">
        <v>3136</v>
      </c>
      <c r="C2865" s="1143" t="s">
        <v>3137</v>
      </c>
      <c r="D2865" s="1143" t="s">
        <v>3138</v>
      </c>
      <c r="E2865" s="1144" t="s">
        <v>3139</v>
      </c>
      <c r="F2865" s="1145" t="s">
        <v>4625</v>
      </c>
      <c r="G2865" s="1146" t="s">
        <v>4626</v>
      </c>
      <c r="H2865" s="1230"/>
    </row>
    <row r="2866" spans="1:16" s="893" customFormat="1" ht="4.5" customHeight="1" x14ac:dyDescent="0.3">
      <c r="A2866" s="721"/>
      <c r="B2866" s="721"/>
      <c r="C2866" s="722"/>
      <c r="D2866" s="722"/>
      <c r="E2866" s="723"/>
      <c r="F2866" s="724"/>
      <c r="G2866" s="725"/>
      <c r="H2866" s="1230"/>
    </row>
    <row r="2867" spans="1:16" s="114" customFormat="1" x14ac:dyDescent="0.3">
      <c r="A2867" s="442" t="s">
        <v>1897</v>
      </c>
      <c r="B2867" s="1351" t="s">
        <v>4252</v>
      </c>
      <c r="C2867" s="1352"/>
      <c r="D2867" s="1352"/>
      <c r="E2867" s="1352"/>
      <c r="F2867" s="1352"/>
      <c r="G2867" s="1353"/>
      <c r="H2867" s="1230"/>
      <c r="J2867" s="432"/>
      <c r="K2867" s="432"/>
      <c r="L2867" s="432"/>
      <c r="M2867" s="432"/>
      <c r="N2867" s="432"/>
      <c r="O2867" s="432"/>
      <c r="P2867" s="433"/>
    </row>
    <row r="2868" spans="1:16" s="114" customFormat="1" ht="26.4" x14ac:dyDescent="0.3">
      <c r="A2868" s="442" t="s">
        <v>4253</v>
      </c>
      <c r="B2868" s="806" t="s">
        <v>2516</v>
      </c>
      <c r="C2868" s="443"/>
      <c r="D2868" s="443"/>
      <c r="E2868" s="444"/>
      <c r="F2868" s="444"/>
      <c r="G2868" s="445"/>
      <c r="H2868" s="1230"/>
      <c r="J2868" s="432"/>
      <c r="K2868" s="432"/>
      <c r="L2868" s="432"/>
      <c r="M2868" s="432"/>
      <c r="N2868" s="432"/>
      <c r="O2868" s="432"/>
      <c r="P2868" s="433"/>
    </row>
    <row r="2869" spans="1:16" s="114" customFormat="1" ht="26.4" x14ac:dyDescent="0.3">
      <c r="A2869" s="727"/>
      <c r="B2869" s="745" t="s">
        <v>3975</v>
      </c>
      <c r="C2869" s="531" t="s">
        <v>3141</v>
      </c>
      <c r="D2869" s="746" t="s">
        <v>3142</v>
      </c>
      <c r="E2869" s="419">
        <v>0.79767973742236786</v>
      </c>
      <c r="F2869" s="747">
        <v>20.02</v>
      </c>
      <c r="G2869" s="1163">
        <f>TRUNC(E2869*F2869,2)</f>
        <v>15.96</v>
      </c>
      <c r="H2869" s="1229"/>
      <c r="I2869" s="879"/>
      <c r="J2869" s="1234"/>
      <c r="K2869" s="879"/>
      <c r="L2869" s="432"/>
      <c r="M2869" s="432"/>
      <c r="N2869" s="432"/>
      <c r="O2869" s="432"/>
      <c r="P2869" s="433"/>
    </row>
    <row r="2870" spans="1:16" s="114" customFormat="1" x14ac:dyDescent="0.3">
      <c r="A2870" s="727"/>
      <c r="B2870" s="745" t="s">
        <v>3964</v>
      </c>
      <c r="C2870" s="531" t="s">
        <v>3141</v>
      </c>
      <c r="D2870" s="746" t="s">
        <v>3142</v>
      </c>
      <c r="E2870" s="419">
        <v>0.79767973742236775</v>
      </c>
      <c r="F2870" s="747">
        <v>16.87</v>
      </c>
      <c r="G2870" s="1163">
        <f>TRUNC(E2870*F2870,2)</f>
        <v>13.45</v>
      </c>
      <c r="H2870" s="1229"/>
      <c r="I2870" s="879"/>
      <c r="J2870" s="1234"/>
      <c r="K2870" s="879"/>
      <c r="L2870" s="432"/>
      <c r="M2870" s="432"/>
      <c r="N2870" s="432"/>
      <c r="O2870" s="432"/>
      <c r="P2870" s="433"/>
    </row>
    <row r="2871" spans="1:16" s="114" customFormat="1" ht="26.4" x14ac:dyDescent="0.3">
      <c r="A2871" s="727"/>
      <c r="B2871" s="386" t="s">
        <v>3551</v>
      </c>
      <c r="C2871" s="383" t="s">
        <v>3145</v>
      </c>
      <c r="D2871" s="728" t="s">
        <v>3201</v>
      </c>
      <c r="E2871" s="419">
        <v>1</v>
      </c>
      <c r="F2871" s="419">
        <v>35.799999999999997</v>
      </c>
      <c r="G2871" s="1163">
        <f>TRUNC(E2871*F2871,2)</f>
        <v>35.799999999999997</v>
      </c>
      <c r="H2871" s="1229"/>
      <c r="I2871" s="879"/>
      <c r="J2871" s="1234"/>
      <c r="K2871" s="879"/>
      <c r="L2871" s="432"/>
      <c r="M2871" s="432"/>
      <c r="N2871" s="432"/>
      <c r="O2871" s="432"/>
      <c r="P2871" s="433"/>
    </row>
    <row r="2872" spans="1:16" s="114" customFormat="1" x14ac:dyDescent="0.3">
      <c r="A2872" s="1344" t="s">
        <v>4471</v>
      </c>
      <c r="B2872" s="1345"/>
      <c r="C2872" s="1345"/>
      <c r="D2872" s="1345"/>
      <c r="E2872" s="1345"/>
      <c r="F2872" s="1346"/>
      <c r="G2872" s="1152">
        <f>TRUNC(SUM(G2869:G2870),2)</f>
        <v>29.41</v>
      </c>
      <c r="H2872" s="1229"/>
      <c r="I2872"/>
      <c r="J2872" s="372"/>
      <c r="K2872" s="432"/>
      <c r="L2872" s="432"/>
      <c r="M2872" s="432"/>
      <c r="N2872" s="432"/>
      <c r="O2872" s="432"/>
      <c r="P2872" s="433"/>
    </row>
    <row r="2873" spans="1:16" s="114" customFormat="1" x14ac:dyDescent="0.3">
      <c r="A2873" s="1344" t="s">
        <v>4472</v>
      </c>
      <c r="B2873" s="1345"/>
      <c r="C2873" s="1345"/>
      <c r="D2873" s="1345"/>
      <c r="E2873" s="1345"/>
      <c r="F2873" s="1346"/>
      <c r="G2873" s="1152">
        <f>TRUNC(SUM(G2871),2)</f>
        <v>35.799999999999997</v>
      </c>
      <c r="H2873" s="1229"/>
      <c r="I2873"/>
      <c r="J2873" s="372"/>
      <c r="K2873" s="432"/>
      <c r="L2873" s="432"/>
      <c r="M2873" s="432"/>
      <c r="N2873" s="432"/>
      <c r="O2873" s="432"/>
      <c r="P2873" s="433"/>
    </row>
    <row r="2874" spans="1:16" s="114" customFormat="1" x14ac:dyDescent="0.3">
      <c r="A2874" s="1156"/>
      <c r="B2874" s="1154"/>
      <c r="C2874" s="1154"/>
      <c r="D2874" s="1154"/>
      <c r="E2874" s="1154"/>
      <c r="F2874" s="1155" t="s">
        <v>4627</v>
      </c>
      <c r="G2874" s="1152">
        <f>TRUNC(SUM(G2872:G2873),2)</f>
        <v>65.209999999999994</v>
      </c>
      <c r="H2874" s="1230"/>
      <c r="J2874" s="1233"/>
      <c r="K2874" s="432"/>
      <c r="L2874" s="432"/>
      <c r="M2874" s="432"/>
      <c r="N2874" s="432"/>
      <c r="O2874" s="432"/>
      <c r="P2874" s="433"/>
    </row>
    <row r="2875" spans="1:16" s="114" customFormat="1" x14ac:dyDescent="0.3">
      <c r="B2875" s="805"/>
      <c r="D2875" s="792"/>
      <c r="H2875" s="1230"/>
      <c r="J2875" s="432"/>
      <c r="K2875" s="432"/>
      <c r="L2875" s="432"/>
      <c r="M2875" s="432"/>
      <c r="N2875" s="432"/>
      <c r="O2875" s="432"/>
      <c r="P2875" s="433"/>
    </row>
    <row r="2876" spans="1:16" s="879" customFormat="1" x14ac:dyDescent="0.3">
      <c r="A2876" s="906"/>
      <c r="B2876" s="801"/>
      <c r="C2876" s="906"/>
      <c r="D2876" s="913"/>
      <c r="E2876" s="906"/>
      <c r="F2876" s="906"/>
      <c r="G2876" s="910"/>
      <c r="H2876" s="1229"/>
    </row>
    <row r="2877" spans="1:16" s="893" customFormat="1" ht="26.4" x14ac:dyDescent="0.3">
      <c r="A2877" s="1141" t="s">
        <v>3135</v>
      </c>
      <c r="B2877" s="1142" t="s">
        <v>3136</v>
      </c>
      <c r="C2877" s="1143" t="s">
        <v>3137</v>
      </c>
      <c r="D2877" s="1143" t="s">
        <v>3138</v>
      </c>
      <c r="E2877" s="1144" t="s">
        <v>3139</v>
      </c>
      <c r="F2877" s="1145" t="s">
        <v>4625</v>
      </c>
      <c r="G2877" s="1146" t="s">
        <v>4626</v>
      </c>
      <c r="H2877" s="1230"/>
    </row>
    <row r="2878" spans="1:16" s="893" customFormat="1" ht="4.5" customHeight="1" x14ac:dyDescent="0.3">
      <c r="A2878" s="721"/>
      <c r="B2878" s="721"/>
      <c r="C2878" s="722"/>
      <c r="D2878" s="722"/>
      <c r="E2878" s="723"/>
      <c r="F2878" s="724"/>
      <c r="G2878" s="725"/>
      <c r="H2878" s="1230"/>
    </row>
    <row r="2879" spans="1:16" s="114" customFormat="1" x14ac:dyDescent="0.3">
      <c r="A2879" s="442" t="s">
        <v>1921</v>
      </c>
      <c r="B2879" s="1351" t="s">
        <v>1939</v>
      </c>
      <c r="C2879" s="1352"/>
      <c r="D2879" s="1352"/>
      <c r="E2879" s="1352"/>
      <c r="F2879" s="1352"/>
      <c r="G2879" s="1353"/>
      <c r="H2879" s="1230"/>
      <c r="J2879" s="432"/>
      <c r="K2879" s="432"/>
      <c r="L2879" s="432"/>
      <c r="M2879" s="432"/>
      <c r="N2879" s="432"/>
      <c r="O2879" s="432"/>
      <c r="P2879" s="433"/>
    </row>
    <row r="2880" spans="1:16" s="114" customFormat="1" ht="92.4" x14ac:dyDescent="0.3">
      <c r="A2880" s="442" t="s">
        <v>3252</v>
      </c>
      <c r="B2880" s="806" t="s">
        <v>3253</v>
      </c>
      <c r="C2880" s="443"/>
      <c r="D2880" s="443"/>
      <c r="E2880" s="444"/>
      <c r="F2880" s="444"/>
      <c r="G2880" s="445"/>
      <c r="H2880" s="1230"/>
      <c r="J2880" s="432"/>
      <c r="K2880" s="432"/>
      <c r="L2880" s="432"/>
      <c r="M2880" s="432"/>
      <c r="N2880" s="432"/>
      <c r="O2880" s="432"/>
      <c r="P2880" s="433"/>
    </row>
    <row r="2881" spans="1:16" s="114" customFormat="1" ht="79.2" x14ac:dyDescent="0.3">
      <c r="A2881" s="727"/>
      <c r="B2881" s="727" t="s">
        <v>3253</v>
      </c>
      <c r="C2881" s="383" t="s">
        <v>3145</v>
      </c>
      <c r="D2881" s="728" t="s">
        <v>3133</v>
      </c>
      <c r="E2881" s="379">
        <v>1</v>
      </c>
      <c r="F2881" s="419">
        <v>3276.55</v>
      </c>
      <c r="G2881" s="1163">
        <f>TRUNC(E2881*F2881,2)</f>
        <v>3276.55</v>
      </c>
      <c r="H2881" s="1229"/>
      <c r="I2881" s="879"/>
      <c r="J2881" s="1234"/>
      <c r="K2881" s="879"/>
      <c r="L2881" s="432"/>
      <c r="M2881" s="432"/>
      <c r="N2881" s="432"/>
      <c r="O2881" s="432"/>
      <c r="P2881" s="433"/>
    </row>
    <row r="2882" spans="1:16" s="114" customFormat="1" x14ac:dyDescent="0.3">
      <c r="A2882" s="727"/>
      <c r="B2882" s="743" t="s">
        <v>3960</v>
      </c>
      <c r="C2882" s="531" t="s">
        <v>3141</v>
      </c>
      <c r="D2882" s="746" t="s">
        <v>3142</v>
      </c>
      <c r="E2882" s="1240">
        <v>4.7860784245342076</v>
      </c>
      <c r="F2882" s="747">
        <v>15.19</v>
      </c>
      <c r="G2882" s="1163">
        <f>TRUNC(E2882*F2882,2)</f>
        <v>72.7</v>
      </c>
      <c r="H2882" s="1229"/>
      <c r="I2882" s="879"/>
      <c r="J2882" s="1234"/>
      <c r="K2882" s="879"/>
      <c r="L2882" s="432"/>
      <c r="M2882" s="432"/>
      <c r="N2882" s="432"/>
      <c r="O2882" s="432"/>
      <c r="P2882" s="433"/>
    </row>
    <row r="2883" spans="1:16" s="114" customFormat="1" x14ac:dyDescent="0.3">
      <c r="A2883" s="727"/>
      <c r="B2883" s="743" t="s">
        <v>3959</v>
      </c>
      <c r="C2883" s="531" t="s">
        <v>3141</v>
      </c>
      <c r="D2883" s="746" t="s">
        <v>3142</v>
      </c>
      <c r="E2883" s="1240">
        <v>4.7860784245342076</v>
      </c>
      <c r="F2883" s="747">
        <v>19.350000000000001</v>
      </c>
      <c r="G2883" s="1163">
        <f>TRUNC(E2883*F2883,2)</f>
        <v>92.61</v>
      </c>
      <c r="H2883" s="1229"/>
      <c r="I2883" s="879"/>
      <c r="J2883" s="1234"/>
      <c r="K2883" s="879"/>
      <c r="L2883" s="432"/>
      <c r="M2883" s="432"/>
      <c r="N2883" s="432"/>
      <c r="O2883" s="432"/>
      <c r="P2883" s="433"/>
    </row>
    <row r="2884" spans="1:16" s="114" customFormat="1" x14ac:dyDescent="0.3">
      <c r="A2884" s="1344" t="s">
        <v>4471</v>
      </c>
      <c r="B2884" s="1345"/>
      <c r="C2884" s="1345"/>
      <c r="D2884" s="1345"/>
      <c r="E2884" s="1345"/>
      <c r="F2884" s="1346"/>
      <c r="G2884" s="1152">
        <f>TRUNC(SUM(G2882:G2883),2)</f>
        <v>165.31</v>
      </c>
      <c r="H2884" s="1230"/>
      <c r="J2884" s="432"/>
      <c r="K2884" s="432"/>
      <c r="L2884" s="432"/>
      <c r="M2884" s="432"/>
      <c r="N2884" s="432"/>
      <c r="O2884" s="432"/>
      <c r="P2884" s="433"/>
    </row>
    <row r="2885" spans="1:16" s="114" customFormat="1" x14ac:dyDescent="0.3">
      <c r="A2885" s="1344" t="s">
        <v>4472</v>
      </c>
      <c r="B2885" s="1345"/>
      <c r="C2885" s="1345"/>
      <c r="D2885" s="1345"/>
      <c r="E2885" s="1345"/>
      <c r="F2885" s="1346"/>
      <c r="G2885" s="1152">
        <f>TRUNC(SUM(G2881),2)</f>
        <v>3276.55</v>
      </c>
      <c r="H2885" s="1230"/>
      <c r="J2885" s="432"/>
      <c r="K2885" s="432"/>
      <c r="L2885" s="432"/>
      <c r="M2885" s="432"/>
      <c r="N2885" s="432"/>
      <c r="O2885" s="432"/>
      <c r="P2885" s="433"/>
    </row>
    <row r="2886" spans="1:16" s="114" customFormat="1" x14ac:dyDescent="0.3">
      <c r="A2886" s="1156"/>
      <c r="B2886" s="1154"/>
      <c r="C2886" s="1154"/>
      <c r="D2886" s="1154"/>
      <c r="E2886" s="1154"/>
      <c r="F2886" s="1155" t="s">
        <v>4627</v>
      </c>
      <c r="G2886" s="1152">
        <f>TRUNC(SUM(G2884:G2885),2)</f>
        <v>3441.86</v>
      </c>
      <c r="H2886" s="1230"/>
      <c r="J2886" s="1233"/>
      <c r="K2886" s="432"/>
      <c r="L2886" s="432"/>
      <c r="M2886" s="432"/>
      <c r="N2886" s="432"/>
      <c r="O2886" s="432"/>
      <c r="P2886" s="433"/>
    </row>
    <row r="2887" spans="1:16" s="879" customFormat="1" ht="14.25" customHeight="1" x14ac:dyDescent="0.3">
      <c r="A2887" s="906"/>
      <c r="B2887" s="801"/>
      <c r="C2887" s="906"/>
      <c r="D2887" s="913"/>
      <c r="E2887" s="906"/>
      <c r="F2887" s="906"/>
      <c r="G2887" s="910"/>
      <c r="H2887" s="1229"/>
    </row>
    <row r="2888" spans="1:16" s="879" customFormat="1" x14ac:dyDescent="0.3">
      <c r="A2888" s="906"/>
      <c r="B2888" s="801"/>
      <c r="C2888" s="906"/>
      <c r="D2888" s="913"/>
      <c r="E2888" s="906"/>
      <c r="F2888" s="906"/>
      <c r="G2888" s="910"/>
      <c r="H2888" s="1229"/>
    </row>
    <row r="2889" spans="1:16" s="893" customFormat="1" ht="26.4" x14ac:dyDescent="0.3">
      <c r="A2889" s="1141" t="s">
        <v>3135</v>
      </c>
      <c r="B2889" s="1142" t="s">
        <v>3136</v>
      </c>
      <c r="C2889" s="1143" t="s">
        <v>3137</v>
      </c>
      <c r="D2889" s="1143" t="s">
        <v>3138</v>
      </c>
      <c r="E2889" s="1144" t="s">
        <v>3139</v>
      </c>
      <c r="F2889" s="1145" t="s">
        <v>4625</v>
      </c>
      <c r="G2889" s="1146" t="s">
        <v>4626</v>
      </c>
      <c r="H2889" s="1230"/>
    </row>
    <row r="2890" spans="1:16" s="893" customFormat="1" ht="4.5" customHeight="1" x14ac:dyDescent="0.3">
      <c r="A2890" s="721"/>
      <c r="B2890" s="721"/>
      <c r="C2890" s="722"/>
      <c r="D2890" s="722"/>
      <c r="E2890" s="723"/>
      <c r="F2890" s="724"/>
      <c r="G2890" s="725"/>
      <c r="H2890" s="1230"/>
    </row>
    <row r="2891" spans="1:16" s="114" customFormat="1" x14ac:dyDescent="0.3">
      <c r="A2891" s="442" t="s">
        <v>1929</v>
      </c>
      <c r="B2891" s="1351" t="s">
        <v>1635</v>
      </c>
      <c r="C2891" s="1352"/>
      <c r="D2891" s="1352"/>
      <c r="E2891" s="1352"/>
      <c r="F2891" s="1352"/>
      <c r="G2891" s="1353"/>
      <c r="H2891" s="1230"/>
      <c r="J2891" s="432"/>
      <c r="K2891" s="432"/>
      <c r="L2891" s="432"/>
      <c r="M2891" s="432"/>
      <c r="N2891" s="432"/>
      <c r="O2891" s="432"/>
      <c r="P2891" s="433"/>
    </row>
    <row r="2892" spans="1:16" s="114" customFormat="1" ht="26.4" x14ac:dyDescent="0.3">
      <c r="A2892" s="442" t="s">
        <v>2541</v>
      </c>
      <c r="B2892" s="806" t="s">
        <v>3590</v>
      </c>
      <c r="C2892" s="443"/>
      <c r="D2892" s="443"/>
      <c r="E2892" s="444"/>
      <c r="F2892" s="444"/>
      <c r="G2892" s="445"/>
      <c r="H2892" s="1230"/>
      <c r="J2892" s="432"/>
      <c r="K2892" s="432"/>
      <c r="L2892" s="432"/>
      <c r="M2892" s="432"/>
      <c r="N2892" s="432"/>
      <c r="O2892" s="432"/>
      <c r="P2892" s="433"/>
    </row>
    <row r="2893" spans="1:16" s="114" customFormat="1" ht="26.4" x14ac:dyDescent="0.3">
      <c r="A2893" s="727"/>
      <c r="B2893" s="745" t="s">
        <v>3975</v>
      </c>
      <c r="C2893" s="531" t="s">
        <v>3141</v>
      </c>
      <c r="D2893" s="746" t="s">
        <v>3142</v>
      </c>
      <c r="E2893" s="419">
        <v>0.79767973742236797</v>
      </c>
      <c r="F2893" s="747">
        <v>20.02</v>
      </c>
      <c r="G2893" s="1163">
        <f>TRUNC(E2893*F2893,2)</f>
        <v>15.96</v>
      </c>
      <c r="H2893" s="1229"/>
      <c r="I2893" s="879"/>
      <c r="J2893" s="1234"/>
      <c r="K2893" s="879"/>
      <c r="L2893" s="432"/>
      <c r="M2893" s="432"/>
      <c r="N2893" s="432"/>
      <c r="O2893" s="432"/>
      <c r="P2893" s="433"/>
    </row>
    <row r="2894" spans="1:16" s="114" customFormat="1" x14ac:dyDescent="0.3">
      <c r="A2894" s="727"/>
      <c r="B2894" s="745" t="s">
        <v>3964</v>
      </c>
      <c r="C2894" s="531" t="s">
        <v>3141</v>
      </c>
      <c r="D2894" s="746" t="s">
        <v>3142</v>
      </c>
      <c r="E2894" s="419">
        <v>0.79767973742236797</v>
      </c>
      <c r="F2894" s="747">
        <v>16.87</v>
      </c>
      <c r="G2894" s="1163">
        <f>TRUNC(E2894*F2894,2)</f>
        <v>13.45</v>
      </c>
      <c r="H2894" s="1229"/>
      <c r="I2894" s="879"/>
      <c r="J2894" s="1234"/>
      <c r="K2894" s="879"/>
      <c r="L2894" s="432"/>
      <c r="M2894" s="432"/>
      <c r="N2894" s="432"/>
      <c r="O2894" s="432"/>
      <c r="P2894" s="433"/>
    </row>
    <row r="2895" spans="1:16" s="114" customFormat="1" x14ac:dyDescent="0.3">
      <c r="A2895" s="727"/>
      <c r="B2895" s="386" t="s">
        <v>3593</v>
      </c>
      <c r="C2895" s="383" t="s">
        <v>3145</v>
      </c>
      <c r="D2895" s="728" t="s">
        <v>3133</v>
      </c>
      <c r="E2895" s="419">
        <v>1</v>
      </c>
      <c r="F2895" s="419">
        <v>379</v>
      </c>
      <c r="G2895" s="1163">
        <f>TRUNC(E2895*F2895,2)</f>
        <v>379</v>
      </c>
      <c r="H2895" s="1229"/>
      <c r="I2895" s="879"/>
      <c r="J2895" s="1234"/>
      <c r="K2895" s="879"/>
      <c r="L2895" s="432"/>
      <c r="M2895" s="432"/>
      <c r="N2895" s="432"/>
      <c r="O2895" s="432"/>
      <c r="P2895" s="433"/>
    </row>
    <row r="2896" spans="1:16" s="114" customFormat="1" x14ac:dyDescent="0.3">
      <c r="A2896" s="1344" t="s">
        <v>4471</v>
      </c>
      <c r="B2896" s="1345"/>
      <c r="C2896" s="1345"/>
      <c r="D2896" s="1345"/>
      <c r="E2896" s="1345"/>
      <c r="F2896" s="1346"/>
      <c r="G2896" s="1152">
        <f>TRUNC(SUM(G2893:G2894),2)</f>
        <v>29.41</v>
      </c>
      <c r="H2896" s="1230"/>
      <c r="J2896" s="432"/>
      <c r="K2896" s="432"/>
      <c r="L2896" s="432"/>
      <c r="M2896" s="432"/>
      <c r="N2896" s="432"/>
      <c r="O2896" s="432"/>
      <c r="P2896" s="433"/>
    </row>
    <row r="2897" spans="1:16" s="114" customFormat="1" x14ac:dyDescent="0.3">
      <c r="A2897" s="1344" t="s">
        <v>4472</v>
      </c>
      <c r="B2897" s="1345"/>
      <c r="C2897" s="1345"/>
      <c r="D2897" s="1345"/>
      <c r="E2897" s="1345"/>
      <c r="F2897" s="1346"/>
      <c r="G2897" s="1152">
        <f>TRUNC(SUM(G2895),2)</f>
        <v>379</v>
      </c>
      <c r="H2897" s="1230"/>
      <c r="J2897" s="432"/>
      <c r="K2897" s="432"/>
      <c r="L2897" s="432"/>
      <c r="M2897" s="432"/>
      <c r="N2897" s="432"/>
      <c r="O2897" s="432"/>
      <c r="P2897" s="433"/>
    </row>
    <row r="2898" spans="1:16" s="114" customFormat="1" x14ac:dyDescent="0.3">
      <c r="A2898" s="1156"/>
      <c r="B2898" s="1154"/>
      <c r="C2898" s="1154"/>
      <c r="D2898" s="1154"/>
      <c r="E2898" s="1154"/>
      <c r="F2898" s="1155" t="s">
        <v>4627</v>
      </c>
      <c r="G2898" s="1152">
        <f>TRUNC(SUM(G2896:G2897),2)</f>
        <v>408.41</v>
      </c>
      <c r="H2898" s="1230"/>
      <c r="J2898" s="1233"/>
      <c r="K2898" s="432"/>
      <c r="L2898" s="432"/>
      <c r="M2898" s="432"/>
      <c r="N2898" s="432"/>
      <c r="O2898" s="432"/>
      <c r="P2898" s="433"/>
    </row>
    <row r="2899" spans="1:16" s="114" customFormat="1" x14ac:dyDescent="0.3">
      <c r="B2899" s="805"/>
      <c r="D2899" s="792"/>
      <c r="H2899" s="1230"/>
      <c r="J2899" s="432"/>
      <c r="K2899" s="432"/>
      <c r="L2899" s="432"/>
      <c r="M2899" s="432"/>
      <c r="N2899" s="432"/>
      <c r="O2899" s="432"/>
      <c r="P2899" s="433"/>
    </row>
    <row r="2900" spans="1:16" s="879" customFormat="1" x14ac:dyDescent="0.3">
      <c r="A2900" s="906"/>
      <c r="B2900" s="801"/>
      <c r="C2900" s="906"/>
      <c r="D2900" s="913"/>
      <c r="E2900" s="906"/>
      <c r="F2900" s="906"/>
      <c r="G2900" s="910"/>
      <c r="H2900" s="1229"/>
    </row>
    <row r="2901" spans="1:16" s="893" customFormat="1" ht="26.4" x14ac:dyDescent="0.3">
      <c r="A2901" s="1141" t="s">
        <v>3135</v>
      </c>
      <c r="B2901" s="1142" t="s">
        <v>3136</v>
      </c>
      <c r="C2901" s="1143" t="s">
        <v>3137</v>
      </c>
      <c r="D2901" s="1143" t="s">
        <v>3138</v>
      </c>
      <c r="E2901" s="1144" t="s">
        <v>3139</v>
      </c>
      <c r="F2901" s="1145" t="s">
        <v>4625</v>
      </c>
      <c r="G2901" s="1146" t="s">
        <v>4626</v>
      </c>
      <c r="H2901" s="1230"/>
    </row>
    <row r="2902" spans="1:16" s="893" customFormat="1" ht="4.5" customHeight="1" x14ac:dyDescent="0.3">
      <c r="A2902" s="721"/>
      <c r="B2902" s="721"/>
      <c r="C2902" s="722"/>
      <c r="D2902" s="722"/>
      <c r="E2902" s="723"/>
      <c r="F2902" s="724"/>
      <c r="G2902" s="725"/>
      <c r="H2902" s="1230"/>
    </row>
    <row r="2903" spans="1:16" s="114" customFormat="1" x14ac:dyDescent="0.3">
      <c r="A2903" s="442" t="s">
        <v>1929</v>
      </c>
      <c r="B2903" s="1351" t="s">
        <v>1635</v>
      </c>
      <c r="C2903" s="1352"/>
      <c r="D2903" s="1352"/>
      <c r="E2903" s="1352"/>
      <c r="F2903" s="1352"/>
      <c r="G2903" s="1353"/>
      <c r="H2903" s="1230"/>
      <c r="J2903" s="432"/>
      <c r="K2903" s="432"/>
      <c r="L2903" s="432"/>
      <c r="M2903" s="432"/>
      <c r="N2903" s="432"/>
      <c r="O2903" s="432"/>
      <c r="P2903" s="433"/>
    </row>
    <row r="2904" spans="1:16" s="114" customFormat="1" ht="26.4" x14ac:dyDescent="0.3">
      <c r="A2904" s="442" t="s">
        <v>2542</v>
      </c>
      <c r="B2904" s="806" t="s">
        <v>3591</v>
      </c>
      <c r="C2904" s="443"/>
      <c r="D2904" s="443"/>
      <c r="E2904" s="444"/>
      <c r="F2904" s="444"/>
      <c r="G2904" s="445"/>
      <c r="H2904" s="1230"/>
      <c r="J2904" s="432"/>
      <c r="K2904" s="432"/>
      <c r="L2904" s="432"/>
      <c r="M2904" s="432"/>
      <c r="N2904" s="432"/>
      <c r="O2904" s="432"/>
      <c r="P2904" s="433"/>
    </row>
    <row r="2905" spans="1:16" s="114" customFormat="1" ht="26.4" x14ac:dyDescent="0.3">
      <c r="A2905" s="727"/>
      <c r="B2905" s="745" t="s">
        <v>3975</v>
      </c>
      <c r="C2905" s="531" t="s">
        <v>3141</v>
      </c>
      <c r="D2905" s="746" t="s">
        <v>3142</v>
      </c>
      <c r="E2905" s="419">
        <v>0.79767973742236797</v>
      </c>
      <c r="F2905" s="747">
        <v>20.02</v>
      </c>
      <c r="G2905" s="1163">
        <f>TRUNC(E2905*F2905,2)</f>
        <v>15.96</v>
      </c>
      <c r="H2905" s="1229"/>
      <c r="I2905" s="879"/>
      <c r="J2905" s="1234"/>
      <c r="K2905" s="879"/>
      <c r="L2905" s="432"/>
      <c r="M2905" s="432"/>
      <c r="N2905" s="432"/>
      <c r="O2905" s="432"/>
      <c r="P2905" s="433"/>
    </row>
    <row r="2906" spans="1:16" s="114" customFormat="1" x14ac:dyDescent="0.3">
      <c r="A2906" s="727"/>
      <c r="B2906" s="745" t="s">
        <v>3964</v>
      </c>
      <c r="C2906" s="531" t="s">
        <v>3141</v>
      </c>
      <c r="D2906" s="746" t="s">
        <v>3142</v>
      </c>
      <c r="E2906" s="419">
        <v>0.79767973742236797</v>
      </c>
      <c r="F2906" s="747">
        <v>16.87</v>
      </c>
      <c r="G2906" s="1163">
        <f>TRUNC(E2906*F2906,2)</f>
        <v>13.45</v>
      </c>
      <c r="H2906" s="1229"/>
      <c r="I2906" s="879"/>
      <c r="J2906" s="1234"/>
      <c r="K2906" s="879"/>
      <c r="L2906" s="432"/>
      <c r="M2906" s="432"/>
      <c r="N2906" s="432"/>
      <c r="O2906" s="432"/>
      <c r="P2906" s="433"/>
    </row>
    <row r="2907" spans="1:16" s="114" customFormat="1" x14ac:dyDescent="0.3">
      <c r="A2907" s="727"/>
      <c r="B2907" s="386" t="s">
        <v>3594</v>
      </c>
      <c r="C2907" s="383" t="s">
        <v>3145</v>
      </c>
      <c r="D2907" s="728" t="s">
        <v>3133</v>
      </c>
      <c r="E2907" s="419">
        <v>1</v>
      </c>
      <c r="F2907" s="419">
        <v>370.18</v>
      </c>
      <c r="G2907" s="1163">
        <f>TRUNC(E2907*F2907,2)</f>
        <v>370.18</v>
      </c>
      <c r="H2907" s="1229"/>
      <c r="I2907" s="879"/>
      <c r="J2907" s="1234"/>
      <c r="K2907" s="879"/>
      <c r="L2907" s="432"/>
      <c r="M2907" s="432"/>
      <c r="N2907" s="432"/>
      <c r="O2907" s="432"/>
      <c r="P2907" s="433"/>
    </row>
    <row r="2908" spans="1:16" s="114" customFormat="1" x14ac:dyDescent="0.3">
      <c r="A2908" s="1344" t="s">
        <v>4471</v>
      </c>
      <c r="B2908" s="1345"/>
      <c r="C2908" s="1345"/>
      <c r="D2908" s="1345"/>
      <c r="E2908" s="1345"/>
      <c r="F2908" s="1346"/>
      <c r="G2908" s="1152">
        <f>TRUNC(SUM(G2905:G2906),2)</f>
        <v>29.41</v>
      </c>
      <c r="H2908" s="1230"/>
      <c r="J2908" s="432"/>
      <c r="K2908" s="432"/>
      <c r="L2908" s="432"/>
      <c r="M2908" s="432"/>
      <c r="N2908" s="432"/>
      <c r="O2908" s="432"/>
      <c r="P2908" s="433"/>
    </row>
    <row r="2909" spans="1:16" s="114" customFormat="1" x14ac:dyDescent="0.3">
      <c r="A2909" s="1344" t="s">
        <v>4472</v>
      </c>
      <c r="B2909" s="1345"/>
      <c r="C2909" s="1345"/>
      <c r="D2909" s="1345"/>
      <c r="E2909" s="1345"/>
      <c r="F2909" s="1346"/>
      <c r="G2909" s="1152">
        <f>TRUNC(SUM(G2907),2)</f>
        <v>370.18</v>
      </c>
      <c r="H2909" s="1230"/>
      <c r="J2909" s="432"/>
      <c r="K2909" s="432"/>
      <c r="L2909" s="432"/>
      <c r="M2909" s="432"/>
      <c r="N2909" s="432"/>
      <c r="O2909" s="432"/>
      <c r="P2909" s="433"/>
    </row>
    <row r="2910" spans="1:16" s="114" customFormat="1" x14ac:dyDescent="0.3">
      <c r="A2910" s="1156"/>
      <c r="B2910" s="1154"/>
      <c r="C2910" s="1154"/>
      <c r="D2910" s="1154"/>
      <c r="E2910" s="1154"/>
      <c r="F2910" s="1155" t="s">
        <v>4627</v>
      </c>
      <c r="G2910" s="1152">
        <f>TRUNC(SUM(G2908:G2909),2)</f>
        <v>399.59</v>
      </c>
      <c r="H2910" s="1230"/>
      <c r="J2910" s="1233"/>
      <c r="K2910" s="432"/>
      <c r="L2910" s="432"/>
      <c r="M2910" s="432"/>
      <c r="N2910" s="432"/>
      <c r="O2910" s="432"/>
      <c r="P2910" s="433"/>
    </row>
    <row r="2911" spans="1:16" s="114" customFormat="1" x14ac:dyDescent="0.3">
      <c r="B2911" s="805"/>
      <c r="D2911" s="792"/>
      <c r="H2911" s="1230"/>
      <c r="J2911" s="432"/>
      <c r="K2911" s="432"/>
      <c r="L2911" s="432"/>
      <c r="M2911" s="432"/>
      <c r="N2911" s="432"/>
      <c r="O2911" s="432"/>
      <c r="P2911" s="433"/>
    </row>
    <row r="2912" spans="1:16" s="879" customFormat="1" x14ac:dyDescent="0.3">
      <c r="A2912" s="906"/>
      <c r="B2912" s="801"/>
      <c r="C2912" s="906"/>
      <c r="D2912" s="913"/>
      <c r="E2912" s="906"/>
      <c r="F2912" s="906"/>
      <c r="G2912" s="910"/>
      <c r="H2912" s="1229"/>
    </row>
    <row r="2913" spans="1:16" s="893" customFormat="1" ht="26.4" x14ac:dyDescent="0.3">
      <c r="A2913" s="1141" t="s">
        <v>3135</v>
      </c>
      <c r="B2913" s="1142" t="s">
        <v>3136</v>
      </c>
      <c r="C2913" s="1143" t="s">
        <v>3137</v>
      </c>
      <c r="D2913" s="1143" t="s">
        <v>3138</v>
      </c>
      <c r="E2913" s="1144" t="s">
        <v>3139</v>
      </c>
      <c r="F2913" s="1145" t="s">
        <v>4625</v>
      </c>
      <c r="G2913" s="1146" t="s">
        <v>4626</v>
      </c>
      <c r="H2913" s="1230"/>
    </row>
    <row r="2914" spans="1:16" s="893" customFormat="1" ht="4.5" customHeight="1" x14ac:dyDescent="0.3">
      <c r="A2914" s="721"/>
      <c r="B2914" s="721"/>
      <c r="C2914" s="722"/>
      <c r="D2914" s="722"/>
      <c r="E2914" s="723"/>
      <c r="F2914" s="724"/>
      <c r="G2914" s="725"/>
      <c r="H2914" s="1230"/>
    </row>
    <row r="2915" spans="1:16" s="114" customFormat="1" x14ac:dyDescent="0.3">
      <c r="A2915" s="442" t="s">
        <v>1929</v>
      </c>
      <c r="B2915" s="1351" t="s">
        <v>1635</v>
      </c>
      <c r="C2915" s="1352"/>
      <c r="D2915" s="1352"/>
      <c r="E2915" s="1352"/>
      <c r="F2915" s="1352"/>
      <c r="G2915" s="1353"/>
      <c r="H2915" s="1230"/>
      <c r="J2915" s="432"/>
      <c r="K2915" s="432"/>
      <c r="L2915" s="432"/>
      <c r="M2915" s="432"/>
      <c r="N2915" s="432"/>
      <c r="O2915" s="432"/>
      <c r="P2915" s="433"/>
    </row>
    <row r="2916" spans="1:16" s="114" customFormat="1" ht="26.4" x14ac:dyDescent="0.3">
      <c r="A2916" s="442" t="s">
        <v>2543</v>
      </c>
      <c r="B2916" s="806" t="s">
        <v>2508</v>
      </c>
      <c r="C2916" s="443"/>
      <c r="D2916" s="443"/>
      <c r="E2916" s="444"/>
      <c r="F2916" s="444"/>
      <c r="G2916" s="445"/>
      <c r="H2916" s="1230"/>
      <c r="J2916" s="432"/>
      <c r="K2916" s="432"/>
      <c r="L2916" s="432"/>
      <c r="M2916" s="432"/>
      <c r="N2916" s="432"/>
      <c r="O2916" s="432"/>
      <c r="P2916" s="433"/>
    </row>
    <row r="2917" spans="1:16" s="114" customFormat="1" ht="26.4" x14ac:dyDescent="0.3">
      <c r="A2917" s="727"/>
      <c r="B2917" s="745" t="s">
        <v>3975</v>
      </c>
      <c r="C2917" s="531" t="s">
        <v>3141</v>
      </c>
      <c r="D2917" s="746" t="s">
        <v>3142</v>
      </c>
      <c r="E2917" s="419">
        <v>0.79767973742236797</v>
      </c>
      <c r="F2917" s="747">
        <v>20.02</v>
      </c>
      <c r="G2917" s="1163">
        <f>TRUNC(E2917*F2917,2)</f>
        <v>15.96</v>
      </c>
      <c r="H2917" s="1229"/>
      <c r="I2917" s="879"/>
      <c r="J2917" s="1234"/>
      <c r="K2917" s="879"/>
      <c r="L2917" s="432"/>
      <c r="M2917" s="432"/>
      <c r="N2917" s="432"/>
      <c r="O2917" s="432"/>
      <c r="P2917" s="433"/>
    </row>
    <row r="2918" spans="1:16" s="114" customFormat="1" x14ac:dyDescent="0.3">
      <c r="A2918" s="727"/>
      <c r="B2918" s="745" t="s">
        <v>3964</v>
      </c>
      <c r="C2918" s="531" t="s">
        <v>3141</v>
      </c>
      <c r="D2918" s="746" t="s">
        <v>3142</v>
      </c>
      <c r="E2918" s="419">
        <v>0.79767973742236797</v>
      </c>
      <c r="F2918" s="747">
        <v>16.87</v>
      </c>
      <c r="G2918" s="1163">
        <f>TRUNC(E2918*F2918,2)</f>
        <v>13.45</v>
      </c>
      <c r="H2918" s="1229"/>
      <c r="I2918" s="879"/>
      <c r="J2918" s="1234"/>
      <c r="K2918" s="879"/>
      <c r="L2918" s="432"/>
      <c r="M2918" s="432"/>
      <c r="N2918" s="432"/>
      <c r="O2918" s="432"/>
      <c r="P2918" s="433"/>
    </row>
    <row r="2919" spans="1:16" s="114" customFormat="1" x14ac:dyDescent="0.3">
      <c r="A2919" s="727"/>
      <c r="B2919" s="715" t="s">
        <v>4093</v>
      </c>
      <c r="C2919" s="578" t="s">
        <v>3132</v>
      </c>
      <c r="D2919" s="716" t="s">
        <v>3991</v>
      </c>
      <c r="E2919" s="588">
        <v>1</v>
      </c>
      <c r="F2919" s="747">
        <v>18.309999999999999</v>
      </c>
      <c r="G2919" s="1163">
        <f>TRUNC(E2919*F2919,2)</f>
        <v>18.309999999999999</v>
      </c>
      <c r="H2919" s="1229"/>
      <c r="I2919" s="879"/>
      <c r="J2919" s="1234"/>
      <c r="K2919" s="879"/>
      <c r="L2919" s="432"/>
      <c r="M2919" s="432"/>
      <c r="N2919" s="432"/>
      <c r="O2919" s="432"/>
      <c r="P2919" s="433"/>
    </row>
    <row r="2920" spans="1:16" s="114" customFormat="1" x14ac:dyDescent="0.3">
      <c r="A2920" s="1344" t="s">
        <v>4471</v>
      </c>
      <c r="B2920" s="1345"/>
      <c r="C2920" s="1345"/>
      <c r="D2920" s="1345"/>
      <c r="E2920" s="1345"/>
      <c r="F2920" s="1346"/>
      <c r="G2920" s="1152">
        <f>TRUNC(SUM(G2917:G2918),2)</f>
        <v>29.41</v>
      </c>
      <c r="H2920" s="1230"/>
      <c r="J2920" s="432"/>
      <c r="K2920" s="432"/>
      <c r="L2920" s="432"/>
      <c r="M2920" s="432"/>
      <c r="N2920" s="432"/>
      <c r="O2920" s="432"/>
      <c r="P2920" s="433"/>
    </row>
    <row r="2921" spans="1:16" s="114" customFormat="1" x14ac:dyDescent="0.3">
      <c r="A2921" s="1344" t="s">
        <v>4472</v>
      </c>
      <c r="B2921" s="1345"/>
      <c r="C2921" s="1345"/>
      <c r="D2921" s="1345"/>
      <c r="E2921" s="1345"/>
      <c r="F2921" s="1346"/>
      <c r="G2921" s="1152">
        <f>TRUNC(SUM(G2919),2)</f>
        <v>18.309999999999999</v>
      </c>
      <c r="H2921" s="1230"/>
      <c r="J2921" s="432"/>
      <c r="K2921" s="432"/>
      <c r="L2921" s="432"/>
      <c r="M2921" s="432"/>
      <c r="N2921" s="432"/>
      <c r="O2921" s="432"/>
      <c r="P2921" s="433"/>
    </row>
    <row r="2922" spans="1:16" s="114" customFormat="1" x14ac:dyDescent="0.3">
      <c r="A2922" s="1156"/>
      <c r="B2922" s="1154"/>
      <c r="C2922" s="1154"/>
      <c r="D2922" s="1154"/>
      <c r="E2922" s="1154"/>
      <c r="F2922" s="1155" t="s">
        <v>4627</v>
      </c>
      <c r="G2922" s="1152">
        <f>TRUNC(SUM(G2920:G2921),2)</f>
        <v>47.72</v>
      </c>
      <c r="H2922" s="1230"/>
      <c r="J2922" s="1233"/>
      <c r="K2922" s="432"/>
      <c r="L2922" s="432"/>
      <c r="M2922" s="432"/>
      <c r="N2922" s="432"/>
      <c r="O2922" s="432"/>
      <c r="P2922" s="433"/>
    </row>
    <row r="2923" spans="1:16" s="114" customFormat="1" x14ac:dyDescent="0.3">
      <c r="B2923" s="805"/>
      <c r="D2923" s="792"/>
      <c r="H2923" s="1230"/>
      <c r="J2923" s="432"/>
      <c r="K2923" s="432"/>
      <c r="L2923" s="432"/>
      <c r="M2923" s="432"/>
      <c r="N2923" s="432"/>
      <c r="O2923" s="432"/>
      <c r="P2923" s="433"/>
    </row>
    <row r="2924" spans="1:16" s="879" customFormat="1" x14ac:dyDescent="0.3">
      <c r="A2924" s="906"/>
      <c r="B2924" s="801"/>
      <c r="C2924" s="906"/>
      <c r="D2924" s="913"/>
      <c r="E2924" s="906"/>
      <c r="F2924" s="906"/>
      <c r="G2924" s="910"/>
      <c r="H2924" s="1229"/>
    </row>
    <row r="2925" spans="1:16" s="893" customFormat="1" ht="26.4" x14ac:dyDescent="0.3">
      <c r="A2925" s="1141" t="s">
        <v>3135</v>
      </c>
      <c r="B2925" s="1142" t="s">
        <v>3136</v>
      </c>
      <c r="C2925" s="1143" t="s">
        <v>3137</v>
      </c>
      <c r="D2925" s="1143" t="s">
        <v>3138</v>
      </c>
      <c r="E2925" s="1144" t="s">
        <v>3139</v>
      </c>
      <c r="F2925" s="1145" t="s">
        <v>4625</v>
      </c>
      <c r="G2925" s="1146" t="s">
        <v>4626</v>
      </c>
      <c r="H2925" s="1230"/>
    </row>
    <row r="2926" spans="1:16" s="893" customFormat="1" ht="4.5" customHeight="1" x14ac:dyDescent="0.3">
      <c r="A2926" s="721"/>
      <c r="B2926" s="721"/>
      <c r="C2926" s="722"/>
      <c r="D2926" s="722"/>
      <c r="E2926" s="723"/>
      <c r="F2926" s="724"/>
      <c r="G2926" s="725"/>
      <c r="H2926" s="1230"/>
    </row>
    <row r="2927" spans="1:16" s="114" customFormat="1" x14ac:dyDescent="0.3">
      <c r="A2927" s="442" t="s">
        <v>1929</v>
      </c>
      <c r="B2927" s="1351" t="s">
        <v>1635</v>
      </c>
      <c r="C2927" s="1352"/>
      <c r="D2927" s="1352"/>
      <c r="E2927" s="1352"/>
      <c r="F2927" s="1352"/>
      <c r="G2927" s="1353"/>
      <c r="H2927" s="1230"/>
      <c r="J2927" s="432"/>
      <c r="K2927" s="432"/>
      <c r="L2927" s="432"/>
      <c r="M2927" s="432"/>
      <c r="N2927" s="432"/>
      <c r="O2927" s="432"/>
      <c r="P2927" s="433"/>
    </row>
    <row r="2928" spans="1:16" s="114" customFormat="1" ht="26.4" x14ac:dyDescent="0.3">
      <c r="A2928" s="442" t="s">
        <v>2544</v>
      </c>
      <c r="B2928" s="806" t="s">
        <v>2509</v>
      </c>
      <c r="C2928" s="443"/>
      <c r="D2928" s="443"/>
      <c r="E2928" s="444"/>
      <c r="F2928" s="444"/>
      <c r="G2928" s="445"/>
      <c r="H2928" s="1230"/>
      <c r="J2928" s="432"/>
      <c r="K2928" s="432"/>
      <c r="L2928" s="432"/>
      <c r="M2928" s="432"/>
      <c r="N2928" s="432"/>
      <c r="O2928" s="432"/>
      <c r="P2928" s="433"/>
    </row>
    <row r="2929" spans="1:16" s="114" customFormat="1" ht="26.4" x14ac:dyDescent="0.3">
      <c r="A2929" s="727"/>
      <c r="B2929" s="745" t="s">
        <v>3975</v>
      </c>
      <c r="C2929" s="531" t="s">
        <v>3141</v>
      </c>
      <c r="D2929" s="746" t="s">
        <v>3142</v>
      </c>
      <c r="E2929" s="419">
        <v>0.79767973742236786</v>
      </c>
      <c r="F2929" s="747">
        <v>20.02</v>
      </c>
      <c r="G2929" s="1163">
        <f>TRUNC(E2929*F2929,2)</f>
        <v>15.96</v>
      </c>
      <c r="H2929" s="1229"/>
      <c r="I2929" s="879"/>
      <c r="J2929" s="1234"/>
      <c r="K2929" s="879"/>
      <c r="L2929" s="432"/>
      <c r="M2929" s="432"/>
      <c r="N2929" s="432"/>
      <c r="O2929" s="432"/>
      <c r="P2929" s="433"/>
    </row>
    <row r="2930" spans="1:16" s="114" customFormat="1" x14ac:dyDescent="0.3">
      <c r="A2930" s="727"/>
      <c r="B2930" s="745" t="s">
        <v>3964</v>
      </c>
      <c r="C2930" s="531" t="s">
        <v>3141</v>
      </c>
      <c r="D2930" s="746" t="s">
        <v>3142</v>
      </c>
      <c r="E2930" s="419">
        <v>0.79767973742236786</v>
      </c>
      <c r="F2930" s="747">
        <v>16.87</v>
      </c>
      <c r="G2930" s="1163">
        <f>TRUNC(E2930*F2930,2)</f>
        <v>13.45</v>
      </c>
      <c r="H2930" s="1229"/>
      <c r="I2930" s="879"/>
      <c r="J2930" s="1234"/>
      <c r="K2930" s="879"/>
      <c r="L2930" s="432"/>
      <c r="M2930" s="432"/>
      <c r="N2930" s="432"/>
      <c r="O2930" s="432"/>
      <c r="P2930" s="433"/>
    </row>
    <row r="2931" spans="1:16" s="114" customFormat="1" x14ac:dyDescent="0.3">
      <c r="A2931" s="727"/>
      <c r="B2931" s="386" t="s">
        <v>3578</v>
      </c>
      <c r="C2931" s="383" t="s">
        <v>3145</v>
      </c>
      <c r="D2931" s="728" t="s">
        <v>3579</v>
      </c>
      <c r="E2931" s="419">
        <v>1</v>
      </c>
      <c r="F2931" s="419">
        <v>96.08</v>
      </c>
      <c r="G2931" s="1163">
        <f>TRUNC(E2931*F2931,2)</f>
        <v>96.08</v>
      </c>
      <c r="H2931" s="1229"/>
      <c r="I2931" s="879"/>
      <c r="J2931" s="1234"/>
      <c r="K2931" s="879"/>
      <c r="L2931" s="432"/>
      <c r="M2931" s="432"/>
      <c r="N2931" s="432"/>
      <c r="O2931" s="432"/>
      <c r="P2931" s="433"/>
    </row>
    <row r="2932" spans="1:16" s="114" customFormat="1" x14ac:dyDescent="0.3">
      <c r="A2932" s="1344" t="s">
        <v>4471</v>
      </c>
      <c r="B2932" s="1345"/>
      <c r="C2932" s="1345"/>
      <c r="D2932" s="1345"/>
      <c r="E2932" s="1345"/>
      <c r="F2932" s="1346"/>
      <c r="G2932" s="1152">
        <f>TRUNC(SUM(G2929:G2930),2)</f>
        <v>29.41</v>
      </c>
      <c r="H2932" s="1230"/>
      <c r="J2932" s="432"/>
      <c r="K2932" s="432"/>
      <c r="L2932" s="432"/>
      <c r="M2932" s="432"/>
      <c r="N2932" s="432"/>
      <c r="O2932" s="432"/>
      <c r="P2932" s="433"/>
    </row>
    <row r="2933" spans="1:16" s="114" customFormat="1" x14ac:dyDescent="0.3">
      <c r="A2933" s="1344" t="s">
        <v>4472</v>
      </c>
      <c r="B2933" s="1345"/>
      <c r="C2933" s="1345"/>
      <c r="D2933" s="1345"/>
      <c r="E2933" s="1345"/>
      <c r="F2933" s="1346"/>
      <c r="G2933" s="1152">
        <f>TRUNC(SUM(G2931),2)</f>
        <v>96.08</v>
      </c>
      <c r="H2933" s="1230"/>
      <c r="J2933" s="432"/>
      <c r="K2933" s="432"/>
      <c r="L2933" s="432"/>
      <c r="M2933" s="432"/>
      <c r="N2933" s="432"/>
      <c r="O2933" s="432"/>
      <c r="P2933" s="433"/>
    </row>
    <row r="2934" spans="1:16" s="114" customFormat="1" x14ac:dyDescent="0.3">
      <c r="A2934" s="1156"/>
      <c r="B2934" s="1154"/>
      <c r="C2934" s="1154"/>
      <c r="D2934" s="1154"/>
      <c r="E2934" s="1154"/>
      <c r="F2934" s="1155" t="s">
        <v>4627</v>
      </c>
      <c r="G2934" s="1152">
        <f>TRUNC(SUM(G2932:G2933),2)</f>
        <v>125.49</v>
      </c>
      <c r="H2934" s="1230"/>
      <c r="J2934" s="1233"/>
      <c r="K2934" s="432"/>
      <c r="L2934" s="432"/>
      <c r="M2934" s="432"/>
      <c r="N2934" s="432"/>
      <c r="O2934" s="432"/>
      <c r="P2934" s="433"/>
    </row>
    <row r="2935" spans="1:16" s="114" customFormat="1" x14ac:dyDescent="0.3">
      <c r="B2935" s="805"/>
      <c r="D2935" s="792"/>
      <c r="H2935" s="1230"/>
      <c r="J2935" s="432"/>
      <c r="K2935" s="432"/>
      <c r="L2935" s="432"/>
      <c r="M2935" s="432"/>
      <c r="N2935" s="432"/>
      <c r="O2935" s="432"/>
      <c r="P2935" s="433"/>
    </row>
    <row r="2936" spans="1:16" s="879" customFormat="1" x14ac:dyDescent="0.3">
      <c r="A2936" s="906"/>
      <c r="B2936" s="801"/>
      <c r="C2936" s="906"/>
      <c r="D2936" s="913"/>
      <c r="E2936" s="906"/>
      <c r="F2936" s="906"/>
      <c r="G2936" s="910"/>
      <c r="H2936" s="1229"/>
    </row>
    <row r="2937" spans="1:16" s="893" customFormat="1" ht="26.4" x14ac:dyDescent="0.3">
      <c r="A2937" s="1141" t="s">
        <v>3135</v>
      </c>
      <c r="B2937" s="1142" t="s">
        <v>3136</v>
      </c>
      <c r="C2937" s="1143" t="s">
        <v>3137</v>
      </c>
      <c r="D2937" s="1143" t="s">
        <v>3138</v>
      </c>
      <c r="E2937" s="1144" t="s">
        <v>3139</v>
      </c>
      <c r="F2937" s="1145" t="s">
        <v>4625</v>
      </c>
      <c r="G2937" s="1146" t="s">
        <v>4626</v>
      </c>
      <c r="H2937" s="1230"/>
    </row>
    <row r="2938" spans="1:16" s="893" customFormat="1" ht="4.5" customHeight="1" x14ac:dyDescent="0.3">
      <c r="A2938" s="721"/>
      <c r="B2938" s="721"/>
      <c r="C2938" s="722"/>
      <c r="D2938" s="722"/>
      <c r="E2938" s="723"/>
      <c r="F2938" s="724"/>
      <c r="G2938" s="725"/>
      <c r="H2938" s="1230"/>
    </row>
    <row r="2939" spans="1:16" s="699" customFormat="1" x14ac:dyDescent="0.3">
      <c r="A2939" s="442" t="s">
        <v>1929</v>
      </c>
      <c r="B2939" s="1351" t="s">
        <v>1635</v>
      </c>
      <c r="C2939" s="1352"/>
      <c r="D2939" s="1352"/>
      <c r="E2939" s="1352"/>
      <c r="F2939" s="1352"/>
      <c r="G2939" s="1353"/>
      <c r="H2939" s="1230"/>
      <c r="J2939" s="736"/>
      <c r="K2939" s="736"/>
      <c r="L2939" s="736"/>
      <c r="M2939" s="736"/>
      <c r="N2939" s="736"/>
      <c r="O2939" s="736"/>
      <c r="P2939" s="740"/>
    </row>
    <row r="2940" spans="1:16" s="699" customFormat="1" ht="66" x14ac:dyDescent="0.3">
      <c r="A2940" s="442" t="s">
        <v>2545</v>
      </c>
      <c r="B2940" s="806" t="s">
        <v>2539</v>
      </c>
      <c r="C2940" s="526" t="s">
        <v>3141</v>
      </c>
      <c r="D2940" s="443" t="s">
        <v>3650</v>
      </c>
      <c r="E2940" s="444"/>
      <c r="F2940" s="444"/>
      <c r="G2940" s="445"/>
      <c r="H2940" s="1230"/>
      <c r="J2940" s="736"/>
      <c r="K2940" s="736"/>
      <c r="L2940" s="736"/>
      <c r="M2940" s="736"/>
      <c r="N2940" s="736"/>
      <c r="O2940" s="736"/>
      <c r="P2940" s="740"/>
    </row>
    <row r="2941" spans="1:16" s="699" customFormat="1" ht="26.4" x14ac:dyDescent="0.3">
      <c r="A2941" s="727"/>
      <c r="B2941" s="745" t="s">
        <v>3961</v>
      </c>
      <c r="C2941" s="746" t="s">
        <v>3141</v>
      </c>
      <c r="D2941" s="746" t="s">
        <v>3142</v>
      </c>
      <c r="E2941" s="747">
        <v>0.31882183862492763</v>
      </c>
      <c r="F2941" s="747">
        <v>19.14</v>
      </c>
      <c r="G2941" s="1163">
        <f t="shared" ref="G2941:G2946" si="24">TRUNC(E2941*F2941,2)</f>
        <v>6.1</v>
      </c>
      <c r="H2941" s="1229"/>
      <c r="I2941" s="879"/>
      <c r="J2941" s="1234"/>
      <c r="K2941" s="879"/>
      <c r="L2941" s="736"/>
      <c r="M2941" s="736"/>
      <c r="N2941" s="736"/>
      <c r="O2941" s="736"/>
      <c r="P2941" s="740"/>
    </row>
    <row r="2942" spans="1:16" s="699" customFormat="1" ht="26.4" x14ac:dyDescent="0.3">
      <c r="A2942" s="727"/>
      <c r="B2942" s="745" t="s">
        <v>3962</v>
      </c>
      <c r="C2942" s="746" t="s">
        <v>3141</v>
      </c>
      <c r="D2942" s="746" t="s">
        <v>3142</v>
      </c>
      <c r="E2942" s="747">
        <v>0.31886072892330264</v>
      </c>
      <c r="F2942" s="747">
        <v>15.11</v>
      </c>
      <c r="G2942" s="1163">
        <f t="shared" si="24"/>
        <v>4.8099999999999996</v>
      </c>
      <c r="H2942" s="1229"/>
      <c r="I2942" s="879"/>
      <c r="J2942" s="1234"/>
      <c r="K2942" s="879"/>
      <c r="L2942" s="736"/>
      <c r="M2942" s="736"/>
      <c r="N2942" s="736"/>
      <c r="O2942" s="736"/>
      <c r="P2942" s="740"/>
    </row>
    <row r="2943" spans="1:16" s="699" customFormat="1" x14ac:dyDescent="0.3">
      <c r="A2943" s="727"/>
      <c r="B2943" s="386" t="s">
        <v>4239</v>
      </c>
      <c r="C2943" s="728" t="s">
        <v>3145</v>
      </c>
      <c r="D2943" s="728" t="s">
        <v>3307</v>
      </c>
      <c r="E2943" s="446">
        <v>3.0000000000000001E-3</v>
      </c>
      <c r="F2943" s="747">
        <v>66.473311451863992</v>
      </c>
      <c r="G2943" s="1163">
        <f t="shared" si="24"/>
        <v>0.19</v>
      </c>
      <c r="H2943" s="1229"/>
      <c r="I2943" s="879"/>
      <c r="J2943" s="1234"/>
      <c r="K2943" s="879"/>
      <c r="L2943" s="736"/>
      <c r="M2943" s="736"/>
      <c r="N2943" s="736"/>
      <c r="O2943" s="736"/>
      <c r="P2943" s="740"/>
    </row>
    <row r="2944" spans="1:16" s="699" customFormat="1" x14ac:dyDescent="0.3">
      <c r="A2944" s="727"/>
      <c r="B2944" s="386" t="s">
        <v>4240</v>
      </c>
      <c r="C2944" s="728" t="s">
        <v>3145</v>
      </c>
      <c r="D2944" s="728" t="s">
        <v>3307</v>
      </c>
      <c r="E2944" s="753">
        <v>4.0000000000000002E-4</v>
      </c>
      <c r="F2944" s="678">
        <v>19.941993435559201</v>
      </c>
      <c r="G2944" s="1163">
        <f t="shared" si="24"/>
        <v>0</v>
      </c>
      <c r="H2944" s="1229"/>
      <c r="I2944" s="879"/>
      <c r="J2944" s="1234"/>
      <c r="K2944" s="879"/>
      <c r="L2944" s="736"/>
      <c r="M2944" s="736"/>
      <c r="N2944" s="736"/>
      <c r="O2944" s="736"/>
      <c r="P2944" s="740"/>
    </row>
    <row r="2945" spans="1:16" s="699" customFormat="1" x14ac:dyDescent="0.3">
      <c r="A2945" s="727"/>
      <c r="B2945" s="386" t="s">
        <v>4241</v>
      </c>
      <c r="C2945" s="728" t="s">
        <v>3145</v>
      </c>
      <c r="D2945" s="728" t="s">
        <v>3201</v>
      </c>
      <c r="E2945" s="753">
        <v>1.1000000000000001</v>
      </c>
      <c r="F2945" s="678">
        <v>10.746921553272266</v>
      </c>
      <c r="G2945" s="1163">
        <f t="shared" si="24"/>
        <v>11.82</v>
      </c>
      <c r="H2945" s="1229"/>
      <c r="I2945" s="879"/>
      <c r="J2945" s="1234"/>
      <c r="K2945" s="879"/>
      <c r="L2945" s="736"/>
      <c r="M2945" s="736"/>
      <c r="N2945" s="736"/>
      <c r="O2945" s="736"/>
      <c r="P2945" s="740"/>
    </row>
    <row r="2946" spans="1:16" s="699" customFormat="1" ht="26.4" x14ac:dyDescent="0.3">
      <c r="A2946" s="727"/>
      <c r="B2946" s="386" t="s">
        <v>4242</v>
      </c>
      <c r="C2946" s="728" t="s">
        <v>3145</v>
      </c>
      <c r="D2946" s="728" t="s">
        <v>3991</v>
      </c>
      <c r="E2946" s="753">
        <v>1.03</v>
      </c>
      <c r="F2946" s="678">
        <v>0.53</v>
      </c>
      <c r="G2946" s="1163">
        <f t="shared" si="24"/>
        <v>0.54</v>
      </c>
      <c r="H2946" s="1229"/>
      <c r="I2946" s="879"/>
      <c r="J2946" s="1234"/>
      <c r="K2946" s="879"/>
      <c r="L2946" s="736"/>
      <c r="M2946" s="736"/>
      <c r="N2946" s="736"/>
      <c r="O2946" s="736"/>
      <c r="P2946" s="740"/>
    </row>
    <row r="2947" spans="1:16" s="699" customFormat="1" x14ac:dyDescent="0.3">
      <c r="A2947" s="1344" t="s">
        <v>4471</v>
      </c>
      <c r="B2947" s="1345"/>
      <c r="C2947" s="1345"/>
      <c r="D2947" s="1345"/>
      <c r="E2947" s="1345"/>
      <c r="F2947" s="1346"/>
      <c r="G2947" s="1152">
        <f>TRUNC(SUM(G2941:G2942),2)</f>
        <v>10.91</v>
      </c>
      <c r="H2947" s="1230"/>
      <c r="J2947" s="736"/>
      <c r="K2947" s="736"/>
      <c r="L2947" s="736"/>
      <c r="M2947" s="736"/>
      <c r="N2947" s="736"/>
      <c r="O2947" s="736"/>
      <c r="P2947" s="740"/>
    </row>
    <row r="2948" spans="1:16" s="699" customFormat="1" x14ac:dyDescent="0.3">
      <c r="A2948" s="1344" t="s">
        <v>4472</v>
      </c>
      <c r="B2948" s="1345"/>
      <c r="C2948" s="1345"/>
      <c r="D2948" s="1345"/>
      <c r="E2948" s="1345"/>
      <c r="F2948" s="1346"/>
      <c r="G2948" s="1152">
        <f>TRUNC(SUM(G2943:G2946),2)</f>
        <v>12.55</v>
      </c>
      <c r="H2948" s="1230"/>
      <c r="J2948" s="736"/>
      <c r="K2948" s="736"/>
      <c r="L2948" s="736"/>
      <c r="M2948" s="736"/>
      <c r="N2948" s="736"/>
      <c r="O2948" s="736"/>
      <c r="P2948" s="740"/>
    </row>
    <row r="2949" spans="1:16" s="699" customFormat="1" x14ac:dyDescent="0.3">
      <c r="A2949" s="1156"/>
      <c r="B2949" s="1154"/>
      <c r="C2949" s="1154"/>
      <c r="D2949" s="1154"/>
      <c r="E2949" s="1154"/>
      <c r="F2949" s="1155" t="s">
        <v>4627</v>
      </c>
      <c r="G2949" s="1152">
        <f>TRUNC(SUM(G2947:G2948),2)</f>
        <v>23.46</v>
      </c>
      <c r="H2949" s="1230"/>
      <c r="J2949" s="1233"/>
      <c r="K2949" s="736"/>
      <c r="L2949" s="736"/>
      <c r="M2949" s="736"/>
      <c r="N2949" s="736"/>
      <c r="O2949" s="736"/>
      <c r="P2949" s="740"/>
    </row>
    <row r="2950" spans="1:16" s="879" customFormat="1" ht="14.25" customHeight="1" x14ac:dyDescent="0.3">
      <c r="A2950" s="906"/>
      <c r="B2950" s="801"/>
      <c r="C2950" s="906"/>
      <c r="D2950" s="913"/>
      <c r="E2950" s="906"/>
      <c r="F2950" s="906"/>
      <c r="G2950" s="910"/>
      <c r="H2950" s="1229"/>
    </row>
    <row r="2951" spans="1:16" s="879" customFormat="1" x14ac:dyDescent="0.3">
      <c r="A2951" s="906"/>
      <c r="B2951" s="801"/>
      <c r="C2951" s="906"/>
      <c r="D2951" s="913"/>
      <c r="E2951" s="906"/>
      <c r="F2951" s="906"/>
      <c r="G2951" s="910"/>
      <c r="H2951" s="1229"/>
    </row>
    <row r="2952" spans="1:16" s="893" customFormat="1" ht="26.4" x14ac:dyDescent="0.3">
      <c r="A2952" s="1141" t="s">
        <v>3135</v>
      </c>
      <c r="B2952" s="1142" t="s">
        <v>3136</v>
      </c>
      <c r="C2952" s="1143" t="s">
        <v>3137</v>
      </c>
      <c r="D2952" s="1143" t="s">
        <v>3138</v>
      </c>
      <c r="E2952" s="1144" t="s">
        <v>3139</v>
      </c>
      <c r="F2952" s="1145" t="s">
        <v>4625</v>
      </c>
      <c r="G2952" s="1146" t="s">
        <v>4626</v>
      </c>
      <c r="H2952" s="1230"/>
    </row>
    <row r="2953" spans="1:16" s="893" customFormat="1" ht="4.5" customHeight="1" x14ac:dyDescent="0.3">
      <c r="A2953" s="721"/>
      <c r="B2953" s="721"/>
      <c r="C2953" s="722"/>
      <c r="D2953" s="722"/>
      <c r="E2953" s="723"/>
      <c r="F2953" s="724"/>
      <c r="G2953" s="725"/>
      <c r="H2953" s="1230"/>
    </row>
    <row r="2954" spans="1:16" s="114" customFormat="1" x14ac:dyDescent="0.3">
      <c r="A2954" s="442" t="s">
        <v>1929</v>
      </c>
      <c r="B2954" s="1351" t="s">
        <v>1635</v>
      </c>
      <c r="C2954" s="1352"/>
      <c r="D2954" s="1352"/>
      <c r="E2954" s="1352"/>
      <c r="F2954" s="1352"/>
      <c r="G2954" s="1353"/>
      <c r="H2954" s="1230"/>
      <c r="J2954" s="432"/>
      <c r="K2954" s="432"/>
      <c r="L2954" s="432"/>
      <c r="M2954" s="432"/>
      <c r="N2954" s="432"/>
      <c r="O2954" s="432"/>
      <c r="P2954" s="433"/>
    </row>
    <row r="2955" spans="1:16" s="114" customFormat="1" ht="52.8" x14ac:dyDescent="0.3">
      <c r="A2955" s="442" t="s">
        <v>2616</v>
      </c>
      <c r="B2955" s="806" t="s">
        <v>2540</v>
      </c>
      <c r="C2955" s="443"/>
      <c r="D2955" s="443"/>
      <c r="E2955" s="444"/>
      <c r="F2955" s="444"/>
      <c r="G2955" s="445"/>
      <c r="H2955" s="1230"/>
      <c r="J2955" s="432"/>
      <c r="K2955" s="432"/>
      <c r="L2955" s="432"/>
      <c r="M2955" s="432"/>
      <c r="N2955" s="432"/>
      <c r="O2955" s="432"/>
      <c r="P2955" s="433"/>
    </row>
    <row r="2956" spans="1:16" s="114" customFormat="1" ht="26.4" x14ac:dyDescent="0.3">
      <c r="A2956" s="727"/>
      <c r="B2956" s="745" t="s">
        <v>3975</v>
      </c>
      <c r="C2956" s="531" t="s">
        <v>3141</v>
      </c>
      <c r="D2956" s="746" t="s">
        <v>3142</v>
      </c>
      <c r="E2956" s="419">
        <v>7.9688285456780014E-2</v>
      </c>
      <c r="F2956" s="747">
        <v>20.02</v>
      </c>
      <c r="G2956" s="1163">
        <f>TRUNC(E2956*F2956,2)</f>
        <v>1.59</v>
      </c>
      <c r="H2956" s="1229"/>
      <c r="I2956" s="879"/>
      <c r="J2956" s="1234"/>
      <c r="K2956" s="879"/>
      <c r="L2956" s="432"/>
      <c r="M2956" s="432"/>
      <c r="N2956" s="432"/>
      <c r="O2956" s="432"/>
      <c r="P2956" s="433"/>
    </row>
    <row r="2957" spans="1:16" s="114" customFormat="1" x14ac:dyDescent="0.3">
      <c r="A2957" s="727"/>
      <c r="B2957" s="745" t="s">
        <v>3964</v>
      </c>
      <c r="C2957" s="531" t="s">
        <v>3141</v>
      </c>
      <c r="D2957" s="746" t="s">
        <v>3142</v>
      </c>
      <c r="E2957" s="419">
        <v>7.9436986299322943E-2</v>
      </c>
      <c r="F2957" s="747">
        <v>16.87</v>
      </c>
      <c r="G2957" s="1163">
        <f>TRUNC(E2957*F2957,2)</f>
        <v>1.34</v>
      </c>
      <c r="H2957" s="1229"/>
      <c r="I2957" s="879"/>
      <c r="J2957" s="1234"/>
      <c r="K2957" s="879"/>
      <c r="L2957" s="432"/>
      <c r="M2957" s="432"/>
      <c r="N2957" s="432"/>
      <c r="O2957" s="432"/>
      <c r="P2957" s="433"/>
    </row>
    <row r="2958" spans="1:16" s="114" customFormat="1" x14ac:dyDescent="0.3">
      <c r="A2958" s="727"/>
      <c r="B2958" s="727" t="s">
        <v>4385</v>
      </c>
      <c r="C2958" s="383" t="s">
        <v>3145</v>
      </c>
      <c r="D2958" s="728" t="s">
        <v>3307</v>
      </c>
      <c r="E2958" s="419">
        <v>1</v>
      </c>
      <c r="F2958" s="747">
        <v>43.08</v>
      </c>
      <c r="G2958" s="1163">
        <f>TRUNC(E2958*F2958,2)</f>
        <v>43.08</v>
      </c>
      <c r="H2958" s="1229"/>
      <c r="I2958" s="879"/>
      <c r="J2958" s="1234"/>
      <c r="K2958" s="879"/>
      <c r="L2958" s="432"/>
      <c r="M2958" s="432"/>
      <c r="N2958" s="432"/>
      <c r="O2958" s="432"/>
      <c r="P2958" s="433"/>
    </row>
    <row r="2959" spans="1:16" s="114" customFormat="1" x14ac:dyDescent="0.3">
      <c r="A2959" s="1344" t="s">
        <v>4471</v>
      </c>
      <c r="B2959" s="1345"/>
      <c r="C2959" s="1345"/>
      <c r="D2959" s="1345"/>
      <c r="E2959" s="1345"/>
      <c r="F2959" s="1346"/>
      <c r="G2959" s="1152">
        <f>TRUNC(SUM(G2956:G2957),2)</f>
        <v>2.93</v>
      </c>
      <c r="H2959" s="1230"/>
      <c r="J2959" s="432"/>
      <c r="K2959" s="432"/>
      <c r="L2959" s="432"/>
      <c r="M2959" s="432"/>
      <c r="N2959" s="432"/>
      <c r="O2959" s="432"/>
      <c r="P2959" s="433"/>
    </row>
    <row r="2960" spans="1:16" s="114" customFormat="1" x14ac:dyDescent="0.3">
      <c r="A2960" s="1344" t="s">
        <v>4472</v>
      </c>
      <c r="B2960" s="1345"/>
      <c r="C2960" s="1345"/>
      <c r="D2960" s="1345"/>
      <c r="E2960" s="1345"/>
      <c r="F2960" s="1346"/>
      <c r="G2960" s="1152">
        <f>TRUNC(SUM(G2958),2)</f>
        <v>43.08</v>
      </c>
      <c r="H2960" s="1230"/>
      <c r="J2960" s="432"/>
      <c r="K2960" s="432"/>
      <c r="L2960" s="432"/>
      <c r="M2960" s="432"/>
      <c r="N2960" s="432"/>
      <c r="O2960" s="432"/>
      <c r="P2960" s="433"/>
    </row>
    <row r="2961" spans="1:16" s="114" customFormat="1" x14ac:dyDescent="0.3">
      <c r="A2961" s="1156"/>
      <c r="B2961" s="1154"/>
      <c r="C2961" s="1154"/>
      <c r="D2961" s="1154"/>
      <c r="E2961" s="1154"/>
      <c r="F2961" s="1155" t="s">
        <v>4627</v>
      </c>
      <c r="G2961" s="1152">
        <f>TRUNC(SUM(G2959:G2960),2)</f>
        <v>46.01</v>
      </c>
      <c r="H2961" s="1230"/>
      <c r="J2961" s="1233"/>
      <c r="K2961" s="432"/>
      <c r="L2961" s="432"/>
      <c r="M2961" s="432"/>
      <c r="N2961" s="432"/>
      <c r="O2961" s="432"/>
      <c r="P2961" s="433"/>
    </row>
    <row r="2962" spans="1:16" s="879" customFormat="1" ht="14.25" customHeight="1" x14ac:dyDescent="0.3">
      <c r="A2962" s="906"/>
      <c r="B2962" s="801"/>
      <c r="C2962" s="906"/>
      <c r="D2962" s="913"/>
      <c r="E2962" s="906"/>
      <c r="F2962" s="906"/>
      <c r="G2962" s="910"/>
      <c r="H2962" s="1229"/>
    </row>
    <row r="2963" spans="1:16" s="879" customFormat="1" x14ac:dyDescent="0.3">
      <c r="A2963" s="906"/>
      <c r="B2963" s="801"/>
      <c r="C2963" s="906"/>
      <c r="D2963" s="913"/>
      <c r="E2963" s="906"/>
      <c r="F2963" s="906"/>
      <c r="G2963" s="910"/>
      <c r="H2963" s="1229"/>
    </row>
    <row r="2964" spans="1:16" s="893" customFormat="1" ht="26.4" x14ac:dyDescent="0.3">
      <c r="A2964" s="1141" t="s">
        <v>3135</v>
      </c>
      <c r="B2964" s="1142" t="s">
        <v>3136</v>
      </c>
      <c r="C2964" s="1143" t="s">
        <v>3137</v>
      </c>
      <c r="D2964" s="1143" t="s">
        <v>3138</v>
      </c>
      <c r="E2964" s="1144" t="s">
        <v>3139</v>
      </c>
      <c r="F2964" s="1145" t="s">
        <v>4625</v>
      </c>
      <c r="G2964" s="1146" t="s">
        <v>4626</v>
      </c>
      <c r="H2964" s="1230"/>
    </row>
    <row r="2965" spans="1:16" s="893" customFormat="1" ht="4.5" customHeight="1" x14ac:dyDescent="0.3">
      <c r="A2965" s="721"/>
      <c r="B2965" s="721"/>
      <c r="C2965" s="722"/>
      <c r="D2965" s="722"/>
      <c r="E2965" s="723"/>
      <c r="F2965" s="724"/>
      <c r="G2965" s="725"/>
      <c r="H2965" s="1230"/>
    </row>
    <row r="2966" spans="1:16" s="114" customFormat="1" x14ac:dyDescent="0.3">
      <c r="A2966" s="442" t="s">
        <v>1929</v>
      </c>
      <c r="B2966" s="1351" t="s">
        <v>1635</v>
      </c>
      <c r="C2966" s="1352"/>
      <c r="D2966" s="1352"/>
      <c r="E2966" s="1352"/>
      <c r="F2966" s="1352"/>
      <c r="G2966" s="1353"/>
      <c r="H2966" s="1230"/>
      <c r="J2966" s="432"/>
      <c r="K2966" s="432"/>
      <c r="L2966" s="432"/>
      <c r="M2966" s="432"/>
      <c r="N2966" s="432"/>
      <c r="O2966" s="432"/>
      <c r="P2966" s="433"/>
    </row>
    <row r="2967" spans="1:16" s="114" customFormat="1" ht="26.4" x14ac:dyDescent="0.3">
      <c r="A2967" s="442" t="s">
        <v>2968</v>
      </c>
      <c r="B2967" s="806" t="s">
        <v>2552</v>
      </c>
      <c r="C2967" s="443"/>
      <c r="D2967" s="443"/>
      <c r="E2967" s="444"/>
      <c r="F2967" s="444"/>
      <c r="G2967" s="445"/>
      <c r="H2967" s="1230"/>
      <c r="J2967" s="432"/>
      <c r="K2967" s="432"/>
      <c r="L2967" s="432"/>
      <c r="M2967" s="432"/>
      <c r="N2967" s="432"/>
      <c r="O2967" s="432"/>
      <c r="P2967" s="433"/>
    </row>
    <row r="2968" spans="1:16" s="114" customFormat="1" x14ac:dyDescent="0.3">
      <c r="A2968" s="727"/>
      <c r="B2968" s="715" t="s">
        <v>4110</v>
      </c>
      <c r="C2968" s="704" t="s">
        <v>3141</v>
      </c>
      <c r="D2968" s="716" t="s">
        <v>3142</v>
      </c>
      <c r="E2968" s="1235">
        <v>7.9436986299322943E-2</v>
      </c>
      <c r="F2968" s="747">
        <v>16.87</v>
      </c>
      <c r="G2968" s="1163">
        <f>TRUNC(E2968*F2968,2)</f>
        <v>1.34</v>
      </c>
      <c r="H2968" s="1229"/>
      <c r="I2968" s="879"/>
      <c r="J2968" s="1234"/>
      <c r="K2968" s="879"/>
      <c r="L2968" s="879"/>
      <c r="M2968" s="432"/>
      <c r="N2968" s="432"/>
      <c r="O2968" s="432"/>
      <c r="P2968" s="433"/>
    </row>
    <row r="2969" spans="1:16" s="114" customFormat="1" ht="39.6" x14ac:dyDescent="0.3">
      <c r="A2969" s="727"/>
      <c r="B2969" s="715" t="s">
        <v>4109</v>
      </c>
      <c r="C2969" s="704" t="s">
        <v>3132</v>
      </c>
      <c r="D2969" s="716" t="s">
        <v>3991</v>
      </c>
      <c r="E2969" s="717">
        <v>0.1</v>
      </c>
      <c r="F2969" s="747">
        <v>34.619300604130764</v>
      </c>
      <c r="G2969" s="1163">
        <f>TRUNC(E2969*F2969,2)</f>
        <v>3.46</v>
      </c>
      <c r="H2969" s="1229"/>
      <c r="I2969" s="879"/>
      <c r="J2969" s="1234"/>
      <c r="K2969" s="879"/>
      <c r="L2969" s="879"/>
      <c r="M2969" s="432"/>
      <c r="N2969" s="432"/>
      <c r="O2969" s="432"/>
      <c r="P2969" s="433"/>
    </row>
    <row r="2970" spans="1:16" s="114" customFormat="1" x14ac:dyDescent="0.3">
      <c r="A2970" s="1344" t="s">
        <v>4471</v>
      </c>
      <c r="B2970" s="1345"/>
      <c r="C2970" s="1345"/>
      <c r="D2970" s="1345"/>
      <c r="E2970" s="1345"/>
      <c r="F2970" s="1346"/>
      <c r="G2970" s="1152">
        <f>TRUNC(SUM(G2967:G2968),2)</f>
        <v>1.34</v>
      </c>
      <c r="H2970" s="1230"/>
      <c r="J2970" s="432"/>
      <c r="K2970" s="432"/>
      <c r="L2970" s="432"/>
      <c r="M2970" s="432"/>
      <c r="N2970" s="432"/>
      <c r="O2970" s="432"/>
      <c r="P2970" s="433"/>
    </row>
    <row r="2971" spans="1:16" s="114" customFormat="1" x14ac:dyDescent="0.3">
      <c r="A2971" s="1344" t="s">
        <v>4472</v>
      </c>
      <c r="B2971" s="1345"/>
      <c r="C2971" s="1345"/>
      <c r="D2971" s="1345"/>
      <c r="E2971" s="1345"/>
      <c r="F2971" s="1346"/>
      <c r="G2971" s="1152">
        <f>TRUNC(SUM(G2969),2)</f>
        <v>3.46</v>
      </c>
      <c r="H2971" s="1230"/>
      <c r="J2971" s="432"/>
      <c r="K2971" s="432"/>
      <c r="L2971" s="432"/>
      <c r="M2971" s="432"/>
      <c r="N2971" s="432"/>
      <c r="O2971" s="432"/>
      <c r="P2971" s="433"/>
    </row>
    <row r="2972" spans="1:16" s="114" customFormat="1" x14ac:dyDescent="0.3">
      <c r="A2972" s="1156"/>
      <c r="B2972" s="1154"/>
      <c r="C2972" s="1154"/>
      <c r="D2972" s="1154"/>
      <c r="E2972" s="1154"/>
      <c r="F2972" s="1155" t="s">
        <v>4627</v>
      </c>
      <c r="G2972" s="1152">
        <f>TRUNC(SUM(G2970:G2971),2)</f>
        <v>4.8</v>
      </c>
      <c r="H2972" s="1230"/>
      <c r="J2972" s="1233"/>
      <c r="K2972" s="432"/>
      <c r="L2972" s="432"/>
      <c r="M2972" s="432"/>
      <c r="N2972" s="432"/>
      <c r="O2972" s="432"/>
      <c r="P2972" s="433"/>
    </row>
    <row r="2973" spans="1:16" s="114" customFormat="1" x14ac:dyDescent="0.3">
      <c r="B2973" s="805"/>
      <c r="D2973" s="792"/>
      <c r="H2973" s="1230"/>
      <c r="J2973" s="432"/>
      <c r="K2973" s="432"/>
      <c r="L2973" s="432"/>
      <c r="M2973" s="432"/>
      <c r="N2973" s="432"/>
      <c r="O2973" s="432"/>
      <c r="P2973" s="433"/>
    </row>
    <row r="2974" spans="1:16" s="879" customFormat="1" x14ac:dyDescent="0.3">
      <c r="A2974" s="906"/>
      <c r="B2974" s="801"/>
      <c r="C2974" s="906"/>
      <c r="D2974" s="913"/>
      <c r="E2974" s="906"/>
      <c r="F2974" s="906"/>
      <c r="G2974" s="910"/>
      <c r="H2974" s="1229"/>
    </row>
    <row r="2975" spans="1:16" s="893" customFormat="1" ht="26.4" x14ac:dyDescent="0.3">
      <c r="A2975" s="1141" t="s">
        <v>3135</v>
      </c>
      <c r="B2975" s="1142" t="s">
        <v>3136</v>
      </c>
      <c r="C2975" s="1143" t="s">
        <v>3137</v>
      </c>
      <c r="D2975" s="1143" t="s">
        <v>3138</v>
      </c>
      <c r="E2975" s="1144" t="s">
        <v>3139</v>
      </c>
      <c r="F2975" s="1145" t="s">
        <v>4625</v>
      </c>
      <c r="G2975" s="1146" t="s">
        <v>4626</v>
      </c>
      <c r="H2975" s="1230"/>
    </row>
    <row r="2976" spans="1:16" s="893" customFormat="1" ht="4.5" customHeight="1" x14ac:dyDescent="0.3">
      <c r="A2976" s="721"/>
      <c r="B2976" s="721"/>
      <c r="C2976" s="722"/>
      <c r="D2976" s="722"/>
      <c r="E2976" s="723"/>
      <c r="F2976" s="724"/>
      <c r="G2976" s="725"/>
      <c r="H2976" s="1230"/>
    </row>
    <row r="2977" spans="1:16" s="114" customFormat="1" x14ac:dyDescent="0.3">
      <c r="A2977" s="442" t="s">
        <v>1929</v>
      </c>
      <c r="B2977" s="1351" t="s">
        <v>1635</v>
      </c>
      <c r="C2977" s="1352"/>
      <c r="D2977" s="1352"/>
      <c r="E2977" s="1352"/>
      <c r="F2977" s="1352"/>
      <c r="G2977" s="1353"/>
      <c r="H2977" s="1230"/>
      <c r="J2977" s="432"/>
      <c r="K2977" s="432"/>
      <c r="L2977" s="432"/>
      <c r="M2977" s="432"/>
      <c r="N2977" s="432"/>
      <c r="O2977" s="432"/>
      <c r="P2977" s="433"/>
    </row>
    <row r="2978" spans="1:16" s="114" customFormat="1" ht="39.6" x14ac:dyDescent="0.3">
      <c r="A2978" s="442" t="s">
        <v>2969</v>
      </c>
      <c r="B2978" s="806" t="s">
        <v>2555</v>
      </c>
      <c r="C2978" s="443"/>
      <c r="D2978" s="443"/>
      <c r="E2978" s="444"/>
      <c r="F2978" s="444"/>
      <c r="G2978" s="445"/>
      <c r="H2978" s="1230"/>
      <c r="J2978" s="432"/>
      <c r="K2978" s="432"/>
      <c r="L2978" s="432"/>
      <c r="M2978" s="432"/>
      <c r="N2978" s="432"/>
      <c r="O2978" s="432"/>
      <c r="P2978" s="433"/>
    </row>
    <row r="2979" spans="1:16" s="114" customFormat="1" ht="26.4" x14ac:dyDescent="0.3">
      <c r="A2979" s="727"/>
      <c r="B2979" s="745" t="s">
        <v>3975</v>
      </c>
      <c r="C2979" s="531" t="s">
        <v>3141</v>
      </c>
      <c r="D2979" s="746" t="s">
        <v>3142</v>
      </c>
      <c r="E2979" s="419">
        <v>7.9688285456780014E-2</v>
      </c>
      <c r="F2979" s="747">
        <v>20.02</v>
      </c>
      <c r="G2979" s="1163">
        <f>TRUNC(E2979*F2979,2)</f>
        <v>1.59</v>
      </c>
      <c r="H2979" s="1229"/>
      <c r="I2979" s="879"/>
      <c r="J2979" s="1234"/>
      <c r="K2979" s="879"/>
      <c r="L2979" s="432"/>
      <c r="M2979" s="432"/>
      <c r="N2979" s="432"/>
      <c r="O2979" s="432"/>
      <c r="P2979" s="433"/>
    </row>
    <row r="2980" spans="1:16" s="114" customFormat="1" x14ac:dyDescent="0.3">
      <c r="A2980" s="727"/>
      <c r="B2980" s="745" t="s">
        <v>3964</v>
      </c>
      <c r="C2980" s="531" t="s">
        <v>3141</v>
      </c>
      <c r="D2980" s="746" t="s">
        <v>3142</v>
      </c>
      <c r="E2980" s="419">
        <v>7.9436986299322929E-2</v>
      </c>
      <c r="F2980" s="747">
        <v>16.87</v>
      </c>
      <c r="G2980" s="1163">
        <f>TRUNC(E2980*F2980,2)</f>
        <v>1.34</v>
      </c>
      <c r="H2980" s="1229"/>
      <c r="I2980" s="879"/>
      <c r="J2980" s="1234"/>
      <c r="K2980" s="879"/>
      <c r="L2980" s="432"/>
      <c r="M2980" s="432"/>
      <c r="N2980" s="432"/>
      <c r="O2980" s="432"/>
      <c r="P2980" s="433"/>
    </row>
    <row r="2981" spans="1:16" s="114" customFormat="1" ht="39.6" x14ac:dyDescent="0.3">
      <c r="A2981" s="727"/>
      <c r="B2981" s="727" t="s">
        <v>2555</v>
      </c>
      <c r="C2981" s="383" t="s">
        <v>3145</v>
      </c>
      <c r="D2981" s="728" t="s">
        <v>3133</v>
      </c>
      <c r="E2981" s="419">
        <v>4</v>
      </c>
      <c r="F2981" s="419">
        <v>18.954999999999998</v>
      </c>
      <c r="G2981" s="1163">
        <f>TRUNC(E2981*F2981,2)</f>
        <v>75.819999999999993</v>
      </c>
      <c r="H2981" s="1229"/>
      <c r="I2981" s="879"/>
      <c r="J2981" s="1234"/>
      <c r="K2981" s="879"/>
      <c r="L2981" s="432"/>
      <c r="M2981" s="432"/>
      <c r="N2981" s="432"/>
      <c r="O2981" s="432"/>
      <c r="P2981" s="433"/>
    </row>
    <row r="2982" spans="1:16" s="114" customFormat="1" x14ac:dyDescent="0.3">
      <c r="A2982" s="1344" t="s">
        <v>4471</v>
      </c>
      <c r="B2982" s="1345"/>
      <c r="C2982" s="1345"/>
      <c r="D2982" s="1345"/>
      <c r="E2982" s="1345"/>
      <c r="F2982" s="1346"/>
      <c r="G2982" s="1152">
        <f>TRUNC(SUM(G2979:G2980),2)</f>
        <v>2.93</v>
      </c>
      <c r="H2982" s="1230"/>
      <c r="J2982" s="432"/>
      <c r="K2982" s="432"/>
      <c r="L2982" s="432"/>
      <c r="M2982" s="432"/>
      <c r="N2982" s="432"/>
      <c r="O2982" s="432"/>
      <c r="P2982" s="433"/>
    </row>
    <row r="2983" spans="1:16" s="114" customFormat="1" x14ac:dyDescent="0.3">
      <c r="A2983" s="1344" t="s">
        <v>4472</v>
      </c>
      <c r="B2983" s="1345"/>
      <c r="C2983" s="1345"/>
      <c r="D2983" s="1345"/>
      <c r="E2983" s="1345"/>
      <c r="F2983" s="1346"/>
      <c r="G2983" s="1152">
        <f>TRUNC(SUM(G2981),2)</f>
        <v>75.819999999999993</v>
      </c>
      <c r="H2983" s="1230"/>
      <c r="J2983" s="432"/>
      <c r="K2983" s="432"/>
      <c r="L2983" s="432"/>
      <c r="M2983" s="432"/>
      <c r="N2983" s="432"/>
      <c r="O2983" s="432"/>
      <c r="P2983" s="433"/>
    </row>
    <row r="2984" spans="1:16" s="114" customFormat="1" x14ac:dyDescent="0.3">
      <c r="A2984" s="1156"/>
      <c r="B2984" s="1154"/>
      <c r="C2984" s="1154"/>
      <c r="D2984" s="1154"/>
      <c r="E2984" s="1154"/>
      <c r="F2984" s="1155" t="s">
        <v>4627</v>
      </c>
      <c r="G2984" s="1152">
        <f>TRUNC(SUM(G2982:G2983),2)</f>
        <v>78.75</v>
      </c>
      <c r="H2984" s="1230"/>
      <c r="J2984" s="1233"/>
      <c r="K2984" s="432"/>
      <c r="L2984" s="432"/>
      <c r="M2984" s="432"/>
      <c r="N2984" s="432"/>
      <c r="O2984" s="432"/>
      <c r="P2984" s="433"/>
    </row>
    <row r="2985" spans="1:16" s="114" customFormat="1" x14ac:dyDescent="0.3">
      <c r="B2985" s="805"/>
      <c r="D2985" s="792"/>
      <c r="H2985" s="1230"/>
      <c r="J2985" s="1233"/>
      <c r="K2985" s="432"/>
      <c r="L2985" s="432"/>
      <c r="M2985" s="432"/>
      <c r="N2985" s="432"/>
      <c r="O2985" s="432"/>
      <c r="P2985" s="433"/>
    </row>
    <row r="2986" spans="1:16" s="879" customFormat="1" x14ac:dyDescent="0.3">
      <c r="A2986" s="906"/>
      <c r="B2986" s="801"/>
      <c r="C2986" s="906"/>
      <c r="D2986" s="913"/>
      <c r="E2986" s="906"/>
      <c r="F2986" s="906"/>
      <c r="G2986" s="910"/>
      <c r="H2986" s="1229"/>
    </row>
    <row r="2987" spans="1:16" s="893" customFormat="1" ht="26.4" x14ac:dyDescent="0.3">
      <c r="A2987" s="1141" t="s">
        <v>3135</v>
      </c>
      <c r="B2987" s="1142" t="s">
        <v>3136</v>
      </c>
      <c r="C2987" s="1143" t="s">
        <v>3137</v>
      </c>
      <c r="D2987" s="1143" t="s">
        <v>3138</v>
      </c>
      <c r="E2987" s="1144" t="s">
        <v>3139</v>
      </c>
      <c r="F2987" s="1145" t="s">
        <v>4625</v>
      </c>
      <c r="G2987" s="1146" t="s">
        <v>4626</v>
      </c>
      <c r="H2987" s="1230"/>
    </row>
    <row r="2988" spans="1:16" s="893" customFormat="1" ht="4.5" customHeight="1" x14ac:dyDescent="0.3">
      <c r="A2988" s="721"/>
      <c r="B2988" s="721"/>
      <c r="C2988" s="722"/>
      <c r="D2988" s="722"/>
      <c r="E2988" s="723"/>
      <c r="F2988" s="724"/>
      <c r="G2988" s="725"/>
      <c r="H2988" s="1230"/>
    </row>
    <row r="2989" spans="1:16" s="114" customFormat="1" x14ac:dyDescent="0.3">
      <c r="A2989" s="442" t="s">
        <v>1929</v>
      </c>
      <c r="B2989" s="1351" t="s">
        <v>1635</v>
      </c>
      <c r="C2989" s="1352"/>
      <c r="D2989" s="1352"/>
      <c r="E2989" s="1352"/>
      <c r="F2989" s="1352"/>
      <c r="G2989" s="1353"/>
      <c r="H2989" s="1230"/>
      <c r="J2989" s="432"/>
      <c r="K2989" s="432"/>
      <c r="L2989" s="432"/>
      <c r="M2989" s="432"/>
      <c r="N2989" s="432"/>
      <c r="O2989" s="432"/>
      <c r="P2989" s="433"/>
    </row>
    <row r="2990" spans="1:16" s="114" customFormat="1" ht="52.8" x14ac:dyDescent="0.3">
      <c r="A2990" s="442" t="s">
        <v>2971</v>
      </c>
      <c r="B2990" s="806" t="s">
        <v>2557</v>
      </c>
      <c r="C2990" s="443"/>
      <c r="D2990" s="443"/>
      <c r="E2990" s="444"/>
      <c r="F2990" s="444"/>
      <c r="G2990" s="445"/>
      <c r="H2990" s="1230"/>
      <c r="J2990" s="432"/>
      <c r="K2990" s="432"/>
      <c r="L2990" s="432"/>
      <c r="M2990" s="432"/>
      <c r="N2990" s="432"/>
      <c r="O2990" s="432"/>
      <c r="P2990" s="433"/>
    </row>
    <row r="2991" spans="1:16" s="114" customFormat="1" ht="26.4" x14ac:dyDescent="0.3">
      <c r="A2991" s="727"/>
      <c r="B2991" s="745" t="s">
        <v>4634</v>
      </c>
      <c r="C2991" s="531" t="s">
        <v>3141</v>
      </c>
      <c r="D2991" s="746" t="s">
        <v>3142</v>
      </c>
      <c r="E2991" s="419">
        <v>6.3814378993789438</v>
      </c>
      <c r="F2991" s="747">
        <v>20.02</v>
      </c>
      <c r="G2991" s="1163">
        <f>TRUNC(E2991*F2991,2)</f>
        <v>127.75</v>
      </c>
      <c r="H2991" s="1229"/>
      <c r="I2991" s="879"/>
      <c r="J2991" s="1234"/>
      <c r="K2991" s="879"/>
      <c r="L2991" s="432"/>
      <c r="M2991" s="432"/>
      <c r="N2991" s="432"/>
      <c r="O2991" s="432"/>
      <c r="P2991" s="433"/>
    </row>
    <row r="2992" spans="1:16" s="114" customFormat="1" x14ac:dyDescent="0.3">
      <c r="A2992" s="727"/>
      <c r="B2992" s="745" t="s">
        <v>3964</v>
      </c>
      <c r="C2992" s="531" t="s">
        <v>3141</v>
      </c>
      <c r="D2992" s="746" t="s">
        <v>3142</v>
      </c>
      <c r="E2992" s="419">
        <v>6.3819999999999997</v>
      </c>
      <c r="F2992" s="747">
        <v>16.87</v>
      </c>
      <c r="G2992" s="1163">
        <f>TRUNC(E2992*F2992,2)</f>
        <v>107.66</v>
      </c>
      <c r="H2992" s="1229"/>
      <c r="I2992" s="879"/>
      <c r="J2992" s="1234"/>
      <c r="K2992" s="879"/>
      <c r="L2992" s="432"/>
      <c r="M2992" s="432"/>
      <c r="N2992" s="432"/>
      <c r="O2992" s="432"/>
      <c r="P2992" s="433"/>
    </row>
    <row r="2993" spans="1:16" s="114" customFormat="1" x14ac:dyDescent="0.3">
      <c r="A2993" s="1344" t="s">
        <v>4471</v>
      </c>
      <c r="B2993" s="1345"/>
      <c r="C2993" s="1345"/>
      <c r="D2993" s="1345"/>
      <c r="E2993" s="1345"/>
      <c r="F2993" s="1346"/>
      <c r="G2993" s="1152">
        <f>TRUNC(SUM(G2991:G2992),2)</f>
        <v>235.41</v>
      </c>
      <c r="H2993" s="1230"/>
      <c r="J2993" s="432"/>
      <c r="K2993" s="432"/>
      <c r="L2993" s="432"/>
      <c r="M2993" s="432"/>
      <c r="N2993" s="432"/>
      <c r="O2993" s="432"/>
      <c r="P2993" s="433"/>
    </row>
    <row r="2994" spans="1:16" s="114" customFormat="1" x14ac:dyDescent="0.3">
      <c r="A2994" s="1344" t="s">
        <v>4472</v>
      </c>
      <c r="B2994" s="1345"/>
      <c r="C2994" s="1345"/>
      <c r="D2994" s="1345"/>
      <c r="E2994" s="1345"/>
      <c r="F2994" s="1346"/>
      <c r="G2994" s="1152">
        <v>0</v>
      </c>
      <c r="H2994" s="1230"/>
      <c r="J2994" s="432"/>
      <c r="K2994" s="432"/>
      <c r="L2994" s="432"/>
      <c r="M2994" s="432"/>
      <c r="N2994" s="432"/>
      <c r="O2994" s="432"/>
      <c r="P2994" s="433"/>
    </row>
    <row r="2995" spans="1:16" s="114" customFormat="1" x14ac:dyDescent="0.3">
      <c r="A2995" s="1156"/>
      <c r="B2995" s="1154"/>
      <c r="C2995" s="1154"/>
      <c r="D2995" s="1154"/>
      <c r="E2995" s="1154"/>
      <c r="F2995" s="1155" t="s">
        <v>4627</v>
      </c>
      <c r="G2995" s="1152">
        <f>TRUNC(SUM(G2993:G2994),2)</f>
        <v>235.41</v>
      </c>
      <c r="H2995" s="1230"/>
      <c r="J2995" s="1233"/>
      <c r="K2995" s="432"/>
      <c r="L2995" s="432"/>
      <c r="M2995" s="432"/>
      <c r="N2995" s="432"/>
      <c r="O2995" s="432"/>
      <c r="P2995" s="433"/>
    </row>
    <row r="2996" spans="1:16" s="114" customFormat="1" x14ac:dyDescent="0.3">
      <c r="B2996" s="805"/>
      <c r="D2996" s="792"/>
      <c r="H2996" s="1230"/>
      <c r="J2996" s="432"/>
      <c r="K2996" s="432"/>
      <c r="L2996" s="432"/>
      <c r="M2996" s="432"/>
      <c r="N2996" s="432"/>
      <c r="O2996" s="432"/>
      <c r="P2996" s="433"/>
    </row>
    <row r="2997" spans="1:16" s="879" customFormat="1" x14ac:dyDescent="0.3">
      <c r="A2997" s="906"/>
      <c r="B2997" s="801"/>
      <c r="C2997" s="906"/>
      <c r="D2997" s="913"/>
      <c r="E2997" s="906"/>
      <c r="F2997" s="906"/>
      <c r="G2997" s="910"/>
      <c r="H2997" s="1229"/>
    </row>
    <row r="2998" spans="1:16" s="893" customFormat="1" ht="26.4" x14ac:dyDescent="0.3">
      <c r="A2998" s="1141" t="s">
        <v>3135</v>
      </c>
      <c r="B2998" s="1142" t="s">
        <v>3136</v>
      </c>
      <c r="C2998" s="1143" t="s">
        <v>3137</v>
      </c>
      <c r="D2998" s="1143" t="s">
        <v>3138</v>
      </c>
      <c r="E2998" s="1144" t="s">
        <v>3139</v>
      </c>
      <c r="F2998" s="1145" t="s">
        <v>4625</v>
      </c>
      <c r="G2998" s="1146" t="s">
        <v>4626</v>
      </c>
      <c r="H2998" s="1230"/>
    </row>
    <row r="2999" spans="1:16" s="893" customFormat="1" ht="4.5" customHeight="1" x14ac:dyDescent="0.3">
      <c r="A2999" s="721"/>
      <c r="B2999" s="721"/>
      <c r="C2999" s="722"/>
      <c r="D2999" s="722"/>
      <c r="E2999" s="723"/>
      <c r="F2999" s="724"/>
      <c r="G2999" s="725"/>
      <c r="H2999" s="1230"/>
    </row>
    <row r="3000" spans="1:16" s="114" customFormat="1" x14ac:dyDescent="0.3">
      <c r="A3000" s="442" t="s">
        <v>1929</v>
      </c>
      <c r="B3000" s="1351" t="s">
        <v>1635</v>
      </c>
      <c r="C3000" s="1352"/>
      <c r="D3000" s="1352"/>
      <c r="E3000" s="1352"/>
      <c r="F3000" s="1352"/>
      <c r="G3000" s="1353"/>
      <c r="H3000" s="1230"/>
      <c r="J3000" s="432"/>
      <c r="K3000" s="432"/>
      <c r="L3000" s="432"/>
      <c r="M3000" s="432"/>
      <c r="N3000" s="432"/>
      <c r="O3000" s="432"/>
      <c r="P3000" s="433"/>
    </row>
    <row r="3001" spans="1:16" s="114" customFormat="1" ht="118.8" x14ac:dyDescent="0.3">
      <c r="A3001" s="442" t="s">
        <v>2972</v>
      </c>
      <c r="B3001" s="806" t="s">
        <v>2559</v>
      </c>
      <c r="C3001" s="443"/>
      <c r="D3001" s="443"/>
      <c r="E3001" s="444"/>
      <c r="F3001" s="444"/>
      <c r="G3001" s="445"/>
      <c r="H3001" s="1230"/>
      <c r="J3001" s="432"/>
      <c r="K3001" s="432"/>
      <c r="L3001" s="432"/>
      <c r="M3001" s="432"/>
      <c r="N3001" s="432"/>
      <c r="O3001" s="432"/>
      <c r="P3001" s="433"/>
    </row>
    <row r="3002" spans="1:16" s="114" customFormat="1" ht="26.4" x14ac:dyDescent="0.3">
      <c r="A3002" s="727"/>
      <c r="B3002" s="745" t="s">
        <v>3963</v>
      </c>
      <c r="C3002" s="531" t="s">
        <v>3141</v>
      </c>
      <c r="D3002" s="746" t="s">
        <v>3142</v>
      </c>
      <c r="E3002" s="419">
        <v>25.525751597515772</v>
      </c>
      <c r="F3002" s="747">
        <v>82.38</v>
      </c>
      <c r="G3002" s="1163">
        <f>TRUNC(E3002*F3002,2)</f>
        <v>2102.81</v>
      </c>
      <c r="H3002" s="1229"/>
      <c r="I3002" s="879"/>
      <c r="J3002" s="1234"/>
      <c r="K3002" s="879"/>
      <c r="L3002" s="432"/>
      <c r="M3002" s="432"/>
      <c r="N3002" s="432"/>
      <c r="O3002" s="432"/>
      <c r="P3002" s="433"/>
    </row>
    <row r="3003" spans="1:16" s="114" customFormat="1" ht="26.4" x14ac:dyDescent="0.3">
      <c r="A3003" s="727"/>
      <c r="B3003" s="745" t="s">
        <v>3975</v>
      </c>
      <c r="C3003" s="531" t="s">
        <v>3141</v>
      </c>
      <c r="D3003" s="746" t="s">
        <v>3142</v>
      </c>
      <c r="E3003" s="419">
        <v>57.432941094410488</v>
      </c>
      <c r="F3003" s="747">
        <v>20.02</v>
      </c>
      <c r="G3003" s="1163">
        <f>TRUNC(E3003*F3003,2)</f>
        <v>1149.8</v>
      </c>
      <c r="H3003" s="1229"/>
      <c r="I3003" s="879"/>
      <c r="J3003" s="1234"/>
      <c r="K3003" s="879"/>
      <c r="L3003" s="432"/>
      <c r="M3003" s="432"/>
      <c r="N3003" s="432"/>
      <c r="O3003" s="432"/>
      <c r="P3003" s="433"/>
    </row>
    <row r="3004" spans="1:16" s="114" customFormat="1" x14ac:dyDescent="0.3">
      <c r="A3004" s="727"/>
      <c r="B3004" s="745" t="s">
        <v>3964</v>
      </c>
      <c r="C3004" s="531" t="s">
        <v>3141</v>
      </c>
      <c r="D3004" s="746" t="s">
        <v>3142</v>
      </c>
      <c r="E3004" s="419">
        <v>57.433399999999999</v>
      </c>
      <c r="F3004" s="747">
        <v>16.87</v>
      </c>
      <c r="G3004" s="1163">
        <f>TRUNC(E3004*F3004,2)</f>
        <v>968.9</v>
      </c>
      <c r="H3004" s="1229"/>
      <c r="I3004" s="879"/>
      <c r="J3004" s="1234"/>
      <c r="K3004" s="879"/>
      <c r="L3004" s="432"/>
      <c r="M3004" s="432"/>
      <c r="N3004" s="432"/>
      <c r="O3004" s="432"/>
      <c r="P3004" s="433"/>
    </row>
    <row r="3005" spans="1:16" s="114" customFormat="1" x14ac:dyDescent="0.3">
      <c r="A3005" s="1344" t="s">
        <v>4471</v>
      </c>
      <c r="B3005" s="1345"/>
      <c r="C3005" s="1345"/>
      <c r="D3005" s="1345"/>
      <c r="E3005" s="1345"/>
      <c r="F3005" s="1346"/>
      <c r="G3005" s="1152">
        <f>TRUNC(SUM(G3002:G3004),2)</f>
        <v>4221.51</v>
      </c>
      <c r="H3005" s="1230"/>
      <c r="J3005" s="432"/>
      <c r="K3005" s="432"/>
      <c r="L3005" s="432"/>
      <c r="M3005" s="432"/>
      <c r="N3005" s="432"/>
      <c r="O3005" s="432"/>
      <c r="P3005" s="433"/>
    </row>
    <row r="3006" spans="1:16" s="114" customFormat="1" x14ac:dyDescent="0.3">
      <c r="A3006" s="1344" t="s">
        <v>4472</v>
      </c>
      <c r="B3006" s="1345"/>
      <c r="C3006" s="1345"/>
      <c r="D3006" s="1345"/>
      <c r="E3006" s="1345"/>
      <c r="F3006" s="1346"/>
      <c r="G3006" s="1152">
        <v>0</v>
      </c>
      <c r="H3006" s="1230"/>
      <c r="J3006" s="432"/>
      <c r="K3006" s="432"/>
      <c r="L3006" s="432"/>
      <c r="M3006" s="432"/>
      <c r="N3006" s="432"/>
      <c r="O3006" s="432"/>
      <c r="P3006" s="433"/>
    </row>
    <row r="3007" spans="1:16" s="114" customFormat="1" x14ac:dyDescent="0.3">
      <c r="A3007" s="1156"/>
      <c r="B3007" s="1154"/>
      <c r="C3007" s="1154"/>
      <c r="D3007" s="1154"/>
      <c r="E3007" s="1154"/>
      <c r="F3007" s="1155" t="s">
        <v>4627</v>
      </c>
      <c r="G3007" s="1152">
        <f>TRUNC(SUM(G3005:G3006),2)</f>
        <v>4221.51</v>
      </c>
      <c r="H3007" s="1230"/>
      <c r="J3007" s="1233"/>
      <c r="K3007" s="432"/>
      <c r="L3007" s="432"/>
      <c r="M3007" s="432"/>
      <c r="N3007" s="432"/>
      <c r="O3007" s="432"/>
      <c r="P3007" s="433"/>
    </row>
    <row r="3008" spans="1:16" s="114" customFormat="1" x14ac:dyDescent="0.3">
      <c r="B3008" s="805"/>
      <c r="D3008" s="792"/>
      <c r="H3008" s="1230"/>
      <c r="J3008" s="432"/>
      <c r="K3008" s="432"/>
      <c r="L3008" s="432"/>
      <c r="M3008" s="432"/>
      <c r="N3008" s="432"/>
      <c r="O3008" s="432"/>
      <c r="P3008" s="433"/>
    </row>
    <row r="3009" spans="1:16" s="879" customFormat="1" x14ac:dyDescent="0.3">
      <c r="A3009" s="906"/>
      <c r="B3009" s="801"/>
      <c r="C3009" s="906"/>
      <c r="D3009" s="913"/>
      <c r="E3009" s="906"/>
      <c r="F3009" s="906"/>
      <c r="G3009" s="910"/>
      <c r="H3009" s="1229"/>
    </row>
    <row r="3010" spans="1:16" s="893" customFormat="1" ht="26.4" x14ac:dyDescent="0.3">
      <c r="A3010" s="1141" t="s">
        <v>3135</v>
      </c>
      <c r="B3010" s="1142" t="s">
        <v>3136</v>
      </c>
      <c r="C3010" s="1143" t="s">
        <v>3137</v>
      </c>
      <c r="D3010" s="1143" t="s">
        <v>3138</v>
      </c>
      <c r="E3010" s="1144" t="s">
        <v>3139</v>
      </c>
      <c r="F3010" s="1145" t="s">
        <v>4625</v>
      </c>
      <c r="G3010" s="1146" t="s">
        <v>4626</v>
      </c>
      <c r="H3010" s="1230"/>
    </row>
    <row r="3011" spans="1:16" s="893" customFormat="1" ht="4.5" customHeight="1" x14ac:dyDescent="0.3">
      <c r="A3011" s="721"/>
      <c r="B3011" s="721"/>
      <c r="C3011" s="722"/>
      <c r="D3011" s="722"/>
      <c r="E3011" s="723"/>
      <c r="F3011" s="724"/>
      <c r="G3011" s="725"/>
      <c r="H3011" s="1230"/>
    </row>
    <row r="3012" spans="1:16" s="114" customFormat="1" x14ac:dyDescent="0.3">
      <c r="A3012" s="442" t="s">
        <v>1942</v>
      </c>
      <c r="B3012" s="1351" t="s">
        <v>1903</v>
      </c>
      <c r="C3012" s="1352"/>
      <c r="D3012" s="1352"/>
      <c r="E3012" s="1352"/>
      <c r="F3012" s="1352"/>
      <c r="G3012" s="1353"/>
      <c r="H3012" s="1230"/>
      <c r="J3012" s="432"/>
      <c r="K3012" s="432"/>
      <c r="L3012" s="432"/>
      <c r="M3012" s="432"/>
      <c r="N3012" s="432"/>
      <c r="O3012" s="432"/>
      <c r="P3012" s="433"/>
    </row>
    <row r="3013" spans="1:16" s="114" customFormat="1" ht="39.6" x14ac:dyDescent="0.3">
      <c r="A3013" s="442" t="s">
        <v>2488</v>
      </c>
      <c r="B3013" s="806" t="s">
        <v>2484</v>
      </c>
      <c r="C3013" s="443"/>
      <c r="D3013" s="443"/>
      <c r="E3013" s="444"/>
      <c r="F3013" s="444"/>
      <c r="G3013" s="445"/>
      <c r="H3013" s="1230"/>
      <c r="J3013" s="432"/>
      <c r="K3013" s="432"/>
      <c r="L3013" s="432"/>
      <c r="M3013" s="432"/>
      <c r="N3013" s="432"/>
      <c r="O3013" s="432"/>
      <c r="P3013" s="433"/>
    </row>
    <row r="3014" spans="1:16" s="114" customFormat="1" ht="26.4" x14ac:dyDescent="0.3">
      <c r="A3014" s="727"/>
      <c r="B3014" s="745" t="s">
        <v>3975</v>
      </c>
      <c r="C3014" s="531" t="s">
        <v>3141</v>
      </c>
      <c r="D3014" s="746" t="s">
        <v>3142</v>
      </c>
      <c r="E3014" s="419">
        <v>0.79767973742236797</v>
      </c>
      <c r="F3014" s="747">
        <v>20.02</v>
      </c>
      <c r="G3014" s="1163">
        <f>TRUNC(E3014*F3014,2)</f>
        <v>15.96</v>
      </c>
      <c r="H3014" s="1229"/>
      <c r="I3014" s="879"/>
      <c r="J3014" s="1234"/>
      <c r="K3014" s="879"/>
      <c r="L3014" s="432"/>
      <c r="M3014" s="432"/>
      <c r="N3014" s="432"/>
      <c r="O3014" s="432"/>
      <c r="P3014" s="433"/>
    </row>
    <row r="3015" spans="1:16" s="114" customFormat="1" x14ac:dyDescent="0.3">
      <c r="A3015" s="727"/>
      <c r="B3015" s="745" t="s">
        <v>3964</v>
      </c>
      <c r="C3015" s="531" t="s">
        <v>3141</v>
      </c>
      <c r="D3015" s="746" t="s">
        <v>3142</v>
      </c>
      <c r="E3015" s="419">
        <v>0.79767973742236797</v>
      </c>
      <c r="F3015" s="747">
        <v>16.87</v>
      </c>
      <c r="G3015" s="1163">
        <f>TRUNC(E3015*F3015,2)</f>
        <v>13.45</v>
      </c>
      <c r="H3015" s="1229"/>
      <c r="I3015" s="879"/>
      <c r="J3015" s="1234"/>
      <c r="K3015" s="879"/>
      <c r="L3015" s="432"/>
      <c r="M3015" s="432"/>
      <c r="N3015" s="432"/>
      <c r="O3015" s="432"/>
      <c r="P3015" s="433"/>
    </row>
    <row r="3016" spans="1:16" s="114" customFormat="1" ht="26.4" x14ac:dyDescent="0.3">
      <c r="A3016" s="727"/>
      <c r="B3016" s="386" t="s">
        <v>3584</v>
      </c>
      <c r="C3016" s="383" t="s">
        <v>3145</v>
      </c>
      <c r="D3016" s="728" t="s">
        <v>3133</v>
      </c>
      <c r="E3016" s="419">
        <v>1</v>
      </c>
      <c r="F3016" s="1242">
        <v>2004.83</v>
      </c>
      <c r="G3016" s="1163">
        <f>TRUNC(E3016*F3016,2)</f>
        <v>2004.83</v>
      </c>
      <c r="H3016" s="1229"/>
      <c r="I3016" s="879"/>
      <c r="J3016" s="1234"/>
      <c r="K3016" s="879"/>
      <c r="L3016" s="432"/>
      <c r="M3016" s="432"/>
      <c r="N3016" s="432"/>
      <c r="O3016" s="432"/>
      <c r="P3016" s="433"/>
    </row>
    <row r="3017" spans="1:16" s="114" customFormat="1" x14ac:dyDescent="0.3">
      <c r="A3017" s="1344" t="s">
        <v>4471</v>
      </c>
      <c r="B3017" s="1345"/>
      <c r="C3017" s="1345"/>
      <c r="D3017" s="1345"/>
      <c r="E3017" s="1345"/>
      <c r="F3017" s="1346"/>
      <c r="G3017" s="1152">
        <f>TRUNC(SUM(G3014:G3015),2)</f>
        <v>29.41</v>
      </c>
      <c r="H3017" s="1230"/>
      <c r="J3017" s="432"/>
      <c r="K3017" s="432"/>
      <c r="L3017" s="432"/>
      <c r="M3017" s="432"/>
      <c r="N3017" s="432"/>
      <c r="O3017" s="432"/>
      <c r="P3017" s="433"/>
    </row>
    <row r="3018" spans="1:16" s="114" customFormat="1" x14ac:dyDescent="0.3">
      <c r="A3018" s="1344" t="s">
        <v>4472</v>
      </c>
      <c r="B3018" s="1345"/>
      <c r="C3018" s="1345"/>
      <c r="D3018" s="1345"/>
      <c r="E3018" s="1345"/>
      <c r="F3018" s="1346"/>
      <c r="G3018" s="1152">
        <f>TRUNC(SUM(G3016),2)</f>
        <v>2004.83</v>
      </c>
      <c r="H3018" s="1230"/>
      <c r="J3018" s="432"/>
      <c r="K3018" s="432"/>
      <c r="L3018" s="432"/>
      <c r="M3018" s="432"/>
      <c r="N3018" s="432"/>
      <c r="O3018" s="432"/>
      <c r="P3018" s="433"/>
    </row>
    <row r="3019" spans="1:16" s="114" customFormat="1" x14ac:dyDescent="0.3">
      <c r="A3019" s="1156"/>
      <c r="B3019" s="1154"/>
      <c r="C3019" s="1154"/>
      <c r="D3019" s="1154"/>
      <c r="E3019" s="1154"/>
      <c r="F3019" s="1155" t="s">
        <v>4627</v>
      </c>
      <c r="G3019" s="1152">
        <f>TRUNC(SUM(G3017:G3018),2)</f>
        <v>2034.24</v>
      </c>
      <c r="H3019" s="1230"/>
      <c r="J3019" s="1233"/>
      <c r="K3019" s="432"/>
      <c r="L3019" s="432"/>
      <c r="M3019" s="432"/>
      <c r="N3019" s="432"/>
      <c r="O3019" s="432"/>
      <c r="P3019" s="433"/>
    </row>
    <row r="3020" spans="1:16" s="879" customFormat="1" ht="14.25" customHeight="1" x14ac:dyDescent="0.3">
      <c r="A3020" s="906"/>
      <c r="B3020" s="801"/>
      <c r="C3020" s="906"/>
      <c r="D3020" s="913"/>
      <c r="E3020" s="906"/>
      <c r="F3020" s="906"/>
      <c r="G3020" s="910"/>
      <c r="H3020" s="1229"/>
    </row>
    <row r="3021" spans="1:16" s="879" customFormat="1" x14ac:dyDescent="0.3">
      <c r="A3021" s="906"/>
      <c r="B3021" s="801"/>
      <c r="C3021" s="906"/>
      <c r="D3021" s="913"/>
      <c r="E3021" s="906"/>
      <c r="F3021" s="906"/>
      <c r="G3021" s="910"/>
      <c r="H3021" s="1229"/>
    </row>
    <row r="3022" spans="1:16" s="893" customFormat="1" ht="26.4" x14ac:dyDescent="0.3">
      <c r="A3022" s="1141" t="s">
        <v>3135</v>
      </c>
      <c r="B3022" s="1142" t="s">
        <v>3136</v>
      </c>
      <c r="C3022" s="1143" t="s">
        <v>3137</v>
      </c>
      <c r="D3022" s="1143" t="s">
        <v>3138</v>
      </c>
      <c r="E3022" s="1144" t="s">
        <v>3139</v>
      </c>
      <c r="F3022" s="1145" t="s">
        <v>4625</v>
      </c>
      <c r="G3022" s="1146" t="s">
        <v>4626</v>
      </c>
      <c r="H3022" s="1230"/>
    </row>
    <row r="3023" spans="1:16" s="893" customFormat="1" ht="4.5" customHeight="1" x14ac:dyDescent="0.3">
      <c r="A3023" s="721"/>
      <c r="B3023" s="721"/>
      <c r="C3023" s="722"/>
      <c r="D3023" s="722"/>
      <c r="E3023" s="723"/>
      <c r="F3023" s="724"/>
      <c r="G3023" s="725"/>
      <c r="H3023" s="1230"/>
    </row>
    <row r="3024" spans="1:16" s="114" customFormat="1" x14ac:dyDescent="0.3">
      <c r="A3024" s="442" t="s">
        <v>1942</v>
      </c>
      <c r="B3024" s="1351" t="s">
        <v>1903</v>
      </c>
      <c r="C3024" s="1352"/>
      <c r="D3024" s="1352"/>
      <c r="E3024" s="1352"/>
      <c r="F3024" s="1352"/>
      <c r="G3024" s="1353"/>
      <c r="H3024" s="1230"/>
      <c r="J3024" s="432"/>
      <c r="K3024" s="432"/>
      <c r="L3024" s="432"/>
      <c r="M3024" s="432"/>
      <c r="N3024" s="432"/>
      <c r="O3024" s="432"/>
      <c r="P3024" s="433"/>
    </row>
    <row r="3025" spans="1:16" s="114" customFormat="1" ht="66" x14ac:dyDescent="0.3">
      <c r="A3025" s="442" t="s">
        <v>2489</v>
      </c>
      <c r="B3025" s="806" t="s">
        <v>3627</v>
      </c>
      <c r="C3025" s="443"/>
      <c r="D3025" s="443"/>
      <c r="E3025" s="444"/>
      <c r="F3025" s="444"/>
      <c r="G3025" s="445"/>
      <c r="H3025" s="1230"/>
      <c r="J3025" s="432"/>
      <c r="K3025" s="432"/>
      <c r="L3025" s="432"/>
      <c r="M3025" s="432"/>
      <c r="N3025" s="432"/>
      <c r="O3025" s="432"/>
      <c r="P3025" s="433"/>
    </row>
    <row r="3026" spans="1:16" s="114" customFormat="1" ht="26.4" x14ac:dyDescent="0.3">
      <c r="A3026" s="727"/>
      <c r="B3026" s="745" t="s">
        <v>3975</v>
      </c>
      <c r="C3026" s="531" t="s">
        <v>3141</v>
      </c>
      <c r="D3026" s="746" t="s">
        <v>3142</v>
      </c>
      <c r="E3026" s="419">
        <v>0.79767973742236797</v>
      </c>
      <c r="F3026" s="747">
        <v>20.02</v>
      </c>
      <c r="G3026" s="1163">
        <f>TRUNC(E3026*F3026,2)</f>
        <v>15.96</v>
      </c>
      <c r="H3026" s="1229"/>
      <c r="I3026" s="879"/>
      <c r="J3026" s="1234"/>
      <c r="K3026" s="879"/>
      <c r="L3026" s="432"/>
      <c r="M3026" s="432"/>
      <c r="N3026" s="432"/>
      <c r="O3026" s="432"/>
      <c r="P3026" s="433"/>
    </row>
    <row r="3027" spans="1:16" s="114" customFormat="1" x14ac:dyDescent="0.3">
      <c r="A3027" s="727"/>
      <c r="B3027" s="745" t="s">
        <v>3964</v>
      </c>
      <c r="C3027" s="531" t="s">
        <v>3141</v>
      </c>
      <c r="D3027" s="746" t="s">
        <v>3142</v>
      </c>
      <c r="E3027" s="419">
        <v>0.79767973742236797</v>
      </c>
      <c r="F3027" s="747">
        <v>16.87</v>
      </c>
      <c r="G3027" s="1163">
        <f>TRUNC(E3027*F3027,2)</f>
        <v>13.45</v>
      </c>
      <c r="H3027" s="1229"/>
      <c r="I3027" s="879"/>
      <c r="J3027" s="1234"/>
      <c r="K3027" s="879"/>
      <c r="L3027" s="432"/>
      <c r="M3027" s="432"/>
      <c r="N3027" s="432"/>
      <c r="O3027" s="432"/>
      <c r="P3027" s="433"/>
    </row>
    <row r="3028" spans="1:16" s="114" customFormat="1" ht="26.4" x14ac:dyDescent="0.3">
      <c r="A3028" s="727"/>
      <c r="B3028" s="386" t="s">
        <v>3584</v>
      </c>
      <c r="C3028" s="383" t="s">
        <v>3145</v>
      </c>
      <c r="D3028" s="728" t="s">
        <v>3133</v>
      </c>
      <c r="E3028" s="419">
        <v>1</v>
      </c>
      <c r="F3028" s="419">
        <v>2004.83</v>
      </c>
      <c r="G3028" s="1163">
        <f>TRUNC(E3028*F3028,2)</f>
        <v>2004.83</v>
      </c>
      <c r="H3028" s="1229"/>
      <c r="I3028" s="879"/>
      <c r="J3028" s="1234"/>
      <c r="K3028" s="879"/>
      <c r="L3028" s="432"/>
      <c r="M3028" s="432"/>
      <c r="N3028" s="432"/>
      <c r="O3028" s="432"/>
      <c r="P3028" s="433"/>
    </row>
    <row r="3029" spans="1:16" s="114" customFormat="1" x14ac:dyDescent="0.3">
      <c r="A3029" s="1344" t="s">
        <v>4471</v>
      </c>
      <c r="B3029" s="1345"/>
      <c r="C3029" s="1345"/>
      <c r="D3029" s="1345"/>
      <c r="E3029" s="1345"/>
      <c r="F3029" s="1346"/>
      <c r="G3029" s="1152">
        <f>TRUNC(SUM(G3026:G3027),2)</f>
        <v>29.41</v>
      </c>
      <c r="H3029" s="1230"/>
      <c r="J3029" s="432"/>
      <c r="K3029" s="432"/>
      <c r="L3029" s="432"/>
      <c r="M3029" s="432"/>
      <c r="N3029" s="432"/>
      <c r="O3029" s="432"/>
      <c r="P3029" s="433"/>
    </row>
    <row r="3030" spans="1:16" s="114" customFormat="1" x14ac:dyDescent="0.3">
      <c r="A3030" s="1344" t="s">
        <v>4472</v>
      </c>
      <c r="B3030" s="1345"/>
      <c r="C3030" s="1345"/>
      <c r="D3030" s="1345"/>
      <c r="E3030" s="1345"/>
      <c r="F3030" s="1346"/>
      <c r="G3030" s="1152">
        <f>TRUNC(SUM(G3028),2)</f>
        <v>2004.83</v>
      </c>
      <c r="H3030" s="1230"/>
      <c r="J3030" s="432"/>
      <c r="K3030" s="432"/>
      <c r="L3030" s="432"/>
      <c r="M3030" s="432"/>
      <c r="N3030" s="432"/>
      <c r="O3030" s="432"/>
      <c r="P3030" s="433"/>
    </row>
    <row r="3031" spans="1:16" s="114" customFormat="1" x14ac:dyDescent="0.3">
      <c r="A3031" s="1156"/>
      <c r="B3031" s="1154"/>
      <c r="C3031" s="1154"/>
      <c r="D3031" s="1154"/>
      <c r="E3031" s="1154"/>
      <c r="F3031" s="1155" t="s">
        <v>4627</v>
      </c>
      <c r="G3031" s="1152">
        <f>TRUNC(SUM(G3029:G3030),2)</f>
        <v>2034.24</v>
      </c>
      <c r="H3031" s="1230"/>
      <c r="J3031" s="1233"/>
      <c r="K3031" s="432"/>
      <c r="L3031" s="432"/>
      <c r="M3031" s="432"/>
      <c r="N3031" s="432"/>
      <c r="O3031" s="432"/>
      <c r="P3031" s="433"/>
    </row>
    <row r="3032" spans="1:16" s="879" customFormat="1" ht="14.25" customHeight="1" x14ac:dyDescent="0.3">
      <c r="A3032" s="906"/>
      <c r="B3032" s="801"/>
      <c r="C3032" s="906"/>
      <c r="D3032" s="913"/>
      <c r="E3032" s="906"/>
      <c r="F3032" s="906"/>
      <c r="G3032" s="910"/>
      <c r="H3032" s="1229"/>
    </row>
    <row r="3033" spans="1:16" s="879" customFormat="1" x14ac:dyDescent="0.3">
      <c r="A3033" s="906"/>
      <c r="B3033" s="801"/>
      <c r="C3033" s="906"/>
      <c r="D3033" s="913"/>
      <c r="E3033" s="906"/>
      <c r="F3033" s="906"/>
      <c r="G3033" s="910"/>
      <c r="H3033" s="1229"/>
    </row>
    <row r="3034" spans="1:16" s="893" customFormat="1" ht="26.4" x14ac:dyDescent="0.3">
      <c r="A3034" s="1141" t="s">
        <v>3135</v>
      </c>
      <c r="B3034" s="1142" t="s">
        <v>3136</v>
      </c>
      <c r="C3034" s="1143" t="s">
        <v>3137</v>
      </c>
      <c r="D3034" s="1143" t="s">
        <v>3138</v>
      </c>
      <c r="E3034" s="1144" t="s">
        <v>3139</v>
      </c>
      <c r="F3034" s="1145" t="s">
        <v>4625</v>
      </c>
      <c r="G3034" s="1146" t="s">
        <v>4626</v>
      </c>
      <c r="H3034" s="1230"/>
    </row>
    <row r="3035" spans="1:16" s="893" customFormat="1" ht="4.5" customHeight="1" x14ac:dyDescent="0.3">
      <c r="A3035" s="721"/>
      <c r="B3035" s="721"/>
      <c r="C3035" s="722"/>
      <c r="D3035" s="722"/>
      <c r="E3035" s="723"/>
      <c r="F3035" s="724"/>
      <c r="G3035" s="725"/>
      <c r="H3035" s="1230"/>
    </row>
    <row r="3036" spans="1:16" s="114" customFormat="1" x14ac:dyDescent="0.3">
      <c r="A3036" s="442" t="s">
        <v>1942</v>
      </c>
      <c r="B3036" s="1351" t="s">
        <v>1903</v>
      </c>
      <c r="C3036" s="1352"/>
      <c r="D3036" s="1352"/>
      <c r="E3036" s="1352"/>
      <c r="F3036" s="1352"/>
      <c r="G3036" s="1353"/>
      <c r="H3036" s="1230"/>
      <c r="J3036" s="432"/>
      <c r="K3036" s="432"/>
      <c r="L3036" s="432"/>
      <c r="M3036" s="432"/>
      <c r="N3036" s="432"/>
      <c r="O3036" s="432"/>
      <c r="P3036" s="433"/>
    </row>
    <row r="3037" spans="1:16" s="114" customFormat="1" ht="66" x14ac:dyDescent="0.3">
      <c r="A3037" s="442" t="s">
        <v>2490</v>
      </c>
      <c r="B3037" s="806" t="s">
        <v>3628</v>
      </c>
      <c r="C3037" s="443"/>
      <c r="D3037" s="443"/>
      <c r="E3037" s="444"/>
      <c r="F3037" s="444"/>
      <c r="G3037" s="445"/>
      <c r="H3037" s="1230"/>
      <c r="J3037" s="432"/>
      <c r="K3037" s="432"/>
      <c r="L3037" s="432"/>
      <c r="M3037" s="432"/>
      <c r="N3037" s="432"/>
      <c r="O3037" s="432"/>
      <c r="P3037" s="433"/>
    </row>
    <row r="3038" spans="1:16" s="114" customFormat="1" ht="26.4" x14ac:dyDescent="0.3">
      <c r="A3038" s="727"/>
      <c r="B3038" s="745" t="s">
        <v>3975</v>
      </c>
      <c r="C3038" s="531" t="s">
        <v>3141</v>
      </c>
      <c r="D3038" s="746" t="s">
        <v>3142</v>
      </c>
      <c r="E3038" s="419">
        <v>0.79767973742236797</v>
      </c>
      <c r="F3038" s="747">
        <v>20.02</v>
      </c>
      <c r="G3038" s="1163">
        <f>TRUNC(E3038*F3038,2)</f>
        <v>15.96</v>
      </c>
      <c r="H3038" s="1229"/>
      <c r="I3038" s="879"/>
      <c r="J3038" s="1234"/>
      <c r="K3038" s="879"/>
      <c r="L3038" s="432"/>
      <c r="M3038" s="432"/>
      <c r="N3038" s="432"/>
      <c r="O3038" s="432"/>
      <c r="P3038" s="433"/>
    </row>
    <row r="3039" spans="1:16" s="114" customFormat="1" x14ac:dyDescent="0.3">
      <c r="A3039" s="727"/>
      <c r="B3039" s="745" t="s">
        <v>3964</v>
      </c>
      <c r="C3039" s="531" t="s">
        <v>3141</v>
      </c>
      <c r="D3039" s="746" t="s">
        <v>3142</v>
      </c>
      <c r="E3039" s="419">
        <v>0.79767973742236797</v>
      </c>
      <c r="F3039" s="747">
        <v>16.87</v>
      </c>
      <c r="G3039" s="1163">
        <f>TRUNC(E3039*F3039,2)</f>
        <v>13.45</v>
      </c>
      <c r="H3039" s="1229"/>
      <c r="I3039" s="879"/>
      <c r="J3039" s="1234"/>
      <c r="K3039" s="879"/>
      <c r="L3039" s="432"/>
      <c r="M3039" s="432"/>
      <c r="N3039" s="432"/>
      <c r="O3039" s="432"/>
      <c r="P3039" s="433"/>
    </row>
    <row r="3040" spans="1:16" s="114" customFormat="1" ht="26.4" x14ac:dyDescent="0.3">
      <c r="A3040" s="727"/>
      <c r="B3040" s="386" t="s">
        <v>3584</v>
      </c>
      <c r="C3040" s="383" t="s">
        <v>3145</v>
      </c>
      <c r="D3040" s="728" t="s">
        <v>3133</v>
      </c>
      <c r="E3040" s="419">
        <v>1</v>
      </c>
      <c r="F3040" s="419">
        <v>2004.83</v>
      </c>
      <c r="G3040" s="1163">
        <f>TRUNC(E3040*F3040,2)</f>
        <v>2004.83</v>
      </c>
      <c r="H3040" s="1229"/>
      <c r="I3040" s="879"/>
      <c r="J3040" s="1234"/>
      <c r="K3040" s="879"/>
      <c r="L3040" s="432"/>
      <c r="M3040" s="432"/>
      <c r="N3040" s="432"/>
      <c r="O3040" s="432"/>
      <c r="P3040" s="433"/>
    </row>
    <row r="3041" spans="1:16" s="114" customFormat="1" x14ac:dyDescent="0.3">
      <c r="A3041" s="1344" t="s">
        <v>4471</v>
      </c>
      <c r="B3041" s="1345"/>
      <c r="C3041" s="1345"/>
      <c r="D3041" s="1345"/>
      <c r="E3041" s="1345"/>
      <c r="F3041" s="1346"/>
      <c r="G3041" s="1152">
        <f>TRUNC(SUM(G3038:G3039),2)</f>
        <v>29.41</v>
      </c>
      <c r="H3041" s="1230"/>
      <c r="J3041" s="432"/>
      <c r="K3041" s="432"/>
      <c r="L3041" s="432"/>
      <c r="M3041" s="432"/>
      <c r="N3041" s="432"/>
      <c r="O3041" s="432"/>
      <c r="P3041" s="433"/>
    </row>
    <row r="3042" spans="1:16" s="114" customFormat="1" x14ac:dyDescent="0.3">
      <c r="A3042" s="1344" t="s">
        <v>4472</v>
      </c>
      <c r="B3042" s="1345"/>
      <c r="C3042" s="1345"/>
      <c r="D3042" s="1345"/>
      <c r="E3042" s="1345"/>
      <c r="F3042" s="1346"/>
      <c r="G3042" s="1152">
        <f>TRUNC(SUM(G3040),2)</f>
        <v>2004.83</v>
      </c>
      <c r="H3042" s="1230"/>
      <c r="J3042" s="432"/>
      <c r="K3042" s="432"/>
      <c r="L3042" s="432"/>
      <c r="M3042" s="432"/>
      <c r="N3042" s="432"/>
      <c r="O3042" s="432"/>
      <c r="P3042" s="433"/>
    </row>
    <row r="3043" spans="1:16" s="114" customFormat="1" x14ac:dyDescent="0.3">
      <c r="A3043" s="1156"/>
      <c r="B3043" s="1154"/>
      <c r="C3043" s="1154"/>
      <c r="D3043" s="1154"/>
      <c r="E3043" s="1154"/>
      <c r="F3043" s="1155" t="s">
        <v>4627</v>
      </c>
      <c r="G3043" s="1152">
        <f>TRUNC(SUM(G3041:G3042),2)</f>
        <v>2034.24</v>
      </c>
      <c r="H3043" s="1230"/>
      <c r="J3043" s="1233"/>
      <c r="K3043" s="432"/>
      <c r="L3043" s="432"/>
      <c r="M3043" s="432"/>
      <c r="N3043" s="432"/>
      <c r="O3043" s="432"/>
      <c r="P3043" s="433"/>
    </row>
    <row r="3044" spans="1:16" s="879" customFormat="1" ht="14.25" customHeight="1" x14ac:dyDescent="0.3">
      <c r="A3044" s="906"/>
      <c r="B3044" s="801"/>
      <c r="C3044" s="906"/>
      <c r="D3044" s="913"/>
      <c r="E3044" s="906"/>
      <c r="F3044" s="906"/>
      <c r="G3044" s="910"/>
      <c r="H3044" s="1229"/>
    </row>
    <row r="3045" spans="1:16" s="879" customFormat="1" x14ac:dyDescent="0.3">
      <c r="A3045" s="906"/>
      <c r="B3045" s="801"/>
      <c r="C3045" s="906"/>
      <c r="D3045" s="913"/>
      <c r="E3045" s="906"/>
      <c r="F3045" s="906"/>
      <c r="G3045" s="910"/>
      <c r="H3045" s="1229"/>
    </row>
    <row r="3046" spans="1:16" s="893" customFormat="1" ht="26.4" x14ac:dyDescent="0.3">
      <c r="A3046" s="1141" t="s">
        <v>3135</v>
      </c>
      <c r="B3046" s="1142" t="s">
        <v>3136</v>
      </c>
      <c r="C3046" s="1143" t="s">
        <v>3137</v>
      </c>
      <c r="D3046" s="1143" t="s">
        <v>3138</v>
      </c>
      <c r="E3046" s="1144" t="s">
        <v>3139</v>
      </c>
      <c r="F3046" s="1145" t="s">
        <v>4625</v>
      </c>
      <c r="G3046" s="1146" t="s">
        <v>4626</v>
      </c>
      <c r="H3046" s="1230"/>
    </row>
    <row r="3047" spans="1:16" s="893" customFormat="1" ht="4.5" customHeight="1" x14ac:dyDescent="0.3">
      <c r="A3047" s="721"/>
      <c r="B3047" s="721"/>
      <c r="C3047" s="722"/>
      <c r="D3047" s="722"/>
      <c r="E3047" s="723"/>
      <c r="F3047" s="724"/>
      <c r="G3047" s="725"/>
      <c r="H3047" s="1230"/>
    </row>
    <row r="3048" spans="1:16" s="114" customFormat="1" x14ac:dyDescent="0.3">
      <c r="A3048" s="442" t="s">
        <v>1942</v>
      </c>
      <c r="B3048" s="1351" t="s">
        <v>1903</v>
      </c>
      <c r="C3048" s="1352"/>
      <c r="D3048" s="1352"/>
      <c r="E3048" s="1352"/>
      <c r="F3048" s="1352"/>
      <c r="G3048" s="1353"/>
      <c r="H3048" s="1230"/>
      <c r="J3048" s="432"/>
      <c r="K3048" s="432"/>
      <c r="L3048" s="432"/>
      <c r="M3048" s="432"/>
      <c r="N3048" s="432"/>
      <c r="O3048" s="432"/>
      <c r="P3048" s="433"/>
    </row>
    <row r="3049" spans="1:16" s="114" customFormat="1" ht="39.6" x14ac:dyDescent="0.3">
      <c r="A3049" s="442" t="s">
        <v>2491</v>
      </c>
      <c r="B3049" s="806" t="s">
        <v>2485</v>
      </c>
      <c r="C3049" s="443"/>
      <c r="D3049" s="443"/>
      <c r="E3049" s="444"/>
      <c r="F3049" s="444"/>
      <c r="G3049" s="445"/>
      <c r="H3049" s="1230"/>
      <c r="J3049" s="432"/>
      <c r="K3049" s="432"/>
      <c r="L3049" s="432"/>
      <c r="M3049" s="432"/>
      <c r="N3049" s="432"/>
      <c r="O3049" s="432"/>
      <c r="P3049" s="433"/>
    </row>
    <row r="3050" spans="1:16" s="114" customFormat="1" ht="26.4" x14ac:dyDescent="0.3">
      <c r="A3050" s="727"/>
      <c r="B3050" s="745" t="s">
        <v>3975</v>
      </c>
      <c r="C3050" s="531" t="s">
        <v>3141</v>
      </c>
      <c r="D3050" s="746" t="s">
        <v>3142</v>
      </c>
      <c r="E3050" s="419">
        <v>0.79755863393224524</v>
      </c>
      <c r="F3050" s="747">
        <v>20.02</v>
      </c>
      <c r="G3050" s="1163">
        <f>TRUNC(E3050*F3050,2)</f>
        <v>15.96</v>
      </c>
      <c r="H3050" s="1229"/>
      <c r="I3050" s="879"/>
      <c r="J3050" s="1234"/>
      <c r="K3050" s="879"/>
      <c r="L3050" s="432"/>
      <c r="M3050" s="432"/>
      <c r="N3050" s="432"/>
      <c r="O3050" s="432"/>
      <c r="P3050" s="433"/>
    </row>
    <row r="3051" spans="1:16" s="114" customFormat="1" x14ac:dyDescent="0.3">
      <c r="A3051" s="727"/>
      <c r="B3051" s="745" t="s">
        <v>3964</v>
      </c>
      <c r="C3051" s="531" t="s">
        <v>3141</v>
      </c>
      <c r="D3051" s="746" t="s">
        <v>3142</v>
      </c>
      <c r="E3051" s="419">
        <v>0.79755863393224524</v>
      </c>
      <c r="F3051" s="747">
        <v>16.87</v>
      </c>
      <c r="G3051" s="1163">
        <f>TRUNC(E3051*F3051,2)</f>
        <v>13.45</v>
      </c>
      <c r="H3051" s="1229"/>
      <c r="I3051" s="879"/>
      <c r="J3051" s="1234"/>
      <c r="K3051" s="879"/>
      <c r="L3051" s="432"/>
      <c r="M3051" s="432"/>
      <c r="N3051" s="432"/>
      <c r="O3051" s="432"/>
      <c r="P3051" s="433"/>
    </row>
    <row r="3052" spans="1:16" s="114" customFormat="1" ht="26.4" x14ac:dyDescent="0.3">
      <c r="A3052" s="727"/>
      <c r="B3052" s="727" t="s">
        <v>3583</v>
      </c>
      <c r="C3052" s="383" t="s">
        <v>3145</v>
      </c>
      <c r="D3052" s="728" t="s">
        <v>3133</v>
      </c>
      <c r="E3052" s="419">
        <v>1</v>
      </c>
      <c r="F3052" s="419">
        <v>784.69</v>
      </c>
      <c r="G3052" s="1163">
        <f>TRUNC(E3052*F3052,2)</f>
        <v>784.69</v>
      </c>
      <c r="H3052" s="1229"/>
      <c r="I3052" s="879"/>
      <c r="J3052" s="1234"/>
      <c r="K3052" s="879"/>
      <c r="L3052" s="432"/>
      <c r="M3052" s="432"/>
      <c r="N3052" s="432"/>
      <c r="O3052" s="432"/>
      <c r="P3052" s="433"/>
    </row>
    <row r="3053" spans="1:16" s="114" customFormat="1" x14ac:dyDescent="0.3">
      <c r="A3053" s="1344" t="s">
        <v>4471</v>
      </c>
      <c r="B3053" s="1345"/>
      <c r="C3053" s="1345"/>
      <c r="D3053" s="1345"/>
      <c r="E3053" s="1345"/>
      <c r="F3053" s="1346"/>
      <c r="G3053" s="1152">
        <f>TRUNC(SUM(G3050:G3051),2)</f>
        <v>29.41</v>
      </c>
      <c r="H3053" s="1230"/>
      <c r="J3053" s="432"/>
      <c r="K3053" s="432"/>
      <c r="L3053" s="432"/>
      <c r="M3053" s="432"/>
      <c r="N3053" s="432"/>
      <c r="O3053" s="432"/>
      <c r="P3053" s="433"/>
    </row>
    <row r="3054" spans="1:16" s="114" customFormat="1" x14ac:dyDescent="0.3">
      <c r="A3054" s="1344" t="s">
        <v>4472</v>
      </c>
      <c r="B3054" s="1345"/>
      <c r="C3054" s="1345"/>
      <c r="D3054" s="1345"/>
      <c r="E3054" s="1345"/>
      <c r="F3054" s="1346"/>
      <c r="G3054" s="1152">
        <f>TRUNC(SUM(G3052),2)</f>
        <v>784.69</v>
      </c>
      <c r="H3054" s="1230"/>
      <c r="J3054" s="432"/>
      <c r="K3054" s="432"/>
      <c r="L3054" s="432"/>
      <c r="M3054" s="432"/>
      <c r="N3054" s="432"/>
      <c r="O3054" s="432"/>
      <c r="P3054" s="433"/>
    </row>
    <row r="3055" spans="1:16" s="114" customFormat="1" x14ac:dyDescent="0.3">
      <c r="A3055" s="1156"/>
      <c r="B3055" s="1154"/>
      <c r="C3055" s="1154"/>
      <c r="D3055" s="1154"/>
      <c r="E3055" s="1154"/>
      <c r="F3055" s="1155" t="s">
        <v>4627</v>
      </c>
      <c r="G3055" s="1152">
        <f>TRUNC(SUM(G3053:G3054),2)</f>
        <v>814.1</v>
      </c>
      <c r="H3055" s="1230"/>
      <c r="J3055" s="1233"/>
      <c r="K3055" s="432"/>
      <c r="L3055" s="432"/>
      <c r="M3055" s="432"/>
      <c r="N3055" s="432"/>
      <c r="O3055" s="432"/>
      <c r="P3055" s="433"/>
    </row>
    <row r="3056" spans="1:16" s="893" customFormat="1" ht="5.25" customHeight="1" x14ac:dyDescent="0.3">
      <c r="B3056" s="805"/>
      <c r="D3056" s="792"/>
      <c r="H3056" s="1230"/>
      <c r="J3056" s="1233">
        <f>I3056-H3056</f>
        <v>0</v>
      </c>
      <c r="K3056" s="906"/>
      <c r="L3056" s="906"/>
      <c r="M3056" s="906"/>
      <c r="N3056" s="906"/>
      <c r="O3056" s="906"/>
      <c r="P3056" s="910"/>
    </row>
    <row r="3057" spans="1:16" s="879" customFormat="1" ht="5.25" customHeight="1" x14ac:dyDescent="0.3">
      <c r="A3057" s="906"/>
      <c r="B3057" s="801"/>
      <c r="C3057" s="906"/>
      <c r="D3057" s="913"/>
      <c r="E3057" s="906"/>
      <c r="F3057" s="906"/>
      <c r="G3057" s="910"/>
      <c r="H3057" s="1229"/>
    </row>
    <row r="3058" spans="1:16" s="893" customFormat="1" ht="26.4" x14ac:dyDescent="0.3">
      <c r="A3058" s="1141" t="s">
        <v>3135</v>
      </c>
      <c r="B3058" s="1142" t="s">
        <v>3136</v>
      </c>
      <c r="C3058" s="1143" t="s">
        <v>3137</v>
      </c>
      <c r="D3058" s="1143" t="s">
        <v>3138</v>
      </c>
      <c r="E3058" s="1144" t="s">
        <v>3139</v>
      </c>
      <c r="F3058" s="1145" t="s">
        <v>4625</v>
      </c>
      <c r="G3058" s="1146" t="s">
        <v>4626</v>
      </c>
      <c r="H3058" s="1230"/>
    </row>
    <row r="3059" spans="1:16" s="893" customFormat="1" ht="4.5" customHeight="1" x14ac:dyDescent="0.3">
      <c r="A3059" s="721"/>
      <c r="B3059" s="721"/>
      <c r="C3059" s="722"/>
      <c r="D3059" s="722"/>
      <c r="E3059" s="723"/>
      <c r="F3059" s="724"/>
      <c r="G3059" s="725"/>
      <c r="H3059" s="1230"/>
    </row>
    <row r="3060" spans="1:16" s="114" customFormat="1" x14ac:dyDescent="0.3">
      <c r="A3060" s="442" t="s">
        <v>1942</v>
      </c>
      <c r="B3060" s="1351" t="s">
        <v>1903</v>
      </c>
      <c r="C3060" s="1352"/>
      <c r="D3060" s="1352"/>
      <c r="E3060" s="1352"/>
      <c r="F3060" s="1352"/>
      <c r="G3060" s="1353"/>
      <c r="H3060" s="1230"/>
      <c r="J3060" s="432"/>
      <c r="K3060" s="432"/>
      <c r="L3060" s="432"/>
      <c r="M3060" s="432"/>
      <c r="N3060" s="432"/>
      <c r="O3060" s="432"/>
      <c r="P3060" s="433"/>
    </row>
    <row r="3061" spans="1:16" s="114" customFormat="1" ht="39.6" x14ac:dyDescent="0.3">
      <c r="A3061" s="442" t="s">
        <v>3826</v>
      </c>
      <c r="B3061" s="806" t="s">
        <v>2486</v>
      </c>
      <c r="C3061" s="443"/>
      <c r="D3061" s="443"/>
      <c r="E3061" s="444"/>
      <c r="F3061" s="444"/>
      <c r="G3061" s="445"/>
      <c r="H3061" s="1230"/>
      <c r="J3061" s="432"/>
      <c r="K3061" s="432"/>
      <c r="L3061" s="432"/>
      <c r="M3061" s="432"/>
      <c r="N3061" s="432"/>
      <c r="O3061" s="432"/>
      <c r="P3061" s="433"/>
    </row>
    <row r="3062" spans="1:16" s="114" customFormat="1" ht="26.4" x14ac:dyDescent="0.3">
      <c r="A3062" s="727"/>
      <c r="B3062" s="745" t="s">
        <v>3975</v>
      </c>
      <c r="C3062" s="531" t="s">
        <v>3141</v>
      </c>
      <c r="D3062" s="746" t="s">
        <v>3142</v>
      </c>
      <c r="E3062" s="419">
        <v>0.79767973742236797</v>
      </c>
      <c r="F3062" s="747">
        <v>20.02</v>
      </c>
      <c r="G3062" s="1163">
        <f>TRUNC(E3062*F3062,2)</f>
        <v>15.96</v>
      </c>
      <c r="H3062" s="1229"/>
      <c r="I3062" s="879"/>
      <c r="J3062" s="1234"/>
      <c r="K3062" s="879"/>
      <c r="L3062" s="432"/>
      <c r="M3062" s="432"/>
      <c r="N3062" s="432"/>
      <c r="O3062" s="432"/>
      <c r="P3062" s="433"/>
    </row>
    <row r="3063" spans="1:16" s="114" customFormat="1" x14ac:dyDescent="0.3">
      <c r="A3063" s="727"/>
      <c r="B3063" s="745" t="s">
        <v>3964</v>
      </c>
      <c r="C3063" s="531" t="s">
        <v>3141</v>
      </c>
      <c r="D3063" s="746" t="s">
        <v>3142</v>
      </c>
      <c r="E3063" s="419">
        <v>0.79767973742236797</v>
      </c>
      <c r="F3063" s="747">
        <v>16.87</v>
      </c>
      <c r="G3063" s="1163">
        <f>TRUNC(E3063*F3063,2)</f>
        <v>13.45</v>
      </c>
      <c r="H3063" s="1229"/>
      <c r="I3063" s="879"/>
      <c r="J3063" s="1234"/>
      <c r="K3063" s="879"/>
      <c r="L3063" s="432"/>
      <c r="M3063" s="432"/>
      <c r="N3063" s="432"/>
      <c r="O3063" s="432"/>
      <c r="P3063" s="433"/>
    </row>
    <row r="3064" spans="1:16" s="114" customFormat="1" ht="26.4" x14ac:dyDescent="0.3">
      <c r="A3064" s="727"/>
      <c r="B3064" s="386" t="s">
        <v>3585</v>
      </c>
      <c r="C3064" s="383" t="s">
        <v>3145</v>
      </c>
      <c r="D3064" s="728" t="s">
        <v>3133</v>
      </c>
      <c r="E3064" s="419">
        <v>1</v>
      </c>
      <c r="F3064" s="419">
        <v>728.95</v>
      </c>
      <c r="G3064" s="1163">
        <f>TRUNC(E3064*F3064,2)</f>
        <v>728.95</v>
      </c>
      <c r="H3064" s="1229"/>
      <c r="I3064" s="879"/>
      <c r="J3064" s="1234"/>
      <c r="K3064" s="879"/>
      <c r="L3064" s="432"/>
      <c r="M3064" s="432"/>
      <c r="N3064" s="432"/>
      <c r="O3064" s="432"/>
      <c r="P3064" s="433"/>
    </row>
    <row r="3065" spans="1:16" s="114" customFormat="1" x14ac:dyDescent="0.3">
      <c r="A3065" s="1344" t="s">
        <v>4471</v>
      </c>
      <c r="B3065" s="1345"/>
      <c r="C3065" s="1345"/>
      <c r="D3065" s="1345"/>
      <c r="E3065" s="1345"/>
      <c r="F3065" s="1346"/>
      <c r="G3065" s="1152">
        <f>TRUNC(SUM(G3062:G3063),2)</f>
        <v>29.41</v>
      </c>
      <c r="H3065" s="1230"/>
      <c r="J3065" s="432"/>
      <c r="K3065" s="432"/>
      <c r="L3065" s="432"/>
      <c r="M3065" s="432"/>
      <c r="N3065" s="432"/>
      <c r="O3065" s="432"/>
      <c r="P3065" s="433"/>
    </row>
    <row r="3066" spans="1:16" s="114" customFormat="1" x14ac:dyDescent="0.3">
      <c r="A3066" s="1344" t="s">
        <v>4472</v>
      </c>
      <c r="B3066" s="1345"/>
      <c r="C3066" s="1345"/>
      <c r="D3066" s="1345"/>
      <c r="E3066" s="1345"/>
      <c r="F3066" s="1346"/>
      <c r="G3066" s="1152">
        <f>TRUNC(SUM(G3064),2)</f>
        <v>728.95</v>
      </c>
      <c r="H3066" s="1230"/>
      <c r="J3066" s="432"/>
      <c r="K3066" s="432"/>
      <c r="L3066" s="432"/>
      <c r="M3066" s="432"/>
      <c r="N3066" s="432"/>
      <c r="O3066" s="432"/>
      <c r="P3066" s="433"/>
    </row>
    <row r="3067" spans="1:16" s="114" customFormat="1" x14ac:dyDescent="0.3">
      <c r="A3067" s="1156"/>
      <c r="B3067" s="1154"/>
      <c r="C3067" s="1154"/>
      <c r="D3067" s="1154"/>
      <c r="E3067" s="1154"/>
      <c r="F3067" s="1155" t="s">
        <v>4627</v>
      </c>
      <c r="G3067" s="1152">
        <f>TRUNC(SUM(G3065:G3066),2)</f>
        <v>758.36</v>
      </c>
      <c r="H3067" s="1230"/>
      <c r="J3067" s="1233"/>
      <c r="K3067" s="432"/>
      <c r="L3067" s="432"/>
      <c r="M3067" s="432"/>
      <c r="N3067" s="432"/>
      <c r="O3067" s="432"/>
      <c r="P3067" s="433"/>
    </row>
    <row r="3068" spans="1:16" s="879" customFormat="1" ht="6.75" customHeight="1" x14ac:dyDescent="0.3">
      <c r="A3068" s="906"/>
      <c r="B3068" s="801"/>
      <c r="C3068" s="906"/>
      <c r="D3068" s="913"/>
      <c r="E3068" s="906"/>
      <c r="F3068" s="906"/>
      <c r="G3068" s="910"/>
      <c r="H3068" s="1229"/>
    </row>
    <row r="3069" spans="1:16" s="879" customFormat="1" ht="6.75" customHeight="1" x14ac:dyDescent="0.3">
      <c r="A3069" s="906"/>
      <c r="B3069" s="801"/>
      <c r="C3069" s="906"/>
      <c r="D3069" s="913"/>
      <c r="E3069" s="906"/>
      <c r="F3069" s="906"/>
      <c r="G3069" s="910"/>
      <c r="H3069" s="1229"/>
    </row>
    <row r="3070" spans="1:16" s="893" customFormat="1" ht="26.4" x14ac:dyDescent="0.3">
      <c r="A3070" s="1141" t="s">
        <v>3135</v>
      </c>
      <c r="B3070" s="1142" t="s">
        <v>3136</v>
      </c>
      <c r="C3070" s="1143" t="s">
        <v>3137</v>
      </c>
      <c r="D3070" s="1143" t="s">
        <v>3138</v>
      </c>
      <c r="E3070" s="1144" t="s">
        <v>3139</v>
      </c>
      <c r="F3070" s="1145" t="s">
        <v>4625</v>
      </c>
      <c r="G3070" s="1146" t="s">
        <v>4626</v>
      </c>
      <c r="H3070" s="1230"/>
    </row>
    <row r="3071" spans="1:16" s="893" customFormat="1" ht="4.5" customHeight="1" x14ac:dyDescent="0.3">
      <c r="A3071" s="721"/>
      <c r="B3071" s="721"/>
      <c r="C3071" s="722"/>
      <c r="D3071" s="722"/>
      <c r="E3071" s="723"/>
      <c r="F3071" s="724"/>
      <c r="G3071" s="725"/>
      <c r="H3071" s="1230"/>
    </row>
    <row r="3072" spans="1:16" s="114" customFormat="1" x14ac:dyDescent="0.3">
      <c r="A3072" s="442" t="s">
        <v>1942</v>
      </c>
      <c r="B3072" s="1351" t="s">
        <v>1903</v>
      </c>
      <c r="C3072" s="1352"/>
      <c r="D3072" s="1352"/>
      <c r="E3072" s="1352"/>
      <c r="F3072" s="1352"/>
      <c r="G3072" s="1353"/>
      <c r="H3072" s="1230"/>
      <c r="J3072" s="432"/>
      <c r="K3072" s="432"/>
      <c r="L3072" s="432"/>
      <c r="M3072" s="432"/>
      <c r="N3072" s="432"/>
      <c r="O3072" s="432"/>
      <c r="P3072" s="433"/>
    </row>
    <row r="3073" spans="1:16" s="114" customFormat="1" ht="66" x14ac:dyDescent="0.3">
      <c r="A3073" s="442" t="s">
        <v>3827</v>
      </c>
      <c r="B3073" s="806" t="s">
        <v>3629</v>
      </c>
      <c r="C3073" s="443"/>
      <c r="D3073" s="443"/>
      <c r="E3073" s="444"/>
      <c r="F3073" s="444"/>
      <c r="G3073" s="445"/>
      <c r="H3073" s="1230"/>
      <c r="J3073" s="432"/>
      <c r="K3073" s="432"/>
      <c r="L3073" s="432"/>
      <c r="M3073" s="432"/>
      <c r="N3073" s="432"/>
      <c r="O3073" s="432"/>
      <c r="P3073" s="433"/>
    </row>
    <row r="3074" spans="1:16" s="114" customFormat="1" ht="26.4" x14ac:dyDescent="0.3">
      <c r="A3074" s="727"/>
      <c r="B3074" s="745" t="s">
        <v>3975</v>
      </c>
      <c r="C3074" s="531" t="s">
        <v>3141</v>
      </c>
      <c r="D3074" s="746" t="s">
        <v>3142</v>
      </c>
      <c r="E3074" s="419">
        <v>0.79767973742236786</v>
      </c>
      <c r="F3074" s="747">
        <v>20.02</v>
      </c>
      <c r="G3074" s="1163">
        <f>TRUNC(E3074*F3074,2)</f>
        <v>15.96</v>
      </c>
      <c r="H3074" s="1229"/>
      <c r="I3074" s="879"/>
      <c r="J3074" s="1234"/>
      <c r="K3074" s="879"/>
      <c r="L3074" s="432"/>
      <c r="M3074" s="432"/>
      <c r="N3074" s="432"/>
      <c r="O3074" s="432"/>
      <c r="P3074" s="433"/>
    </row>
    <row r="3075" spans="1:16" s="114" customFormat="1" x14ac:dyDescent="0.3">
      <c r="A3075" s="727"/>
      <c r="B3075" s="745" t="s">
        <v>3964</v>
      </c>
      <c r="C3075" s="531" t="s">
        <v>3141</v>
      </c>
      <c r="D3075" s="746" t="s">
        <v>3142</v>
      </c>
      <c r="E3075" s="419">
        <v>0.79767973742236775</v>
      </c>
      <c r="F3075" s="747">
        <v>16.87</v>
      </c>
      <c r="G3075" s="1163">
        <f>TRUNC(E3075*F3075,2)</f>
        <v>13.45</v>
      </c>
      <c r="H3075" s="1229"/>
      <c r="I3075" s="879"/>
      <c r="J3075" s="1234"/>
      <c r="K3075" s="879"/>
      <c r="L3075" s="432"/>
      <c r="M3075" s="432"/>
      <c r="N3075" s="432"/>
      <c r="O3075" s="432"/>
      <c r="P3075" s="433"/>
    </row>
    <row r="3076" spans="1:16" s="114" customFormat="1" ht="26.4" x14ac:dyDescent="0.3">
      <c r="A3076" s="727"/>
      <c r="B3076" s="386" t="s">
        <v>3586</v>
      </c>
      <c r="C3076" s="383" t="s">
        <v>3145</v>
      </c>
      <c r="D3076" s="728" t="s">
        <v>3133</v>
      </c>
      <c r="E3076" s="419">
        <v>1</v>
      </c>
      <c r="F3076" s="419">
        <v>519.17999999999995</v>
      </c>
      <c r="G3076" s="1163">
        <f>TRUNC(E3076*F3076,2)</f>
        <v>519.17999999999995</v>
      </c>
      <c r="H3076" s="1229"/>
      <c r="I3076" s="879"/>
      <c r="J3076" s="1234"/>
      <c r="K3076" s="879"/>
      <c r="L3076" s="432"/>
      <c r="M3076" s="432"/>
      <c r="N3076" s="432"/>
      <c r="O3076" s="432"/>
      <c r="P3076" s="433"/>
    </row>
    <row r="3077" spans="1:16" s="114" customFormat="1" x14ac:dyDescent="0.3">
      <c r="A3077" s="1344" t="s">
        <v>4471</v>
      </c>
      <c r="B3077" s="1345"/>
      <c r="C3077" s="1345"/>
      <c r="D3077" s="1345"/>
      <c r="E3077" s="1345"/>
      <c r="F3077" s="1346"/>
      <c r="G3077" s="1152">
        <f>TRUNC(SUM(G3074:G3075),2)</f>
        <v>29.41</v>
      </c>
      <c r="H3077" s="1230"/>
      <c r="J3077" s="432"/>
      <c r="K3077" s="432"/>
      <c r="L3077" s="432"/>
      <c r="M3077" s="432"/>
      <c r="N3077" s="432"/>
      <c r="O3077" s="432"/>
      <c r="P3077" s="433"/>
    </row>
    <row r="3078" spans="1:16" s="114" customFormat="1" x14ac:dyDescent="0.3">
      <c r="A3078" s="1344" t="s">
        <v>4472</v>
      </c>
      <c r="B3078" s="1345"/>
      <c r="C3078" s="1345"/>
      <c r="D3078" s="1345"/>
      <c r="E3078" s="1345"/>
      <c r="F3078" s="1346"/>
      <c r="G3078" s="1152">
        <f>TRUNC(SUM(G3076),2)</f>
        <v>519.17999999999995</v>
      </c>
      <c r="H3078" s="1230"/>
      <c r="J3078" s="432"/>
      <c r="K3078" s="432"/>
      <c r="L3078" s="432"/>
      <c r="M3078" s="432"/>
      <c r="N3078" s="432"/>
      <c r="O3078" s="432"/>
      <c r="P3078" s="433"/>
    </row>
    <row r="3079" spans="1:16" s="114" customFormat="1" x14ac:dyDescent="0.3">
      <c r="A3079" s="1156"/>
      <c r="B3079" s="1154"/>
      <c r="C3079" s="1154"/>
      <c r="D3079" s="1154"/>
      <c r="E3079" s="1154"/>
      <c r="F3079" s="1155" t="s">
        <v>4627</v>
      </c>
      <c r="G3079" s="1152">
        <f>TRUNC(SUM(G3077:G3078),2)</f>
        <v>548.59</v>
      </c>
      <c r="H3079" s="1230"/>
      <c r="J3079" s="1233"/>
      <c r="K3079" s="432"/>
      <c r="L3079" s="432"/>
      <c r="M3079" s="432"/>
      <c r="N3079" s="432"/>
      <c r="O3079" s="432"/>
      <c r="P3079" s="433"/>
    </row>
    <row r="3080" spans="1:16" s="879" customFormat="1" ht="14.25" customHeight="1" x14ac:dyDescent="0.3">
      <c r="A3080" s="906"/>
      <c r="B3080" s="801"/>
      <c r="C3080" s="906"/>
      <c r="D3080" s="913"/>
      <c r="E3080" s="906"/>
      <c r="F3080" s="906"/>
      <c r="G3080" s="910"/>
      <c r="H3080" s="1229"/>
    </row>
    <row r="3081" spans="1:16" s="879" customFormat="1" x14ac:dyDescent="0.3">
      <c r="A3081" s="906"/>
      <c r="B3081" s="801"/>
      <c r="C3081" s="906"/>
      <c r="D3081" s="913"/>
      <c r="E3081" s="906"/>
      <c r="F3081" s="906"/>
      <c r="G3081" s="910"/>
      <c r="H3081" s="1229"/>
    </row>
    <row r="3082" spans="1:16" s="893" customFormat="1" ht="26.4" x14ac:dyDescent="0.3">
      <c r="A3082" s="1141" t="s">
        <v>3135</v>
      </c>
      <c r="B3082" s="1142" t="s">
        <v>3136</v>
      </c>
      <c r="C3082" s="1143" t="s">
        <v>3137</v>
      </c>
      <c r="D3082" s="1143" t="s">
        <v>3138</v>
      </c>
      <c r="E3082" s="1144" t="s">
        <v>3139</v>
      </c>
      <c r="F3082" s="1145" t="s">
        <v>4625</v>
      </c>
      <c r="G3082" s="1146" t="s">
        <v>4626</v>
      </c>
      <c r="H3082" s="1230"/>
    </row>
    <row r="3083" spans="1:16" s="893" customFormat="1" ht="4.5" customHeight="1" x14ac:dyDescent="0.3">
      <c r="A3083" s="721"/>
      <c r="B3083" s="721"/>
      <c r="C3083" s="722"/>
      <c r="D3083" s="722"/>
      <c r="E3083" s="723"/>
      <c r="F3083" s="724"/>
      <c r="G3083" s="725"/>
      <c r="H3083" s="1230"/>
    </row>
    <row r="3084" spans="1:16" s="114" customFormat="1" x14ac:dyDescent="0.3">
      <c r="A3084" s="442" t="s">
        <v>4286</v>
      </c>
      <c r="B3084" s="1351" t="s">
        <v>4290</v>
      </c>
      <c r="C3084" s="1352"/>
      <c r="D3084" s="1352"/>
      <c r="E3084" s="1352"/>
      <c r="F3084" s="1352"/>
      <c r="G3084" s="1353"/>
      <c r="H3084" s="1230"/>
      <c r="J3084" s="432"/>
      <c r="K3084" s="432"/>
      <c r="L3084" s="432"/>
      <c r="M3084" s="432"/>
      <c r="N3084" s="432"/>
      <c r="O3084" s="432"/>
      <c r="P3084" s="433"/>
    </row>
    <row r="3085" spans="1:16" s="699" customFormat="1" x14ac:dyDescent="0.3">
      <c r="A3085" s="762" t="s">
        <v>4291</v>
      </c>
      <c r="B3085" s="1351" t="s">
        <v>4287</v>
      </c>
      <c r="C3085" s="1352"/>
      <c r="D3085" s="1352"/>
      <c r="E3085" s="1352"/>
      <c r="F3085" s="1352"/>
      <c r="G3085" s="1353"/>
      <c r="H3085" s="1230"/>
      <c r="J3085" s="736"/>
      <c r="K3085" s="736"/>
      <c r="L3085" s="736"/>
      <c r="M3085" s="736"/>
      <c r="N3085" s="736"/>
      <c r="O3085" s="736"/>
      <c r="P3085" s="740"/>
    </row>
    <row r="3086" spans="1:16" s="114" customFormat="1" x14ac:dyDescent="0.3">
      <c r="A3086" s="727"/>
      <c r="B3086" s="745" t="s">
        <v>3958</v>
      </c>
      <c r="C3086" s="531" t="s">
        <v>3141</v>
      </c>
      <c r="D3086" s="746" t="s">
        <v>3142</v>
      </c>
      <c r="E3086" s="419">
        <v>7.9767973742236792E-2</v>
      </c>
      <c r="F3086" s="747">
        <v>14.3</v>
      </c>
      <c r="G3086" s="1163">
        <f>TRUNC(E3086*F3086,2)</f>
        <v>1.1399999999999999</v>
      </c>
      <c r="H3086" s="1229"/>
      <c r="I3086" s="879"/>
      <c r="J3086" s="1234"/>
      <c r="K3086" s="879"/>
      <c r="L3086" s="432"/>
      <c r="M3086" s="432"/>
      <c r="N3086" s="432"/>
      <c r="O3086" s="432"/>
      <c r="P3086" s="433"/>
    </row>
    <row r="3087" spans="1:16" s="114" customFormat="1" x14ac:dyDescent="0.3">
      <c r="A3087" s="727"/>
      <c r="B3087" s="745" t="s">
        <v>4293</v>
      </c>
      <c r="C3087" s="531" t="s">
        <v>3132</v>
      </c>
      <c r="D3087" s="746" t="s">
        <v>3991</v>
      </c>
      <c r="E3087" s="419">
        <v>1</v>
      </c>
      <c r="F3087" s="747">
        <v>30.14</v>
      </c>
      <c r="G3087" s="1163">
        <f>TRUNC(E3087*F3087,2)</f>
        <v>30.14</v>
      </c>
      <c r="H3087" s="1229"/>
      <c r="I3087" s="879"/>
      <c r="J3087" s="1234"/>
      <c r="K3087" s="879"/>
      <c r="L3087" s="432"/>
      <c r="M3087" s="432"/>
      <c r="N3087" s="432"/>
      <c r="O3087" s="432"/>
      <c r="P3087" s="433"/>
    </row>
    <row r="3088" spans="1:16" s="114" customFormat="1" x14ac:dyDescent="0.3">
      <c r="A3088" s="1344" t="s">
        <v>4471</v>
      </c>
      <c r="B3088" s="1345"/>
      <c r="C3088" s="1345"/>
      <c r="D3088" s="1345"/>
      <c r="E3088" s="1345"/>
      <c r="F3088" s="1346"/>
      <c r="G3088" s="1152">
        <f>TRUNC(SUM(G3085:G3086),2)</f>
        <v>1.1399999999999999</v>
      </c>
      <c r="H3088" s="1230"/>
      <c r="I3088"/>
      <c r="J3088" s="432"/>
      <c r="K3088" s="432"/>
      <c r="L3088" s="432"/>
      <c r="M3088" s="432"/>
      <c r="N3088" s="432"/>
      <c r="O3088" s="432"/>
      <c r="P3088" s="433"/>
    </row>
    <row r="3089" spans="1:16" s="114" customFormat="1" x14ac:dyDescent="0.3">
      <c r="A3089" s="1344" t="s">
        <v>4472</v>
      </c>
      <c r="B3089" s="1345"/>
      <c r="C3089" s="1345"/>
      <c r="D3089" s="1345"/>
      <c r="E3089" s="1345"/>
      <c r="F3089" s="1346"/>
      <c r="G3089" s="1152">
        <f>TRUNC(SUM(G3087),2)</f>
        <v>30.14</v>
      </c>
      <c r="H3089" s="1230"/>
      <c r="I3089"/>
      <c r="J3089" s="372"/>
      <c r="K3089" s="432"/>
      <c r="L3089" s="432"/>
      <c r="M3089" s="432"/>
      <c r="N3089" s="432"/>
      <c r="O3089" s="432"/>
      <c r="P3089" s="433"/>
    </row>
    <row r="3090" spans="1:16" s="114" customFormat="1" x14ac:dyDescent="0.3">
      <c r="A3090" s="1156"/>
      <c r="B3090" s="1154"/>
      <c r="C3090" s="1154"/>
      <c r="D3090" s="1154"/>
      <c r="E3090" s="1154"/>
      <c r="F3090" s="1155" t="s">
        <v>4627</v>
      </c>
      <c r="G3090" s="1152">
        <f>TRUNC(SUM(G3088:G3089),2)</f>
        <v>31.28</v>
      </c>
      <c r="H3090" s="1230"/>
      <c r="J3090" s="1233"/>
      <c r="K3090" s="432"/>
      <c r="L3090" s="432"/>
      <c r="M3090" s="432"/>
      <c r="N3090" s="432"/>
      <c r="O3090" s="432"/>
      <c r="P3090" s="433"/>
    </row>
    <row r="3091" spans="1:16" s="114" customFormat="1" x14ac:dyDescent="0.3">
      <c r="B3091" s="805"/>
      <c r="D3091" s="792"/>
      <c r="H3091" s="1230"/>
      <c r="J3091" s="432"/>
      <c r="K3091" s="432"/>
      <c r="L3091" s="432"/>
      <c r="M3091" s="432"/>
      <c r="N3091" s="432"/>
      <c r="O3091" s="432"/>
      <c r="P3091" s="433"/>
    </row>
    <row r="3092" spans="1:16" s="893" customFormat="1" x14ac:dyDescent="0.3">
      <c r="B3092" s="805"/>
      <c r="D3092" s="792"/>
      <c r="H3092" s="1230"/>
      <c r="J3092" s="906"/>
      <c r="K3092" s="906"/>
      <c r="L3092" s="906"/>
      <c r="M3092" s="906"/>
      <c r="N3092" s="906"/>
      <c r="O3092" s="906"/>
      <c r="P3092" s="910"/>
    </row>
    <row r="3093" spans="1:16" s="893" customFormat="1" ht="26.4" x14ac:dyDescent="0.3">
      <c r="A3093" s="1141" t="s">
        <v>3135</v>
      </c>
      <c r="B3093" s="1142" t="s">
        <v>3136</v>
      </c>
      <c r="C3093" s="1143" t="s">
        <v>3137</v>
      </c>
      <c r="D3093" s="1143" t="s">
        <v>3138</v>
      </c>
      <c r="E3093" s="1144" t="s">
        <v>3139</v>
      </c>
      <c r="F3093" s="1145" t="s">
        <v>4625</v>
      </c>
      <c r="G3093" s="1146" t="s">
        <v>4626</v>
      </c>
      <c r="H3093" s="1230"/>
      <c r="J3093" s="906"/>
      <c r="K3093" s="906"/>
      <c r="L3093" s="906"/>
      <c r="M3093" s="906"/>
      <c r="N3093" s="906"/>
      <c r="O3093" s="906"/>
      <c r="P3093" s="910"/>
    </row>
    <row r="3094" spans="1:16" s="893" customFormat="1" ht="4.5" customHeight="1" x14ac:dyDescent="0.3">
      <c r="A3094" s="1147"/>
      <c r="B3094" s="1147"/>
      <c r="C3094" s="1148"/>
      <c r="D3094" s="1148"/>
      <c r="E3094" s="1149"/>
      <c r="F3094" s="1150"/>
      <c r="G3094" s="1151"/>
      <c r="H3094" s="1230"/>
      <c r="J3094" s="906"/>
      <c r="K3094" s="906"/>
      <c r="L3094" s="906"/>
      <c r="M3094" s="906"/>
      <c r="N3094" s="906"/>
      <c r="O3094" s="906"/>
      <c r="P3094" s="910"/>
    </row>
    <row r="3095" spans="1:16" s="893" customFormat="1" x14ac:dyDescent="0.3">
      <c r="A3095" s="1165" t="s">
        <v>2281</v>
      </c>
      <c r="B3095" s="1368" t="s">
        <v>2282</v>
      </c>
      <c r="C3095" s="1369"/>
      <c r="D3095" s="1369"/>
      <c r="E3095" s="1369"/>
      <c r="F3095" s="1369"/>
      <c r="G3095" s="1369"/>
      <c r="H3095" s="1230"/>
      <c r="J3095" s="906"/>
      <c r="K3095" s="906"/>
      <c r="L3095" s="906"/>
      <c r="M3095" s="906"/>
      <c r="N3095" s="906"/>
      <c r="O3095" s="906"/>
      <c r="P3095" s="910"/>
    </row>
    <row r="3096" spans="1:16" s="893" customFormat="1" x14ac:dyDescent="0.3">
      <c r="A3096" s="1165" t="s">
        <v>2974</v>
      </c>
      <c r="B3096" s="1166" t="s">
        <v>4638</v>
      </c>
      <c r="C3096" s="1167"/>
      <c r="D3096" s="1167"/>
      <c r="E3096" s="1168"/>
      <c r="F3096" s="1168"/>
      <c r="G3096" s="1169"/>
      <c r="H3096" s="1230"/>
      <c r="J3096" s="906"/>
      <c r="K3096" s="906"/>
      <c r="L3096" s="906"/>
      <c r="M3096" s="906"/>
      <c r="N3096" s="906"/>
      <c r="O3096" s="906"/>
      <c r="P3096" s="910"/>
    </row>
    <row r="3097" spans="1:16" s="893" customFormat="1" x14ac:dyDescent="0.3">
      <c r="A3097" s="727"/>
      <c r="B3097" s="745" t="s">
        <v>4639</v>
      </c>
      <c r="C3097" s="746" t="s">
        <v>3132</v>
      </c>
      <c r="D3097" s="745" t="s">
        <v>3307</v>
      </c>
      <c r="E3097" s="446">
        <v>5.0000000000000001E-3</v>
      </c>
      <c r="F3097" s="747">
        <v>4.8</v>
      </c>
      <c r="G3097" s="733">
        <f>TRUNC(E3097*F3097,2)</f>
        <v>0.02</v>
      </c>
      <c r="H3097" s="1229"/>
      <c r="I3097" s="879"/>
      <c r="J3097" s="1234"/>
      <c r="K3097" s="879"/>
      <c r="L3097" s="906"/>
      <c r="M3097" s="906"/>
      <c r="N3097" s="906"/>
      <c r="O3097" s="906"/>
      <c r="P3097" s="910"/>
    </row>
    <row r="3098" spans="1:16" s="893" customFormat="1" x14ac:dyDescent="0.3">
      <c r="A3098" s="727"/>
      <c r="B3098" s="745" t="s">
        <v>4640</v>
      </c>
      <c r="C3098" s="746" t="s">
        <v>3132</v>
      </c>
      <c r="D3098" s="745" t="s">
        <v>3133</v>
      </c>
      <c r="E3098" s="446">
        <v>0.05</v>
      </c>
      <c r="F3098" s="747">
        <v>10.199999999999999</v>
      </c>
      <c r="G3098" s="733">
        <f>TRUNC(E3098*F3098,2)</f>
        <v>0.51</v>
      </c>
      <c r="H3098" s="1229"/>
      <c r="I3098" s="879"/>
      <c r="J3098" s="1234"/>
      <c r="K3098" s="879"/>
      <c r="L3098" s="906"/>
      <c r="M3098" s="906"/>
      <c r="N3098" s="906"/>
      <c r="O3098" s="906"/>
      <c r="P3098" s="910"/>
    </row>
    <row r="3099" spans="1:16" s="893" customFormat="1" x14ac:dyDescent="0.3">
      <c r="A3099" s="727"/>
      <c r="B3099" s="745" t="s">
        <v>3958</v>
      </c>
      <c r="C3099" s="746" t="s">
        <v>3141</v>
      </c>
      <c r="D3099" s="745" t="s">
        <v>3142</v>
      </c>
      <c r="E3099" s="446">
        <v>7.9767973742236778E-2</v>
      </c>
      <c r="F3099" s="747">
        <v>14.3</v>
      </c>
      <c r="G3099" s="733">
        <f>TRUNC(E3099*F3099,2)</f>
        <v>1.1399999999999999</v>
      </c>
      <c r="H3099" s="1229"/>
      <c r="I3099" s="879"/>
      <c r="J3099" s="1234"/>
      <c r="K3099" s="879"/>
      <c r="L3099" s="906"/>
      <c r="M3099" s="906"/>
      <c r="N3099" s="906"/>
      <c r="O3099" s="906"/>
      <c r="P3099" s="910"/>
    </row>
    <row r="3100" spans="1:16" s="893" customFormat="1" x14ac:dyDescent="0.3">
      <c r="A3100" s="1344" t="s">
        <v>4471</v>
      </c>
      <c r="B3100" s="1350"/>
      <c r="C3100" s="1350"/>
      <c r="D3100" s="1350"/>
      <c r="E3100" s="1350"/>
      <c r="F3100" s="1346"/>
      <c r="G3100" s="1152">
        <f>TRUNC(SUM(G3099),2)</f>
        <v>1.1399999999999999</v>
      </c>
      <c r="H3100" s="1230"/>
      <c r="J3100" s="906"/>
      <c r="K3100" s="906"/>
      <c r="L3100" s="906"/>
      <c r="M3100" s="906"/>
      <c r="N3100" s="906"/>
      <c r="O3100" s="906"/>
      <c r="P3100" s="910"/>
    </row>
    <row r="3101" spans="1:16" s="893" customFormat="1" x14ac:dyDescent="0.3">
      <c r="A3101" s="1344" t="s">
        <v>4472</v>
      </c>
      <c r="B3101" s="1350"/>
      <c r="C3101" s="1350"/>
      <c r="D3101" s="1350"/>
      <c r="E3101" s="1350"/>
      <c r="F3101" s="1346"/>
      <c r="G3101" s="1152">
        <f>TRUNC(SUM(G3097:G3098),2)</f>
        <v>0.53</v>
      </c>
      <c r="H3101" s="1230"/>
      <c r="J3101" s="906"/>
      <c r="K3101" s="906"/>
      <c r="L3101" s="906"/>
      <c r="M3101" s="906"/>
      <c r="N3101" s="906"/>
      <c r="O3101" s="906"/>
      <c r="P3101" s="910"/>
    </row>
    <row r="3102" spans="1:16" s="893" customFormat="1" x14ac:dyDescent="0.3">
      <c r="A3102" s="1156"/>
      <c r="B3102" s="1170"/>
      <c r="C3102" s="1170"/>
      <c r="D3102" s="1170"/>
      <c r="E3102" s="1170"/>
      <c r="F3102" s="1155" t="s">
        <v>4627</v>
      </c>
      <c r="G3102" s="1152">
        <f>TRUNC(SUM(G3100:G3101),2)</f>
        <v>1.67</v>
      </c>
      <c r="H3102" s="1230"/>
      <c r="J3102" s="1233"/>
      <c r="K3102" s="906"/>
      <c r="L3102" s="906"/>
      <c r="M3102" s="906"/>
      <c r="N3102" s="906"/>
      <c r="O3102" s="906"/>
      <c r="P3102" s="910"/>
    </row>
    <row r="3103" spans="1:16" s="893" customFormat="1" x14ac:dyDescent="0.3">
      <c r="B3103" s="805"/>
      <c r="D3103" s="792"/>
      <c r="H3103" s="1230"/>
      <c r="J3103" s="906"/>
      <c r="K3103" s="906"/>
      <c r="L3103" s="906"/>
      <c r="M3103" s="906"/>
      <c r="N3103" s="906"/>
      <c r="O3103" s="906"/>
      <c r="P3103" s="910"/>
    </row>
    <row r="3104" spans="1:16" s="879" customFormat="1" x14ac:dyDescent="0.3">
      <c r="A3104" s="906"/>
      <c r="B3104" s="801"/>
      <c r="C3104" s="906"/>
      <c r="D3104" s="913"/>
      <c r="E3104" s="906"/>
      <c r="F3104" s="906"/>
      <c r="G3104" s="910"/>
      <c r="H3104" s="1229"/>
    </row>
    <row r="3105" spans="1:16" s="893" customFormat="1" ht="26.4" x14ac:dyDescent="0.3">
      <c r="A3105" s="1141" t="s">
        <v>3135</v>
      </c>
      <c r="B3105" s="1142" t="s">
        <v>3136</v>
      </c>
      <c r="C3105" s="1143" t="s">
        <v>3137</v>
      </c>
      <c r="D3105" s="1143" t="s">
        <v>3138</v>
      </c>
      <c r="E3105" s="1144" t="s">
        <v>3139</v>
      </c>
      <c r="F3105" s="1145" t="s">
        <v>4625</v>
      </c>
      <c r="G3105" s="1146" t="s">
        <v>4626</v>
      </c>
      <c r="H3105" s="1230"/>
    </row>
    <row r="3106" spans="1:16" s="893" customFormat="1" ht="4.5" customHeight="1" x14ac:dyDescent="0.3">
      <c r="A3106" s="721"/>
      <c r="B3106" s="721"/>
      <c r="C3106" s="722"/>
      <c r="D3106" s="722"/>
      <c r="E3106" s="723"/>
      <c r="F3106" s="724"/>
      <c r="G3106" s="725"/>
      <c r="H3106" s="1230"/>
    </row>
    <row r="3107" spans="1:16" s="699" customFormat="1" x14ac:dyDescent="0.3">
      <c r="A3107" s="442" t="s">
        <v>2296</v>
      </c>
      <c r="B3107" s="1351" t="s">
        <v>2297</v>
      </c>
      <c r="C3107" s="1352"/>
      <c r="D3107" s="1352"/>
      <c r="E3107" s="1352"/>
      <c r="F3107" s="1352"/>
      <c r="G3107" s="1353"/>
      <c r="H3107" s="1230"/>
      <c r="J3107" s="736"/>
      <c r="K3107" s="736"/>
      <c r="L3107" s="736"/>
      <c r="M3107" s="736"/>
      <c r="N3107" s="736"/>
      <c r="O3107" s="736"/>
      <c r="P3107" s="740"/>
    </row>
    <row r="3108" spans="1:16" s="699" customFormat="1" x14ac:dyDescent="0.3">
      <c r="A3108" s="442" t="s">
        <v>3079</v>
      </c>
      <c r="B3108" s="806" t="s">
        <v>3080</v>
      </c>
      <c r="C3108" s="443"/>
      <c r="D3108" s="443"/>
      <c r="E3108" s="444"/>
      <c r="F3108" s="444"/>
      <c r="G3108" s="445"/>
      <c r="H3108" s="1230"/>
      <c r="J3108" s="736"/>
      <c r="K3108" s="736"/>
      <c r="L3108" s="736"/>
      <c r="M3108" s="736"/>
      <c r="N3108" s="736"/>
      <c r="O3108" s="736"/>
      <c r="P3108" s="740"/>
    </row>
    <row r="3109" spans="1:16" s="699" customFormat="1" x14ac:dyDescent="0.3">
      <c r="A3109" s="727"/>
      <c r="B3109" s="745" t="s">
        <v>4244</v>
      </c>
      <c r="C3109" s="746" t="s">
        <v>3141</v>
      </c>
      <c r="D3109" s="746" t="s">
        <v>3142</v>
      </c>
      <c r="E3109" s="747">
        <v>5.8000000000000003E-2</v>
      </c>
      <c r="F3109" s="747">
        <v>14.17</v>
      </c>
      <c r="G3109" s="1163">
        <f>TRUNC(E3109*F3109,2)</f>
        <v>0.82</v>
      </c>
      <c r="H3109" s="1230"/>
      <c r="J3109" s="736"/>
      <c r="K3109" s="736"/>
      <c r="L3109" s="736"/>
      <c r="M3109" s="736"/>
      <c r="N3109" s="736"/>
      <c r="O3109" s="736"/>
      <c r="P3109" s="740"/>
    </row>
    <row r="3110" spans="1:16" s="699" customFormat="1" x14ac:dyDescent="0.3">
      <c r="A3110" s="1344" t="s">
        <v>4471</v>
      </c>
      <c r="B3110" s="1345"/>
      <c r="C3110" s="1345"/>
      <c r="D3110" s="1345"/>
      <c r="E3110" s="1345"/>
      <c r="F3110" s="1346"/>
      <c r="G3110" s="1152">
        <f>TRUNC(SUM(G3109),2)</f>
        <v>0.82</v>
      </c>
      <c r="H3110" s="1230"/>
      <c r="I3110" s="693"/>
      <c r="J3110" s="736"/>
      <c r="K3110" s="736"/>
      <c r="L3110" s="736"/>
      <c r="M3110" s="736"/>
      <c r="N3110" s="736"/>
      <c r="O3110" s="736"/>
      <c r="P3110" s="740"/>
    </row>
    <row r="3111" spans="1:16" s="699" customFormat="1" x14ac:dyDescent="0.3">
      <c r="A3111" s="1344" t="s">
        <v>4472</v>
      </c>
      <c r="B3111" s="1345"/>
      <c r="C3111" s="1345"/>
      <c r="D3111" s="1345"/>
      <c r="E3111" s="1345"/>
      <c r="F3111" s="1346"/>
      <c r="G3111" s="1152">
        <v>0</v>
      </c>
      <c r="H3111" s="1230"/>
      <c r="I3111" s="693"/>
      <c r="J3111" s="719"/>
      <c r="K3111" s="736"/>
      <c r="L3111" s="736"/>
      <c r="M3111" s="736"/>
      <c r="N3111" s="736"/>
      <c r="O3111" s="736"/>
      <c r="P3111" s="740"/>
    </row>
    <row r="3112" spans="1:16" s="699" customFormat="1" x14ac:dyDescent="0.3">
      <c r="A3112" s="1156"/>
      <c r="B3112" s="1154"/>
      <c r="C3112" s="1154"/>
      <c r="D3112" s="1154"/>
      <c r="E3112" s="1154"/>
      <c r="F3112" s="1155" t="s">
        <v>4627</v>
      </c>
      <c r="G3112" s="1152">
        <f>TRUNC(SUM(G3110:G3111),2)</f>
        <v>0.82</v>
      </c>
      <c r="H3112" s="1230"/>
      <c r="J3112" s="1233"/>
      <c r="K3112" s="736"/>
      <c r="L3112" s="736"/>
      <c r="M3112" s="736"/>
      <c r="N3112" s="736"/>
      <c r="O3112" s="736"/>
      <c r="P3112" s="740"/>
    </row>
    <row r="3113" spans="1:16" s="114" customFormat="1" x14ac:dyDescent="0.3">
      <c r="B3113" s="805"/>
      <c r="D3113" s="792"/>
      <c r="H3113" s="1230"/>
      <c r="J3113" s="432"/>
      <c r="K3113" s="432"/>
      <c r="L3113" s="432"/>
      <c r="M3113" s="432"/>
      <c r="N3113" s="432"/>
      <c r="O3113" s="432"/>
      <c r="P3113" s="433"/>
    </row>
    <row r="3114" spans="1:16" ht="31.5" customHeight="1" x14ac:dyDescent="0.3">
      <c r="A3114" s="1367"/>
      <c r="B3114" s="1367"/>
      <c r="C3114" s="1367"/>
      <c r="D3114" s="1367"/>
      <c r="E3114" s="1367"/>
      <c r="F3114" s="1367"/>
      <c r="G3114" s="1367"/>
      <c r="H3114" s="1229"/>
    </row>
    <row r="3115" spans="1:16" x14ac:dyDescent="0.3">
      <c r="A3115" s="114"/>
      <c r="B3115" s="805"/>
      <c r="C3115" s="114"/>
      <c r="D3115" s="792"/>
      <c r="E3115" s="114"/>
      <c r="F3115" s="114"/>
      <c r="G3115" s="114"/>
      <c r="H3115" s="1229"/>
    </row>
    <row r="3116" spans="1:16" x14ac:dyDescent="0.3">
      <c r="H3116" s="1229"/>
    </row>
    <row r="3117" spans="1:16" x14ac:dyDescent="0.3">
      <c r="H3117" s="1229"/>
    </row>
    <row r="3118" spans="1:16" x14ac:dyDescent="0.3">
      <c r="H3118" s="1229"/>
    </row>
    <row r="3119" spans="1:16" x14ac:dyDescent="0.3">
      <c r="H3119" s="1229"/>
    </row>
    <row r="3120" spans="1:16" x14ac:dyDescent="0.3">
      <c r="H3120" s="1229"/>
    </row>
    <row r="3121" spans="8:8" x14ac:dyDescent="0.3">
      <c r="H3121" s="1229"/>
    </row>
    <row r="3122" spans="8:8" x14ac:dyDescent="0.3">
      <c r="H3122" s="1229"/>
    </row>
    <row r="3123" spans="8:8" x14ac:dyDescent="0.3">
      <c r="H3123" s="1229"/>
    </row>
    <row r="3124" spans="8:8" x14ac:dyDescent="0.3">
      <c r="H3124" s="1229"/>
    </row>
    <row r="3125" spans="8:8" x14ac:dyDescent="0.3">
      <c r="H3125" s="1229"/>
    </row>
    <row r="3126" spans="8:8" x14ac:dyDescent="0.3">
      <c r="H3126" s="1229"/>
    </row>
  </sheetData>
  <autoFilter ref="A15:G26"/>
  <mergeCells count="597">
    <mergeCell ref="A3114:G3114"/>
    <mergeCell ref="B3095:G3095"/>
    <mergeCell ref="A3100:F3100"/>
    <mergeCell ref="A3101:F3101"/>
    <mergeCell ref="A3066:F3066"/>
    <mergeCell ref="A3077:F3077"/>
    <mergeCell ref="A3078:F3078"/>
    <mergeCell ref="A3088:F3088"/>
    <mergeCell ref="A3089:F3089"/>
    <mergeCell ref="A3110:F3110"/>
    <mergeCell ref="A3111:F3111"/>
    <mergeCell ref="B3085:G3085"/>
    <mergeCell ref="B3107:G3107"/>
    <mergeCell ref="B3084:G3084"/>
    <mergeCell ref="A2872:F2872"/>
    <mergeCell ref="A2873:F2873"/>
    <mergeCell ref="A2884:F2884"/>
    <mergeCell ref="A2885:F2885"/>
    <mergeCell ref="A3054:F3054"/>
    <mergeCell ref="A3065:F3065"/>
    <mergeCell ref="A2960:F2960"/>
    <mergeCell ref="A2970:F2970"/>
    <mergeCell ref="A2971:F2971"/>
    <mergeCell ref="A2982:F2982"/>
    <mergeCell ref="A2983:F2983"/>
    <mergeCell ref="A2993:F2993"/>
    <mergeCell ref="A2994:F2994"/>
    <mergeCell ref="A3005:F3005"/>
    <mergeCell ref="A3006:F3006"/>
    <mergeCell ref="A2896:F2896"/>
    <mergeCell ref="A2897:F2897"/>
    <mergeCell ref="A3017:F3017"/>
    <mergeCell ref="A3018:F3018"/>
    <mergeCell ref="A3029:F3029"/>
    <mergeCell ref="A3030:F3030"/>
    <mergeCell ref="A3041:F3041"/>
    <mergeCell ref="A3042:F3042"/>
    <mergeCell ref="A3053:F3053"/>
    <mergeCell ref="A2817:F2817"/>
    <mergeCell ref="A2818:F2818"/>
    <mergeCell ref="A2830:F2830"/>
    <mergeCell ref="A2831:F2831"/>
    <mergeCell ref="A2845:F2845"/>
    <mergeCell ref="A2846:F2846"/>
    <mergeCell ref="A2860:F2860"/>
    <mergeCell ref="A2861:F2861"/>
    <mergeCell ref="B2824:G2824"/>
    <mergeCell ref="A2959:F2959"/>
    <mergeCell ref="B2903:G2903"/>
    <mergeCell ref="A2908:F2908"/>
    <mergeCell ref="A2909:F2909"/>
    <mergeCell ref="A2920:F2920"/>
    <mergeCell ref="A2921:F2921"/>
    <mergeCell ref="A2932:F2932"/>
    <mergeCell ref="A2933:F2933"/>
    <mergeCell ref="A2947:F2947"/>
    <mergeCell ref="A2948:F2948"/>
    <mergeCell ref="A2744:F2744"/>
    <mergeCell ref="A2755:F2755"/>
    <mergeCell ref="A2756:F2756"/>
    <mergeCell ref="A2779:F2779"/>
    <mergeCell ref="A2780:F2780"/>
    <mergeCell ref="A2791:F2791"/>
    <mergeCell ref="A2792:F2792"/>
    <mergeCell ref="A2804:F2804"/>
    <mergeCell ref="A2805:F2805"/>
    <mergeCell ref="A2603:F2603"/>
    <mergeCell ref="A2612:F2612"/>
    <mergeCell ref="A2613:F2613"/>
    <mergeCell ref="A2623:F2623"/>
    <mergeCell ref="A2624:F2624"/>
    <mergeCell ref="A2635:F2635"/>
    <mergeCell ref="A2636:F2636"/>
    <mergeCell ref="A2647:F2647"/>
    <mergeCell ref="A2648:F2648"/>
    <mergeCell ref="B2619:G2619"/>
    <mergeCell ref="B2609:G2609"/>
    <mergeCell ref="B2630:G2630"/>
    <mergeCell ref="A2562:F2562"/>
    <mergeCell ref="A2563:F2563"/>
    <mergeCell ref="A2572:F2572"/>
    <mergeCell ref="A2573:F2573"/>
    <mergeCell ref="A2582:F2582"/>
    <mergeCell ref="A2583:F2583"/>
    <mergeCell ref="A2592:F2592"/>
    <mergeCell ref="A2593:F2593"/>
    <mergeCell ref="A2602:F2602"/>
    <mergeCell ref="B2589:G2589"/>
    <mergeCell ref="B2599:G2599"/>
    <mergeCell ref="A2504:F2504"/>
    <mergeCell ref="A2515:F2515"/>
    <mergeCell ref="A2516:F2516"/>
    <mergeCell ref="A2527:F2527"/>
    <mergeCell ref="A2528:F2528"/>
    <mergeCell ref="A2539:F2539"/>
    <mergeCell ref="A2540:F2540"/>
    <mergeCell ref="A2551:F2551"/>
    <mergeCell ref="A2552:F2552"/>
    <mergeCell ref="B2534:G2534"/>
    <mergeCell ref="B2522:G2522"/>
    <mergeCell ref="B2510:G2510"/>
    <mergeCell ref="A2456:F2456"/>
    <mergeCell ref="A2457:F2457"/>
    <mergeCell ref="A2469:F2469"/>
    <mergeCell ref="A2470:F2470"/>
    <mergeCell ref="A2481:F2481"/>
    <mergeCell ref="A2482:F2482"/>
    <mergeCell ref="A2493:F2493"/>
    <mergeCell ref="A2494:F2494"/>
    <mergeCell ref="A2503:F2503"/>
    <mergeCell ref="B2488:G2488"/>
    <mergeCell ref="B2464:G2464"/>
    <mergeCell ref="B2500:G2500"/>
    <mergeCell ref="B2476:G2476"/>
    <mergeCell ref="A2396:F2396"/>
    <mergeCell ref="A2408:F2408"/>
    <mergeCell ref="A2409:F2409"/>
    <mergeCell ref="A2420:F2420"/>
    <mergeCell ref="A2421:F2421"/>
    <mergeCell ref="A2432:F2432"/>
    <mergeCell ref="A2433:F2433"/>
    <mergeCell ref="A2444:F2444"/>
    <mergeCell ref="A2445:F2445"/>
    <mergeCell ref="B2415:G2415"/>
    <mergeCell ref="B2403:G2403"/>
    <mergeCell ref="B2439:G2439"/>
    <mergeCell ref="B2427:G2427"/>
    <mergeCell ref="A2347:F2347"/>
    <mergeCell ref="A2348:F2348"/>
    <mergeCell ref="A2359:F2359"/>
    <mergeCell ref="A2360:F2360"/>
    <mergeCell ref="A2371:F2371"/>
    <mergeCell ref="A2372:F2372"/>
    <mergeCell ref="A2383:F2383"/>
    <mergeCell ref="A2384:F2384"/>
    <mergeCell ref="A2395:F2395"/>
    <mergeCell ref="B2390:G2390"/>
    <mergeCell ref="B2366:G2366"/>
    <mergeCell ref="B2354:G2354"/>
    <mergeCell ref="A2286:F2286"/>
    <mergeCell ref="A2297:F2297"/>
    <mergeCell ref="A2298:F2298"/>
    <mergeCell ref="A2309:F2309"/>
    <mergeCell ref="A2310:F2310"/>
    <mergeCell ref="A2323:F2323"/>
    <mergeCell ref="A2324:F2324"/>
    <mergeCell ref="A2335:F2335"/>
    <mergeCell ref="A2336:F2336"/>
    <mergeCell ref="A2234:F2234"/>
    <mergeCell ref="A2235:F2235"/>
    <mergeCell ref="A2246:F2246"/>
    <mergeCell ref="A2247:F2247"/>
    <mergeCell ref="A2260:F2260"/>
    <mergeCell ref="A2261:F2261"/>
    <mergeCell ref="A2273:F2273"/>
    <mergeCell ref="A2274:F2274"/>
    <mergeCell ref="A2285:F2285"/>
    <mergeCell ref="A2151:F2151"/>
    <mergeCell ref="A2161:F2161"/>
    <mergeCell ref="A2162:F2162"/>
    <mergeCell ref="A2173:F2173"/>
    <mergeCell ref="A2174:F2174"/>
    <mergeCell ref="A2210:F2210"/>
    <mergeCell ref="A2211:F2211"/>
    <mergeCell ref="A2222:F2222"/>
    <mergeCell ref="A2223:F2223"/>
    <mergeCell ref="B2180:G2180"/>
    <mergeCell ref="B2217:G2217"/>
    <mergeCell ref="A2102:F2102"/>
    <mergeCell ref="A2103:F2103"/>
    <mergeCell ref="A2114:F2114"/>
    <mergeCell ref="A2115:F2115"/>
    <mergeCell ref="A2126:F2126"/>
    <mergeCell ref="A2127:F2127"/>
    <mergeCell ref="A2138:F2138"/>
    <mergeCell ref="A2139:F2139"/>
    <mergeCell ref="A2150:F2150"/>
    <mergeCell ref="A2043:F2043"/>
    <mergeCell ref="A2054:F2054"/>
    <mergeCell ref="A2055:F2055"/>
    <mergeCell ref="A2066:F2066"/>
    <mergeCell ref="A2067:F2067"/>
    <mergeCell ref="A2078:F2078"/>
    <mergeCell ref="A2079:F2079"/>
    <mergeCell ref="A2090:F2090"/>
    <mergeCell ref="A2091:F2091"/>
    <mergeCell ref="A1994:F1994"/>
    <mergeCell ref="A1995:F1995"/>
    <mergeCell ref="A2006:F2006"/>
    <mergeCell ref="A2007:F2007"/>
    <mergeCell ref="A2018:F2018"/>
    <mergeCell ref="A2019:F2019"/>
    <mergeCell ref="A2030:F2030"/>
    <mergeCell ref="A2031:F2031"/>
    <mergeCell ref="A2042:F2042"/>
    <mergeCell ref="A1935:F1935"/>
    <mergeCell ref="A1946:F1946"/>
    <mergeCell ref="A1947:F1947"/>
    <mergeCell ref="A1958:F1958"/>
    <mergeCell ref="A1959:F1959"/>
    <mergeCell ref="A1970:F1970"/>
    <mergeCell ref="A1971:F1971"/>
    <mergeCell ref="A1982:F1982"/>
    <mergeCell ref="A1983:F1983"/>
    <mergeCell ref="A1875:F1875"/>
    <mergeCell ref="A1886:F1886"/>
    <mergeCell ref="A1887:F1887"/>
    <mergeCell ref="A1824:F1824"/>
    <mergeCell ref="B1816:G1816"/>
    <mergeCell ref="A1823:F1823"/>
    <mergeCell ref="A1836:F1836"/>
    <mergeCell ref="A1837:F1837"/>
    <mergeCell ref="A1849:F1849"/>
    <mergeCell ref="A1850:F1850"/>
    <mergeCell ref="A1862:F1862"/>
    <mergeCell ref="A1863:F1863"/>
    <mergeCell ref="A1760:F1760"/>
    <mergeCell ref="A1761:F1761"/>
    <mergeCell ref="A1773:F1773"/>
    <mergeCell ref="A1774:F1774"/>
    <mergeCell ref="A1786:F1786"/>
    <mergeCell ref="A1787:F1787"/>
    <mergeCell ref="A1808:F1808"/>
    <mergeCell ref="A1809:F1809"/>
    <mergeCell ref="A1874:F1874"/>
    <mergeCell ref="A1695:F1695"/>
    <mergeCell ref="A1708:F1708"/>
    <mergeCell ref="A1709:F1709"/>
    <mergeCell ref="A1720:F1720"/>
    <mergeCell ref="A1721:F1721"/>
    <mergeCell ref="A1733:F1733"/>
    <mergeCell ref="A1734:F1734"/>
    <mergeCell ref="A1747:F1747"/>
    <mergeCell ref="A1748:F1748"/>
    <mergeCell ref="A1598:F1598"/>
    <mergeCell ref="A1610:F1610"/>
    <mergeCell ref="A1650:F1650"/>
    <mergeCell ref="A1651:F1651"/>
    <mergeCell ref="A1664:F1664"/>
    <mergeCell ref="A1665:F1665"/>
    <mergeCell ref="A1679:F1679"/>
    <mergeCell ref="A1680:F1680"/>
    <mergeCell ref="A1694:F1694"/>
    <mergeCell ref="B2837:G2837"/>
    <mergeCell ref="B2852:G2852"/>
    <mergeCell ref="B2939:G2939"/>
    <mergeCell ref="B1204:G1204"/>
    <mergeCell ref="B1193:G1193"/>
    <mergeCell ref="B1169:G1169"/>
    <mergeCell ref="B1181:G1181"/>
    <mergeCell ref="B2241:G2241"/>
    <mergeCell ref="B2168:G2168"/>
    <mergeCell ref="B2205:G2205"/>
    <mergeCell ref="B2378:G2378"/>
    <mergeCell ref="B2579:G2579"/>
    <mergeCell ref="B2569:G2569"/>
    <mergeCell ref="B2546:G2546"/>
    <mergeCell ref="A1898:F1898"/>
    <mergeCell ref="A1899:F1899"/>
    <mergeCell ref="A1911:F1911"/>
    <mergeCell ref="A1912:F1912"/>
    <mergeCell ref="A1924:F1924"/>
    <mergeCell ref="B2558:G2558"/>
    <mergeCell ref="A2198:F2198"/>
    <mergeCell ref="B1270:G1270"/>
    <mergeCell ref="A1274:F1274"/>
    <mergeCell ref="A1497:F1497"/>
    <mergeCell ref="B1259:G1259"/>
    <mergeCell ref="A1263:F1263"/>
    <mergeCell ref="A1264:F1264"/>
    <mergeCell ref="A1296:F1296"/>
    <mergeCell ref="A1297:F1297"/>
    <mergeCell ref="B1281:G1281"/>
    <mergeCell ref="A1285:F1285"/>
    <mergeCell ref="A1286:F1286"/>
    <mergeCell ref="B2229:G2229"/>
    <mergeCell ref="A1507:F1507"/>
    <mergeCell ref="A1508:F1508"/>
    <mergeCell ref="A1520:F1520"/>
    <mergeCell ref="A1521:F1521"/>
    <mergeCell ref="A1533:F1533"/>
    <mergeCell ref="A1534:F1534"/>
    <mergeCell ref="A1545:F1545"/>
    <mergeCell ref="A1546:F1546"/>
    <mergeCell ref="A1558:F1558"/>
    <mergeCell ref="A1559:F1559"/>
    <mergeCell ref="A1571:F1571"/>
    <mergeCell ref="A1572:F1572"/>
    <mergeCell ref="A1584:F1584"/>
    <mergeCell ref="A1585:F1585"/>
    <mergeCell ref="A1597:F1597"/>
    <mergeCell ref="C1:G1"/>
    <mergeCell ref="C3:E3"/>
    <mergeCell ref="C5:E5"/>
    <mergeCell ref="C6:E6"/>
    <mergeCell ref="C2:E2"/>
    <mergeCell ref="B1226:G1226"/>
    <mergeCell ref="A1230:F1230"/>
    <mergeCell ref="B1237:G1237"/>
    <mergeCell ref="A24:F24"/>
    <mergeCell ref="A25:F25"/>
    <mergeCell ref="A46:F46"/>
    <mergeCell ref="A47:F47"/>
    <mergeCell ref="A36:F36"/>
    <mergeCell ref="A37:F37"/>
    <mergeCell ref="A72:F72"/>
    <mergeCell ref="A73:F73"/>
    <mergeCell ref="A83:F83"/>
    <mergeCell ref="C7:E7"/>
    <mergeCell ref="B1157:G1157"/>
    <mergeCell ref="A10:G10"/>
    <mergeCell ref="C4:E4"/>
    <mergeCell ref="D8:G8"/>
    <mergeCell ref="A84:F84"/>
    <mergeCell ref="A95:F95"/>
    <mergeCell ref="B1336:G1336"/>
    <mergeCell ref="A1340:F1340"/>
    <mergeCell ref="A1341:F1341"/>
    <mergeCell ref="A2199:F2199"/>
    <mergeCell ref="B1303:G1303"/>
    <mergeCell ref="B1248:G1248"/>
    <mergeCell ref="A2186:F2186"/>
    <mergeCell ref="A1453:F1453"/>
    <mergeCell ref="A1466:F1466"/>
    <mergeCell ref="A1467:F1467"/>
    <mergeCell ref="A1438:F1438"/>
    <mergeCell ref="B1292:G1292"/>
    <mergeCell ref="A1374:F1374"/>
    <mergeCell ref="A1375:F1375"/>
    <mergeCell ref="A2187:F2187"/>
    <mergeCell ref="A1925:F1925"/>
    <mergeCell ref="B1325:G1325"/>
    <mergeCell ref="A1329:F1329"/>
    <mergeCell ref="A1330:F1330"/>
    <mergeCell ref="A1308:F1308"/>
    <mergeCell ref="B1314:G1314"/>
    <mergeCell ref="A1318:F1318"/>
    <mergeCell ref="A1275:F1275"/>
    <mergeCell ref="A1253:F1253"/>
    <mergeCell ref="A1934:F1934"/>
    <mergeCell ref="B1347:G1347"/>
    <mergeCell ref="A1352:F1352"/>
    <mergeCell ref="A1353:F1353"/>
    <mergeCell ref="B2451:G2451"/>
    <mergeCell ref="A1439:F1439"/>
    <mergeCell ref="A1452:F1452"/>
    <mergeCell ref="A1307:F1307"/>
    <mergeCell ref="A1611:F1611"/>
    <mergeCell ref="A1623:F1623"/>
    <mergeCell ref="A1624:F1624"/>
    <mergeCell ref="A1636:F1636"/>
    <mergeCell ref="A1637:F1637"/>
    <mergeCell ref="B2342:G2342"/>
    <mergeCell ref="B2330:G2330"/>
    <mergeCell ref="B2316:G2316"/>
    <mergeCell ref="B2304:G2304"/>
    <mergeCell ref="B2292:G2292"/>
    <mergeCell ref="B2280:G2280"/>
    <mergeCell ref="A1319:F1319"/>
    <mergeCell ref="B2193:G2193"/>
    <mergeCell ref="A1485:F1485"/>
    <mergeCell ref="A1486:F1486"/>
    <mergeCell ref="A1496:F1496"/>
    <mergeCell ref="B2714:G2714"/>
    <mergeCell ref="B2702:G2702"/>
    <mergeCell ref="B2690:G2690"/>
    <mergeCell ref="B2774:G2774"/>
    <mergeCell ref="B2762:G2762"/>
    <mergeCell ref="B2678:G2678"/>
    <mergeCell ref="B2666:G2666"/>
    <mergeCell ref="B2654:G2654"/>
    <mergeCell ref="B2642:G2642"/>
    <mergeCell ref="B2726:G2726"/>
    <mergeCell ref="A2659:F2659"/>
    <mergeCell ref="A2660:F2660"/>
    <mergeCell ref="A2671:F2671"/>
    <mergeCell ref="A2672:F2672"/>
    <mergeCell ref="A2683:F2683"/>
    <mergeCell ref="A2684:F2684"/>
    <mergeCell ref="A2695:F2695"/>
    <mergeCell ref="A2696:F2696"/>
    <mergeCell ref="A2707:F2707"/>
    <mergeCell ref="A2708:F2708"/>
    <mergeCell ref="A2719:F2719"/>
    <mergeCell ref="A2720:F2720"/>
    <mergeCell ref="A2731:F2731"/>
    <mergeCell ref="A2743:F2743"/>
    <mergeCell ref="A2732:F2732"/>
    <mergeCell ref="B2891:G2891"/>
    <mergeCell ref="B2879:G2879"/>
    <mergeCell ref="B3072:G3072"/>
    <mergeCell ref="B3060:G3060"/>
    <mergeCell ref="B2989:G2989"/>
    <mergeCell ref="B2750:G2750"/>
    <mergeCell ref="B2738:G2738"/>
    <mergeCell ref="B3048:G3048"/>
    <mergeCell ref="B3012:G3012"/>
    <mergeCell ref="B2915:G2915"/>
    <mergeCell ref="B2977:G2977"/>
    <mergeCell ref="B2954:G2954"/>
    <mergeCell ref="B2927:G2927"/>
    <mergeCell ref="B2966:G2966"/>
    <mergeCell ref="B3024:G3024"/>
    <mergeCell ref="B3036:G3036"/>
    <mergeCell ref="B3000:G3000"/>
    <mergeCell ref="B2811:G2811"/>
    <mergeCell ref="B2798:G2798"/>
    <mergeCell ref="B2786:G2786"/>
    <mergeCell ref="A2767:F2767"/>
    <mergeCell ref="A2768:F2768"/>
    <mergeCell ref="B2867:G2867"/>
    <mergeCell ref="A96:F96"/>
    <mergeCell ref="A106:F106"/>
    <mergeCell ref="A107:F107"/>
    <mergeCell ref="A116:F116"/>
    <mergeCell ref="A117:F117"/>
    <mergeCell ref="A128:F128"/>
    <mergeCell ref="A129:F129"/>
    <mergeCell ref="A139:F139"/>
    <mergeCell ref="A140:F140"/>
    <mergeCell ref="A149:F149"/>
    <mergeCell ref="A150:F150"/>
    <mergeCell ref="A162:F162"/>
    <mergeCell ref="A163:F163"/>
    <mergeCell ref="A173:F173"/>
    <mergeCell ref="A174:F174"/>
    <mergeCell ref="A184:F184"/>
    <mergeCell ref="A185:F185"/>
    <mergeCell ref="A195:F195"/>
    <mergeCell ref="A196:F196"/>
    <mergeCell ref="A206:F206"/>
    <mergeCell ref="A207:F207"/>
    <mergeCell ref="A217:F217"/>
    <mergeCell ref="A218:F218"/>
    <mergeCell ref="A231:F231"/>
    <mergeCell ref="A232:F232"/>
    <mergeCell ref="A247:F247"/>
    <mergeCell ref="A248:F248"/>
    <mergeCell ref="A256:F256"/>
    <mergeCell ref="A257:F257"/>
    <mergeCell ref="A270:F270"/>
    <mergeCell ref="A271:F271"/>
    <mergeCell ref="A281:F281"/>
    <mergeCell ref="A282:F282"/>
    <mergeCell ref="A295:F295"/>
    <mergeCell ref="A296:F296"/>
    <mergeCell ref="A309:F309"/>
    <mergeCell ref="A310:F310"/>
    <mergeCell ref="A321:F321"/>
    <mergeCell ref="A322:F322"/>
    <mergeCell ref="A333:F333"/>
    <mergeCell ref="A334:F334"/>
    <mergeCell ref="A345:F345"/>
    <mergeCell ref="A346:F346"/>
    <mergeCell ref="A357:F357"/>
    <mergeCell ref="A358:F358"/>
    <mergeCell ref="A370:F370"/>
    <mergeCell ref="A371:F371"/>
    <mergeCell ref="A383:F383"/>
    <mergeCell ref="A384:F384"/>
    <mergeCell ref="A396:F396"/>
    <mergeCell ref="A397:F397"/>
    <mergeCell ref="A409:F409"/>
    <mergeCell ref="A410:F410"/>
    <mergeCell ref="A422:F422"/>
    <mergeCell ref="A423:F423"/>
    <mergeCell ref="A434:F434"/>
    <mergeCell ref="A435:F435"/>
    <mergeCell ref="A446:F446"/>
    <mergeCell ref="A447:F447"/>
    <mergeCell ref="A458:F458"/>
    <mergeCell ref="A459:F459"/>
    <mergeCell ref="A470:F470"/>
    <mergeCell ref="A471:F471"/>
    <mergeCell ref="A482:F482"/>
    <mergeCell ref="A483:F483"/>
    <mergeCell ref="A493:F493"/>
    <mergeCell ref="A494:F494"/>
    <mergeCell ref="A505:F505"/>
    <mergeCell ref="A506:F506"/>
    <mergeCell ref="A517:F517"/>
    <mergeCell ref="A518:F518"/>
    <mergeCell ref="A529:F529"/>
    <mergeCell ref="A530:F530"/>
    <mergeCell ref="A544:F544"/>
    <mergeCell ref="A545:F545"/>
    <mergeCell ref="A555:F555"/>
    <mergeCell ref="A556:F556"/>
    <mergeCell ref="A566:F566"/>
    <mergeCell ref="A567:F567"/>
    <mergeCell ref="A586:F586"/>
    <mergeCell ref="A587:F587"/>
    <mergeCell ref="A606:F606"/>
    <mergeCell ref="A607:F607"/>
    <mergeCell ref="A627:F627"/>
    <mergeCell ref="A628:F628"/>
    <mergeCell ref="A647:F647"/>
    <mergeCell ref="A648:F648"/>
    <mergeCell ref="A668:F668"/>
    <mergeCell ref="A669:F669"/>
    <mergeCell ref="A680:F680"/>
    <mergeCell ref="A681:F681"/>
    <mergeCell ref="A694:F694"/>
    <mergeCell ref="A695:F695"/>
    <mergeCell ref="A711:F711"/>
    <mergeCell ref="A712:F712"/>
    <mergeCell ref="A729:F729"/>
    <mergeCell ref="A730:F730"/>
    <mergeCell ref="A741:F741"/>
    <mergeCell ref="A742:F742"/>
    <mergeCell ref="A759:F759"/>
    <mergeCell ref="A760:F760"/>
    <mergeCell ref="A779:F779"/>
    <mergeCell ref="A780:F780"/>
    <mergeCell ref="A799:F799"/>
    <mergeCell ref="A800:F800"/>
    <mergeCell ref="A811:F811"/>
    <mergeCell ref="A812:F812"/>
    <mergeCell ref="A825:F825"/>
    <mergeCell ref="A826:F826"/>
    <mergeCell ref="A838:F838"/>
    <mergeCell ref="A839:F839"/>
    <mergeCell ref="A853:F853"/>
    <mergeCell ref="A854:F854"/>
    <mergeCell ref="A869:F869"/>
    <mergeCell ref="A870:F870"/>
    <mergeCell ref="A883:F883"/>
    <mergeCell ref="A884:F884"/>
    <mergeCell ref="A895:F895"/>
    <mergeCell ref="A896:F896"/>
    <mergeCell ref="A913:F913"/>
    <mergeCell ref="A914:F914"/>
    <mergeCell ref="A932:F932"/>
    <mergeCell ref="A933:F933"/>
    <mergeCell ref="A960:F960"/>
    <mergeCell ref="A961:F961"/>
    <mergeCell ref="A976:F976"/>
    <mergeCell ref="A977:F977"/>
    <mergeCell ref="A990:F990"/>
    <mergeCell ref="A991:F991"/>
    <mergeCell ref="A1005:F1005"/>
    <mergeCell ref="A1006:F1006"/>
    <mergeCell ref="A1020:F1020"/>
    <mergeCell ref="A1021:F1021"/>
    <mergeCell ref="A1031:F1031"/>
    <mergeCell ref="A1032:F1032"/>
    <mergeCell ref="A1043:F1043"/>
    <mergeCell ref="A1044:F1044"/>
    <mergeCell ref="A1055:F1055"/>
    <mergeCell ref="A1056:F1056"/>
    <mergeCell ref="A1068:F1068"/>
    <mergeCell ref="A1069:F1069"/>
    <mergeCell ref="A1080:F1080"/>
    <mergeCell ref="A1081:F1081"/>
    <mergeCell ref="A1092:F1092"/>
    <mergeCell ref="A1093:F1093"/>
    <mergeCell ref="A1106:F1106"/>
    <mergeCell ref="A1107:F1107"/>
    <mergeCell ref="A1116:F1116"/>
    <mergeCell ref="A1117:F1117"/>
    <mergeCell ref="A1128:F1128"/>
    <mergeCell ref="A1129:F1129"/>
    <mergeCell ref="A1138:F1138"/>
    <mergeCell ref="A1139:F1139"/>
    <mergeCell ref="A1150:F1150"/>
    <mergeCell ref="A1151:F1151"/>
    <mergeCell ref="A1162:F1162"/>
    <mergeCell ref="A1163:F1163"/>
    <mergeCell ref="A1174:F1174"/>
    <mergeCell ref="A1175:F1175"/>
    <mergeCell ref="A1186:F1186"/>
    <mergeCell ref="A1187:F1187"/>
    <mergeCell ref="A1197:F1197"/>
    <mergeCell ref="A1198:F1198"/>
    <mergeCell ref="A1208:F1208"/>
    <mergeCell ref="A1209:F1209"/>
    <mergeCell ref="A1410:F1410"/>
    <mergeCell ref="A1411:F1411"/>
    <mergeCell ref="A1424:F1424"/>
    <mergeCell ref="A1425:F1425"/>
    <mergeCell ref="A1219:F1219"/>
    <mergeCell ref="A1220:F1220"/>
    <mergeCell ref="A1363:F1363"/>
    <mergeCell ref="A1364:F1364"/>
    <mergeCell ref="B1370:G1370"/>
    <mergeCell ref="B1381:G1381"/>
    <mergeCell ref="A1385:F1385"/>
    <mergeCell ref="A1386:F1386"/>
    <mergeCell ref="B1392:G1392"/>
    <mergeCell ref="A1396:F1396"/>
    <mergeCell ref="A1397:F1397"/>
    <mergeCell ref="B1359:G1359"/>
    <mergeCell ref="B1215:G1215"/>
    <mergeCell ref="A1231:F1231"/>
    <mergeCell ref="A1252:F1252"/>
    <mergeCell ref="A1241:F1241"/>
    <mergeCell ref="A1242:F1242"/>
  </mergeCells>
  <pageMargins left="0.51181102362204722" right="0.51181102362204722" top="0.78740157480314965" bottom="0.78740157480314965" header="0.31496062992125984" footer="0.31496062992125984"/>
  <pageSetup paperSize="9" scale="55" orientation="portrait" r:id="rId1"/>
  <rowBreaks count="20" manualBreakCount="20">
    <brk id="76" max="6" man="1"/>
    <brk id="153" max="6" man="1"/>
    <brk id="698" max="6" man="1"/>
    <brk id="899" max="6" man="1"/>
    <brk id="964" max="6" man="1"/>
    <brk id="1035" max="6" man="1"/>
    <brk id="1110" max="6" man="1"/>
    <brk id="1166" max="6" man="1"/>
    <brk id="1223" max="6" man="1"/>
    <brk id="1356" max="6" man="1"/>
    <brk id="1511" max="6" man="1"/>
    <brk id="1654" max="6" man="1"/>
    <brk id="1724" max="6" man="1"/>
    <brk id="1866" max="6" man="1"/>
    <brk id="1938" max="6" man="1"/>
    <brk id="2010" max="6" man="1"/>
    <brk id="2250" max="6" man="1"/>
    <brk id="2313" max="6" man="1"/>
    <brk id="2375" max="6" man="1"/>
    <brk id="2735" max="6" man="1"/>
  </rowBreaks>
  <drawing r:id="rId2"/>
  <legacyDrawing r:id="rId3"/>
  <oleObjects>
    <mc:AlternateContent xmlns:mc="http://schemas.openxmlformats.org/markup-compatibility/2006">
      <mc:Choice Requires="x14">
        <oleObject progId="PBrush" shapeId="6146" r:id="rId4">
          <objectPr defaultSize="0" autoPict="0" r:id="rId5">
            <anchor moveWithCells="1" sizeWithCells="1">
              <from>
                <xdr:col>0</xdr:col>
                <xdr:colOff>68580</xdr:colOff>
                <xdr:row>1</xdr:row>
                <xdr:rowOff>114300</xdr:rowOff>
              </from>
              <to>
                <xdr:col>0</xdr:col>
                <xdr:colOff>1455420</xdr:colOff>
                <xdr:row>6</xdr:row>
                <xdr:rowOff>160020</xdr:rowOff>
              </to>
            </anchor>
          </objectPr>
        </oleObject>
      </mc:Choice>
      <mc:Fallback>
        <oleObject progId="PBrush" shapeId="6146"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33"/>
  <sheetViews>
    <sheetView view="pageBreakPreview" zoomScale="70" zoomScaleNormal="70" zoomScaleSheetLayoutView="70" workbookViewId="0">
      <selection activeCell="F15" sqref="F15"/>
    </sheetView>
  </sheetViews>
  <sheetFormatPr defaultRowHeight="13.2" x14ac:dyDescent="0.3"/>
  <cols>
    <col min="1" max="1" width="21" style="347" customWidth="1"/>
    <col min="2" max="2" width="23.5546875" style="347" hidden="1" customWidth="1"/>
    <col min="3" max="3" width="71.88671875" style="157" customWidth="1"/>
    <col min="4" max="4" width="17.88671875" style="157" customWidth="1"/>
    <col min="5" max="5" width="11" style="348" customWidth="1"/>
    <col min="6" max="6" width="15.5546875" style="157" customWidth="1"/>
    <col min="7" max="7" width="19.5546875" style="190" customWidth="1"/>
    <col min="8" max="8" width="23.44140625" style="204" customWidth="1"/>
    <col min="9" max="9" width="20.44140625" style="204" customWidth="1"/>
    <col min="10" max="10" width="20" style="190" customWidth="1"/>
    <col min="11" max="11" width="14.109375" style="1115" customWidth="1"/>
    <col min="12" max="12" width="14.88671875" style="1115" customWidth="1"/>
    <col min="13" max="13" width="12.109375" style="157" customWidth="1"/>
    <col min="14" max="14" width="10.109375" style="157" customWidth="1"/>
    <col min="15" max="15" width="10.88671875" style="157" customWidth="1"/>
    <col min="16" max="16" width="12.33203125" style="157" customWidth="1"/>
    <col min="17" max="17" width="9.109375" style="157"/>
    <col min="18" max="18" width="21" style="157" customWidth="1"/>
    <col min="19" max="19" width="10" style="157" customWidth="1"/>
    <col min="20" max="258" width="9.109375" style="157"/>
    <col min="259" max="259" width="21" style="157" customWidth="1"/>
    <col min="260" max="260" width="61.6640625" style="157" customWidth="1"/>
    <col min="261" max="261" width="17.88671875" style="157" customWidth="1"/>
    <col min="262" max="262" width="11" style="157" customWidth="1"/>
    <col min="263" max="263" width="15.5546875" style="157" customWidth="1"/>
    <col min="264" max="264" width="15.88671875" style="157" bestFit="1" customWidth="1"/>
    <col min="265" max="265" width="23.44140625" style="157" customWidth="1"/>
    <col min="266" max="266" width="15.88671875" style="157" customWidth="1"/>
    <col min="267" max="267" width="14.109375" style="157" customWidth="1"/>
    <col min="268" max="268" width="14.88671875" style="157" customWidth="1"/>
    <col min="269" max="269" width="10" style="157" customWidth="1"/>
    <col min="270" max="270" width="10.109375" style="157" customWidth="1"/>
    <col min="271" max="271" width="10.88671875" style="157" customWidth="1"/>
    <col min="272" max="272" width="12.33203125" style="157" customWidth="1"/>
    <col min="273" max="273" width="9.109375" style="157"/>
    <col min="274" max="274" width="21" style="157" customWidth="1"/>
    <col min="275" max="275" width="10" style="157" customWidth="1"/>
    <col min="276" max="514" width="9.109375" style="157"/>
    <col min="515" max="515" width="21" style="157" customWidth="1"/>
    <col min="516" max="516" width="61.6640625" style="157" customWidth="1"/>
    <col min="517" max="517" width="17.88671875" style="157" customWidth="1"/>
    <col min="518" max="518" width="11" style="157" customWidth="1"/>
    <col min="519" max="519" width="15.5546875" style="157" customWidth="1"/>
    <col min="520" max="520" width="15.88671875" style="157" bestFit="1" customWidth="1"/>
    <col min="521" max="521" width="23.44140625" style="157" customWidth="1"/>
    <col min="522" max="522" width="15.88671875" style="157" customWidth="1"/>
    <col min="523" max="523" width="14.109375" style="157" customWidth="1"/>
    <col min="524" max="524" width="14.88671875" style="157" customWidth="1"/>
    <col min="525" max="525" width="10" style="157" customWidth="1"/>
    <col min="526" max="526" width="10.109375" style="157" customWidth="1"/>
    <col min="527" max="527" width="10.88671875" style="157" customWidth="1"/>
    <col min="528" max="528" width="12.33203125" style="157" customWidth="1"/>
    <col min="529" max="529" width="9.109375" style="157"/>
    <col min="530" max="530" width="21" style="157" customWidth="1"/>
    <col min="531" max="531" width="10" style="157" customWidth="1"/>
    <col min="532" max="770" width="9.109375" style="157"/>
    <col min="771" max="771" width="21" style="157" customWidth="1"/>
    <col min="772" max="772" width="61.6640625" style="157" customWidth="1"/>
    <col min="773" max="773" width="17.88671875" style="157" customWidth="1"/>
    <col min="774" max="774" width="11" style="157" customWidth="1"/>
    <col min="775" max="775" width="15.5546875" style="157" customWidth="1"/>
    <col min="776" max="776" width="15.88671875" style="157" bestFit="1" customWidth="1"/>
    <col min="777" max="777" width="23.44140625" style="157" customWidth="1"/>
    <col min="778" max="778" width="15.88671875" style="157" customWidth="1"/>
    <col min="779" max="779" width="14.109375" style="157" customWidth="1"/>
    <col min="780" max="780" width="14.88671875" style="157" customWidth="1"/>
    <col min="781" max="781" width="10" style="157" customWidth="1"/>
    <col min="782" max="782" width="10.109375" style="157" customWidth="1"/>
    <col min="783" max="783" width="10.88671875" style="157" customWidth="1"/>
    <col min="784" max="784" width="12.33203125" style="157" customWidth="1"/>
    <col min="785" max="785" width="9.109375" style="157"/>
    <col min="786" max="786" width="21" style="157" customWidth="1"/>
    <col min="787" max="787" width="10" style="157" customWidth="1"/>
    <col min="788" max="1026" width="9.109375" style="157"/>
    <col min="1027" max="1027" width="21" style="157" customWidth="1"/>
    <col min="1028" max="1028" width="61.6640625" style="157" customWidth="1"/>
    <col min="1029" max="1029" width="17.88671875" style="157" customWidth="1"/>
    <col min="1030" max="1030" width="11" style="157" customWidth="1"/>
    <col min="1031" max="1031" width="15.5546875" style="157" customWidth="1"/>
    <col min="1032" max="1032" width="15.88671875" style="157" bestFit="1" customWidth="1"/>
    <col min="1033" max="1033" width="23.44140625" style="157" customWidth="1"/>
    <col min="1034" max="1034" width="15.88671875" style="157" customWidth="1"/>
    <col min="1035" max="1035" width="14.109375" style="157" customWidth="1"/>
    <col min="1036" max="1036" width="14.88671875" style="157" customWidth="1"/>
    <col min="1037" max="1037" width="10" style="157" customWidth="1"/>
    <col min="1038" max="1038" width="10.109375" style="157" customWidth="1"/>
    <col min="1039" max="1039" width="10.88671875" style="157" customWidth="1"/>
    <col min="1040" max="1040" width="12.33203125" style="157" customWidth="1"/>
    <col min="1041" max="1041" width="9.109375" style="157"/>
    <col min="1042" max="1042" width="21" style="157" customWidth="1"/>
    <col min="1043" max="1043" width="10" style="157" customWidth="1"/>
    <col min="1044" max="1282" width="9.109375" style="157"/>
    <col min="1283" max="1283" width="21" style="157" customWidth="1"/>
    <col min="1284" max="1284" width="61.6640625" style="157" customWidth="1"/>
    <col min="1285" max="1285" width="17.88671875" style="157" customWidth="1"/>
    <col min="1286" max="1286" width="11" style="157" customWidth="1"/>
    <col min="1287" max="1287" width="15.5546875" style="157" customWidth="1"/>
    <col min="1288" max="1288" width="15.88671875" style="157" bestFit="1" customWidth="1"/>
    <col min="1289" max="1289" width="23.44140625" style="157" customWidth="1"/>
    <col min="1290" max="1290" width="15.88671875" style="157" customWidth="1"/>
    <col min="1291" max="1291" width="14.109375" style="157" customWidth="1"/>
    <col min="1292" max="1292" width="14.88671875" style="157" customWidth="1"/>
    <col min="1293" max="1293" width="10" style="157" customWidth="1"/>
    <col min="1294" max="1294" width="10.109375" style="157" customWidth="1"/>
    <col min="1295" max="1295" width="10.88671875" style="157" customWidth="1"/>
    <col min="1296" max="1296" width="12.33203125" style="157" customWidth="1"/>
    <col min="1297" max="1297" width="9.109375" style="157"/>
    <col min="1298" max="1298" width="21" style="157" customWidth="1"/>
    <col min="1299" max="1299" width="10" style="157" customWidth="1"/>
    <col min="1300" max="1538" width="9.109375" style="157"/>
    <col min="1539" max="1539" width="21" style="157" customWidth="1"/>
    <col min="1540" max="1540" width="61.6640625" style="157" customWidth="1"/>
    <col min="1541" max="1541" width="17.88671875" style="157" customWidth="1"/>
    <col min="1542" max="1542" width="11" style="157" customWidth="1"/>
    <col min="1543" max="1543" width="15.5546875" style="157" customWidth="1"/>
    <col min="1544" max="1544" width="15.88671875" style="157" bestFit="1" customWidth="1"/>
    <col min="1545" max="1545" width="23.44140625" style="157" customWidth="1"/>
    <col min="1546" max="1546" width="15.88671875" style="157" customWidth="1"/>
    <col min="1547" max="1547" width="14.109375" style="157" customWidth="1"/>
    <col min="1548" max="1548" width="14.88671875" style="157" customWidth="1"/>
    <col min="1549" max="1549" width="10" style="157" customWidth="1"/>
    <col min="1550" max="1550" width="10.109375" style="157" customWidth="1"/>
    <col min="1551" max="1551" width="10.88671875" style="157" customWidth="1"/>
    <col min="1552" max="1552" width="12.33203125" style="157" customWidth="1"/>
    <col min="1553" max="1553" width="9.109375" style="157"/>
    <col min="1554" max="1554" width="21" style="157" customWidth="1"/>
    <col min="1555" max="1555" width="10" style="157" customWidth="1"/>
    <col min="1556" max="1794" width="9.109375" style="157"/>
    <col min="1795" max="1795" width="21" style="157" customWidth="1"/>
    <col min="1796" max="1796" width="61.6640625" style="157" customWidth="1"/>
    <col min="1797" max="1797" width="17.88671875" style="157" customWidth="1"/>
    <col min="1798" max="1798" width="11" style="157" customWidth="1"/>
    <col min="1799" max="1799" width="15.5546875" style="157" customWidth="1"/>
    <col min="1800" max="1800" width="15.88671875" style="157" bestFit="1" customWidth="1"/>
    <col min="1801" max="1801" width="23.44140625" style="157" customWidth="1"/>
    <col min="1802" max="1802" width="15.88671875" style="157" customWidth="1"/>
    <col min="1803" max="1803" width="14.109375" style="157" customWidth="1"/>
    <col min="1804" max="1804" width="14.88671875" style="157" customWidth="1"/>
    <col min="1805" max="1805" width="10" style="157" customWidth="1"/>
    <col min="1806" max="1806" width="10.109375" style="157" customWidth="1"/>
    <col min="1807" max="1807" width="10.88671875" style="157" customWidth="1"/>
    <col min="1808" max="1808" width="12.33203125" style="157" customWidth="1"/>
    <col min="1809" max="1809" width="9.109375" style="157"/>
    <col min="1810" max="1810" width="21" style="157" customWidth="1"/>
    <col min="1811" max="1811" width="10" style="157" customWidth="1"/>
    <col min="1812" max="2050" width="9.109375" style="157"/>
    <col min="2051" max="2051" width="21" style="157" customWidth="1"/>
    <col min="2052" max="2052" width="61.6640625" style="157" customWidth="1"/>
    <col min="2053" max="2053" width="17.88671875" style="157" customWidth="1"/>
    <col min="2054" max="2054" width="11" style="157" customWidth="1"/>
    <col min="2055" max="2055" width="15.5546875" style="157" customWidth="1"/>
    <col min="2056" max="2056" width="15.88671875" style="157" bestFit="1" customWidth="1"/>
    <col min="2057" max="2057" width="23.44140625" style="157" customWidth="1"/>
    <col min="2058" max="2058" width="15.88671875" style="157" customWidth="1"/>
    <col min="2059" max="2059" width="14.109375" style="157" customWidth="1"/>
    <col min="2060" max="2060" width="14.88671875" style="157" customWidth="1"/>
    <col min="2061" max="2061" width="10" style="157" customWidth="1"/>
    <col min="2062" max="2062" width="10.109375" style="157" customWidth="1"/>
    <col min="2063" max="2063" width="10.88671875" style="157" customWidth="1"/>
    <col min="2064" max="2064" width="12.33203125" style="157" customWidth="1"/>
    <col min="2065" max="2065" width="9.109375" style="157"/>
    <col min="2066" max="2066" width="21" style="157" customWidth="1"/>
    <col min="2067" max="2067" width="10" style="157" customWidth="1"/>
    <col min="2068" max="2306" width="9.109375" style="157"/>
    <col min="2307" max="2307" width="21" style="157" customWidth="1"/>
    <col min="2308" max="2308" width="61.6640625" style="157" customWidth="1"/>
    <col min="2309" max="2309" width="17.88671875" style="157" customWidth="1"/>
    <col min="2310" max="2310" width="11" style="157" customWidth="1"/>
    <col min="2311" max="2311" width="15.5546875" style="157" customWidth="1"/>
    <col min="2312" max="2312" width="15.88671875" style="157" bestFit="1" customWidth="1"/>
    <col min="2313" max="2313" width="23.44140625" style="157" customWidth="1"/>
    <col min="2314" max="2314" width="15.88671875" style="157" customWidth="1"/>
    <col min="2315" max="2315" width="14.109375" style="157" customWidth="1"/>
    <col min="2316" max="2316" width="14.88671875" style="157" customWidth="1"/>
    <col min="2317" max="2317" width="10" style="157" customWidth="1"/>
    <col min="2318" max="2318" width="10.109375" style="157" customWidth="1"/>
    <col min="2319" max="2319" width="10.88671875" style="157" customWidth="1"/>
    <col min="2320" max="2320" width="12.33203125" style="157" customWidth="1"/>
    <col min="2321" max="2321" width="9.109375" style="157"/>
    <col min="2322" max="2322" width="21" style="157" customWidth="1"/>
    <col min="2323" max="2323" width="10" style="157" customWidth="1"/>
    <col min="2324" max="2562" width="9.109375" style="157"/>
    <col min="2563" max="2563" width="21" style="157" customWidth="1"/>
    <col min="2564" max="2564" width="61.6640625" style="157" customWidth="1"/>
    <col min="2565" max="2565" width="17.88671875" style="157" customWidth="1"/>
    <col min="2566" max="2566" width="11" style="157" customWidth="1"/>
    <col min="2567" max="2567" width="15.5546875" style="157" customWidth="1"/>
    <col min="2568" max="2568" width="15.88671875" style="157" bestFit="1" customWidth="1"/>
    <col min="2569" max="2569" width="23.44140625" style="157" customWidth="1"/>
    <col min="2570" max="2570" width="15.88671875" style="157" customWidth="1"/>
    <col min="2571" max="2571" width="14.109375" style="157" customWidth="1"/>
    <col min="2572" max="2572" width="14.88671875" style="157" customWidth="1"/>
    <col min="2573" max="2573" width="10" style="157" customWidth="1"/>
    <col min="2574" max="2574" width="10.109375" style="157" customWidth="1"/>
    <col min="2575" max="2575" width="10.88671875" style="157" customWidth="1"/>
    <col min="2576" max="2576" width="12.33203125" style="157" customWidth="1"/>
    <col min="2577" max="2577" width="9.109375" style="157"/>
    <col min="2578" max="2578" width="21" style="157" customWidth="1"/>
    <col min="2579" max="2579" width="10" style="157" customWidth="1"/>
    <col min="2580" max="2818" width="9.109375" style="157"/>
    <col min="2819" max="2819" width="21" style="157" customWidth="1"/>
    <col min="2820" max="2820" width="61.6640625" style="157" customWidth="1"/>
    <col min="2821" max="2821" width="17.88671875" style="157" customWidth="1"/>
    <col min="2822" max="2822" width="11" style="157" customWidth="1"/>
    <col min="2823" max="2823" width="15.5546875" style="157" customWidth="1"/>
    <col min="2824" max="2824" width="15.88671875" style="157" bestFit="1" customWidth="1"/>
    <col min="2825" max="2825" width="23.44140625" style="157" customWidth="1"/>
    <col min="2826" max="2826" width="15.88671875" style="157" customWidth="1"/>
    <col min="2827" max="2827" width="14.109375" style="157" customWidth="1"/>
    <col min="2828" max="2828" width="14.88671875" style="157" customWidth="1"/>
    <col min="2829" max="2829" width="10" style="157" customWidth="1"/>
    <col min="2830" max="2830" width="10.109375" style="157" customWidth="1"/>
    <col min="2831" max="2831" width="10.88671875" style="157" customWidth="1"/>
    <col min="2832" max="2832" width="12.33203125" style="157" customWidth="1"/>
    <col min="2833" max="2833" width="9.109375" style="157"/>
    <col min="2834" max="2834" width="21" style="157" customWidth="1"/>
    <col min="2835" max="2835" width="10" style="157" customWidth="1"/>
    <col min="2836" max="3074" width="9.109375" style="157"/>
    <col min="3075" max="3075" width="21" style="157" customWidth="1"/>
    <col min="3076" max="3076" width="61.6640625" style="157" customWidth="1"/>
    <col min="3077" max="3077" width="17.88671875" style="157" customWidth="1"/>
    <col min="3078" max="3078" width="11" style="157" customWidth="1"/>
    <col min="3079" max="3079" width="15.5546875" style="157" customWidth="1"/>
    <col min="3080" max="3080" width="15.88671875" style="157" bestFit="1" customWidth="1"/>
    <col min="3081" max="3081" width="23.44140625" style="157" customWidth="1"/>
    <col min="3082" max="3082" width="15.88671875" style="157" customWidth="1"/>
    <col min="3083" max="3083" width="14.109375" style="157" customWidth="1"/>
    <col min="3084" max="3084" width="14.88671875" style="157" customWidth="1"/>
    <col min="3085" max="3085" width="10" style="157" customWidth="1"/>
    <col min="3086" max="3086" width="10.109375" style="157" customWidth="1"/>
    <col min="3087" max="3087" width="10.88671875" style="157" customWidth="1"/>
    <col min="3088" max="3088" width="12.33203125" style="157" customWidth="1"/>
    <col min="3089" max="3089" width="9.109375" style="157"/>
    <col min="3090" max="3090" width="21" style="157" customWidth="1"/>
    <col min="3091" max="3091" width="10" style="157" customWidth="1"/>
    <col min="3092" max="3330" width="9.109375" style="157"/>
    <col min="3331" max="3331" width="21" style="157" customWidth="1"/>
    <col min="3332" max="3332" width="61.6640625" style="157" customWidth="1"/>
    <col min="3333" max="3333" width="17.88671875" style="157" customWidth="1"/>
    <col min="3334" max="3334" width="11" style="157" customWidth="1"/>
    <col min="3335" max="3335" width="15.5546875" style="157" customWidth="1"/>
    <col min="3336" max="3336" width="15.88671875" style="157" bestFit="1" customWidth="1"/>
    <col min="3337" max="3337" width="23.44140625" style="157" customWidth="1"/>
    <col min="3338" max="3338" width="15.88671875" style="157" customWidth="1"/>
    <col min="3339" max="3339" width="14.109375" style="157" customWidth="1"/>
    <col min="3340" max="3340" width="14.88671875" style="157" customWidth="1"/>
    <col min="3341" max="3341" width="10" style="157" customWidth="1"/>
    <col min="3342" max="3342" width="10.109375" style="157" customWidth="1"/>
    <col min="3343" max="3343" width="10.88671875" style="157" customWidth="1"/>
    <col min="3344" max="3344" width="12.33203125" style="157" customWidth="1"/>
    <col min="3345" max="3345" width="9.109375" style="157"/>
    <col min="3346" max="3346" width="21" style="157" customWidth="1"/>
    <col min="3347" max="3347" width="10" style="157" customWidth="1"/>
    <col min="3348" max="3586" width="9.109375" style="157"/>
    <col min="3587" max="3587" width="21" style="157" customWidth="1"/>
    <col min="3588" max="3588" width="61.6640625" style="157" customWidth="1"/>
    <col min="3589" max="3589" width="17.88671875" style="157" customWidth="1"/>
    <col min="3590" max="3590" width="11" style="157" customWidth="1"/>
    <col min="3591" max="3591" width="15.5546875" style="157" customWidth="1"/>
    <col min="3592" max="3592" width="15.88671875" style="157" bestFit="1" customWidth="1"/>
    <col min="3593" max="3593" width="23.44140625" style="157" customWidth="1"/>
    <col min="3594" max="3594" width="15.88671875" style="157" customWidth="1"/>
    <col min="3595" max="3595" width="14.109375" style="157" customWidth="1"/>
    <col min="3596" max="3596" width="14.88671875" style="157" customWidth="1"/>
    <col min="3597" max="3597" width="10" style="157" customWidth="1"/>
    <col min="3598" max="3598" width="10.109375" style="157" customWidth="1"/>
    <col min="3599" max="3599" width="10.88671875" style="157" customWidth="1"/>
    <col min="3600" max="3600" width="12.33203125" style="157" customWidth="1"/>
    <col min="3601" max="3601" width="9.109375" style="157"/>
    <col min="3602" max="3602" width="21" style="157" customWidth="1"/>
    <col min="3603" max="3603" width="10" style="157" customWidth="1"/>
    <col min="3604" max="3842" width="9.109375" style="157"/>
    <col min="3843" max="3843" width="21" style="157" customWidth="1"/>
    <col min="3844" max="3844" width="61.6640625" style="157" customWidth="1"/>
    <col min="3845" max="3845" width="17.88671875" style="157" customWidth="1"/>
    <col min="3846" max="3846" width="11" style="157" customWidth="1"/>
    <col min="3847" max="3847" width="15.5546875" style="157" customWidth="1"/>
    <col min="3848" max="3848" width="15.88671875" style="157" bestFit="1" customWidth="1"/>
    <col min="3849" max="3849" width="23.44140625" style="157" customWidth="1"/>
    <col min="3850" max="3850" width="15.88671875" style="157" customWidth="1"/>
    <col min="3851" max="3851" width="14.109375" style="157" customWidth="1"/>
    <col min="3852" max="3852" width="14.88671875" style="157" customWidth="1"/>
    <col min="3853" max="3853" width="10" style="157" customWidth="1"/>
    <col min="3854" max="3854" width="10.109375" style="157" customWidth="1"/>
    <col min="3855" max="3855" width="10.88671875" style="157" customWidth="1"/>
    <col min="3856" max="3856" width="12.33203125" style="157" customWidth="1"/>
    <col min="3857" max="3857" width="9.109375" style="157"/>
    <col min="3858" max="3858" width="21" style="157" customWidth="1"/>
    <col min="3859" max="3859" width="10" style="157" customWidth="1"/>
    <col min="3860" max="4098" width="9.109375" style="157"/>
    <col min="4099" max="4099" width="21" style="157" customWidth="1"/>
    <col min="4100" max="4100" width="61.6640625" style="157" customWidth="1"/>
    <col min="4101" max="4101" width="17.88671875" style="157" customWidth="1"/>
    <col min="4102" max="4102" width="11" style="157" customWidth="1"/>
    <col min="4103" max="4103" width="15.5546875" style="157" customWidth="1"/>
    <col min="4104" max="4104" width="15.88671875" style="157" bestFit="1" customWidth="1"/>
    <col min="4105" max="4105" width="23.44140625" style="157" customWidth="1"/>
    <col min="4106" max="4106" width="15.88671875" style="157" customWidth="1"/>
    <col min="4107" max="4107" width="14.109375" style="157" customWidth="1"/>
    <col min="4108" max="4108" width="14.88671875" style="157" customWidth="1"/>
    <col min="4109" max="4109" width="10" style="157" customWidth="1"/>
    <col min="4110" max="4110" width="10.109375" style="157" customWidth="1"/>
    <col min="4111" max="4111" width="10.88671875" style="157" customWidth="1"/>
    <col min="4112" max="4112" width="12.33203125" style="157" customWidth="1"/>
    <col min="4113" max="4113" width="9.109375" style="157"/>
    <col min="4114" max="4114" width="21" style="157" customWidth="1"/>
    <col min="4115" max="4115" width="10" style="157" customWidth="1"/>
    <col min="4116" max="4354" width="9.109375" style="157"/>
    <col min="4355" max="4355" width="21" style="157" customWidth="1"/>
    <col min="4356" max="4356" width="61.6640625" style="157" customWidth="1"/>
    <col min="4357" max="4357" width="17.88671875" style="157" customWidth="1"/>
    <col min="4358" max="4358" width="11" style="157" customWidth="1"/>
    <col min="4359" max="4359" width="15.5546875" style="157" customWidth="1"/>
    <col min="4360" max="4360" width="15.88671875" style="157" bestFit="1" customWidth="1"/>
    <col min="4361" max="4361" width="23.44140625" style="157" customWidth="1"/>
    <col min="4362" max="4362" width="15.88671875" style="157" customWidth="1"/>
    <col min="4363" max="4363" width="14.109375" style="157" customWidth="1"/>
    <col min="4364" max="4364" width="14.88671875" style="157" customWidth="1"/>
    <col min="4365" max="4365" width="10" style="157" customWidth="1"/>
    <col min="4366" max="4366" width="10.109375" style="157" customWidth="1"/>
    <col min="4367" max="4367" width="10.88671875" style="157" customWidth="1"/>
    <col min="4368" max="4368" width="12.33203125" style="157" customWidth="1"/>
    <col min="4369" max="4369" width="9.109375" style="157"/>
    <col min="4370" max="4370" width="21" style="157" customWidth="1"/>
    <col min="4371" max="4371" width="10" style="157" customWidth="1"/>
    <col min="4372" max="4610" width="9.109375" style="157"/>
    <col min="4611" max="4611" width="21" style="157" customWidth="1"/>
    <col min="4612" max="4612" width="61.6640625" style="157" customWidth="1"/>
    <col min="4613" max="4613" width="17.88671875" style="157" customWidth="1"/>
    <col min="4614" max="4614" width="11" style="157" customWidth="1"/>
    <col min="4615" max="4615" width="15.5546875" style="157" customWidth="1"/>
    <col min="4616" max="4616" width="15.88671875" style="157" bestFit="1" customWidth="1"/>
    <col min="4617" max="4617" width="23.44140625" style="157" customWidth="1"/>
    <col min="4618" max="4618" width="15.88671875" style="157" customWidth="1"/>
    <col min="4619" max="4619" width="14.109375" style="157" customWidth="1"/>
    <col min="4620" max="4620" width="14.88671875" style="157" customWidth="1"/>
    <col min="4621" max="4621" width="10" style="157" customWidth="1"/>
    <col min="4622" max="4622" width="10.109375" style="157" customWidth="1"/>
    <col min="4623" max="4623" width="10.88671875" style="157" customWidth="1"/>
    <col min="4624" max="4624" width="12.33203125" style="157" customWidth="1"/>
    <col min="4625" max="4625" width="9.109375" style="157"/>
    <col min="4626" max="4626" width="21" style="157" customWidth="1"/>
    <col min="4627" max="4627" width="10" style="157" customWidth="1"/>
    <col min="4628" max="4866" width="9.109375" style="157"/>
    <col min="4867" max="4867" width="21" style="157" customWidth="1"/>
    <col min="4868" max="4868" width="61.6640625" style="157" customWidth="1"/>
    <col min="4869" max="4869" width="17.88671875" style="157" customWidth="1"/>
    <col min="4870" max="4870" width="11" style="157" customWidth="1"/>
    <col min="4871" max="4871" width="15.5546875" style="157" customWidth="1"/>
    <col min="4872" max="4872" width="15.88671875" style="157" bestFit="1" customWidth="1"/>
    <col min="4873" max="4873" width="23.44140625" style="157" customWidth="1"/>
    <col min="4874" max="4874" width="15.88671875" style="157" customWidth="1"/>
    <col min="4875" max="4875" width="14.109375" style="157" customWidth="1"/>
    <col min="4876" max="4876" width="14.88671875" style="157" customWidth="1"/>
    <col min="4877" max="4877" width="10" style="157" customWidth="1"/>
    <col min="4878" max="4878" width="10.109375" style="157" customWidth="1"/>
    <col min="4879" max="4879" width="10.88671875" style="157" customWidth="1"/>
    <col min="4880" max="4880" width="12.33203125" style="157" customWidth="1"/>
    <col min="4881" max="4881" width="9.109375" style="157"/>
    <col min="4882" max="4882" width="21" style="157" customWidth="1"/>
    <col min="4883" max="4883" width="10" style="157" customWidth="1"/>
    <col min="4884" max="5122" width="9.109375" style="157"/>
    <col min="5123" max="5123" width="21" style="157" customWidth="1"/>
    <col min="5124" max="5124" width="61.6640625" style="157" customWidth="1"/>
    <col min="5125" max="5125" width="17.88671875" style="157" customWidth="1"/>
    <col min="5126" max="5126" width="11" style="157" customWidth="1"/>
    <col min="5127" max="5127" width="15.5546875" style="157" customWidth="1"/>
    <col min="5128" max="5128" width="15.88671875" style="157" bestFit="1" customWidth="1"/>
    <col min="5129" max="5129" width="23.44140625" style="157" customWidth="1"/>
    <col min="5130" max="5130" width="15.88671875" style="157" customWidth="1"/>
    <col min="5131" max="5131" width="14.109375" style="157" customWidth="1"/>
    <col min="5132" max="5132" width="14.88671875" style="157" customWidth="1"/>
    <col min="5133" max="5133" width="10" style="157" customWidth="1"/>
    <col min="5134" max="5134" width="10.109375" style="157" customWidth="1"/>
    <col min="5135" max="5135" width="10.88671875" style="157" customWidth="1"/>
    <col min="5136" max="5136" width="12.33203125" style="157" customWidth="1"/>
    <col min="5137" max="5137" width="9.109375" style="157"/>
    <col min="5138" max="5138" width="21" style="157" customWidth="1"/>
    <col min="5139" max="5139" width="10" style="157" customWidth="1"/>
    <col min="5140" max="5378" width="9.109375" style="157"/>
    <col min="5379" max="5379" width="21" style="157" customWidth="1"/>
    <col min="5380" max="5380" width="61.6640625" style="157" customWidth="1"/>
    <col min="5381" max="5381" width="17.88671875" style="157" customWidth="1"/>
    <col min="5382" max="5382" width="11" style="157" customWidth="1"/>
    <col min="5383" max="5383" width="15.5546875" style="157" customWidth="1"/>
    <col min="5384" max="5384" width="15.88671875" style="157" bestFit="1" customWidth="1"/>
    <col min="5385" max="5385" width="23.44140625" style="157" customWidth="1"/>
    <col min="5386" max="5386" width="15.88671875" style="157" customWidth="1"/>
    <col min="5387" max="5387" width="14.109375" style="157" customWidth="1"/>
    <col min="5388" max="5388" width="14.88671875" style="157" customWidth="1"/>
    <col min="5389" max="5389" width="10" style="157" customWidth="1"/>
    <col min="5390" max="5390" width="10.109375" style="157" customWidth="1"/>
    <col min="5391" max="5391" width="10.88671875" style="157" customWidth="1"/>
    <col min="5392" max="5392" width="12.33203125" style="157" customWidth="1"/>
    <col min="5393" max="5393" width="9.109375" style="157"/>
    <col min="5394" max="5394" width="21" style="157" customWidth="1"/>
    <col min="5395" max="5395" width="10" style="157" customWidth="1"/>
    <col min="5396" max="5634" width="9.109375" style="157"/>
    <col min="5635" max="5635" width="21" style="157" customWidth="1"/>
    <col min="5636" max="5636" width="61.6640625" style="157" customWidth="1"/>
    <col min="5637" max="5637" width="17.88671875" style="157" customWidth="1"/>
    <col min="5638" max="5638" width="11" style="157" customWidth="1"/>
    <col min="5639" max="5639" width="15.5546875" style="157" customWidth="1"/>
    <col min="5640" max="5640" width="15.88671875" style="157" bestFit="1" customWidth="1"/>
    <col min="5641" max="5641" width="23.44140625" style="157" customWidth="1"/>
    <col min="5642" max="5642" width="15.88671875" style="157" customWidth="1"/>
    <col min="5643" max="5643" width="14.109375" style="157" customWidth="1"/>
    <col min="5644" max="5644" width="14.88671875" style="157" customWidth="1"/>
    <col min="5645" max="5645" width="10" style="157" customWidth="1"/>
    <col min="5646" max="5646" width="10.109375" style="157" customWidth="1"/>
    <col min="5647" max="5647" width="10.88671875" style="157" customWidth="1"/>
    <col min="5648" max="5648" width="12.33203125" style="157" customWidth="1"/>
    <col min="5649" max="5649" width="9.109375" style="157"/>
    <col min="5650" max="5650" width="21" style="157" customWidth="1"/>
    <col min="5651" max="5651" width="10" style="157" customWidth="1"/>
    <col min="5652" max="5890" width="9.109375" style="157"/>
    <col min="5891" max="5891" width="21" style="157" customWidth="1"/>
    <col min="5892" max="5892" width="61.6640625" style="157" customWidth="1"/>
    <col min="5893" max="5893" width="17.88671875" style="157" customWidth="1"/>
    <col min="5894" max="5894" width="11" style="157" customWidth="1"/>
    <col min="5895" max="5895" width="15.5546875" style="157" customWidth="1"/>
    <col min="5896" max="5896" width="15.88671875" style="157" bestFit="1" customWidth="1"/>
    <col min="5897" max="5897" width="23.44140625" style="157" customWidth="1"/>
    <col min="5898" max="5898" width="15.88671875" style="157" customWidth="1"/>
    <col min="5899" max="5899" width="14.109375" style="157" customWidth="1"/>
    <col min="5900" max="5900" width="14.88671875" style="157" customWidth="1"/>
    <col min="5901" max="5901" width="10" style="157" customWidth="1"/>
    <col min="5902" max="5902" width="10.109375" style="157" customWidth="1"/>
    <col min="5903" max="5903" width="10.88671875" style="157" customWidth="1"/>
    <col min="5904" max="5904" width="12.33203125" style="157" customWidth="1"/>
    <col min="5905" max="5905" width="9.109375" style="157"/>
    <col min="5906" max="5906" width="21" style="157" customWidth="1"/>
    <col min="5907" max="5907" width="10" style="157" customWidth="1"/>
    <col min="5908" max="6146" width="9.109375" style="157"/>
    <col min="6147" max="6147" width="21" style="157" customWidth="1"/>
    <col min="6148" max="6148" width="61.6640625" style="157" customWidth="1"/>
    <col min="6149" max="6149" width="17.88671875" style="157" customWidth="1"/>
    <col min="6150" max="6150" width="11" style="157" customWidth="1"/>
    <col min="6151" max="6151" width="15.5546875" style="157" customWidth="1"/>
    <col min="6152" max="6152" width="15.88671875" style="157" bestFit="1" customWidth="1"/>
    <col min="6153" max="6153" width="23.44140625" style="157" customWidth="1"/>
    <col min="6154" max="6154" width="15.88671875" style="157" customWidth="1"/>
    <col min="6155" max="6155" width="14.109375" style="157" customWidth="1"/>
    <col min="6156" max="6156" width="14.88671875" style="157" customWidth="1"/>
    <col min="6157" max="6157" width="10" style="157" customWidth="1"/>
    <col min="6158" max="6158" width="10.109375" style="157" customWidth="1"/>
    <col min="6159" max="6159" width="10.88671875" style="157" customWidth="1"/>
    <col min="6160" max="6160" width="12.33203125" style="157" customWidth="1"/>
    <col min="6161" max="6161" width="9.109375" style="157"/>
    <col min="6162" max="6162" width="21" style="157" customWidth="1"/>
    <col min="6163" max="6163" width="10" style="157" customWidth="1"/>
    <col min="6164" max="6402" width="9.109375" style="157"/>
    <col min="6403" max="6403" width="21" style="157" customWidth="1"/>
    <col min="6404" max="6404" width="61.6640625" style="157" customWidth="1"/>
    <col min="6405" max="6405" width="17.88671875" style="157" customWidth="1"/>
    <col min="6406" max="6406" width="11" style="157" customWidth="1"/>
    <col min="6407" max="6407" width="15.5546875" style="157" customWidth="1"/>
    <col min="6408" max="6408" width="15.88671875" style="157" bestFit="1" customWidth="1"/>
    <col min="6409" max="6409" width="23.44140625" style="157" customWidth="1"/>
    <col min="6410" max="6410" width="15.88671875" style="157" customWidth="1"/>
    <col min="6411" max="6411" width="14.109375" style="157" customWidth="1"/>
    <col min="6412" max="6412" width="14.88671875" style="157" customWidth="1"/>
    <col min="6413" max="6413" width="10" style="157" customWidth="1"/>
    <col min="6414" max="6414" width="10.109375" style="157" customWidth="1"/>
    <col min="6415" max="6415" width="10.88671875" style="157" customWidth="1"/>
    <col min="6416" max="6416" width="12.33203125" style="157" customWidth="1"/>
    <col min="6417" max="6417" width="9.109375" style="157"/>
    <col min="6418" max="6418" width="21" style="157" customWidth="1"/>
    <col min="6419" max="6419" width="10" style="157" customWidth="1"/>
    <col min="6420" max="6658" width="9.109375" style="157"/>
    <col min="6659" max="6659" width="21" style="157" customWidth="1"/>
    <col min="6660" max="6660" width="61.6640625" style="157" customWidth="1"/>
    <col min="6661" max="6661" width="17.88671875" style="157" customWidth="1"/>
    <col min="6662" max="6662" width="11" style="157" customWidth="1"/>
    <col min="6663" max="6663" width="15.5546875" style="157" customWidth="1"/>
    <col min="6664" max="6664" width="15.88671875" style="157" bestFit="1" customWidth="1"/>
    <col min="6665" max="6665" width="23.44140625" style="157" customWidth="1"/>
    <col min="6666" max="6666" width="15.88671875" style="157" customWidth="1"/>
    <col min="6667" max="6667" width="14.109375" style="157" customWidth="1"/>
    <col min="6668" max="6668" width="14.88671875" style="157" customWidth="1"/>
    <col min="6669" max="6669" width="10" style="157" customWidth="1"/>
    <col min="6670" max="6670" width="10.109375" style="157" customWidth="1"/>
    <col min="6671" max="6671" width="10.88671875" style="157" customWidth="1"/>
    <col min="6672" max="6672" width="12.33203125" style="157" customWidth="1"/>
    <col min="6673" max="6673" width="9.109375" style="157"/>
    <col min="6674" max="6674" width="21" style="157" customWidth="1"/>
    <col min="6675" max="6675" width="10" style="157" customWidth="1"/>
    <col min="6676" max="6914" width="9.109375" style="157"/>
    <col min="6915" max="6915" width="21" style="157" customWidth="1"/>
    <col min="6916" max="6916" width="61.6640625" style="157" customWidth="1"/>
    <col min="6917" max="6917" width="17.88671875" style="157" customWidth="1"/>
    <col min="6918" max="6918" width="11" style="157" customWidth="1"/>
    <col min="6919" max="6919" width="15.5546875" style="157" customWidth="1"/>
    <col min="6920" max="6920" width="15.88671875" style="157" bestFit="1" customWidth="1"/>
    <col min="6921" max="6921" width="23.44140625" style="157" customWidth="1"/>
    <col min="6922" max="6922" width="15.88671875" style="157" customWidth="1"/>
    <col min="6923" max="6923" width="14.109375" style="157" customWidth="1"/>
    <col min="6924" max="6924" width="14.88671875" style="157" customWidth="1"/>
    <col min="6925" max="6925" width="10" style="157" customWidth="1"/>
    <col min="6926" max="6926" width="10.109375" style="157" customWidth="1"/>
    <col min="6927" max="6927" width="10.88671875" style="157" customWidth="1"/>
    <col min="6928" max="6928" width="12.33203125" style="157" customWidth="1"/>
    <col min="6929" max="6929" width="9.109375" style="157"/>
    <col min="6930" max="6930" width="21" style="157" customWidth="1"/>
    <col min="6931" max="6931" width="10" style="157" customWidth="1"/>
    <col min="6932" max="7170" width="9.109375" style="157"/>
    <col min="7171" max="7171" width="21" style="157" customWidth="1"/>
    <col min="7172" max="7172" width="61.6640625" style="157" customWidth="1"/>
    <col min="7173" max="7173" width="17.88671875" style="157" customWidth="1"/>
    <col min="7174" max="7174" width="11" style="157" customWidth="1"/>
    <col min="7175" max="7175" width="15.5546875" style="157" customWidth="1"/>
    <col min="7176" max="7176" width="15.88671875" style="157" bestFit="1" customWidth="1"/>
    <col min="7177" max="7177" width="23.44140625" style="157" customWidth="1"/>
    <col min="7178" max="7178" width="15.88671875" style="157" customWidth="1"/>
    <col min="7179" max="7179" width="14.109375" style="157" customWidth="1"/>
    <col min="7180" max="7180" width="14.88671875" style="157" customWidth="1"/>
    <col min="7181" max="7181" width="10" style="157" customWidth="1"/>
    <col min="7182" max="7182" width="10.109375" style="157" customWidth="1"/>
    <col min="7183" max="7183" width="10.88671875" style="157" customWidth="1"/>
    <col min="7184" max="7184" width="12.33203125" style="157" customWidth="1"/>
    <col min="7185" max="7185" width="9.109375" style="157"/>
    <col min="7186" max="7186" width="21" style="157" customWidth="1"/>
    <col min="7187" max="7187" width="10" style="157" customWidth="1"/>
    <col min="7188" max="7426" width="9.109375" style="157"/>
    <col min="7427" max="7427" width="21" style="157" customWidth="1"/>
    <col min="7428" max="7428" width="61.6640625" style="157" customWidth="1"/>
    <col min="7429" max="7429" width="17.88671875" style="157" customWidth="1"/>
    <col min="7430" max="7430" width="11" style="157" customWidth="1"/>
    <col min="7431" max="7431" width="15.5546875" style="157" customWidth="1"/>
    <col min="7432" max="7432" width="15.88671875" style="157" bestFit="1" customWidth="1"/>
    <col min="7433" max="7433" width="23.44140625" style="157" customWidth="1"/>
    <col min="7434" max="7434" width="15.88671875" style="157" customWidth="1"/>
    <col min="7435" max="7435" width="14.109375" style="157" customWidth="1"/>
    <col min="7436" max="7436" width="14.88671875" style="157" customWidth="1"/>
    <col min="7437" max="7437" width="10" style="157" customWidth="1"/>
    <col min="7438" max="7438" width="10.109375" style="157" customWidth="1"/>
    <col min="7439" max="7439" width="10.88671875" style="157" customWidth="1"/>
    <col min="7440" max="7440" width="12.33203125" style="157" customWidth="1"/>
    <col min="7441" max="7441" width="9.109375" style="157"/>
    <col min="7442" max="7442" width="21" style="157" customWidth="1"/>
    <col min="7443" max="7443" width="10" style="157" customWidth="1"/>
    <col min="7444" max="7682" width="9.109375" style="157"/>
    <col min="7683" max="7683" width="21" style="157" customWidth="1"/>
    <col min="7684" max="7684" width="61.6640625" style="157" customWidth="1"/>
    <col min="7685" max="7685" width="17.88671875" style="157" customWidth="1"/>
    <col min="7686" max="7686" width="11" style="157" customWidth="1"/>
    <col min="7687" max="7687" width="15.5546875" style="157" customWidth="1"/>
    <col min="7688" max="7688" width="15.88671875" style="157" bestFit="1" customWidth="1"/>
    <col min="7689" max="7689" width="23.44140625" style="157" customWidth="1"/>
    <col min="7690" max="7690" width="15.88671875" style="157" customWidth="1"/>
    <col min="7691" max="7691" width="14.109375" style="157" customWidth="1"/>
    <col min="7692" max="7692" width="14.88671875" style="157" customWidth="1"/>
    <col min="7693" max="7693" width="10" style="157" customWidth="1"/>
    <col min="7694" max="7694" width="10.109375" style="157" customWidth="1"/>
    <col min="7695" max="7695" width="10.88671875" style="157" customWidth="1"/>
    <col min="7696" max="7696" width="12.33203125" style="157" customWidth="1"/>
    <col min="7697" max="7697" width="9.109375" style="157"/>
    <col min="7698" max="7698" width="21" style="157" customWidth="1"/>
    <col min="7699" max="7699" width="10" style="157" customWidth="1"/>
    <col min="7700" max="7938" width="9.109375" style="157"/>
    <col min="7939" max="7939" width="21" style="157" customWidth="1"/>
    <col min="7940" max="7940" width="61.6640625" style="157" customWidth="1"/>
    <col min="7941" max="7941" width="17.88671875" style="157" customWidth="1"/>
    <col min="7942" max="7942" width="11" style="157" customWidth="1"/>
    <col min="7943" max="7943" width="15.5546875" style="157" customWidth="1"/>
    <col min="7944" max="7944" width="15.88671875" style="157" bestFit="1" customWidth="1"/>
    <col min="7945" max="7945" width="23.44140625" style="157" customWidth="1"/>
    <col min="7946" max="7946" width="15.88671875" style="157" customWidth="1"/>
    <col min="7947" max="7947" width="14.109375" style="157" customWidth="1"/>
    <col min="7948" max="7948" width="14.88671875" style="157" customWidth="1"/>
    <col min="7949" max="7949" width="10" style="157" customWidth="1"/>
    <col min="7950" max="7950" width="10.109375" style="157" customWidth="1"/>
    <col min="7951" max="7951" width="10.88671875" style="157" customWidth="1"/>
    <col min="7952" max="7952" width="12.33203125" style="157" customWidth="1"/>
    <col min="7953" max="7953" width="9.109375" style="157"/>
    <col min="7954" max="7954" width="21" style="157" customWidth="1"/>
    <col min="7955" max="7955" width="10" style="157" customWidth="1"/>
    <col min="7956" max="8194" width="9.109375" style="157"/>
    <col min="8195" max="8195" width="21" style="157" customWidth="1"/>
    <col min="8196" max="8196" width="61.6640625" style="157" customWidth="1"/>
    <col min="8197" max="8197" width="17.88671875" style="157" customWidth="1"/>
    <col min="8198" max="8198" width="11" style="157" customWidth="1"/>
    <col min="8199" max="8199" width="15.5546875" style="157" customWidth="1"/>
    <col min="8200" max="8200" width="15.88671875" style="157" bestFit="1" customWidth="1"/>
    <col min="8201" max="8201" width="23.44140625" style="157" customWidth="1"/>
    <col min="8202" max="8202" width="15.88671875" style="157" customWidth="1"/>
    <col min="8203" max="8203" width="14.109375" style="157" customWidth="1"/>
    <col min="8204" max="8204" width="14.88671875" style="157" customWidth="1"/>
    <col min="8205" max="8205" width="10" style="157" customWidth="1"/>
    <col min="8206" max="8206" width="10.109375" style="157" customWidth="1"/>
    <col min="8207" max="8207" width="10.88671875" style="157" customWidth="1"/>
    <col min="8208" max="8208" width="12.33203125" style="157" customWidth="1"/>
    <col min="8209" max="8209" width="9.109375" style="157"/>
    <col min="8210" max="8210" width="21" style="157" customWidth="1"/>
    <col min="8211" max="8211" width="10" style="157" customWidth="1"/>
    <col min="8212" max="8450" width="9.109375" style="157"/>
    <col min="8451" max="8451" width="21" style="157" customWidth="1"/>
    <col min="8452" max="8452" width="61.6640625" style="157" customWidth="1"/>
    <col min="8453" max="8453" width="17.88671875" style="157" customWidth="1"/>
    <col min="8454" max="8454" width="11" style="157" customWidth="1"/>
    <col min="8455" max="8455" width="15.5546875" style="157" customWidth="1"/>
    <col min="8456" max="8456" width="15.88671875" style="157" bestFit="1" customWidth="1"/>
    <col min="8457" max="8457" width="23.44140625" style="157" customWidth="1"/>
    <col min="8458" max="8458" width="15.88671875" style="157" customWidth="1"/>
    <col min="8459" max="8459" width="14.109375" style="157" customWidth="1"/>
    <col min="8460" max="8460" width="14.88671875" style="157" customWidth="1"/>
    <col min="8461" max="8461" width="10" style="157" customWidth="1"/>
    <col min="8462" max="8462" width="10.109375" style="157" customWidth="1"/>
    <col min="8463" max="8463" width="10.88671875" style="157" customWidth="1"/>
    <col min="8464" max="8464" width="12.33203125" style="157" customWidth="1"/>
    <col min="8465" max="8465" width="9.109375" style="157"/>
    <col min="8466" max="8466" width="21" style="157" customWidth="1"/>
    <col min="8467" max="8467" width="10" style="157" customWidth="1"/>
    <col min="8468" max="8706" width="9.109375" style="157"/>
    <col min="8707" max="8707" width="21" style="157" customWidth="1"/>
    <col min="8708" max="8708" width="61.6640625" style="157" customWidth="1"/>
    <col min="8709" max="8709" width="17.88671875" style="157" customWidth="1"/>
    <col min="8710" max="8710" width="11" style="157" customWidth="1"/>
    <col min="8711" max="8711" width="15.5546875" style="157" customWidth="1"/>
    <col min="8712" max="8712" width="15.88671875" style="157" bestFit="1" customWidth="1"/>
    <col min="8713" max="8713" width="23.44140625" style="157" customWidth="1"/>
    <col min="8714" max="8714" width="15.88671875" style="157" customWidth="1"/>
    <col min="8715" max="8715" width="14.109375" style="157" customWidth="1"/>
    <col min="8716" max="8716" width="14.88671875" style="157" customWidth="1"/>
    <col min="8717" max="8717" width="10" style="157" customWidth="1"/>
    <col min="8718" max="8718" width="10.109375" style="157" customWidth="1"/>
    <col min="8719" max="8719" width="10.88671875" style="157" customWidth="1"/>
    <col min="8720" max="8720" width="12.33203125" style="157" customWidth="1"/>
    <col min="8721" max="8721" width="9.109375" style="157"/>
    <col min="8722" max="8722" width="21" style="157" customWidth="1"/>
    <col min="8723" max="8723" width="10" style="157" customWidth="1"/>
    <col min="8724" max="8962" width="9.109375" style="157"/>
    <col min="8963" max="8963" width="21" style="157" customWidth="1"/>
    <col min="8964" max="8964" width="61.6640625" style="157" customWidth="1"/>
    <col min="8965" max="8965" width="17.88671875" style="157" customWidth="1"/>
    <col min="8966" max="8966" width="11" style="157" customWidth="1"/>
    <col min="8967" max="8967" width="15.5546875" style="157" customWidth="1"/>
    <col min="8968" max="8968" width="15.88671875" style="157" bestFit="1" customWidth="1"/>
    <col min="8969" max="8969" width="23.44140625" style="157" customWidth="1"/>
    <col min="8970" max="8970" width="15.88671875" style="157" customWidth="1"/>
    <col min="8971" max="8971" width="14.109375" style="157" customWidth="1"/>
    <col min="8972" max="8972" width="14.88671875" style="157" customWidth="1"/>
    <col min="8973" max="8973" width="10" style="157" customWidth="1"/>
    <col min="8974" max="8974" width="10.109375" style="157" customWidth="1"/>
    <col min="8975" max="8975" width="10.88671875" style="157" customWidth="1"/>
    <col min="8976" max="8976" width="12.33203125" style="157" customWidth="1"/>
    <col min="8977" max="8977" width="9.109375" style="157"/>
    <col min="8978" max="8978" width="21" style="157" customWidth="1"/>
    <col min="8979" max="8979" width="10" style="157" customWidth="1"/>
    <col min="8980" max="9218" width="9.109375" style="157"/>
    <col min="9219" max="9219" width="21" style="157" customWidth="1"/>
    <col min="9220" max="9220" width="61.6640625" style="157" customWidth="1"/>
    <col min="9221" max="9221" width="17.88671875" style="157" customWidth="1"/>
    <col min="9222" max="9222" width="11" style="157" customWidth="1"/>
    <col min="9223" max="9223" width="15.5546875" style="157" customWidth="1"/>
    <col min="9224" max="9224" width="15.88671875" style="157" bestFit="1" customWidth="1"/>
    <col min="9225" max="9225" width="23.44140625" style="157" customWidth="1"/>
    <col min="9226" max="9226" width="15.88671875" style="157" customWidth="1"/>
    <col min="9227" max="9227" width="14.109375" style="157" customWidth="1"/>
    <col min="9228" max="9228" width="14.88671875" style="157" customWidth="1"/>
    <col min="9229" max="9229" width="10" style="157" customWidth="1"/>
    <col min="9230" max="9230" width="10.109375" style="157" customWidth="1"/>
    <col min="9231" max="9231" width="10.88671875" style="157" customWidth="1"/>
    <col min="9232" max="9232" width="12.33203125" style="157" customWidth="1"/>
    <col min="9233" max="9233" width="9.109375" style="157"/>
    <col min="9234" max="9234" width="21" style="157" customWidth="1"/>
    <col min="9235" max="9235" width="10" style="157" customWidth="1"/>
    <col min="9236" max="9474" width="9.109375" style="157"/>
    <col min="9475" max="9475" width="21" style="157" customWidth="1"/>
    <col min="9476" max="9476" width="61.6640625" style="157" customWidth="1"/>
    <col min="9477" max="9477" width="17.88671875" style="157" customWidth="1"/>
    <col min="9478" max="9478" width="11" style="157" customWidth="1"/>
    <col min="9479" max="9479" width="15.5546875" style="157" customWidth="1"/>
    <col min="9480" max="9480" width="15.88671875" style="157" bestFit="1" customWidth="1"/>
    <col min="9481" max="9481" width="23.44140625" style="157" customWidth="1"/>
    <col min="9482" max="9482" width="15.88671875" style="157" customWidth="1"/>
    <col min="9483" max="9483" width="14.109375" style="157" customWidth="1"/>
    <col min="9484" max="9484" width="14.88671875" style="157" customWidth="1"/>
    <col min="9485" max="9485" width="10" style="157" customWidth="1"/>
    <col min="9486" max="9486" width="10.109375" style="157" customWidth="1"/>
    <col min="9487" max="9487" width="10.88671875" style="157" customWidth="1"/>
    <col min="9488" max="9488" width="12.33203125" style="157" customWidth="1"/>
    <col min="9489" max="9489" width="9.109375" style="157"/>
    <col min="9490" max="9490" width="21" style="157" customWidth="1"/>
    <col min="9491" max="9491" width="10" style="157" customWidth="1"/>
    <col min="9492" max="9730" width="9.109375" style="157"/>
    <col min="9731" max="9731" width="21" style="157" customWidth="1"/>
    <col min="9732" max="9732" width="61.6640625" style="157" customWidth="1"/>
    <col min="9733" max="9733" width="17.88671875" style="157" customWidth="1"/>
    <col min="9734" max="9734" width="11" style="157" customWidth="1"/>
    <col min="9735" max="9735" width="15.5546875" style="157" customWidth="1"/>
    <col min="9736" max="9736" width="15.88671875" style="157" bestFit="1" customWidth="1"/>
    <col min="9737" max="9737" width="23.44140625" style="157" customWidth="1"/>
    <col min="9738" max="9738" width="15.88671875" style="157" customWidth="1"/>
    <col min="9739" max="9739" width="14.109375" style="157" customWidth="1"/>
    <col min="9740" max="9740" width="14.88671875" style="157" customWidth="1"/>
    <col min="9741" max="9741" width="10" style="157" customWidth="1"/>
    <col min="9742" max="9742" width="10.109375" style="157" customWidth="1"/>
    <col min="9743" max="9743" width="10.88671875" style="157" customWidth="1"/>
    <col min="9744" max="9744" width="12.33203125" style="157" customWidth="1"/>
    <col min="9745" max="9745" width="9.109375" style="157"/>
    <col min="9746" max="9746" width="21" style="157" customWidth="1"/>
    <col min="9747" max="9747" width="10" style="157" customWidth="1"/>
    <col min="9748" max="9986" width="9.109375" style="157"/>
    <col min="9987" max="9987" width="21" style="157" customWidth="1"/>
    <col min="9988" max="9988" width="61.6640625" style="157" customWidth="1"/>
    <col min="9989" max="9989" width="17.88671875" style="157" customWidth="1"/>
    <col min="9990" max="9990" width="11" style="157" customWidth="1"/>
    <col min="9991" max="9991" width="15.5546875" style="157" customWidth="1"/>
    <col min="9992" max="9992" width="15.88671875" style="157" bestFit="1" customWidth="1"/>
    <col min="9993" max="9993" width="23.44140625" style="157" customWidth="1"/>
    <col min="9994" max="9994" width="15.88671875" style="157" customWidth="1"/>
    <col min="9995" max="9995" width="14.109375" style="157" customWidth="1"/>
    <col min="9996" max="9996" width="14.88671875" style="157" customWidth="1"/>
    <col min="9997" max="9997" width="10" style="157" customWidth="1"/>
    <col min="9998" max="9998" width="10.109375" style="157" customWidth="1"/>
    <col min="9999" max="9999" width="10.88671875" style="157" customWidth="1"/>
    <col min="10000" max="10000" width="12.33203125" style="157" customWidth="1"/>
    <col min="10001" max="10001" width="9.109375" style="157"/>
    <col min="10002" max="10002" width="21" style="157" customWidth="1"/>
    <col min="10003" max="10003" width="10" style="157" customWidth="1"/>
    <col min="10004" max="10242" width="9.109375" style="157"/>
    <col min="10243" max="10243" width="21" style="157" customWidth="1"/>
    <col min="10244" max="10244" width="61.6640625" style="157" customWidth="1"/>
    <col min="10245" max="10245" width="17.88671875" style="157" customWidth="1"/>
    <col min="10246" max="10246" width="11" style="157" customWidth="1"/>
    <col min="10247" max="10247" width="15.5546875" style="157" customWidth="1"/>
    <col min="10248" max="10248" width="15.88671875" style="157" bestFit="1" customWidth="1"/>
    <col min="10249" max="10249" width="23.44140625" style="157" customWidth="1"/>
    <col min="10250" max="10250" width="15.88671875" style="157" customWidth="1"/>
    <col min="10251" max="10251" width="14.109375" style="157" customWidth="1"/>
    <col min="10252" max="10252" width="14.88671875" style="157" customWidth="1"/>
    <col min="10253" max="10253" width="10" style="157" customWidth="1"/>
    <col min="10254" max="10254" width="10.109375" style="157" customWidth="1"/>
    <col min="10255" max="10255" width="10.88671875" style="157" customWidth="1"/>
    <col min="10256" max="10256" width="12.33203125" style="157" customWidth="1"/>
    <col min="10257" max="10257" width="9.109375" style="157"/>
    <col min="10258" max="10258" width="21" style="157" customWidth="1"/>
    <col min="10259" max="10259" width="10" style="157" customWidth="1"/>
    <col min="10260" max="10498" width="9.109375" style="157"/>
    <col min="10499" max="10499" width="21" style="157" customWidth="1"/>
    <col min="10500" max="10500" width="61.6640625" style="157" customWidth="1"/>
    <col min="10501" max="10501" width="17.88671875" style="157" customWidth="1"/>
    <col min="10502" max="10502" width="11" style="157" customWidth="1"/>
    <col min="10503" max="10503" width="15.5546875" style="157" customWidth="1"/>
    <col min="10504" max="10504" width="15.88671875" style="157" bestFit="1" customWidth="1"/>
    <col min="10505" max="10505" width="23.44140625" style="157" customWidth="1"/>
    <col min="10506" max="10506" width="15.88671875" style="157" customWidth="1"/>
    <col min="10507" max="10507" width="14.109375" style="157" customWidth="1"/>
    <col min="10508" max="10508" width="14.88671875" style="157" customWidth="1"/>
    <col min="10509" max="10509" width="10" style="157" customWidth="1"/>
    <col min="10510" max="10510" width="10.109375" style="157" customWidth="1"/>
    <col min="10511" max="10511" width="10.88671875" style="157" customWidth="1"/>
    <col min="10512" max="10512" width="12.33203125" style="157" customWidth="1"/>
    <col min="10513" max="10513" width="9.109375" style="157"/>
    <col min="10514" max="10514" width="21" style="157" customWidth="1"/>
    <col min="10515" max="10515" width="10" style="157" customWidth="1"/>
    <col min="10516" max="10754" width="9.109375" style="157"/>
    <col min="10755" max="10755" width="21" style="157" customWidth="1"/>
    <col min="10756" max="10756" width="61.6640625" style="157" customWidth="1"/>
    <col min="10757" max="10757" width="17.88671875" style="157" customWidth="1"/>
    <col min="10758" max="10758" width="11" style="157" customWidth="1"/>
    <col min="10759" max="10759" width="15.5546875" style="157" customWidth="1"/>
    <col min="10760" max="10760" width="15.88671875" style="157" bestFit="1" customWidth="1"/>
    <col min="10761" max="10761" width="23.44140625" style="157" customWidth="1"/>
    <col min="10762" max="10762" width="15.88671875" style="157" customWidth="1"/>
    <col min="10763" max="10763" width="14.109375" style="157" customWidth="1"/>
    <col min="10764" max="10764" width="14.88671875" style="157" customWidth="1"/>
    <col min="10765" max="10765" width="10" style="157" customWidth="1"/>
    <col min="10766" max="10766" width="10.109375" style="157" customWidth="1"/>
    <col min="10767" max="10767" width="10.88671875" style="157" customWidth="1"/>
    <col min="10768" max="10768" width="12.33203125" style="157" customWidth="1"/>
    <col min="10769" max="10769" width="9.109375" style="157"/>
    <col min="10770" max="10770" width="21" style="157" customWidth="1"/>
    <col min="10771" max="10771" width="10" style="157" customWidth="1"/>
    <col min="10772" max="11010" width="9.109375" style="157"/>
    <col min="11011" max="11011" width="21" style="157" customWidth="1"/>
    <col min="11012" max="11012" width="61.6640625" style="157" customWidth="1"/>
    <col min="11013" max="11013" width="17.88671875" style="157" customWidth="1"/>
    <col min="11014" max="11014" width="11" style="157" customWidth="1"/>
    <col min="11015" max="11015" width="15.5546875" style="157" customWidth="1"/>
    <col min="11016" max="11016" width="15.88671875" style="157" bestFit="1" customWidth="1"/>
    <col min="11017" max="11017" width="23.44140625" style="157" customWidth="1"/>
    <col min="11018" max="11018" width="15.88671875" style="157" customWidth="1"/>
    <col min="11019" max="11019" width="14.109375" style="157" customWidth="1"/>
    <col min="11020" max="11020" width="14.88671875" style="157" customWidth="1"/>
    <col min="11021" max="11021" width="10" style="157" customWidth="1"/>
    <col min="11022" max="11022" width="10.109375" style="157" customWidth="1"/>
    <col min="11023" max="11023" width="10.88671875" style="157" customWidth="1"/>
    <col min="11024" max="11024" width="12.33203125" style="157" customWidth="1"/>
    <col min="11025" max="11025" width="9.109375" style="157"/>
    <col min="11026" max="11026" width="21" style="157" customWidth="1"/>
    <col min="11027" max="11027" width="10" style="157" customWidth="1"/>
    <col min="11028" max="11266" width="9.109375" style="157"/>
    <col min="11267" max="11267" width="21" style="157" customWidth="1"/>
    <col min="11268" max="11268" width="61.6640625" style="157" customWidth="1"/>
    <col min="11269" max="11269" width="17.88671875" style="157" customWidth="1"/>
    <col min="11270" max="11270" width="11" style="157" customWidth="1"/>
    <col min="11271" max="11271" width="15.5546875" style="157" customWidth="1"/>
    <col min="11272" max="11272" width="15.88671875" style="157" bestFit="1" customWidth="1"/>
    <col min="11273" max="11273" width="23.44140625" style="157" customWidth="1"/>
    <col min="11274" max="11274" width="15.88671875" style="157" customWidth="1"/>
    <col min="11275" max="11275" width="14.109375" style="157" customWidth="1"/>
    <col min="11276" max="11276" width="14.88671875" style="157" customWidth="1"/>
    <col min="11277" max="11277" width="10" style="157" customWidth="1"/>
    <col min="11278" max="11278" width="10.109375" style="157" customWidth="1"/>
    <col min="11279" max="11279" width="10.88671875" style="157" customWidth="1"/>
    <col min="11280" max="11280" width="12.33203125" style="157" customWidth="1"/>
    <col min="11281" max="11281" width="9.109375" style="157"/>
    <col min="11282" max="11282" width="21" style="157" customWidth="1"/>
    <col min="11283" max="11283" width="10" style="157" customWidth="1"/>
    <col min="11284" max="11522" width="9.109375" style="157"/>
    <col min="11523" max="11523" width="21" style="157" customWidth="1"/>
    <col min="11524" max="11524" width="61.6640625" style="157" customWidth="1"/>
    <col min="11525" max="11525" width="17.88671875" style="157" customWidth="1"/>
    <col min="11526" max="11526" width="11" style="157" customWidth="1"/>
    <col min="11527" max="11527" width="15.5546875" style="157" customWidth="1"/>
    <col min="11528" max="11528" width="15.88671875" style="157" bestFit="1" customWidth="1"/>
    <col min="11529" max="11529" width="23.44140625" style="157" customWidth="1"/>
    <col min="11530" max="11530" width="15.88671875" style="157" customWidth="1"/>
    <col min="11531" max="11531" width="14.109375" style="157" customWidth="1"/>
    <col min="11532" max="11532" width="14.88671875" style="157" customWidth="1"/>
    <col min="11533" max="11533" width="10" style="157" customWidth="1"/>
    <col min="11534" max="11534" width="10.109375" style="157" customWidth="1"/>
    <col min="11535" max="11535" width="10.88671875" style="157" customWidth="1"/>
    <col min="11536" max="11536" width="12.33203125" style="157" customWidth="1"/>
    <col min="11537" max="11537" width="9.109375" style="157"/>
    <col min="11538" max="11538" width="21" style="157" customWidth="1"/>
    <col min="11539" max="11539" width="10" style="157" customWidth="1"/>
    <col min="11540" max="11778" width="9.109375" style="157"/>
    <col min="11779" max="11779" width="21" style="157" customWidth="1"/>
    <col min="11780" max="11780" width="61.6640625" style="157" customWidth="1"/>
    <col min="11781" max="11781" width="17.88671875" style="157" customWidth="1"/>
    <col min="11782" max="11782" width="11" style="157" customWidth="1"/>
    <col min="11783" max="11783" width="15.5546875" style="157" customWidth="1"/>
    <col min="11784" max="11784" width="15.88671875" style="157" bestFit="1" customWidth="1"/>
    <col min="11785" max="11785" width="23.44140625" style="157" customWidth="1"/>
    <col min="11786" max="11786" width="15.88671875" style="157" customWidth="1"/>
    <col min="11787" max="11787" width="14.109375" style="157" customWidth="1"/>
    <col min="11788" max="11788" width="14.88671875" style="157" customWidth="1"/>
    <col min="11789" max="11789" width="10" style="157" customWidth="1"/>
    <col min="11790" max="11790" width="10.109375" style="157" customWidth="1"/>
    <col min="11791" max="11791" width="10.88671875" style="157" customWidth="1"/>
    <col min="11792" max="11792" width="12.33203125" style="157" customWidth="1"/>
    <col min="11793" max="11793" width="9.109375" style="157"/>
    <col min="11794" max="11794" width="21" style="157" customWidth="1"/>
    <col min="11795" max="11795" width="10" style="157" customWidth="1"/>
    <col min="11796" max="12034" width="9.109375" style="157"/>
    <col min="12035" max="12035" width="21" style="157" customWidth="1"/>
    <col min="12036" max="12036" width="61.6640625" style="157" customWidth="1"/>
    <col min="12037" max="12037" width="17.88671875" style="157" customWidth="1"/>
    <col min="12038" max="12038" width="11" style="157" customWidth="1"/>
    <col min="12039" max="12039" width="15.5546875" style="157" customWidth="1"/>
    <col min="12040" max="12040" width="15.88671875" style="157" bestFit="1" customWidth="1"/>
    <col min="12041" max="12041" width="23.44140625" style="157" customWidth="1"/>
    <col min="12042" max="12042" width="15.88671875" style="157" customWidth="1"/>
    <col min="12043" max="12043" width="14.109375" style="157" customWidth="1"/>
    <col min="12044" max="12044" width="14.88671875" style="157" customWidth="1"/>
    <col min="12045" max="12045" width="10" style="157" customWidth="1"/>
    <col min="12046" max="12046" width="10.109375" style="157" customWidth="1"/>
    <col min="12047" max="12047" width="10.88671875" style="157" customWidth="1"/>
    <col min="12048" max="12048" width="12.33203125" style="157" customWidth="1"/>
    <col min="12049" max="12049" width="9.109375" style="157"/>
    <col min="12050" max="12050" width="21" style="157" customWidth="1"/>
    <col min="12051" max="12051" width="10" style="157" customWidth="1"/>
    <col min="12052" max="12290" width="9.109375" style="157"/>
    <col min="12291" max="12291" width="21" style="157" customWidth="1"/>
    <col min="12292" max="12292" width="61.6640625" style="157" customWidth="1"/>
    <col min="12293" max="12293" width="17.88671875" style="157" customWidth="1"/>
    <col min="12294" max="12294" width="11" style="157" customWidth="1"/>
    <col min="12295" max="12295" width="15.5546875" style="157" customWidth="1"/>
    <col min="12296" max="12296" width="15.88671875" style="157" bestFit="1" customWidth="1"/>
    <col min="12297" max="12297" width="23.44140625" style="157" customWidth="1"/>
    <col min="12298" max="12298" width="15.88671875" style="157" customWidth="1"/>
    <col min="12299" max="12299" width="14.109375" style="157" customWidth="1"/>
    <col min="12300" max="12300" width="14.88671875" style="157" customWidth="1"/>
    <col min="12301" max="12301" width="10" style="157" customWidth="1"/>
    <col min="12302" max="12302" width="10.109375" style="157" customWidth="1"/>
    <col min="12303" max="12303" width="10.88671875" style="157" customWidth="1"/>
    <col min="12304" max="12304" width="12.33203125" style="157" customWidth="1"/>
    <col min="12305" max="12305" width="9.109375" style="157"/>
    <col min="12306" max="12306" width="21" style="157" customWidth="1"/>
    <col min="12307" max="12307" width="10" style="157" customWidth="1"/>
    <col min="12308" max="12546" width="9.109375" style="157"/>
    <col min="12547" max="12547" width="21" style="157" customWidth="1"/>
    <col min="12548" max="12548" width="61.6640625" style="157" customWidth="1"/>
    <col min="12549" max="12549" width="17.88671875" style="157" customWidth="1"/>
    <col min="12550" max="12550" width="11" style="157" customWidth="1"/>
    <col min="12551" max="12551" width="15.5546875" style="157" customWidth="1"/>
    <col min="12552" max="12552" width="15.88671875" style="157" bestFit="1" customWidth="1"/>
    <col min="12553" max="12553" width="23.44140625" style="157" customWidth="1"/>
    <col min="12554" max="12554" width="15.88671875" style="157" customWidth="1"/>
    <col min="12555" max="12555" width="14.109375" style="157" customWidth="1"/>
    <col min="12556" max="12556" width="14.88671875" style="157" customWidth="1"/>
    <col min="12557" max="12557" width="10" style="157" customWidth="1"/>
    <col min="12558" max="12558" width="10.109375" style="157" customWidth="1"/>
    <col min="12559" max="12559" width="10.88671875" style="157" customWidth="1"/>
    <col min="12560" max="12560" width="12.33203125" style="157" customWidth="1"/>
    <col min="12561" max="12561" width="9.109375" style="157"/>
    <col min="12562" max="12562" width="21" style="157" customWidth="1"/>
    <col min="12563" max="12563" width="10" style="157" customWidth="1"/>
    <col min="12564" max="12802" width="9.109375" style="157"/>
    <col min="12803" max="12803" width="21" style="157" customWidth="1"/>
    <col min="12804" max="12804" width="61.6640625" style="157" customWidth="1"/>
    <col min="12805" max="12805" width="17.88671875" style="157" customWidth="1"/>
    <col min="12806" max="12806" width="11" style="157" customWidth="1"/>
    <col min="12807" max="12807" width="15.5546875" style="157" customWidth="1"/>
    <col min="12808" max="12808" width="15.88671875" style="157" bestFit="1" customWidth="1"/>
    <col min="12809" max="12809" width="23.44140625" style="157" customWidth="1"/>
    <col min="12810" max="12810" width="15.88671875" style="157" customWidth="1"/>
    <col min="12811" max="12811" width="14.109375" style="157" customWidth="1"/>
    <col min="12812" max="12812" width="14.88671875" style="157" customWidth="1"/>
    <col min="12813" max="12813" width="10" style="157" customWidth="1"/>
    <col min="12814" max="12814" width="10.109375" style="157" customWidth="1"/>
    <col min="12815" max="12815" width="10.88671875" style="157" customWidth="1"/>
    <col min="12816" max="12816" width="12.33203125" style="157" customWidth="1"/>
    <col min="12817" max="12817" width="9.109375" style="157"/>
    <col min="12818" max="12818" width="21" style="157" customWidth="1"/>
    <col min="12819" max="12819" width="10" style="157" customWidth="1"/>
    <col min="12820" max="13058" width="9.109375" style="157"/>
    <col min="13059" max="13059" width="21" style="157" customWidth="1"/>
    <col min="13060" max="13060" width="61.6640625" style="157" customWidth="1"/>
    <col min="13061" max="13061" width="17.88671875" style="157" customWidth="1"/>
    <col min="13062" max="13062" width="11" style="157" customWidth="1"/>
    <col min="13063" max="13063" width="15.5546875" style="157" customWidth="1"/>
    <col min="13064" max="13064" width="15.88671875" style="157" bestFit="1" customWidth="1"/>
    <col min="13065" max="13065" width="23.44140625" style="157" customWidth="1"/>
    <col min="13066" max="13066" width="15.88671875" style="157" customWidth="1"/>
    <col min="13067" max="13067" width="14.109375" style="157" customWidth="1"/>
    <col min="13068" max="13068" width="14.88671875" style="157" customWidth="1"/>
    <col min="13069" max="13069" width="10" style="157" customWidth="1"/>
    <col min="13070" max="13070" width="10.109375" style="157" customWidth="1"/>
    <col min="13071" max="13071" width="10.88671875" style="157" customWidth="1"/>
    <col min="13072" max="13072" width="12.33203125" style="157" customWidth="1"/>
    <col min="13073" max="13073" width="9.109375" style="157"/>
    <col min="13074" max="13074" width="21" style="157" customWidth="1"/>
    <col min="13075" max="13075" width="10" style="157" customWidth="1"/>
    <col min="13076" max="13314" width="9.109375" style="157"/>
    <col min="13315" max="13315" width="21" style="157" customWidth="1"/>
    <col min="13316" max="13316" width="61.6640625" style="157" customWidth="1"/>
    <col min="13317" max="13317" width="17.88671875" style="157" customWidth="1"/>
    <col min="13318" max="13318" width="11" style="157" customWidth="1"/>
    <col min="13319" max="13319" width="15.5546875" style="157" customWidth="1"/>
    <col min="13320" max="13320" width="15.88671875" style="157" bestFit="1" customWidth="1"/>
    <col min="13321" max="13321" width="23.44140625" style="157" customWidth="1"/>
    <col min="13322" max="13322" width="15.88671875" style="157" customWidth="1"/>
    <col min="13323" max="13323" width="14.109375" style="157" customWidth="1"/>
    <col min="13324" max="13324" width="14.88671875" style="157" customWidth="1"/>
    <col min="13325" max="13325" width="10" style="157" customWidth="1"/>
    <col min="13326" max="13326" width="10.109375" style="157" customWidth="1"/>
    <col min="13327" max="13327" width="10.88671875" style="157" customWidth="1"/>
    <col min="13328" max="13328" width="12.33203125" style="157" customWidth="1"/>
    <col min="13329" max="13329" width="9.109375" style="157"/>
    <col min="13330" max="13330" width="21" style="157" customWidth="1"/>
    <col min="13331" max="13331" width="10" style="157" customWidth="1"/>
    <col min="13332" max="13570" width="9.109375" style="157"/>
    <col min="13571" max="13571" width="21" style="157" customWidth="1"/>
    <col min="13572" max="13572" width="61.6640625" style="157" customWidth="1"/>
    <col min="13573" max="13573" width="17.88671875" style="157" customWidth="1"/>
    <col min="13574" max="13574" width="11" style="157" customWidth="1"/>
    <col min="13575" max="13575" width="15.5546875" style="157" customWidth="1"/>
    <col min="13576" max="13576" width="15.88671875" style="157" bestFit="1" customWidth="1"/>
    <col min="13577" max="13577" width="23.44140625" style="157" customWidth="1"/>
    <col min="13578" max="13578" width="15.88671875" style="157" customWidth="1"/>
    <col min="13579" max="13579" width="14.109375" style="157" customWidth="1"/>
    <col min="13580" max="13580" width="14.88671875" style="157" customWidth="1"/>
    <col min="13581" max="13581" width="10" style="157" customWidth="1"/>
    <col min="13582" max="13582" width="10.109375" style="157" customWidth="1"/>
    <col min="13583" max="13583" width="10.88671875" style="157" customWidth="1"/>
    <col min="13584" max="13584" width="12.33203125" style="157" customWidth="1"/>
    <col min="13585" max="13585" width="9.109375" style="157"/>
    <col min="13586" max="13586" width="21" style="157" customWidth="1"/>
    <col min="13587" max="13587" width="10" style="157" customWidth="1"/>
    <col min="13588" max="13826" width="9.109375" style="157"/>
    <col min="13827" max="13827" width="21" style="157" customWidth="1"/>
    <col min="13828" max="13828" width="61.6640625" style="157" customWidth="1"/>
    <col min="13829" max="13829" width="17.88671875" style="157" customWidth="1"/>
    <col min="13830" max="13830" width="11" style="157" customWidth="1"/>
    <col min="13831" max="13831" width="15.5546875" style="157" customWidth="1"/>
    <col min="13832" max="13832" width="15.88671875" style="157" bestFit="1" customWidth="1"/>
    <col min="13833" max="13833" width="23.44140625" style="157" customWidth="1"/>
    <col min="13834" max="13834" width="15.88671875" style="157" customWidth="1"/>
    <col min="13835" max="13835" width="14.109375" style="157" customWidth="1"/>
    <col min="13836" max="13836" width="14.88671875" style="157" customWidth="1"/>
    <col min="13837" max="13837" width="10" style="157" customWidth="1"/>
    <col min="13838" max="13838" width="10.109375" style="157" customWidth="1"/>
    <col min="13839" max="13839" width="10.88671875" style="157" customWidth="1"/>
    <col min="13840" max="13840" width="12.33203125" style="157" customWidth="1"/>
    <col min="13841" max="13841" width="9.109375" style="157"/>
    <col min="13842" max="13842" width="21" style="157" customWidth="1"/>
    <col min="13843" max="13843" width="10" style="157" customWidth="1"/>
    <col min="13844" max="14082" width="9.109375" style="157"/>
    <col min="14083" max="14083" width="21" style="157" customWidth="1"/>
    <col min="14084" max="14084" width="61.6640625" style="157" customWidth="1"/>
    <col min="14085" max="14085" width="17.88671875" style="157" customWidth="1"/>
    <col min="14086" max="14086" width="11" style="157" customWidth="1"/>
    <col min="14087" max="14087" width="15.5546875" style="157" customWidth="1"/>
    <col min="14088" max="14088" width="15.88671875" style="157" bestFit="1" customWidth="1"/>
    <col min="14089" max="14089" width="23.44140625" style="157" customWidth="1"/>
    <col min="14090" max="14090" width="15.88671875" style="157" customWidth="1"/>
    <col min="14091" max="14091" width="14.109375" style="157" customWidth="1"/>
    <col min="14092" max="14092" width="14.88671875" style="157" customWidth="1"/>
    <col min="14093" max="14093" width="10" style="157" customWidth="1"/>
    <col min="14094" max="14094" width="10.109375" style="157" customWidth="1"/>
    <col min="14095" max="14095" width="10.88671875" style="157" customWidth="1"/>
    <col min="14096" max="14096" width="12.33203125" style="157" customWidth="1"/>
    <col min="14097" max="14097" width="9.109375" style="157"/>
    <col min="14098" max="14098" width="21" style="157" customWidth="1"/>
    <col min="14099" max="14099" width="10" style="157" customWidth="1"/>
    <col min="14100" max="14338" width="9.109375" style="157"/>
    <col min="14339" max="14339" width="21" style="157" customWidth="1"/>
    <col min="14340" max="14340" width="61.6640625" style="157" customWidth="1"/>
    <col min="14341" max="14341" width="17.88671875" style="157" customWidth="1"/>
    <col min="14342" max="14342" width="11" style="157" customWidth="1"/>
    <col min="14343" max="14343" width="15.5546875" style="157" customWidth="1"/>
    <col min="14344" max="14344" width="15.88671875" style="157" bestFit="1" customWidth="1"/>
    <col min="14345" max="14345" width="23.44140625" style="157" customWidth="1"/>
    <col min="14346" max="14346" width="15.88671875" style="157" customWidth="1"/>
    <col min="14347" max="14347" width="14.109375" style="157" customWidth="1"/>
    <col min="14348" max="14348" width="14.88671875" style="157" customWidth="1"/>
    <col min="14349" max="14349" width="10" style="157" customWidth="1"/>
    <col min="14350" max="14350" width="10.109375" style="157" customWidth="1"/>
    <col min="14351" max="14351" width="10.88671875" style="157" customWidth="1"/>
    <col min="14352" max="14352" width="12.33203125" style="157" customWidth="1"/>
    <col min="14353" max="14353" width="9.109375" style="157"/>
    <col min="14354" max="14354" width="21" style="157" customWidth="1"/>
    <col min="14355" max="14355" width="10" style="157" customWidth="1"/>
    <col min="14356" max="14594" width="9.109375" style="157"/>
    <col min="14595" max="14595" width="21" style="157" customWidth="1"/>
    <col min="14596" max="14596" width="61.6640625" style="157" customWidth="1"/>
    <col min="14597" max="14597" width="17.88671875" style="157" customWidth="1"/>
    <col min="14598" max="14598" width="11" style="157" customWidth="1"/>
    <col min="14599" max="14599" width="15.5546875" style="157" customWidth="1"/>
    <col min="14600" max="14600" width="15.88671875" style="157" bestFit="1" customWidth="1"/>
    <col min="14601" max="14601" width="23.44140625" style="157" customWidth="1"/>
    <col min="14602" max="14602" width="15.88671875" style="157" customWidth="1"/>
    <col min="14603" max="14603" width="14.109375" style="157" customWidth="1"/>
    <col min="14604" max="14604" width="14.88671875" style="157" customWidth="1"/>
    <col min="14605" max="14605" width="10" style="157" customWidth="1"/>
    <col min="14606" max="14606" width="10.109375" style="157" customWidth="1"/>
    <col min="14607" max="14607" width="10.88671875" style="157" customWidth="1"/>
    <col min="14608" max="14608" width="12.33203125" style="157" customWidth="1"/>
    <col min="14609" max="14609" width="9.109375" style="157"/>
    <col min="14610" max="14610" width="21" style="157" customWidth="1"/>
    <col min="14611" max="14611" width="10" style="157" customWidth="1"/>
    <col min="14612" max="14850" width="9.109375" style="157"/>
    <col min="14851" max="14851" width="21" style="157" customWidth="1"/>
    <col min="14852" max="14852" width="61.6640625" style="157" customWidth="1"/>
    <col min="14853" max="14853" width="17.88671875" style="157" customWidth="1"/>
    <col min="14854" max="14854" width="11" style="157" customWidth="1"/>
    <col min="14855" max="14855" width="15.5546875" style="157" customWidth="1"/>
    <col min="14856" max="14856" width="15.88671875" style="157" bestFit="1" customWidth="1"/>
    <col min="14857" max="14857" width="23.44140625" style="157" customWidth="1"/>
    <col min="14858" max="14858" width="15.88671875" style="157" customWidth="1"/>
    <col min="14859" max="14859" width="14.109375" style="157" customWidth="1"/>
    <col min="14860" max="14860" width="14.88671875" style="157" customWidth="1"/>
    <col min="14861" max="14861" width="10" style="157" customWidth="1"/>
    <col min="14862" max="14862" width="10.109375" style="157" customWidth="1"/>
    <col min="14863" max="14863" width="10.88671875" style="157" customWidth="1"/>
    <col min="14864" max="14864" width="12.33203125" style="157" customWidth="1"/>
    <col min="14865" max="14865" width="9.109375" style="157"/>
    <col min="14866" max="14866" width="21" style="157" customWidth="1"/>
    <col min="14867" max="14867" width="10" style="157" customWidth="1"/>
    <col min="14868" max="15106" width="9.109375" style="157"/>
    <col min="15107" max="15107" width="21" style="157" customWidth="1"/>
    <col min="15108" max="15108" width="61.6640625" style="157" customWidth="1"/>
    <col min="15109" max="15109" width="17.88671875" style="157" customWidth="1"/>
    <col min="15110" max="15110" width="11" style="157" customWidth="1"/>
    <col min="15111" max="15111" width="15.5546875" style="157" customWidth="1"/>
    <col min="15112" max="15112" width="15.88671875" style="157" bestFit="1" customWidth="1"/>
    <col min="15113" max="15113" width="23.44140625" style="157" customWidth="1"/>
    <col min="15114" max="15114" width="15.88671875" style="157" customWidth="1"/>
    <col min="15115" max="15115" width="14.109375" style="157" customWidth="1"/>
    <col min="15116" max="15116" width="14.88671875" style="157" customWidth="1"/>
    <col min="15117" max="15117" width="10" style="157" customWidth="1"/>
    <col min="15118" max="15118" width="10.109375" style="157" customWidth="1"/>
    <col min="15119" max="15119" width="10.88671875" style="157" customWidth="1"/>
    <col min="15120" max="15120" width="12.33203125" style="157" customWidth="1"/>
    <col min="15121" max="15121" width="9.109375" style="157"/>
    <col min="15122" max="15122" width="21" style="157" customWidth="1"/>
    <col min="15123" max="15123" width="10" style="157" customWidth="1"/>
    <col min="15124" max="15362" width="9.109375" style="157"/>
    <col min="15363" max="15363" width="21" style="157" customWidth="1"/>
    <col min="15364" max="15364" width="61.6640625" style="157" customWidth="1"/>
    <col min="15365" max="15365" width="17.88671875" style="157" customWidth="1"/>
    <col min="15366" max="15366" width="11" style="157" customWidth="1"/>
    <col min="15367" max="15367" width="15.5546875" style="157" customWidth="1"/>
    <col min="15368" max="15368" width="15.88671875" style="157" bestFit="1" customWidth="1"/>
    <col min="15369" max="15369" width="23.44140625" style="157" customWidth="1"/>
    <col min="15370" max="15370" width="15.88671875" style="157" customWidth="1"/>
    <col min="15371" max="15371" width="14.109375" style="157" customWidth="1"/>
    <col min="15372" max="15372" width="14.88671875" style="157" customWidth="1"/>
    <col min="15373" max="15373" width="10" style="157" customWidth="1"/>
    <col min="15374" max="15374" width="10.109375" style="157" customWidth="1"/>
    <col min="15375" max="15375" width="10.88671875" style="157" customWidth="1"/>
    <col min="15376" max="15376" width="12.33203125" style="157" customWidth="1"/>
    <col min="15377" max="15377" width="9.109375" style="157"/>
    <col min="15378" max="15378" width="21" style="157" customWidth="1"/>
    <col min="15379" max="15379" width="10" style="157" customWidth="1"/>
    <col min="15380" max="15618" width="9.109375" style="157"/>
    <col min="15619" max="15619" width="21" style="157" customWidth="1"/>
    <col min="15620" max="15620" width="61.6640625" style="157" customWidth="1"/>
    <col min="15621" max="15621" width="17.88671875" style="157" customWidth="1"/>
    <col min="15622" max="15622" width="11" style="157" customWidth="1"/>
    <col min="15623" max="15623" width="15.5546875" style="157" customWidth="1"/>
    <col min="15624" max="15624" width="15.88671875" style="157" bestFit="1" customWidth="1"/>
    <col min="15625" max="15625" width="23.44140625" style="157" customWidth="1"/>
    <col min="15626" max="15626" width="15.88671875" style="157" customWidth="1"/>
    <col min="15627" max="15627" width="14.109375" style="157" customWidth="1"/>
    <col min="15628" max="15628" width="14.88671875" style="157" customWidth="1"/>
    <col min="15629" max="15629" width="10" style="157" customWidth="1"/>
    <col min="15630" max="15630" width="10.109375" style="157" customWidth="1"/>
    <col min="15631" max="15631" width="10.88671875" style="157" customWidth="1"/>
    <col min="15632" max="15632" width="12.33203125" style="157" customWidth="1"/>
    <col min="15633" max="15633" width="9.109375" style="157"/>
    <col min="15634" max="15634" width="21" style="157" customWidth="1"/>
    <col min="15635" max="15635" width="10" style="157" customWidth="1"/>
    <col min="15636" max="15874" width="9.109375" style="157"/>
    <col min="15875" max="15875" width="21" style="157" customWidth="1"/>
    <col min="15876" max="15876" width="61.6640625" style="157" customWidth="1"/>
    <col min="15877" max="15877" width="17.88671875" style="157" customWidth="1"/>
    <col min="15878" max="15878" width="11" style="157" customWidth="1"/>
    <col min="15879" max="15879" width="15.5546875" style="157" customWidth="1"/>
    <col min="15880" max="15880" width="15.88671875" style="157" bestFit="1" customWidth="1"/>
    <col min="15881" max="15881" width="23.44140625" style="157" customWidth="1"/>
    <col min="15882" max="15882" width="15.88671875" style="157" customWidth="1"/>
    <col min="15883" max="15883" width="14.109375" style="157" customWidth="1"/>
    <col min="15884" max="15884" width="14.88671875" style="157" customWidth="1"/>
    <col min="15885" max="15885" width="10" style="157" customWidth="1"/>
    <col min="15886" max="15886" width="10.109375" style="157" customWidth="1"/>
    <col min="15887" max="15887" width="10.88671875" style="157" customWidth="1"/>
    <col min="15888" max="15888" width="12.33203125" style="157" customWidth="1"/>
    <col min="15889" max="15889" width="9.109375" style="157"/>
    <col min="15890" max="15890" width="21" style="157" customWidth="1"/>
    <col min="15891" max="15891" width="10" style="157" customWidth="1"/>
    <col min="15892" max="16130" width="9.109375" style="157"/>
    <col min="16131" max="16131" width="21" style="157" customWidth="1"/>
    <col min="16132" max="16132" width="61.6640625" style="157" customWidth="1"/>
    <col min="16133" max="16133" width="17.88671875" style="157" customWidth="1"/>
    <col min="16134" max="16134" width="11" style="157" customWidth="1"/>
    <col min="16135" max="16135" width="15.5546875" style="157" customWidth="1"/>
    <col min="16136" max="16136" width="15.88671875" style="157" bestFit="1" customWidth="1"/>
    <col min="16137" max="16137" width="23.44140625" style="157" customWidth="1"/>
    <col min="16138" max="16138" width="15.88671875" style="157" customWidth="1"/>
    <col min="16139" max="16139" width="14.109375" style="157" customWidth="1"/>
    <col min="16140" max="16140" width="14.88671875" style="157" customWidth="1"/>
    <col min="16141" max="16141" width="10" style="157" customWidth="1"/>
    <col min="16142" max="16142" width="10.109375" style="157" customWidth="1"/>
    <col min="16143" max="16143" width="10.88671875" style="157" customWidth="1"/>
    <col min="16144" max="16144" width="12.33203125" style="157" customWidth="1"/>
    <col min="16145" max="16145" width="9.109375" style="157"/>
    <col min="16146" max="16146" width="21" style="157" customWidth="1"/>
    <col min="16147" max="16147" width="10" style="157" customWidth="1"/>
    <col min="16148" max="16384" width="9.109375" style="157"/>
  </cols>
  <sheetData>
    <row r="1" spans="1:19" x14ac:dyDescent="0.3">
      <c r="A1" s="157"/>
      <c r="B1" s="157"/>
      <c r="D1" s="223"/>
      <c r="E1" s="223"/>
      <c r="G1" s="157"/>
      <c r="H1" s="157"/>
      <c r="I1" s="1292" t="s">
        <v>218</v>
      </c>
      <c r="J1" s="1293"/>
      <c r="K1" s="1293"/>
      <c r="L1" s="1293"/>
      <c r="M1" s="1294"/>
    </row>
    <row r="2" spans="1:19" x14ac:dyDescent="0.3">
      <c r="A2" s="157"/>
      <c r="B2" s="157"/>
      <c r="E2" s="157"/>
      <c r="G2" s="157"/>
      <c r="H2" s="157"/>
      <c r="I2" s="314" t="s">
        <v>3099</v>
      </c>
      <c r="J2" s="315"/>
      <c r="K2" s="1371" t="s">
        <v>3240</v>
      </c>
      <c r="L2" s="1372"/>
      <c r="M2" s="1372"/>
    </row>
    <row r="3" spans="1:19" x14ac:dyDescent="0.3">
      <c r="A3" s="157"/>
      <c r="B3" s="157"/>
      <c r="E3" s="157"/>
      <c r="G3" s="157"/>
      <c r="H3" s="157"/>
      <c r="I3" s="316" t="s">
        <v>219</v>
      </c>
      <c r="J3" s="317"/>
      <c r="K3" s="1371" t="s">
        <v>3241</v>
      </c>
      <c r="L3" s="1372"/>
      <c r="M3" s="1372"/>
    </row>
    <row r="4" spans="1:19" x14ac:dyDescent="0.3">
      <c r="A4" s="157"/>
      <c r="B4" s="157"/>
      <c r="E4" s="157"/>
      <c r="G4" s="157"/>
      <c r="H4" s="157"/>
      <c r="I4" s="318" t="s">
        <v>220</v>
      </c>
      <c r="J4" s="319"/>
      <c r="K4" s="1371" t="s">
        <v>3240</v>
      </c>
      <c r="L4" s="1372"/>
      <c r="M4" s="1372"/>
    </row>
    <row r="5" spans="1:19" x14ac:dyDescent="0.3">
      <c r="A5" s="157"/>
      <c r="B5" s="157"/>
      <c r="E5" s="157"/>
      <c r="G5" s="157"/>
      <c r="H5" s="157"/>
      <c r="I5" s="316" t="s">
        <v>221</v>
      </c>
      <c r="J5" s="191"/>
      <c r="K5" s="1371" t="s">
        <v>4636</v>
      </c>
      <c r="L5" s="1372"/>
      <c r="M5" s="1372"/>
    </row>
    <row r="6" spans="1:19" x14ac:dyDescent="0.3">
      <c r="A6" s="157"/>
      <c r="B6" s="157"/>
      <c r="E6" s="157"/>
      <c r="G6" s="157"/>
      <c r="H6" s="157"/>
      <c r="I6" s="318" t="s">
        <v>222</v>
      </c>
      <c r="J6" s="224"/>
      <c r="K6" s="1371" t="s">
        <v>4622</v>
      </c>
      <c r="L6" s="1372"/>
      <c r="M6" s="1372"/>
    </row>
    <row r="7" spans="1:19" x14ac:dyDescent="0.3">
      <c r="A7" s="157"/>
      <c r="B7" s="157"/>
      <c r="E7" s="157"/>
      <c r="G7" s="157"/>
      <c r="H7" s="157"/>
      <c r="I7" s="320" t="s">
        <v>223</v>
      </c>
      <c r="J7" s="321"/>
      <c r="K7" s="1371" t="s">
        <v>3561</v>
      </c>
      <c r="L7" s="1372"/>
      <c r="M7" s="1372"/>
    </row>
    <row r="8" spans="1:19" x14ac:dyDescent="0.3">
      <c r="A8" s="157"/>
      <c r="B8" s="157"/>
      <c r="E8" s="157"/>
    </row>
    <row r="9" spans="1:19" ht="13.8" x14ac:dyDescent="0.3">
      <c r="A9" s="925"/>
      <c r="B9" s="926"/>
      <c r="C9" s="926"/>
      <c r="D9" s="926" t="s">
        <v>3165</v>
      </c>
      <c r="E9" s="926"/>
      <c r="F9" s="926"/>
      <c r="G9" s="926"/>
      <c r="H9" s="926"/>
      <c r="I9" s="926"/>
      <c r="J9" s="926"/>
      <c r="K9" s="1116"/>
      <c r="L9" s="1116"/>
      <c r="M9" s="927"/>
    </row>
    <row r="10" spans="1:19" ht="12.75" customHeight="1" x14ac:dyDescent="0.3">
      <c r="A10" s="322"/>
      <c r="B10" s="322"/>
      <c r="C10" s="322"/>
      <c r="D10" s="928"/>
      <c r="E10" s="322"/>
      <c r="F10" s="323"/>
      <c r="G10" s="929"/>
      <c r="H10" s="930" t="s">
        <v>3166</v>
      </c>
      <c r="I10" s="929"/>
      <c r="J10" s="929"/>
      <c r="K10" s="1333" t="s">
        <v>3167</v>
      </c>
      <c r="L10" s="1334"/>
      <c r="M10" s="1335"/>
      <c r="P10" s="1370" t="s">
        <v>3168</v>
      </c>
      <c r="Q10" s="1370" t="s">
        <v>3169</v>
      </c>
      <c r="R10" s="324" t="s">
        <v>3170</v>
      </c>
      <c r="S10" s="324" t="s">
        <v>3171</v>
      </c>
    </row>
    <row r="11" spans="1:19" ht="13.8" x14ac:dyDescent="0.3">
      <c r="A11" s="325" t="s">
        <v>3117</v>
      </c>
      <c r="B11" s="325"/>
      <c r="C11" s="325" t="s">
        <v>228</v>
      </c>
      <c r="D11" s="325" t="s">
        <v>229</v>
      </c>
      <c r="E11" s="325" t="s">
        <v>3172</v>
      </c>
      <c r="F11" s="326" t="s">
        <v>3173</v>
      </c>
      <c r="G11" s="327" t="s">
        <v>2459</v>
      </c>
      <c r="H11" s="328" t="s">
        <v>233</v>
      </c>
      <c r="I11" s="535" t="s">
        <v>3950</v>
      </c>
      <c r="J11" s="327" t="s">
        <v>3118</v>
      </c>
      <c r="K11" s="1117" t="s">
        <v>3174</v>
      </c>
      <c r="L11" s="1117" t="s">
        <v>3174</v>
      </c>
      <c r="M11" s="328" t="s">
        <v>3175</v>
      </c>
      <c r="P11" s="1370"/>
      <c r="Q11" s="1370"/>
      <c r="R11" s="324"/>
      <c r="S11" s="324"/>
    </row>
    <row r="12" spans="1:19" ht="13.8" x14ac:dyDescent="0.3">
      <c r="A12" s="325"/>
      <c r="B12" s="325"/>
      <c r="C12" s="325"/>
      <c r="D12" s="325"/>
      <c r="E12" s="325"/>
      <c r="F12" s="329" t="s">
        <v>3176</v>
      </c>
      <c r="G12" s="330" t="s">
        <v>3177</v>
      </c>
      <c r="H12" s="331">
        <v>0.26960000000000001</v>
      </c>
      <c r="I12" s="331">
        <v>0.20930000000000001</v>
      </c>
      <c r="J12" s="330" t="s">
        <v>3120</v>
      </c>
      <c r="K12" s="1118" t="s">
        <v>3121</v>
      </c>
      <c r="L12" s="1118" t="s">
        <v>3178</v>
      </c>
      <c r="M12" s="332" t="s">
        <v>3179</v>
      </c>
      <c r="P12" s="333" t="s">
        <v>3180</v>
      </c>
      <c r="Q12" s="334">
        <f>COUNTIF($M$13:$M$420,P12)</f>
        <v>22</v>
      </c>
      <c r="R12" s="335">
        <f>Q12/$Q$15</f>
        <v>5.4054054054054057E-2</v>
      </c>
      <c r="S12" s="335">
        <f>L34</f>
        <v>0.49425950553009051</v>
      </c>
    </row>
    <row r="13" spans="1:19" ht="13.8" x14ac:dyDescent="0.3">
      <c r="A13" s="1074" t="s">
        <v>3698</v>
      </c>
      <c r="B13" s="1074" t="s">
        <v>4136</v>
      </c>
      <c r="C13" s="1075" t="s">
        <v>4009</v>
      </c>
      <c r="D13" s="1078">
        <v>250</v>
      </c>
      <c r="E13" s="1083" t="s">
        <v>210</v>
      </c>
      <c r="F13" s="1071">
        <v>273.06</v>
      </c>
      <c r="G13" s="1072">
        <v>68265</v>
      </c>
      <c r="H13" s="1072">
        <v>18402.11</v>
      </c>
      <c r="I13" s="1072"/>
      <c r="J13" s="1072">
        <v>86667.11</v>
      </c>
      <c r="K13" s="1119">
        <f t="shared" ref="K13:K44" si="0">J13/$J$421</f>
        <v>6.3180267113090313E-2</v>
      </c>
      <c r="L13" s="1119">
        <f>K13</f>
        <v>6.3180267113090313E-2</v>
      </c>
      <c r="M13" s="1073" t="s">
        <v>3180</v>
      </c>
      <c r="P13" s="336" t="s">
        <v>3181</v>
      </c>
      <c r="Q13" s="939">
        <f>COUNTIF($M$13:$M$420,P13)</f>
        <v>49</v>
      </c>
      <c r="R13" s="337">
        <f>Q13/$Q$15</f>
        <v>0.12039312039312039</v>
      </c>
      <c r="S13" s="337">
        <f>L84-L34</f>
        <v>0.30567708319571701</v>
      </c>
    </row>
    <row r="14" spans="1:19" ht="26.4" x14ac:dyDescent="0.3">
      <c r="A14" s="1081" t="s">
        <v>2799</v>
      </c>
      <c r="B14" s="1081" t="s">
        <v>2978</v>
      </c>
      <c r="C14" s="1182" t="s">
        <v>4065</v>
      </c>
      <c r="D14" s="1076">
        <v>496.91999999999996</v>
      </c>
      <c r="E14" s="1077" t="s">
        <v>237</v>
      </c>
      <c r="F14" s="1071">
        <v>124.59</v>
      </c>
      <c r="G14" s="1072">
        <v>61911.26</v>
      </c>
      <c r="H14" s="1072">
        <v>16689.34</v>
      </c>
      <c r="I14" s="1072"/>
      <c r="J14" s="1072">
        <v>78600.600000000006</v>
      </c>
      <c r="K14" s="1119">
        <f t="shared" si="0"/>
        <v>5.7299786542428462E-2</v>
      </c>
      <c r="L14" s="1119">
        <f>L13+K14</f>
        <v>0.12048005365551878</v>
      </c>
      <c r="M14" s="1073" t="s">
        <v>3180</v>
      </c>
      <c r="P14" s="338" t="s">
        <v>3182</v>
      </c>
      <c r="Q14" s="938">
        <f>COUNTIF($M$13:$M$420,P14)</f>
        <v>336</v>
      </c>
      <c r="R14" s="339">
        <f>Q14/$Q$15</f>
        <v>0.8255528255528255</v>
      </c>
      <c r="S14" s="339">
        <f>L420-L84</f>
        <v>0.20006341127971761</v>
      </c>
    </row>
    <row r="15" spans="1:19" ht="66" x14ac:dyDescent="0.3">
      <c r="A15" s="1074" t="s">
        <v>2482</v>
      </c>
      <c r="B15" s="1074" t="s">
        <v>3405</v>
      </c>
      <c r="C15" s="1182" t="s">
        <v>4554</v>
      </c>
      <c r="D15" s="1078">
        <v>6</v>
      </c>
      <c r="E15" s="1083" t="s">
        <v>60</v>
      </c>
      <c r="F15" s="1071">
        <v>6811.17</v>
      </c>
      <c r="G15" s="1072">
        <v>40867.019999999997</v>
      </c>
      <c r="H15" s="1072"/>
      <c r="I15" s="1072">
        <v>8553.4599999999991</v>
      </c>
      <c r="J15" s="1072">
        <v>49420.480000000003</v>
      </c>
      <c r="K15" s="1119">
        <f t="shared" si="0"/>
        <v>3.6027497943073652E-2</v>
      </c>
      <c r="L15" s="1119">
        <f>L14+K15</f>
        <v>0.15650755159859242</v>
      </c>
      <c r="M15" s="1073" t="s">
        <v>3180</v>
      </c>
      <c r="P15" s="340" t="s">
        <v>2459</v>
      </c>
      <c r="Q15" s="341">
        <f>SUM(Q12:Q14)</f>
        <v>407</v>
      </c>
      <c r="R15" s="339">
        <f>SUM(R12:R14)</f>
        <v>1</v>
      </c>
      <c r="S15" s="342">
        <f>SUM(S12:S14)</f>
        <v>1.0000000000055251</v>
      </c>
    </row>
    <row r="16" spans="1:19" ht="26.4" x14ac:dyDescent="0.25">
      <c r="A16" s="1074" t="s">
        <v>3564</v>
      </c>
      <c r="B16" s="1074" t="s">
        <v>3565</v>
      </c>
      <c r="C16" s="1182" t="s">
        <v>4567</v>
      </c>
      <c r="D16" s="1086">
        <v>1</v>
      </c>
      <c r="E16" s="1088" t="s">
        <v>60</v>
      </c>
      <c r="F16" s="1071">
        <v>39781.333333333336</v>
      </c>
      <c r="G16" s="1072">
        <v>39781.33</v>
      </c>
      <c r="H16" s="1072"/>
      <c r="I16" s="1072">
        <v>8326.23</v>
      </c>
      <c r="J16" s="1072">
        <v>48107.56</v>
      </c>
      <c r="K16" s="1119">
        <f t="shared" si="0"/>
        <v>3.5070380112582719E-2</v>
      </c>
      <c r="L16" s="1119">
        <f t="shared" ref="L16:L79" si="1">L15+K16</f>
        <v>0.19157793171117515</v>
      </c>
      <c r="M16" s="1073" t="s">
        <v>3180</v>
      </c>
    </row>
    <row r="17" spans="1:19" ht="26.4" x14ac:dyDescent="0.3">
      <c r="A17" s="1074" t="s">
        <v>3679</v>
      </c>
      <c r="B17" s="1074" t="s">
        <v>3309</v>
      </c>
      <c r="C17" s="1182" t="s">
        <v>4542</v>
      </c>
      <c r="D17" s="1076">
        <v>276</v>
      </c>
      <c r="E17" s="1077" t="s">
        <v>237</v>
      </c>
      <c r="F17" s="1071">
        <v>117.82</v>
      </c>
      <c r="G17" s="1072">
        <v>32518.32</v>
      </c>
      <c r="H17" s="1072"/>
      <c r="I17" s="1072">
        <v>6806.08</v>
      </c>
      <c r="J17" s="1072">
        <v>39324.400000000001</v>
      </c>
      <c r="K17" s="1119">
        <f t="shared" si="0"/>
        <v>2.8667462155620615E-2</v>
      </c>
      <c r="L17" s="1119">
        <f t="shared" si="1"/>
        <v>0.22024539386679576</v>
      </c>
      <c r="M17" s="1073" t="s">
        <v>3180</v>
      </c>
    </row>
    <row r="18" spans="1:19" s="343" customFormat="1" ht="39.6" x14ac:dyDescent="0.3">
      <c r="A18" s="1074" t="s">
        <v>3786</v>
      </c>
      <c r="B18" s="1074" t="s">
        <v>3817</v>
      </c>
      <c r="C18" s="1182" t="s">
        <v>3888</v>
      </c>
      <c r="D18" s="1076">
        <v>48</v>
      </c>
      <c r="E18" s="1077" t="s">
        <v>60</v>
      </c>
      <c r="F18" s="1071">
        <v>578.51</v>
      </c>
      <c r="G18" s="1072">
        <v>27768.48</v>
      </c>
      <c r="H18" s="1072">
        <v>7485.51</v>
      </c>
      <c r="I18" s="1072"/>
      <c r="J18" s="1072">
        <v>35253.99</v>
      </c>
      <c r="K18" s="1119">
        <f t="shared" si="0"/>
        <v>2.5700135899330376E-2</v>
      </c>
      <c r="L18" s="1119">
        <f t="shared" si="1"/>
        <v>0.24594552976612613</v>
      </c>
      <c r="M18" s="1073" t="s">
        <v>3180</v>
      </c>
      <c r="N18" s="157"/>
      <c r="O18" s="157"/>
      <c r="P18" s="157"/>
      <c r="Q18" s="157"/>
      <c r="R18" s="157"/>
      <c r="S18" s="157"/>
    </row>
    <row r="19" spans="1:19" s="343" customFormat="1" ht="66" x14ac:dyDescent="0.25">
      <c r="A19" s="1074" t="s">
        <v>2481</v>
      </c>
      <c r="B19" s="1074" t="s">
        <v>3404</v>
      </c>
      <c r="C19" s="1182" t="s">
        <v>4553</v>
      </c>
      <c r="D19" s="1086">
        <v>3</v>
      </c>
      <c r="E19" s="1088" t="s">
        <v>60</v>
      </c>
      <c r="F19" s="1072">
        <v>8732.66</v>
      </c>
      <c r="G19" s="1071">
        <v>26197.98</v>
      </c>
      <c r="H19" s="1071"/>
      <c r="I19" s="1071">
        <v>5483.23</v>
      </c>
      <c r="J19" s="1082">
        <v>31681.21</v>
      </c>
      <c r="K19" s="1119">
        <f t="shared" si="0"/>
        <v>2.3095581591054647E-2</v>
      </c>
      <c r="L19" s="1119">
        <f t="shared" si="1"/>
        <v>0.26904111135718078</v>
      </c>
      <c r="M19" s="1073" t="s">
        <v>3180</v>
      </c>
      <c r="N19" s="157"/>
      <c r="O19" s="157"/>
      <c r="P19" s="157"/>
      <c r="Q19" s="157"/>
      <c r="R19" s="157"/>
      <c r="S19" s="157"/>
    </row>
    <row r="20" spans="1:19" s="343" customFormat="1" ht="26.4" x14ac:dyDescent="0.3">
      <c r="A20" s="1074" t="s">
        <v>3785</v>
      </c>
      <c r="B20" s="1074" t="s">
        <v>3816</v>
      </c>
      <c r="C20" s="1182" t="s">
        <v>3887</v>
      </c>
      <c r="D20" s="1176">
        <v>27</v>
      </c>
      <c r="E20" s="1080" t="s">
        <v>60</v>
      </c>
      <c r="F20" s="1072">
        <v>747.15</v>
      </c>
      <c r="G20" s="1071">
        <v>20173.05</v>
      </c>
      <c r="H20" s="1071">
        <v>5438.02</v>
      </c>
      <c r="I20" s="1071"/>
      <c r="J20" s="1082">
        <v>25611.07</v>
      </c>
      <c r="K20" s="1119">
        <f t="shared" si="0"/>
        <v>1.8670453458665623E-2</v>
      </c>
      <c r="L20" s="1119">
        <f t="shared" si="1"/>
        <v>0.28771156481584642</v>
      </c>
      <c r="M20" s="1073" t="s">
        <v>3180</v>
      </c>
      <c r="N20" s="157"/>
      <c r="O20" s="157"/>
      <c r="P20" s="157"/>
      <c r="Q20" s="157"/>
      <c r="R20" s="157"/>
      <c r="S20" s="157"/>
    </row>
    <row r="21" spans="1:19" s="343" customFormat="1" ht="39.6" x14ac:dyDescent="0.3">
      <c r="A21" s="1074" t="s">
        <v>3717</v>
      </c>
      <c r="B21" s="1074" t="s">
        <v>4572</v>
      </c>
      <c r="C21" s="1182" t="s">
        <v>4432</v>
      </c>
      <c r="D21" s="1183">
        <v>241.79</v>
      </c>
      <c r="E21" s="1080" t="s">
        <v>237</v>
      </c>
      <c r="F21" s="1072">
        <v>77.349999999999994</v>
      </c>
      <c r="G21" s="1071">
        <v>18702.45</v>
      </c>
      <c r="H21" s="1071">
        <v>5041.59</v>
      </c>
      <c r="I21" s="1071"/>
      <c r="J21" s="1082">
        <v>23744.04</v>
      </c>
      <c r="K21" s="1119">
        <f t="shared" si="0"/>
        <v>1.7309389796704898E-2</v>
      </c>
      <c r="L21" s="1119">
        <f t="shared" si="1"/>
        <v>0.3050209546125513</v>
      </c>
      <c r="M21" s="1073" t="s">
        <v>3180</v>
      </c>
      <c r="N21" s="157"/>
      <c r="O21" s="157"/>
      <c r="P21" s="157"/>
      <c r="Q21" s="157"/>
      <c r="R21" s="157"/>
      <c r="S21" s="157"/>
    </row>
    <row r="22" spans="1:19" s="343" customFormat="1" ht="13.8" x14ac:dyDescent="0.25">
      <c r="A22" s="1084" t="s">
        <v>2758</v>
      </c>
      <c r="B22" s="1084" t="s">
        <v>3305</v>
      </c>
      <c r="C22" s="1075" t="s">
        <v>2692</v>
      </c>
      <c r="D22" s="1184">
        <v>2794.2</v>
      </c>
      <c r="E22" s="1088" t="s">
        <v>583</v>
      </c>
      <c r="F22" s="1072">
        <v>6.64</v>
      </c>
      <c r="G22" s="1071">
        <v>18553.48</v>
      </c>
      <c r="H22" s="1071">
        <v>5001.4399999999996</v>
      </c>
      <c r="I22" s="1071"/>
      <c r="J22" s="1082">
        <v>23554.92</v>
      </c>
      <c r="K22" s="1119">
        <f t="shared" si="0"/>
        <v>1.7171521439072714E-2</v>
      </c>
      <c r="L22" s="1119">
        <f t="shared" si="1"/>
        <v>0.32219247605162399</v>
      </c>
      <c r="M22" s="1073" t="s">
        <v>3180</v>
      </c>
      <c r="N22" s="157"/>
      <c r="O22" s="157"/>
      <c r="P22" s="157"/>
      <c r="Q22" s="157"/>
      <c r="R22" s="157"/>
      <c r="S22" s="157"/>
    </row>
    <row r="23" spans="1:19" s="343" customFormat="1" ht="79.2" x14ac:dyDescent="0.3">
      <c r="A23" s="1074" t="s">
        <v>2889</v>
      </c>
      <c r="B23" s="1074" t="s">
        <v>3378</v>
      </c>
      <c r="C23" s="1182" t="s">
        <v>2884</v>
      </c>
      <c r="D23" s="1078">
        <v>99</v>
      </c>
      <c r="E23" s="1083" t="s">
        <v>60</v>
      </c>
      <c r="F23" s="1071">
        <v>184.19</v>
      </c>
      <c r="G23" s="1071">
        <v>18234.810000000001</v>
      </c>
      <c r="H23" s="1071">
        <v>4915.53</v>
      </c>
      <c r="I23" s="1071"/>
      <c r="J23" s="1071">
        <v>23150.34</v>
      </c>
      <c r="K23" s="1119">
        <f t="shared" si="0"/>
        <v>1.687658288085133E-2</v>
      </c>
      <c r="L23" s="1119">
        <f t="shared" si="1"/>
        <v>0.3390690589324753</v>
      </c>
      <c r="M23" s="1073" t="s">
        <v>3180</v>
      </c>
      <c r="N23" s="157"/>
      <c r="O23" s="157"/>
      <c r="P23" s="157"/>
      <c r="Q23" s="157"/>
      <c r="R23" s="157"/>
      <c r="S23" s="157"/>
    </row>
    <row r="24" spans="1:19" s="343" customFormat="1" ht="66" x14ac:dyDescent="0.3">
      <c r="A24" s="1081" t="s">
        <v>2810</v>
      </c>
      <c r="B24" s="1081" t="s">
        <v>3370</v>
      </c>
      <c r="C24" s="1182" t="s">
        <v>4547</v>
      </c>
      <c r="D24" s="1078">
        <v>238.61000000000004</v>
      </c>
      <c r="E24" s="1080" t="s">
        <v>237</v>
      </c>
      <c r="F24" s="1071">
        <v>79.680000000000007</v>
      </c>
      <c r="G24" s="1071">
        <v>19012.439999999999</v>
      </c>
      <c r="H24" s="1071"/>
      <c r="I24" s="1071">
        <v>3979.3</v>
      </c>
      <c r="J24" s="1071">
        <v>22991.74</v>
      </c>
      <c r="K24" s="1119">
        <f t="shared" si="0"/>
        <v>1.6760963583471553E-2</v>
      </c>
      <c r="L24" s="1119">
        <f t="shared" si="1"/>
        <v>0.35583002251594686</v>
      </c>
      <c r="M24" s="1073" t="s">
        <v>3180</v>
      </c>
      <c r="N24" s="157"/>
      <c r="O24" s="157"/>
      <c r="P24" s="157"/>
      <c r="Q24" s="157"/>
      <c r="R24" s="157"/>
      <c r="S24" s="157"/>
    </row>
    <row r="25" spans="1:19" s="343" customFormat="1" ht="13.8" x14ac:dyDescent="0.25">
      <c r="A25" s="1074" t="s">
        <v>2761</v>
      </c>
      <c r="B25" s="1074" t="s">
        <v>3327</v>
      </c>
      <c r="C25" s="1075" t="s">
        <v>2688</v>
      </c>
      <c r="D25" s="1076">
        <v>2559.9</v>
      </c>
      <c r="E25" s="1088" t="s">
        <v>583</v>
      </c>
      <c r="F25" s="1129">
        <v>7.04</v>
      </c>
      <c r="G25" s="1071">
        <v>18021.689999999999</v>
      </c>
      <c r="H25" s="1071">
        <v>4858.08</v>
      </c>
      <c r="I25" s="1071"/>
      <c r="J25" s="1071">
        <v>22879.77</v>
      </c>
      <c r="K25" s="1119">
        <f t="shared" si="0"/>
        <v>1.6679337525920393E-2</v>
      </c>
      <c r="L25" s="1119">
        <f t="shared" si="1"/>
        <v>0.37250936004186724</v>
      </c>
      <c r="M25" s="1073" t="s">
        <v>3180</v>
      </c>
      <c r="N25" s="157"/>
      <c r="O25" s="157"/>
      <c r="P25" s="157"/>
      <c r="Q25" s="157"/>
      <c r="R25" s="157"/>
      <c r="S25" s="157"/>
    </row>
    <row r="26" spans="1:19" s="343" customFormat="1" ht="39.6" x14ac:dyDescent="0.3">
      <c r="A26" s="1127" t="s">
        <v>2779</v>
      </c>
      <c r="B26" s="1127" t="s">
        <v>3514</v>
      </c>
      <c r="C26" s="1182" t="s">
        <v>3768</v>
      </c>
      <c r="D26" s="1076">
        <v>20</v>
      </c>
      <c r="E26" s="1185" t="s">
        <v>60</v>
      </c>
      <c r="F26" s="1087">
        <v>806.8</v>
      </c>
      <c r="G26" s="1087">
        <v>16136</v>
      </c>
      <c r="H26" s="1087">
        <v>4349.76</v>
      </c>
      <c r="I26" s="1087"/>
      <c r="J26" s="1087">
        <v>20485.759999999998</v>
      </c>
      <c r="K26" s="1119">
        <f t="shared" si="0"/>
        <v>1.4934105784935727E-2</v>
      </c>
      <c r="L26" s="1119">
        <f t="shared" si="1"/>
        <v>0.38744346582680295</v>
      </c>
      <c r="M26" s="1073" t="s">
        <v>3180</v>
      </c>
      <c r="N26" s="157"/>
      <c r="O26" s="157"/>
      <c r="P26" s="157"/>
      <c r="Q26" s="157"/>
      <c r="R26" s="157"/>
      <c r="S26" s="157"/>
    </row>
    <row r="27" spans="1:19" s="343" customFormat="1" ht="52.8" x14ac:dyDescent="0.3">
      <c r="A27" s="1074" t="s">
        <v>2537</v>
      </c>
      <c r="B27" s="1074" t="s">
        <v>3422</v>
      </c>
      <c r="C27" s="1182" t="s">
        <v>2533</v>
      </c>
      <c r="D27" s="1076">
        <v>504</v>
      </c>
      <c r="E27" s="1074" t="s">
        <v>210</v>
      </c>
      <c r="F27" s="1071">
        <v>30.64</v>
      </c>
      <c r="G27" s="1071">
        <v>15442.56</v>
      </c>
      <c r="H27" s="1071">
        <v>4162.83</v>
      </c>
      <c r="I27" s="1071"/>
      <c r="J27" s="1071">
        <v>19605.39</v>
      </c>
      <c r="K27" s="1119">
        <f t="shared" si="0"/>
        <v>1.4292316624568532E-2</v>
      </c>
      <c r="L27" s="1119">
        <f t="shared" si="1"/>
        <v>0.40173578245137148</v>
      </c>
      <c r="M27" s="1073" t="s">
        <v>3180</v>
      </c>
      <c r="N27" s="157"/>
      <c r="O27" s="157"/>
      <c r="P27" s="157"/>
      <c r="Q27" s="157"/>
      <c r="R27" s="157"/>
      <c r="S27" s="157"/>
    </row>
    <row r="28" spans="1:19" s="343" customFormat="1" ht="26.4" x14ac:dyDescent="0.3">
      <c r="A28" s="1074" t="s">
        <v>2610</v>
      </c>
      <c r="B28" s="1074" t="s">
        <v>4522</v>
      </c>
      <c r="C28" s="1182" t="s">
        <v>4082</v>
      </c>
      <c r="D28" s="1078">
        <v>1056</v>
      </c>
      <c r="E28" s="1083" t="s">
        <v>210</v>
      </c>
      <c r="F28" s="1071">
        <v>14.44</v>
      </c>
      <c r="G28" s="1071">
        <v>15248.64</v>
      </c>
      <c r="H28" s="1071">
        <v>4110.55</v>
      </c>
      <c r="I28" s="1071"/>
      <c r="J28" s="1071">
        <v>19359.189999999999</v>
      </c>
      <c r="K28" s="1119">
        <f t="shared" si="0"/>
        <v>1.4112836983869276E-2</v>
      </c>
      <c r="L28" s="1119">
        <f t="shared" si="1"/>
        <v>0.41584861943524076</v>
      </c>
      <c r="M28" s="1073" t="s">
        <v>3180</v>
      </c>
      <c r="N28" s="157"/>
      <c r="O28" s="157"/>
      <c r="P28" s="157"/>
      <c r="Q28" s="157"/>
      <c r="R28" s="157"/>
      <c r="S28" s="157"/>
    </row>
    <row r="29" spans="1:19" s="343" customFormat="1" ht="13.8" x14ac:dyDescent="0.25">
      <c r="A29" s="1074" t="s">
        <v>2313</v>
      </c>
      <c r="B29" s="1074" t="s">
        <v>4565</v>
      </c>
      <c r="C29" s="1182" t="s">
        <v>4624</v>
      </c>
      <c r="D29" s="1086">
        <v>704</v>
      </c>
      <c r="E29" s="1186" t="s">
        <v>2558</v>
      </c>
      <c r="F29" s="1071">
        <v>21.34</v>
      </c>
      <c r="G29" s="1089">
        <v>15023.36</v>
      </c>
      <c r="H29" s="1089">
        <v>4049.82</v>
      </c>
      <c r="I29" s="1089"/>
      <c r="J29" s="1089">
        <v>19073.18</v>
      </c>
      <c r="K29" s="1119">
        <f t="shared" si="0"/>
        <v>1.3904335878928604E-2</v>
      </c>
      <c r="L29" s="1119">
        <f t="shared" si="1"/>
        <v>0.42975295531416935</v>
      </c>
      <c r="M29" s="1073" t="s">
        <v>3180</v>
      </c>
      <c r="N29" s="157"/>
      <c r="O29" s="157"/>
      <c r="P29" s="157"/>
      <c r="Q29" s="157"/>
      <c r="R29" s="157"/>
      <c r="S29" s="157"/>
    </row>
    <row r="30" spans="1:19" s="343" customFormat="1" ht="26.4" x14ac:dyDescent="0.3">
      <c r="A30" s="1074" t="s">
        <v>2814</v>
      </c>
      <c r="B30" s="1074" t="s">
        <v>2981</v>
      </c>
      <c r="C30" s="1182" t="s">
        <v>4094</v>
      </c>
      <c r="D30" s="1078">
        <v>1343.1923000000002</v>
      </c>
      <c r="E30" s="1080" t="s">
        <v>237</v>
      </c>
      <c r="F30" s="1087">
        <v>11.11</v>
      </c>
      <c r="G30" s="1071">
        <v>14922.86</v>
      </c>
      <c r="H30" s="1071">
        <v>4022.73</v>
      </c>
      <c r="I30" s="1071"/>
      <c r="J30" s="1071">
        <v>18945.59</v>
      </c>
      <c r="K30" s="1119">
        <f t="shared" si="0"/>
        <v>1.3811322851484176E-2</v>
      </c>
      <c r="L30" s="1119">
        <f t="shared" si="1"/>
        <v>0.44356427816565352</v>
      </c>
      <c r="M30" s="1073" t="s">
        <v>3180</v>
      </c>
      <c r="N30" s="157"/>
      <c r="O30" s="157"/>
      <c r="P30" s="157"/>
      <c r="Q30" s="157"/>
      <c r="R30" s="157"/>
      <c r="S30" s="157"/>
    </row>
    <row r="31" spans="1:19" s="343" customFormat="1" ht="39.6" x14ac:dyDescent="0.3">
      <c r="A31" s="1074" t="s">
        <v>2774</v>
      </c>
      <c r="B31" s="1074" t="s">
        <v>4450</v>
      </c>
      <c r="C31" s="1182" t="s">
        <v>4429</v>
      </c>
      <c r="D31" s="1076">
        <v>116.29</v>
      </c>
      <c r="E31" s="1172" t="s">
        <v>237</v>
      </c>
      <c r="F31" s="1090">
        <v>127.59</v>
      </c>
      <c r="G31" s="1089">
        <v>14837.44</v>
      </c>
      <c r="H31" s="1089">
        <v>3999.71</v>
      </c>
      <c r="I31" s="1089"/>
      <c r="J31" s="1089">
        <v>18837.150000000001</v>
      </c>
      <c r="K31" s="1119">
        <f t="shared" si="0"/>
        <v>1.3732270161648973E-2</v>
      </c>
      <c r="L31" s="1119">
        <f t="shared" si="1"/>
        <v>0.45729654832730249</v>
      </c>
      <c r="M31" s="1073" t="s">
        <v>3180</v>
      </c>
      <c r="N31" s="157"/>
      <c r="O31" s="157"/>
      <c r="P31" s="157"/>
      <c r="Q31" s="157"/>
      <c r="R31" s="157"/>
      <c r="S31" s="157"/>
    </row>
    <row r="32" spans="1:19" ht="13.8" x14ac:dyDescent="0.25">
      <c r="A32" s="1074" t="s">
        <v>2811</v>
      </c>
      <c r="B32" s="1074" t="s">
        <v>3006</v>
      </c>
      <c r="C32" s="1182" t="s">
        <v>2721</v>
      </c>
      <c r="D32" s="1076">
        <v>247.64000000000001</v>
      </c>
      <c r="E32" s="1079" t="s">
        <v>237</v>
      </c>
      <c r="F32" s="1071">
        <v>56.01</v>
      </c>
      <c r="G32" s="1071">
        <v>13870.31</v>
      </c>
      <c r="H32" s="1071">
        <v>3739</v>
      </c>
      <c r="I32" s="1071"/>
      <c r="J32" s="1071">
        <v>17609.310000000001</v>
      </c>
      <c r="K32" s="1119">
        <f t="shared" si="0"/>
        <v>1.2837175596108056E-2</v>
      </c>
      <c r="L32" s="1119">
        <f t="shared" si="1"/>
        <v>0.47013372392341052</v>
      </c>
      <c r="M32" s="1073" t="s">
        <v>3180</v>
      </c>
    </row>
    <row r="33" spans="1:19" s="343" customFormat="1" ht="14.4" x14ac:dyDescent="0.3">
      <c r="A33" s="1074" t="s">
        <v>3072</v>
      </c>
      <c r="B33" s="1074" t="s">
        <v>4536</v>
      </c>
      <c r="C33" s="1182" t="s">
        <v>4537</v>
      </c>
      <c r="D33" s="1076">
        <v>1169.27</v>
      </c>
      <c r="E33" s="1085" t="s">
        <v>8</v>
      </c>
      <c r="F33" s="1071">
        <v>11.39</v>
      </c>
      <c r="G33" s="1071">
        <v>13317.98</v>
      </c>
      <c r="H33" s="1071">
        <v>3590.11</v>
      </c>
      <c r="I33" s="1071"/>
      <c r="J33" s="1071">
        <v>16908.09</v>
      </c>
      <c r="K33" s="1119">
        <f t="shared" si="0"/>
        <v>1.2325986669824011E-2</v>
      </c>
      <c r="L33" s="1119">
        <f t="shared" si="1"/>
        <v>0.4824597105932345</v>
      </c>
      <c r="M33" s="1073" t="s">
        <v>3180</v>
      </c>
      <c r="N33" s="157"/>
      <c r="O33" s="157"/>
      <c r="P33" s="157"/>
      <c r="Q33" s="157"/>
      <c r="R33" s="157"/>
      <c r="S33" s="157"/>
    </row>
    <row r="34" spans="1:19" s="343" customFormat="1" ht="13.8" x14ac:dyDescent="0.25">
      <c r="A34" s="1074" t="s">
        <v>2337</v>
      </c>
      <c r="B34" s="1074" t="s">
        <v>4566</v>
      </c>
      <c r="C34" s="1182" t="s">
        <v>4623</v>
      </c>
      <c r="D34" s="1086">
        <v>176</v>
      </c>
      <c r="E34" s="1088" t="s">
        <v>2558</v>
      </c>
      <c r="F34" s="1071">
        <v>72.44</v>
      </c>
      <c r="G34" s="1071">
        <v>12749.44</v>
      </c>
      <c r="H34" s="1071">
        <v>3436.85</v>
      </c>
      <c r="I34" s="1071"/>
      <c r="J34" s="1071">
        <v>16186.29</v>
      </c>
      <c r="K34" s="1119">
        <f t="shared" si="0"/>
        <v>1.1799794936856008E-2</v>
      </c>
      <c r="L34" s="1119">
        <f t="shared" si="1"/>
        <v>0.49425950553009051</v>
      </c>
      <c r="M34" s="1073" t="s">
        <v>3180</v>
      </c>
      <c r="N34" s="157"/>
      <c r="O34" s="157"/>
      <c r="P34" s="157"/>
      <c r="Q34" s="157"/>
      <c r="R34" s="157"/>
      <c r="S34" s="157"/>
    </row>
    <row r="35" spans="1:19" s="343" customFormat="1" ht="26.4" x14ac:dyDescent="0.3">
      <c r="A35" s="1091" t="s">
        <v>3231</v>
      </c>
      <c r="B35" s="1091" t="s">
        <v>3233</v>
      </c>
      <c r="C35" s="1092" t="s">
        <v>4050</v>
      </c>
      <c r="D35" s="1093">
        <v>254.98000000000005</v>
      </c>
      <c r="E35" s="1106" t="s">
        <v>237</v>
      </c>
      <c r="F35" s="1095">
        <v>47.62</v>
      </c>
      <c r="G35" s="1095">
        <v>12142.14</v>
      </c>
      <c r="H35" s="1095">
        <v>3273.14</v>
      </c>
      <c r="I35" s="1095"/>
      <c r="J35" s="1095">
        <v>15415.28</v>
      </c>
      <c r="K35" s="1120">
        <f t="shared" si="0"/>
        <v>1.1237729145728742E-2</v>
      </c>
      <c r="L35" s="1120">
        <f t="shared" si="1"/>
        <v>0.50549723467581931</v>
      </c>
      <c r="M35" s="1096" t="s">
        <v>3181</v>
      </c>
      <c r="N35" s="157"/>
      <c r="O35" s="157"/>
      <c r="P35" s="157"/>
      <c r="Q35" s="157"/>
      <c r="R35" s="157"/>
      <c r="S35" s="157"/>
    </row>
    <row r="36" spans="1:19" s="343" customFormat="1" ht="26.4" x14ac:dyDescent="0.3">
      <c r="A36" s="1091" t="s">
        <v>2828</v>
      </c>
      <c r="B36" s="1091" t="s">
        <v>3906</v>
      </c>
      <c r="C36" s="1128" t="s">
        <v>4549</v>
      </c>
      <c r="D36" s="1093">
        <v>23.05</v>
      </c>
      <c r="E36" s="1091" t="s">
        <v>210</v>
      </c>
      <c r="F36" s="1098">
        <v>548.6</v>
      </c>
      <c r="G36" s="1095">
        <v>12645.23</v>
      </c>
      <c r="H36" s="1095"/>
      <c r="I36" s="1095">
        <v>2646.64</v>
      </c>
      <c r="J36" s="1099">
        <v>15291.87</v>
      </c>
      <c r="K36" s="1120">
        <f t="shared" si="0"/>
        <v>1.1147763335579696E-2</v>
      </c>
      <c r="L36" s="1120">
        <f t="shared" si="1"/>
        <v>0.51664499801139896</v>
      </c>
      <c r="M36" s="1096" t="s">
        <v>3181</v>
      </c>
      <c r="N36" s="157"/>
      <c r="O36" s="157"/>
      <c r="P36" s="157"/>
      <c r="Q36" s="157"/>
      <c r="R36" s="157"/>
      <c r="S36" s="157"/>
    </row>
    <row r="37" spans="1:19" s="343" customFormat="1" ht="66" x14ac:dyDescent="0.3">
      <c r="A37" s="1091" t="s">
        <v>3246</v>
      </c>
      <c r="B37" s="1091" t="s">
        <v>3407</v>
      </c>
      <c r="C37" s="1128" t="s">
        <v>4520</v>
      </c>
      <c r="D37" s="1097">
        <v>1</v>
      </c>
      <c r="E37" s="1097" t="s">
        <v>60</v>
      </c>
      <c r="F37" s="1095">
        <v>12322.6</v>
      </c>
      <c r="G37" s="1095">
        <v>12322.6</v>
      </c>
      <c r="H37" s="1095"/>
      <c r="I37" s="1095">
        <v>2579.12</v>
      </c>
      <c r="J37" s="1095">
        <v>14901.72</v>
      </c>
      <c r="K37" s="1120">
        <f t="shared" si="0"/>
        <v>1.0863344238021554E-2</v>
      </c>
      <c r="L37" s="1120">
        <f t="shared" si="1"/>
        <v>0.52750834224942056</v>
      </c>
      <c r="M37" s="1096" t="s">
        <v>3181</v>
      </c>
      <c r="N37" s="157"/>
      <c r="O37" s="157"/>
      <c r="P37" s="157"/>
      <c r="Q37" s="157"/>
      <c r="R37" s="157"/>
      <c r="S37" s="157"/>
    </row>
    <row r="38" spans="1:19" s="343" customFormat="1" ht="26.4" x14ac:dyDescent="0.3">
      <c r="A38" s="1091" t="s">
        <v>4568</v>
      </c>
      <c r="B38" s="1091" t="s">
        <v>4571</v>
      </c>
      <c r="C38" s="1128" t="s">
        <v>4569</v>
      </c>
      <c r="D38" s="1093">
        <v>1691.7999999999986</v>
      </c>
      <c r="E38" s="1181" t="s">
        <v>210</v>
      </c>
      <c r="F38" s="1095">
        <v>6.9</v>
      </c>
      <c r="G38" s="1095">
        <v>11673.42</v>
      </c>
      <c r="H38" s="1095">
        <v>3146.79</v>
      </c>
      <c r="I38" s="1095"/>
      <c r="J38" s="1095">
        <v>14820.21</v>
      </c>
      <c r="K38" s="1120">
        <f t="shared" si="0"/>
        <v>1.0803923500761618E-2</v>
      </c>
      <c r="L38" s="1120">
        <f t="shared" si="1"/>
        <v>0.53831226575018221</v>
      </c>
      <c r="M38" s="1096" t="s">
        <v>3181</v>
      </c>
      <c r="N38" s="157"/>
      <c r="O38" s="157"/>
      <c r="P38" s="157"/>
      <c r="Q38" s="157"/>
      <c r="R38" s="157"/>
      <c r="S38" s="157"/>
    </row>
    <row r="39" spans="1:19" s="343" customFormat="1" ht="26.4" x14ac:dyDescent="0.3">
      <c r="A39" s="1091" t="s">
        <v>3789</v>
      </c>
      <c r="B39" s="1091" t="s">
        <v>3818</v>
      </c>
      <c r="C39" s="1128" t="s">
        <v>3889</v>
      </c>
      <c r="D39" s="1091">
        <v>21</v>
      </c>
      <c r="E39" s="1094" t="s">
        <v>60</v>
      </c>
      <c r="F39" s="1095">
        <v>511.18</v>
      </c>
      <c r="G39" s="1095">
        <v>10734.78</v>
      </c>
      <c r="H39" s="1095">
        <v>2893.76</v>
      </c>
      <c r="I39" s="1095"/>
      <c r="J39" s="1095">
        <v>13628.54</v>
      </c>
      <c r="K39" s="1120">
        <f t="shared" si="0"/>
        <v>9.9351968418173384E-3</v>
      </c>
      <c r="L39" s="1120">
        <f t="shared" si="1"/>
        <v>0.54824746259199952</v>
      </c>
      <c r="M39" s="1096" t="s">
        <v>3181</v>
      </c>
      <c r="N39" s="157"/>
      <c r="O39" s="157"/>
      <c r="P39" s="157"/>
      <c r="Q39" s="157"/>
      <c r="R39" s="157"/>
      <c r="S39" s="157"/>
    </row>
    <row r="40" spans="1:19" s="343" customFormat="1" ht="52.8" x14ac:dyDescent="0.3">
      <c r="A40" s="1091" t="s">
        <v>3729</v>
      </c>
      <c r="B40" s="1091" t="s">
        <v>3907</v>
      </c>
      <c r="C40" s="1128" t="s">
        <v>4582</v>
      </c>
      <c r="D40" s="1113">
        <v>18.45</v>
      </c>
      <c r="E40" s="1105" t="s">
        <v>210</v>
      </c>
      <c r="F40" s="1095">
        <v>590.4</v>
      </c>
      <c r="G40" s="1095">
        <v>10892.88</v>
      </c>
      <c r="H40" s="1095"/>
      <c r="I40" s="1095">
        <v>2279.87</v>
      </c>
      <c r="J40" s="1095">
        <v>13172.75</v>
      </c>
      <c r="K40" s="1120">
        <f t="shared" si="0"/>
        <v>9.6029262267307691E-3</v>
      </c>
      <c r="L40" s="1120">
        <f t="shared" si="1"/>
        <v>0.55785038881873028</v>
      </c>
      <c r="M40" s="1096" t="s">
        <v>3181</v>
      </c>
      <c r="N40" s="157"/>
      <c r="O40" s="157"/>
      <c r="P40" s="157"/>
      <c r="Q40" s="157"/>
      <c r="R40" s="157"/>
      <c r="S40" s="157"/>
    </row>
    <row r="41" spans="1:19" s="343" customFormat="1" ht="66" x14ac:dyDescent="0.3">
      <c r="A41" s="1110" t="s">
        <v>2483</v>
      </c>
      <c r="B41" s="1110" t="s">
        <v>3406</v>
      </c>
      <c r="C41" s="1128" t="s">
        <v>4555</v>
      </c>
      <c r="D41" s="1093">
        <v>2</v>
      </c>
      <c r="E41" s="1181" t="s">
        <v>60</v>
      </c>
      <c r="F41" s="1104">
        <v>5286.79</v>
      </c>
      <c r="G41" s="1104">
        <v>10573.58</v>
      </c>
      <c r="H41" s="1104"/>
      <c r="I41" s="1104">
        <v>2213.0500000000002</v>
      </c>
      <c r="J41" s="1104">
        <v>12786.63</v>
      </c>
      <c r="K41" s="1120">
        <f t="shared" si="0"/>
        <v>9.321444996565063E-3</v>
      </c>
      <c r="L41" s="1120">
        <f t="shared" si="1"/>
        <v>0.56717183381529535</v>
      </c>
      <c r="M41" s="1096" t="s">
        <v>3181</v>
      </c>
      <c r="N41" s="157"/>
      <c r="O41" s="157"/>
      <c r="P41" s="157"/>
      <c r="Q41" s="157"/>
      <c r="R41" s="157"/>
      <c r="S41" s="157"/>
    </row>
    <row r="42" spans="1:19" s="343" customFormat="1" ht="66" x14ac:dyDescent="0.3">
      <c r="A42" s="1091" t="s">
        <v>4545</v>
      </c>
      <c r="B42" s="1091" t="s">
        <v>3370</v>
      </c>
      <c r="C42" s="1128" t="s">
        <v>4546</v>
      </c>
      <c r="D42" s="1093">
        <v>238.61000000000004</v>
      </c>
      <c r="E42" s="1091" t="s">
        <v>237</v>
      </c>
      <c r="F42" s="1098">
        <v>39.97</v>
      </c>
      <c r="G42" s="1095">
        <v>9537.24</v>
      </c>
      <c r="H42" s="1095">
        <v>2570.94</v>
      </c>
      <c r="I42" s="1095"/>
      <c r="J42" s="1095">
        <v>12108.18</v>
      </c>
      <c r="K42" s="1120">
        <f t="shared" si="0"/>
        <v>8.8268553855479649E-3</v>
      </c>
      <c r="L42" s="1120">
        <f t="shared" si="1"/>
        <v>0.57599868920084329</v>
      </c>
      <c r="M42" s="1096" t="s">
        <v>3181</v>
      </c>
      <c r="N42" s="157"/>
      <c r="O42" s="157"/>
      <c r="P42" s="157"/>
      <c r="Q42" s="157"/>
      <c r="R42" s="157"/>
      <c r="S42" s="157"/>
    </row>
    <row r="43" spans="1:19" s="343" customFormat="1" ht="66" x14ac:dyDescent="0.3">
      <c r="A43" s="1091" t="s">
        <v>2480</v>
      </c>
      <c r="B43" s="1091" t="s">
        <v>3403</v>
      </c>
      <c r="C43" s="1128" t="s">
        <v>4552</v>
      </c>
      <c r="D43" s="1093">
        <v>1</v>
      </c>
      <c r="E43" s="1108" t="s">
        <v>60</v>
      </c>
      <c r="F43" s="1095">
        <v>10009</v>
      </c>
      <c r="G43" s="1095">
        <v>10009</v>
      </c>
      <c r="H43" s="1095"/>
      <c r="I43" s="1095">
        <v>2094.88</v>
      </c>
      <c r="J43" s="1095">
        <v>12103.88</v>
      </c>
      <c r="K43" s="1120">
        <f t="shared" si="0"/>
        <v>8.8237206883302281E-3</v>
      </c>
      <c r="L43" s="1120">
        <f t="shared" si="1"/>
        <v>0.58482240988917356</v>
      </c>
      <c r="M43" s="1096" t="s">
        <v>3181</v>
      </c>
      <c r="N43" s="157"/>
      <c r="O43" s="157"/>
      <c r="P43" s="157"/>
      <c r="Q43" s="157"/>
      <c r="R43" s="157"/>
      <c r="S43" s="157"/>
    </row>
    <row r="44" spans="1:19" s="343" customFormat="1" ht="52.8" x14ac:dyDescent="0.25">
      <c r="A44" s="1091" t="s">
        <v>2612</v>
      </c>
      <c r="B44" s="1091" t="s">
        <v>4495</v>
      </c>
      <c r="C44" s="1128" t="s">
        <v>4498</v>
      </c>
      <c r="D44" s="1093">
        <v>5504.4</v>
      </c>
      <c r="E44" s="1102" t="s">
        <v>210</v>
      </c>
      <c r="F44" s="1095">
        <v>1.71</v>
      </c>
      <c r="G44" s="1095">
        <v>9412.52</v>
      </c>
      <c r="H44" s="1095">
        <v>2537.3200000000002</v>
      </c>
      <c r="I44" s="1095"/>
      <c r="J44" s="1099">
        <v>11949.84</v>
      </c>
      <c r="K44" s="1120">
        <f t="shared" si="0"/>
        <v>8.7114256279999542E-3</v>
      </c>
      <c r="L44" s="1120">
        <f t="shared" si="1"/>
        <v>0.59353383551717354</v>
      </c>
      <c r="M44" s="1096" t="s">
        <v>3181</v>
      </c>
      <c r="N44" s="157"/>
      <c r="O44" s="157"/>
      <c r="P44" s="157"/>
      <c r="Q44" s="157"/>
      <c r="R44" s="157"/>
      <c r="S44" s="157"/>
    </row>
    <row r="45" spans="1:19" s="343" customFormat="1" ht="39.6" x14ac:dyDescent="0.3">
      <c r="A45" s="1109" t="s">
        <v>2827</v>
      </c>
      <c r="B45" s="1187" t="s">
        <v>3371</v>
      </c>
      <c r="C45" s="1128" t="s">
        <v>4449</v>
      </c>
      <c r="D45" s="1113">
        <v>425.79</v>
      </c>
      <c r="E45" s="1101" t="s">
        <v>210</v>
      </c>
      <c r="F45" s="1095">
        <v>21.79</v>
      </c>
      <c r="G45" s="1095">
        <v>9277.9599999999991</v>
      </c>
      <c r="H45" s="1095">
        <v>2501.04</v>
      </c>
      <c r="I45" s="1095"/>
      <c r="J45" s="1099">
        <v>11779</v>
      </c>
      <c r="K45" s="1120">
        <f t="shared" ref="K45:K76" si="2">J45/$J$421</f>
        <v>8.5868833785399199E-3</v>
      </c>
      <c r="L45" s="1120">
        <f t="shared" si="1"/>
        <v>0.6021207188957135</v>
      </c>
      <c r="M45" s="1096" t="s">
        <v>3181</v>
      </c>
      <c r="N45" s="157"/>
      <c r="O45" s="157"/>
      <c r="P45" s="157"/>
      <c r="Q45" s="157"/>
      <c r="R45" s="157"/>
      <c r="S45" s="157"/>
    </row>
    <row r="46" spans="1:19" s="343" customFormat="1" ht="13.8" x14ac:dyDescent="0.3">
      <c r="A46" s="1091" t="s">
        <v>2759</v>
      </c>
      <c r="B46" s="1091" t="s">
        <v>3306</v>
      </c>
      <c r="C46" s="1092" t="s">
        <v>3030</v>
      </c>
      <c r="D46" s="1093">
        <v>1288.8</v>
      </c>
      <c r="E46" s="1091" t="s">
        <v>583</v>
      </c>
      <c r="F46" s="1095">
        <v>7.02</v>
      </c>
      <c r="G46" s="1095">
        <v>9047.3700000000008</v>
      </c>
      <c r="H46" s="1095">
        <v>2438.88</v>
      </c>
      <c r="I46" s="1095"/>
      <c r="J46" s="1095">
        <v>11486.25</v>
      </c>
      <c r="K46" s="1120">
        <f t="shared" si="2"/>
        <v>8.3734688179602813E-3</v>
      </c>
      <c r="L46" s="1120">
        <f t="shared" si="1"/>
        <v>0.61049418771367381</v>
      </c>
      <c r="M46" s="1096" t="s">
        <v>3181</v>
      </c>
      <c r="N46" s="157"/>
      <c r="O46" s="157"/>
      <c r="P46" s="157"/>
      <c r="Q46" s="157"/>
      <c r="R46" s="157"/>
      <c r="S46" s="157"/>
    </row>
    <row r="47" spans="1:19" s="343" customFormat="1" ht="52.8" x14ac:dyDescent="0.3">
      <c r="A47" s="1091" t="s">
        <v>2536</v>
      </c>
      <c r="B47" s="1091" t="s">
        <v>3421</v>
      </c>
      <c r="C47" s="1128" t="s">
        <v>2532</v>
      </c>
      <c r="D47" s="1097">
        <v>346</v>
      </c>
      <c r="E47" s="1100" t="s">
        <v>210</v>
      </c>
      <c r="F47" s="1095">
        <v>25.22</v>
      </c>
      <c r="G47" s="1095">
        <v>8726.1200000000008</v>
      </c>
      <c r="H47" s="1095">
        <v>2352.29</v>
      </c>
      <c r="I47" s="1095"/>
      <c r="J47" s="1095">
        <v>11078.41</v>
      </c>
      <c r="K47" s="1120">
        <f t="shared" si="2"/>
        <v>8.07615372184824E-3</v>
      </c>
      <c r="L47" s="1120">
        <f t="shared" si="1"/>
        <v>0.61857034143552203</v>
      </c>
      <c r="M47" s="1096" t="s">
        <v>3181</v>
      </c>
      <c r="N47" s="157"/>
      <c r="O47" s="157"/>
      <c r="P47" s="157"/>
      <c r="Q47" s="157"/>
      <c r="R47" s="157"/>
      <c r="S47" s="157"/>
    </row>
    <row r="48" spans="1:19" s="343" customFormat="1" ht="13.8" x14ac:dyDescent="0.3">
      <c r="A48" s="1091" t="s">
        <v>2760</v>
      </c>
      <c r="B48" s="1091" t="s">
        <v>3326</v>
      </c>
      <c r="C48" s="1092" t="s">
        <v>2687</v>
      </c>
      <c r="D48" s="1107">
        <v>1251.2</v>
      </c>
      <c r="E48" s="1108" t="s">
        <v>583</v>
      </c>
      <c r="F48" s="1095">
        <v>6.97</v>
      </c>
      <c r="G48" s="1095">
        <v>8720.86</v>
      </c>
      <c r="H48" s="1095">
        <v>2350.87</v>
      </c>
      <c r="I48" s="1095"/>
      <c r="J48" s="1095">
        <v>11071.73</v>
      </c>
      <c r="K48" s="1120">
        <f t="shared" si="2"/>
        <v>8.0712840061704545E-3</v>
      </c>
      <c r="L48" s="1120">
        <f t="shared" si="1"/>
        <v>0.62664162544169244</v>
      </c>
      <c r="M48" s="1096" t="s">
        <v>3181</v>
      </c>
      <c r="N48" s="157"/>
      <c r="O48" s="157"/>
      <c r="P48" s="157"/>
      <c r="Q48" s="157"/>
      <c r="R48" s="157"/>
      <c r="S48" s="157"/>
    </row>
    <row r="49" spans="1:19" s="343" customFormat="1" ht="26.4" x14ac:dyDescent="0.3">
      <c r="A49" s="1105" t="s">
        <v>4477</v>
      </c>
      <c r="B49" s="1105" t="s">
        <v>4483</v>
      </c>
      <c r="C49" s="1128" t="s">
        <v>4478</v>
      </c>
      <c r="D49" s="1093">
        <v>243</v>
      </c>
      <c r="E49" s="1101" t="s">
        <v>237</v>
      </c>
      <c r="F49" s="1095">
        <v>34.32</v>
      </c>
      <c r="G49" s="1095">
        <v>8339.76</v>
      </c>
      <c r="H49" s="1095">
        <v>2248.13</v>
      </c>
      <c r="I49" s="1095"/>
      <c r="J49" s="1095">
        <v>10587.89</v>
      </c>
      <c r="K49" s="1120">
        <f t="shared" si="2"/>
        <v>7.7185649592332985E-3</v>
      </c>
      <c r="L49" s="1120">
        <f t="shared" si="1"/>
        <v>0.63436019040092573</v>
      </c>
      <c r="M49" s="1096" t="s">
        <v>3181</v>
      </c>
      <c r="N49" s="157"/>
      <c r="O49" s="157"/>
      <c r="P49" s="157"/>
      <c r="Q49" s="157"/>
      <c r="R49" s="157"/>
      <c r="S49" s="157"/>
    </row>
    <row r="50" spans="1:19" s="343" customFormat="1" ht="26.4" x14ac:dyDescent="0.3">
      <c r="A50" s="1091" t="s">
        <v>4540</v>
      </c>
      <c r="B50" s="1091" t="s">
        <v>3823</v>
      </c>
      <c r="C50" s="1128" t="s">
        <v>4541</v>
      </c>
      <c r="D50" s="1107">
        <v>276</v>
      </c>
      <c r="E50" s="1130" t="s">
        <v>237</v>
      </c>
      <c r="F50" s="1095">
        <v>28.97</v>
      </c>
      <c r="G50" s="1095">
        <v>7995.72</v>
      </c>
      <c r="H50" s="1095">
        <v>2155.39</v>
      </c>
      <c r="I50" s="1095"/>
      <c r="J50" s="1095">
        <v>10151.11</v>
      </c>
      <c r="K50" s="1120">
        <f t="shared" si="2"/>
        <v>7.4001526218465371E-3</v>
      </c>
      <c r="L50" s="1120">
        <f t="shared" si="1"/>
        <v>0.64176034302277229</v>
      </c>
      <c r="M50" s="1096" t="s">
        <v>3181</v>
      </c>
      <c r="N50" s="157"/>
      <c r="O50" s="157"/>
      <c r="P50" s="157"/>
      <c r="Q50" s="157"/>
      <c r="R50" s="157"/>
      <c r="S50" s="157"/>
    </row>
    <row r="51" spans="1:19" s="343" customFormat="1" ht="26.4" x14ac:dyDescent="0.25">
      <c r="A51" s="1091" t="s">
        <v>4312</v>
      </c>
      <c r="B51" s="1091" t="s">
        <v>4323</v>
      </c>
      <c r="C51" s="1128" t="s">
        <v>4028</v>
      </c>
      <c r="D51" s="1111">
        <v>19</v>
      </c>
      <c r="E51" s="1102" t="s">
        <v>60</v>
      </c>
      <c r="F51" s="1095">
        <v>402.86</v>
      </c>
      <c r="G51" s="1095">
        <v>7654.34</v>
      </c>
      <c r="H51" s="1095">
        <v>2063.37</v>
      </c>
      <c r="I51" s="1095"/>
      <c r="J51" s="1095">
        <v>9717.7099999999991</v>
      </c>
      <c r="K51" s="1120">
        <f t="shared" si="2"/>
        <v>7.084204302272786E-3</v>
      </c>
      <c r="L51" s="1120">
        <f t="shared" si="1"/>
        <v>0.64884454732504504</v>
      </c>
      <c r="M51" s="1096" t="s">
        <v>3181</v>
      </c>
      <c r="N51" s="157"/>
      <c r="O51" s="157"/>
      <c r="P51" s="157"/>
      <c r="Q51" s="157"/>
      <c r="R51" s="157"/>
      <c r="S51" s="157"/>
    </row>
    <row r="52" spans="1:19" s="343" customFormat="1" ht="13.8" x14ac:dyDescent="0.3">
      <c r="A52" s="1091" t="s">
        <v>2872</v>
      </c>
      <c r="B52" s="1091" t="s">
        <v>3287</v>
      </c>
      <c r="C52" s="1128" t="s">
        <v>2868</v>
      </c>
      <c r="D52" s="1107">
        <v>306</v>
      </c>
      <c r="E52" s="1108" t="s">
        <v>60</v>
      </c>
      <c r="F52" s="1095">
        <v>24.5</v>
      </c>
      <c r="G52" s="1095">
        <v>7497</v>
      </c>
      <c r="H52" s="1095">
        <v>2020.95</v>
      </c>
      <c r="I52" s="1095"/>
      <c r="J52" s="1095">
        <v>9517.9500000000007</v>
      </c>
      <c r="K52" s="1120">
        <f t="shared" si="2"/>
        <v>6.9385793915250895E-3</v>
      </c>
      <c r="L52" s="1120">
        <f t="shared" si="1"/>
        <v>0.65578312671657013</v>
      </c>
      <c r="M52" s="1096" t="s">
        <v>3181</v>
      </c>
      <c r="N52" s="157"/>
      <c r="O52" s="157"/>
      <c r="P52" s="157"/>
      <c r="Q52" s="157"/>
      <c r="R52" s="157"/>
      <c r="S52" s="157"/>
    </row>
    <row r="53" spans="1:19" s="343" customFormat="1" ht="39.6" x14ac:dyDescent="0.3">
      <c r="A53" s="1091" t="s">
        <v>4007</v>
      </c>
      <c r="B53" s="1091" t="s">
        <v>4573</v>
      </c>
      <c r="C53" s="1128" t="s">
        <v>4006</v>
      </c>
      <c r="D53" s="1097">
        <v>87.7</v>
      </c>
      <c r="E53" s="1097" t="s">
        <v>237</v>
      </c>
      <c r="F53" s="1095">
        <v>84.31</v>
      </c>
      <c r="G53" s="1095">
        <v>7393.98</v>
      </c>
      <c r="H53" s="1095">
        <v>1993.18</v>
      </c>
      <c r="I53" s="1095"/>
      <c r="J53" s="1095">
        <v>9387.16</v>
      </c>
      <c r="K53" s="1120">
        <f t="shared" si="2"/>
        <v>6.843233566151183E-3</v>
      </c>
      <c r="L53" s="1120">
        <f t="shared" si="1"/>
        <v>0.66262636028272126</v>
      </c>
      <c r="M53" s="1096" t="s">
        <v>3181</v>
      </c>
      <c r="N53" s="157"/>
      <c r="O53" s="157"/>
      <c r="P53" s="157"/>
      <c r="Q53" s="157"/>
      <c r="R53" s="157"/>
      <c r="S53" s="157"/>
    </row>
    <row r="54" spans="1:19" s="343" customFormat="1" ht="26.4" x14ac:dyDescent="0.3">
      <c r="A54" s="1091" t="s">
        <v>2501</v>
      </c>
      <c r="B54" s="1091" t="s">
        <v>3408</v>
      </c>
      <c r="C54" s="1128" t="s">
        <v>2493</v>
      </c>
      <c r="D54" s="1097">
        <v>402</v>
      </c>
      <c r="E54" s="1108" t="s">
        <v>583</v>
      </c>
      <c r="F54" s="1095">
        <v>18.309999999999999</v>
      </c>
      <c r="G54" s="1095">
        <v>7360.62</v>
      </c>
      <c r="H54" s="1095">
        <v>1984.19</v>
      </c>
      <c r="I54" s="1095"/>
      <c r="J54" s="1095">
        <v>9344.81</v>
      </c>
      <c r="K54" s="1120">
        <f t="shared" si="2"/>
        <v>6.8123604435532401E-3</v>
      </c>
      <c r="L54" s="1120">
        <f t="shared" si="1"/>
        <v>0.66943872072627453</v>
      </c>
      <c r="M54" s="1096" t="s">
        <v>3181</v>
      </c>
      <c r="N54" s="157"/>
      <c r="O54" s="157"/>
      <c r="P54" s="157"/>
      <c r="Q54" s="157"/>
      <c r="R54" s="157"/>
      <c r="S54" s="157"/>
    </row>
    <row r="55" spans="1:19" s="343" customFormat="1" ht="26.4" x14ac:dyDescent="0.3">
      <c r="A55" s="1091" t="s">
        <v>2614</v>
      </c>
      <c r="B55" s="1091" t="s">
        <v>4504</v>
      </c>
      <c r="C55" s="1128" t="s">
        <v>2879</v>
      </c>
      <c r="D55" s="1093">
        <v>1984.3999999999996</v>
      </c>
      <c r="E55" s="1106" t="s">
        <v>210</v>
      </c>
      <c r="F55" s="1095">
        <v>3.56</v>
      </c>
      <c r="G55" s="1095">
        <v>7064.46</v>
      </c>
      <c r="H55" s="1095">
        <v>1904.35</v>
      </c>
      <c r="I55" s="1095"/>
      <c r="J55" s="1095">
        <v>8968.81</v>
      </c>
      <c r="K55" s="1120">
        <f t="shared" si="2"/>
        <v>6.5382566868395116E-3</v>
      </c>
      <c r="L55" s="1120">
        <f t="shared" si="1"/>
        <v>0.67597697741311402</v>
      </c>
      <c r="M55" s="1096" t="s">
        <v>3181</v>
      </c>
      <c r="N55" s="157"/>
      <c r="O55" s="157"/>
      <c r="P55" s="157"/>
      <c r="Q55" s="157"/>
      <c r="R55" s="157"/>
      <c r="S55" s="157"/>
    </row>
    <row r="56" spans="1:19" s="343" customFormat="1" ht="26.4" x14ac:dyDescent="0.3">
      <c r="A56" s="1110" t="s">
        <v>3661</v>
      </c>
      <c r="B56" s="1110" t="s">
        <v>3662</v>
      </c>
      <c r="C56" s="1092" t="s">
        <v>4059</v>
      </c>
      <c r="D56" s="1107">
        <v>96.05</v>
      </c>
      <c r="E56" s="1174" t="s">
        <v>8</v>
      </c>
      <c r="F56" s="1104">
        <v>68.97</v>
      </c>
      <c r="G56" s="1104">
        <v>6624.56</v>
      </c>
      <c r="H56" s="1104">
        <v>1785.77</v>
      </c>
      <c r="I56" s="1104"/>
      <c r="J56" s="1104">
        <v>8410.33</v>
      </c>
      <c r="K56" s="1120">
        <f t="shared" si="2"/>
        <v>6.1311251281972699E-3</v>
      </c>
      <c r="L56" s="1120">
        <f t="shared" si="1"/>
        <v>0.68210810254131127</v>
      </c>
      <c r="M56" s="1096" t="s">
        <v>3181</v>
      </c>
      <c r="N56" s="157"/>
      <c r="O56" s="157"/>
      <c r="P56" s="157"/>
      <c r="Q56" s="157"/>
      <c r="R56" s="157"/>
      <c r="S56" s="157"/>
    </row>
    <row r="57" spans="1:19" s="343" customFormat="1" ht="52.8" x14ac:dyDescent="0.3">
      <c r="A57" s="1110" t="s">
        <v>2538</v>
      </c>
      <c r="B57" s="1110" t="s">
        <v>3423</v>
      </c>
      <c r="C57" s="1128" t="s">
        <v>2534</v>
      </c>
      <c r="D57" s="1093">
        <v>158</v>
      </c>
      <c r="E57" s="1181" t="s">
        <v>210</v>
      </c>
      <c r="F57" s="1104">
        <v>41.58</v>
      </c>
      <c r="G57" s="1104">
        <v>6569.64</v>
      </c>
      <c r="H57" s="1104">
        <v>1770.97</v>
      </c>
      <c r="I57" s="1104"/>
      <c r="J57" s="1104">
        <v>8340.61</v>
      </c>
      <c r="K57" s="1120">
        <f t="shared" si="2"/>
        <v>6.0802992933087566E-3</v>
      </c>
      <c r="L57" s="1120">
        <f t="shared" si="1"/>
        <v>0.68818840183462004</v>
      </c>
      <c r="M57" s="1096"/>
      <c r="N57" s="157"/>
      <c r="O57" s="157"/>
      <c r="P57" s="157"/>
      <c r="Q57" s="157"/>
      <c r="R57" s="157"/>
      <c r="S57" s="157"/>
    </row>
    <row r="58" spans="1:19" s="343" customFormat="1" ht="14.4" x14ac:dyDescent="0.3">
      <c r="A58" s="1091" t="s">
        <v>677</v>
      </c>
      <c r="B58" s="1091" t="s">
        <v>4141</v>
      </c>
      <c r="C58" s="1128" t="s">
        <v>4302</v>
      </c>
      <c r="D58" s="1093">
        <v>94.46</v>
      </c>
      <c r="E58" s="1106" t="s">
        <v>210</v>
      </c>
      <c r="F58" s="1095">
        <v>67.709999999999994</v>
      </c>
      <c r="G58" s="1095">
        <v>6395.88</v>
      </c>
      <c r="H58" s="1095">
        <v>1724.130007579995</v>
      </c>
      <c r="I58" s="1095"/>
      <c r="J58" s="1099">
        <v>8120.0100075799946</v>
      </c>
      <c r="K58" s="1120">
        <f t="shared" si="2"/>
        <v>5.91948204157114E-3</v>
      </c>
      <c r="L58" s="1120">
        <f t="shared" si="1"/>
        <v>0.69410788387619116</v>
      </c>
      <c r="M58" s="1096" t="s">
        <v>3181</v>
      </c>
      <c r="N58" s="157"/>
      <c r="O58" s="157"/>
      <c r="P58" s="157"/>
      <c r="Q58" s="157"/>
      <c r="R58" s="157"/>
      <c r="S58" s="157"/>
    </row>
    <row r="59" spans="1:19" s="343" customFormat="1" ht="13.8" x14ac:dyDescent="0.3">
      <c r="A59" s="1091" t="s">
        <v>3724</v>
      </c>
      <c r="B59" s="1091" t="s">
        <v>4538</v>
      </c>
      <c r="C59" s="1128" t="s">
        <v>4539</v>
      </c>
      <c r="D59" s="1093">
        <v>299.06</v>
      </c>
      <c r="E59" s="1091" t="s">
        <v>8</v>
      </c>
      <c r="F59" s="1098">
        <v>20.149999999999999</v>
      </c>
      <c r="G59" s="1095">
        <v>6026.05</v>
      </c>
      <c r="H59" s="1095">
        <v>1624.43</v>
      </c>
      <c r="I59" s="1095"/>
      <c r="J59" s="1099">
        <v>7650.48</v>
      </c>
      <c r="K59" s="1120">
        <f t="shared" si="2"/>
        <v>5.5771949698490602E-3</v>
      </c>
      <c r="L59" s="1120">
        <f t="shared" si="1"/>
        <v>0.69968507884604025</v>
      </c>
      <c r="M59" s="1096" t="s">
        <v>3181</v>
      </c>
      <c r="N59" s="157"/>
      <c r="O59" s="157"/>
      <c r="P59" s="157"/>
      <c r="Q59" s="157"/>
      <c r="R59" s="157"/>
      <c r="S59" s="157"/>
    </row>
    <row r="60" spans="1:19" s="343" customFormat="1" ht="52.8" x14ac:dyDescent="0.3">
      <c r="A60" s="1109" t="s">
        <v>2613</v>
      </c>
      <c r="B60" s="1109" t="s">
        <v>4496</v>
      </c>
      <c r="C60" s="1128" t="s">
        <v>4497</v>
      </c>
      <c r="D60" s="1097">
        <v>5504.4</v>
      </c>
      <c r="E60" s="1108" t="s">
        <v>210</v>
      </c>
      <c r="F60" s="1095">
        <v>1.06</v>
      </c>
      <c r="G60" s="1095">
        <v>5834.66</v>
      </c>
      <c r="H60" s="1095">
        <v>1572.84</v>
      </c>
      <c r="I60" s="1095"/>
      <c r="J60" s="1099">
        <v>7407.5</v>
      </c>
      <c r="K60" s="1120">
        <f t="shared" si="2"/>
        <v>5.4000627070663427E-3</v>
      </c>
      <c r="L60" s="1120">
        <f t="shared" si="1"/>
        <v>0.70508514155310664</v>
      </c>
      <c r="M60" s="1096" t="s">
        <v>3181</v>
      </c>
      <c r="N60" s="157"/>
      <c r="O60" s="157"/>
      <c r="P60" s="157"/>
      <c r="Q60" s="157"/>
      <c r="R60" s="157"/>
      <c r="S60" s="157"/>
    </row>
    <row r="61" spans="1:19" s="343" customFormat="1" ht="39.6" x14ac:dyDescent="0.3">
      <c r="A61" s="1091" t="s">
        <v>2805</v>
      </c>
      <c r="B61" s="1091" t="s">
        <v>4579</v>
      </c>
      <c r="C61" s="1128" t="s">
        <v>4580</v>
      </c>
      <c r="D61" s="1093">
        <v>105.55</v>
      </c>
      <c r="E61" s="1106" t="s">
        <v>237</v>
      </c>
      <c r="F61" s="1095">
        <v>54.76</v>
      </c>
      <c r="G61" s="1095">
        <v>5779.91</v>
      </c>
      <c r="H61" s="1095">
        <v>1558.08</v>
      </c>
      <c r="I61" s="1095"/>
      <c r="J61" s="1099">
        <v>7337.99</v>
      </c>
      <c r="K61" s="1120">
        <f t="shared" si="2"/>
        <v>5.3493899620419508E-3</v>
      </c>
      <c r="L61" s="1120">
        <f t="shared" si="1"/>
        <v>0.71043453151514857</v>
      </c>
      <c r="M61" s="1096" t="s">
        <v>3181</v>
      </c>
      <c r="N61" s="157"/>
      <c r="O61" s="157"/>
      <c r="P61" s="157"/>
      <c r="Q61" s="157"/>
      <c r="R61" s="157"/>
      <c r="S61" s="157"/>
    </row>
    <row r="62" spans="1:19" s="343" customFormat="1" ht="13.8" x14ac:dyDescent="0.25">
      <c r="A62" s="1101" t="s">
        <v>3232</v>
      </c>
      <c r="B62" s="1101" t="s">
        <v>3234</v>
      </c>
      <c r="C62" s="1092" t="s">
        <v>4051</v>
      </c>
      <c r="D62" s="1111">
        <v>16.649999999999999</v>
      </c>
      <c r="E62" s="1112" t="s">
        <v>237</v>
      </c>
      <c r="F62" s="1095">
        <v>346.16</v>
      </c>
      <c r="G62" s="1095">
        <v>5763.56</v>
      </c>
      <c r="H62" s="1095">
        <v>1553.67</v>
      </c>
      <c r="I62" s="1095"/>
      <c r="J62" s="1099">
        <v>7317.23</v>
      </c>
      <c r="K62" s="1120">
        <f t="shared" si="2"/>
        <v>5.3342559354744587E-3</v>
      </c>
      <c r="L62" s="1120">
        <f t="shared" si="1"/>
        <v>0.715768787450623</v>
      </c>
      <c r="M62" s="1096" t="s">
        <v>3181</v>
      </c>
      <c r="N62" s="157"/>
      <c r="O62" s="157"/>
      <c r="P62" s="157"/>
      <c r="Q62" s="157"/>
      <c r="R62" s="157"/>
      <c r="S62" s="157"/>
    </row>
    <row r="63" spans="1:19" s="343" customFormat="1" ht="26.4" x14ac:dyDescent="0.3">
      <c r="A63" s="1091" t="s">
        <v>2500</v>
      </c>
      <c r="B63" s="1091" t="s">
        <v>3409</v>
      </c>
      <c r="C63" s="1128" t="s">
        <v>2492</v>
      </c>
      <c r="D63" s="1093">
        <v>285</v>
      </c>
      <c r="E63" s="1106" t="s">
        <v>583</v>
      </c>
      <c r="F63" s="1095">
        <v>18.760000000000002</v>
      </c>
      <c r="G63" s="1095">
        <v>5346.6</v>
      </c>
      <c r="H63" s="1095">
        <v>1441.27</v>
      </c>
      <c r="I63" s="1095"/>
      <c r="J63" s="1099">
        <v>6787.87</v>
      </c>
      <c r="K63" s="1120">
        <f t="shared" si="2"/>
        <v>4.9483528379904709E-3</v>
      </c>
      <c r="L63" s="1120">
        <f t="shared" si="1"/>
        <v>0.72071714028861344</v>
      </c>
      <c r="M63" s="1096" t="s">
        <v>3181</v>
      </c>
      <c r="N63" s="157"/>
      <c r="O63" s="157"/>
      <c r="P63" s="204"/>
      <c r="Q63" s="204"/>
      <c r="R63" s="157"/>
      <c r="S63" s="157"/>
    </row>
    <row r="64" spans="1:19" s="343" customFormat="1" ht="92.4" x14ac:dyDescent="0.3">
      <c r="A64" s="1091" t="s">
        <v>2972</v>
      </c>
      <c r="B64" s="1091" t="s">
        <v>3435</v>
      </c>
      <c r="C64" s="1128" t="s">
        <v>2559</v>
      </c>
      <c r="D64" s="1093">
        <v>1</v>
      </c>
      <c r="E64" s="1094" t="s">
        <v>60</v>
      </c>
      <c r="F64" s="1095">
        <v>5292.24</v>
      </c>
      <c r="G64" s="1095">
        <v>5292.24</v>
      </c>
      <c r="H64" s="1095">
        <v>1426.62</v>
      </c>
      <c r="I64" s="1095"/>
      <c r="J64" s="1099">
        <v>6718.86</v>
      </c>
      <c r="K64" s="1120">
        <f t="shared" si="2"/>
        <v>4.8980445926425607E-3</v>
      </c>
      <c r="L64" s="1120">
        <f t="shared" si="1"/>
        <v>0.72561518488125598</v>
      </c>
      <c r="M64" s="1096" t="s">
        <v>3181</v>
      </c>
      <c r="N64" s="157"/>
      <c r="O64" s="157"/>
      <c r="P64" s="204"/>
      <c r="Q64" s="204"/>
      <c r="R64" s="204"/>
      <c r="S64" s="204"/>
    </row>
    <row r="65" spans="1:19" s="343" customFormat="1" ht="13.8" x14ac:dyDescent="0.25">
      <c r="A65" s="1091" t="s">
        <v>3800</v>
      </c>
      <c r="B65" s="1091" t="s">
        <v>3143</v>
      </c>
      <c r="C65" s="1128" t="s">
        <v>3802</v>
      </c>
      <c r="D65" s="1111">
        <v>90</v>
      </c>
      <c r="E65" s="1102" t="s">
        <v>3801</v>
      </c>
      <c r="F65" s="1095">
        <v>57.2</v>
      </c>
      <c r="G65" s="1095">
        <v>5148</v>
      </c>
      <c r="H65" s="1095">
        <v>1387.74</v>
      </c>
      <c r="I65" s="1095"/>
      <c r="J65" s="1099">
        <v>6535.74</v>
      </c>
      <c r="K65" s="1120">
        <f t="shared" si="2"/>
        <v>4.7645502311281507E-3</v>
      </c>
      <c r="L65" s="1120">
        <f t="shared" si="1"/>
        <v>0.73037973511238419</v>
      </c>
      <c r="M65" s="1096" t="s">
        <v>3181</v>
      </c>
      <c r="N65" s="157"/>
      <c r="O65" s="157"/>
      <c r="P65" s="204"/>
      <c r="Q65" s="204"/>
      <c r="R65" s="204"/>
      <c r="S65" s="204"/>
    </row>
    <row r="66" spans="1:19" s="343" customFormat="1" ht="39.6" x14ac:dyDescent="0.3">
      <c r="A66" s="1091" t="s">
        <v>2969</v>
      </c>
      <c r="B66" s="1091" t="s">
        <v>3432</v>
      </c>
      <c r="C66" s="1128" t="s">
        <v>2555</v>
      </c>
      <c r="D66" s="1093">
        <v>52</v>
      </c>
      <c r="E66" s="1106" t="s">
        <v>2222</v>
      </c>
      <c r="F66" s="1095">
        <v>98.73</v>
      </c>
      <c r="G66" s="1095">
        <v>5133.96</v>
      </c>
      <c r="H66" s="1095">
        <v>1383.95</v>
      </c>
      <c r="I66" s="1095"/>
      <c r="J66" s="1099">
        <v>6517.91</v>
      </c>
      <c r="K66" s="1120">
        <f t="shared" si="2"/>
        <v>4.7515521726648373E-3</v>
      </c>
      <c r="L66" s="1120">
        <f t="shared" si="1"/>
        <v>0.73513128728504906</v>
      </c>
      <c r="M66" s="1096" t="s">
        <v>3181</v>
      </c>
      <c r="N66" s="157"/>
      <c r="O66" s="157"/>
      <c r="P66" s="204"/>
      <c r="Q66" s="204"/>
      <c r="R66" s="204"/>
      <c r="S66" s="204"/>
    </row>
    <row r="67" spans="1:19" s="343" customFormat="1" ht="52.8" x14ac:dyDescent="0.3">
      <c r="A67" s="1091" t="s">
        <v>4008</v>
      </c>
      <c r="B67" s="1091" t="s">
        <v>3823</v>
      </c>
      <c r="C67" s="1128" t="s">
        <v>4404</v>
      </c>
      <c r="D67" s="1093">
        <v>37.700000000000003</v>
      </c>
      <c r="E67" s="1094" t="s">
        <v>237</v>
      </c>
      <c r="F67" s="1095">
        <v>131.88999999999999</v>
      </c>
      <c r="G67" s="1095">
        <v>4972.25</v>
      </c>
      <c r="H67" s="1095">
        <v>1340.36</v>
      </c>
      <c r="I67" s="1095"/>
      <c r="J67" s="1099">
        <v>6312.61</v>
      </c>
      <c r="K67" s="1120">
        <f t="shared" si="2"/>
        <v>4.6018886055017296E-3</v>
      </c>
      <c r="L67" s="1120">
        <f t="shared" si="1"/>
        <v>0.73973317589055076</v>
      </c>
      <c r="M67" s="1096" t="s">
        <v>3181</v>
      </c>
      <c r="N67" s="157"/>
      <c r="O67" s="157"/>
      <c r="P67" s="204"/>
      <c r="Q67" s="204"/>
      <c r="R67" s="204"/>
      <c r="S67" s="204"/>
    </row>
    <row r="68" spans="1:19" s="343" customFormat="1" ht="13.8" x14ac:dyDescent="0.3">
      <c r="A68" s="1091" t="s">
        <v>2766</v>
      </c>
      <c r="B68" s="1091" t="s">
        <v>3332</v>
      </c>
      <c r="C68" s="1128" t="s">
        <v>3283</v>
      </c>
      <c r="D68" s="1093">
        <v>328.7</v>
      </c>
      <c r="E68" s="1130" t="s">
        <v>583</v>
      </c>
      <c r="F68" s="1095">
        <v>15.1</v>
      </c>
      <c r="G68" s="1095">
        <v>4963.37</v>
      </c>
      <c r="H68" s="1095">
        <v>1337.96</v>
      </c>
      <c r="I68" s="1095"/>
      <c r="J68" s="1099">
        <v>6301.33</v>
      </c>
      <c r="K68" s="1120">
        <f t="shared" si="2"/>
        <v>4.5936654928003182E-3</v>
      </c>
      <c r="L68" s="1120">
        <f t="shared" si="1"/>
        <v>0.74432684138335103</v>
      </c>
      <c r="M68" s="1096" t="s">
        <v>3181</v>
      </c>
      <c r="N68" s="157"/>
      <c r="O68" s="157"/>
      <c r="P68" s="204"/>
      <c r="Q68" s="204"/>
      <c r="R68" s="204"/>
      <c r="S68" s="204"/>
    </row>
    <row r="69" spans="1:19" s="343" customFormat="1" ht="13.8" x14ac:dyDescent="0.3">
      <c r="A69" s="1091" t="s">
        <v>2768</v>
      </c>
      <c r="B69" s="1091" t="s">
        <v>3347</v>
      </c>
      <c r="C69" s="1128" t="s">
        <v>2686</v>
      </c>
      <c r="D69" s="1093">
        <v>332.1</v>
      </c>
      <c r="E69" s="1094" t="s">
        <v>583</v>
      </c>
      <c r="F69" s="1095">
        <v>14.87</v>
      </c>
      <c r="G69" s="1095">
        <v>4938.32</v>
      </c>
      <c r="H69" s="1095">
        <v>1331.21</v>
      </c>
      <c r="I69" s="1095"/>
      <c r="J69" s="1099">
        <v>6269.53</v>
      </c>
      <c r="K69" s="1120">
        <f t="shared" si="2"/>
        <v>4.5704833133761247E-3</v>
      </c>
      <c r="L69" s="1120">
        <f t="shared" si="1"/>
        <v>0.74889732469672721</v>
      </c>
      <c r="M69" s="1096" t="s">
        <v>3181</v>
      </c>
      <c r="N69" s="157"/>
      <c r="O69" s="157"/>
      <c r="P69" s="204"/>
      <c r="Q69" s="204"/>
      <c r="R69" s="204"/>
      <c r="S69" s="204"/>
    </row>
    <row r="70" spans="1:19" s="343" customFormat="1" ht="26.4" x14ac:dyDescent="0.25">
      <c r="A70" s="1101" t="s">
        <v>3776</v>
      </c>
      <c r="B70" s="1101" t="s">
        <v>3814</v>
      </c>
      <c r="C70" s="1128" t="s">
        <v>4562</v>
      </c>
      <c r="D70" s="1111">
        <v>16</v>
      </c>
      <c r="E70" s="1112" t="s">
        <v>60</v>
      </c>
      <c r="F70" s="1095">
        <v>300.57</v>
      </c>
      <c r="G70" s="1095">
        <v>4809.12</v>
      </c>
      <c r="H70" s="1095">
        <v>1296.3800000000001</v>
      </c>
      <c r="I70" s="1095"/>
      <c r="J70" s="1099">
        <v>6105.5</v>
      </c>
      <c r="K70" s="1120">
        <f t="shared" si="2"/>
        <v>4.4509055495097613E-3</v>
      </c>
      <c r="L70" s="1120">
        <f t="shared" si="1"/>
        <v>0.75334823024623698</v>
      </c>
      <c r="M70" s="1096" t="s">
        <v>3181</v>
      </c>
      <c r="N70" s="157"/>
      <c r="O70" s="157"/>
      <c r="P70" s="204"/>
      <c r="Q70" s="204"/>
      <c r="R70" s="204"/>
      <c r="S70" s="204"/>
    </row>
    <row r="71" spans="1:19" s="343" customFormat="1" ht="52.8" x14ac:dyDescent="0.3">
      <c r="A71" s="1105" t="s">
        <v>3773</v>
      </c>
      <c r="B71" s="1105" t="s">
        <v>3811</v>
      </c>
      <c r="C71" s="1128" t="s">
        <v>3885</v>
      </c>
      <c r="D71" s="1093">
        <v>2</v>
      </c>
      <c r="E71" s="1101" t="s">
        <v>60</v>
      </c>
      <c r="F71" s="1095">
        <v>2301.34</v>
      </c>
      <c r="G71" s="1095">
        <v>4602.68</v>
      </c>
      <c r="H71" s="1095">
        <v>1240.73</v>
      </c>
      <c r="I71" s="1095"/>
      <c r="J71" s="1099">
        <v>5843.41</v>
      </c>
      <c r="K71" s="1120">
        <f t="shared" si="2"/>
        <v>4.2598421090919393E-3</v>
      </c>
      <c r="L71" s="1120">
        <f t="shared" si="1"/>
        <v>0.7576080723553289</v>
      </c>
      <c r="M71" s="1096" t="s">
        <v>3181</v>
      </c>
      <c r="N71" s="157"/>
      <c r="O71" s="157"/>
      <c r="P71" s="204"/>
      <c r="Q71" s="204"/>
      <c r="R71" s="204"/>
      <c r="S71" s="204"/>
    </row>
    <row r="72" spans="1:19" s="343" customFormat="1" ht="39.6" x14ac:dyDescent="0.3">
      <c r="A72" s="1091" t="s">
        <v>3723</v>
      </c>
      <c r="B72" s="1101" t="s">
        <v>3824</v>
      </c>
      <c r="C72" s="1128" t="s">
        <v>3722</v>
      </c>
      <c r="D72" s="1093">
        <v>29.15</v>
      </c>
      <c r="E72" s="1093" t="s">
        <v>237</v>
      </c>
      <c r="F72" s="1095">
        <v>152.46</v>
      </c>
      <c r="G72" s="1095">
        <v>4444.2</v>
      </c>
      <c r="H72" s="1095">
        <v>1198.01</v>
      </c>
      <c r="I72" s="1095"/>
      <c r="J72" s="1099">
        <v>5642.21</v>
      </c>
      <c r="K72" s="1120">
        <f t="shared" si="2"/>
        <v>4.1131674392759759E-3</v>
      </c>
      <c r="L72" s="1120">
        <f t="shared" si="1"/>
        <v>0.76172123979460482</v>
      </c>
      <c r="M72" s="1096" t="s">
        <v>3181</v>
      </c>
      <c r="N72" s="157"/>
      <c r="O72" s="157"/>
      <c r="P72" s="204"/>
      <c r="Q72" s="204"/>
      <c r="R72" s="204"/>
      <c r="S72" s="204"/>
    </row>
    <row r="73" spans="1:19" s="343" customFormat="1" ht="66" x14ac:dyDescent="0.3">
      <c r="A73" s="1106" t="s">
        <v>3252</v>
      </c>
      <c r="B73" s="1106" t="s">
        <v>3425</v>
      </c>
      <c r="C73" s="1128" t="s">
        <v>3253</v>
      </c>
      <c r="D73" s="1093">
        <v>1</v>
      </c>
      <c r="E73" s="1094" t="s">
        <v>2222</v>
      </c>
      <c r="F73" s="1095">
        <v>4314.84</v>
      </c>
      <c r="G73" s="1095">
        <v>4314.84</v>
      </c>
      <c r="H73" s="1095">
        <v>1163.1400000000001</v>
      </c>
      <c r="I73" s="1095"/>
      <c r="J73" s="1099">
        <v>5477.98</v>
      </c>
      <c r="K73" s="1120">
        <f t="shared" si="2"/>
        <v>3.9934438755390191E-3</v>
      </c>
      <c r="L73" s="1120">
        <f t="shared" si="1"/>
        <v>0.76571468367014384</v>
      </c>
      <c r="M73" s="1096" t="s">
        <v>3181</v>
      </c>
      <c r="N73" s="157"/>
      <c r="O73" s="157"/>
      <c r="P73" s="204"/>
      <c r="Q73" s="204"/>
      <c r="R73" s="204"/>
      <c r="S73" s="204"/>
    </row>
    <row r="74" spans="1:19" s="343" customFormat="1" ht="26.4" x14ac:dyDescent="0.3">
      <c r="A74" s="1109" t="s">
        <v>2780</v>
      </c>
      <c r="B74" s="1187" t="s">
        <v>4151</v>
      </c>
      <c r="C74" s="1128" t="s">
        <v>3854</v>
      </c>
      <c r="D74" s="1113">
        <v>4</v>
      </c>
      <c r="E74" s="1101" t="s">
        <v>60</v>
      </c>
      <c r="F74" s="1095">
        <v>1019.2</v>
      </c>
      <c r="G74" s="1095">
        <v>4076.8</v>
      </c>
      <c r="H74" s="1095">
        <v>1098.97</v>
      </c>
      <c r="I74" s="1095"/>
      <c r="J74" s="1099">
        <v>5175.7700000000004</v>
      </c>
      <c r="K74" s="1120">
        <f t="shared" si="2"/>
        <v>3.77313298108036E-3</v>
      </c>
      <c r="L74" s="1120">
        <f t="shared" si="1"/>
        <v>0.76948781665122423</v>
      </c>
      <c r="M74" s="1096" t="s">
        <v>3181</v>
      </c>
      <c r="N74" s="157"/>
      <c r="O74" s="157"/>
      <c r="P74" s="204"/>
      <c r="Q74" s="204"/>
      <c r="R74" s="204"/>
      <c r="S74" s="204"/>
    </row>
    <row r="75" spans="1:19" s="343" customFormat="1" ht="13.8" x14ac:dyDescent="0.3">
      <c r="A75" s="1109" t="s">
        <v>4513</v>
      </c>
      <c r="B75" s="1109" t="s">
        <v>4514</v>
      </c>
      <c r="C75" s="1128" t="s">
        <v>4521</v>
      </c>
      <c r="D75" s="1097">
        <v>13</v>
      </c>
      <c r="E75" s="1108" t="s">
        <v>2569</v>
      </c>
      <c r="F75" s="1095">
        <v>295.12</v>
      </c>
      <c r="G75" s="1095">
        <v>3836.56</v>
      </c>
      <c r="H75" s="1095">
        <v>1034.21</v>
      </c>
      <c r="I75" s="1095"/>
      <c r="J75" s="1099">
        <v>4870.7700000000004</v>
      </c>
      <c r="K75" s="1120">
        <f t="shared" si="2"/>
        <v>3.5507881784269365E-3</v>
      </c>
      <c r="L75" s="1120">
        <f t="shared" si="1"/>
        <v>0.77303860482965114</v>
      </c>
      <c r="M75" s="1096" t="s">
        <v>3181</v>
      </c>
      <c r="N75" s="157"/>
      <c r="O75" s="157"/>
      <c r="P75" s="204"/>
      <c r="Q75" s="204"/>
      <c r="R75" s="204"/>
      <c r="S75" s="204"/>
    </row>
    <row r="76" spans="1:19" s="343" customFormat="1" ht="26.4" x14ac:dyDescent="0.25">
      <c r="A76" s="1091" t="s">
        <v>2772</v>
      </c>
      <c r="B76" s="1091" t="s">
        <v>3676</v>
      </c>
      <c r="C76" s="1128" t="s">
        <v>4062</v>
      </c>
      <c r="D76" s="1093">
        <v>33.89</v>
      </c>
      <c r="E76" s="1102" t="s">
        <v>8</v>
      </c>
      <c r="F76" s="1095">
        <v>112.87</v>
      </c>
      <c r="G76" s="1095">
        <v>3825.16</v>
      </c>
      <c r="H76" s="1095">
        <v>1031.1400000000001</v>
      </c>
      <c r="I76" s="1095"/>
      <c r="J76" s="1099">
        <v>4856.3</v>
      </c>
      <c r="K76" s="1120">
        <f t="shared" si="2"/>
        <v>3.5402395577895755E-3</v>
      </c>
      <c r="L76" s="1120">
        <f t="shared" si="1"/>
        <v>0.77657884438744074</v>
      </c>
      <c r="M76" s="1096" t="s">
        <v>3181</v>
      </c>
      <c r="N76" s="157"/>
      <c r="O76" s="157"/>
      <c r="P76" s="204"/>
      <c r="Q76" s="204"/>
      <c r="R76" s="204"/>
      <c r="S76" s="204"/>
    </row>
    <row r="77" spans="1:19" s="343" customFormat="1" ht="26.4" x14ac:dyDescent="0.3">
      <c r="A77" s="1101" t="s">
        <v>2796</v>
      </c>
      <c r="B77" s="1101" t="s">
        <v>2977</v>
      </c>
      <c r="C77" s="1128" t="s">
        <v>2726</v>
      </c>
      <c r="D77" s="1097">
        <v>16.27</v>
      </c>
      <c r="E77" s="1100" t="s">
        <v>237</v>
      </c>
      <c r="F77" s="1095">
        <v>211.58</v>
      </c>
      <c r="G77" s="1095">
        <v>3442.4</v>
      </c>
      <c r="H77" s="1095">
        <v>927.96</v>
      </c>
      <c r="I77" s="1095"/>
      <c r="J77" s="1099">
        <v>4370.3599999999997</v>
      </c>
      <c r="K77" s="1120">
        <f t="shared" ref="K77:K108" si="3">J77/$J$421</f>
        <v>3.1859896122111995E-3</v>
      </c>
      <c r="L77" s="1120">
        <f t="shared" si="1"/>
        <v>0.77976483399965191</v>
      </c>
      <c r="M77" s="1096" t="s">
        <v>3181</v>
      </c>
      <c r="N77" s="157"/>
      <c r="O77" s="157"/>
      <c r="P77" s="204"/>
      <c r="Q77" s="204"/>
      <c r="R77" s="204"/>
      <c r="S77" s="204"/>
    </row>
    <row r="78" spans="1:19" s="343" customFormat="1" ht="66" x14ac:dyDescent="0.3">
      <c r="A78" s="1091" t="s">
        <v>3690</v>
      </c>
      <c r="B78" s="1091" t="s">
        <v>3689</v>
      </c>
      <c r="C78" s="1128" t="s">
        <v>4409</v>
      </c>
      <c r="D78" s="1097">
        <v>122.15</v>
      </c>
      <c r="E78" s="1108" t="s">
        <v>237</v>
      </c>
      <c r="F78" s="1095">
        <v>28.06</v>
      </c>
      <c r="G78" s="1095">
        <v>3427.52</v>
      </c>
      <c r="H78" s="1095">
        <v>923.95</v>
      </c>
      <c r="I78" s="1095"/>
      <c r="J78" s="1099">
        <v>4351.47</v>
      </c>
      <c r="K78" s="1120">
        <f t="shared" si="3"/>
        <v>3.1722188144337471E-3</v>
      </c>
      <c r="L78" s="1120">
        <f t="shared" si="1"/>
        <v>0.78293705281408565</v>
      </c>
      <c r="M78" s="1096" t="s">
        <v>3181</v>
      </c>
      <c r="N78" s="157"/>
      <c r="O78" s="157"/>
      <c r="P78" s="204"/>
      <c r="Q78" s="204"/>
      <c r="R78" s="204"/>
      <c r="S78" s="204"/>
    </row>
    <row r="79" spans="1:19" s="343" customFormat="1" ht="13.8" x14ac:dyDescent="0.3">
      <c r="A79" s="1091" t="s">
        <v>4258</v>
      </c>
      <c r="B79" s="1091" t="s">
        <v>3606</v>
      </c>
      <c r="C79" s="1128" t="s">
        <v>4091</v>
      </c>
      <c r="D79" s="1093">
        <v>366</v>
      </c>
      <c r="E79" s="1091" t="s">
        <v>210</v>
      </c>
      <c r="F79" s="1098">
        <v>8.6999999999999993</v>
      </c>
      <c r="G79" s="1095">
        <v>3184.2</v>
      </c>
      <c r="H79" s="1095">
        <v>858.36</v>
      </c>
      <c r="I79" s="1095"/>
      <c r="J79" s="1099">
        <v>4042.56</v>
      </c>
      <c r="K79" s="1120">
        <f t="shared" si="3"/>
        <v>2.9470236243102415E-3</v>
      </c>
      <c r="L79" s="1120">
        <f t="shared" si="1"/>
        <v>0.78588407643839586</v>
      </c>
      <c r="M79" s="1096" t="s">
        <v>3181</v>
      </c>
      <c r="N79" s="157"/>
      <c r="O79" s="157"/>
      <c r="P79" s="204"/>
      <c r="Q79" s="204"/>
      <c r="R79" s="204"/>
      <c r="S79" s="204"/>
    </row>
    <row r="80" spans="1:19" s="343" customFormat="1" ht="26.4" x14ac:dyDescent="0.3">
      <c r="A80" s="1091" t="s">
        <v>2775</v>
      </c>
      <c r="B80" s="1091" t="s">
        <v>3805</v>
      </c>
      <c r="C80" s="1128" t="s">
        <v>3850</v>
      </c>
      <c r="D80" s="1093">
        <v>21</v>
      </c>
      <c r="E80" s="1094" t="s">
        <v>60</v>
      </c>
      <c r="F80" s="1095">
        <v>151.29</v>
      </c>
      <c r="G80" s="1095">
        <v>3177.09</v>
      </c>
      <c r="H80" s="1095">
        <v>856.44</v>
      </c>
      <c r="I80" s="1095"/>
      <c r="J80" s="1099">
        <v>4033.53</v>
      </c>
      <c r="K80" s="1120">
        <f t="shared" si="3"/>
        <v>2.9404407601529947E-3</v>
      </c>
      <c r="L80" s="1120">
        <f t="shared" ref="L80:L143" si="4">L79+K80</f>
        <v>0.78882451719854885</v>
      </c>
      <c r="M80" s="1096" t="s">
        <v>3181</v>
      </c>
      <c r="N80" s="157"/>
      <c r="O80" s="157"/>
      <c r="P80" s="204"/>
      <c r="Q80" s="204"/>
      <c r="R80" s="204"/>
      <c r="S80" s="204"/>
    </row>
    <row r="81" spans="1:19" s="343" customFormat="1" ht="26.4" x14ac:dyDescent="0.3">
      <c r="A81" s="1103" t="s">
        <v>2519</v>
      </c>
      <c r="B81" s="1103" t="s">
        <v>3417</v>
      </c>
      <c r="C81" s="1128" t="s">
        <v>2512</v>
      </c>
      <c r="D81" s="1093">
        <v>20</v>
      </c>
      <c r="E81" s="1188" t="s">
        <v>2222</v>
      </c>
      <c r="F81" s="1104">
        <v>157.25</v>
      </c>
      <c r="G81" s="1104">
        <v>3145</v>
      </c>
      <c r="H81" s="1104">
        <v>847.79</v>
      </c>
      <c r="I81" s="1104"/>
      <c r="J81" s="1104">
        <v>3992.79</v>
      </c>
      <c r="K81" s="1120">
        <f t="shared" si="3"/>
        <v>2.9107413265133208E-3</v>
      </c>
      <c r="L81" s="1120">
        <f t="shared" si="4"/>
        <v>0.79173525852506221</v>
      </c>
      <c r="M81" s="1096" t="s">
        <v>3181</v>
      </c>
      <c r="N81" s="157"/>
      <c r="O81" s="157"/>
      <c r="P81" s="204"/>
      <c r="Q81" s="204"/>
      <c r="R81" s="204"/>
      <c r="S81" s="204"/>
    </row>
    <row r="82" spans="1:19" s="343" customFormat="1" ht="26.4" x14ac:dyDescent="0.3">
      <c r="A82" s="1109" t="s">
        <v>4502</v>
      </c>
      <c r="B82" s="1109" t="s">
        <v>4510</v>
      </c>
      <c r="C82" s="1128" t="s">
        <v>4347</v>
      </c>
      <c r="D82" s="1113">
        <v>114.4</v>
      </c>
      <c r="E82" s="1101" t="s">
        <v>210</v>
      </c>
      <c r="F82" s="1095">
        <v>26.28</v>
      </c>
      <c r="G82" s="1095">
        <v>3006.43</v>
      </c>
      <c r="H82" s="1095">
        <v>810.43</v>
      </c>
      <c r="I82" s="1095"/>
      <c r="J82" s="1095">
        <v>3816.86</v>
      </c>
      <c r="K82" s="1120">
        <f t="shared" si="3"/>
        <v>2.7824884703467083E-3</v>
      </c>
      <c r="L82" s="1120">
        <f t="shared" si="4"/>
        <v>0.79451774699540889</v>
      </c>
      <c r="M82" s="1096" t="s">
        <v>3181</v>
      </c>
      <c r="N82" s="157"/>
      <c r="O82" s="157"/>
      <c r="P82" s="204"/>
      <c r="Q82" s="204"/>
      <c r="R82" s="204"/>
      <c r="S82" s="204"/>
    </row>
    <row r="83" spans="1:19" s="343" customFormat="1" ht="13.8" x14ac:dyDescent="0.3">
      <c r="A83" s="1109" t="s">
        <v>3087</v>
      </c>
      <c r="B83" s="1109" t="s">
        <v>3088</v>
      </c>
      <c r="C83" s="1092" t="s">
        <v>3089</v>
      </c>
      <c r="D83" s="1113">
        <v>1</v>
      </c>
      <c r="E83" s="1105" t="s">
        <v>60</v>
      </c>
      <c r="F83" s="1095">
        <v>2930.16</v>
      </c>
      <c r="G83" s="1095">
        <v>2930.16</v>
      </c>
      <c r="H83" s="1095">
        <v>789.87</v>
      </c>
      <c r="I83" s="1095"/>
      <c r="J83" s="1095">
        <v>3720.03</v>
      </c>
      <c r="K83" s="1120">
        <f t="shared" si="3"/>
        <v>2.7118994629993934E-3</v>
      </c>
      <c r="L83" s="1120">
        <f t="shared" si="4"/>
        <v>0.79722964645840833</v>
      </c>
      <c r="M83" s="1096" t="s">
        <v>3181</v>
      </c>
      <c r="N83" s="157"/>
      <c r="O83" s="157"/>
      <c r="P83" s="204"/>
      <c r="Q83" s="204"/>
      <c r="R83" s="204"/>
      <c r="S83" s="204"/>
    </row>
    <row r="84" spans="1:19" s="343" customFormat="1" ht="26.4" x14ac:dyDescent="0.3">
      <c r="A84" s="1091" t="s">
        <v>3074</v>
      </c>
      <c r="B84" s="1091" t="s">
        <v>3725</v>
      </c>
      <c r="C84" s="1128" t="s">
        <v>4413</v>
      </c>
      <c r="D84" s="1107">
        <v>299.06</v>
      </c>
      <c r="E84" s="1108" t="s">
        <v>237</v>
      </c>
      <c r="F84" s="1095">
        <v>9.7799999999999994</v>
      </c>
      <c r="G84" s="1095">
        <v>2924.8</v>
      </c>
      <c r="H84" s="1095">
        <v>788.43</v>
      </c>
      <c r="I84" s="1095"/>
      <c r="J84" s="1095">
        <v>3713.23</v>
      </c>
      <c r="K84" s="1120">
        <f t="shared" si="3"/>
        <v>2.7069422673992516E-3</v>
      </c>
      <c r="L84" s="1120">
        <f t="shared" si="4"/>
        <v>0.79993658872580753</v>
      </c>
      <c r="M84" s="1096" t="s">
        <v>3181</v>
      </c>
      <c r="N84" s="157"/>
      <c r="O84" s="157"/>
      <c r="P84" s="204"/>
      <c r="Q84" s="204"/>
      <c r="R84" s="204"/>
      <c r="S84" s="204"/>
    </row>
    <row r="85" spans="1:19" s="343" customFormat="1" ht="52.8" x14ac:dyDescent="0.3">
      <c r="A85" s="1052" t="s">
        <v>3242</v>
      </c>
      <c r="B85" s="1052" t="s">
        <v>3285</v>
      </c>
      <c r="C85" s="506" t="s">
        <v>4063</v>
      </c>
      <c r="D85" s="890">
        <v>75.599999999999994</v>
      </c>
      <c r="E85" s="87" t="s">
        <v>8</v>
      </c>
      <c r="F85" s="10">
        <v>37.4</v>
      </c>
      <c r="G85" s="10">
        <v>2827.44</v>
      </c>
      <c r="H85" s="10">
        <v>762.18</v>
      </c>
      <c r="I85" s="10"/>
      <c r="J85" s="10">
        <v>3589.62</v>
      </c>
      <c r="K85" s="1069">
        <f t="shared" si="3"/>
        <v>2.6168306573796131E-3</v>
      </c>
      <c r="L85" s="1069">
        <f t="shared" si="4"/>
        <v>0.80255341938318714</v>
      </c>
      <c r="M85" s="932" t="s">
        <v>3182</v>
      </c>
      <c r="N85" s="157"/>
      <c r="O85" s="157"/>
      <c r="P85" s="204"/>
      <c r="Q85" s="204"/>
      <c r="R85" s="204"/>
      <c r="S85" s="204"/>
    </row>
    <row r="86" spans="1:19" s="343" customFormat="1" ht="52.8" x14ac:dyDescent="0.3">
      <c r="A86" s="1052" t="s">
        <v>2781</v>
      </c>
      <c r="B86" s="1052" t="s">
        <v>3365</v>
      </c>
      <c r="C86" s="506" t="s">
        <v>4619</v>
      </c>
      <c r="D86" s="87">
        <v>2</v>
      </c>
      <c r="E86" s="96" t="s">
        <v>60</v>
      </c>
      <c r="F86" s="10">
        <v>1381.56</v>
      </c>
      <c r="G86" s="10">
        <v>2763.12</v>
      </c>
      <c r="H86" s="10">
        <v>744.85</v>
      </c>
      <c r="I86" s="10"/>
      <c r="J86" s="10">
        <v>3507.97</v>
      </c>
      <c r="K86" s="1069">
        <f t="shared" si="3"/>
        <v>2.5573078602102624E-3</v>
      </c>
      <c r="L86" s="1069">
        <f t="shared" si="4"/>
        <v>0.80511072724339738</v>
      </c>
      <c r="M86" s="932" t="s">
        <v>3182</v>
      </c>
      <c r="N86" s="157"/>
      <c r="O86" s="157"/>
      <c r="P86" s="204"/>
      <c r="Q86" s="204"/>
      <c r="R86" s="204"/>
      <c r="S86" s="204"/>
    </row>
    <row r="87" spans="1:19" s="343" customFormat="1" ht="13.8" x14ac:dyDescent="0.25">
      <c r="A87" s="885" t="s">
        <v>2476</v>
      </c>
      <c r="B87" s="885" t="s">
        <v>4095</v>
      </c>
      <c r="C87" s="506" t="s">
        <v>2477</v>
      </c>
      <c r="D87" s="147">
        <v>5</v>
      </c>
      <c r="E87" s="102" t="s">
        <v>60</v>
      </c>
      <c r="F87" s="14">
        <v>550.44000000000005</v>
      </c>
      <c r="G87" s="14">
        <v>2752.2</v>
      </c>
      <c r="H87" s="14">
        <v>741.9</v>
      </c>
      <c r="I87" s="14"/>
      <c r="J87" s="14">
        <v>3494.1</v>
      </c>
      <c r="K87" s="1069">
        <f t="shared" si="3"/>
        <v>2.5471966391846785E-3</v>
      </c>
      <c r="L87" s="1069">
        <f t="shared" si="4"/>
        <v>0.80765792388258206</v>
      </c>
      <c r="M87" s="932" t="s">
        <v>3182</v>
      </c>
      <c r="N87" s="157"/>
      <c r="O87" s="157"/>
      <c r="P87" s="204"/>
      <c r="Q87" s="204"/>
      <c r="R87" s="204"/>
      <c r="S87" s="204"/>
    </row>
    <row r="88" spans="1:19" s="343" customFormat="1" ht="13.8" x14ac:dyDescent="0.3">
      <c r="A88" s="1052" t="s">
        <v>3649</v>
      </c>
      <c r="B88" s="1052" t="s">
        <v>4112</v>
      </c>
      <c r="C88" s="1056" t="s">
        <v>3983</v>
      </c>
      <c r="D88" s="890">
        <v>2</v>
      </c>
      <c r="E88" s="112" t="s">
        <v>60</v>
      </c>
      <c r="F88" s="10">
        <v>1360</v>
      </c>
      <c r="G88" s="10">
        <v>2720</v>
      </c>
      <c r="H88" s="10">
        <v>733.22</v>
      </c>
      <c r="I88" s="10"/>
      <c r="J88" s="10">
        <v>3453.22</v>
      </c>
      <c r="K88" s="1069">
        <f t="shared" si="3"/>
        <v>2.5173951456355904E-3</v>
      </c>
      <c r="L88" s="1069">
        <f t="shared" si="4"/>
        <v>0.8101753190282176</v>
      </c>
      <c r="M88" s="932" t="s">
        <v>3182</v>
      </c>
      <c r="N88" s="157"/>
      <c r="O88" s="157"/>
      <c r="P88" s="204"/>
      <c r="Q88" s="204"/>
      <c r="R88" s="204"/>
      <c r="S88" s="204"/>
    </row>
    <row r="89" spans="1:19" s="343" customFormat="1" ht="39.6" x14ac:dyDescent="0.3">
      <c r="A89" s="1052" t="s">
        <v>2893</v>
      </c>
      <c r="B89" s="1052" t="s">
        <v>3381</v>
      </c>
      <c r="C89" s="506" t="s">
        <v>2888</v>
      </c>
      <c r="D89" s="87">
        <v>118</v>
      </c>
      <c r="E89" s="96" t="s">
        <v>60</v>
      </c>
      <c r="F89" s="10">
        <v>22.78</v>
      </c>
      <c r="G89" s="10">
        <v>2688.04</v>
      </c>
      <c r="H89" s="10">
        <v>724.61</v>
      </c>
      <c r="I89" s="10"/>
      <c r="J89" s="10">
        <v>3412.65</v>
      </c>
      <c r="K89" s="1069">
        <f t="shared" si="3"/>
        <v>2.4878196418859203E-3</v>
      </c>
      <c r="L89" s="1069">
        <f t="shared" si="4"/>
        <v>0.81266313867010354</v>
      </c>
      <c r="M89" s="932" t="s">
        <v>3182</v>
      </c>
      <c r="N89" s="157"/>
      <c r="O89" s="157"/>
      <c r="P89" s="204"/>
      <c r="Q89" s="204"/>
      <c r="R89" s="204"/>
      <c r="S89" s="204"/>
    </row>
    <row r="90" spans="1:19" s="343" customFormat="1" ht="13.8" x14ac:dyDescent="0.3">
      <c r="A90" s="888" t="s">
        <v>3243</v>
      </c>
      <c r="B90" s="888" t="s">
        <v>3740</v>
      </c>
      <c r="C90" s="506" t="s">
        <v>3741</v>
      </c>
      <c r="D90" s="890">
        <v>1276.6199999999999</v>
      </c>
      <c r="E90" s="891" t="s">
        <v>237</v>
      </c>
      <c r="F90" s="10">
        <v>2.09</v>
      </c>
      <c r="G90" s="10">
        <v>2668.13</v>
      </c>
      <c r="H90" s="10">
        <v>719.24</v>
      </c>
      <c r="I90" s="10"/>
      <c r="J90" s="10">
        <v>3387.37</v>
      </c>
      <c r="K90" s="1069">
        <f t="shared" si="3"/>
        <v>2.4693905382430397E-3</v>
      </c>
      <c r="L90" s="1069">
        <f t="shared" si="4"/>
        <v>0.81513252920834656</v>
      </c>
      <c r="M90" s="932" t="s">
        <v>3182</v>
      </c>
      <c r="N90" s="157"/>
      <c r="O90" s="157"/>
      <c r="P90" s="204"/>
      <c r="Q90" s="204"/>
      <c r="R90" s="204"/>
      <c r="S90" s="204"/>
    </row>
    <row r="91" spans="1:19" s="343" customFormat="1" ht="52.8" x14ac:dyDescent="0.3">
      <c r="A91" s="1052" t="s">
        <v>2792</v>
      </c>
      <c r="B91" s="1052" t="s">
        <v>3366</v>
      </c>
      <c r="C91" s="506" t="s">
        <v>2719</v>
      </c>
      <c r="D91" s="890">
        <v>1</v>
      </c>
      <c r="E91" s="120" t="s">
        <v>60</v>
      </c>
      <c r="F91" s="10">
        <v>2660.58</v>
      </c>
      <c r="G91" s="10">
        <v>2660.58</v>
      </c>
      <c r="H91" s="10">
        <v>717.2</v>
      </c>
      <c r="I91" s="10"/>
      <c r="J91" s="10">
        <v>3377.78</v>
      </c>
      <c r="K91" s="1069">
        <f t="shared" si="3"/>
        <v>2.4623994344481338E-3</v>
      </c>
      <c r="L91" s="1069">
        <f t="shared" si="4"/>
        <v>0.8175949286427947</v>
      </c>
      <c r="M91" s="932" t="s">
        <v>3182</v>
      </c>
      <c r="N91" s="157"/>
      <c r="O91" s="157"/>
      <c r="P91" s="204"/>
      <c r="Q91" s="204"/>
      <c r="R91" s="204"/>
      <c r="S91" s="204"/>
    </row>
    <row r="92" spans="1:19" s="343" customFormat="1" ht="52.8" x14ac:dyDescent="0.3">
      <c r="A92" s="1052" t="s">
        <v>3774</v>
      </c>
      <c r="B92" s="1052" t="s">
        <v>3812</v>
      </c>
      <c r="C92" s="506" t="s">
        <v>3886</v>
      </c>
      <c r="D92" s="890">
        <v>2</v>
      </c>
      <c r="E92" s="120" t="s">
        <v>60</v>
      </c>
      <c r="F92" s="10">
        <v>1301.94</v>
      </c>
      <c r="G92" s="10">
        <v>2603.88</v>
      </c>
      <c r="H92" s="10">
        <v>701.92</v>
      </c>
      <c r="I92" s="10"/>
      <c r="J92" s="10">
        <v>3305.8</v>
      </c>
      <c r="K92" s="1069">
        <f t="shared" si="3"/>
        <v>2.409926061021926E-3</v>
      </c>
      <c r="L92" s="1069">
        <f t="shared" si="4"/>
        <v>0.82000485470381668</v>
      </c>
      <c r="M92" s="932" t="s">
        <v>3182</v>
      </c>
      <c r="N92" s="157"/>
      <c r="O92" s="157"/>
      <c r="P92" s="204"/>
      <c r="Q92" s="204"/>
      <c r="R92" s="204"/>
      <c r="S92" s="204"/>
    </row>
    <row r="93" spans="1:19" s="343" customFormat="1" ht="52.8" x14ac:dyDescent="0.3">
      <c r="A93" s="1052" t="s">
        <v>2488</v>
      </c>
      <c r="B93" s="1052" t="s">
        <v>3436</v>
      </c>
      <c r="C93" s="506" t="s">
        <v>3626</v>
      </c>
      <c r="D93" s="890">
        <v>1</v>
      </c>
      <c r="E93" s="1052" t="s">
        <v>60</v>
      </c>
      <c r="F93" s="427">
        <v>2550.1999999999998</v>
      </c>
      <c r="G93" s="10">
        <v>2550.1999999999998</v>
      </c>
      <c r="H93" s="10">
        <v>687.45</v>
      </c>
      <c r="I93" s="10"/>
      <c r="J93" s="10">
        <v>3237.65</v>
      </c>
      <c r="K93" s="1069">
        <f t="shared" si="3"/>
        <v>2.3602447551175627E-3</v>
      </c>
      <c r="L93" s="1069">
        <f t="shared" si="4"/>
        <v>0.82236509945893421</v>
      </c>
      <c r="M93" s="932" t="s">
        <v>3182</v>
      </c>
      <c r="N93" s="157"/>
      <c r="O93" s="157"/>
      <c r="P93" s="204"/>
      <c r="Q93" s="204"/>
      <c r="R93" s="204"/>
      <c r="S93" s="204"/>
    </row>
    <row r="94" spans="1:19" s="343" customFormat="1" ht="52.8" x14ac:dyDescent="0.3">
      <c r="A94" s="885" t="s">
        <v>2489</v>
      </c>
      <c r="B94" s="885" t="s">
        <v>3437</v>
      </c>
      <c r="C94" s="506" t="s">
        <v>3627</v>
      </c>
      <c r="D94" s="890">
        <v>1</v>
      </c>
      <c r="E94" s="933" t="s">
        <v>60</v>
      </c>
      <c r="F94" s="14">
        <v>2550.1999999999998</v>
      </c>
      <c r="G94" s="14">
        <v>2550.1999999999998</v>
      </c>
      <c r="H94" s="14">
        <v>687.45</v>
      </c>
      <c r="I94" s="14"/>
      <c r="J94" s="14">
        <v>3237.65</v>
      </c>
      <c r="K94" s="1069">
        <f t="shared" si="3"/>
        <v>2.3602447551175627E-3</v>
      </c>
      <c r="L94" s="1069">
        <f t="shared" si="4"/>
        <v>0.82472534421405175</v>
      </c>
      <c r="M94" s="932" t="s">
        <v>3182</v>
      </c>
      <c r="N94" s="157"/>
      <c r="O94" s="157"/>
      <c r="P94" s="204"/>
      <c r="Q94" s="204"/>
      <c r="R94" s="204"/>
      <c r="S94" s="204"/>
    </row>
    <row r="95" spans="1:19" s="343" customFormat="1" ht="52.8" x14ac:dyDescent="0.3">
      <c r="A95" s="1052" t="s">
        <v>2490</v>
      </c>
      <c r="B95" s="1052" t="s">
        <v>3438</v>
      </c>
      <c r="C95" s="506" t="s">
        <v>3628</v>
      </c>
      <c r="D95" s="890">
        <v>1</v>
      </c>
      <c r="E95" s="120" t="s">
        <v>60</v>
      </c>
      <c r="F95" s="10">
        <v>2550.1999999999998</v>
      </c>
      <c r="G95" s="10">
        <v>2550.1999999999998</v>
      </c>
      <c r="H95" s="10">
        <v>687.45</v>
      </c>
      <c r="I95" s="10"/>
      <c r="J95" s="10">
        <v>3237.65</v>
      </c>
      <c r="K95" s="1069">
        <f t="shared" si="3"/>
        <v>2.3602447551175627E-3</v>
      </c>
      <c r="L95" s="1069">
        <f t="shared" si="4"/>
        <v>0.82708558896916928</v>
      </c>
      <c r="M95" s="932" t="s">
        <v>3182</v>
      </c>
      <c r="N95" s="157"/>
      <c r="O95" s="157"/>
      <c r="P95" s="204"/>
      <c r="Q95" s="204"/>
      <c r="R95" s="204"/>
      <c r="S95" s="204"/>
    </row>
    <row r="96" spans="1:19" s="343" customFormat="1" ht="26.4" x14ac:dyDescent="0.25">
      <c r="A96" s="1052" t="s">
        <v>3985</v>
      </c>
      <c r="B96" s="1052" t="s">
        <v>3981</v>
      </c>
      <c r="C96" s="1056" t="s">
        <v>3982</v>
      </c>
      <c r="D96" s="890">
        <v>4</v>
      </c>
      <c r="E96" s="101" t="s">
        <v>2319</v>
      </c>
      <c r="F96" s="10">
        <v>631.25</v>
      </c>
      <c r="G96" s="10">
        <v>2525</v>
      </c>
      <c r="H96" s="10">
        <v>680.66</v>
      </c>
      <c r="I96" s="10"/>
      <c r="J96" s="10">
        <v>3205.66</v>
      </c>
      <c r="K96" s="1069">
        <f t="shared" si="3"/>
        <v>2.3369240658163066E-3</v>
      </c>
      <c r="L96" s="1069">
        <f t="shared" si="4"/>
        <v>0.8294225130349856</v>
      </c>
      <c r="M96" s="932" t="s">
        <v>3182</v>
      </c>
      <c r="N96" s="157"/>
      <c r="O96" s="157"/>
      <c r="P96" s="204"/>
      <c r="Q96" s="204"/>
      <c r="R96" s="204"/>
      <c r="S96" s="204"/>
    </row>
    <row r="97" spans="1:19" s="343" customFormat="1" ht="13.8" x14ac:dyDescent="0.25">
      <c r="A97" s="1052" t="s">
        <v>2762</v>
      </c>
      <c r="B97" s="1052" t="s">
        <v>3328</v>
      </c>
      <c r="C97" s="1056" t="s">
        <v>2689</v>
      </c>
      <c r="D97" s="147">
        <v>358.2</v>
      </c>
      <c r="E97" s="100" t="s">
        <v>583</v>
      </c>
      <c r="F97" s="10">
        <v>7.04</v>
      </c>
      <c r="G97" s="10">
        <v>2521.7199999999998</v>
      </c>
      <c r="H97" s="10">
        <v>679.77</v>
      </c>
      <c r="I97" s="10"/>
      <c r="J97" s="10">
        <v>3201.49</v>
      </c>
      <c r="K97" s="1069">
        <f t="shared" si="3"/>
        <v>2.3338841385144547E-3</v>
      </c>
      <c r="L97" s="1069">
        <f t="shared" si="4"/>
        <v>0.83175639717350003</v>
      </c>
      <c r="M97" s="932" t="s">
        <v>3182</v>
      </c>
      <c r="N97" s="157"/>
      <c r="O97" s="157"/>
      <c r="P97" s="204"/>
      <c r="Q97" s="204"/>
      <c r="R97" s="204"/>
      <c r="S97" s="204"/>
    </row>
    <row r="98" spans="1:19" s="343" customFormat="1" ht="13.8" x14ac:dyDescent="0.25">
      <c r="A98" s="1052" t="s">
        <v>3670</v>
      </c>
      <c r="B98" s="1052" t="s">
        <v>3671</v>
      </c>
      <c r="C98" s="1056" t="s">
        <v>3637</v>
      </c>
      <c r="D98" s="890">
        <v>7.36</v>
      </c>
      <c r="E98" s="101" t="s">
        <v>22</v>
      </c>
      <c r="F98" s="10">
        <v>338.4</v>
      </c>
      <c r="G98" s="10">
        <v>2490.62</v>
      </c>
      <c r="H98" s="10">
        <v>671.39</v>
      </c>
      <c r="I98" s="10"/>
      <c r="J98" s="10">
        <v>3162.01</v>
      </c>
      <c r="K98" s="1069">
        <f t="shared" si="3"/>
        <v>2.3051032440595137E-3</v>
      </c>
      <c r="L98" s="1069">
        <f t="shared" si="4"/>
        <v>0.83406150041755955</v>
      </c>
      <c r="M98" s="932" t="s">
        <v>3182</v>
      </c>
      <c r="N98" s="157"/>
      <c r="O98" s="157"/>
      <c r="P98" s="204"/>
      <c r="Q98" s="204"/>
      <c r="R98" s="204"/>
      <c r="S98" s="204"/>
    </row>
    <row r="99" spans="1:19" s="343" customFormat="1" ht="13.8" x14ac:dyDescent="0.3">
      <c r="A99" s="881" t="s">
        <v>2765</v>
      </c>
      <c r="B99" s="881" t="s">
        <v>3331</v>
      </c>
      <c r="C99" s="506" t="s">
        <v>2694</v>
      </c>
      <c r="D99" s="87">
        <v>168.1</v>
      </c>
      <c r="E99" s="1053" t="s">
        <v>583</v>
      </c>
      <c r="F99" s="10">
        <v>14.73</v>
      </c>
      <c r="G99" s="10">
        <v>2476.11</v>
      </c>
      <c r="H99" s="10">
        <v>667.48</v>
      </c>
      <c r="I99" s="10"/>
      <c r="J99" s="10">
        <v>3143.59</v>
      </c>
      <c r="K99" s="1069">
        <f t="shared" si="3"/>
        <v>2.2916750759779526E-3</v>
      </c>
      <c r="L99" s="1069">
        <f t="shared" si="4"/>
        <v>0.83635317549353749</v>
      </c>
      <c r="M99" s="932" t="s">
        <v>3182</v>
      </c>
      <c r="N99" s="157"/>
      <c r="O99" s="157"/>
      <c r="P99" s="204"/>
      <c r="Q99" s="204"/>
      <c r="R99" s="204"/>
      <c r="S99" s="204"/>
    </row>
    <row r="100" spans="1:19" s="343" customFormat="1" ht="26.4" x14ac:dyDescent="0.3">
      <c r="A100" s="1052" t="s">
        <v>2895</v>
      </c>
      <c r="B100" s="1052" t="s">
        <v>3008</v>
      </c>
      <c r="C100" s="506" t="s">
        <v>3203</v>
      </c>
      <c r="D100" s="890">
        <v>118</v>
      </c>
      <c r="E100" s="1053" t="s">
        <v>60</v>
      </c>
      <c r="F100" s="10">
        <v>20.88</v>
      </c>
      <c r="G100" s="10">
        <v>2463.84</v>
      </c>
      <c r="H100" s="10">
        <v>664.17</v>
      </c>
      <c r="I100" s="10"/>
      <c r="J100" s="10">
        <v>3128.01</v>
      </c>
      <c r="K100" s="1069">
        <f t="shared" si="3"/>
        <v>2.2803172660588043E-3</v>
      </c>
      <c r="L100" s="1069">
        <f t="shared" si="4"/>
        <v>0.83863349275959631</v>
      </c>
      <c r="M100" s="932" t="s">
        <v>3182</v>
      </c>
      <c r="N100" s="157"/>
      <c r="O100" s="157"/>
      <c r="P100" s="204"/>
      <c r="Q100" s="204"/>
      <c r="R100" s="204"/>
      <c r="S100" s="204"/>
    </row>
    <row r="101" spans="1:19" s="343" customFormat="1" ht="26.4" x14ac:dyDescent="0.3">
      <c r="A101" s="888" t="s">
        <v>2930</v>
      </c>
      <c r="B101" s="888" t="s">
        <v>3398</v>
      </c>
      <c r="C101" s="506" t="s">
        <v>4570</v>
      </c>
      <c r="D101" s="890">
        <v>1691.7999999999986</v>
      </c>
      <c r="E101" s="891" t="s">
        <v>210</v>
      </c>
      <c r="F101" s="10">
        <v>1.41</v>
      </c>
      <c r="G101" s="10">
        <v>2385.4299999999998</v>
      </c>
      <c r="H101" s="10">
        <v>643.03</v>
      </c>
      <c r="I101" s="10"/>
      <c r="J101" s="10">
        <v>3028.46</v>
      </c>
      <c r="K101" s="1069">
        <f t="shared" si="3"/>
        <v>2.2077453804714327E-3</v>
      </c>
      <c r="L101" s="1069">
        <f t="shared" si="4"/>
        <v>0.84084123814006773</v>
      </c>
      <c r="M101" s="932" t="s">
        <v>3182</v>
      </c>
      <c r="N101" s="157"/>
      <c r="O101" s="157"/>
      <c r="P101" s="204"/>
      <c r="Q101" s="204"/>
      <c r="R101" s="204"/>
      <c r="S101" s="204"/>
    </row>
    <row r="102" spans="1:19" s="343" customFormat="1" ht="39.6" x14ac:dyDescent="0.3">
      <c r="A102" s="1052" t="s">
        <v>2971</v>
      </c>
      <c r="B102" s="1052" t="s">
        <v>3434</v>
      </c>
      <c r="C102" s="506" t="s">
        <v>2557</v>
      </c>
      <c r="D102" s="890">
        <v>8</v>
      </c>
      <c r="E102" s="120" t="s">
        <v>2558</v>
      </c>
      <c r="F102" s="10">
        <v>295.12</v>
      </c>
      <c r="G102" s="10">
        <v>2360.96</v>
      </c>
      <c r="H102" s="10">
        <v>636.44000000000005</v>
      </c>
      <c r="I102" s="10"/>
      <c r="J102" s="10">
        <v>2997.4</v>
      </c>
      <c r="K102" s="1069">
        <f t="shared" si="3"/>
        <v>2.1851026605684315E-3</v>
      </c>
      <c r="L102" s="1069">
        <f t="shared" si="4"/>
        <v>0.84302634080063621</v>
      </c>
      <c r="M102" s="932" t="s">
        <v>3182</v>
      </c>
      <c r="N102" s="157"/>
      <c r="O102" s="157"/>
      <c r="P102" s="204"/>
      <c r="Q102" s="204"/>
      <c r="R102" s="204"/>
      <c r="S102" s="204"/>
    </row>
    <row r="103" spans="1:19" s="343" customFormat="1" ht="39.6" x14ac:dyDescent="0.25">
      <c r="A103" s="1052" t="s">
        <v>4406</v>
      </c>
      <c r="B103" s="1052" t="s">
        <v>4452</v>
      </c>
      <c r="C103" s="506" t="s">
        <v>4405</v>
      </c>
      <c r="D103" s="890">
        <v>17.36</v>
      </c>
      <c r="E103" s="100" t="s">
        <v>237</v>
      </c>
      <c r="F103" s="10">
        <v>133.80000000000001</v>
      </c>
      <c r="G103" s="10">
        <v>2322.7600000000002</v>
      </c>
      <c r="H103" s="10">
        <v>626.14</v>
      </c>
      <c r="I103" s="10"/>
      <c r="J103" s="10">
        <v>2948.9</v>
      </c>
      <c r="K103" s="1069">
        <f t="shared" si="3"/>
        <v>2.1497461919497722E-3</v>
      </c>
      <c r="L103" s="1069">
        <f t="shared" si="4"/>
        <v>0.84517608699258595</v>
      </c>
      <c r="M103" s="932" t="s">
        <v>3182</v>
      </c>
      <c r="N103" s="157"/>
      <c r="O103" s="157"/>
      <c r="P103" s="204"/>
      <c r="Q103" s="204"/>
      <c r="R103" s="204"/>
      <c r="S103" s="204"/>
    </row>
    <row r="104" spans="1:19" s="343" customFormat="1" ht="13.8" x14ac:dyDescent="0.3">
      <c r="A104" s="1052" t="s">
        <v>4411</v>
      </c>
      <c r="B104" s="69" t="s">
        <v>4412</v>
      </c>
      <c r="C104" s="506" t="s">
        <v>4410</v>
      </c>
      <c r="D104" s="140">
        <v>51.42</v>
      </c>
      <c r="E104" s="29" t="s">
        <v>237</v>
      </c>
      <c r="F104" s="30">
        <v>44.72</v>
      </c>
      <c r="G104" s="10">
        <v>2299.5</v>
      </c>
      <c r="H104" s="10">
        <v>619.87</v>
      </c>
      <c r="I104" s="10"/>
      <c r="J104" s="10">
        <v>2919.37</v>
      </c>
      <c r="K104" s="1069">
        <f t="shared" si="3"/>
        <v>2.1282188410568031E-3</v>
      </c>
      <c r="L104" s="1069">
        <f t="shared" si="4"/>
        <v>0.8473043058336428</v>
      </c>
      <c r="M104" s="932" t="s">
        <v>3182</v>
      </c>
      <c r="N104" s="157"/>
      <c r="O104" s="157"/>
      <c r="P104" s="204"/>
      <c r="Q104" s="204"/>
      <c r="R104" s="204"/>
      <c r="S104" s="204"/>
    </row>
    <row r="105" spans="1:19" s="343" customFormat="1" ht="66" x14ac:dyDescent="0.25">
      <c r="A105" s="891" t="s">
        <v>2890</v>
      </c>
      <c r="B105" s="891" t="s">
        <v>3379</v>
      </c>
      <c r="C105" s="506" t="s">
        <v>2885</v>
      </c>
      <c r="D105" s="147">
        <v>16</v>
      </c>
      <c r="E105" s="101" t="s">
        <v>60</v>
      </c>
      <c r="F105" s="10">
        <v>143.53</v>
      </c>
      <c r="G105" s="10">
        <v>2296.48</v>
      </c>
      <c r="H105" s="10">
        <v>619.04999999999995</v>
      </c>
      <c r="I105" s="10"/>
      <c r="J105" s="10">
        <v>2915.53</v>
      </c>
      <c r="K105" s="1069">
        <f t="shared" si="3"/>
        <v>2.125419483541429E-3</v>
      </c>
      <c r="L105" s="1069">
        <f t="shared" si="4"/>
        <v>0.84942972531718419</v>
      </c>
      <c r="M105" s="932" t="s">
        <v>3182</v>
      </c>
      <c r="N105" s="157"/>
      <c r="O105" s="157"/>
      <c r="P105" s="204"/>
      <c r="Q105" s="204"/>
      <c r="R105" s="204"/>
      <c r="S105" s="204"/>
    </row>
    <row r="106" spans="1:19" s="343" customFormat="1" ht="39.6" x14ac:dyDescent="0.3">
      <c r="A106" s="885" t="s">
        <v>3263</v>
      </c>
      <c r="B106" s="885" t="s">
        <v>3385</v>
      </c>
      <c r="C106" s="506" t="s">
        <v>3259</v>
      </c>
      <c r="D106" s="87">
        <v>37</v>
      </c>
      <c r="E106" s="85" t="s">
        <v>60</v>
      </c>
      <c r="F106" s="10">
        <v>61.1</v>
      </c>
      <c r="G106" s="10">
        <v>2260.6999999999998</v>
      </c>
      <c r="H106" s="10">
        <v>609.41</v>
      </c>
      <c r="I106" s="10"/>
      <c r="J106" s="10">
        <v>2870.11</v>
      </c>
      <c r="K106" s="1069">
        <f t="shared" si="3"/>
        <v>2.092308332929893E-3</v>
      </c>
      <c r="L106" s="1069">
        <f t="shared" si="4"/>
        <v>0.85152203365011414</v>
      </c>
      <c r="M106" s="932" t="s">
        <v>3182</v>
      </c>
      <c r="N106" s="157"/>
      <c r="O106" s="157"/>
      <c r="P106" s="204"/>
      <c r="Q106" s="204"/>
      <c r="R106" s="204"/>
      <c r="S106" s="204"/>
    </row>
    <row r="107" spans="1:19" s="343" customFormat="1" ht="26.4" x14ac:dyDescent="0.25">
      <c r="A107" s="1052" t="s">
        <v>3071</v>
      </c>
      <c r="B107" s="1052" t="s">
        <v>2980</v>
      </c>
      <c r="C107" s="506" t="s">
        <v>4072</v>
      </c>
      <c r="D107" s="147">
        <v>107.5</v>
      </c>
      <c r="E107" s="100" t="s">
        <v>8</v>
      </c>
      <c r="F107" s="10">
        <v>20.48</v>
      </c>
      <c r="G107" s="10">
        <v>2201.6</v>
      </c>
      <c r="H107" s="10">
        <v>593.48</v>
      </c>
      <c r="I107" s="10"/>
      <c r="J107" s="10">
        <v>2795.08</v>
      </c>
      <c r="K107" s="1069">
        <f t="shared" si="3"/>
        <v>2.0376115114771505E-3</v>
      </c>
      <c r="L107" s="1069">
        <f t="shared" si="4"/>
        <v>0.85355964516159133</v>
      </c>
      <c r="M107" s="932" t="s">
        <v>3182</v>
      </c>
      <c r="N107" s="157"/>
      <c r="O107" s="157"/>
      <c r="P107" s="204"/>
      <c r="Q107" s="204"/>
      <c r="R107" s="204"/>
      <c r="S107" s="204"/>
    </row>
    <row r="108" spans="1:19" s="343" customFormat="1" ht="52.8" x14ac:dyDescent="0.3">
      <c r="A108" s="1052" t="s">
        <v>2616</v>
      </c>
      <c r="B108" s="1052" t="s">
        <v>3430</v>
      </c>
      <c r="C108" s="506" t="s">
        <v>2540</v>
      </c>
      <c r="D108" s="890">
        <v>38</v>
      </c>
      <c r="E108" s="112" t="s">
        <v>583</v>
      </c>
      <c r="F108" s="10">
        <v>57.68</v>
      </c>
      <c r="G108" s="10">
        <v>2191.84</v>
      </c>
      <c r="H108" s="10">
        <v>590.85</v>
      </c>
      <c r="I108" s="10"/>
      <c r="J108" s="10">
        <v>2782.69</v>
      </c>
      <c r="K108" s="1069">
        <f t="shared" si="3"/>
        <v>2.0285792094939508E-3</v>
      </c>
      <c r="L108" s="1069">
        <f t="shared" si="4"/>
        <v>0.85558822437108528</v>
      </c>
      <c r="M108" s="932" t="s">
        <v>3182</v>
      </c>
      <c r="N108" s="157"/>
      <c r="O108" s="157"/>
      <c r="P108" s="204"/>
      <c r="Q108" s="204"/>
      <c r="R108" s="204"/>
      <c r="S108" s="204"/>
    </row>
    <row r="109" spans="1:19" s="343" customFormat="1" ht="26.4" x14ac:dyDescent="0.3">
      <c r="A109" s="891" t="s">
        <v>3033</v>
      </c>
      <c r="B109" s="891" t="s">
        <v>3032</v>
      </c>
      <c r="C109" s="506" t="s">
        <v>3976</v>
      </c>
      <c r="D109" s="890">
        <v>58</v>
      </c>
      <c r="E109" s="112" t="s">
        <v>60</v>
      </c>
      <c r="F109" s="10">
        <v>37.450000000000003</v>
      </c>
      <c r="G109" s="10">
        <v>2172.1</v>
      </c>
      <c r="H109" s="10">
        <v>585.53</v>
      </c>
      <c r="I109" s="10"/>
      <c r="J109" s="10">
        <v>2757.63</v>
      </c>
      <c r="K109" s="1069">
        <f t="shared" ref="K109:K140" si="5">J109/$J$421</f>
        <v>2.0103104857087223E-3</v>
      </c>
      <c r="L109" s="1069">
        <f t="shared" si="4"/>
        <v>0.85759853485679405</v>
      </c>
      <c r="M109" s="932" t="s">
        <v>3182</v>
      </c>
      <c r="N109" s="157"/>
      <c r="O109" s="157"/>
      <c r="P109" s="204"/>
      <c r="Q109" s="204"/>
      <c r="R109" s="204"/>
      <c r="S109" s="204"/>
    </row>
    <row r="110" spans="1:19" s="343" customFormat="1" ht="26.4" x14ac:dyDescent="0.3">
      <c r="A110" s="885" t="s">
        <v>2999</v>
      </c>
      <c r="B110" s="885" t="s">
        <v>3652</v>
      </c>
      <c r="C110" s="1056" t="s">
        <v>4057</v>
      </c>
      <c r="D110" s="890">
        <v>26.64</v>
      </c>
      <c r="E110" s="933" t="s">
        <v>237</v>
      </c>
      <c r="F110" s="14">
        <v>78.52</v>
      </c>
      <c r="G110" s="14">
        <v>2091.77</v>
      </c>
      <c r="H110" s="14">
        <v>563.87</v>
      </c>
      <c r="I110" s="14"/>
      <c r="J110" s="14">
        <v>2655.64</v>
      </c>
      <c r="K110" s="1069">
        <f t="shared" si="5"/>
        <v>1.9359598417001231E-3</v>
      </c>
      <c r="L110" s="1069">
        <f t="shared" si="4"/>
        <v>0.85953449469849419</v>
      </c>
      <c r="M110" s="932" t="s">
        <v>3182</v>
      </c>
      <c r="N110" s="157"/>
      <c r="O110" s="157"/>
      <c r="P110" s="204"/>
      <c r="Q110" s="204"/>
      <c r="R110" s="204"/>
      <c r="S110" s="204"/>
    </row>
    <row r="111" spans="1:19" s="343" customFormat="1" ht="13.8" x14ac:dyDescent="0.3">
      <c r="A111" s="1052" t="s">
        <v>3825</v>
      </c>
      <c r="B111" s="1052" t="s">
        <v>4208</v>
      </c>
      <c r="C111" s="506" t="s">
        <v>4090</v>
      </c>
      <c r="D111" s="87">
        <v>48</v>
      </c>
      <c r="E111" s="96" t="s">
        <v>210</v>
      </c>
      <c r="F111" s="10">
        <v>42.3</v>
      </c>
      <c r="G111" s="10">
        <v>2030.4</v>
      </c>
      <c r="H111" s="10">
        <v>547.33000000000004</v>
      </c>
      <c r="I111" s="10"/>
      <c r="J111" s="10">
        <v>2577.73</v>
      </c>
      <c r="K111" s="1069">
        <f t="shared" si="5"/>
        <v>1.8791635021108504E-3</v>
      </c>
      <c r="L111" s="1069">
        <f t="shared" si="4"/>
        <v>0.861413658200605</v>
      </c>
      <c r="M111" s="932" t="s">
        <v>3182</v>
      </c>
      <c r="N111" s="157"/>
      <c r="O111" s="157"/>
      <c r="P111" s="204"/>
      <c r="Q111" s="204"/>
      <c r="R111" s="204"/>
      <c r="S111" s="204"/>
    </row>
    <row r="112" spans="1:19" s="343" customFormat="1" ht="26.4" x14ac:dyDescent="0.3">
      <c r="A112" s="601" t="s">
        <v>3984</v>
      </c>
      <c r="B112" s="601" t="s">
        <v>3979</v>
      </c>
      <c r="C112" s="1056" t="s">
        <v>3980</v>
      </c>
      <c r="D112" s="890">
        <v>4</v>
      </c>
      <c r="E112" s="127" t="s">
        <v>2319</v>
      </c>
      <c r="F112" s="10">
        <v>505</v>
      </c>
      <c r="G112" s="10">
        <v>2020</v>
      </c>
      <c r="H112" s="10">
        <v>544.52</v>
      </c>
      <c r="I112" s="10"/>
      <c r="J112" s="10">
        <v>2564.52</v>
      </c>
      <c r="K112" s="1069">
        <f t="shared" si="5"/>
        <v>1.8695334206582216E-3</v>
      </c>
      <c r="L112" s="1069">
        <f t="shared" si="4"/>
        <v>0.86328319162126321</v>
      </c>
      <c r="M112" s="932" t="s">
        <v>3182</v>
      </c>
      <c r="N112" s="157"/>
      <c r="O112" s="157"/>
      <c r="P112" s="204"/>
      <c r="Q112" s="204"/>
      <c r="R112" s="204"/>
      <c r="S112" s="204"/>
    </row>
    <row r="113" spans="1:19" s="343" customFormat="1" ht="14.4" x14ac:dyDescent="0.3">
      <c r="A113" s="69" t="s">
        <v>2763</v>
      </c>
      <c r="B113" s="69" t="s">
        <v>3329</v>
      </c>
      <c r="C113" s="1056" t="s">
        <v>2690</v>
      </c>
      <c r="D113" s="890">
        <v>284.10000000000002</v>
      </c>
      <c r="E113" s="120" t="s">
        <v>583</v>
      </c>
      <c r="F113" s="10">
        <v>7.11</v>
      </c>
      <c r="G113" s="10">
        <v>2019.95</v>
      </c>
      <c r="H113" s="10">
        <v>544.51</v>
      </c>
      <c r="I113" s="10"/>
      <c r="J113" s="10">
        <v>2564.46</v>
      </c>
      <c r="K113" s="1069">
        <f t="shared" si="5"/>
        <v>1.8694896806970441E-3</v>
      </c>
      <c r="L113" s="1069">
        <f t="shared" si="4"/>
        <v>0.86515268130196021</v>
      </c>
      <c r="M113" s="932" t="s">
        <v>3182</v>
      </c>
      <c r="N113" s="157"/>
      <c r="O113" s="157"/>
      <c r="P113" s="204"/>
      <c r="Q113" s="204"/>
      <c r="R113" s="204"/>
      <c r="S113" s="204"/>
    </row>
    <row r="114" spans="1:19" s="343" customFormat="1" ht="26.4" x14ac:dyDescent="0.3">
      <c r="A114" s="891" t="s">
        <v>2970</v>
      </c>
      <c r="B114" s="891" t="s">
        <v>3433</v>
      </c>
      <c r="C114" s="506" t="s">
        <v>2556</v>
      </c>
      <c r="D114" s="87">
        <v>1</v>
      </c>
      <c r="E114" s="891" t="s">
        <v>112</v>
      </c>
      <c r="F114" s="10">
        <v>1999.4036000000001</v>
      </c>
      <c r="G114" s="10">
        <v>1999.4</v>
      </c>
      <c r="H114" s="10">
        <v>538.97</v>
      </c>
      <c r="I114" s="10"/>
      <c r="J114" s="10">
        <v>2538.37</v>
      </c>
      <c r="K114" s="1069">
        <f t="shared" si="5"/>
        <v>1.8504700875782642E-3</v>
      </c>
      <c r="L114" s="1069">
        <f t="shared" si="4"/>
        <v>0.86700315138953843</v>
      </c>
      <c r="M114" s="932" t="s">
        <v>3182</v>
      </c>
      <c r="N114" s="157"/>
      <c r="O114" s="157"/>
      <c r="P114" s="204"/>
      <c r="Q114" s="204"/>
      <c r="R114" s="204"/>
      <c r="S114" s="204"/>
    </row>
    <row r="115" spans="1:19" s="343" customFormat="1" ht="26.4" x14ac:dyDescent="0.3">
      <c r="A115" s="888" t="s">
        <v>2587</v>
      </c>
      <c r="B115" s="888" t="s">
        <v>2659</v>
      </c>
      <c r="C115" s="506" t="s">
        <v>4081</v>
      </c>
      <c r="D115" s="890">
        <v>50.3</v>
      </c>
      <c r="E115" s="891" t="s">
        <v>210</v>
      </c>
      <c r="F115" s="10">
        <v>39.159999999999997</v>
      </c>
      <c r="G115" s="10">
        <v>1969.74</v>
      </c>
      <c r="H115" s="10">
        <v>530.98</v>
      </c>
      <c r="I115" s="10"/>
      <c r="J115" s="10">
        <v>2500.7199999999998</v>
      </c>
      <c r="K115" s="1069">
        <f t="shared" si="5"/>
        <v>1.8230232619392431E-3</v>
      </c>
      <c r="L115" s="1069">
        <f t="shared" si="4"/>
        <v>0.86882617465147771</v>
      </c>
      <c r="M115" s="932" t="s">
        <v>3182</v>
      </c>
      <c r="N115" s="157"/>
      <c r="O115" s="157"/>
      <c r="P115" s="204"/>
      <c r="Q115" s="204"/>
      <c r="R115" s="204"/>
      <c r="S115" s="204"/>
    </row>
    <row r="116" spans="1:19" s="343" customFormat="1" ht="26.4" x14ac:dyDescent="0.3">
      <c r="A116" s="1052" t="s">
        <v>3249</v>
      </c>
      <c r="B116" s="1052" t="s">
        <v>4508</v>
      </c>
      <c r="C116" s="506" t="s">
        <v>2882</v>
      </c>
      <c r="D116" s="87">
        <v>134.19999999999999</v>
      </c>
      <c r="E116" s="1053" t="s">
        <v>210</v>
      </c>
      <c r="F116" s="18">
        <v>14.48</v>
      </c>
      <c r="G116" s="10">
        <v>1943.21</v>
      </c>
      <c r="H116" s="10">
        <v>523.82000000000005</v>
      </c>
      <c r="I116" s="10"/>
      <c r="J116" s="11">
        <v>2467.0300000000002</v>
      </c>
      <c r="K116" s="1069">
        <f t="shared" si="5"/>
        <v>1.7984632737379522E-3</v>
      </c>
      <c r="L116" s="1069">
        <f t="shared" si="4"/>
        <v>0.87062463792521572</v>
      </c>
      <c r="M116" s="932" t="s">
        <v>3182</v>
      </c>
      <c r="N116" s="157"/>
      <c r="O116" s="157"/>
      <c r="P116" s="204"/>
      <c r="Q116" s="204"/>
      <c r="R116" s="204"/>
      <c r="S116" s="204"/>
    </row>
    <row r="117" spans="1:19" s="343" customFormat="1" ht="26.4" x14ac:dyDescent="0.3">
      <c r="A117" s="1052" t="s">
        <v>3771</v>
      </c>
      <c r="B117" s="1052" t="s">
        <v>3809</v>
      </c>
      <c r="C117" s="506" t="s">
        <v>3866</v>
      </c>
      <c r="D117" s="87">
        <v>12</v>
      </c>
      <c r="E117" s="1053" t="s">
        <v>60</v>
      </c>
      <c r="F117" s="18">
        <v>156.1</v>
      </c>
      <c r="G117" s="10">
        <v>1873.2</v>
      </c>
      <c r="H117" s="10">
        <v>504.95</v>
      </c>
      <c r="I117" s="10"/>
      <c r="J117" s="11">
        <v>2378.15</v>
      </c>
      <c r="K117" s="1069">
        <f t="shared" si="5"/>
        <v>1.7336698112466857E-3</v>
      </c>
      <c r="L117" s="1069">
        <f t="shared" si="4"/>
        <v>0.87235830773646239</v>
      </c>
      <c r="M117" s="932" t="s">
        <v>3182</v>
      </c>
      <c r="N117" s="157"/>
      <c r="O117" s="157"/>
      <c r="P117" s="204"/>
      <c r="Q117" s="204"/>
      <c r="R117" s="204"/>
      <c r="S117" s="204"/>
    </row>
    <row r="118" spans="1:19" s="343" customFormat="1" ht="13.8" x14ac:dyDescent="0.3">
      <c r="A118" s="1052" t="s">
        <v>2767</v>
      </c>
      <c r="B118" s="1052" t="s">
        <v>3333</v>
      </c>
      <c r="C118" s="506" t="s">
        <v>2693</v>
      </c>
      <c r="D118" s="1051">
        <v>125.6</v>
      </c>
      <c r="E118" s="113" t="s">
        <v>583</v>
      </c>
      <c r="F118" s="18">
        <v>14.88</v>
      </c>
      <c r="G118" s="10">
        <v>1868.92</v>
      </c>
      <c r="H118" s="10">
        <v>503.8</v>
      </c>
      <c r="I118" s="10"/>
      <c r="J118" s="11">
        <v>2372.7199999999998</v>
      </c>
      <c r="K118" s="1069">
        <f t="shared" si="5"/>
        <v>1.7297113447601014E-3</v>
      </c>
      <c r="L118" s="1069">
        <f t="shared" si="4"/>
        <v>0.87408801908122247</v>
      </c>
      <c r="M118" s="932" t="s">
        <v>3182</v>
      </c>
      <c r="N118" s="157"/>
      <c r="O118" s="157"/>
      <c r="P118" s="204"/>
      <c r="Q118" s="204"/>
      <c r="R118" s="204"/>
      <c r="S118" s="204"/>
    </row>
    <row r="119" spans="1:19" s="343" customFormat="1" ht="13.8" x14ac:dyDescent="0.3">
      <c r="A119" s="1052" t="s">
        <v>4259</v>
      </c>
      <c r="B119" s="1052" t="s">
        <v>3608</v>
      </c>
      <c r="C119" s="506" t="s">
        <v>4092</v>
      </c>
      <c r="D119" s="87">
        <v>138</v>
      </c>
      <c r="E119" s="87" t="s">
        <v>210</v>
      </c>
      <c r="F119" s="18">
        <v>13.54</v>
      </c>
      <c r="G119" s="10">
        <v>1868.52</v>
      </c>
      <c r="H119" s="10">
        <v>503.69</v>
      </c>
      <c r="I119" s="10"/>
      <c r="J119" s="11">
        <v>2372.21</v>
      </c>
      <c r="K119" s="1069">
        <f t="shared" si="5"/>
        <v>1.729339555090091E-3</v>
      </c>
      <c r="L119" s="1069">
        <f t="shared" si="4"/>
        <v>0.8758173586363126</v>
      </c>
      <c r="M119" s="932" t="s">
        <v>3182</v>
      </c>
      <c r="N119" s="157"/>
      <c r="O119" s="157"/>
      <c r="P119" s="204"/>
      <c r="Q119" s="204"/>
      <c r="R119" s="204"/>
      <c r="S119" s="204"/>
    </row>
    <row r="120" spans="1:19" s="343" customFormat="1" ht="52.8" x14ac:dyDescent="0.3">
      <c r="A120" s="1052" t="s">
        <v>3272</v>
      </c>
      <c r="B120" s="1052" t="s">
        <v>3753</v>
      </c>
      <c r="C120" s="506" t="s">
        <v>3273</v>
      </c>
      <c r="D120" s="890">
        <v>3</v>
      </c>
      <c r="E120" s="112" t="s">
        <v>3274</v>
      </c>
      <c r="F120" s="10">
        <v>619.65</v>
      </c>
      <c r="G120" s="10">
        <v>1858.95</v>
      </c>
      <c r="H120" s="10">
        <v>501.11</v>
      </c>
      <c r="I120" s="10"/>
      <c r="J120" s="10">
        <v>2360.06</v>
      </c>
      <c r="K120" s="1069">
        <f t="shared" si="5"/>
        <v>1.7204822129516021E-3</v>
      </c>
      <c r="L120" s="1069">
        <f t="shared" si="4"/>
        <v>0.87753784084926423</v>
      </c>
      <c r="M120" s="932" t="s">
        <v>3182</v>
      </c>
      <c r="N120" s="157"/>
      <c r="O120" s="157"/>
      <c r="P120" s="204"/>
      <c r="Q120" s="204"/>
      <c r="R120" s="204"/>
      <c r="S120" s="204"/>
    </row>
    <row r="121" spans="1:19" s="343" customFormat="1" ht="26.4" x14ac:dyDescent="0.3">
      <c r="A121" s="1052" t="s">
        <v>2959</v>
      </c>
      <c r="B121" s="1052" t="s">
        <v>3390</v>
      </c>
      <c r="C121" s="506" t="s">
        <v>2908</v>
      </c>
      <c r="D121" s="890">
        <v>3</v>
      </c>
      <c r="E121" s="120" t="s">
        <v>60</v>
      </c>
      <c r="F121" s="10">
        <v>589.08000000000004</v>
      </c>
      <c r="G121" s="10">
        <v>1767.24</v>
      </c>
      <c r="H121" s="10">
        <v>476.39</v>
      </c>
      <c r="I121" s="10"/>
      <c r="J121" s="10">
        <v>2243.63</v>
      </c>
      <c r="K121" s="1069">
        <f t="shared" si="5"/>
        <v>1.6356048182862314E-3</v>
      </c>
      <c r="L121" s="1069">
        <f t="shared" si="4"/>
        <v>0.87917344566755051</v>
      </c>
      <c r="M121" s="932" t="s">
        <v>3182</v>
      </c>
      <c r="N121" s="157"/>
      <c r="O121" s="157"/>
      <c r="P121" s="204"/>
      <c r="Q121" s="204"/>
      <c r="R121" s="204"/>
      <c r="S121" s="204"/>
    </row>
    <row r="122" spans="1:19" s="343" customFormat="1" ht="39.6" x14ac:dyDescent="0.3">
      <c r="A122" s="1052" t="s">
        <v>4264</v>
      </c>
      <c r="B122" s="1052" t="s">
        <v>4215</v>
      </c>
      <c r="C122" s="506" t="s">
        <v>2548</v>
      </c>
      <c r="D122" s="1051">
        <v>366</v>
      </c>
      <c r="E122" s="113" t="s">
        <v>210</v>
      </c>
      <c r="F122" s="10">
        <v>4.55</v>
      </c>
      <c r="G122" s="10">
        <v>1665.3</v>
      </c>
      <c r="H122" s="10">
        <v>448.91</v>
      </c>
      <c r="I122" s="10"/>
      <c r="J122" s="10">
        <v>2114.21</v>
      </c>
      <c r="K122" s="1069">
        <f t="shared" si="5"/>
        <v>1.5412577220258836E-3</v>
      </c>
      <c r="L122" s="1069">
        <f t="shared" si="4"/>
        <v>0.88071470338957636</v>
      </c>
      <c r="M122" s="932" t="s">
        <v>3182</v>
      </c>
      <c r="N122" s="157"/>
      <c r="O122" s="157"/>
      <c r="P122" s="204"/>
      <c r="Q122" s="204"/>
      <c r="R122" s="204"/>
      <c r="S122" s="204"/>
    </row>
    <row r="123" spans="1:19" s="343" customFormat="1" ht="39.6" x14ac:dyDescent="0.3">
      <c r="A123" s="1052" t="s">
        <v>2955</v>
      </c>
      <c r="B123" s="1052" t="s">
        <v>3377</v>
      </c>
      <c r="C123" s="506" t="s">
        <v>2904</v>
      </c>
      <c r="D123" s="87">
        <v>12</v>
      </c>
      <c r="E123" s="87" t="s">
        <v>60</v>
      </c>
      <c r="F123" s="10">
        <v>137.38999999999999</v>
      </c>
      <c r="G123" s="10">
        <v>1648.68</v>
      </c>
      <c r="H123" s="10">
        <v>444.43</v>
      </c>
      <c r="I123" s="10"/>
      <c r="J123" s="10">
        <v>2093.11</v>
      </c>
      <c r="K123" s="1069">
        <f t="shared" si="5"/>
        <v>1.5258758356783845E-3</v>
      </c>
      <c r="L123" s="1069">
        <f t="shared" si="4"/>
        <v>0.88224057922525478</v>
      </c>
      <c r="M123" s="932" t="s">
        <v>3182</v>
      </c>
      <c r="N123" s="157"/>
      <c r="O123" s="157"/>
      <c r="P123" s="204"/>
      <c r="Q123" s="204"/>
      <c r="R123" s="204"/>
      <c r="S123" s="204"/>
    </row>
    <row r="124" spans="1:19" s="343" customFormat="1" ht="13.8" x14ac:dyDescent="0.3">
      <c r="A124" s="1052" t="s">
        <v>3605</v>
      </c>
      <c r="B124" s="1052" t="s">
        <v>4206</v>
      </c>
      <c r="C124" s="506" t="s">
        <v>4089</v>
      </c>
      <c r="D124" s="890">
        <v>40.799999999999997</v>
      </c>
      <c r="E124" s="112" t="s">
        <v>210</v>
      </c>
      <c r="F124" s="10">
        <v>39.33</v>
      </c>
      <c r="G124" s="10">
        <v>1604.66</v>
      </c>
      <c r="H124" s="10">
        <v>432.56</v>
      </c>
      <c r="I124" s="10"/>
      <c r="J124" s="10">
        <v>2037.22</v>
      </c>
      <c r="K124" s="1069">
        <f t="shared" si="5"/>
        <v>1.4851320618413358E-3</v>
      </c>
      <c r="L124" s="1069">
        <f t="shared" si="4"/>
        <v>0.88372571128709609</v>
      </c>
      <c r="M124" s="932" t="s">
        <v>3182</v>
      </c>
      <c r="N124" s="157"/>
      <c r="O124" s="157"/>
      <c r="P124" s="204"/>
      <c r="Q124" s="204"/>
      <c r="R124" s="204"/>
      <c r="S124" s="204"/>
    </row>
    <row r="125" spans="1:19" s="343" customFormat="1" ht="52.8" x14ac:dyDescent="0.3">
      <c r="A125" s="1052" t="s">
        <v>2929</v>
      </c>
      <c r="B125" s="1052" t="s">
        <v>3397</v>
      </c>
      <c r="C125" s="506" t="s">
        <v>2915</v>
      </c>
      <c r="D125" s="890">
        <v>58</v>
      </c>
      <c r="E125" s="120" t="s">
        <v>60</v>
      </c>
      <c r="F125" s="10">
        <v>26.57</v>
      </c>
      <c r="G125" s="10">
        <v>1541.06</v>
      </c>
      <c r="H125" s="10">
        <v>415.42</v>
      </c>
      <c r="I125" s="10"/>
      <c r="J125" s="11">
        <v>1956.48</v>
      </c>
      <c r="K125" s="1069">
        <f t="shared" si="5"/>
        <v>1.4262726540831803E-3</v>
      </c>
      <c r="L125" s="1069">
        <f t="shared" si="4"/>
        <v>0.88515198394117922</v>
      </c>
      <c r="M125" s="932" t="s">
        <v>3182</v>
      </c>
      <c r="N125" s="157"/>
      <c r="O125" s="157"/>
      <c r="P125" s="204"/>
      <c r="Q125" s="204"/>
      <c r="R125" s="204"/>
      <c r="S125" s="204"/>
    </row>
    <row r="126" spans="1:19" s="343" customFormat="1" ht="26.4" x14ac:dyDescent="0.25">
      <c r="A126" s="1052" t="s">
        <v>2541</v>
      </c>
      <c r="B126" s="1052" t="s">
        <v>3426</v>
      </c>
      <c r="C126" s="506" t="s">
        <v>4268</v>
      </c>
      <c r="D126" s="890">
        <v>3</v>
      </c>
      <c r="E126" s="100" t="s">
        <v>2222</v>
      </c>
      <c r="F126" s="10">
        <v>512</v>
      </c>
      <c r="G126" s="10">
        <v>1536</v>
      </c>
      <c r="H126" s="10">
        <v>414.05</v>
      </c>
      <c r="I126" s="10"/>
      <c r="J126" s="11">
        <v>1950.05</v>
      </c>
      <c r="K126" s="1069">
        <f t="shared" si="5"/>
        <v>1.4215851882436344E-3</v>
      </c>
      <c r="L126" s="1069">
        <f t="shared" si="4"/>
        <v>0.88657356912942287</v>
      </c>
      <c r="M126" s="932" t="s">
        <v>3182</v>
      </c>
      <c r="N126" s="157"/>
      <c r="O126" s="157"/>
      <c r="P126" s="204"/>
      <c r="Q126" s="204"/>
      <c r="R126" s="204"/>
      <c r="S126" s="204"/>
    </row>
    <row r="127" spans="1:19" s="343" customFormat="1" ht="26.4" x14ac:dyDescent="0.3">
      <c r="A127" s="1052" t="s">
        <v>4030</v>
      </c>
      <c r="B127" s="1052" t="s">
        <v>4321</v>
      </c>
      <c r="C127" s="506" t="s">
        <v>4026</v>
      </c>
      <c r="D127" s="87">
        <v>4</v>
      </c>
      <c r="E127" s="96" t="s">
        <v>60</v>
      </c>
      <c r="F127" s="10">
        <v>382.86</v>
      </c>
      <c r="G127" s="10">
        <v>1531.44</v>
      </c>
      <c r="H127" s="10">
        <v>412.82</v>
      </c>
      <c r="I127" s="10"/>
      <c r="J127" s="11">
        <v>1944.26</v>
      </c>
      <c r="K127" s="1069">
        <f t="shared" si="5"/>
        <v>1.417364281989984E-3</v>
      </c>
      <c r="L127" s="1069">
        <f t="shared" si="4"/>
        <v>0.88799093341141289</v>
      </c>
      <c r="M127" s="932" t="s">
        <v>3182</v>
      </c>
      <c r="N127" s="157"/>
      <c r="O127" s="157"/>
      <c r="P127" s="204"/>
      <c r="Q127" s="204"/>
      <c r="R127" s="204"/>
      <c r="S127" s="204"/>
    </row>
    <row r="128" spans="1:19" s="343" customFormat="1" ht="39.6" x14ac:dyDescent="0.3">
      <c r="A128" s="1052" t="s">
        <v>3860</v>
      </c>
      <c r="B128" s="1052" t="s">
        <v>4492</v>
      </c>
      <c r="C128" s="506" t="s">
        <v>4493</v>
      </c>
      <c r="D128" s="890">
        <v>30</v>
      </c>
      <c r="E128" s="1052" t="s">
        <v>210</v>
      </c>
      <c r="F128" s="427">
        <v>49.96</v>
      </c>
      <c r="G128" s="10">
        <v>1498.8</v>
      </c>
      <c r="H128" s="10">
        <v>404.02</v>
      </c>
      <c r="I128" s="10"/>
      <c r="J128" s="11">
        <v>1902.82</v>
      </c>
      <c r="K128" s="1069">
        <f t="shared" si="5"/>
        <v>1.387154548803237E-3</v>
      </c>
      <c r="L128" s="1069">
        <f t="shared" si="4"/>
        <v>0.88937808796021611</v>
      </c>
      <c r="M128" s="932" t="s">
        <v>3182</v>
      </c>
      <c r="N128" s="157"/>
      <c r="O128" s="157"/>
      <c r="P128" s="204"/>
      <c r="Q128" s="204"/>
      <c r="R128" s="204"/>
      <c r="S128" s="204"/>
    </row>
    <row r="129" spans="1:19" s="343" customFormat="1" ht="66" x14ac:dyDescent="0.3">
      <c r="A129" s="69" t="s">
        <v>2957</v>
      </c>
      <c r="B129" s="69" t="s">
        <v>3388</v>
      </c>
      <c r="C129" s="506" t="s">
        <v>2905</v>
      </c>
      <c r="D129" s="1051">
        <v>1</v>
      </c>
      <c r="E129" s="29" t="s">
        <v>60</v>
      </c>
      <c r="F129" s="10">
        <v>1482.39</v>
      </c>
      <c r="G129" s="10">
        <v>1482.39</v>
      </c>
      <c r="H129" s="10">
        <v>399.6</v>
      </c>
      <c r="I129" s="10"/>
      <c r="J129" s="10">
        <v>1881.99</v>
      </c>
      <c r="K129" s="1069">
        <f t="shared" si="5"/>
        <v>1.3719694922810378E-3</v>
      </c>
      <c r="L129" s="1069">
        <f t="shared" si="4"/>
        <v>0.89075005745249713</v>
      </c>
      <c r="M129" s="932" t="s">
        <v>3182</v>
      </c>
      <c r="N129" s="157"/>
      <c r="O129" s="157"/>
      <c r="P129" s="204"/>
      <c r="Q129" s="204"/>
      <c r="R129" s="204"/>
      <c r="S129" s="204"/>
    </row>
    <row r="130" spans="1:19" s="343" customFormat="1" ht="26.4" x14ac:dyDescent="0.3">
      <c r="A130" s="891" t="s">
        <v>2857</v>
      </c>
      <c r="B130" s="891" t="s">
        <v>4177</v>
      </c>
      <c r="C130" s="506" t="s">
        <v>2715</v>
      </c>
      <c r="D130" s="891">
        <v>4</v>
      </c>
      <c r="E130" s="891" t="s">
        <v>60</v>
      </c>
      <c r="F130" s="10">
        <v>370.51</v>
      </c>
      <c r="G130" s="10">
        <v>1482.04</v>
      </c>
      <c r="H130" s="10">
        <v>399.51</v>
      </c>
      <c r="I130" s="10"/>
      <c r="J130" s="10">
        <v>1881.55</v>
      </c>
      <c r="K130" s="1069">
        <f t="shared" si="5"/>
        <v>1.3716487325657343E-3</v>
      </c>
      <c r="L130" s="1069">
        <f t="shared" si="4"/>
        <v>0.89212170618506292</v>
      </c>
      <c r="M130" s="932" t="s">
        <v>3182</v>
      </c>
      <c r="N130" s="157"/>
      <c r="O130" s="157"/>
      <c r="P130" s="204"/>
      <c r="Q130" s="204"/>
      <c r="R130" s="204"/>
      <c r="S130" s="204"/>
    </row>
    <row r="131" spans="1:19" s="343" customFormat="1" ht="13.8" x14ac:dyDescent="0.25">
      <c r="A131" s="1052" t="s">
        <v>4000</v>
      </c>
      <c r="B131" s="1052" t="s">
        <v>4474</v>
      </c>
      <c r="C131" s="1056" t="s">
        <v>4300</v>
      </c>
      <c r="D131" s="147">
        <v>3.3</v>
      </c>
      <c r="E131" s="100" t="s">
        <v>238</v>
      </c>
      <c r="F131" s="10">
        <v>442.44</v>
      </c>
      <c r="G131" s="10">
        <v>1460.05</v>
      </c>
      <c r="H131" s="10">
        <v>393.58</v>
      </c>
      <c r="I131" s="10"/>
      <c r="J131" s="11">
        <v>1853.63</v>
      </c>
      <c r="K131" s="1069">
        <f t="shared" si="5"/>
        <v>1.3512950706310342E-3</v>
      </c>
      <c r="L131" s="1069">
        <f t="shared" si="4"/>
        <v>0.89347300125569395</v>
      </c>
      <c r="M131" s="932" t="s">
        <v>3182</v>
      </c>
      <c r="N131" s="157"/>
      <c r="O131" s="157"/>
      <c r="P131" s="204"/>
      <c r="Q131" s="204"/>
      <c r="R131" s="204"/>
      <c r="S131" s="204"/>
    </row>
    <row r="132" spans="1:19" s="343" customFormat="1" ht="13.8" x14ac:dyDescent="0.3">
      <c r="A132" s="1052" t="s">
        <v>2806</v>
      </c>
      <c r="B132" s="1052" t="s">
        <v>4045</v>
      </c>
      <c r="C132" s="506" t="s">
        <v>4046</v>
      </c>
      <c r="D132" s="1051">
        <v>35.96</v>
      </c>
      <c r="E132" s="1053" t="s">
        <v>210</v>
      </c>
      <c r="F132" s="10">
        <v>38.89</v>
      </c>
      <c r="G132" s="10">
        <v>1398.48</v>
      </c>
      <c r="H132" s="10">
        <v>376.98</v>
      </c>
      <c r="I132" s="10"/>
      <c r="J132" s="11">
        <v>1775.46</v>
      </c>
      <c r="K132" s="1069">
        <f t="shared" si="5"/>
        <v>1.2943091912099912E-3</v>
      </c>
      <c r="L132" s="1069">
        <f t="shared" si="4"/>
        <v>0.89476731044690394</v>
      </c>
      <c r="M132" s="932" t="s">
        <v>3182</v>
      </c>
      <c r="N132" s="157"/>
      <c r="O132" s="157"/>
      <c r="P132" s="204"/>
      <c r="Q132" s="204"/>
      <c r="R132" s="204"/>
      <c r="S132" s="204"/>
    </row>
    <row r="133" spans="1:19" s="343" customFormat="1" ht="14.4" x14ac:dyDescent="0.3">
      <c r="A133" s="885" t="s">
        <v>4327</v>
      </c>
      <c r="B133" s="885" t="s">
        <v>2659</v>
      </c>
      <c r="C133" s="1056" t="s">
        <v>4328</v>
      </c>
      <c r="D133" s="890">
        <v>35</v>
      </c>
      <c r="E133" s="933" t="s">
        <v>210</v>
      </c>
      <c r="F133" s="14">
        <v>39.159999999999997</v>
      </c>
      <c r="G133" s="14">
        <v>1370.6</v>
      </c>
      <c r="H133" s="14">
        <v>369.47</v>
      </c>
      <c r="I133" s="14"/>
      <c r="J133" s="14">
        <v>1740.07</v>
      </c>
      <c r="K133" s="1069">
        <f t="shared" si="5"/>
        <v>1.2685099041086644E-3</v>
      </c>
      <c r="L133" s="1069">
        <f t="shared" si="4"/>
        <v>0.89603582035101259</v>
      </c>
      <c r="M133" s="932" t="s">
        <v>3182</v>
      </c>
      <c r="N133" s="157"/>
      <c r="O133" s="157"/>
      <c r="P133" s="204"/>
      <c r="Q133" s="204"/>
      <c r="R133" s="204"/>
      <c r="S133" s="204"/>
    </row>
    <row r="134" spans="1:19" s="343" customFormat="1" ht="14.4" x14ac:dyDescent="0.3">
      <c r="A134" s="1052" t="s">
        <v>3668</v>
      </c>
      <c r="B134" s="1052" t="s">
        <v>3657</v>
      </c>
      <c r="C134" s="1056" t="s">
        <v>2993</v>
      </c>
      <c r="D134" s="890">
        <v>115.4</v>
      </c>
      <c r="E134" s="120" t="s">
        <v>583</v>
      </c>
      <c r="F134" s="10">
        <v>11.86</v>
      </c>
      <c r="G134" s="10">
        <v>1368.64</v>
      </c>
      <c r="H134" s="10">
        <v>368.94</v>
      </c>
      <c r="I134" s="10"/>
      <c r="J134" s="10">
        <v>1737.58</v>
      </c>
      <c r="K134" s="1069">
        <f t="shared" si="5"/>
        <v>1.2666946957197887E-3</v>
      </c>
      <c r="L134" s="1069">
        <f t="shared" si="4"/>
        <v>0.89730251504673242</v>
      </c>
      <c r="M134" s="932" t="s">
        <v>3182</v>
      </c>
      <c r="N134" s="157"/>
      <c r="O134" s="157"/>
      <c r="P134" s="204"/>
      <c r="Q134" s="204"/>
      <c r="R134" s="204"/>
      <c r="S134" s="204"/>
    </row>
    <row r="135" spans="1:19" s="343" customFormat="1" ht="26.4" x14ac:dyDescent="0.25">
      <c r="A135" s="891" t="s">
        <v>3790</v>
      </c>
      <c r="B135" s="891" t="s">
        <v>3819</v>
      </c>
      <c r="C135" s="506" t="s">
        <v>3890</v>
      </c>
      <c r="D135" s="421">
        <v>1</v>
      </c>
      <c r="E135" s="100" t="s">
        <v>60</v>
      </c>
      <c r="F135" s="10">
        <v>1366.76</v>
      </c>
      <c r="G135" s="10">
        <v>1366.76</v>
      </c>
      <c r="H135" s="10">
        <v>368.43</v>
      </c>
      <c r="I135" s="10"/>
      <c r="J135" s="11">
        <v>1735.19</v>
      </c>
      <c r="K135" s="1069">
        <f t="shared" si="5"/>
        <v>1.2649523872662095E-3</v>
      </c>
      <c r="L135" s="1069">
        <f t="shared" si="4"/>
        <v>0.89856746743399862</v>
      </c>
      <c r="M135" s="932" t="s">
        <v>3182</v>
      </c>
      <c r="N135" s="157"/>
      <c r="O135" s="157"/>
      <c r="P135" s="204"/>
      <c r="Q135" s="204"/>
      <c r="R135" s="204"/>
      <c r="S135" s="204"/>
    </row>
    <row r="136" spans="1:19" s="343" customFormat="1" ht="14.4" x14ac:dyDescent="0.3">
      <c r="A136" s="1052" t="s">
        <v>3877</v>
      </c>
      <c r="B136" s="1052" t="s">
        <v>3872</v>
      </c>
      <c r="C136" s="1056" t="s">
        <v>3873</v>
      </c>
      <c r="D136" s="890">
        <v>1000</v>
      </c>
      <c r="E136" s="120" t="s">
        <v>3874</v>
      </c>
      <c r="F136" s="10">
        <v>1.35</v>
      </c>
      <c r="G136" s="10">
        <v>1350</v>
      </c>
      <c r="H136" s="10">
        <v>363.91</v>
      </c>
      <c r="I136" s="10"/>
      <c r="J136" s="10">
        <v>1713.91</v>
      </c>
      <c r="K136" s="1069">
        <f t="shared" si="5"/>
        <v>1.2494392810351773E-3</v>
      </c>
      <c r="L136" s="1069">
        <f t="shared" si="4"/>
        <v>0.89981690671503378</v>
      </c>
      <c r="M136" s="932" t="s">
        <v>3182</v>
      </c>
      <c r="N136" s="157"/>
      <c r="O136" s="157"/>
      <c r="P136" s="204"/>
      <c r="Q136" s="204"/>
      <c r="R136" s="204"/>
      <c r="S136" s="204"/>
    </row>
    <row r="137" spans="1:19" s="343" customFormat="1" ht="14.4" x14ac:dyDescent="0.3">
      <c r="A137" s="1052" t="s">
        <v>3913</v>
      </c>
      <c r="B137" s="1052" t="s">
        <v>3914</v>
      </c>
      <c r="C137" s="506" t="s">
        <v>3915</v>
      </c>
      <c r="D137" s="890">
        <v>6</v>
      </c>
      <c r="E137" s="120" t="s">
        <v>60</v>
      </c>
      <c r="F137" s="10">
        <v>223.85</v>
      </c>
      <c r="G137" s="10">
        <v>1343.1</v>
      </c>
      <c r="H137" s="10">
        <v>362.05</v>
      </c>
      <c r="I137" s="10"/>
      <c r="J137" s="10">
        <v>1705.15</v>
      </c>
      <c r="K137" s="1069">
        <f t="shared" si="5"/>
        <v>1.2430532467032297E-3</v>
      </c>
      <c r="L137" s="1069">
        <f t="shared" si="4"/>
        <v>0.90105995996173704</v>
      </c>
      <c r="M137" s="932" t="s">
        <v>3182</v>
      </c>
      <c r="N137" s="157"/>
      <c r="O137" s="157"/>
      <c r="P137" s="204"/>
      <c r="Q137" s="204"/>
      <c r="R137" s="204"/>
      <c r="S137" s="204"/>
    </row>
    <row r="138" spans="1:19" s="343" customFormat="1" ht="39.6" x14ac:dyDescent="0.3">
      <c r="A138" s="891" t="s">
        <v>2925</v>
      </c>
      <c r="B138" s="891" t="s">
        <v>3553</v>
      </c>
      <c r="C138" s="506" t="s">
        <v>2910</v>
      </c>
      <c r="D138" s="890">
        <v>3</v>
      </c>
      <c r="E138" s="1052" t="s">
        <v>60</v>
      </c>
      <c r="F138" s="10">
        <v>441.55</v>
      </c>
      <c r="G138" s="10">
        <v>1324.65</v>
      </c>
      <c r="H138" s="10">
        <v>357.08</v>
      </c>
      <c r="I138" s="10"/>
      <c r="J138" s="10">
        <v>1681.73</v>
      </c>
      <c r="K138" s="1069">
        <f t="shared" si="5"/>
        <v>1.2259800818568587E-3</v>
      </c>
      <c r="L138" s="1069">
        <f t="shared" si="4"/>
        <v>0.90228594004359386</v>
      </c>
      <c r="M138" s="932" t="s">
        <v>3182</v>
      </c>
      <c r="N138" s="157"/>
      <c r="O138" s="157"/>
      <c r="P138" s="204"/>
      <c r="Q138" s="204"/>
      <c r="R138" s="204"/>
      <c r="S138" s="204"/>
    </row>
    <row r="139" spans="1:19" s="343" customFormat="1" ht="13.8" x14ac:dyDescent="0.3">
      <c r="A139" s="891" t="s">
        <v>3904</v>
      </c>
      <c r="B139" s="891" t="s">
        <v>4004</v>
      </c>
      <c r="C139" s="506" t="s">
        <v>3908</v>
      </c>
      <c r="D139" s="890">
        <v>1</v>
      </c>
      <c r="E139" s="112" t="s">
        <v>60</v>
      </c>
      <c r="F139" s="10">
        <v>1319.96</v>
      </c>
      <c r="G139" s="10">
        <v>1319.96</v>
      </c>
      <c r="H139" s="10">
        <v>355.82</v>
      </c>
      <c r="I139" s="10"/>
      <c r="J139" s="10">
        <v>1675.78</v>
      </c>
      <c r="K139" s="1069">
        <f t="shared" si="5"/>
        <v>1.2216425357067344E-3</v>
      </c>
      <c r="L139" s="1069">
        <f t="shared" si="4"/>
        <v>0.90350758257930064</v>
      </c>
      <c r="M139" s="932" t="s">
        <v>3182</v>
      </c>
      <c r="N139" s="157"/>
      <c r="O139" s="157"/>
      <c r="P139" s="204"/>
      <c r="Q139" s="204"/>
      <c r="R139" s="204"/>
      <c r="S139" s="204"/>
    </row>
    <row r="140" spans="1:19" s="343" customFormat="1" ht="39.6" x14ac:dyDescent="0.3">
      <c r="A140" s="1052" t="s">
        <v>3715</v>
      </c>
      <c r="B140" s="1052" t="s">
        <v>4451</v>
      </c>
      <c r="C140" s="506" t="s">
        <v>4403</v>
      </c>
      <c r="D140" s="890">
        <v>8.8699999999999992</v>
      </c>
      <c r="E140" s="1052" t="s">
        <v>237</v>
      </c>
      <c r="F140" s="427">
        <v>141.6</v>
      </c>
      <c r="G140" s="10">
        <v>1255.99</v>
      </c>
      <c r="H140" s="10">
        <v>338.57</v>
      </c>
      <c r="I140" s="10"/>
      <c r="J140" s="11">
        <v>1594.56</v>
      </c>
      <c r="K140" s="1069">
        <f t="shared" si="5"/>
        <v>1.1624332082591571E-3</v>
      </c>
      <c r="L140" s="1069">
        <f t="shared" si="4"/>
        <v>0.90467001578755979</v>
      </c>
      <c r="M140" s="932" t="s">
        <v>3182</v>
      </c>
      <c r="N140" s="157"/>
      <c r="O140" s="157"/>
      <c r="P140" s="204"/>
      <c r="Q140" s="204"/>
      <c r="R140" s="204"/>
      <c r="S140" s="204"/>
    </row>
    <row r="141" spans="1:19" s="343" customFormat="1" ht="26.4" x14ac:dyDescent="0.3">
      <c r="A141" s="1052" t="s">
        <v>2954</v>
      </c>
      <c r="B141" s="1052" t="s">
        <v>3376</v>
      </c>
      <c r="C141" s="506" t="s">
        <v>2903</v>
      </c>
      <c r="D141" s="890">
        <v>2</v>
      </c>
      <c r="E141" s="120" t="s">
        <v>60</v>
      </c>
      <c r="F141" s="10">
        <v>624.13</v>
      </c>
      <c r="G141" s="10">
        <v>1248.26</v>
      </c>
      <c r="H141" s="10">
        <v>336.49</v>
      </c>
      <c r="I141" s="10"/>
      <c r="J141" s="11">
        <v>1584.75</v>
      </c>
      <c r="K141" s="1069">
        <f t="shared" ref="K141:K164" si="6">J141/$J$421</f>
        <v>1.1552817246065995E-3</v>
      </c>
      <c r="L141" s="1069">
        <f t="shared" si="4"/>
        <v>0.90582529751216634</v>
      </c>
      <c r="M141" s="932" t="s">
        <v>3182</v>
      </c>
      <c r="N141" s="157"/>
      <c r="O141" s="157"/>
      <c r="P141" s="204"/>
      <c r="Q141" s="204"/>
      <c r="R141" s="204"/>
      <c r="S141" s="204"/>
    </row>
    <row r="142" spans="1:19" s="343" customFormat="1" ht="26.4" x14ac:dyDescent="0.3">
      <c r="A142" s="1052" t="s">
        <v>2839</v>
      </c>
      <c r="B142" s="1052" t="s">
        <v>3015</v>
      </c>
      <c r="C142" s="506" t="s">
        <v>3732</v>
      </c>
      <c r="D142" s="1052">
        <v>2</v>
      </c>
      <c r="E142" s="1052" t="s">
        <v>60</v>
      </c>
      <c r="F142" s="10">
        <v>623.88</v>
      </c>
      <c r="G142" s="10">
        <v>1247.76</v>
      </c>
      <c r="H142" s="10">
        <v>336.35</v>
      </c>
      <c r="I142" s="10"/>
      <c r="J142" s="11">
        <v>1584.11</v>
      </c>
      <c r="K142" s="1069">
        <f t="shared" si="6"/>
        <v>1.1548151650207039E-3</v>
      </c>
      <c r="L142" s="1069">
        <f t="shared" si="4"/>
        <v>0.90698011267718703</v>
      </c>
      <c r="M142" s="932" t="s">
        <v>3182</v>
      </c>
      <c r="N142" s="157"/>
      <c r="O142" s="157"/>
      <c r="P142" s="204"/>
      <c r="Q142" s="204"/>
      <c r="R142" s="204"/>
      <c r="S142" s="204"/>
    </row>
    <row r="143" spans="1:19" s="343" customFormat="1" ht="13.8" x14ac:dyDescent="0.3">
      <c r="A143" s="888" t="s">
        <v>2785</v>
      </c>
      <c r="B143" s="888" t="s">
        <v>3303</v>
      </c>
      <c r="C143" s="1056" t="s">
        <v>2700</v>
      </c>
      <c r="D143" s="890">
        <v>74</v>
      </c>
      <c r="E143" s="891" t="s">
        <v>2701</v>
      </c>
      <c r="F143" s="10">
        <v>16.82</v>
      </c>
      <c r="G143" s="10">
        <v>1244.68</v>
      </c>
      <c r="H143" s="10">
        <v>335.52</v>
      </c>
      <c r="I143" s="10"/>
      <c r="J143" s="11">
        <v>1580.2</v>
      </c>
      <c r="K143" s="1069">
        <f t="shared" si="6"/>
        <v>1.1519647775506223E-3</v>
      </c>
      <c r="L143" s="1069">
        <f t="shared" si="4"/>
        <v>0.90813207745473767</v>
      </c>
      <c r="M143" s="932" t="s">
        <v>3182</v>
      </c>
      <c r="N143" s="157"/>
      <c r="O143" s="157"/>
      <c r="P143" s="204"/>
      <c r="Q143" s="204"/>
      <c r="R143" s="204"/>
      <c r="S143" s="204"/>
    </row>
    <row r="144" spans="1:19" s="343" customFormat="1" ht="13.8" x14ac:dyDescent="0.3">
      <c r="A144" s="1052" t="s">
        <v>3876</v>
      </c>
      <c r="B144" s="1052" t="s">
        <v>3869</v>
      </c>
      <c r="C144" s="1056" t="s">
        <v>3870</v>
      </c>
      <c r="D144" s="890">
        <v>10</v>
      </c>
      <c r="E144" s="112" t="s">
        <v>3871</v>
      </c>
      <c r="F144" s="10">
        <v>123.86</v>
      </c>
      <c r="G144" s="10">
        <v>1238.5999999999999</v>
      </c>
      <c r="H144" s="10">
        <v>333.88</v>
      </c>
      <c r="I144" s="10"/>
      <c r="J144" s="11">
        <v>1572.48</v>
      </c>
      <c r="K144" s="1069">
        <f t="shared" si="6"/>
        <v>1.1463369025457553E-3</v>
      </c>
      <c r="L144" s="1069">
        <f t="shared" ref="L144:L164" si="7">L143+K144</f>
        <v>0.9092784143572834</v>
      </c>
      <c r="M144" s="932" t="s">
        <v>3182</v>
      </c>
      <c r="N144" s="157"/>
      <c r="O144" s="157"/>
      <c r="P144" s="204"/>
      <c r="Q144" s="204"/>
      <c r="R144" s="204"/>
      <c r="S144" s="204"/>
    </row>
    <row r="145" spans="1:19" s="343" customFormat="1" ht="26.4" x14ac:dyDescent="0.3">
      <c r="A145" s="1052" t="s">
        <v>2896</v>
      </c>
      <c r="B145" s="1052" t="s">
        <v>3009</v>
      </c>
      <c r="C145" s="506" t="s">
        <v>3204</v>
      </c>
      <c r="D145" s="1051">
        <v>54</v>
      </c>
      <c r="E145" s="1053" t="s">
        <v>60</v>
      </c>
      <c r="F145" s="10">
        <v>22.73</v>
      </c>
      <c r="G145" s="10">
        <v>1227.42</v>
      </c>
      <c r="H145" s="10">
        <v>330.87</v>
      </c>
      <c r="I145" s="10"/>
      <c r="J145" s="11">
        <v>1558.29</v>
      </c>
      <c r="K145" s="1069">
        <f t="shared" si="6"/>
        <v>1.1359924017272239E-3</v>
      </c>
      <c r="L145" s="1069">
        <f t="shared" si="7"/>
        <v>0.91041440675901064</v>
      </c>
      <c r="M145" s="932" t="s">
        <v>3182</v>
      </c>
      <c r="N145" s="157"/>
      <c r="O145" s="157"/>
      <c r="P145" s="204"/>
      <c r="Q145" s="204"/>
      <c r="R145" s="204"/>
      <c r="S145" s="204"/>
    </row>
    <row r="146" spans="1:19" s="343" customFormat="1" ht="13.8" x14ac:dyDescent="0.25">
      <c r="A146" s="1052" t="s">
        <v>2974</v>
      </c>
      <c r="B146" s="1052" t="s">
        <v>4637</v>
      </c>
      <c r="C146" s="506" t="s">
        <v>2973</v>
      </c>
      <c r="D146" s="147">
        <v>584.79999999999995</v>
      </c>
      <c r="E146" s="100" t="s">
        <v>237</v>
      </c>
      <c r="F146" s="10">
        <v>2.09</v>
      </c>
      <c r="G146" s="10">
        <v>1222.23</v>
      </c>
      <c r="H146" s="10">
        <v>329.47</v>
      </c>
      <c r="I146" s="10"/>
      <c r="J146" s="10">
        <v>1551.7</v>
      </c>
      <c r="K146" s="1069">
        <f t="shared" si="6"/>
        <v>1.1311882959912042E-3</v>
      </c>
      <c r="L146" s="1069">
        <f t="shared" si="7"/>
        <v>0.91154559505500188</v>
      </c>
      <c r="M146" s="932" t="s">
        <v>3182</v>
      </c>
      <c r="N146" s="157"/>
      <c r="O146" s="157"/>
      <c r="P146" s="204"/>
      <c r="Q146" s="204"/>
      <c r="R146" s="204"/>
      <c r="S146" s="204"/>
    </row>
    <row r="147" spans="1:19" s="343" customFormat="1" ht="13.8" x14ac:dyDescent="0.3">
      <c r="A147" s="885" t="s">
        <v>3665</v>
      </c>
      <c r="B147" s="885" t="s">
        <v>3654</v>
      </c>
      <c r="C147" s="1056" t="s">
        <v>2990</v>
      </c>
      <c r="D147" s="87">
        <v>123.8</v>
      </c>
      <c r="E147" s="85" t="s">
        <v>583</v>
      </c>
      <c r="F147" s="14">
        <v>9.81</v>
      </c>
      <c r="G147" s="14">
        <v>1214.47</v>
      </c>
      <c r="H147" s="14">
        <v>327.38</v>
      </c>
      <c r="I147" s="14"/>
      <c r="J147" s="14">
        <v>1541.85</v>
      </c>
      <c r="K147" s="1069">
        <f t="shared" si="6"/>
        <v>1.1240076523645279E-3</v>
      </c>
      <c r="L147" s="1069">
        <f t="shared" si="7"/>
        <v>0.91266960270736641</v>
      </c>
      <c r="M147" s="932" t="s">
        <v>3182</v>
      </c>
      <c r="N147" s="157"/>
      <c r="O147" s="157"/>
      <c r="P147" s="204"/>
      <c r="Q147" s="204"/>
      <c r="R147" s="204"/>
      <c r="S147" s="204"/>
    </row>
    <row r="148" spans="1:19" s="343" customFormat="1" ht="13.8" x14ac:dyDescent="0.3">
      <c r="A148" s="1052" t="s">
        <v>2866</v>
      </c>
      <c r="B148" s="1052" t="s">
        <v>3691</v>
      </c>
      <c r="C148" s="506" t="s">
        <v>3568</v>
      </c>
      <c r="D148" s="890">
        <v>116</v>
      </c>
      <c r="E148" s="112" t="s">
        <v>60</v>
      </c>
      <c r="F148" s="10">
        <v>10.45</v>
      </c>
      <c r="G148" s="10">
        <v>1212.2</v>
      </c>
      <c r="H148" s="10">
        <v>326.77</v>
      </c>
      <c r="I148" s="10"/>
      <c r="J148" s="10">
        <v>1538.97</v>
      </c>
      <c r="K148" s="1069">
        <f t="shared" si="6"/>
        <v>1.1219081342279972E-3</v>
      </c>
      <c r="L148" s="1069">
        <f t="shared" si="7"/>
        <v>0.91379151084159438</v>
      </c>
      <c r="M148" s="932" t="s">
        <v>3182</v>
      </c>
      <c r="N148" s="157"/>
      <c r="O148" s="157"/>
      <c r="P148" s="204"/>
      <c r="Q148" s="204"/>
      <c r="R148" s="204"/>
      <c r="S148" s="204"/>
    </row>
    <row r="149" spans="1:19" s="343" customFormat="1" ht="13.8" x14ac:dyDescent="0.25">
      <c r="A149" s="1052" t="s">
        <v>2750</v>
      </c>
      <c r="B149" s="1052" t="s">
        <v>3293</v>
      </c>
      <c r="C149" s="1056" t="s">
        <v>4055</v>
      </c>
      <c r="D149" s="890">
        <v>281.54000000000002</v>
      </c>
      <c r="E149" s="101" t="s">
        <v>237</v>
      </c>
      <c r="F149" s="10">
        <v>4.29</v>
      </c>
      <c r="G149" s="10">
        <v>1207.8</v>
      </c>
      <c r="H149" s="10">
        <v>325.58</v>
      </c>
      <c r="I149" s="10"/>
      <c r="J149" s="10">
        <v>1533.38</v>
      </c>
      <c r="K149" s="1069">
        <f t="shared" si="6"/>
        <v>1.1178330278449394E-3</v>
      </c>
      <c r="L149" s="1069">
        <f t="shared" si="7"/>
        <v>0.91490934386943934</v>
      </c>
      <c r="M149" s="932" t="s">
        <v>3182</v>
      </c>
      <c r="N149" s="157"/>
      <c r="O149" s="157"/>
      <c r="P149" s="204"/>
      <c r="Q149" s="204"/>
      <c r="R149" s="204"/>
      <c r="S149" s="204"/>
    </row>
    <row r="150" spans="1:19" s="343" customFormat="1" ht="26.4" x14ac:dyDescent="0.3">
      <c r="A150" s="1052" t="s">
        <v>2517</v>
      </c>
      <c r="B150" s="1052" t="s">
        <v>3415</v>
      </c>
      <c r="C150" s="506" t="s">
        <v>2510</v>
      </c>
      <c r="D150" s="1051">
        <v>6</v>
      </c>
      <c r="E150" s="113" t="s">
        <v>2222</v>
      </c>
      <c r="F150" s="14">
        <v>195.41</v>
      </c>
      <c r="G150" s="14">
        <v>1172.46</v>
      </c>
      <c r="H150" s="14">
        <v>316.05</v>
      </c>
      <c r="I150" s="14"/>
      <c r="J150" s="14">
        <v>1488.51</v>
      </c>
      <c r="K150" s="1069">
        <f t="shared" si="6"/>
        <v>1.0851228268775326E-3</v>
      </c>
      <c r="L150" s="1069">
        <f t="shared" si="7"/>
        <v>0.9159944666963169</v>
      </c>
      <c r="M150" s="932" t="s">
        <v>3182</v>
      </c>
      <c r="N150" s="157"/>
      <c r="O150" s="157"/>
      <c r="P150" s="204"/>
      <c r="Q150" s="204"/>
      <c r="R150" s="204"/>
      <c r="S150" s="204"/>
    </row>
    <row r="151" spans="1:19" s="343" customFormat="1" ht="39.6" x14ac:dyDescent="0.3">
      <c r="A151" s="891" t="s">
        <v>2928</v>
      </c>
      <c r="B151" s="891" t="s">
        <v>3396</v>
      </c>
      <c r="C151" s="506" t="s">
        <v>2914</v>
      </c>
      <c r="D151" s="87">
        <v>58</v>
      </c>
      <c r="E151" s="891" t="s">
        <v>60</v>
      </c>
      <c r="F151" s="10">
        <v>19.920000000000002</v>
      </c>
      <c r="G151" s="10">
        <v>1155.3599999999999</v>
      </c>
      <c r="H151" s="10">
        <v>311.44</v>
      </c>
      <c r="I151" s="10"/>
      <c r="J151" s="10">
        <v>1466.8</v>
      </c>
      <c r="K151" s="1069">
        <f t="shared" si="6"/>
        <v>1.0692962509247265E-3</v>
      </c>
      <c r="L151" s="1069">
        <f t="shared" si="7"/>
        <v>0.91706376294724168</v>
      </c>
      <c r="M151" s="932" t="s">
        <v>3182</v>
      </c>
      <c r="N151" s="157"/>
      <c r="O151" s="157"/>
      <c r="P151" s="204"/>
      <c r="Q151" s="204"/>
      <c r="R151" s="204"/>
      <c r="S151" s="204"/>
    </row>
    <row r="152" spans="1:19" s="343" customFormat="1" ht="13.8" x14ac:dyDescent="0.3">
      <c r="A152" s="881" t="s">
        <v>2937</v>
      </c>
      <c r="B152" s="881" t="s">
        <v>3615</v>
      </c>
      <c r="C152" s="506" t="s">
        <v>2922</v>
      </c>
      <c r="D152" s="903">
        <v>70</v>
      </c>
      <c r="E152" s="891" t="s">
        <v>210</v>
      </c>
      <c r="F152" s="18">
        <v>16.3</v>
      </c>
      <c r="G152" s="10">
        <v>1141</v>
      </c>
      <c r="H152" s="10">
        <v>307.57</v>
      </c>
      <c r="I152" s="10"/>
      <c r="J152" s="10">
        <v>1448.57</v>
      </c>
      <c r="K152" s="1069">
        <f t="shared" si="6"/>
        <v>1.0560065927202283E-3</v>
      </c>
      <c r="L152" s="1069">
        <f t="shared" si="7"/>
        <v>0.91811976953996188</v>
      </c>
      <c r="M152" s="932" t="s">
        <v>3182</v>
      </c>
      <c r="N152" s="157"/>
      <c r="O152" s="157"/>
      <c r="P152" s="204"/>
      <c r="Q152" s="204"/>
      <c r="R152" s="204"/>
      <c r="S152" s="204"/>
    </row>
    <row r="153" spans="1:19" s="343" customFormat="1" ht="26.4" x14ac:dyDescent="0.3">
      <c r="A153" s="69" t="s">
        <v>2502</v>
      </c>
      <c r="B153" s="69" t="s">
        <v>3485</v>
      </c>
      <c r="C153" s="506" t="s">
        <v>2494</v>
      </c>
      <c r="D153" s="890">
        <v>62</v>
      </c>
      <c r="E153" s="1049" t="s">
        <v>583</v>
      </c>
      <c r="F153" s="10">
        <v>18.23</v>
      </c>
      <c r="G153" s="30">
        <v>1130.26</v>
      </c>
      <c r="H153" s="30">
        <v>304.68</v>
      </c>
      <c r="I153" s="30"/>
      <c r="J153" s="30">
        <v>1434.94</v>
      </c>
      <c r="K153" s="1069">
        <f t="shared" si="6"/>
        <v>1.0460703315393557E-3</v>
      </c>
      <c r="L153" s="1069">
        <f t="shared" si="7"/>
        <v>0.91916583987150124</v>
      </c>
      <c r="M153" s="932" t="s">
        <v>3182</v>
      </c>
      <c r="N153" s="157"/>
      <c r="O153" s="157"/>
      <c r="P153" s="204"/>
      <c r="Q153" s="204"/>
      <c r="R153" s="204"/>
      <c r="S153" s="204"/>
    </row>
    <row r="154" spans="1:19" s="343" customFormat="1" ht="39.6" x14ac:dyDescent="0.25">
      <c r="A154" s="1052" t="s">
        <v>3769</v>
      </c>
      <c r="B154" s="1052" t="s">
        <v>3807</v>
      </c>
      <c r="C154" s="506" t="s">
        <v>3853</v>
      </c>
      <c r="D154" s="890">
        <v>1</v>
      </c>
      <c r="E154" s="100" t="s">
        <v>60</v>
      </c>
      <c r="F154" s="10">
        <v>1122.78</v>
      </c>
      <c r="G154" s="10">
        <v>1122.78</v>
      </c>
      <c r="H154" s="10">
        <v>302.66000000000003</v>
      </c>
      <c r="I154" s="10"/>
      <c r="J154" s="10">
        <v>1425.44</v>
      </c>
      <c r="K154" s="1069">
        <f t="shared" si="6"/>
        <v>1.0391448376862165E-3</v>
      </c>
      <c r="L154" s="1069">
        <f t="shared" si="7"/>
        <v>0.92020498470918743</v>
      </c>
      <c r="M154" s="932" t="s">
        <v>3182</v>
      </c>
      <c r="N154" s="157"/>
      <c r="O154" s="157"/>
      <c r="P154" s="204"/>
      <c r="Q154" s="204"/>
      <c r="R154" s="204"/>
      <c r="S154" s="204"/>
    </row>
    <row r="155" spans="1:19" s="343" customFormat="1" ht="26.4" x14ac:dyDescent="0.3">
      <c r="A155" s="831" t="s">
        <v>2655</v>
      </c>
      <c r="B155" s="831" t="s">
        <v>2654</v>
      </c>
      <c r="C155" s="506" t="s">
        <v>3244</v>
      </c>
      <c r="D155" s="890">
        <v>6</v>
      </c>
      <c r="E155" s="1175" t="s">
        <v>60</v>
      </c>
      <c r="F155" s="18">
        <v>185.38</v>
      </c>
      <c r="G155" s="18">
        <v>1112.28</v>
      </c>
      <c r="H155" s="18">
        <v>299.83</v>
      </c>
      <c r="I155" s="18"/>
      <c r="J155" s="18">
        <v>1412.11</v>
      </c>
      <c r="K155" s="1069">
        <f t="shared" si="6"/>
        <v>1.0294272763112322E-3</v>
      </c>
      <c r="L155" s="1069">
        <f t="shared" si="7"/>
        <v>0.92123441198549871</v>
      </c>
      <c r="M155" s="932" t="s">
        <v>3182</v>
      </c>
      <c r="N155" s="157"/>
      <c r="O155" s="157"/>
      <c r="P155" s="204"/>
      <c r="Q155" s="204"/>
      <c r="R155" s="204"/>
      <c r="S155" s="204"/>
    </row>
    <row r="156" spans="1:19" s="343" customFormat="1" ht="13.8" x14ac:dyDescent="0.3">
      <c r="A156" s="831" t="s">
        <v>2752</v>
      </c>
      <c r="B156" s="831" t="s">
        <v>3651</v>
      </c>
      <c r="C156" s="1056" t="s">
        <v>3023</v>
      </c>
      <c r="D156" s="87">
        <v>48</v>
      </c>
      <c r="E156" s="88" t="s">
        <v>210</v>
      </c>
      <c r="F156" s="18">
        <v>22.45</v>
      </c>
      <c r="G156" s="18">
        <v>1077.5999999999999</v>
      </c>
      <c r="H156" s="18">
        <v>290.48</v>
      </c>
      <c r="I156" s="18"/>
      <c r="J156" s="18">
        <v>1368.08</v>
      </c>
      <c r="K156" s="1069">
        <f t="shared" si="6"/>
        <v>9.9732943480031352E-4</v>
      </c>
      <c r="L156" s="1069">
        <f t="shared" si="7"/>
        <v>0.92223174142029907</v>
      </c>
      <c r="M156" s="932" t="s">
        <v>3182</v>
      </c>
      <c r="N156" s="157"/>
      <c r="O156" s="157"/>
      <c r="P156" s="204"/>
      <c r="Q156" s="204"/>
      <c r="R156" s="204"/>
      <c r="S156" s="204"/>
    </row>
    <row r="157" spans="1:19" s="343" customFormat="1" ht="52.8" x14ac:dyDescent="0.3">
      <c r="A157" s="601" t="s">
        <v>2545</v>
      </c>
      <c r="B157" s="601" t="s">
        <v>4243</v>
      </c>
      <c r="C157" s="506" t="s">
        <v>2539</v>
      </c>
      <c r="D157" s="890">
        <v>36</v>
      </c>
      <c r="E157" s="127" t="s">
        <v>237</v>
      </c>
      <c r="F157" s="30">
        <v>29.41</v>
      </c>
      <c r="G157" s="30">
        <v>1058.76</v>
      </c>
      <c r="H157" s="30">
        <v>285.39999999999998</v>
      </c>
      <c r="I157" s="30"/>
      <c r="J157" s="30">
        <v>1344.16</v>
      </c>
      <c r="K157" s="1069">
        <f t="shared" si="6"/>
        <v>9.7989177027746148E-4</v>
      </c>
      <c r="L157" s="1069">
        <f t="shared" si="7"/>
        <v>0.92321163319057653</v>
      </c>
      <c r="M157" s="932" t="s">
        <v>3182</v>
      </c>
      <c r="N157" s="157"/>
      <c r="O157" s="157"/>
      <c r="P157" s="204"/>
      <c r="Q157" s="204"/>
      <c r="R157" s="204"/>
      <c r="S157" s="204"/>
    </row>
    <row r="158" spans="1:19" s="343" customFormat="1" ht="13.8" x14ac:dyDescent="0.3">
      <c r="A158" s="1052" t="s">
        <v>3731</v>
      </c>
      <c r="B158" s="1052" t="s">
        <v>3765</v>
      </c>
      <c r="C158" s="506" t="s">
        <v>4075</v>
      </c>
      <c r="D158" s="1051">
        <v>137.75</v>
      </c>
      <c r="E158" s="1053" t="s">
        <v>8</v>
      </c>
      <c r="F158" s="10">
        <v>7.55</v>
      </c>
      <c r="G158" s="10">
        <v>1040.01</v>
      </c>
      <c r="H158" s="10">
        <v>280.35000000000002</v>
      </c>
      <c r="I158" s="10"/>
      <c r="J158" s="10">
        <v>1320.36</v>
      </c>
      <c r="K158" s="1069">
        <f t="shared" si="6"/>
        <v>9.6254158567696463E-4</v>
      </c>
      <c r="L158" s="1069">
        <f t="shared" si="7"/>
        <v>0.92417417477625352</v>
      </c>
      <c r="M158" s="932" t="s">
        <v>3182</v>
      </c>
      <c r="N158" s="157"/>
      <c r="O158" s="157"/>
      <c r="P158" s="204"/>
      <c r="Q158" s="204"/>
      <c r="R158" s="204"/>
      <c r="S158" s="204"/>
    </row>
    <row r="159" spans="1:19" s="343" customFormat="1" ht="52.8" x14ac:dyDescent="0.3">
      <c r="A159" s="831" t="s">
        <v>2491</v>
      </c>
      <c r="B159" s="831" t="s">
        <v>3439</v>
      </c>
      <c r="C159" s="506" t="s">
        <v>4278</v>
      </c>
      <c r="D159" s="147">
        <v>1</v>
      </c>
      <c r="E159" s="831" t="s">
        <v>60</v>
      </c>
      <c r="F159" s="18">
        <v>1020.74</v>
      </c>
      <c r="G159" s="18">
        <v>1020.74</v>
      </c>
      <c r="H159" s="18">
        <v>275.14999999999998</v>
      </c>
      <c r="I159" s="18"/>
      <c r="J159" s="18">
        <v>1295.8900000000001</v>
      </c>
      <c r="K159" s="1069">
        <f t="shared" si="6"/>
        <v>9.4470297150998364E-4</v>
      </c>
      <c r="L159" s="1069">
        <f t="shared" si="7"/>
        <v>0.92511887774776347</v>
      </c>
      <c r="M159" s="932" t="s">
        <v>3182</v>
      </c>
      <c r="N159" s="157"/>
      <c r="O159" s="157"/>
      <c r="P159" s="204"/>
      <c r="Q159" s="204"/>
      <c r="R159" s="204"/>
      <c r="S159" s="204"/>
    </row>
    <row r="160" spans="1:19" s="343" customFormat="1" ht="26.4" x14ac:dyDescent="0.3">
      <c r="A160" s="881" t="s">
        <v>2819</v>
      </c>
      <c r="B160" s="881" t="s">
        <v>4156</v>
      </c>
      <c r="C160" s="506" t="s">
        <v>2724</v>
      </c>
      <c r="D160" s="903">
        <v>89.351000000000013</v>
      </c>
      <c r="E160" s="891" t="s">
        <v>237</v>
      </c>
      <c r="F160" s="10">
        <v>11.26</v>
      </c>
      <c r="G160" s="10">
        <v>1006.09</v>
      </c>
      <c r="H160" s="10">
        <v>271.20999999999998</v>
      </c>
      <c r="I160" s="10"/>
      <c r="J160" s="10">
        <v>1277.3</v>
      </c>
      <c r="K160" s="1069">
        <f t="shared" si="6"/>
        <v>9.3115087353841906E-4</v>
      </c>
      <c r="L160" s="1069">
        <f t="shared" si="7"/>
        <v>0.92605002862130192</v>
      </c>
      <c r="M160" s="932" t="s">
        <v>3182</v>
      </c>
      <c r="N160" s="157"/>
      <c r="O160" s="157"/>
      <c r="P160" s="204"/>
      <c r="Q160" s="204"/>
      <c r="R160" s="204"/>
      <c r="S160" s="204"/>
    </row>
    <row r="161" spans="1:19" s="343" customFormat="1" ht="26.4" x14ac:dyDescent="0.3">
      <c r="A161" s="885" t="s">
        <v>2542</v>
      </c>
      <c r="B161" s="885" t="s">
        <v>3427</v>
      </c>
      <c r="C161" s="506" t="s">
        <v>4270</v>
      </c>
      <c r="D161" s="890">
        <v>2</v>
      </c>
      <c r="E161" s="111" t="s">
        <v>2222</v>
      </c>
      <c r="F161" s="14">
        <v>500.94</v>
      </c>
      <c r="G161" s="14">
        <v>1001.88</v>
      </c>
      <c r="H161" s="14">
        <v>270.07</v>
      </c>
      <c r="I161" s="14"/>
      <c r="J161" s="14">
        <v>1271.95</v>
      </c>
      <c r="K161" s="1069">
        <f t="shared" si="6"/>
        <v>9.2725072700007224E-4</v>
      </c>
      <c r="L161" s="1069">
        <f t="shared" si="7"/>
        <v>0.92697727934830199</v>
      </c>
      <c r="M161" s="932" t="s">
        <v>3182</v>
      </c>
      <c r="N161" s="157"/>
      <c r="O161" s="157"/>
      <c r="P161" s="204"/>
      <c r="Q161" s="204"/>
      <c r="R161" s="204"/>
      <c r="S161" s="204"/>
    </row>
    <row r="162" spans="1:19" s="343" customFormat="1" ht="26.4" x14ac:dyDescent="0.3">
      <c r="A162" s="1052" t="s">
        <v>2864</v>
      </c>
      <c r="B162" s="1052" t="s">
        <v>4531</v>
      </c>
      <c r="C162" s="506" t="s">
        <v>4084</v>
      </c>
      <c r="D162" s="890">
        <v>58.8</v>
      </c>
      <c r="E162" s="120" t="s">
        <v>210</v>
      </c>
      <c r="F162" s="10">
        <v>17.02</v>
      </c>
      <c r="G162" s="10">
        <v>1000.77</v>
      </c>
      <c r="H162" s="10">
        <v>269.77</v>
      </c>
      <c r="I162" s="10"/>
      <c r="J162" s="10">
        <v>1270.54</v>
      </c>
      <c r="K162" s="1069">
        <f t="shared" si="6"/>
        <v>9.262228379123957E-4</v>
      </c>
      <c r="L162" s="1069">
        <f t="shared" si="7"/>
        <v>0.92790350218621442</v>
      </c>
      <c r="M162" s="932" t="s">
        <v>3182</v>
      </c>
      <c r="N162" s="157"/>
      <c r="O162" s="157"/>
      <c r="P162" s="204"/>
      <c r="Q162" s="204"/>
      <c r="R162" s="204"/>
      <c r="S162" s="204"/>
    </row>
    <row r="163" spans="1:19" s="343" customFormat="1" ht="39.6" x14ac:dyDescent="0.3">
      <c r="A163" s="885" t="s">
        <v>3922</v>
      </c>
      <c r="B163" s="885" t="s">
        <v>3923</v>
      </c>
      <c r="C163" s="506" t="s">
        <v>3933</v>
      </c>
      <c r="D163" s="1051">
        <v>2</v>
      </c>
      <c r="E163" s="1132" t="s">
        <v>60</v>
      </c>
      <c r="F163" s="14">
        <v>498.89</v>
      </c>
      <c r="G163" s="14">
        <v>997.78</v>
      </c>
      <c r="H163" s="14">
        <v>268.97000000000003</v>
      </c>
      <c r="I163" s="14"/>
      <c r="J163" s="14">
        <v>1266.75</v>
      </c>
      <c r="K163" s="1069">
        <f t="shared" si="6"/>
        <v>9.2345993036466959E-4</v>
      </c>
      <c r="L163" s="1069">
        <f t="shared" si="7"/>
        <v>0.92882696211657911</v>
      </c>
      <c r="M163" s="932" t="s">
        <v>3182</v>
      </c>
      <c r="N163" s="157"/>
      <c r="O163" s="157"/>
      <c r="P163" s="204"/>
      <c r="Q163" s="204"/>
      <c r="R163" s="204"/>
      <c r="S163" s="204"/>
    </row>
    <row r="164" spans="1:19" s="343" customFormat="1" ht="13.8" x14ac:dyDescent="0.3">
      <c r="A164" s="885" t="s">
        <v>2769</v>
      </c>
      <c r="B164" s="885" t="s">
        <v>3348</v>
      </c>
      <c r="C164" s="506" t="s">
        <v>2695</v>
      </c>
      <c r="D164" s="890">
        <v>352</v>
      </c>
      <c r="E164" s="885" t="s">
        <v>60</v>
      </c>
      <c r="F164" s="1064">
        <v>2.73</v>
      </c>
      <c r="G164" s="14">
        <v>960.96</v>
      </c>
      <c r="H164" s="14">
        <v>259.04000000000002</v>
      </c>
      <c r="I164" s="14"/>
      <c r="J164" s="14">
        <v>1220</v>
      </c>
      <c r="K164" s="1069">
        <f t="shared" si="6"/>
        <v>8.8937921061369395E-4</v>
      </c>
      <c r="L164" s="1069">
        <f t="shared" si="7"/>
        <v>0.92971634132719283</v>
      </c>
      <c r="M164" s="932" t="s">
        <v>3182</v>
      </c>
      <c r="N164" s="157"/>
      <c r="O164" s="157"/>
      <c r="P164" s="204"/>
      <c r="Q164" s="204"/>
      <c r="R164" s="204"/>
      <c r="S164" s="204"/>
    </row>
    <row r="165" spans="1:19" s="343" customFormat="1" ht="52.8" x14ac:dyDescent="0.25">
      <c r="A165" s="1052" t="s">
        <v>3826</v>
      </c>
      <c r="B165" s="1052" t="s">
        <v>3829</v>
      </c>
      <c r="C165" s="506" t="s">
        <v>4279</v>
      </c>
      <c r="D165" s="147">
        <v>1</v>
      </c>
      <c r="E165" s="101" t="s">
        <v>60</v>
      </c>
      <c r="F165" s="10">
        <v>950.71</v>
      </c>
      <c r="G165" s="10">
        <v>950.71</v>
      </c>
      <c r="H165" s="10">
        <v>256.27999999999997</v>
      </c>
      <c r="I165" s="10"/>
      <c r="J165" s="10">
        <v>1206.99</v>
      </c>
      <c r="K165" s="1069">
        <f t="shared" ref="K165:K228" si="8">J165/$J$421</f>
        <v>8.798949290316578E-4</v>
      </c>
      <c r="L165" s="1069">
        <f t="shared" ref="L165:L228" si="9">L164+K165</f>
        <v>0.93059623625622445</v>
      </c>
      <c r="M165" s="932" t="s">
        <v>3182</v>
      </c>
      <c r="N165" s="157"/>
      <c r="O165" s="157"/>
      <c r="P165" s="204"/>
      <c r="Q165" s="204"/>
      <c r="R165" s="204"/>
      <c r="S165" s="204"/>
    </row>
    <row r="166" spans="1:19" s="343" customFormat="1" ht="26.4" x14ac:dyDescent="0.3">
      <c r="A166" s="1052" t="s">
        <v>3001</v>
      </c>
      <c r="B166" s="1052" t="s">
        <v>4042</v>
      </c>
      <c r="C166" s="1056" t="s">
        <v>4464</v>
      </c>
      <c r="D166" s="890">
        <v>2.78</v>
      </c>
      <c r="E166" s="111" t="s">
        <v>22</v>
      </c>
      <c r="F166" s="10">
        <v>338.29</v>
      </c>
      <c r="G166" s="14">
        <v>940.44</v>
      </c>
      <c r="H166" s="14">
        <v>253.51</v>
      </c>
      <c r="I166" s="14"/>
      <c r="J166" s="14">
        <v>1193.95</v>
      </c>
      <c r="K166" s="1069">
        <f t="shared" si="8"/>
        <v>8.7038877746903277E-4</v>
      </c>
      <c r="L166" s="1069">
        <f t="shared" si="9"/>
        <v>0.93146662503369348</v>
      </c>
      <c r="M166" s="932" t="s">
        <v>3182</v>
      </c>
      <c r="N166" s="157"/>
      <c r="O166" s="157"/>
      <c r="P166" s="204"/>
      <c r="Q166" s="204"/>
      <c r="R166" s="204"/>
      <c r="S166" s="204"/>
    </row>
    <row r="167" spans="1:19" s="343" customFormat="1" ht="52.8" x14ac:dyDescent="0.3">
      <c r="A167" s="888" t="s">
        <v>3772</v>
      </c>
      <c r="B167" s="888" t="s">
        <v>3810</v>
      </c>
      <c r="C167" s="506" t="s">
        <v>3884</v>
      </c>
      <c r="D167" s="890">
        <v>1</v>
      </c>
      <c r="E167" s="891" t="s">
        <v>60</v>
      </c>
      <c r="F167" s="10">
        <v>934.58</v>
      </c>
      <c r="G167" s="10">
        <v>934.58</v>
      </c>
      <c r="H167" s="10">
        <v>251.93</v>
      </c>
      <c r="I167" s="10"/>
      <c r="J167" s="10">
        <v>1186.51</v>
      </c>
      <c r="K167" s="1069">
        <f t="shared" si="8"/>
        <v>8.6496502228299509E-4</v>
      </c>
      <c r="L167" s="1069">
        <f t="shared" si="9"/>
        <v>0.93233159005597643</v>
      </c>
      <c r="M167" s="932" t="s">
        <v>3182</v>
      </c>
      <c r="N167" s="157"/>
      <c r="O167" s="157"/>
      <c r="P167" s="204"/>
      <c r="Q167" s="204"/>
      <c r="R167" s="204"/>
      <c r="S167" s="204"/>
    </row>
    <row r="168" spans="1:19" s="343" customFormat="1" ht="13.8" x14ac:dyDescent="0.3">
      <c r="A168" s="1052" t="s">
        <v>2815</v>
      </c>
      <c r="B168" s="1052" t="s">
        <v>3743</v>
      </c>
      <c r="C168" s="506" t="s">
        <v>3742</v>
      </c>
      <c r="D168" s="87">
        <v>299.06</v>
      </c>
      <c r="E168" s="17" t="s">
        <v>237</v>
      </c>
      <c r="F168" s="10">
        <v>3.05</v>
      </c>
      <c r="G168" s="18">
        <v>912.13</v>
      </c>
      <c r="H168" s="18">
        <v>245.88</v>
      </c>
      <c r="I168" s="18"/>
      <c r="J168" s="18">
        <v>1158.01</v>
      </c>
      <c r="K168" s="1069">
        <f t="shared" si="8"/>
        <v>8.4418854072357686E-4</v>
      </c>
      <c r="L168" s="1069">
        <f t="shared" si="9"/>
        <v>0.93317577859669998</v>
      </c>
      <c r="M168" s="932" t="s">
        <v>3182</v>
      </c>
      <c r="N168" s="157"/>
      <c r="O168" s="157"/>
      <c r="P168" s="204"/>
      <c r="Q168" s="204"/>
      <c r="R168" s="204"/>
      <c r="S168" s="204"/>
    </row>
    <row r="169" spans="1:19" s="343" customFormat="1" ht="14.4" x14ac:dyDescent="0.3">
      <c r="A169" s="1052" t="s">
        <v>4343</v>
      </c>
      <c r="B169" s="1052" t="s">
        <v>4344</v>
      </c>
      <c r="C169" s="506" t="s">
        <v>4345</v>
      </c>
      <c r="D169" s="890">
        <v>60</v>
      </c>
      <c r="E169" s="120" t="s">
        <v>210</v>
      </c>
      <c r="F169" s="10">
        <v>15.12</v>
      </c>
      <c r="G169" s="10">
        <v>907.2</v>
      </c>
      <c r="H169" s="10">
        <v>244.55</v>
      </c>
      <c r="I169" s="10"/>
      <c r="J169" s="10">
        <v>1151.75</v>
      </c>
      <c r="K169" s="1069">
        <f t="shared" si="8"/>
        <v>8.3962500477403445E-4</v>
      </c>
      <c r="L169" s="1069">
        <f t="shared" si="9"/>
        <v>0.93401540360147406</v>
      </c>
      <c r="M169" s="932" t="s">
        <v>3182</v>
      </c>
      <c r="N169" s="157"/>
      <c r="O169" s="157"/>
      <c r="P169" s="204"/>
      <c r="Q169" s="204"/>
      <c r="R169" s="204"/>
      <c r="S169" s="204"/>
    </row>
    <row r="170" spans="1:19" s="343" customFormat="1" ht="26.4" x14ac:dyDescent="0.3">
      <c r="A170" s="888" t="s">
        <v>2927</v>
      </c>
      <c r="B170" s="888" t="s">
        <v>3395</v>
      </c>
      <c r="C170" s="506" t="s">
        <v>2912</v>
      </c>
      <c r="D170" s="890">
        <v>58</v>
      </c>
      <c r="E170" s="891" t="s">
        <v>60</v>
      </c>
      <c r="F170" s="10">
        <v>15.32</v>
      </c>
      <c r="G170" s="10">
        <v>888.56</v>
      </c>
      <c r="H170" s="10">
        <v>239.52</v>
      </c>
      <c r="I170" s="10"/>
      <c r="J170" s="10">
        <v>1128.08</v>
      </c>
      <c r="K170" s="1069">
        <f t="shared" si="8"/>
        <v>8.2236959008942284E-4</v>
      </c>
      <c r="L170" s="1069">
        <f t="shared" si="9"/>
        <v>0.93483777319156347</v>
      </c>
      <c r="M170" s="932" t="s">
        <v>3182</v>
      </c>
      <c r="N170" s="157"/>
      <c r="O170" s="157"/>
      <c r="P170" s="204"/>
      <c r="Q170" s="204"/>
      <c r="R170" s="204"/>
      <c r="S170" s="204"/>
    </row>
    <row r="171" spans="1:19" s="343" customFormat="1" ht="26.4" x14ac:dyDescent="0.3">
      <c r="A171" s="120" t="s">
        <v>4031</v>
      </c>
      <c r="B171" s="120" t="s">
        <v>4322</v>
      </c>
      <c r="C171" s="506" t="s">
        <v>4027</v>
      </c>
      <c r="D171" s="890">
        <v>1</v>
      </c>
      <c r="E171" s="112" t="s">
        <v>60</v>
      </c>
      <c r="F171" s="10">
        <v>884.86</v>
      </c>
      <c r="G171" s="10">
        <v>884.86</v>
      </c>
      <c r="H171" s="10">
        <v>238.53</v>
      </c>
      <c r="I171" s="10"/>
      <c r="J171" s="10">
        <v>1123.3900000000001</v>
      </c>
      <c r="K171" s="1069">
        <f t="shared" si="8"/>
        <v>8.1895058312403098E-4</v>
      </c>
      <c r="L171" s="1069">
        <f t="shared" si="9"/>
        <v>0.93565672377468745</v>
      </c>
      <c r="M171" s="932" t="s">
        <v>3182</v>
      </c>
      <c r="N171" s="157"/>
      <c r="O171" s="157"/>
      <c r="P171" s="204"/>
      <c r="Q171" s="204"/>
      <c r="R171" s="204"/>
      <c r="S171" s="204"/>
    </row>
    <row r="172" spans="1:19" s="343" customFormat="1" ht="13.8" x14ac:dyDescent="0.25">
      <c r="A172" s="1052" t="s">
        <v>2478</v>
      </c>
      <c r="B172" s="1052" t="s">
        <v>3289</v>
      </c>
      <c r="C172" s="506" t="s">
        <v>2479</v>
      </c>
      <c r="D172" s="147">
        <v>5</v>
      </c>
      <c r="E172" s="100" t="s">
        <v>60</v>
      </c>
      <c r="F172" s="10">
        <v>174.21</v>
      </c>
      <c r="G172" s="10">
        <v>871.05</v>
      </c>
      <c r="H172" s="10">
        <v>234.8</v>
      </c>
      <c r="I172" s="10"/>
      <c r="J172" s="10">
        <v>1105.8499999999999</v>
      </c>
      <c r="K172" s="1069">
        <f t="shared" si="8"/>
        <v>8.0616393447307654E-4</v>
      </c>
      <c r="L172" s="1069">
        <f t="shared" si="9"/>
        <v>0.93646288770916053</v>
      </c>
      <c r="M172" s="932" t="s">
        <v>3182</v>
      </c>
      <c r="N172" s="157"/>
      <c r="O172" s="157"/>
      <c r="P172" s="204"/>
      <c r="Q172" s="204"/>
      <c r="R172" s="204"/>
      <c r="S172" s="204"/>
    </row>
    <row r="173" spans="1:19" s="343" customFormat="1" ht="26.4" x14ac:dyDescent="0.3">
      <c r="A173" s="69" t="s">
        <v>4548</v>
      </c>
      <c r="B173" s="69" t="s">
        <v>3907</v>
      </c>
      <c r="C173" s="506" t="s">
        <v>4550</v>
      </c>
      <c r="D173" s="890">
        <v>23.05</v>
      </c>
      <c r="E173" s="120" t="s">
        <v>210</v>
      </c>
      <c r="F173" s="10">
        <v>37.75</v>
      </c>
      <c r="G173" s="10">
        <v>870.13</v>
      </c>
      <c r="H173" s="10">
        <v>234.55</v>
      </c>
      <c r="I173" s="10"/>
      <c r="J173" s="10">
        <v>1104.68</v>
      </c>
      <c r="K173" s="1069">
        <f t="shared" si="8"/>
        <v>8.0531100523011112E-4</v>
      </c>
      <c r="L173" s="1069">
        <f t="shared" si="9"/>
        <v>0.9372681987143906</v>
      </c>
      <c r="M173" s="932" t="s">
        <v>3182</v>
      </c>
      <c r="N173" s="157"/>
      <c r="O173" s="157"/>
      <c r="P173" s="204"/>
      <c r="Q173" s="204"/>
      <c r="R173" s="204"/>
      <c r="S173" s="204"/>
    </row>
    <row r="174" spans="1:19" s="343" customFormat="1" ht="26.4" x14ac:dyDescent="0.3">
      <c r="A174" s="881" t="s">
        <v>2845</v>
      </c>
      <c r="B174" s="881" t="s">
        <v>3903</v>
      </c>
      <c r="C174" s="506" t="s">
        <v>4416</v>
      </c>
      <c r="D174" s="892">
        <v>2</v>
      </c>
      <c r="E174" s="888" t="s">
        <v>2569</v>
      </c>
      <c r="F174" s="10">
        <v>430.41</v>
      </c>
      <c r="G174" s="10">
        <v>860.82</v>
      </c>
      <c r="H174" s="10">
        <v>232.05</v>
      </c>
      <c r="I174" s="10"/>
      <c r="J174" s="10">
        <v>1092.8699999999999</v>
      </c>
      <c r="K174" s="1069">
        <f t="shared" si="8"/>
        <v>7.9670152287162927E-4</v>
      </c>
      <c r="L174" s="1069">
        <f t="shared" si="9"/>
        <v>0.93806490023726219</v>
      </c>
      <c r="M174" s="932" t="s">
        <v>3182</v>
      </c>
      <c r="N174" s="157"/>
      <c r="O174" s="157"/>
      <c r="P174" s="204"/>
      <c r="Q174" s="204"/>
      <c r="R174" s="204"/>
      <c r="S174" s="204"/>
    </row>
    <row r="175" spans="1:19" s="343" customFormat="1" ht="39.6" x14ac:dyDescent="0.3">
      <c r="A175" s="120" t="s">
        <v>4262</v>
      </c>
      <c r="B175" s="120" t="s">
        <v>4211</v>
      </c>
      <c r="C175" s="506" t="s">
        <v>2546</v>
      </c>
      <c r="D175" s="890">
        <v>138</v>
      </c>
      <c r="E175" s="112" t="s">
        <v>210</v>
      </c>
      <c r="F175" s="10">
        <v>5.98</v>
      </c>
      <c r="G175" s="10">
        <v>825.24</v>
      </c>
      <c r="H175" s="10">
        <v>222.45</v>
      </c>
      <c r="I175" s="10"/>
      <c r="J175" s="10">
        <v>1047.69</v>
      </c>
      <c r="K175" s="1069">
        <f t="shared" si="8"/>
        <v>7.6376533210480418E-4</v>
      </c>
      <c r="L175" s="1069">
        <f t="shared" si="9"/>
        <v>0.93882866556936695</v>
      </c>
      <c r="M175" s="932" t="s">
        <v>3182</v>
      </c>
      <c r="N175" s="157"/>
      <c r="O175" s="157"/>
      <c r="P175" s="204"/>
      <c r="Q175" s="204"/>
      <c r="R175" s="204"/>
      <c r="S175" s="204"/>
    </row>
    <row r="176" spans="1:19" s="343" customFormat="1" ht="26.4" x14ac:dyDescent="0.3">
      <c r="A176" s="1052" t="s">
        <v>2841</v>
      </c>
      <c r="B176" s="1052" t="s">
        <v>4172</v>
      </c>
      <c r="C176" s="506" t="s">
        <v>3918</v>
      </c>
      <c r="D176" s="87">
        <v>2</v>
      </c>
      <c r="E176" s="96" t="s">
        <v>60</v>
      </c>
      <c r="F176" s="10">
        <v>412.56</v>
      </c>
      <c r="G176" s="10">
        <v>825.12</v>
      </c>
      <c r="H176" s="10">
        <v>222.42</v>
      </c>
      <c r="I176" s="10"/>
      <c r="J176" s="10">
        <v>1047.54</v>
      </c>
      <c r="K176" s="1069">
        <f t="shared" si="8"/>
        <v>7.636559822018598E-4</v>
      </c>
      <c r="L176" s="1069">
        <f t="shared" si="9"/>
        <v>0.9395923215515688</v>
      </c>
      <c r="M176" s="932" t="s">
        <v>3182</v>
      </c>
      <c r="N176" s="157"/>
      <c r="O176" s="157"/>
      <c r="P176" s="204"/>
      <c r="Q176" s="204"/>
      <c r="R176" s="204"/>
      <c r="S176" s="204"/>
    </row>
    <row r="177" spans="1:19" s="343" customFormat="1" ht="13.8" x14ac:dyDescent="0.3">
      <c r="A177" s="1052" t="s">
        <v>3739</v>
      </c>
      <c r="B177" s="1052" t="s">
        <v>3911</v>
      </c>
      <c r="C177" s="506" t="s">
        <v>4563</v>
      </c>
      <c r="D177" s="890">
        <v>12</v>
      </c>
      <c r="E177" s="112" t="s">
        <v>60</v>
      </c>
      <c r="F177" s="10">
        <v>68.69</v>
      </c>
      <c r="G177" s="10">
        <v>824.28</v>
      </c>
      <c r="H177" s="10">
        <v>222.2</v>
      </c>
      <c r="I177" s="10"/>
      <c r="J177" s="10">
        <v>1046.48</v>
      </c>
      <c r="K177" s="1069">
        <f t="shared" si="8"/>
        <v>7.6288324288772004E-4</v>
      </c>
      <c r="L177" s="1069">
        <f t="shared" si="9"/>
        <v>0.94035520479445656</v>
      </c>
      <c r="M177" s="932" t="s">
        <v>3182</v>
      </c>
      <c r="N177" s="157"/>
      <c r="O177" s="157"/>
      <c r="P177" s="204"/>
      <c r="Q177" s="204"/>
      <c r="R177" s="204"/>
      <c r="S177" s="204"/>
    </row>
    <row r="178" spans="1:19" s="343" customFormat="1" ht="13.8" x14ac:dyDescent="0.3">
      <c r="A178" s="1052" t="s">
        <v>4390</v>
      </c>
      <c r="B178" s="1052" t="s">
        <v>3027</v>
      </c>
      <c r="C178" s="1056" t="s">
        <v>2703</v>
      </c>
      <c r="D178" s="890">
        <v>69.040000000000006</v>
      </c>
      <c r="E178" s="1052" t="s">
        <v>237</v>
      </c>
      <c r="F178" s="427">
        <v>11.76</v>
      </c>
      <c r="G178" s="10">
        <v>811.91</v>
      </c>
      <c r="H178" s="10">
        <v>218.86</v>
      </c>
      <c r="I178" s="10"/>
      <c r="J178" s="10">
        <v>1030.77</v>
      </c>
      <c r="K178" s="1069">
        <f t="shared" si="8"/>
        <v>7.514306630526863E-4</v>
      </c>
      <c r="L178" s="1069">
        <f t="shared" si="9"/>
        <v>0.94110663545750928</v>
      </c>
      <c r="M178" s="932" t="s">
        <v>3182</v>
      </c>
      <c r="N178" s="157"/>
      <c r="O178" s="157"/>
      <c r="P178" s="204"/>
      <c r="Q178" s="204"/>
      <c r="R178" s="204"/>
      <c r="S178" s="204"/>
    </row>
    <row r="179" spans="1:19" s="343" customFormat="1" ht="26.4" x14ac:dyDescent="0.25">
      <c r="A179" s="1052" t="s">
        <v>2865</v>
      </c>
      <c r="B179" s="1052" t="s">
        <v>4535</v>
      </c>
      <c r="C179" s="506" t="s">
        <v>4085</v>
      </c>
      <c r="D179" s="147">
        <v>38.4</v>
      </c>
      <c r="E179" s="100" t="s">
        <v>210</v>
      </c>
      <c r="F179" s="10">
        <v>20.18</v>
      </c>
      <c r="G179" s="10">
        <v>774.91</v>
      </c>
      <c r="H179" s="10">
        <v>208.89</v>
      </c>
      <c r="I179" s="10"/>
      <c r="J179" s="10">
        <v>983.8</v>
      </c>
      <c r="K179" s="1069">
        <f t="shared" si="8"/>
        <v>7.1718956344405912E-4</v>
      </c>
      <c r="L179" s="1069">
        <f t="shared" si="9"/>
        <v>0.9418238250209533</v>
      </c>
      <c r="M179" s="932" t="s">
        <v>3182</v>
      </c>
      <c r="N179" s="157"/>
      <c r="O179" s="157"/>
      <c r="P179" s="204"/>
      <c r="Q179" s="204"/>
      <c r="R179" s="204"/>
      <c r="S179" s="204"/>
    </row>
    <row r="180" spans="1:19" s="343" customFormat="1" ht="26.4" x14ac:dyDescent="0.3">
      <c r="A180" s="1052" t="s">
        <v>2745</v>
      </c>
      <c r="B180" s="1052" t="s">
        <v>2744</v>
      </c>
      <c r="C180" s="1056" t="s">
        <v>4053</v>
      </c>
      <c r="D180" s="87">
        <v>150.02000000000001</v>
      </c>
      <c r="E180" s="96" t="s">
        <v>237</v>
      </c>
      <c r="F180" s="10">
        <v>5.15</v>
      </c>
      <c r="G180" s="10">
        <v>772.6</v>
      </c>
      <c r="H180" s="10">
        <v>208.26</v>
      </c>
      <c r="I180" s="10"/>
      <c r="J180" s="10">
        <v>980.86</v>
      </c>
      <c r="K180" s="1069">
        <f t="shared" si="8"/>
        <v>7.1504630534635074E-4</v>
      </c>
      <c r="L180" s="1069">
        <f t="shared" si="9"/>
        <v>0.94253887132629965</v>
      </c>
      <c r="M180" s="932" t="s">
        <v>3182</v>
      </c>
      <c r="N180" s="157"/>
      <c r="O180" s="157"/>
      <c r="P180" s="204"/>
      <c r="Q180" s="204"/>
      <c r="R180" s="204"/>
      <c r="S180" s="204"/>
    </row>
    <row r="181" spans="1:19" s="343" customFormat="1" ht="13.8" x14ac:dyDescent="0.3">
      <c r="A181" s="1052" t="s">
        <v>2854</v>
      </c>
      <c r="B181" s="1052" t="s">
        <v>3324</v>
      </c>
      <c r="C181" s="506" t="s">
        <v>2740</v>
      </c>
      <c r="D181" s="890">
        <v>2.16</v>
      </c>
      <c r="E181" s="112" t="s">
        <v>237</v>
      </c>
      <c r="F181" s="10">
        <v>357.03</v>
      </c>
      <c r="G181" s="10">
        <v>771.18</v>
      </c>
      <c r="H181" s="10">
        <v>207.88</v>
      </c>
      <c r="I181" s="10"/>
      <c r="J181" s="10">
        <v>979.06</v>
      </c>
      <c r="K181" s="1069">
        <f t="shared" si="8"/>
        <v>7.1373410651101902E-4</v>
      </c>
      <c r="L181" s="1069">
        <f t="shared" si="9"/>
        <v>0.94325260543281064</v>
      </c>
      <c r="M181" s="932" t="s">
        <v>3182</v>
      </c>
      <c r="N181" s="157"/>
      <c r="O181" s="157"/>
      <c r="P181" s="204"/>
      <c r="Q181" s="204"/>
      <c r="R181" s="204"/>
      <c r="S181" s="204"/>
    </row>
    <row r="182" spans="1:19" s="343" customFormat="1" ht="26.4" x14ac:dyDescent="0.3">
      <c r="A182" s="69" t="s">
        <v>2611</v>
      </c>
      <c r="B182" s="69" t="s">
        <v>4528</v>
      </c>
      <c r="C182" s="506" t="s">
        <v>4083</v>
      </c>
      <c r="D182" s="890">
        <v>31.2</v>
      </c>
      <c r="E182" s="1052" t="s">
        <v>210</v>
      </c>
      <c r="F182" s="427">
        <v>24.63</v>
      </c>
      <c r="G182" s="10">
        <v>768.45</v>
      </c>
      <c r="H182" s="10">
        <v>207.15</v>
      </c>
      <c r="I182" s="10"/>
      <c r="J182" s="10">
        <v>975.6</v>
      </c>
      <c r="K182" s="1069">
        <f t="shared" si="8"/>
        <v>7.1121176874977033E-4</v>
      </c>
      <c r="L182" s="1069">
        <f t="shared" si="9"/>
        <v>0.94396381720156042</v>
      </c>
      <c r="M182" s="932" t="s">
        <v>3182</v>
      </c>
      <c r="N182" s="157"/>
      <c r="O182" s="157"/>
      <c r="P182" s="204"/>
      <c r="Q182" s="204"/>
      <c r="R182" s="204"/>
      <c r="S182" s="204"/>
    </row>
    <row r="183" spans="1:19" s="343" customFormat="1" ht="26.4" x14ac:dyDescent="0.3">
      <c r="A183" s="69" t="s">
        <v>4015</v>
      </c>
      <c r="B183" s="69" t="s">
        <v>4314</v>
      </c>
      <c r="C183" s="506" t="s">
        <v>4016</v>
      </c>
      <c r="D183" s="890">
        <v>2</v>
      </c>
      <c r="E183" s="112" t="s">
        <v>60</v>
      </c>
      <c r="F183" s="10">
        <v>382.86</v>
      </c>
      <c r="G183" s="10">
        <v>765.72</v>
      </c>
      <c r="H183" s="10">
        <v>206.41</v>
      </c>
      <c r="I183" s="10"/>
      <c r="J183" s="10">
        <v>972.13</v>
      </c>
      <c r="K183" s="1069">
        <f t="shared" si="8"/>
        <v>7.0868214099499202E-4</v>
      </c>
      <c r="L183" s="1069">
        <f t="shared" si="9"/>
        <v>0.94467249934255537</v>
      </c>
      <c r="M183" s="932" t="s">
        <v>3182</v>
      </c>
      <c r="N183" s="157"/>
      <c r="O183" s="157"/>
      <c r="P183" s="204"/>
      <c r="Q183" s="204"/>
      <c r="R183" s="204"/>
      <c r="S183" s="204"/>
    </row>
    <row r="184" spans="1:19" s="343" customFormat="1" ht="26.4" x14ac:dyDescent="0.3">
      <c r="A184" s="69" t="s">
        <v>4018</v>
      </c>
      <c r="B184" s="69" t="s">
        <v>4315</v>
      </c>
      <c r="C184" s="506" t="s">
        <v>4017</v>
      </c>
      <c r="D184" s="394">
        <v>2</v>
      </c>
      <c r="E184" s="1053" t="s">
        <v>60</v>
      </c>
      <c r="F184" s="10">
        <v>382.86</v>
      </c>
      <c r="G184" s="10">
        <v>765.72</v>
      </c>
      <c r="H184" s="10">
        <v>206.41</v>
      </c>
      <c r="I184" s="10"/>
      <c r="J184" s="10">
        <v>972.13</v>
      </c>
      <c r="K184" s="1069">
        <f t="shared" si="8"/>
        <v>7.0868214099499202E-4</v>
      </c>
      <c r="L184" s="1069">
        <f t="shared" si="9"/>
        <v>0.94538118148355033</v>
      </c>
      <c r="M184" s="932" t="s">
        <v>3182</v>
      </c>
      <c r="N184" s="157"/>
      <c r="O184" s="157"/>
      <c r="P184" s="204"/>
      <c r="Q184" s="204"/>
      <c r="R184" s="204"/>
      <c r="S184" s="204"/>
    </row>
    <row r="185" spans="1:19" s="343" customFormat="1" ht="26.4" x14ac:dyDescent="0.3">
      <c r="A185" s="69" t="s">
        <v>4020</v>
      </c>
      <c r="B185" s="69" t="s">
        <v>4316</v>
      </c>
      <c r="C185" s="506" t="s">
        <v>4620</v>
      </c>
      <c r="D185" s="87">
        <v>2</v>
      </c>
      <c r="E185" s="96" t="s">
        <v>60</v>
      </c>
      <c r="F185" s="10">
        <v>382.86</v>
      </c>
      <c r="G185" s="10">
        <v>765.72</v>
      </c>
      <c r="H185" s="10">
        <v>206.41</v>
      </c>
      <c r="I185" s="10"/>
      <c r="J185" s="10">
        <v>972.13</v>
      </c>
      <c r="K185" s="1069">
        <f t="shared" si="8"/>
        <v>7.0868214099499202E-4</v>
      </c>
      <c r="L185" s="1069">
        <f t="shared" si="9"/>
        <v>0.94608986362454528</v>
      </c>
      <c r="M185" s="932" t="s">
        <v>3182</v>
      </c>
      <c r="N185" s="157"/>
      <c r="O185" s="157"/>
      <c r="P185" s="204"/>
      <c r="Q185" s="204"/>
      <c r="R185" s="204"/>
      <c r="S185" s="204"/>
    </row>
    <row r="186" spans="1:19" s="343" customFormat="1" ht="26.4" x14ac:dyDescent="0.3">
      <c r="A186" s="69" t="s">
        <v>4029</v>
      </c>
      <c r="B186" s="69" t="s">
        <v>4320</v>
      </c>
      <c r="C186" s="506" t="s">
        <v>4618</v>
      </c>
      <c r="D186" s="890">
        <v>2</v>
      </c>
      <c r="E186" s="120" t="s">
        <v>60</v>
      </c>
      <c r="F186" s="10">
        <v>382.86</v>
      </c>
      <c r="G186" s="10">
        <v>765.72</v>
      </c>
      <c r="H186" s="10">
        <v>206.41</v>
      </c>
      <c r="I186" s="10"/>
      <c r="J186" s="10">
        <v>972.13</v>
      </c>
      <c r="K186" s="1069">
        <f t="shared" si="8"/>
        <v>7.0868214099499202E-4</v>
      </c>
      <c r="L186" s="1069">
        <f t="shared" si="9"/>
        <v>0.94679854576554023</v>
      </c>
      <c r="M186" s="932" t="s">
        <v>3182</v>
      </c>
      <c r="N186" s="157"/>
      <c r="O186" s="157"/>
      <c r="P186" s="204"/>
      <c r="Q186" s="204"/>
      <c r="R186" s="204"/>
      <c r="S186" s="204"/>
    </row>
    <row r="187" spans="1:19" s="343" customFormat="1" ht="14.4" x14ac:dyDescent="0.3">
      <c r="A187" s="69" t="s">
        <v>2825</v>
      </c>
      <c r="B187" s="934" t="s">
        <v>2982</v>
      </c>
      <c r="C187" s="506" t="s">
        <v>4073</v>
      </c>
      <c r="D187" s="890">
        <v>29.21</v>
      </c>
      <c r="E187" s="112" t="s">
        <v>237</v>
      </c>
      <c r="F187" s="10">
        <v>26.12</v>
      </c>
      <c r="G187" s="10">
        <v>762.96</v>
      </c>
      <c r="H187" s="10">
        <v>205.67</v>
      </c>
      <c r="I187" s="10"/>
      <c r="J187" s="10">
        <v>968.63</v>
      </c>
      <c r="K187" s="1069">
        <f t="shared" si="8"/>
        <v>7.0613064325962495E-4</v>
      </c>
      <c r="L187" s="1069">
        <f t="shared" si="9"/>
        <v>0.94750467640879987</v>
      </c>
      <c r="M187" s="932" t="s">
        <v>3182</v>
      </c>
      <c r="N187" s="157"/>
      <c r="O187" s="157"/>
      <c r="P187" s="204"/>
      <c r="Q187" s="204"/>
      <c r="R187" s="204"/>
      <c r="S187" s="204"/>
    </row>
    <row r="188" spans="1:19" s="343" customFormat="1" ht="39.6" x14ac:dyDescent="0.3">
      <c r="A188" s="1052" t="s">
        <v>2778</v>
      </c>
      <c r="B188" s="1052" t="s">
        <v>3766</v>
      </c>
      <c r="C188" s="1056" t="s">
        <v>3767</v>
      </c>
      <c r="D188" s="890">
        <v>1</v>
      </c>
      <c r="E188" s="112" t="s">
        <v>60</v>
      </c>
      <c r="F188" s="10">
        <v>751.3</v>
      </c>
      <c r="G188" s="10">
        <v>751.3</v>
      </c>
      <c r="H188" s="10">
        <v>202.52</v>
      </c>
      <c r="I188" s="10"/>
      <c r="J188" s="10">
        <v>953.82</v>
      </c>
      <c r="K188" s="1069">
        <f t="shared" si="8"/>
        <v>6.9533416284225707E-4</v>
      </c>
      <c r="L188" s="1069">
        <f t="shared" si="9"/>
        <v>0.94820001057164216</v>
      </c>
      <c r="M188" s="932" t="s">
        <v>3182</v>
      </c>
      <c r="N188" s="157"/>
      <c r="O188" s="157"/>
      <c r="P188" s="204"/>
      <c r="Q188" s="204"/>
      <c r="R188" s="204"/>
      <c r="S188" s="204"/>
    </row>
    <row r="189" spans="1:19" s="343" customFormat="1" ht="13.8" x14ac:dyDescent="0.3">
      <c r="A189" s="891" t="s">
        <v>4645</v>
      </c>
      <c r="B189" s="891" t="s">
        <v>4042</v>
      </c>
      <c r="C189" s="1056" t="s">
        <v>3637</v>
      </c>
      <c r="D189" s="890">
        <v>2.2040000000000002</v>
      </c>
      <c r="E189" s="890" t="s">
        <v>22</v>
      </c>
      <c r="F189" s="10">
        <v>338.4</v>
      </c>
      <c r="G189" s="10">
        <v>745.83</v>
      </c>
      <c r="H189" s="10">
        <v>201.05</v>
      </c>
      <c r="I189" s="10"/>
      <c r="J189" s="11">
        <v>946.88</v>
      </c>
      <c r="K189" s="1069">
        <f t="shared" si="8"/>
        <v>6.9027490733270045E-4</v>
      </c>
      <c r="L189" s="1069">
        <f t="shared" si="9"/>
        <v>0.94889028547897492</v>
      </c>
      <c r="M189" s="932" t="s">
        <v>3182</v>
      </c>
      <c r="N189" s="157"/>
      <c r="O189" s="157"/>
      <c r="P189" s="204"/>
      <c r="Q189" s="204"/>
      <c r="R189" s="204"/>
      <c r="S189" s="204"/>
    </row>
    <row r="190" spans="1:19" s="343" customFormat="1" ht="13.8" x14ac:dyDescent="0.3">
      <c r="A190" s="601" t="s">
        <v>3735</v>
      </c>
      <c r="B190" s="601" t="s">
        <v>3899</v>
      </c>
      <c r="C190" s="506" t="s">
        <v>3898</v>
      </c>
      <c r="D190" s="890">
        <v>4</v>
      </c>
      <c r="E190" s="127" t="s">
        <v>60</v>
      </c>
      <c r="F190" s="10">
        <v>185.88</v>
      </c>
      <c r="G190" s="30">
        <v>743.52</v>
      </c>
      <c r="H190" s="30">
        <v>200.42</v>
      </c>
      <c r="I190" s="30"/>
      <c r="J190" s="30">
        <v>943.94</v>
      </c>
      <c r="K190" s="1069">
        <f t="shared" si="8"/>
        <v>6.8813164923499208E-4</v>
      </c>
      <c r="L190" s="1069">
        <f t="shared" si="9"/>
        <v>0.9495784171282099</v>
      </c>
      <c r="M190" s="932" t="s">
        <v>3182</v>
      </c>
      <c r="N190" s="157"/>
      <c r="O190" s="157"/>
      <c r="P190" s="204"/>
      <c r="Q190" s="204"/>
      <c r="R190" s="204"/>
      <c r="S190" s="204"/>
    </row>
    <row r="191" spans="1:19" s="343" customFormat="1" ht="66" x14ac:dyDescent="0.3">
      <c r="A191" s="1052" t="s">
        <v>3688</v>
      </c>
      <c r="B191" s="1052" t="s">
        <v>3689</v>
      </c>
      <c r="C191" s="506" t="s">
        <v>4408</v>
      </c>
      <c r="D191" s="890">
        <v>26.41</v>
      </c>
      <c r="E191" s="120" t="s">
        <v>237</v>
      </c>
      <c r="F191" s="10">
        <v>28.06</v>
      </c>
      <c r="G191" s="10">
        <v>741.06</v>
      </c>
      <c r="H191" s="10">
        <v>199.76</v>
      </c>
      <c r="I191" s="10"/>
      <c r="J191" s="10">
        <v>940.82</v>
      </c>
      <c r="K191" s="1069">
        <f t="shared" si="8"/>
        <v>6.8585717125375055E-4</v>
      </c>
      <c r="L191" s="1069">
        <f t="shared" si="9"/>
        <v>0.9502642742994637</v>
      </c>
      <c r="M191" s="932" t="s">
        <v>3182</v>
      </c>
      <c r="N191" s="157"/>
      <c r="O191" s="157"/>
      <c r="P191" s="204"/>
      <c r="Q191" s="204"/>
      <c r="R191" s="204"/>
      <c r="S191" s="204"/>
    </row>
    <row r="192" spans="1:19" s="343" customFormat="1" ht="26.4" x14ac:dyDescent="0.3">
      <c r="A192" s="885" t="s">
        <v>4363</v>
      </c>
      <c r="B192" s="885" t="s">
        <v>4368</v>
      </c>
      <c r="C192" s="506" t="s">
        <v>4364</v>
      </c>
      <c r="D192" s="890">
        <v>3</v>
      </c>
      <c r="E192" s="885" t="s">
        <v>2569</v>
      </c>
      <c r="F192" s="427">
        <v>243.65</v>
      </c>
      <c r="G192" s="14">
        <v>730.95</v>
      </c>
      <c r="H192" s="14">
        <v>197.04</v>
      </c>
      <c r="I192" s="14"/>
      <c r="J192" s="14">
        <v>927.99</v>
      </c>
      <c r="K192" s="1069">
        <f t="shared" si="8"/>
        <v>6.7650410955524744E-4</v>
      </c>
      <c r="L192" s="1069">
        <f t="shared" si="9"/>
        <v>0.95094077840901892</v>
      </c>
      <c r="M192" s="932" t="s">
        <v>3182</v>
      </c>
      <c r="N192" s="157"/>
      <c r="O192" s="157"/>
      <c r="P192" s="204"/>
      <c r="Q192" s="204"/>
      <c r="R192" s="204"/>
      <c r="S192" s="204"/>
    </row>
    <row r="193" spans="1:19" s="343" customFormat="1" ht="52.8" x14ac:dyDescent="0.3">
      <c r="A193" s="1052" t="s">
        <v>4551</v>
      </c>
      <c r="B193" s="1052" t="s">
        <v>3907</v>
      </c>
      <c r="C193" s="506" t="s">
        <v>4583</v>
      </c>
      <c r="D193" s="394">
        <v>18.45</v>
      </c>
      <c r="E193" s="1053" t="s">
        <v>210</v>
      </c>
      <c r="F193" s="10">
        <v>39.340000000000003</v>
      </c>
      <c r="G193" s="10">
        <v>725.82</v>
      </c>
      <c r="H193" s="10">
        <v>195.65</v>
      </c>
      <c r="I193" s="10"/>
      <c r="J193" s="10">
        <v>921.47</v>
      </c>
      <c r="K193" s="1069">
        <f t="shared" si="8"/>
        <v>6.7175103377393498E-4</v>
      </c>
      <c r="L193" s="1069">
        <f t="shared" si="9"/>
        <v>0.95161252944279284</v>
      </c>
      <c r="M193" s="932" t="s">
        <v>3182</v>
      </c>
      <c r="N193" s="157"/>
      <c r="O193" s="157"/>
      <c r="P193" s="204"/>
      <c r="Q193" s="204"/>
      <c r="R193" s="204"/>
      <c r="S193" s="204"/>
    </row>
    <row r="194" spans="1:19" s="343" customFormat="1" ht="52.8" x14ac:dyDescent="0.3">
      <c r="A194" s="1052" t="s">
        <v>2754</v>
      </c>
      <c r="B194" s="1052" t="s">
        <v>3301</v>
      </c>
      <c r="C194" s="1056" t="s">
        <v>2702</v>
      </c>
      <c r="D194" s="87">
        <v>3</v>
      </c>
      <c r="E194" s="96" t="s">
        <v>2701</v>
      </c>
      <c r="F194" s="10">
        <v>240.18</v>
      </c>
      <c r="G194" s="10">
        <v>720.54</v>
      </c>
      <c r="H194" s="10">
        <v>194.23</v>
      </c>
      <c r="I194" s="10"/>
      <c r="J194" s="10">
        <v>914.77</v>
      </c>
      <c r="K194" s="1069">
        <f t="shared" si="8"/>
        <v>6.6686673810908916E-4</v>
      </c>
      <c r="L194" s="1069">
        <f t="shared" si="9"/>
        <v>0.95227939618090196</v>
      </c>
      <c r="M194" s="932" t="s">
        <v>3182</v>
      </c>
      <c r="N194" s="157"/>
      <c r="O194" s="157"/>
      <c r="P194" s="204"/>
      <c r="Q194" s="204"/>
      <c r="R194" s="204"/>
      <c r="S194" s="204"/>
    </row>
    <row r="195" spans="1:19" s="343" customFormat="1" ht="26.4" x14ac:dyDescent="0.3">
      <c r="A195" s="885" t="s">
        <v>2826</v>
      </c>
      <c r="B195" s="885" t="s">
        <v>2983</v>
      </c>
      <c r="C195" s="506" t="s">
        <v>4074</v>
      </c>
      <c r="D195" s="87">
        <v>16.27</v>
      </c>
      <c r="E195" s="85" t="s">
        <v>237</v>
      </c>
      <c r="F195" s="14">
        <v>43.68</v>
      </c>
      <c r="G195" s="14">
        <v>710.67</v>
      </c>
      <c r="H195" s="14">
        <v>191.57</v>
      </c>
      <c r="I195" s="14"/>
      <c r="J195" s="14">
        <v>902.24</v>
      </c>
      <c r="K195" s="1069">
        <f t="shared" si="8"/>
        <v>6.5773237621647481E-4</v>
      </c>
      <c r="L195" s="1069">
        <f t="shared" si="9"/>
        <v>0.95293712855711843</v>
      </c>
      <c r="M195" s="932" t="s">
        <v>3182</v>
      </c>
      <c r="N195" s="157"/>
      <c r="O195" s="157"/>
      <c r="P195" s="204"/>
      <c r="Q195" s="204"/>
      <c r="R195" s="204"/>
      <c r="S195" s="204"/>
    </row>
    <row r="196" spans="1:19" s="343" customFormat="1" ht="52.8" x14ac:dyDescent="0.3">
      <c r="A196" s="891" t="s">
        <v>3770</v>
      </c>
      <c r="B196" s="891" t="s">
        <v>3808</v>
      </c>
      <c r="C196" s="1056" t="s">
        <v>3883</v>
      </c>
      <c r="D196" s="421">
        <v>1</v>
      </c>
      <c r="E196" s="891" t="s">
        <v>60</v>
      </c>
      <c r="F196" s="10">
        <v>693.42</v>
      </c>
      <c r="G196" s="10">
        <v>693.42</v>
      </c>
      <c r="H196" s="10">
        <v>186.92</v>
      </c>
      <c r="I196" s="10"/>
      <c r="J196" s="10">
        <v>880.34</v>
      </c>
      <c r="K196" s="1069">
        <f t="shared" si="8"/>
        <v>6.4176729038660605E-4</v>
      </c>
      <c r="L196" s="1069">
        <f t="shared" si="9"/>
        <v>0.95357889584750499</v>
      </c>
      <c r="M196" s="932" t="s">
        <v>3182</v>
      </c>
      <c r="N196" s="157"/>
      <c r="O196" s="157"/>
      <c r="P196" s="204"/>
      <c r="Q196" s="204"/>
      <c r="R196" s="204"/>
      <c r="S196" s="204"/>
    </row>
    <row r="197" spans="1:19" s="343" customFormat="1" ht="13.8" x14ac:dyDescent="0.3">
      <c r="A197" s="1052" t="s">
        <v>2653</v>
      </c>
      <c r="B197" s="1052" t="s">
        <v>2650</v>
      </c>
      <c r="C197" s="506" t="s">
        <v>2651</v>
      </c>
      <c r="D197" s="87">
        <v>6</v>
      </c>
      <c r="E197" s="87" t="s">
        <v>60</v>
      </c>
      <c r="F197" s="10">
        <v>115.33</v>
      </c>
      <c r="G197" s="10">
        <v>691.98</v>
      </c>
      <c r="H197" s="10">
        <v>186.53</v>
      </c>
      <c r="I197" s="10"/>
      <c r="J197" s="10">
        <v>878.51</v>
      </c>
      <c r="K197" s="1069">
        <f t="shared" si="8"/>
        <v>6.4043322157068545E-4</v>
      </c>
      <c r="L197" s="1069">
        <f t="shared" si="9"/>
        <v>0.95421932906907569</v>
      </c>
      <c r="M197" s="932" t="s">
        <v>3182</v>
      </c>
      <c r="N197" s="157"/>
      <c r="O197" s="157"/>
      <c r="P197" s="204"/>
      <c r="Q197" s="204"/>
      <c r="R197" s="204"/>
      <c r="S197" s="204"/>
    </row>
    <row r="198" spans="1:19" s="343" customFormat="1" ht="52.8" x14ac:dyDescent="0.3">
      <c r="A198" s="881" t="s">
        <v>3827</v>
      </c>
      <c r="B198" s="881" t="s">
        <v>3830</v>
      </c>
      <c r="C198" s="506" t="s">
        <v>3629</v>
      </c>
      <c r="D198" s="903">
        <v>1</v>
      </c>
      <c r="E198" s="891" t="s">
        <v>60</v>
      </c>
      <c r="F198" s="10">
        <v>687.73</v>
      </c>
      <c r="G198" s="10">
        <v>687.73</v>
      </c>
      <c r="H198" s="10">
        <v>185.39</v>
      </c>
      <c r="I198" s="10"/>
      <c r="J198" s="10">
        <v>873.12</v>
      </c>
      <c r="K198" s="1069">
        <f t="shared" si="8"/>
        <v>6.3650391505822013E-4</v>
      </c>
      <c r="L198" s="1069">
        <f t="shared" si="9"/>
        <v>0.9548558329841339</v>
      </c>
      <c r="M198" s="932" t="s">
        <v>3182</v>
      </c>
      <c r="N198" s="157"/>
      <c r="O198" s="157"/>
      <c r="P198" s="204"/>
      <c r="Q198" s="204"/>
      <c r="R198" s="204"/>
      <c r="S198" s="204"/>
    </row>
    <row r="199" spans="1:19" s="343" customFormat="1" ht="52.8" x14ac:dyDescent="0.25">
      <c r="A199" s="885" t="s">
        <v>3828</v>
      </c>
      <c r="B199" s="885" t="s">
        <v>3831</v>
      </c>
      <c r="C199" s="506" t="s">
        <v>3630</v>
      </c>
      <c r="D199" s="147">
        <v>1</v>
      </c>
      <c r="E199" s="102" t="s">
        <v>60</v>
      </c>
      <c r="F199" s="10">
        <v>687.73</v>
      </c>
      <c r="G199" s="14">
        <v>687.73</v>
      </c>
      <c r="H199" s="14">
        <v>185.39</v>
      </c>
      <c r="I199" s="14"/>
      <c r="J199" s="14">
        <v>873.12</v>
      </c>
      <c r="K199" s="1069">
        <f t="shared" si="8"/>
        <v>6.3650391505822013E-4</v>
      </c>
      <c r="L199" s="1069">
        <f t="shared" si="9"/>
        <v>0.95549233689919211</v>
      </c>
      <c r="M199" s="932" t="s">
        <v>3182</v>
      </c>
      <c r="N199" s="157"/>
      <c r="O199" s="157"/>
      <c r="P199" s="204"/>
      <c r="Q199" s="204"/>
      <c r="R199" s="204"/>
      <c r="S199" s="204"/>
    </row>
    <row r="200" spans="1:19" s="343" customFormat="1" ht="26.4" x14ac:dyDescent="0.25">
      <c r="A200" s="1052" t="s">
        <v>2838</v>
      </c>
      <c r="B200" s="1052" t="s">
        <v>3014</v>
      </c>
      <c r="C200" s="506" t="s">
        <v>2729</v>
      </c>
      <c r="D200" s="421">
        <v>4</v>
      </c>
      <c r="E200" s="100" t="s">
        <v>60</v>
      </c>
      <c r="F200" s="10">
        <v>169.94</v>
      </c>
      <c r="G200" s="10">
        <v>679.76</v>
      </c>
      <c r="H200" s="10">
        <v>183.24</v>
      </c>
      <c r="I200" s="10"/>
      <c r="J200" s="10">
        <v>863</v>
      </c>
      <c r="K200" s="1069">
        <f t="shared" si="8"/>
        <v>6.2912644160624423E-4</v>
      </c>
      <c r="L200" s="1069">
        <f t="shared" si="9"/>
        <v>0.95612146334079839</v>
      </c>
      <c r="M200" s="932" t="s">
        <v>3182</v>
      </c>
      <c r="N200" s="157"/>
      <c r="O200" s="157"/>
      <c r="P200" s="204"/>
      <c r="Q200" s="204"/>
      <c r="R200" s="204"/>
      <c r="S200" s="204"/>
    </row>
    <row r="201" spans="1:19" s="343" customFormat="1" ht="13.8" x14ac:dyDescent="0.3">
      <c r="A201" s="1052" t="s">
        <v>2770</v>
      </c>
      <c r="B201" s="1052" t="s">
        <v>3349</v>
      </c>
      <c r="C201" s="506" t="s">
        <v>2696</v>
      </c>
      <c r="D201" s="87">
        <v>68</v>
      </c>
      <c r="E201" s="96" t="s">
        <v>60</v>
      </c>
      <c r="F201" s="10">
        <v>9.99</v>
      </c>
      <c r="G201" s="10">
        <v>679.32</v>
      </c>
      <c r="H201" s="10">
        <v>183.12</v>
      </c>
      <c r="I201" s="10"/>
      <c r="J201" s="10">
        <v>862.44</v>
      </c>
      <c r="K201" s="1069">
        <f t="shared" si="8"/>
        <v>6.2871820196858553E-4</v>
      </c>
      <c r="L201" s="1069">
        <f t="shared" si="9"/>
        <v>0.95675018154276703</v>
      </c>
      <c r="M201" s="932" t="s">
        <v>3182</v>
      </c>
      <c r="N201" s="157"/>
      <c r="O201" s="157"/>
      <c r="P201" s="204"/>
      <c r="Q201" s="204"/>
      <c r="R201" s="204"/>
      <c r="S201" s="204"/>
    </row>
    <row r="202" spans="1:19" s="343" customFormat="1" ht="26.4" x14ac:dyDescent="0.3">
      <c r="A202" s="831" t="s">
        <v>3276</v>
      </c>
      <c r="B202" s="885" t="s">
        <v>4221</v>
      </c>
      <c r="C202" s="506" t="s">
        <v>3214</v>
      </c>
      <c r="D202" s="890">
        <v>8</v>
      </c>
      <c r="E202" s="88" t="s">
        <v>60</v>
      </c>
      <c r="F202" s="10">
        <v>84.74</v>
      </c>
      <c r="G202" s="18">
        <v>677.92</v>
      </c>
      <c r="H202" s="18">
        <v>182.74</v>
      </c>
      <c r="I202" s="18"/>
      <c r="J202" s="18">
        <v>860.66</v>
      </c>
      <c r="K202" s="1069">
        <f t="shared" si="8"/>
        <v>6.2742058312031295E-4</v>
      </c>
      <c r="L202" s="1069">
        <f t="shared" si="9"/>
        <v>0.95737760212588729</v>
      </c>
      <c r="M202" s="932" t="s">
        <v>3182</v>
      </c>
      <c r="N202" s="157"/>
      <c r="O202" s="157"/>
      <c r="P202" s="204"/>
      <c r="Q202" s="204"/>
      <c r="R202" s="204"/>
      <c r="S202" s="204"/>
    </row>
    <row r="203" spans="1:19" s="343" customFormat="1" ht="26.4" x14ac:dyDescent="0.3">
      <c r="A203" s="1052" t="s">
        <v>4352</v>
      </c>
      <c r="B203" s="1052" t="s">
        <v>4227</v>
      </c>
      <c r="C203" s="506" t="s">
        <v>4351</v>
      </c>
      <c r="D203" s="890">
        <v>1</v>
      </c>
      <c r="E203" s="120" t="s">
        <v>60</v>
      </c>
      <c r="F203" s="10">
        <v>660.72</v>
      </c>
      <c r="G203" s="10">
        <v>660.72</v>
      </c>
      <c r="H203" s="10">
        <v>178.1</v>
      </c>
      <c r="I203" s="10"/>
      <c r="J203" s="10">
        <v>838.82</v>
      </c>
      <c r="K203" s="1069">
        <f t="shared" si="8"/>
        <v>6.1149923725162204E-4</v>
      </c>
      <c r="L203" s="1069">
        <f t="shared" si="9"/>
        <v>0.95798910136313886</v>
      </c>
      <c r="M203" s="932" t="s">
        <v>3182</v>
      </c>
      <c r="N203" s="157"/>
      <c r="O203" s="157"/>
      <c r="P203" s="204"/>
      <c r="Q203" s="204"/>
      <c r="R203" s="204"/>
      <c r="S203" s="204"/>
    </row>
    <row r="204" spans="1:19" s="343" customFormat="1" ht="13.8" x14ac:dyDescent="0.3">
      <c r="A204" s="1052" t="s">
        <v>2505</v>
      </c>
      <c r="B204" s="1052" t="s">
        <v>3412</v>
      </c>
      <c r="C204" s="506" t="s">
        <v>2497</v>
      </c>
      <c r="D204" s="87">
        <v>32</v>
      </c>
      <c r="E204" s="1053" t="s">
        <v>210</v>
      </c>
      <c r="F204" s="10">
        <v>20.329999999999998</v>
      </c>
      <c r="G204" s="10">
        <v>650.55999999999995</v>
      </c>
      <c r="H204" s="10">
        <v>175.37</v>
      </c>
      <c r="I204" s="10"/>
      <c r="J204" s="10">
        <v>825.93</v>
      </c>
      <c r="K204" s="1069">
        <f t="shared" si="8"/>
        <v>6.0210243559194118E-4</v>
      </c>
      <c r="L204" s="1069">
        <f t="shared" si="9"/>
        <v>0.95859120379873075</v>
      </c>
      <c r="M204" s="932" t="s">
        <v>3182</v>
      </c>
      <c r="N204" s="157"/>
      <c r="O204" s="157"/>
      <c r="P204" s="204"/>
      <c r="Q204" s="204"/>
      <c r="R204" s="204"/>
      <c r="S204" s="204"/>
    </row>
    <row r="205" spans="1:19" s="343" customFormat="1" ht="26.4" x14ac:dyDescent="0.3">
      <c r="A205" s="1052" t="s">
        <v>2958</v>
      </c>
      <c r="B205" s="1052" t="s">
        <v>3389</v>
      </c>
      <c r="C205" s="506" t="s">
        <v>3277</v>
      </c>
      <c r="D205" s="890">
        <v>2</v>
      </c>
      <c r="E205" s="1052" t="s">
        <v>60</v>
      </c>
      <c r="F205" s="427">
        <v>321.27</v>
      </c>
      <c r="G205" s="10">
        <v>642.54</v>
      </c>
      <c r="H205" s="10">
        <v>173.2</v>
      </c>
      <c r="I205" s="10"/>
      <c r="J205" s="10">
        <v>815.74</v>
      </c>
      <c r="K205" s="1069">
        <f t="shared" si="8"/>
        <v>5.9467393218525801E-4</v>
      </c>
      <c r="L205" s="1069">
        <f t="shared" si="9"/>
        <v>0.95918587773091601</v>
      </c>
      <c r="M205" s="932" t="s">
        <v>3182</v>
      </c>
      <c r="N205" s="157"/>
      <c r="O205" s="157"/>
      <c r="P205" s="204"/>
      <c r="Q205" s="204"/>
      <c r="R205" s="204"/>
      <c r="S205" s="204"/>
    </row>
    <row r="206" spans="1:19" s="343" customFormat="1" ht="26.4" x14ac:dyDescent="0.3">
      <c r="A206" s="106" t="s">
        <v>2855</v>
      </c>
      <c r="B206" s="106" t="s">
        <v>4175</v>
      </c>
      <c r="C206" s="506" t="s">
        <v>2713</v>
      </c>
      <c r="D206" s="421">
        <v>4</v>
      </c>
      <c r="E206" s="106" t="s">
        <v>60</v>
      </c>
      <c r="F206" s="10">
        <v>156.61000000000001</v>
      </c>
      <c r="G206" s="14">
        <v>626.44000000000005</v>
      </c>
      <c r="H206" s="14">
        <v>168.86</v>
      </c>
      <c r="I206" s="14"/>
      <c r="J206" s="14">
        <v>795.3</v>
      </c>
      <c r="K206" s="1069">
        <f t="shared" si="8"/>
        <v>5.7977318541071381E-4</v>
      </c>
      <c r="L206" s="1069">
        <f t="shared" si="9"/>
        <v>0.95976565091632671</v>
      </c>
      <c r="M206" s="932" t="s">
        <v>3182</v>
      </c>
      <c r="N206" s="157"/>
      <c r="O206" s="157"/>
      <c r="P206" s="204"/>
      <c r="Q206" s="204"/>
      <c r="R206" s="204"/>
      <c r="S206" s="204"/>
    </row>
    <row r="207" spans="1:19" s="343" customFormat="1" ht="39.6" x14ac:dyDescent="0.3">
      <c r="A207" s="1052" t="s">
        <v>3681</v>
      </c>
      <c r="B207" s="1052" t="s">
        <v>2979</v>
      </c>
      <c r="C207" s="506" t="s">
        <v>4067</v>
      </c>
      <c r="D207" s="890">
        <v>122.15</v>
      </c>
      <c r="E207" s="120" t="s">
        <v>237</v>
      </c>
      <c r="F207" s="10">
        <v>5.01</v>
      </c>
      <c r="G207" s="10">
        <v>611.97</v>
      </c>
      <c r="H207" s="10">
        <v>164.96</v>
      </c>
      <c r="I207" s="10"/>
      <c r="J207" s="10">
        <v>776.93000000000006</v>
      </c>
      <c r="K207" s="1069">
        <f t="shared" si="8"/>
        <v>5.663814672968011E-4</v>
      </c>
      <c r="L207" s="1069">
        <f t="shared" si="9"/>
        <v>0.96033203238362352</v>
      </c>
      <c r="M207" s="932" t="s">
        <v>3182</v>
      </c>
      <c r="N207" s="157"/>
      <c r="O207" s="157"/>
      <c r="P207" s="204"/>
      <c r="Q207" s="204"/>
      <c r="R207" s="204"/>
      <c r="S207" s="204"/>
    </row>
    <row r="208" spans="1:19" s="343" customFormat="1" ht="13.8" x14ac:dyDescent="0.3">
      <c r="A208" s="891" t="s">
        <v>2756</v>
      </c>
      <c r="B208" s="891" t="s">
        <v>3653</v>
      </c>
      <c r="C208" s="1056" t="s">
        <v>2989</v>
      </c>
      <c r="D208" s="890">
        <v>59.2</v>
      </c>
      <c r="E208" s="891" t="s">
        <v>583</v>
      </c>
      <c r="F208" s="10">
        <v>10.26</v>
      </c>
      <c r="G208" s="10">
        <v>607.39</v>
      </c>
      <c r="H208" s="10">
        <v>163.72999999999999</v>
      </c>
      <c r="I208" s="10"/>
      <c r="J208" s="10">
        <v>771.12</v>
      </c>
      <c r="K208" s="1069">
        <f t="shared" si="8"/>
        <v>5.6214598105609151E-4</v>
      </c>
      <c r="L208" s="1069">
        <f t="shared" si="9"/>
        <v>0.96089417836467961</v>
      </c>
      <c r="M208" s="932" t="s">
        <v>3182</v>
      </c>
      <c r="N208" s="157"/>
      <c r="O208" s="157"/>
      <c r="P208" s="204"/>
      <c r="Q208" s="204"/>
      <c r="R208" s="204"/>
      <c r="S208" s="204"/>
    </row>
    <row r="209" spans="1:19" s="343" customFormat="1" ht="26.4" x14ac:dyDescent="0.3">
      <c r="A209" s="1052" t="s">
        <v>2842</v>
      </c>
      <c r="B209" s="1052" t="s">
        <v>3016</v>
      </c>
      <c r="C209" s="506" t="s">
        <v>2735</v>
      </c>
      <c r="D209" s="890">
        <v>1</v>
      </c>
      <c r="E209" s="120" t="s">
        <v>60</v>
      </c>
      <c r="F209" s="10">
        <v>604.61</v>
      </c>
      <c r="G209" s="10">
        <v>604.61</v>
      </c>
      <c r="H209" s="10">
        <v>162.97999999999999</v>
      </c>
      <c r="I209" s="10"/>
      <c r="J209" s="10">
        <v>767.59</v>
      </c>
      <c r="K209" s="1069">
        <f t="shared" si="8"/>
        <v>5.5957261334013556E-4</v>
      </c>
      <c r="L209" s="1069">
        <f t="shared" si="9"/>
        <v>0.96145375097801977</v>
      </c>
      <c r="M209" s="932" t="s">
        <v>3182</v>
      </c>
      <c r="N209" s="157"/>
      <c r="O209" s="157"/>
      <c r="P209" s="204"/>
      <c r="Q209" s="204"/>
      <c r="R209" s="204"/>
      <c r="S209" s="204"/>
    </row>
    <row r="210" spans="1:19" s="343" customFormat="1" ht="13.8" x14ac:dyDescent="0.3">
      <c r="A210" s="1052" t="s">
        <v>2743</v>
      </c>
      <c r="B210" s="1052" t="s">
        <v>2742</v>
      </c>
      <c r="C210" s="1056" t="s">
        <v>4033</v>
      </c>
      <c r="D210" s="87">
        <v>33.020000000000003</v>
      </c>
      <c r="E210" s="96" t="s">
        <v>237</v>
      </c>
      <c r="F210" s="10">
        <v>18.2</v>
      </c>
      <c r="G210" s="10">
        <v>600.96</v>
      </c>
      <c r="H210" s="10">
        <v>162</v>
      </c>
      <c r="I210" s="10"/>
      <c r="J210" s="10">
        <v>762.96</v>
      </c>
      <c r="K210" s="1069">
        <f t="shared" si="8"/>
        <v>5.5619734633592134E-4</v>
      </c>
      <c r="L210" s="1069">
        <f t="shared" si="9"/>
        <v>0.96200994832435571</v>
      </c>
      <c r="M210" s="932" t="s">
        <v>3182</v>
      </c>
      <c r="N210" s="157"/>
      <c r="O210" s="157"/>
      <c r="P210" s="204"/>
      <c r="Q210" s="204"/>
      <c r="R210" s="204"/>
      <c r="S210" s="204"/>
    </row>
    <row r="211" spans="1:19" s="343" customFormat="1" ht="39.6" x14ac:dyDescent="0.3">
      <c r="A211" s="891" t="s">
        <v>3838</v>
      </c>
      <c r="B211" s="891" t="s">
        <v>3843</v>
      </c>
      <c r="C211" s="506" t="s">
        <v>3634</v>
      </c>
      <c r="D211" s="890">
        <v>56</v>
      </c>
      <c r="E211" s="112" t="s">
        <v>210</v>
      </c>
      <c r="F211" s="10">
        <v>10.67</v>
      </c>
      <c r="G211" s="10">
        <v>597.52</v>
      </c>
      <c r="H211" s="10">
        <v>161.07</v>
      </c>
      <c r="I211" s="10"/>
      <c r="J211" s="10">
        <v>758.59</v>
      </c>
      <c r="K211" s="1069">
        <f t="shared" si="8"/>
        <v>5.5301161916347717E-4</v>
      </c>
      <c r="L211" s="1069">
        <f t="shared" si="9"/>
        <v>0.96256295994351915</v>
      </c>
      <c r="M211" s="932" t="s">
        <v>3182</v>
      </c>
      <c r="N211" s="157"/>
      <c r="O211" s="157"/>
      <c r="P211" s="204"/>
      <c r="Q211" s="204"/>
      <c r="R211" s="204"/>
      <c r="S211" s="204"/>
    </row>
    <row r="212" spans="1:19" s="343" customFormat="1" ht="26.4" x14ac:dyDescent="0.25">
      <c r="A212" s="1052" t="s">
        <v>2939</v>
      </c>
      <c r="B212" s="1052" t="s">
        <v>3693</v>
      </c>
      <c r="C212" s="506" t="s">
        <v>3208</v>
      </c>
      <c r="D212" s="890">
        <v>58</v>
      </c>
      <c r="E212" s="100" t="s">
        <v>60</v>
      </c>
      <c r="F212" s="10">
        <v>10.29</v>
      </c>
      <c r="G212" s="10">
        <v>596.82000000000005</v>
      </c>
      <c r="H212" s="10">
        <v>160.88</v>
      </c>
      <c r="I212" s="10"/>
      <c r="J212" s="10">
        <v>757.7</v>
      </c>
      <c r="K212" s="1069">
        <f t="shared" si="8"/>
        <v>5.5236280973934094E-4</v>
      </c>
      <c r="L212" s="1069">
        <f t="shared" si="9"/>
        <v>0.96311532275325851</v>
      </c>
      <c r="M212" s="932" t="s">
        <v>3182</v>
      </c>
      <c r="N212" s="157"/>
      <c r="O212" s="157"/>
      <c r="P212" s="204"/>
      <c r="Q212" s="204"/>
      <c r="R212" s="204"/>
      <c r="S212" s="204"/>
    </row>
    <row r="213" spans="1:19" s="343" customFormat="1" ht="26.4" x14ac:dyDescent="0.25">
      <c r="A213" s="1052" t="s">
        <v>4355</v>
      </c>
      <c r="B213" s="69" t="s">
        <v>4229</v>
      </c>
      <c r="C213" s="506" t="s">
        <v>4354</v>
      </c>
      <c r="D213" s="890">
        <v>1</v>
      </c>
      <c r="E213" s="1067" t="s">
        <v>60</v>
      </c>
      <c r="F213" s="10">
        <v>583.70000000000005</v>
      </c>
      <c r="G213" s="30">
        <v>583.70000000000005</v>
      </c>
      <c r="H213" s="30">
        <v>157.34</v>
      </c>
      <c r="I213" s="30"/>
      <c r="J213" s="30">
        <v>741.04</v>
      </c>
      <c r="K213" s="1069">
        <f t="shared" si="8"/>
        <v>5.4021768051899322E-4</v>
      </c>
      <c r="L213" s="1069">
        <f t="shared" si="9"/>
        <v>0.96365554043377755</v>
      </c>
      <c r="M213" s="932" t="s">
        <v>3182</v>
      </c>
      <c r="N213" s="157"/>
      <c r="O213" s="157"/>
      <c r="P213" s="204"/>
      <c r="Q213" s="204"/>
      <c r="R213" s="204"/>
      <c r="S213" s="204"/>
    </row>
    <row r="214" spans="1:19" s="343" customFormat="1" ht="13.8" x14ac:dyDescent="0.3">
      <c r="A214" s="831" t="s">
        <v>4388</v>
      </c>
      <c r="B214" s="831" t="s">
        <v>4386</v>
      </c>
      <c r="C214" s="1056" t="s">
        <v>4387</v>
      </c>
      <c r="D214" s="87">
        <v>1</v>
      </c>
      <c r="E214" s="96" t="s">
        <v>2569</v>
      </c>
      <c r="F214" s="10">
        <v>582.09</v>
      </c>
      <c r="G214" s="10">
        <v>582.09</v>
      </c>
      <c r="H214" s="10">
        <v>156.91</v>
      </c>
      <c r="I214" s="10"/>
      <c r="J214" s="10">
        <v>739</v>
      </c>
      <c r="K214" s="1069">
        <f t="shared" si="8"/>
        <v>5.387305218389507E-4</v>
      </c>
      <c r="L214" s="1069">
        <f t="shared" si="9"/>
        <v>0.96419427095561649</v>
      </c>
      <c r="M214" s="932" t="s">
        <v>3182</v>
      </c>
      <c r="N214" s="157"/>
      <c r="O214" s="157"/>
      <c r="P214" s="204"/>
      <c r="Q214" s="204"/>
      <c r="R214" s="204"/>
      <c r="S214" s="204"/>
    </row>
    <row r="215" spans="1:19" s="343" customFormat="1" ht="13.8" x14ac:dyDescent="0.3">
      <c r="A215" s="1052" t="s">
        <v>2503</v>
      </c>
      <c r="B215" s="1052" t="s">
        <v>3410</v>
      </c>
      <c r="C215" s="506" t="s">
        <v>2495</v>
      </c>
      <c r="D215" s="87">
        <v>25</v>
      </c>
      <c r="E215" s="96" t="s">
        <v>210</v>
      </c>
      <c r="F215" s="10">
        <v>22.97</v>
      </c>
      <c r="G215" s="10">
        <v>574.25</v>
      </c>
      <c r="H215" s="10">
        <v>154.79</v>
      </c>
      <c r="I215" s="10"/>
      <c r="J215" s="10">
        <v>729.04</v>
      </c>
      <c r="K215" s="1069">
        <f t="shared" si="8"/>
        <v>5.314696882834487E-4</v>
      </c>
      <c r="L215" s="1069">
        <f t="shared" si="9"/>
        <v>0.96472574064389993</v>
      </c>
      <c r="M215" s="932" t="s">
        <v>3182</v>
      </c>
      <c r="N215" s="157"/>
      <c r="O215" s="157"/>
      <c r="P215" s="204"/>
      <c r="Q215" s="204"/>
      <c r="R215" s="204"/>
      <c r="S215" s="204"/>
    </row>
    <row r="216" spans="1:19" s="343" customFormat="1" ht="26.4" x14ac:dyDescent="0.25">
      <c r="A216" s="69" t="s">
        <v>3784</v>
      </c>
      <c r="B216" s="69" t="s">
        <v>3815</v>
      </c>
      <c r="C216" s="506" t="s">
        <v>3852</v>
      </c>
      <c r="D216" s="147">
        <v>7</v>
      </c>
      <c r="E216" s="1067" t="s">
        <v>60</v>
      </c>
      <c r="F216" s="10">
        <v>79.11</v>
      </c>
      <c r="G216" s="30">
        <v>553.77</v>
      </c>
      <c r="H216" s="30">
        <v>149.27000000000001</v>
      </c>
      <c r="I216" s="30"/>
      <c r="J216" s="81">
        <v>703.04</v>
      </c>
      <c r="K216" s="1069">
        <f t="shared" si="8"/>
        <v>5.1251570510643554E-4</v>
      </c>
      <c r="L216" s="1069">
        <f t="shared" si="9"/>
        <v>0.9652382563490064</v>
      </c>
      <c r="M216" s="932" t="s">
        <v>3182</v>
      </c>
      <c r="N216" s="157"/>
      <c r="O216" s="157"/>
      <c r="P216" s="204"/>
      <c r="Q216" s="204"/>
      <c r="R216" s="204"/>
      <c r="S216" s="204"/>
    </row>
    <row r="217" spans="1:19" s="343" customFormat="1" ht="52.8" x14ac:dyDescent="0.3">
      <c r="A217" s="1052" t="s">
        <v>4394</v>
      </c>
      <c r="B217" s="1052" t="s">
        <v>4393</v>
      </c>
      <c r="C217" s="506" t="s">
        <v>4392</v>
      </c>
      <c r="D217" s="1051">
        <v>9.43</v>
      </c>
      <c r="E217" s="1053" t="s">
        <v>8</v>
      </c>
      <c r="F217" s="10">
        <v>57.16</v>
      </c>
      <c r="G217" s="10">
        <v>539.01</v>
      </c>
      <c r="H217" s="10">
        <v>145.30000000000001</v>
      </c>
      <c r="I217" s="10"/>
      <c r="J217" s="11">
        <v>684.31</v>
      </c>
      <c r="K217" s="1069">
        <f t="shared" si="8"/>
        <v>4.9886154722545643E-4</v>
      </c>
      <c r="L217" s="1069">
        <f t="shared" si="9"/>
        <v>0.96573711789623184</v>
      </c>
      <c r="M217" s="932" t="s">
        <v>3182</v>
      </c>
      <c r="N217" s="157"/>
      <c r="O217" s="157"/>
      <c r="P217" s="204"/>
      <c r="Q217" s="204"/>
      <c r="R217" s="204"/>
      <c r="S217" s="204"/>
    </row>
    <row r="218" spans="1:19" s="343" customFormat="1" ht="39.6" x14ac:dyDescent="0.3">
      <c r="A218" s="1052" t="s">
        <v>4263</v>
      </c>
      <c r="B218" s="1052" t="s">
        <v>4213</v>
      </c>
      <c r="C218" s="506" t="s">
        <v>2547</v>
      </c>
      <c r="D218" s="1051">
        <v>138</v>
      </c>
      <c r="E218" s="1053" t="s">
        <v>210</v>
      </c>
      <c r="F218" s="10">
        <v>3.89</v>
      </c>
      <c r="G218" s="10">
        <v>536.82000000000005</v>
      </c>
      <c r="H218" s="10">
        <v>144.69999999999999</v>
      </c>
      <c r="I218" s="10"/>
      <c r="J218" s="11">
        <v>681.52</v>
      </c>
      <c r="K218" s="1069">
        <f t="shared" si="8"/>
        <v>4.9682763903069244E-4</v>
      </c>
      <c r="L218" s="1069">
        <f t="shared" si="9"/>
        <v>0.96623394553526254</v>
      </c>
      <c r="M218" s="932" t="s">
        <v>3182</v>
      </c>
      <c r="N218" s="157"/>
      <c r="O218" s="157"/>
      <c r="P218" s="204"/>
      <c r="Q218" s="204"/>
      <c r="R218" s="204"/>
      <c r="S218" s="204"/>
    </row>
    <row r="219" spans="1:19" s="343" customFormat="1" ht="26.4" x14ac:dyDescent="0.25">
      <c r="A219" s="1052" t="s">
        <v>2797</v>
      </c>
      <c r="B219" s="1052" t="s">
        <v>2977</v>
      </c>
      <c r="C219" s="506" t="s">
        <v>2727</v>
      </c>
      <c r="D219" s="890">
        <v>2.52</v>
      </c>
      <c r="E219" s="100" t="s">
        <v>237</v>
      </c>
      <c r="F219" s="10">
        <v>211.58</v>
      </c>
      <c r="G219" s="10">
        <v>533.17999999999995</v>
      </c>
      <c r="H219" s="10">
        <v>143.72</v>
      </c>
      <c r="I219" s="10"/>
      <c r="J219" s="11">
        <v>676.9</v>
      </c>
      <c r="K219" s="1069">
        <f t="shared" si="8"/>
        <v>4.9345966202000774E-4</v>
      </c>
      <c r="L219" s="1069">
        <f t="shared" si="9"/>
        <v>0.96672740519728251</v>
      </c>
      <c r="M219" s="932" t="s">
        <v>3182</v>
      </c>
      <c r="N219" s="157"/>
      <c r="O219" s="157"/>
      <c r="P219" s="204"/>
      <c r="Q219" s="204"/>
      <c r="R219" s="204"/>
      <c r="S219" s="204"/>
    </row>
    <row r="220" spans="1:19" s="343" customFormat="1" ht="26.4" x14ac:dyDescent="0.3">
      <c r="A220" s="1052" t="s">
        <v>2900</v>
      </c>
      <c r="B220" s="1052" t="s">
        <v>3202</v>
      </c>
      <c r="C220" s="506" t="s">
        <v>3213</v>
      </c>
      <c r="D220" s="87">
        <v>27</v>
      </c>
      <c r="E220" s="87" t="s">
        <v>60</v>
      </c>
      <c r="F220" s="10">
        <v>19.73</v>
      </c>
      <c r="G220" s="10">
        <v>532.71</v>
      </c>
      <c r="H220" s="10">
        <v>143.6</v>
      </c>
      <c r="I220" s="10"/>
      <c r="J220" s="10">
        <v>676.31</v>
      </c>
      <c r="K220" s="1069">
        <f t="shared" si="8"/>
        <v>4.9302955240176016E-4</v>
      </c>
      <c r="L220" s="1069">
        <f t="shared" si="9"/>
        <v>0.96722043474968422</v>
      </c>
      <c r="M220" s="932" t="s">
        <v>3182</v>
      </c>
      <c r="N220" s="157"/>
      <c r="O220" s="157"/>
      <c r="P220" s="204"/>
      <c r="Q220" s="204"/>
      <c r="R220" s="204"/>
      <c r="S220" s="204"/>
    </row>
    <row r="221" spans="1:19" s="343" customFormat="1" ht="26.4" x14ac:dyDescent="0.3">
      <c r="A221" s="1052" t="s">
        <v>2813</v>
      </c>
      <c r="B221" s="1052" t="s">
        <v>2981</v>
      </c>
      <c r="C221" s="506" t="s">
        <v>4577</v>
      </c>
      <c r="D221" s="87">
        <v>47.822300000000006</v>
      </c>
      <c r="E221" s="96" t="s">
        <v>237</v>
      </c>
      <c r="F221" s="10">
        <v>11.11</v>
      </c>
      <c r="G221" s="10">
        <v>531.29999999999995</v>
      </c>
      <c r="H221" s="10">
        <v>143.22</v>
      </c>
      <c r="I221" s="10"/>
      <c r="J221" s="11">
        <v>674.52</v>
      </c>
      <c r="K221" s="1069">
        <f t="shared" si="8"/>
        <v>4.9172464355995806E-4</v>
      </c>
      <c r="L221" s="1069">
        <f t="shared" si="9"/>
        <v>0.96771215939324418</v>
      </c>
      <c r="M221" s="932" t="s">
        <v>3182</v>
      </c>
      <c r="N221" s="157"/>
      <c r="O221" s="157"/>
      <c r="P221" s="204"/>
      <c r="Q221" s="204"/>
      <c r="R221" s="204"/>
      <c r="S221" s="204"/>
    </row>
    <row r="222" spans="1:19" s="343" customFormat="1" ht="26.4" x14ac:dyDescent="0.3">
      <c r="A222" s="1052" t="s">
        <v>3775</v>
      </c>
      <c r="B222" s="1052" t="s">
        <v>3813</v>
      </c>
      <c r="C222" s="506" t="s">
        <v>3851</v>
      </c>
      <c r="D222" s="1051">
        <v>19</v>
      </c>
      <c r="E222" s="1053" t="s">
        <v>60</v>
      </c>
      <c r="F222" s="10">
        <v>27.57</v>
      </c>
      <c r="G222" s="10">
        <v>523.83000000000004</v>
      </c>
      <c r="H222" s="10">
        <v>141.19999999999999</v>
      </c>
      <c r="I222" s="10"/>
      <c r="J222" s="11">
        <v>665.03</v>
      </c>
      <c r="K222" s="1069">
        <f t="shared" si="8"/>
        <v>4.848064397003483E-4</v>
      </c>
      <c r="L222" s="1069">
        <f t="shared" si="9"/>
        <v>0.96819696583294457</v>
      </c>
      <c r="M222" s="932" t="s">
        <v>3182</v>
      </c>
      <c r="N222" s="157"/>
      <c r="O222" s="157"/>
      <c r="P222" s="204"/>
      <c r="Q222" s="204"/>
      <c r="R222" s="204"/>
      <c r="S222" s="204"/>
    </row>
    <row r="223" spans="1:19" s="343" customFormat="1" ht="14.4" x14ac:dyDescent="0.3">
      <c r="A223" s="1052" t="s">
        <v>2608</v>
      </c>
      <c r="B223" s="1052" t="s">
        <v>2684</v>
      </c>
      <c r="C223" s="506" t="s">
        <v>3281</v>
      </c>
      <c r="D223" s="890">
        <v>9</v>
      </c>
      <c r="E223" s="120" t="s">
        <v>60</v>
      </c>
      <c r="F223" s="10">
        <v>57.83</v>
      </c>
      <c r="G223" s="10">
        <v>520.47</v>
      </c>
      <c r="H223" s="10">
        <v>140.30000000000001</v>
      </c>
      <c r="I223" s="10"/>
      <c r="J223" s="11">
        <v>660.77</v>
      </c>
      <c r="K223" s="1069">
        <f t="shared" si="8"/>
        <v>4.8170090245672995E-4</v>
      </c>
      <c r="L223" s="1069">
        <f t="shared" si="9"/>
        <v>0.96867866673540126</v>
      </c>
      <c r="M223" s="932" t="s">
        <v>3182</v>
      </c>
      <c r="N223" s="157"/>
      <c r="O223" s="157"/>
      <c r="P223" s="204"/>
      <c r="Q223" s="204"/>
      <c r="R223" s="204"/>
      <c r="S223" s="204"/>
    </row>
    <row r="224" spans="1:19" s="343" customFormat="1" ht="13.8" x14ac:dyDescent="0.3">
      <c r="A224" s="1052" t="s">
        <v>3667</v>
      </c>
      <c r="B224" s="1052" t="s">
        <v>3656</v>
      </c>
      <c r="C224" s="1056" t="s">
        <v>2992</v>
      </c>
      <c r="D224" s="890">
        <v>72.3</v>
      </c>
      <c r="E224" s="1053" t="s">
        <v>583</v>
      </c>
      <c r="F224" s="10">
        <v>7.12</v>
      </c>
      <c r="G224" s="10">
        <v>514.77</v>
      </c>
      <c r="H224" s="10">
        <v>138.76</v>
      </c>
      <c r="I224" s="10"/>
      <c r="J224" s="10">
        <v>653.53</v>
      </c>
      <c r="K224" s="1069">
        <f t="shared" si="8"/>
        <v>4.7642294714128478E-4</v>
      </c>
      <c r="L224" s="1069">
        <f t="shared" si="9"/>
        <v>0.96915508968254249</v>
      </c>
      <c r="M224" s="932" t="s">
        <v>3182</v>
      </c>
      <c r="N224" s="157"/>
      <c r="O224" s="157"/>
      <c r="P224" s="204"/>
      <c r="Q224" s="204"/>
      <c r="R224" s="204"/>
      <c r="S224" s="204"/>
    </row>
    <row r="225" spans="1:19" s="343" customFormat="1" ht="14.4" x14ac:dyDescent="0.3">
      <c r="A225" s="1052" t="s">
        <v>3835</v>
      </c>
      <c r="B225" s="1052" t="s">
        <v>3855</v>
      </c>
      <c r="C225" s="1056" t="s">
        <v>3836</v>
      </c>
      <c r="D225" s="890">
        <v>62.55</v>
      </c>
      <c r="E225" s="120" t="s">
        <v>583</v>
      </c>
      <c r="F225" s="10">
        <v>8.19</v>
      </c>
      <c r="G225" s="10">
        <v>512.28</v>
      </c>
      <c r="H225" s="10">
        <v>138.09</v>
      </c>
      <c r="I225" s="10"/>
      <c r="J225" s="10">
        <v>650.37</v>
      </c>
      <c r="K225" s="1069">
        <f t="shared" si="8"/>
        <v>4.741193091859247E-4</v>
      </c>
      <c r="L225" s="1069">
        <f t="shared" si="9"/>
        <v>0.96962920899172844</v>
      </c>
      <c r="M225" s="932" t="s">
        <v>3182</v>
      </c>
      <c r="N225" s="157"/>
      <c r="O225" s="157"/>
      <c r="P225" s="204"/>
      <c r="Q225" s="204"/>
      <c r="R225" s="204"/>
      <c r="S225" s="204"/>
    </row>
    <row r="226" spans="1:19" s="343" customFormat="1" ht="26.4" x14ac:dyDescent="0.3">
      <c r="A226" s="891" t="s">
        <v>4646</v>
      </c>
      <c r="B226" s="1052" t="s">
        <v>3882</v>
      </c>
      <c r="C226" s="1056" t="s">
        <v>4060</v>
      </c>
      <c r="D226" s="890">
        <v>1.38</v>
      </c>
      <c r="E226" s="120" t="s">
        <v>22</v>
      </c>
      <c r="F226" s="10">
        <v>363.13</v>
      </c>
      <c r="G226" s="10">
        <v>501.11</v>
      </c>
      <c r="H226" s="10">
        <v>135.08000000000001</v>
      </c>
      <c r="I226" s="10"/>
      <c r="J226" s="10">
        <v>636.19000000000005</v>
      </c>
      <c r="K226" s="1069">
        <f t="shared" si="8"/>
        <v>4.6378209836092296E-4</v>
      </c>
      <c r="L226" s="1069">
        <f t="shared" si="9"/>
        <v>0.9700929910900894</v>
      </c>
      <c r="M226" s="932" t="s">
        <v>3182</v>
      </c>
      <c r="N226" s="157"/>
      <c r="O226" s="157"/>
      <c r="P226" s="204"/>
      <c r="Q226" s="204"/>
      <c r="R226" s="204"/>
      <c r="S226" s="204"/>
    </row>
    <row r="227" spans="1:19" s="343" customFormat="1" ht="52.8" x14ac:dyDescent="0.3">
      <c r="A227" s="881" t="s">
        <v>3262</v>
      </c>
      <c r="B227" s="881" t="s">
        <v>3384</v>
      </c>
      <c r="C227" s="506" t="s">
        <v>3258</v>
      </c>
      <c r="D227" s="903">
        <v>3</v>
      </c>
      <c r="E227" s="888" t="s">
        <v>60</v>
      </c>
      <c r="F227" s="10">
        <v>161.15</v>
      </c>
      <c r="G227" s="10">
        <v>483.45</v>
      </c>
      <c r="H227" s="10">
        <v>130.32</v>
      </c>
      <c r="I227" s="10"/>
      <c r="J227" s="10">
        <v>613.77</v>
      </c>
      <c r="K227" s="1069">
        <f t="shared" si="8"/>
        <v>4.4743793286751389E-4</v>
      </c>
      <c r="L227" s="1069">
        <f t="shared" si="9"/>
        <v>0.9705404290229569</v>
      </c>
      <c r="M227" s="932" t="s">
        <v>3182</v>
      </c>
      <c r="N227" s="157"/>
      <c r="O227" s="157"/>
      <c r="P227" s="204"/>
      <c r="Q227" s="204"/>
      <c r="R227" s="204"/>
      <c r="S227" s="204"/>
    </row>
    <row r="228" spans="1:19" s="343" customFormat="1" ht="13.8" x14ac:dyDescent="0.25">
      <c r="A228" s="1052" t="s">
        <v>3079</v>
      </c>
      <c r="B228" s="1052" t="s">
        <v>4245</v>
      </c>
      <c r="C228" s="506" t="s">
        <v>3080</v>
      </c>
      <c r="D228" s="147">
        <v>584.79999999999995</v>
      </c>
      <c r="E228" s="100" t="s">
        <v>237</v>
      </c>
      <c r="F228" s="10">
        <v>0.82</v>
      </c>
      <c r="G228" s="10">
        <v>479.53</v>
      </c>
      <c r="H228" s="10">
        <v>129.26</v>
      </c>
      <c r="I228" s="10"/>
      <c r="J228" s="10">
        <v>608.79</v>
      </c>
      <c r="K228" s="1069">
        <f t="shared" si="8"/>
        <v>4.4380751608976289E-4</v>
      </c>
      <c r="L228" s="1069">
        <f t="shared" si="9"/>
        <v>0.97098423653904664</v>
      </c>
      <c r="M228" s="932" t="s">
        <v>3182</v>
      </c>
      <c r="N228" s="157"/>
      <c r="O228" s="157"/>
      <c r="P228" s="204"/>
      <c r="Q228" s="204"/>
      <c r="R228" s="204"/>
      <c r="S228" s="204"/>
    </row>
    <row r="229" spans="1:19" s="343" customFormat="1" ht="13.8" x14ac:dyDescent="0.3">
      <c r="A229" s="888" t="s">
        <v>3666</v>
      </c>
      <c r="B229" s="888" t="s">
        <v>3655</v>
      </c>
      <c r="C229" s="1056" t="s">
        <v>2991</v>
      </c>
      <c r="D229" s="890">
        <v>59.4</v>
      </c>
      <c r="E229" s="891" t="s">
        <v>583</v>
      </c>
      <c r="F229" s="10">
        <v>8.02</v>
      </c>
      <c r="G229" s="10">
        <v>476.38</v>
      </c>
      <c r="H229" s="10">
        <v>128.41</v>
      </c>
      <c r="I229" s="10"/>
      <c r="J229" s="10">
        <v>604.79</v>
      </c>
      <c r="K229" s="1069">
        <f t="shared" ref="K229:K292" si="10">J229/$J$421</f>
        <v>4.408915186779147E-4</v>
      </c>
      <c r="L229" s="1069">
        <f t="shared" ref="L229:L292" si="11">L228+K229</f>
        <v>0.97142512805772452</v>
      </c>
      <c r="M229" s="932" t="s">
        <v>3182</v>
      </c>
      <c r="N229" s="157"/>
      <c r="O229" s="157"/>
      <c r="P229" s="204"/>
      <c r="Q229" s="204"/>
      <c r="R229" s="204"/>
      <c r="S229" s="204"/>
    </row>
    <row r="230" spans="1:19" s="343" customFormat="1" ht="13.8" x14ac:dyDescent="0.3">
      <c r="A230" s="1052" t="s">
        <v>4589</v>
      </c>
      <c r="B230" s="1052" t="s">
        <v>4614</v>
      </c>
      <c r="C230" s="506" t="s">
        <v>4590</v>
      </c>
      <c r="D230" s="1051">
        <v>10.8</v>
      </c>
      <c r="E230" s="113" t="s">
        <v>210</v>
      </c>
      <c r="F230" s="10">
        <v>42.55</v>
      </c>
      <c r="G230" s="10">
        <v>459.54</v>
      </c>
      <c r="H230" s="10">
        <v>123.87</v>
      </c>
      <c r="I230" s="10"/>
      <c r="J230" s="10">
        <v>583.41</v>
      </c>
      <c r="K230" s="1069">
        <f t="shared" si="10"/>
        <v>4.2530551251158624E-4</v>
      </c>
      <c r="L230" s="1069">
        <f t="shared" si="11"/>
        <v>0.97185043357023615</v>
      </c>
      <c r="M230" s="932" t="s">
        <v>3182</v>
      </c>
      <c r="N230" s="157"/>
      <c r="O230" s="157"/>
      <c r="P230" s="204"/>
      <c r="Q230" s="204"/>
      <c r="R230" s="204"/>
      <c r="S230" s="204"/>
    </row>
    <row r="231" spans="1:19" s="343" customFormat="1" ht="13.8" x14ac:dyDescent="0.3">
      <c r="A231" s="1052" t="s">
        <v>2994</v>
      </c>
      <c r="B231" s="1052" t="s">
        <v>3655</v>
      </c>
      <c r="C231" s="1056" t="s">
        <v>2991</v>
      </c>
      <c r="D231" s="890">
        <v>56.9</v>
      </c>
      <c r="E231" s="112" t="s">
        <v>583</v>
      </c>
      <c r="F231" s="30">
        <v>8.02</v>
      </c>
      <c r="G231" s="10">
        <v>456.33</v>
      </c>
      <c r="H231" s="10">
        <v>123.01</v>
      </c>
      <c r="I231" s="10"/>
      <c r="J231" s="10">
        <v>579.34</v>
      </c>
      <c r="K231" s="1069">
        <f t="shared" si="10"/>
        <v>4.2233848514503072E-4</v>
      </c>
      <c r="L231" s="1069">
        <f t="shared" si="11"/>
        <v>0.97227277205538121</v>
      </c>
      <c r="M231" s="932" t="s">
        <v>3182</v>
      </c>
      <c r="N231" s="157"/>
      <c r="O231" s="157"/>
      <c r="P231" s="204"/>
      <c r="Q231" s="204"/>
      <c r="R231" s="204"/>
      <c r="S231" s="204"/>
    </row>
    <row r="232" spans="1:19" s="343" customFormat="1" ht="66" x14ac:dyDescent="0.3">
      <c r="A232" s="1052" t="s">
        <v>2891</v>
      </c>
      <c r="B232" s="1052" t="s">
        <v>3380</v>
      </c>
      <c r="C232" s="506" t="s">
        <v>2886</v>
      </c>
      <c r="D232" s="890">
        <v>3</v>
      </c>
      <c r="E232" s="120" t="s">
        <v>60</v>
      </c>
      <c r="F232" s="30">
        <v>150.85</v>
      </c>
      <c r="G232" s="10">
        <v>452.55</v>
      </c>
      <c r="H232" s="10">
        <v>121.99</v>
      </c>
      <c r="I232" s="10"/>
      <c r="J232" s="10">
        <v>574.54</v>
      </c>
      <c r="K232" s="1069">
        <f t="shared" si="10"/>
        <v>4.1883928825081287E-4</v>
      </c>
      <c r="L232" s="1069">
        <f t="shared" si="11"/>
        <v>0.97269161134363202</v>
      </c>
      <c r="M232" s="932" t="s">
        <v>3182</v>
      </c>
      <c r="N232" s="157"/>
      <c r="O232" s="157"/>
      <c r="P232" s="204"/>
      <c r="Q232" s="204"/>
      <c r="R232" s="204"/>
      <c r="S232" s="204"/>
    </row>
    <row r="233" spans="1:19" s="343" customFormat="1" ht="26.4" x14ac:dyDescent="0.3">
      <c r="A233" s="1052" t="s">
        <v>4361</v>
      </c>
      <c r="B233" s="1052" t="s">
        <v>4365</v>
      </c>
      <c r="C233" s="506" t="s">
        <v>4362</v>
      </c>
      <c r="D233" s="1051">
        <v>3</v>
      </c>
      <c r="E233" s="113" t="s">
        <v>2569</v>
      </c>
      <c r="F233" s="10">
        <v>150.27000000000001</v>
      </c>
      <c r="G233" s="10">
        <v>450.81</v>
      </c>
      <c r="H233" s="10">
        <v>121.52</v>
      </c>
      <c r="I233" s="10"/>
      <c r="J233" s="10">
        <v>572.33000000000004</v>
      </c>
      <c r="K233" s="1069">
        <f t="shared" si="10"/>
        <v>4.1722819968076683E-4</v>
      </c>
      <c r="L233" s="1069">
        <f t="shared" si="11"/>
        <v>0.97310883954331284</v>
      </c>
      <c r="M233" s="932" t="s">
        <v>3182</v>
      </c>
      <c r="N233" s="157"/>
      <c r="O233" s="157"/>
      <c r="P233" s="204"/>
      <c r="Q233" s="204"/>
      <c r="R233" s="204"/>
      <c r="S233" s="204"/>
    </row>
    <row r="234" spans="1:19" s="343" customFormat="1" ht="26.4" x14ac:dyDescent="0.3">
      <c r="A234" s="888" t="s">
        <v>2776</v>
      </c>
      <c r="B234" s="888" t="s">
        <v>3806</v>
      </c>
      <c r="C234" s="506" t="s">
        <v>3867</v>
      </c>
      <c r="D234" s="890">
        <v>2</v>
      </c>
      <c r="E234" s="891" t="s">
        <v>60</v>
      </c>
      <c r="F234" s="10">
        <v>219.54</v>
      </c>
      <c r="G234" s="10">
        <v>439.08</v>
      </c>
      <c r="H234" s="10">
        <v>118.36</v>
      </c>
      <c r="I234" s="10"/>
      <c r="J234" s="10">
        <v>557.44000000000005</v>
      </c>
      <c r="K234" s="1069">
        <f t="shared" si="10"/>
        <v>4.0637339931516201E-4</v>
      </c>
      <c r="L234" s="1069">
        <f t="shared" si="11"/>
        <v>0.97351521294262799</v>
      </c>
      <c r="M234" s="932" t="s">
        <v>3182</v>
      </c>
      <c r="N234" s="157"/>
      <c r="O234" s="157"/>
      <c r="P234" s="204"/>
      <c r="Q234" s="204"/>
      <c r="R234" s="204"/>
      <c r="S234" s="204"/>
    </row>
    <row r="235" spans="1:19" s="343" customFormat="1" ht="26.4" x14ac:dyDescent="0.3">
      <c r="A235" s="881" t="s">
        <v>2892</v>
      </c>
      <c r="B235" s="904" t="s">
        <v>3620</v>
      </c>
      <c r="C235" s="506" t="s">
        <v>2887</v>
      </c>
      <c r="D235" s="903">
        <v>12</v>
      </c>
      <c r="E235" s="891" t="s">
        <v>60</v>
      </c>
      <c r="F235" s="18">
        <v>36.22</v>
      </c>
      <c r="G235" s="10">
        <v>434.64</v>
      </c>
      <c r="H235" s="10">
        <v>117.16</v>
      </c>
      <c r="I235" s="10"/>
      <c r="J235" s="10">
        <v>551.79999999999995</v>
      </c>
      <c r="K235" s="1069">
        <f t="shared" si="10"/>
        <v>4.02261842964456E-4</v>
      </c>
      <c r="L235" s="1069">
        <f t="shared" si="11"/>
        <v>0.97391747478559243</v>
      </c>
      <c r="M235" s="932" t="s">
        <v>3182</v>
      </c>
      <c r="N235" s="157"/>
      <c r="O235" s="157"/>
      <c r="P235" s="204"/>
      <c r="Q235" s="204"/>
      <c r="R235" s="204"/>
      <c r="S235" s="204"/>
    </row>
    <row r="236" spans="1:19" s="343" customFormat="1" ht="14.4" x14ac:dyDescent="0.3">
      <c r="A236" s="1052" t="s">
        <v>4443</v>
      </c>
      <c r="B236" s="1052" t="s">
        <v>4441</v>
      </c>
      <c r="C236" s="1056" t="s">
        <v>4439</v>
      </c>
      <c r="D236" s="909">
        <v>76.3</v>
      </c>
      <c r="E236" s="120" t="s">
        <v>583</v>
      </c>
      <c r="F236" s="18">
        <v>5.67</v>
      </c>
      <c r="G236" s="10">
        <v>432.62</v>
      </c>
      <c r="H236" s="18">
        <v>116.62</v>
      </c>
      <c r="I236" s="18"/>
      <c r="J236" s="18">
        <v>549.24</v>
      </c>
      <c r="K236" s="1069">
        <f t="shared" si="10"/>
        <v>4.0039560462087317E-4</v>
      </c>
      <c r="L236" s="1069">
        <f t="shared" si="11"/>
        <v>0.97431787039021334</v>
      </c>
      <c r="M236" s="932" t="s">
        <v>3182</v>
      </c>
      <c r="N236" s="157"/>
      <c r="O236" s="157"/>
      <c r="P236" s="204"/>
      <c r="Q236" s="204"/>
      <c r="R236" s="204"/>
      <c r="S236" s="204"/>
    </row>
    <row r="237" spans="1:19" s="343" customFormat="1" ht="13.8" x14ac:dyDescent="0.25">
      <c r="A237" s="891" t="s">
        <v>2755</v>
      </c>
      <c r="B237" s="891" t="s">
        <v>3302</v>
      </c>
      <c r="C237" s="1056" t="s">
        <v>2699</v>
      </c>
      <c r="D237" s="909">
        <v>139</v>
      </c>
      <c r="E237" s="100" t="s">
        <v>210</v>
      </c>
      <c r="F237" s="18">
        <v>3.1</v>
      </c>
      <c r="G237" s="10">
        <v>430.9</v>
      </c>
      <c r="H237" s="18">
        <v>116.15</v>
      </c>
      <c r="I237" s="18"/>
      <c r="J237" s="18">
        <v>547.04999999999995</v>
      </c>
      <c r="K237" s="1069">
        <f t="shared" si="10"/>
        <v>3.9879909603788628E-4</v>
      </c>
      <c r="L237" s="1069">
        <f t="shared" si="11"/>
        <v>0.97471666948625124</v>
      </c>
      <c r="M237" s="932" t="s">
        <v>3182</v>
      </c>
      <c r="N237" s="157"/>
      <c r="O237" s="157"/>
      <c r="P237" s="204"/>
      <c r="Q237" s="204"/>
      <c r="R237" s="204"/>
      <c r="S237" s="204"/>
    </row>
    <row r="238" spans="1:19" s="343" customFormat="1" ht="13.8" x14ac:dyDescent="0.3">
      <c r="A238" s="891" t="s">
        <v>4420</v>
      </c>
      <c r="B238" s="891" t="s">
        <v>4426</v>
      </c>
      <c r="C238" s="506" t="s">
        <v>4421</v>
      </c>
      <c r="D238" s="909">
        <v>1</v>
      </c>
      <c r="E238" s="112" t="s">
        <v>60</v>
      </c>
      <c r="F238" s="18">
        <v>430.41</v>
      </c>
      <c r="G238" s="10">
        <v>430.41</v>
      </c>
      <c r="H238" s="18">
        <v>116.02</v>
      </c>
      <c r="I238" s="18"/>
      <c r="J238" s="18">
        <v>546.42999999999995</v>
      </c>
      <c r="K238" s="1069">
        <f t="shared" si="10"/>
        <v>3.9834711643904982E-4</v>
      </c>
      <c r="L238" s="1069">
        <f t="shared" si="11"/>
        <v>0.97511501660269029</v>
      </c>
      <c r="M238" s="932" t="s">
        <v>3182</v>
      </c>
      <c r="N238" s="157"/>
      <c r="O238" s="157"/>
      <c r="P238" s="204"/>
      <c r="Q238" s="204"/>
      <c r="R238" s="204"/>
      <c r="S238" s="204"/>
    </row>
    <row r="239" spans="1:19" s="343" customFormat="1" ht="39.6" x14ac:dyDescent="0.3">
      <c r="A239" s="1052" t="s">
        <v>2572</v>
      </c>
      <c r="B239" s="1052" t="s">
        <v>4490</v>
      </c>
      <c r="C239" s="506" t="s">
        <v>4491</v>
      </c>
      <c r="D239" s="1051">
        <v>26</v>
      </c>
      <c r="E239" s="1053" t="s">
        <v>210</v>
      </c>
      <c r="F239" s="10">
        <v>16.190000000000001</v>
      </c>
      <c r="G239" s="10">
        <v>420.94</v>
      </c>
      <c r="H239" s="10">
        <v>113.47</v>
      </c>
      <c r="I239" s="10"/>
      <c r="J239" s="10">
        <v>534.41</v>
      </c>
      <c r="K239" s="1069">
        <f t="shared" si="10"/>
        <v>3.8958454421644605E-4</v>
      </c>
      <c r="L239" s="1069">
        <f t="shared" si="11"/>
        <v>0.97550460114690674</v>
      </c>
      <c r="M239" s="932" t="s">
        <v>3182</v>
      </c>
      <c r="N239" s="157"/>
      <c r="O239" s="157"/>
      <c r="P239" s="204"/>
      <c r="Q239" s="204"/>
      <c r="R239" s="204"/>
      <c r="S239" s="204"/>
    </row>
    <row r="240" spans="1:19" s="343" customFormat="1" ht="26.4" x14ac:dyDescent="0.3">
      <c r="A240" s="1052" t="s">
        <v>2585</v>
      </c>
      <c r="B240" s="831" t="s">
        <v>2657</v>
      </c>
      <c r="C240" s="506" t="s">
        <v>4079</v>
      </c>
      <c r="D240" s="890">
        <v>20.309999999999999</v>
      </c>
      <c r="E240" s="935" t="s">
        <v>210</v>
      </c>
      <c r="F240" s="18">
        <v>19.8</v>
      </c>
      <c r="G240" s="18">
        <v>402.13</v>
      </c>
      <c r="H240" s="18">
        <v>108.4</v>
      </c>
      <c r="I240" s="18"/>
      <c r="J240" s="18">
        <v>510.53</v>
      </c>
      <c r="K240" s="1069">
        <f t="shared" si="10"/>
        <v>3.7217603966771242E-4</v>
      </c>
      <c r="L240" s="1069">
        <f t="shared" si="11"/>
        <v>0.9758767771865744</v>
      </c>
      <c r="M240" s="932" t="s">
        <v>3182</v>
      </c>
      <c r="N240" s="157"/>
      <c r="O240" s="157"/>
      <c r="P240" s="204"/>
      <c r="Q240" s="204"/>
      <c r="R240" s="204"/>
      <c r="S240" s="204"/>
    </row>
    <row r="241" spans="1:19" s="343" customFormat="1" ht="13.8" x14ac:dyDescent="0.3">
      <c r="A241" s="1052" t="s">
        <v>2802</v>
      </c>
      <c r="B241" s="1052" t="s">
        <v>4597</v>
      </c>
      <c r="C241" s="506" t="s">
        <v>4587</v>
      </c>
      <c r="D241" s="890">
        <v>2.13</v>
      </c>
      <c r="E241" s="1052" t="s">
        <v>237</v>
      </c>
      <c r="F241" s="427">
        <v>188.49</v>
      </c>
      <c r="G241" s="10">
        <v>401.48</v>
      </c>
      <c r="H241" s="10">
        <v>108.22</v>
      </c>
      <c r="I241" s="10"/>
      <c r="J241" s="10">
        <v>509.7</v>
      </c>
      <c r="K241" s="1069">
        <f t="shared" si="10"/>
        <v>3.7157097020475393E-4</v>
      </c>
      <c r="L241" s="1069">
        <f t="shared" si="11"/>
        <v>0.97624834815677919</v>
      </c>
      <c r="M241" s="932" t="s">
        <v>3182</v>
      </c>
      <c r="N241" s="157"/>
      <c r="O241" s="157"/>
      <c r="P241" s="204"/>
      <c r="Q241" s="204"/>
      <c r="R241" s="204"/>
      <c r="S241" s="204"/>
    </row>
    <row r="242" spans="1:19" s="343" customFormat="1" ht="26.4" x14ac:dyDescent="0.3">
      <c r="A242" s="1052" t="s">
        <v>4608</v>
      </c>
      <c r="B242" s="831" t="s">
        <v>4615</v>
      </c>
      <c r="C242" s="506" t="s">
        <v>4606</v>
      </c>
      <c r="D242" s="890">
        <v>24</v>
      </c>
      <c r="E242" s="935" t="s">
        <v>60</v>
      </c>
      <c r="F242" s="18">
        <v>16.64</v>
      </c>
      <c r="G242" s="18">
        <v>399.36</v>
      </c>
      <c r="H242" s="18">
        <v>107.65</v>
      </c>
      <c r="I242" s="18"/>
      <c r="J242" s="18">
        <v>507.01</v>
      </c>
      <c r="K242" s="1069">
        <f t="shared" si="10"/>
        <v>3.6960996194528603E-4</v>
      </c>
      <c r="L242" s="1069">
        <f t="shared" si="11"/>
        <v>0.97661795811872443</v>
      </c>
      <c r="M242" s="932" t="s">
        <v>3182</v>
      </c>
      <c r="N242" s="157"/>
      <c r="O242" s="157"/>
      <c r="P242" s="204"/>
      <c r="Q242" s="204"/>
      <c r="R242" s="204"/>
      <c r="S242" s="204"/>
    </row>
    <row r="243" spans="1:19" s="343" customFormat="1" ht="13.8" x14ac:dyDescent="0.25">
      <c r="A243" s="1052" t="s">
        <v>4291</v>
      </c>
      <c r="B243" s="831" t="s">
        <v>4289</v>
      </c>
      <c r="C243" s="506" t="s">
        <v>4287</v>
      </c>
      <c r="D243" s="147">
        <v>10</v>
      </c>
      <c r="E243" s="945" t="s">
        <v>60</v>
      </c>
      <c r="F243" s="18">
        <v>39.21</v>
      </c>
      <c r="G243" s="18">
        <v>392.1</v>
      </c>
      <c r="H243" s="18">
        <v>105.69</v>
      </c>
      <c r="I243" s="18"/>
      <c r="J243" s="18">
        <v>497.79</v>
      </c>
      <c r="K243" s="1069">
        <f t="shared" si="10"/>
        <v>3.6288858791097605E-4</v>
      </c>
      <c r="L243" s="1069">
        <f t="shared" si="11"/>
        <v>0.97698084670663543</v>
      </c>
      <c r="M243" s="932" t="s">
        <v>3182</v>
      </c>
      <c r="N243" s="157"/>
      <c r="O243" s="157"/>
      <c r="P243" s="204"/>
      <c r="Q243" s="204"/>
      <c r="R243" s="204"/>
      <c r="S243" s="204"/>
    </row>
    <row r="244" spans="1:19" s="343" customFormat="1" ht="39.6" x14ac:dyDescent="0.3">
      <c r="A244" s="1052" t="s">
        <v>4358</v>
      </c>
      <c r="B244" s="885" t="s">
        <v>4360</v>
      </c>
      <c r="C244" s="506" t="s">
        <v>4357</v>
      </c>
      <c r="D244" s="1051">
        <v>1</v>
      </c>
      <c r="E244" s="13" t="s">
        <v>2569</v>
      </c>
      <c r="F244" s="14">
        <v>391.5</v>
      </c>
      <c r="G244" s="14">
        <v>391.5</v>
      </c>
      <c r="H244" s="14">
        <v>105.53</v>
      </c>
      <c r="I244" s="14"/>
      <c r="J244" s="14">
        <v>497.03</v>
      </c>
      <c r="K244" s="1069">
        <f t="shared" si="10"/>
        <v>3.6233454840272483E-4</v>
      </c>
      <c r="L244" s="1069">
        <f t="shared" si="11"/>
        <v>0.97734318125503816</v>
      </c>
      <c r="M244" s="932" t="s">
        <v>3182</v>
      </c>
      <c r="N244" s="157"/>
      <c r="O244" s="157"/>
      <c r="P244" s="204"/>
      <c r="Q244" s="204"/>
      <c r="R244" s="204"/>
      <c r="S244" s="204"/>
    </row>
    <row r="245" spans="1:19" s="343" customFormat="1" ht="39.6" x14ac:dyDescent="0.25">
      <c r="A245" s="1052" t="s">
        <v>4370</v>
      </c>
      <c r="B245" s="69" t="s">
        <v>4372</v>
      </c>
      <c r="C245" s="506" t="s">
        <v>4369</v>
      </c>
      <c r="D245" s="890">
        <v>55</v>
      </c>
      <c r="E245" s="613" t="s">
        <v>210</v>
      </c>
      <c r="F245" s="30">
        <v>6.98</v>
      </c>
      <c r="G245" s="30">
        <v>383.9</v>
      </c>
      <c r="H245" s="30">
        <v>103.48</v>
      </c>
      <c r="I245" s="30"/>
      <c r="J245" s="30">
        <v>487.38</v>
      </c>
      <c r="K245" s="1069">
        <f t="shared" si="10"/>
        <v>3.5529970464664111E-4</v>
      </c>
      <c r="L245" s="1069">
        <f t="shared" si="11"/>
        <v>0.97769848095968481</v>
      </c>
      <c r="M245" s="932" t="s">
        <v>3182</v>
      </c>
      <c r="N245" s="157"/>
      <c r="O245" s="157"/>
      <c r="P245" s="204"/>
      <c r="Q245" s="204"/>
      <c r="R245" s="204"/>
      <c r="S245" s="204"/>
    </row>
    <row r="246" spans="1:19" s="343" customFormat="1" ht="26.4" x14ac:dyDescent="0.3">
      <c r="A246" s="1052" t="s">
        <v>4022</v>
      </c>
      <c r="B246" s="69" t="s">
        <v>4317</v>
      </c>
      <c r="C246" s="506" t="s">
        <v>4019</v>
      </c>
      <c r="D246" s="1051">
        <v>1</v>
      </c>
      <c r="E246" s="113" t="s">
        <v>60</v>
      </c>
      <c r="F246" s="30">
        <v>382.86</v>
      </c>
      <c r="G246" s="30">
        <v>382.86</v>
      </c>
      <c r="H246" s="30">
        <v>103.2</v>
      </c>
      <c r="I246" s="30"/>
      <c r="J246" s="30">
        <v>486.06</v>
      </c>
      <c r="K246" s="1069">
        <f t="shared" si="10"/>
        <v>3.5433742550073125E-4</v>
      </c>
      <c r="L246" s="1069">
        <f t="shared" si="11"/>
        <v>0.97805281838518554</v>
      </c>
      <c r="M246" s="932" t="s">
        <v>3182</v>
      </c>
      <c r="N246" s="157"/>
      <c r="O246" s="157"/>
      <c r="P246" s="204"/>
      <c r="Q246" s="204"/>
      <c r="R246" s="204"/>
      <c r="S246" s="204"/>
    </row>
    <row r="247" spans="1:19" s="343" customFormat="1" ht="26.4" x14ac:dyDescent="0.25">
      <c r="A247" s="891" t="s">
        <v>4023</v>
      </c>
      <c r="B247" s="891" t="s">
        <v>4318</v>
      </c>
      <c r="C247" s="506" t="s">
        <v>4021</v>
      </c>
      <c r="D247" s="890">
        <v>1</v>
      </c>
      <c r="E247" s="100" t="s">
        <v>60</v>
      </c>
      <c r="F247" s="30">
        <v>382.86</v>
      </c>
      <c r="G247" s="30">
        <v>382.86</v>
      </c>
      <c r="H247" s="30">
        <v>103.2</v>
      </c>
      <c r="I247" s="30"/>
      <c r="J247" s="30">
        <v>486.06</v>
      </c>
      <c r="K247" s="1069">
        <f t="shared" si="10"/>
        <v>3.5433742550073125E-4</v>
      </c>
      <c r="L247" s="1069">
        <f t="shared" si="11"/>
        <v>0.97840715581068627</v>
      </c>
      <c r="M247" s="932" t="s">
        <v>3182</v>
      </c>
      <c r="N247" s="157"/>
      <c r="O247" s="157"/>
      <c r="P247" s="204"/>
      <c r="Q247" s="204"/>
      <c r="R247" s="204"/>
      <c r="S247" s="204"/>
    </row>
    <row r="248" spans="1:19" s="343" customFormat="1" ht="26.4" x14ac:dyDescent="0.3">
      <c r="A248" s="1052" t="s">
        <v>4024</v>
      </c>
      <c r="B248" s="885" t="s">
        <v>4319</v>
      </c>
      <c r="C248" s="506" t="s">
        <v>4025</v>
      </c>
      <c r="D248" s="890">
        <v>1</v>
      </c>
      <c r="E248" s="112" t="s">
        <v>60</v>
      </c>
      <c r="F248" s="30">
        <v>382.86</v>
      </c>
      <c r="G248" s="30">
        <v>382.86</v>
      </c>
      <c r="H248" s="30">
        <v>103.2</v>
      </c>
      <c r="I248" s="30"/>
      <c r="J248" s="30">
        <v>486.06</v>
      </c>
      <c r="K248" s="1069">
        <f t="shared" si="10"/>
        <v>3.5433742550073125E-4</v>
      </c>
      <c r="L248" s="1069">
        <f t="shared" si="11"/>
        <v>0.978761493236187</v>
      </c>
      <c r="M248" s="932" t="s">
        <v>3182</v>
      </c>
      <c r="N248" s="157"/>
      <c r="O248" s="157"/>
      <c r="P248" s="204"/>
      <c r="Q248" s="204"/>
      <c r="R248" s="204"/>
      <c r="S248" s="204"/>
    </row>
    <row r="249" spans="1:19" s="343" customFormat="1" ht="26.4" x14ac:dyDescent="0.25">
      <c r="A249" s="1052" t="s">
        <v>4414</v>
      </c>
      <c r="B249" s="1052" t="s">
        <v>4599</v>
      </c>
      <c r="C249" s="506" t="s">
        <v>4415</v>
      </c>
      <c r="D249" s="147">
        <v>1</v>
      </c>
      <c r="E249" s="100" t="s">
        <v>60</v>
      </c>
      <c r="F249" s="30">
        <v>382.86</v>
      </c>
      <c r="G249" s="30">
        <v>382.86</v>
      </c>
      <c r="H249" s="30">
        <v>103.2</v>
      </c>
      <c r="I249" s="30"/>
      <c r="J249" s="30">
        <v>486.06</v>
      </c>
      <c r="K249" s="1069">
        <f t="shared" si="10"/>
        <v>3.5433742550073125E-4</v>
      </c>
      <c r="L249" s="1069">
        <f t="shared" si="11"/>
        <v>0.97911583066168772</v>
      </c>
      <c r="M249" s="932" t="s">
        <v>3182</v>
      </c>
      <c r="N249" s="157"/>
      <c r="O249" s="157"/>
      <c r="P249" s="204"/>
      <c r="Q249" s="204"/>
      <c r="R249" s="204"/>
      <c r="S249" s="204"/>
    </row>
    <row r="250" spans="1:19" s="343" customFormat="1" ht="39.6" x14ac:dyDescent="0.3">
      <c r="A250" s="69" t="s">
        <v>2967</v>
      </c>
      <c r="B250" s="885" t="s">
        <v>3841</v>
      </c>
      <c r="C250" s="506" t="s">
        <v>3632</v>
      </c>
      <c r="D250" s="890">
        <v>70</v>
      </c>
      <c r="E250" s="934" t="s">
        <v>210</v>
      </c>
      <c r="F250" s="30">
        <v>5.45</v>
      </c>
      <c r="G250" s="30">
        <v>381.5</v>
      </c>
      <c r="H250" s="30">
        <v>102.84</v>
      </c>
      <c r="I250" s="30"/>
      <c r="J250" s="30">
        <v>484.34</v>
      </c>
      <c r="K250" s="1069">
        <f t="shared" si="10"/>
        <v>3.5308354661363648E-4</v>
      </c>
      <c r="L250" s="1069">
        <f t="shared" si="11"/>
        <v>0.9794689142083014</v>
      </c>
      <c r="M250" s="932" t="s">
        <v>3182</v>
      </c>
      <c r="N250" s="157"/>
      <c r="O250" s="157"/>
      <c r="P250" s="204"/>
      <c r="Q250" s="204"/>
      <c r="R250" s="204"/>
      <c r="S250" s="204"/>
    </row>
    <row r="251" spans="1:19" s="343" customFormat="1" ht="13.8" x14ac:dyDescent="0.3">
      <c r="A251" s="601" t="s">
        <v>3236</v>
      </c>
      <c r="B251" s="422" t="s">
        <v>3993</v>
      </c>
      <c r="C251" s="1056" t="s">
        <v>3994</v>
      </c>
      <c r="D251" s="890">
        <v>21</v>
      </c>
      <c r="E251" s="127" t="s">
        <v>238</v>
      </c>
      <c r="F251" s="30">
        <v>17.91</v>
      </c>
      <c r="G251" s="30">
        <v>376.11</v>
      </c>
      <c r="H251" s="30">
        <v>101.38</v>
      </c>
      <c r="I251" s="30"/>
      <c r="J251" s="30">
        <v>477.49</v>
      </c>
      <c r="K251" s="1069">
        <f t="shared" si="10"/>
        <v>3.4808990104584649E-4</v>
      </c>
      <c r="L251" s="1069">
        <f t="shared" si="11"/>
        <v>0.97981700410934724</v>
      </c>
      <c r="M251" s="932" t="s">
        <v>3182</v>
      </c>
      <c r="N251" s="157"/>
      <c r="O251" s="157"/>
      <c r="P251" s="204"/>
      <c r="Q251" s="204"/>
      <c r="R251" s="204"/>
      <c r="S251" s="204"/>
    </row>
    <row r="252" spans="1:19" s="343" customFormat="1" ht="13.8" x14ac:dyDescent="0.3">
      <c r="A252" s="832" t="s">
        <v>4305</v>
      </c>
      <c r="B252" s="832" t="s">
        <v>4306</v>
      </c>
      <c r="C252" s="1056" t="s">
        <v>3052</v>
      </c>
      <c r="D252" s="421">
        <v>56</v>
      </c>
      <c r="E252" s="891" t="s">
        <v>583</v>
      </c>
      <c r="F252" s="30">
        <v>6.6</v>
      </c>
      <c r="G252" s="10">
        <v>369.6</v>
      </c>
      <c r="H252" s="10">
        <v>99.63</v>
      </c>
      <c r="I252" s="10"/>
      <c r="J252" s="10">
        <v>469.23</v>
      </c>
      <c r="K252" s="1069">
        <f t="shared" si="10"/>
        <v>3.4206836639038006E-4</v>
      </c>
      <c r="L252" s="1069">
        <f t="shared" si="11"/>
        <v>0.98015907247573764</v>
      </c>
      <c r="M252" s="932" t="s">
        <v>3182</v>
      </c>
      <c r="N252" s="157"/>
      <c r="O252" s="157"/>
      <c r="P252" s="204"/>
      <c r="Q252" s="204"/>
      <c r="R252" s="204"/>
      <c r="S252" s="204"/>
    </row>
    <row r="253" spans="1:19" s="343" customFormat="1" ht="26.4" x14ac:dyDescent="0.3">
      <c r="A253" s="831" t="s">
        <v>2856</v>
      </c>
      <c r="B253" s="831" t="s">
        <v>3752</v>
      </c>
      <c r="C253" s="506" t="s">
        <v>2714</v>
      </c>
      <c r="D253" s="890">
        <v>2</v>
      </c>
      <c r="E253" s="112" t="s">
        <v>60</v>
      </c>
      <c r="F253" s="30">
        <v>184.71</v>
      </c>
      <c r="G253" s="10">
        <v>369.42</v>
      </c>
      <c r="H253" s="10">
        <v>99.58</v>
      </c>
      <c r="I253" s="10"/>
      <c r="J253" s="10">
        <v>469</v>
      </c>
      <c r="K253" s="1069">
        <f t="shared" si="10"/>
        <v>3.4190069653919873E-4</v>
      </c>
      <c r="L253" s="1069">
        <f t="shared" si="11"/>
        <v>0.9805009731722768</v>
      </c>
      <c r="M253" s="932" t="s">
        <v>3182</v>
      </c>
      <c r="N253" s="157"/>
      <c r="O253" s="157"/>
      <c r="P253" s="204"/>
      <c r="Q253" s="204"/>
      <c r="R253" s="204"/>
      <c r="S253" s="204"/>
    </row>
    <row r="254" spans="1:19" s="343" customFormat="1" ht="13.8" x14ac:dyDescent="0.3">
      <c r="A254" s="908" t="s">
        <v>2507</v>
      </c>
      <c r="B254" s="908" t="s">
        <v>3414</v>
      </c>
      <c r="C254" s="506" t="s">
        <v>2499</v>
      </c>
      <c r="D254" s="890">
        <v>24</v>
      </c>
      <c r="E254" s="891" t="s">
        <v>210</v>
      </c>
      <c r="F254" s="30">
        <v>15.33</v>
      </c>
      <c r="G254" s="18">
        <v>367.92</v>
      </c>
      <c r="H254" s="18">
        <v>99.17</v>
      </c>
      <c r="I254" s="18"/>
      <c r="J254" s="84">
        <v>467.09</v>
      </c>
      <c r="K254" s="1069">
        <f t="shared" si="10"/>
        <v>3.4050830777504124E-4</v>
      </c>
      <c r="L254" s="1069">
        <f t="shared" si="11"/>
        <v>0.98084148148005179</v>
      </c>
      <c r="M254" s="932" t="s">
        <v>3182</v>
      </c>
      <c r="N254" s="157"/>
      <c r="O254" s="157"/>
      <c r="P254" s="204"/>
      <c r="Q254" s="204"/>
      <c r="R254" s="204"/>
      <c r="S254" s="204"/>
    </row>
    <row r="255" spans="1:19" s="343" customFormat="1" ht="26.4" x14ac:dyDescent="0.25">
      <c r="A255" s="831" t="s">
        <v>2837</v>
      </c>
      <c r="B255" s="831" t="s">
        <v>4047</v>
      </c>
      <c r="C255" s="506" t="s">
        <v>2734</v>
      </c>
      <c r="D255" s="147">
        <v>2</v>
      </c>
      <c r="E255" s="100" t="s">
        <v>60</v>
      </c>
      <c r="F255" s="30">
        <v>176.33</v>
      </c>
      <c r="G255" s="18">
        <v>352.66</v>
      </c>
      <c r="H255" s="18">
        <v>95.06</v>
      </c>
      <c r="I255" s="18"/>
      <c r="J255" s="84">
        <v>447.72</v>
      </c>
      <c r="K255" s="1069">
        <f t="shared" si="10"/>
        <v>3.2638759030816647E-4</v>
      </c>
      <c r="L255" s="1069">
        <f t="shared" si="11"/>
        <v>0.98116786907035991</v>
      </c>
      <c r="M255" s="932" t="s">
        <v>3182</v>
      </c>
      <c r="N255" s="157"/>
      <c r="O255" s="157"/>
      <c r="P255" s="204"/>
      <c r="Q255" s="204"/>
      <c r="R255" s="204"/>
      <c r="S255" s="204"/>
    </row>
    <row r="256" spans="1:19" s="343" customFormat="1" ht="14.4" x14ac:dyDescent="0.3">
      <c r="A256" s="831" t="s">
        <v>2790</v>
      </c>
      <c r="B256" s="831" t="s">
        <v>3345</v>
      </c>
      <c r="C256" s="1056" t="s">
        <v>2705</v>
      </c>
      <c r="D256" s="890">
        <v>21</v>
      </c>
      <c r="E256" s="120" t="s">
        <v>210</v>
      </c>
      <c r="F256" s="30">
        <v>16.649999999999999</v>
      </c>
      <c r="G256" s="18">
        <v>349.65</v>
      </c>
      <c r="H256" s="18">
        <v>94.25</v>
      </c>
      <c r="I256" s="18"/>
      <c r="J256" s="84">
        <v>443.9</v>
      </c>
      <c r="K256" s="1069">
        <f t="shared" si="10"/>
        <v>3.2360281277985143E-4</v>
      </c>
      <c r="L256" s="1069">
        <f t="shared" si="11"/>
        <v>0.98149147188313979</v>
      </c>
      <c r="M256" s="932" t="s">
        <v>3182</v>
      </c>
      <c r="N256" s="157"/>
      <c r="O256" s="157"/>
      <c r="P256" s="204"/>
      <c r="Q256" s="204"/>
      <c r="R256" s="204"/>
      <c r="S256" s="204"/>
    </row>
    <row r="257" spans="1:19" s="343" customFormat="1" ht="13.8" x14ac:dyDescent="0.3">
      <c r="A257" s="145" t="s">
        <v>3929</v>
      </c>
      <c r="B257" s="1052" t="s">
        <v>3931</v>
      </c>
      <c r="C257" s="506" t="s">
        <v>3927</v>
      </c>
      <c r="D257" s="87">
        <v>4</v>
      </c>
      <c r="E257" s="87" t="s">
        <v>60</v>
      </c>
      <c r="F257" s="30">
        <v>87.04</v>
      </c>
      <c r="G257" s="30">
        <v>348.16</v>
      </c>
      <c r="H257" s="30">
        <v>93.85</v>
      </c>
      <c r="I257" s="30"/>
      <c r="J257" s="30">
        <v>442.01</v>
      </c>
      <c r="K257" s="1069">
        <f t="shared" si="10"/>
        <v>3.2222500400275319E-4</v>
      </c>
      <c r="L257" s="1069">
        <f t="shared" si="11"/>
        <v>0.9818136968871426</v>
      </c>
      <c r="M257" s="932" t="s">
        <v>3182</v>
      </c>
      <c r="N257" s="157"/>
      <c r="O257" s="157"/>
      <c r="P257" s="204"/>
      <c r="Q257" s="204"/>
      <c r="R257" s="204"/>
      <c r="S257" s="204"/>
    </row>
    <row r="258" spans="1:19" s="343" customFormat="1" ht="26.4" x14ac:dyDescent="0.25">
      <c r="A258" s="143" t="s">
        <v>2874</v>
      </c>
      <c r="B258" s="885" t="s">
        <v>3343</v>
      </c>
      <c r="C258" s="506" t="s">
        <v>2870</v>
      </c>
      <c r="D258" s="890">
        <v>16</v>
      </c>
      <c r="E258" s="103" t="s">
        <v>60</v>
      </c>
      <c r="F258" s="30">
        <v>21.71</v>
      </c>
      <c r="G258" s="30">
        <v>347.36</v>
      </c>
      <c r="H258" s="30">
        <v>93.63</v>
      </c>
      <c r="I258" s="30"/>
      <c r="J258" s="30">
        <v>440.99</v>
      </c>
      <c r="K258" s="1069">
        <f t="shared" si="10"/>
        <v>3.2148142466273188E-4</v>
      </c>
      <c r="L258" s="1069">
        <f t="shared" si="11"/>
        <v>0.9821351783118053</v>
      </c>
      <c r="M258" s="932" t="s">
        <v>3182</v>
      </c>
      <c r="N258" s="157"/>
      <c r="O258" s="157"/>
      <c r="P258" s="204"/>
      <c r="Q258" s="204"/>
      <c r="R258" s="204"/>
      <c r="S258" s="204"/>
    </row>
    <row r="259" spans="1:19" s="343" customFormat="1" ht="26.4" x14ac:dyDescent="0.3">
      <c r="A259" s="145" t="s">
        <v>2518</v>
      </c>
      <c r="B259" s="1052" t="s">
        <v>3416</v>
      </c>
      <c r="C259" s="506" t="s">
        <v>2511</v>
      </c>
      <c r="D259" s="87">
        <v>2</v>
      </c>
      <c r="E259" s="87" t="s">
        <v>2222</v>
      </c>
      <c r="F259" s="30">
        <v>162.66</v>
      </c>
      <c r="G259" s="30">
        <v>325.32</v>
      </c>
      <c r="H259" s="30">
        <v>87.69</v>
      </c>
      <c r="I259" s="30"/>
      <c r="J259" s="30">
        <v>413.01</v>
      </c>
      <c r="K259" s="1069">
        <f t="shared" si="10"/>
        <v>3.0108402276685391E-4</v>
      </c>
      <c r="L259" s="1069">
        <f t="shared" si="11"/>
        <v>0.98243626233457215</v>
      </c>
      <c r="M259" s="932" t="s">
        <v>3182</v>
      </c>
      <c r="N259" s="157"/>
      <c r="O259" s="157"/>
      <c r="P259" s="204"/>
      <c r="Q259" s="204"/>
      <c r="R259" s="204"/>
      <c r="S259" s="204"/>
    </row>
    <row r="260" spans="1:19" s="343" customFormat="1" ht="13.8" x14ac:dyDescent="0.3">
      <c r="A260" s="143" t="s">
        <v>2749</v>
      </c>
      <c r="B260" s="885" t="s">
        <v>2748</v>
      </c>
      <c r="C260" s="1056" t="s">
        <v>4292</v>
      </c>
      <c r="D260" s="87">
        <v>281.54000000000002</v>
      </c>
      <c r="E260" s="96" t="s">
        <v>237</v>
      </c>
      <c r="F260" s="30">
        <v>1.1100000000000001</v>
      </c>
      <c r="G260" s="30">
        <v>312.5</v>
      </c>
      <c r="H260" s="30">
        <v>84.24</v>
      </c>
      <c r="I260" s="30"/>
      <c r="J260" s="30">
        <v>396.74</v>
      </c>
      <c r="K260" s="1069">
        <f t="shared" si="10"/>
        <v>2.8922320329416142E-4</v>
      </c>
      <c r="L260" s="1069">
        <f t="shared" si="11"/>
        <v>0.98272548553786632</v>
      </c>
      <c r="M260" s="932" t="s">
        <v>3182</v>
      </c>
      <c r="N260" s="157"/>
      <c r="O260" s="157"/>
      <c r="P260" s="204"/>
      <c r="Q260" s="204"/>
      <c r="R260" s="204"/>
      <c r="S260" s="204"/>
    </row>
    <row r="261" spans="1:19" s="343" customFormat="1" ht="52.8" x14ac:dyDescent="0.3">
      <c r="A261" s="145" t="s">
        <v>3261</v>
      </c>
      <c r="B261" s="1052" t="s">
        <v>3383</v>
      </c>
      <c r="C261" s="506" t="s">
        <v>3257</v>
      </c>
      <c r="D261" s="890">
        <v>2</v>
      </c>
      <c r="E261" s="120" t="s">
        <v>60</v>
      </c>
      <c r="F261" s="30">
        <v>153.38</v>
      </c>
      <c r="G261" s="30">
        <v>306.76</v>
      </c>
      <c r="H261" s="30">
        <v>82.69</v>
      </c>
      <c r="I261" s="30"/>
      <c r="J261" s="30">
        <v>389.45</v>
      </c>
      <c r="K261" s="1069">
        <f t="shared" si="10"/>
        <v>2.8390879801106812E-4</v>
      </c>
      <c r="L261" s="1069">
        <f t="shared" si="11"/>
        <v>0.98300939433587742</v>
      </c>
      <c r="M261" s="932" t="s">
        <v>3182</v>
      </c>
      <c r="N261" s="157"/>
      <c r="O261" s="157"/>
      <c r="P261" s="204"/>
      <c r="Q261" s="204"/>
      <c r="R261" s="204"/>
      <c r="S261" s="204"/>
    </row>
    <row r="262" spans="1:19" s="343" customFormat="1" ht="13.8" x14ac:dyDescent="0.3">
      <c r="A262" s="1131" t="s">
        <v>3658</v>
      </c>
      <c r="B262" s="142" t="s">
        <v>3659</v>
      </c>
      <c r="C262" s="1056" t="s">
        <v>4058</v>
      </c>
      <c r="D262" s="87">
        <v>4.62</v>
      </c>
      <c r="E262" s="1053" t="s">
        <v>238</v>
      </c>
      <c r="F262" s="30">
        <v>66.38</v>
      </c>
      <c r="G262" s="30">
        <v>306.67</v>
      </c>
      <c r="H262" s="30">
        <v>82.66</v>
      </c>
      <c r="I262" s="30"/>
      <c r="J262" s="30">
        <v>389.33</v>
      </c>
      <c r="K262" s="1069">
        <f t="shared" si="10"/>
        <v>2.8382131808871267E-4</v>
      </c>
      <c r="L262" s="1069">
        <f t="shared" si="11"/>
        <v>0.9832932156539661</v>
      </c>
      <c r="M262" s="932" t="s">
        <v>3182</v>
      </c>
      <c r="N262" s="157"/>
      <c r="O262" s="157"/>
      <c r="P262" s="204"/>
      <c r="Q262" s="204"/>
      <c r="R262" s="204"/>
      <c r="S262" s="204"/>
    </row>
    <row r="263" spans="1:19" s="343" customFormat="1" ht="26.4" x14ac:dyDescent="0.3">
      <c r="A263" s="145" t="s">
        <v>2586</v>
      </c>
      <c r="B263" s="1052" t="s">
        <v>2658</v>
      </c>
      <c r="C263" s="506" t="s">
        <v>4080</v>
      </c>
      <c r="D263" s="890">
        <v>10.1</v>
      </c>
      <c r="E263" s="112" t="s">
        <v>210</v>
      </c>
      <c r="F263" s="30">
        <v>30.25</v>
      </c>
      <c r="G263" s="30">
        <v>305.52</v>
      </c>
      <c r="H263" s="30">
        <v>82.35</v>
      </c>
      <c r="I263" s="30"/>
      <c r="J263" s="30">
        <v>387.87</v>
      </c>
      <c r="K263" s="1069">
        <f t="shared" si="10"/>
        <v>2.8275697903338811E-4</v>
      </c>
      <c r="L263" s="1069">
        <f t="shared" si="11"/>
        <v>0.98357597263299945</v>
      </c>
      <c r="M263" s="932" t="s">
        <v>3182</v>
      </c>
      <c r="N263" s="157"/>
      <c r="O263" s="157"/>
      <c r="P263" s="204"/>
      <c r="Q263" s="204"/>
      <c r="R263" s="204"/>
      <c r="S263" s="204"/>
    </row>
    <row r="264" spans="1:19" s="343" customFormat="1" ht="26.4" x14ac:dyDescent="0.3">
      <c r="A264" s="145" t="s">
        <v>2883</v>
      </c>
      <c r="B264" s="1052" t="s">
        <v>4499</v>
      </c>
      <c r="C264" s="506" t="s">
        <v>2880</v>
      </c>
      <c r="D264" s="394">
        <v>99</v>
      </c>
      <c r="E264" s="1053" t="s">
        <v>210</v>
      </c>
      <c r="F264" s="10">
        <v>2.98</v>
      </c>
      <c r="G264" s="10">
        <v>295.02</v>
      </c>
      <c r="H264" s="10">
        <v>79.52</v>
      </c>
      <c r="I264" s="10"/>
      <c r="J264" s="10">
        <v>374.54</v>
      </c>
      <c r="K264" s="1069">
        <f t="shared" si="10"/>
        <v>2.7303941765840405E-4</v>
      </c>
      <c r="L264" s="1069">
        <f t="shared" si="11"/>
        <v>0.98384901205065789</v>
      </c>
      <c r="M264" s="932" t="s">
        <v>3182</v>
      </c>
      <c r="N264" s="157"/>
      <c r="O264" s="157"/>
      <c r="P264" s="204"/>
      <c r="Q264" s="204"/>
      <c r="R264" s="204"/>
      <c r="S264" s="204"/>
    </row>
    <row r="265" spans="1:19" s="343" customFormat="1" ht="52.8" x14ac:dyDescent="0.3">
      <c r="A265" s="69" t="s">
        <v>3260</v>
      </c>
      <c r="B265" s="69" t="s">
        <v>3382</v>
      </c>
      <c r="C265" s="506" t="s">
        <v>3256</v>
      </c>
      <c r="D265" s="87">
        <v>2</v>
      </c>
      <c r="E265" s="29" t="s">
        <v>60</v>
      </c>
      <c r="F265" s="30">
        <v>146.71</v>
      </c>
      <c r="G265" s="30">
        <v>293.42</v>
      </c>
      <c r="H265" s="30">
        <v>79.09</v>
      </c>
      <c r="I265" s="30"/>
      <c r="J265" s="30">
        <v>372.51</v>
      </c>
      <c r="K265" s="1069">
        <f t="shared" si="10"/>
        <v>2.715595489718911E-4</v>
      </c>
      <c r="L265" s="1069">
        <f t="shared" si="11"/>
        <v>0.98412057159962973</v>
      </c>
      <c r="M265" s="932" t="s">
        <v>3182</v>
      </c>
      <c r="N265" s="157"/>
      <c r="O265" s="157"/>
      <c r="P265" s="204"/>
      <c r="Q265" s="204"/>
      <c r="R265" s="204"/>
      <c r="S265" s="204"/>
    </row>
    <row r="266" spans="1:19" s="343" customFormat="1" ht="26.4" x14ac:dyDescent="0.3">
      <c r="A266" s="1052" t="s">
        <v>3673</v>
      </c>
      <c r="B266" s="1052" t="s">
        <v>3998</v>
      </c>
      <c r="C266" s="1056" t="s">
        <v>3999</v>
      </c>
      <c r="D266" s="890">
        <v>34</v>
      </c>
      <c r="E266" s="112" t="s">
        <v>8</v>
      </c>
      <c r="F266" s="10">
        <v>8.5399999999999991</v>
      </c>
      <c r="G266" s="10">
        <v>290.36</v>
      </c>
      <c r="H266" s="10">
        <v>78.27</v>
      </c>
      <c r="I266" s="10"/>
      <c r="J266" s="10">
        <v>368.63</v>
      </c>
      <c r="K266" s="1069">
        <f t="shared" si="10"/>
        <v>2.6873103148239837E-4</v>
      </c>
      <c r="L266" s="1069">
        <f t="shared" si="11"/>
        <v>0.98438930263111213</v>
      </c>
      <c r="M266" s="932" t="s">
        <v>3182</v>
      </c>
      <c r="N266" s="157"/>
      <c r="O266" s="157"/>
      <c r="P266" s="204"/>
      <c r="Q266" s="204"/>
      <c r="R266" s="204"/>
      <c r="S266" s="204"/>
    </row>
    <row r="267" spans="1:19" s="343" customFormat="1" ht="26.4" x14ac:dyDescent="0.25">
      <c r="A267" s="885" t="s">
        <v>3709</v>
      </c>
      <c r="B267" s="885" t="s">
        <v>3978</v>
      </c>
      <c r="C267" s="1056" t="s">
        <v>4049</v>
      </c>
      <c r="D267" s="890">
        <v>24</v>
      </c>
      <c r="E267" s="103" t="s">
        <v>3707</v>
      </c>
      <c r="F267" s="14">
        <v>12</v>
      </c>
      <c r="G267" s="14">
        <v>288</v>
      </c>
      <c r="H267" s="14">
        <v>77.63</v>
      </c>
      <c r="I267" s="14"/>
      <c r="J267" s="14">
        <v>365.63</v>
      </c>
      <c r="K267" s="1069">
        <f t="shared" si="10"/>
        <v>2.6654403342351224E-4</v>
      </c>
      <c r="L267" s="1069">
        <f t="shared" si="11"/>
        <v>0.98465584666453565</v>
      </c>
      <c r="M267" s="932" t="s">
        <v>3182</v>
      </c>
      <c r="N267" s="157"/>
      <c r="O267" s="157"/>
      <c r="P267" s="204"/>
      <c r="Q267" s="204"/>
      <c r="R267" s="204"/>
      <c r="S267" s="204"/>
    </row>
    <row r="268" spans="1:19" s="343" customFormat="1" ht="39.6" x14ac:dyDescent="0.25">
      <c r="A268" s="831" t="s">
        <v>3839</v>
      </c>
      <c r="B268" s="831" t="s">
        <v>3844</v>
      </c>
      <c r="C268" s="506" t="s">
        <v>3635</v>
      </c>
      <c r="D268" s="147">
        <v>30</v>
      </c>
      <c r="E268" s="945" t="s">
        <v>210</v>
      </c>
      <c r="F268" s="18">
        <v>9.59</v>
      </c>
      <c r="G268" s="18">
        <v>287.7</v>
      </c>
      <c r="H268" s="18">
        <v>77.55</v>
      </c>
      <c r="I268" s="18"/>
      <c r="J268" s="18">
        <v>365.25</v>
      </c>
      <c r="K268" s="1069">
        <f t="shared" si="10"/>
        <v>2.6626701366938668E-4</v>
      </c>
      <c r="L268" s="1069">
        <f t="shared" si="11"/>
        <v>0.98492211367820504</v>
      </c>
      <c r="M268" s="932" t="s">
        <v>3182</v>
      </c>
      <c r="N268" s="157"/>
      <c r="O268" s="157"/>
      <c r="P268" s="204"/>
      <c r="Q268" s="204"/>
      <c r="R268" s="204"/>
      <c r="S268" s="204"/>
    </row>
    <row r="269" spans="1:19" s="343" customFormat="1" ht="92.4" x14ac:dyDescent="0.3">
      <c r="A269" s="831" t="s">
        <v>2474</v>
      </c>
      <c r="B269" s="831" t="s">
        <v>3448</v>
      </c>
      <c r="C269" s="506" t="s">
        <v>4469</v>
      </c>
      <c r="D269" s="890">
        <v>8</v>
      </c>
      <c r="E269" s="935" t="s">
        <v>60</v>
      </c>
      <c r="F269" s="18">
        <v>34.44</v>
      </c>
      <c r="G269" s="18">
        <v>275.52</v>
      </c>
      <c r="H269" s="18">
        <v>74.27</v>
      </c>
      <c r="I269" s="18"/>
      <c r="J269" s="18">
        <v>349.79</v>
      </c>
      <c r="K269" s="1069">
        <f t="shared" si="10"/>
        <v>2.5499668367259348E-4</v>
      </c>
      <c r="L269" s="1069">
        <f t="shared" si="11"/>
        <v>0.98517711036187761</v>
      </c>
      <c r="M269" s="932" t="s">
        <v>3182</v>
      </c>
      <c r="N269" s="157"/>
      <c r="O269" s="157"/>
      <c r="P269" s="204"/>
      <c r="Q269" s="204"/>
      <c r="R269" s="204"/>
      <c r="S269" s="204"/>
    </row>
    <row r="270" spans="1:19" s="343" customFormat="1" ht="39.6" x14ac:dyDescent="0.3">
      <c r="A270" s="831" t="s">
        <v>2966</v>
      </c>
      <c r="B270" s="831" t="s">
        <v>4235</v>
      </c>
      <c r="C270" s="506" t="s">
        <v>2553</v>
      </c>
      <c r="D270" s="1051">
        <v>40</v>
      </c>
      <c r="E270" s="17" t="s">
        <v>210</v>
      </c>
      <c r="F270" s="18">
        <v>6.88</v>
      </c>
      <c r="G270" s="18">
        <v>275.2</v>
      </c>
      <c r="H270" s="18">
        <v>74.180000000000007</v>
      </c>
      <c r="I270" s="18"/>
      <c r="J270" s="18">
        <v>349.38</v>
      </c>
      <c r="K270" s="1069">
        <f t="shared" si="10"/>
        <v>2.54697793937879E-4</v>
      </c>
      <c r="L270" s="1069">
        <f t="shared" si="11"/>
        <v>0.98543180815581544</v>
      </c>
      <c r="M270" s="932" t="s">
        <v>3182</v>
      </c>
      <c r="N270" s="157"/>
      <c r="O270" s="157"/>
      <c r="P270" s="204"/>
      <c r="Q270" s="204"/>
      <c r="R270" s="204"/>
      <c r="S270" s="204"/>
    </row>
    <row r="271" spans="1:19" s="343" customFormat="1" ht="26.4" x14ac:dyDescent="0.3">
      <c r="A271" s="831" t="s">
        <v>2851</v>
      </c>
      <c r="B271" s="831" t="s">
        <v>3325</v>
      </c>
      <c r="C271" s="506" t="s">
        <v>2737</v>
      </c>
      <c r="D271" s="1051">
        <v>6</v>
      </c>
      <c r="E271" s="1063" t="s">
        <v>60</v>
      </c>
      <c r="F271" s="18">
        <v>44.49</v>
      </c>
      <c r="G271" s="18">
        <v>266.94</v>
      </c>
      <c r="H271" s="18">
        <v>71.95</v>
      </c>
      <c r="I271" s="18"/>
      <c r="J271" s="18">
        <v>338.89</v>
      </c>
      <c r="K271" s="1069">
        <f t="shared" si="10"/>
        <v>2.4705059072530717E-4</v>
      </c>
      <c r="L271" s="1069">
        <f t="shared" si="11"/>
        <v>0.98567885874654071</v>
      </c>
      <c r="M271" s="932" t="s">
        <v>3182</v>
      </c>
      <c r="N271" s="157"/>
      <c r="O271" s="157"/>
      <c r="P271" s="204"/>
      <c r="Q271" s="204"/>
      <c r="R271" s="204"/>
      <c r="S271" s="204"/>
    </row>
    <row r="272" spans="1:19" s="343" customFormat="1" ht="26.4" x14ac:dyDescent="0.3">
      <c r="A272" s="908" t="s">
        <v>2571</v>
      </c>
      <c r="B272" s="908" t="s">
        <v>4488</v>
      </c>
      <c r="C272" s="506" t="s">
        <v>4489</v>
      </c>
      <c r="D272" s="890">
        <v>10</v>
      </c>
      <c r="E272" s="832" t="s">
        <v>210</v>
      </c>
      <c r="F272" s="18">
        <v>26.35</v>
      </c>
      <c r="G272" s="18">
        <v>263.5</v>
      </c>
      <c r="H272" s="18">
        <v>71.03</v>
      </c>
      <c r="I272" s="18"/>
      <c r="J272" s="18">
        <v>334.53</v>
      </c>
      <c r="K272" s="1069">
        <f t="shared" si="10"/>
        <v>2.4387215354639265E-4</v>
      </c>
      <c r="L272" s="1069">
        <f t="shared" si="11"/>
        <v>0.98592273090008709</v>
      </c>
      <c r="M272" s="932" t="s">
        <v>3182</v>
      </c>
      <c r="N272" s="157"/>
      <c r="O272" s="157"/>
      <c r="P272" s="204"/>
      <c r="Q272" s="204"/>
      <c r="R272" s="204"/>
      <c r="S272" s="204"/>
    </row>
    <row r="273" spans="1:19" s="343" customFormat="1" ht="39.6" x14ac:dyDescent="0.3">
      <c r="A273" s="832" t="s">
        <v>4271</v>
      </c>
      <c r="B273" s="832" t="s">
        <v>3977</v>
      </c>
      <c r="C273" s="506" t="s">
        <v>3456</v>
      </c>
      <c r="D273" s="87">
        <v>1</v>
      </c>
      <c r="E273" s="832" t="s">
        <v>60</v>
      </c>
      <c r="F273" s="18">
        <v>262.81</v>
      </c>
      <c r="G273" s="18">
        <v>262.81</v>
      </c>
      <c r="H273" s="18">
        <v>70.84</v>
      </c>
      <c r="I273" s="18"/>
      <c r="J273" s="18">
        <v>333.65</v>
      </c>
      <c r="K273" s="1069">
        <f t="shared" si="10"/>
        <v>2.4323063411578604E-4</v>
      </c>
      <c r="L273" s="1069">
        <f t="shared" si="11"/>
        <v>0.98616596153420288</v>
      </c>
      <c r="M273" s="932" t="s">
        <v>3182</v>
      </c>
      <c r="N273" s="157"/>
      <c r="O273" s="157"/>
      <c r="P273" s="204"/>
      <c r="Q273" s="204"/>
      <c r="R273" s="204"/>
      <c r="S273" s="204"/>
    </row>
    <row r="274" spans="1:19" s="343" customFormat="1" ht="39.6" x14ac:dyDescent="0.3">
      <c r="A274" s="831" t="s">
        <v>3278</v>
      </c>
      <c r="B274" s="831" t="s">
        <v>3402</v>
      </c>
      <c r="C274" s="506" t="s">
        <v>3279</v>
      </c>
      <c r="D274" s="890">
        <v>6</v>
      </c>
      <c r="E274" s="1175" t="s">
        <v>60</v>
      </c>
      <c r="F274" s="18">
        <v>42.77</v>
      </c>
      <c r="G274" s="18">
        <v>256.62</v>
      </c>
      <c r="H274" s="18">
        <v>69.17</v>
      </c>
      <c r="I274" s="18"/>
      <c r="J274" s="18">
        <v>325.79000000000002</v>
      </c>
      <c r="K274" s="1069">
        <f t="shared" si="10"/>
        <v>2.3750069920150442E-4</v>
      </c>
      <c r="L274" s="1069">
        <f t="shared" si="11"/>
        <v>0.98640346223340436</v>
      </c>
      <c r="M274" s="932" t="s">
        <v>3182</v>
      </c>
      <c r="N274" s="157"/>
      <c r="O274" s="157"/>
      <c r="P274" s="204"/>
      <c r="Q274" s="204"/>
      <c r="R274" s="204"/>
      <c r="S274" s="204"/>
    </row>
    <row r="275" spans="1:19" s="343" customFormat="1" ht="26.4" x14ac:dyDescent="0.25">
      <c r="A275" s="1052" t="s">
        <v>3248</v>
      </c>
      <c r="B275" s="1052" t="s">
        <v>4506</v>
      </c>
      <c r="C275" s="506" t="s">
        <v>2881</v>
      </c>
      <c r="D275" s="890">
        <v>26.4</v>
      </c>
      <c r="E275" s="101" t="s">
        <v>210</v>
      </c>
      <c r="F275" s="10">
        <v>9.58</v>
      </c>
      <c r="G275" s="10">
        <v>252.91</v>
      </c>
      <c r="H275" s="10">
        <v>68.17</v>
      </c>
      <c r="I275" s="10"/>
      <c r="J275" s="10">
        <v>321.08</v>
      </c>
      <c r="K275" s="1069">
        <f t="shared" si="10"/>
        <v>2.3406711224905314E-4</v>
      </c>
      <c r="L275" s="1069">
        <f t="shared" si="11"/>
        <v>0.98663752934565341</v>
      </c>
      <c r="M275" s="932" t="s">
        <v>3182</v>
      </c>
      <c r="N275" s="157"/>
      <c r="O275" s="157"/>
      <c r="P275" s="204"/>
      <c r="Q275" s="204"/>
      <c r="R275" s="204"/>
      <c r="S275" s="204"/>
    </row>
    <row r="276" spans="1:19" s="343" customFormat="1" ht="26.4" x14ac:dyDescent="0.3">
      <c r="A276" s="1052" t="s">
        <v>2522</v>
      </c>
      <c r="B276" s="1052" t="s">
        <v>3420</v>
      </c>
      <c r="C276" s="506" t="s">
        <v>2515</v>
      </c>
      <c r="D276" s="890">
        <v>4</v>
      </c>
      <c r="E276" s="120" t="s">
        <v>2222</v>
      </c>
      <c r="F276" s="10">
        <v>62.66</v>
      </c>
      <c r="G276" s="10">
        <v>250.64</v>
      </c>
      <c r="H276" s="10">
        <v>67.56</v>
      </c>
      <c r="I276" s="10"/>
      <c r="J276" s="10">
        <v>318.2</v>
      </c>
      <c r="K276" s="1069">
        <f t="shared" si="10"/>
        <v>2.3196759411252247E-4</v>
      </c>
      <c r="L276" s="1069">
        <f t="shared" si="11"/>
        <v>0.98686949693976589</v>
      </c>
      <c r="M276" s="932" t="s">
        <v>3182</v>
      </c>
      <c r="N276" s="157"/>
      <c r="O276" s="157"/>
      <c r="P276" s="204"/>
      <c r="Q276" s="204"/>
      <c r="R276" s="204"/>
      <c r="S276" s="204"/>
    </row>
    <row r="277" spans="1:19" s="343" customFormat="1" ht="26.4" x14ac:dyDescent="0.25">
      <c r="A277" s="69" t="s">
        <v>2968</v>
      </c>
      <c r="B277" s="69" t="s">
        <v>3431</v>
      </c>
      <c r="C277" s="506" t="s">
        <v>2552</v>
      </c>
      <c r="D277" s="532">
        <v>41</v>
      </c>
      <c r="E277" s="613" t="s">
        <v>2222</v>
      </c>
      <c r="F277" s="30">
        <v>6.02</v>
      </c>
      <c r="G277" s="30">
        <v>246.82</v>
      </c>
      <c r="H277" s="30">
        <v>66.53</v>
      </c>
      <c r="I277" s="30"/>
      <c r="J277" s="30">
        <v>313.35000000000002</v>
      </c>
      <c r="K277" s="1069">
        <f t="shared" si="10"/>
        <v>2.2843194725065657E-4</v>
      </c>
      <c r="L277" s="1069">
        <f t="shared" si="11"/>
        <v>0.98709792888701653</v>
      </c>
      <c r="M277" s="932" t="s">
        <v>3182</v>
      </c>
      <c r="N277" s="157"/>
      <c r="O277" s="157"/>
      <c r="P277" s="204"/>
      <c r="Q277" s="204"/>
      <c r="R277" s="204"/>
      <c r="S277" s="204"/>
    </row>
    <row r="278" spans="1:19" s="343" customFormat="1" ht="13.8" x14ac:dyDescent="0.3">
      <c r="A278" s="1052" t="s">
        <v>3255</v>
      </c>
      <c r="B278" s="1052" t="s">
        <v>4204</v>
      </c>
      <c r="C278" s="506" t="s">
        <v>4088</v>
      </c>
      <c r="D278" s="1051">
        <v>8</v>
      </c>
      <c r="E278" s="1053" t="s">
        <v>210</v>
      </c>
      <c r="F278" s="10">
        <v>30.58</v>
      </c>
      <c r="G278" s="10">
        <v>244.64</v>
      </c>
      <c r="H278" s="10">
        <v>65.94</v>
      </c>
      <c r="I278" s="10"/>
      <c r="J278" s="10">
        <v>310.58</v>
      </c>
      <c r="K278" s="1069">
        <f t="shared" si="10"/>
        <v>2.2641261904295169E-4</v>
      </c>
      <c r="L278" s="1069">
        <f t="shared" si="11"/>
        <v>0.98732434150605952</v>
      </c>
      <c r="M278" s="932" t="s">
        <v>3182</v>
      </c>
      <c r="N278" s="157"/>
      <c r="O278" s="157"/>
      <c r="P278" s="204"/>
      <c r="Q278" s="204"/>
      <c r="R278" s="204"/>
      <c r="S278" s="204"/>
    </row>
    <row r="279" spans="1:19" s="343" customFormat="1" ht="13.8" x14ac:dyDescent="0.3">
      <c r="A279" s="69" t="s">
        <v>2600</v>
      </c>
      <c r="B279" s="885" t="s">
        <v>2672</v>
      </c>
      <c r="C279" s="506" t="s">
        <v>2674</v>
      </c>
      <c r="D279" s="87">
        <v>8</v>
      </c>
      <c r="E279" s="96" t="s">
        <v>60</v>
      </c>
      <c r="F279" s="10">
        <v>29.54</v>
      </c>
      <c r="G279" s="10">
        <v>236.32</v>
      </c>
      <c r="H279" s="10">
        <v>63.7</v>
      </c>
      <c r="I279" s="10"/>
      <c r="J279" s="10">
        <v>300.02</v>
      </c>
      <c r="K279" s="1069">
        <f t="shared" si="10"/>
        <v>2.1871438587567251E-4</v>
      </c>
      <c r="L279" s="1069">
        <f t="shared" si="11"/>
        <v>0.98754305589193514</v>
      </c>
      <c r="M279" s="932" t="s">
        <v>3182</v>
      </c>
      <c r="N279" s="157"/>
      <c r="O279" s="157"/>
      <c r="P279" s="204"/>
      <c r="Q279" s="204"/>
      <c r="R279" s="204"/>
      <c r="S279" s="204"/>
    </row>
    <row r="280" spans="1:19" s="343" customFormat="1" ht="26.4" x14ac:dyDescent="0.3">
      <c r="A280" s="69" t="s">
        <v>4581</v>
      </c>
      <c r="B280" s="885" t="s">
        <v>3004</v>
      </c>
      <c r="C280" s="506" t="s">
        <v>4556</v>
      </c>
      <c r="D280" s="1051">
        <v>4.16</v>
      </c>
      <c r="E280" s="1053" t="s">
        <v>210</v>
      </c>
      <c r="F280" s="10">
        <v>55.97</v>
      </c>
      <c r="G280" s="18">
        <v>232.83</v>
      </c>
      <c r="H280" s="18">
        <v>62.76</v>
      </c>
      <c r="I280" s="18"/>
      <c r="J280" s="18">
        <v>295.58999999999997</v>
      </c>
      <c r="K280" s="1069">
        <f t="shared" si="10"/>
        <v>2.1548491874205064E-4</v>
      </c>
      <c r="L280" s="1069">
        <f t="shared" si="11"/>
        <v>0.98775854081067715</v>
      </c>
      <c r="M280" s="932" t="s">
        <v>3182</v>
      </c>
      <c r="N280" s="157"/>
      <c r="O280" s="157"/>
      <c r="P280" s="204"/>
      <c r="Q280" s="204"/>
      <c r="R280" s="204"/>
      <c r="S280" s="204"/>
    </row>
    <row r="281" spans="1:19" s="343" customFormat="1" ht="26.4" x14ac:dyDescent="0.3">
      <c r="A281" s="127" t="s">
        <v>4331</v>
      </c>
      <c r="B281" s="106" t="s">
        <v>3842</v>
      </c>
      <c r="C281" s="1056" t="s">
        <v>4332</v>
      </c>
      <c r="D281" s="890">
        <v>35</v>
      </c>
      <c r="E281" s="112" t="s">
        <v>210</v>
      </c>
      <c r="F281" s="10">
        <v>6.6</v>
      </c>
      <c r="G281" s="18">
        <v>231</v>
      </c>
      <c r="H281" s="18">
        <v>62.27</v>
      </c>
      <c r="I281" s="18"/>
      <c r="J281" s="18">
        <v>293.27</v>
      </c>
      <c r="K281" s="1069">
        <f t="shared" si="10"/>
        <v>2.137936402431787E-4</v>
      </c>
      <c r="L281" s="1069">
        <f t="shared" si="11"/>
        <v>0.98797233445092036</v>
      </c>
      <c r="M281" s="932" t="s">
        <v>3182</v>
      </c>
      <c r="N281" s="157"/>
      <c r="O281" s="157"/>
      <c r="P281" s="204"/>
      <c r="Q281" s="204"/>
      <c r="R281" s="204"/>
      <c r="S281" s="204"/>
    </row>
    <row r="282" spans="1:19" s="343" customFormat="1" ht="39.6" x14ac:dyDescent="0.3">
      <c r="A282" s="1052" t="s">
        <v>2570</v>
      </c>
      <c r="B282" s="831" t="s">
        <v>4486</v>
      </c>
      <c r="C282" s="506" t="s">
        <v>4487</v>
      </c>
      <c r="D282" s="1051">
        <v>6</v>
      </c>
      <c r="E282" s="113" t="s">
        <v>210</v>
      </c>
      <c r="F282" s="10">
        <v>37.04</v>
      </c>
      <c r="G282" s="18">
        <v>222.24</v>
      </c>
      <c r="H282" s="18">
        <v>59.9</v>
      </c>
      <c r="I282" s="18"/>
      <c r="J282" s="18">
        <v>282.14</v>
      </c>
      <c r="K282" s="1069">
        <f t="shared" si="10"/>
        <v>2.0567987744471116E-4</v>
      </c>
      <c r="L282" s="1069">
        <f t="shared" si="11"/>
        <v>0.98817801432836505</v>
      </c>
      <c r="M282" s="932" t="s">
        <v>3182</v>
      </c>
      <c r="N282" s="157"/>
      <c r="O282" s="157"/>
      <c r="P282" s="204"/>
      <c r="Q282" s="204"/>
      <c r="R282" s="204"/>
      <c r="S282" s="204"/>
    </row>
    <row r="283" spans="1:19" s="343" customFormat="1" ht="39.6" x14ac:dyDescent="0.3">
      <c r="A283" s="132" t="s">
        <v>3473</v>
      </c>
      <c r="B283" s="132" t="s">
        <v>3392</v>
      </c>
      <c r="C283" s="506" t="s">
        <v>2907</v>
      </c>
      <c r="D283" s="396">
        <v>3</v>
      </c>
      <c r="E283" s="832" t="s">
        <v>60</v>
      </c>
      <c r="F283" s="18">
        <v>73.25</v>
      </c>
      <c r="G283" s="18">
        <v>219.75</v>
      </c>
      <c r="H283" s="18">
        <v>59.23</v>
      </c>
      <c r="I283" s="18"/>
      <c r="J283" s="84">
        <v>278.98</v>
      </c>
      <c r="K283" s="1069">
        <f t="shared" si="10"/>
        <v>2.0337623948935111E-4</v>
      </c>
      <c r="L283" s="1069">
        <f t="shared" si="11"/>
        <v>0.98838139056785446</v>
      </c>
      <c r="M283" s="932" t="s">
        <v>3182</v>
      </c>
      <c r="N283" s="157"/>
      <c r="O283" s="157"/>
      <c r="P283" s="204"/>
      <c r="Q283" s="204"/>
      <c r="R283" s="204"/>
      <c r="S283" s="204"/>
    </row>
    <row r="284" spans="1:19" s="343" customFormat="1" ht="26.4" x14ac:dyDescent="0.3">
      <c r="A284" s="1052" t="s">
        <v>2960</v>
      </c>
      <c r="B284" s="831" t="s">
        <v>3391</v>
      </c>
      <c r="C284" s="506" t="s">
        <v>2909</v>
      </c>
      <c r="D284" s="1051">
        <v>1</v>
      </c>
      <c r="E284" s="113" t="s">
        <v>60</v>
      </c>
      <c r="F284" s="10">
        <v>214.08</v>
      </c>
      <c r="G284" s="30">
        <v>214.08</v>
      </c>
      <c r="H284" s="30">
        <v>57.7</v>
      </c>
      <c r="I284" s="30"/>
      <c r="J284" s="81">
        <v>271.77999999999997</v>
      </c>
      <c r="K284" s="1069">
        <f t="shared" si="10"/>
        <v>1.9812744414802436E-4</v>
      </c>
      <c r="L284" s="1069">
        <f t="shared" si="11"/>
        <v>0.9885795180120025</v>
      </c>
      <c r="M284" s="932" t="s">
        <v>3182</v>
      </c>
      <c r="N284" s="157"/>
      <c r="O284" s="157"/>
      <c r="P284" s="204"/>
      <c r="Q284" s="204"/>
      <c r="R284" s="204"/>
      <c r="S284" s="204"/>
    </row>
    <row r="285" spans="1:19" s="343" customFormat="1" ht="13.8" x14ac:dyDescent="0.3">
      <c r="A285" s="143" t="s">
        <v>2751</v>
      </c>
      <c r="B285" s="885" t="s">
        <v>3298</v>
      </c>
      <c r="C285" s="1056" t="s">
        <v>3849</v>
      </c>
      <c r="D285" s="890">
        <v>21.95</v>
      </c>
      <c r="E285" s="112" t="s">
        <v>210</v>
      </c>
      <c r="F285" s="18">
        <v>9.74</v>
      </c>
      <c r="G285" s="18">
        <v>213.79</v>
      </c>
      <c r="H285" s="18">
        <v>57.63</v>
      </c>
      <c r="I285" s="18"/>
      <c r="J285" s="18">
        <v>271.42</v>
      </c>
      <c r="K285" s="1069">
        <f t="shared" si="10"/>
        <v>1.9786500438095806E-4</v>
      </c>
      <c r="L285" s="1069">
        <f t="shared" si="11"/>
        <v>0.9887773830163834</v>
      </c>
      <c r="M285" s="932" t="s">
        <v>3182</v>
      </c>
      <c r="N285" s="157"/>
      <c r="O285" s="157"/>
      <c r="P285" s="204"/>
      <c r="Q285" s="204"/>
      <c r="R285" s="204"/>
      <c r="S285" s="204"/>
    </row>
    <row r="286" spans="1:19" s="343" customFormat="1" ht="13.8" x14ac:dyDescent="0.3">
      <c r="A286" s="145" t="s">
        <v>4339</v>
      </c>
      <c r="B286" s="1052" t="s">
        <v>4193</v>
      </c>
      <c r="C286" s="506" t="s">
        <v>2681</v>
      </c>
      <c r="D286" s="87">
        <v>3</v>
      </c>
      <c r="E286" s="85" t="s">
        <v>60</v>
      </c>
      <c r="F286" s="18">
        <v>71.02</v>
      </c>
      <c r="G286" s="18">
        <v>213.06</v>
      </c>
      <c r="H286" s="18">
        <v>57.43</v>
      </c>
      <c r="I286" s="18"/>
      <c r="J286" s="18">
        <v>270.49</v>
      </c>
      <c r="K286" s="1069">
        <f t="shared" si="10"/>
        <v>1.9718703498270335E-4</v>
      </c>
      <c r="L286" s="1069">
        <f t="shared" si="11"/>
        <v>0.98897457005136613</v>
      </c>
      <c r="M286" s="932" t="s">
        <v>3182</v>
      </c>
      <c r="N286" s="157"/>
      <c r="O286" s="157"/>
      <c r="P286" s="204"/>
      <c r="Q286" s="204"/>
      <c r="R286" s="204"/>
      <c r="S286" s="204"/>
    </row>
    <row r="287" spans="1:19" s="343" customFormat="1" ht="13.8" x14ac:dyDescent="0.3">
      <c r="A287" s="143" t="s">
        <v>2847</v>
      </c>
      <c r="B287" s="885" t="s">
        <v>3018</v>
      </c>
      <c r="C287" s="506" t="s">
        <v>2733</v>
      </c>
      <c r="D287" s="1051">
        <v>2</v>
      </c>
      <c r="E287" s="1053" t="s">
        <v>60</v>
      </c>
      <c r="F287" s="18">
        <v>106.45</v>
      </c>
      <c r="G287" s="10">
        <v>212.9</v>
      </c>
      <c r="H287" s="10">
        <v>57.39</v>
      </c>
      <c r="I287" s="10"/>
      <c r="J287" s="10">
        <v>270.29000000000002</v>
      </c>
      <c r="K287" s="1069">
        <f t="shared" si="10"/>
        <v>1.9704123511211095E-4</v>
      </c>
      <c r="L287" s="1069">
        <f t="shared" si="11"/>
        <v>0.98917161128647824</v>
      </c>
      <c r="M287" s="932" t="s">
        <v>3182</v>
      </c>
      <c r="N287" s="157"/>
      <c r="O287" s="157"/>
      <c r="P287" s="204"/>
      <c r="Q287" s="204"/>
      <c r="R287" s="204"/>
      <c r="S287" s="204"/>
    </row>
    <row r="288" spans="1:19" s="343" customFormat="1" ht="39.6" x14ac:dyDescent="0.3">
      <c r="A288" s="145" t="s">
        <v>2931</v>
      </c>
      <c r="B288" s="1052" t="s">
        <v>3617</v>
      </c>
      <c r="C288" s="506" t="s">
        <v>2916</v>
      </c>
      <c r="D288" s="87">
        <v>1</v>
      </c>
      <c r="E288" s="13" t="s">
        <v>60</v>
      </c>
      <c r="F288" s="18">
        <v>208.56</v>
      </c>
      <c r="G288" s="18">
        <v>208.56</v>
      </c>
      <c r="H288" s="18">
        <v>56.22</v>
      </c>
      <c r="I288" s="18"/>
      <c r="J288" s="18">
        <v>264.77999999999997</v>
      </c>
      <c r="K288" s="1069">
        <f t="shared" si="10"/>
        <v>1.9302444867729006E-4</v>
      </c>
      <c r="L288" s="1069">
        <f t="shared" si="11"/>
        <v>0.98936463573515554</v>
      </c>
      <c r="M288" s="932" t="s">
        <v>3182</v>
      </c>
      <c r="N288" s="157"/>
      <c r="O288" s="157"/>
      <c r="P288" s="204"/>
      <c r="Q288" s="204"/>
      <c r="R288" s="204"/>
      <c r="S288" s="204"/>
    </row>
    <row r="289" spans="1:19" s="343" customFormat="1" ht="13.8" x14ac:dyDescent="0.3">
      <c r="A289" s="143" t="s">
        <v>2685</v>
      </c>
      <c r="B289" s="885" t="s">
        <v>3556</v>
      </c>
      <c r="C289" s="506" t="s">
        <v>2561</v>
      </c>
      <c r="D289" s="890">
        <v>1</v>
      </c>
      <c r="E289" s="112" t="s">
        <v>60</v>
      </c>
      <c r="F289" s="18">
        <v>205.63</v>
      </c>
      <c r="G289" s="10">
        <v>205.63</v>
      </c>
      <c r="H289" s="10">
        <v>55.43</v>
      </c>
      <c r="I289" s="10"/>
      <c r="J289" s="10">
        <v>261.06</v>
      </c>
      <c r="K289" s="1069">
        <f t="shared" si="10"/>
        <v>1.9031257108427128E-4</v>
      </c>
      <c r="L289" s="1069">
        <f t="shared" si="11"/>
        <v>0.9895549483062398</v>
      </c>
      <c r="M289" s="932" t="s">
        <v>3182</v>
      </c>
      <c r="N289" s="157"/>
      <c r="O289" s="157"/>
      <c r="P289" s="204"/>
      <c r="Q289" s="204"/>
      <c r="R289" s="204"/>
      <c r="S289" s="204"/>
    </row>
    <row r="290" spans="1:19" s="343" customFormat="1" ht="13.8" x14ac:dyDescent="0.3">
      <c r="A290" s="145" t="s">
        <v>3703</v>
      </c>
      <c r="B290" s="1052" t="s">
        <v>3654</v>
      </c>
      <c r="C290" s="1056" t="s">
        <v>2990</v>
      </c>
      <c r="D290" s="890">
        <v>20.399999999999999</v>
      </c>
      <c r="E290" s="885" t="s">
        <v>583</v>
      </c>
      <c r="F290" s="936">
        <v>9.81</v>
      </c>
      <c r="G290" s="18">
        <v>200.12</v>
      </c>
      <c r="H290" s="18">
        <v>53.94</v>
      </c>
      <c r="I290" s="18"/>
      <c r="J290" s="18">
        <v>254.06</v>
      </c>
      <c r="K290" s="1069">
        <f t="shared" si="10"/>
        <v>1.8520957561353696E-4</v>
      </c>
      <c r="L290" s="1069">
        <f t="shared" si="11"/>
        <v>0.98974015788185332</v>
      </c>
      <c r="M290" s="932" t="s">
        <v>3182</v>
      </c>
      <c r="N290" s="157"/>
      <c r="O290" s="157"/>
      <c r="P290" s="204"/>
      <c r="Q290" s="204"/>
      <c r="R290" s="204"/>
      <c r="S290" s="204"/>
    </row>
    <row r="291" spans="1:19" s="343" customFormat="1" ht="26.4" x14ac:dyDescent="0.25">
      <c r="A291" s="143" t="s">
        <v>3701</v>
      </c>
      <c r="B291" s="885" t="s">
        <v>3652</v>
      </c>
      <c r="C291" s="1056" t="s">
        <v>4061</v>
      </c>
      <c r="D291" s="890">
        <v>2.5</v>
      </c>
      <c r="E291" s="100" t="s">
        <v>237</v>
      </c>
      <c r="F291" s="18">
        <v>78.52</v>
      </c>
      <c r="G291" s="10">
        <v>196.3</v>
      </c>
      <c r="H291" s="10">
        <v>52.91</v>
      </c>
      <c r="I291" s="10"/>
      <c r="J291" s="10">
        <v>249.21</v>
      </c>
      <c r="K291" s="1069">
        <f t="shared" si="10"/>
        <v>1.8167392875167106E-4</v>
      </c>
      <c r="L291" s="1069">
        <f t="shared" si="11"/>
        <v>0.989921831810605</v>
      </c>
      <c r="M291" s="932" t="s">
        <v>3182</v>
      </c>
      <c r="N291" s="157"/>
      <c r="O291" s="157"/>
      <c r="P291" s="204"/>
      <c r="Q291" s="204"/>
      <c r="R291" s="204"/>
      <c r="S291" s="204"/>
    </row>
    <row r="292" spans="1:19" s="343" customFormat="1" ht="13.8" x14ac:dyDescent="0.3">
      <c r="A292" s="397" t="s">
        <v>4455</v>
      </c>
      <c r="B292" s="891" t="s">
        <v>4454</v>
      </c>
      <c r="C292" s="506" t="s">
        <v>4453</v>
      </c>
      <c r="D292" s="87">
        <v>13.1</v>
      </c>
      <c r="E292" s="106" t="s">
        <v>583</v>
      </c>
      <c r="F292" s="18">
        <v>14.7</v>
      </c>
      <c r="G292" s="18">
        <v>192.57</v>
      </c>
      <c r="H292" s="18">
        <v>51.91</v>
      </c>
      <c r="I292" s="18"/>
      <c r="J292" s="18">
        <v>244.48</v>
      </c>
      <c r="K292" s="1069">
        <f t="shared" si="10"/>
        <v>1.7822576181216056E-4</v>
      </c>
      <c r="L292" s="1069">
        <f t="shared" si="11"/>
        <v>0.99010005757241715</v>
      </c>
      <c r="M292" s="932" t="s">
        <v>3182</v>
      </c>
      <c r="N292" s="157"/>
      <c r="O292" s="157"/>
      <c r="P292" s="204"/>
      <c r="Q292" s="204"/>
      <c r="R292" s="204"/>
      <c r="S292" s="204"/>
    </row>
    <row r="293" spans="1:19" s="343" customFormat="1" ht="52.8" x14ac:dyDescent="0.25">
      <c r="A293" s="143" t="s">
        <v>4558</v>
      </c>
      <c r="B293" s="885" t="s">
        <v>4559</v>
      </c>
      <c r="C293" s="506" t="s">
        <v>4557</v>
      </c>
      <c r="D293" s="890">
        <v>2</v>
      </c>
      <c r="E293" s="100" t="s">
        <v>237</v>
      </c>
      <c r="F293" s="18">
        <v>95.95</v>
      </c>
      <c r="G293" s="10">
        <v>191.9</v>
      </c>
      <c r="H293" s="10">
        <v>51.73</v>
      </c>
      <c r="I293" s="10"/>
      <c r="J293" s="10">
        <v>243.63</v>
      </c>
      <c r="K293" s="1069">
        <f t="shared" ref="K293:K356" si="12">J293/$J$421</f>
        <v>1.7760611236214283E-4</v>
      </c>
      <c r="L293" s="1069">
        <f t="shared" ref="L293:L356" si="13">L292+K293</f>
        <v>0.99027766368477932</v>
      </c>
      <c r="M293" s="932" t="s">
        <v>3182</v>
      </c>
      <c r="N293" s="157"/>
      <c r="O293" s="157"/>
      <c r="P293" s="204"/>
      <c r="Q293" s="204"/>
      <c r="R293" s="204"/>
      <c r="S293" s="204"/>
    </row>
    <row r="294" spans="1:19" s="343" customFormat="1" ht="105.6" x14ac:dyDescent="0.25">
      <c r="A294" s="145" t="s">
        <v>2472</v>
      </c>
      <c r="B294" s="1052" t="s">
        <v>3446</v>
      </c>
      <c r="C294" s="506" t="s">
        <v>4468</v>
      </c>
      <c r="D294" s="890">
        <v>5</v>
      </c>
      <c r="E294" s="102" t="s">
        <v>60</v>
      </c>
      <c r="F294" s="18">
        <v>38.35</v>
      </c>
      <c r="G294" s="18">
        <v>191.75</v>
      </c>
      <c r="H294" s="18">
        <v>51.68</v>
      </c>
      <c r="I294" s="18"/>
      <c r="J294" s="18">
        <v>243.43</v>
      </c>
      <c r="K294" s="1069">
        <f t="shared" si="12"/>
        <v>1.7746031249155043E-4</v>
      </c>
      <c r="L294" s="1069">
        <f t="shared" si="13"/>
        <v>0.99045512399727087</v>
      </c>
      <c r="M294" s="932" t="s">
        <v>3182</v>
      </c>
      <c r="N294" s="157"/>
      <c r="O294" s="157"/>
      <c r="P294" s="204"/>
      <c r="Q294" s="204"/>
      <c r="R294" s="204"/>
      <c r="S294" s="204"/>
    </row>
    <row r="295" spans="1:19" s="343" customFormat="1" ht="39.6" x14ac:dyDescent="0.3">
      <c r="A295" s="145" t="s">
        <v>4276</v>
      </c>
      <c r="B295" s="1052" t="s">
        <v>3375</v>
      </c>
      <c r="C295" s="506" t="s">
        <v>3461</v>
      </c>
      <c r="D295" s="87">
        <v>1</v>
      </c>
      <c r="E295" s="13" t="s">
        <v>60</v>
      </c>
      <c r="F295" s="18">
        <v>191.2</v>
      </c>
      <c r="G295" s="18">
        <v>191.2</v>
      </c>
      <c r="H295" s="18">
        <v>51.54</v>
      </c>
      <c r="I295" s="18"/>
      <c r="J295" s="18">
        <v>242.74</v>
      </c>
      <c r="K295" s="1069">
        <f t="shared" si="12"/>
        <v>1.7695730293800662E-4</v>
      </c>
      <c r="L295" s="1069">
        <f t="shared" si="13"/>
        <v>0.99063208130020886</v>
      </c>
      <c r="M295" s="932" t="s">
        <v>3182</v>
      </c>
      <c r="N295" s="157"/>
      <c r="O295" s="157"/>
      <c r="P295" s="204"/>
      <c r="Q295" s="204"/>
      <c r="R295" s="204"/>
      <c r="S295" s="204"/>
    </row>
    <row r="296" spans="1:19" s="343" customFormat="1" ht="26.4" x14ac:dyDescent="0.3">
      <c r="A296" s="145" t="s">
        <v>3245</v>
      </c>
      <c r="B296" s="1052" t="s">
        <v>3718</v>
      </c>
      <c r="C296" s="506" t="s">
        <v>4064</v>
      </c>
      <c r="D296" s="890">
        <v>9.6199999999999992</v>
      </c>
      <c r="E296" s="1052" t="s">
        <v>237</v>
      </c>
      <c r="F296" s="18">
        <v>19.760000000000002</v>
      </c>
      <c r="G296" s="18">
        <v>190.09</v>
      </c>
      <c r="H296" s="18">
        <v>51.24</v>
      </c>
      <c r="I296" s="18"/>
      <c r="J296" s="18">
        <v>241.33</v>
      </c>
      <c r="K296" s="1069">
        <f t="shared" si="12"/>
        <v>1.7592941385033016E-4</v>
      </c>
      <c r="L296" s="1069">
        <f t="shared" si="13"/>
        <v>0.99080801071405922</v>
      </c>
      <c r="M296" s="932" t="s">
        <v>3182</v>
      </c>
      <c r="N296" s="157"/>
      <c r="O296" s="157"/>
      <c r="P296" s="204"/>
      <c r="Q296" s="204"/>
      <c r="R296" s="204"/>
      <c r="S296" s="204"/>
    </row>
    <row r="297" spans="1:19" s="343" customFormat="1" ht="13.8" x14ac:dyDescent="0.3">
      <c r="A297" s="145" t="s">
        <v>3254</v>
      </c>
      <c r="B297" s="1052" t="s">
        <v>4202</v>
      </c>
      <c r="C297" s="506" t="s">
        <v>4087</v>
      </c>
      <c r="D297" s="903">
        <v>5</v>
      </c>
      <c r="E297" s="832" t="s">
        <v>210</v>
      </c>
      <c r="F297" s="18">
        <v>37.1</v>
      </c>
      <c r="G297" s="18">
        <v>185.5</v>
      </c>
      <c r="H297" s="18">
        <v>50</v>
      </c>
      <c r="I297" s="18"/>
      <c r="J297" s="18">
        <v>235.5</v>
      </c>
      <c r="K297" s="1069">
        <f t="shared" si="12"/>
        <v>1.7167934762256143E-4</v>
      </c>
      <c r="L297" s="1069">
        <f t="shared" si="13"/>
        <v>0.99097969006168174</v>
      </c>
      <c r="M297" s="932" t="s">
        <v>3182</v>
      </c>
      <c r="N297" s="157"/>
      <c r="O297" s="157"/>
      <c r="P297" s="204"/>
      <c r="Q297" s="204"/>
      <c r="R297" s="204"/>
      <c r="S297" s="204"/>
    </row>
    <row r="298" spans="1:19" s="343" customFormat="1" ht="13.8" x14ac:dyDescent="0.3">
      <c r="A298" s="1052" t="s">
        <v>2764</v>
      </c>
      <c r="B298" s="1052" t="s">
        <v>3330</v>
      </c>
      <c r="C298" s="506" t="s">
        <v>2691</v>
      </c>
      <c r="D298" s="87">
        <v>27.6</v>
      </c>
      <c r="E298" s="87" t="s">
        <v>583</v>
      </c>
      <c r="F298" s="18">
        <v>6.71</v>
      </c>
      <c r="G298" s="18">
        <v>185.19</v>
      </c>
      <c r="H298" s="18">
        <v>49.92</v>
      </c>
      <c r="I298" s="18"/>
      <c r="J298" s="18">
        <v>235.11</v>
      </c>
      <c r="K298" s="1069">
        <f t="shared" si="12"/>
        <v>1.7139503787490622E-4</v>
      </c>
      <c r="L298" s="1069">
        <f t="shared" si="13"/>
        <v>0.99115108509955663</v>
      </c>
      <c r="M298" s="932" t="s">
        <v>3182</v>
      </c>
      <c r="N298" s="157"/>
      <c r="O298" s="157"/>
      <c r="P298" s="204"/>
      <c r="Q298" s="204"/>
      <c r="R298" s="204"/>
      <c r="S298" s="204"/>
    </row>
    <row r="299" spans="1:19" s="343" customFormat="1" ht="26.4" x14ac:dyDescent="0.3">
      <c r="A299" s="69" t="s">
        <v>2926</v>
      </c>
      <c r="B299" s="69" t="s">
        <v>3394</v>
      </c>
      <c r="C299" s="506" t="s">
        <v>2911</v>
      </c>
      <c r="D299" s="890">
        <v>2</v>
      </c>
      <c r="E299" s="120" t="s">
        <v>60</v>
      </c>
      <c r="F299" s="10">
        <v>91.54</v>
      </c>
      <c r="G299" s="30">
        <v>183.08</v>
      </c>
      <c r="H299" s="30">
        <v>49.35</v>
      </c>
      <c r="I299" s="30"/>
      <c r="J299" s="81">
        <v>232.43</v>
      </c>
      <c r="K299" s="1069">
        <f t="shared" si="12"/>
        <v>1.6944131960896795E-4</v>
      </c>
      <c r="L299" s="1069">
        <f t="shared" si="13"/>
        <v>0.99132052641916557</v>
      </c>
      <c r="M299" s="932" t="s">
        <v>3182</v>
      </c>
      <c r="N299" s="157"/>
      <c r="O299" s="157"/>
      <c r="P299" s="204"/>
      <c r="Q299" s="204"/>
      <c r="R299" s="204"/>
      <c r="S299" s="204"/>
    </row>
    <row r="300" spans="1:19" s="343" customFormat="1" ht="39.6" x14ac:dyDescent="0.25">
      <c r="A300" s="69" t="s">
        <v>3706</v>
      </c>
      <c r="B300" s="69" t="s">
        <v>4044</v>
      </c>
      <c r="C300" s="1056" t="s">
        <v>4043</v>
      </c>
      <c r="D300" s="1173">
        <v>0.55000000000000004</v>
      </c>
      <c r="E300" s="1067" t="s">
        <v>22</v>
      </c>
      <c r="F300" s="30">
        <v>314.52999999999997</v>
      </c>
      <c r="G300" s="30">
        <v>172.99</v>
      </c>
      <c r="H300" s="30">
        <v>46.63</v>
      </c>
      <c r="I300" s="30"/>
      <c r="J300" s="81">
        <v>219.62</v>
      </c>
      <c r="K300" s="1069">
        <f t="shared" si="12"/>
        <v>1.6010283789752417E-4</v>
      </c>
      <c r="L300" s="1069">
        <f t="shared" si="13"/>
        <v>0.99148062925706304</v>
      </c>
      <c r="M300" s="932" t="s">
        <v>3182</v>
      </c>
      <c r="N300" s="157"/>
      <c r="O300" s="157"/>
      <c r="P300" s="204"/>
      <c r="Q300" s="204"/>
      <c r="R300" s="204"/>
      <c r="S300" s="204"/>
    </row>
    <row r="301" spans="1:19" s="343" customFormat="1" ht="26.4" x14ac:dyDescent="0.3">
      <c r="A301" s="881" t="s">
        <v>2853</v>
      </c>
      <c r="B301" s="904" t="s">
        <v>3021</v>
      </c>
      <c r="C301" s="506" t="s">
        <v>2739</v>
      </c>
      <c r="D301" s="903">
        <v>4</v>
      </c>
      <c r="E301" s="891" t="s">
        <v>60</v>
      </c>
      <c r="F301" s="10">
        <v>42.28</v>
      </c>
      <c r="G301" s="10">
        <v>169.12</v>
      </c>
      <c r="H301" s="10">
        <v>45.58</v>
      </c>
      <c r="I301" s="30"/>
      <c r="J301" s="81">
        <v>214.7</v>
      </c>
      <c r="K301" s="1069">
        <f t="shared" si="12"/>
        <v>1.565161610809509E-4</v>
      </c>
      <c r="L301" s="1069">
        <f t="shared" si="13"/>
        <v>0.99163714541814396</v>
      </c>
      <c r="M301" s="932" t="s">
        <v>3182</v>
      </c>
      <c r="N301" s="157"/>
      <c r="O301" s="157"/>
      <c r="P301" s="204"/>
      <c r="Q301" s="204"/>
      <c r="R301" s="204"/>
      <c r="S301" s="204"/>
    </row>
    <row r="302" spans="1:19" s="343" customFormat="1" ht="26.4" x14ac:dyDescent="0.3">
      <c r="A302" s="831" t="s">
        <v>2798</v>
      </c>
      <c r="B302" s="831" t="s">
        <v>3004</v>
      </c>
      <c r="C302" s="506" t="s">
        <v>4578</v>
      </c>
      <c r="D302" s="909">
        <v>3.02</v>
      </c>
      <c r="E302" s="1175" t="s">
        <v>210</v>
      </c>
      <c r="F302" s="18">
        <v>55.97</v>
      </c>
      <c r="G302" s="18">
        <v>169.02</v>
      </c>
      <c r="H302" s="18">
        <v>45.56</v>
      </c>
      <c r="I302" s="30"/>
      <c r="J302" s="81">
        <v>214.58</v>
      </c>
      <c r="K302" s="1069">
        <f t="shared" si="12"/>
        <v>1.5642868115859547E-4</v>
      </c>
      <c r="L302" s="1069">
        <f t="shared" si="13"/>
        <v>0.99179357409930258</v>
      </c>
      <c r="M302" s="932" t="s">
        <v>3182</v>
      </c>
      <c r="N302" s="157"/>
      <c r="O302" s="157"/>
      <c r="P302" s="204"/>
      <c r="Q302" s="204"/>
      <c r="R302" s="204"/>
      <c r="S302" s="204"/>
    </row>
    <row r="303" spans="1:19" s="343" customFormat="1" ht="14.4" x14ac:dyDescent="0.3">
      <c r="A303" s="831" t="s">
        <v>2504</v>
      </c>
      <c r="B303" s="831" t="s">
        <v>3411</v>
      </c>
      <c r="C303" s="506" t="s">
        <v>2496</v>
      </c>
      <c r="D303" s="909">
        <v>8</v>
      </c>
      <c r="E303" s="935" t="s">
        <v>210</v>
      </c>
      <c r="F303" s="18">
        <v>21.01</v>
      </c>
      <c r="G303" s="18">
        <v>168.08</v>
      </c>
      <c r="H303" s="18">
        <v>45.3</v>
      </c>
      <c r="I303" s="10"/>
      <c r="J303" s="81">
        <v>213.38</v>
      </c>
      <c r="K303" s="1069">
        <f t="shared" si="12"/>
        <v>1.5555388193504101E-4</v>
      </c>
      <c r="L303" s="1069">
        <f t="shared" si="13"/>
        <v>0.99194912798123758</v>
      </c>
      <c r="M303" s="932" t="s">
        <v>3182</v>
      </c>
      <c r="N303" s="157"/>
      <c r="O303" s="157"/>
      <c r="P303" s="204"/>
      <c r="Q303" s="204"/>
      <c r="R303" s="204"/>
      <c r="S303" s="204"/>
    </row>
    <row r="304" spans="1:19" s="343" customFormat="1" ht="13.8" x14ac:dyDescent="0.3">
      <c r="A304" s="127" t="s">
        <v>2590</v>
      </c>
      <c r="B304" s="127" t="s">
        <v>2987</v>
      </c>
      <c r="C304" s="506" t="s">
        <v>3336</v>
      </c>
      <c r="D304" s="1179">
        <v>7</v>
      </c>
      <c r="E304" s="127" t="s">
        <v>60</v>
      </c>
      <c r="F304" s="30">
        <v>23.85</v>
      </c>
      <c r="G304" s="30">
        <v>166.95</v>
      </c>
      <c r="H304" s="30">
        <v>45</v>
      </c>
      <c r="I304" s="30"/>
      <c r="J304" s="30">
        <v>211.95</v>
      </c>
      <c r="K304" s="1069">
        <f t="shared" si="12"/>
        <v>1.5451141286030527E-4</v>
      </c>
      <c r="L304" s="1069">
        <f t="shared" si="13"/>
        <v>0.99210363939409785</v>
      </c>
      <c r="M304" s="932" t="s">
        <v>3182</v>
      </c>
      <c r="N304" s="157"/>
      <c r="O304" s="157"/>
      <c r="P304" s="204"/>
      <c r="Q304" s="204"/>
      <c r="R304" s="204"/>
      <c r="S304" s="204"/>
    </row>
    <row r="305" spans="1:19" s="343" customFormat="1" ht="26.4" x14ac:dyDescent="0.3">
      <c r="A305" s="69" t="s">
        <v>2943</v>
      </c>
      <c r="B305" s="69" t="s">
        <v>3697</v>
      </c>
      <c r="C305" s="506" t="s">
        <v>3453</v>
      </c>
      <c r="D305" s="890">
        <v>2</v>
      </c>
      <c r="E305" s="112" t="s">
        <v>60</v>
      </c>
      <c r="F305" s="10">
        <v>79.87</v>
      </c>
      <c r="G305" s="10">
        <v>159.74</v>
      </c>
      <c r="H305" s="10">
        <v>43.06</v>
      </c>
      <c r="I305" s="10"/>
      <c r="J305" s="10">
        <v>202.8</v>
      </c>
      <c r="K305" s="1069">
        <f t="shared" si="12"/>
        <v>1.4784106878070258E-4</v>
      </c>
      <c r="L305" s="1069">
        <f t="shared" si="13"/>
        <v>0.99225148046287859</v>
      </c>
      <c r="M305" s="932" t="s">
        <v>3182</v>
      </c>
      <c r="N305" s="157"/>
      <c r="O305" s="157"/>
      <c r="P305" s="204"/>
      <c r="Q305" s="204"/>
      <c r="R305" s="204"/>
      <c r="S305" s="204"/>
    </row>
    <row r="306" spans="1:19" s="343" customFormat="1" ht="13.8" x14ac:dyDescent="0.3">
      <c r="A306" s="69" t="s">
        <v>2846</v>
      </c>
      <c r="B306" s="885" t="s">
        <v>3017</v>
      </c>
      <c r="C306" s="506" t="s">
        <v>3019</v>
      </c>
      <c r="D306" s="1180">
        <v>6</v>
      </c>
      <c r="E306" s="85" t="s">
        <v>60</v>
      </c>
      <c r="F306" s="14">
        <v>26.53</v>
      </c>
      <c r="G306" s="14">
        <v>159.18</v>
      </c>
      <c r="H306" s="14">
        <v>42.9</v>
      </c>
      <c r="I306" s="14"/>
      <c r="J306" s="14">
        <v>202.08</v>
      </c>
      <c r="K306" s="1069">
        <f t="shared" si="12"/>
        <v>1.4731618924656992E-4</v>
      </c>
      <c r="L306" s="1069">
        <f t="shared" si="13"/>
        <v>0.99239879665212516</v>
      </c>
      <c r="M306" s="932" t="s">
        <v>3182</v>
      </c>
      <c r="N306" s="157"/>
      <c r="O306" s="157"/>
      <c r="P306" s="204"/>
      <c r="Q306" s="204"/>
      <c r="R306" s="204"/>
      <c r="S306" s="204"/>
    </row>
    <row r="307" spans="1:19" s="343" customFormat="1" ht="26.4" x14ac:dyDescent="0.3">
      <c r="A307" s="69" t="s">
        <v>2544</v>
      </c>
      <c r="B307" s="69" t="s">
        <v>3429</v>
      </c>
      <c r="C307" s="506" t="s">
        <v>2509</v>
      </c>
      <c r="D307" s="890">
        <v>1</v>
      </c>
      <c r="E307" s="112" t="s">
        <v>2222</v>
      </c>
      <c r="F307" s="10">
        <v>157.32</v>
      </c>
      <c r="G307" s="10">
        <v>157.32</v>
      </c>
      <c r="H307" s="10">
        <v>42.4</v>
      </c>
      <c r="I307" s="10"/>
      <c r="J307" s="10">
        <v>199.72</v>
      </c>
      <c r="K307" s="1069">
        <f t="shared" si="12"/>
        <v>1.4559575077357947E-4</v>
      </c>
      <c r="L307" s="1069">
        <f t="shared" si="13"/>
        <v>0.99254439240289871</v>
      </c>
      <c r="M307" s="932" t="s">
        <v>3182</v>
      </c>
      <c r="N307" s="157"/>
      <c r="O307" s="157"/>
      <c r="P307" s="204"/>
      <c r="Q307" s="204"/>
      <c r="R307" s="204"/>
      <c r="S307" s="204"/>
    </row>
    <row r="308" spans="1:19" s="343" customFormat="1" ht="26.4" x14ac:dyDescent="0.3">
      <c r="A308" s="1178" t="s">
        <v>2573</v>
      </c>
      <c r="B308" s="861" t="s">
        <v>4484</v>
      </c>
      <c r="C308" s="506" t="s">
        <v>4485</v>
      </c>
      <c r="D308" s="12">
        <v>10</v>
      </c>
      <c r="E308" s="85" t="s">
        <v>210</v>
      </c>
      <c r="F308" s="14">
        <v>15.51</v>
      </c>
      <c r="G308" s="14">
        <v>155.1</v>
      </c>
      <c r="H308" s="14">
        <v>41.81</v>
      </c>
      <c r="I308" s="14"/>
      <c r="J308" s="14">
        <v>196.91</v>
      </c>
      <c r="K308" s="1069">
        <f t="shared" si="12"/>
        <v>1.4354726259175612E-4</v>
      </c>
      <c r="L308" s="1069">
        <f t="shared" si="13"/>
        <v>0.99268793966549052</v>
      </c>
      <c r="M308" s="932" t="s">
        <v>3182</v>
      </c>
      <c r="N308" s="157"/>
      <c r="O308" s="157"/>
      <c r="P308" s="204"/>
      <c r="Q308" s="204"/>
      <c r="R308" s="204"/>
      <c r="S308" s="204"/>
    </row>
    <row r="309" spans="1:19" s="343" customFormat="1" ht="13.8" x14ac:dyDescent="0.3">
      <c r="A309" s="69" t="s">
        <v>2840</v>
      </c>
      <c r="B309" s="69" t="s">
        <v>4171</v>
      </c>
      <c r="C309" s="506" t="s">
        <v>2730</v>
      </c>
      <c r="D309" s="1051">
        <v>4</v>
      </c>
      <c r="E309" s="1053" t="s">
        <v>60</v>
      </c>
      <c r="F309" s="10">
        <v>38.700000000000003</v>
      </c>
      <c r="G309" s="10">
        <v>154.80000000000001</v>
      </c>
      <c r="H309" s="10">
        <v>41.72</v>
      </c>
      <c r="I309" s="10"/>
      <c r="J309" s="10">
        <v>196.52</v>
      </c>
      <c r="K309" s="1069">
        <f t="shared" si="12"/>
        <v>1.4326295284410094E-4</v>
      </c>
      <c r="L309" s="1069">
        <f t="shared" si="13"/>
        <v>0.99283120261833457</v>
      </c>
      <c r="M309" s="932" t="s">
        <v>3182</v>
      </c>
      <c r="N309" s="157"/>
      <c r="O309" s="157"/>
      <c r="P309" s="204"/>
      <c r="Q309" s="204"/>
      <c r="R309" s="204"/>
      <c r="S309" s="204"/>
    </row>
    <row r="310" spans="1:19" s="343" customFormat="1" ht="13.8" x14ac:dyDescent="0.25">
      <c r="A310" s="69" t="s">
        <v>2829</v>
      </c>
      <c r="B310" s="1052" t="s">
        <v>2984</v>
      </c>
      <c r="C310" s="506" t="s">
        <v>2565</v>
      </c>
      <c r="D310" s="98">
        <v>3</v>
      </c>
      <c r="E310" s="102" t="s">
        <v>60</v>
      </c>
      <c r="F310" s="14">
        <v>50.46</v>
      </c>
      <c r="G310" s="14">
        <v>151.38</v>
      </c>
      <c r="H310" s="14">
        <v>40.799999999999997</v>
      </c>
      <c r="I310" s="14"/>
      <c r="J310" s="14">
        <v>192.18</v>
      </c>
      <c r="K310" s="1069">
        <f t="shared" si="12"/>
        <v>1.4009909565224567E-4</v>
      </c>
      <c r="L310" s="1069">
        <f t="shared" si="13"/>
        <v>0.99297130171398684</v>
      </c>
      <c r="M310" s="932" t="s">
        <v>3182</v>
      </c>
      <c r="N310" s="157"/>
      <c r="O310" s="157"/>
      <c r="P310" s="204"/>
      <c r="Q310" s="204"/>
      <c r="R310" s="204"/>
      <c r="S310" s="204"/>
    </row>
    <row r="311" spans="1:19" s="343" customFormat="1" ht="26.4" x14ac:dyDescent="0.3">
      <c r="A311" s="1052" t="s">
        <v>4272</v>
      </c>
      <c r="B311" s="1052" t="s">
        <v>3373</v>
      </c>
      <c r="C311" s="506" t="s">
        <v>3458</v>
      </c>
      <c r="D311" s="1051">
        <v>1</v>
      </c>
      <c r="E311" s="1053" t="s">
        <v>60</v>
      </c>
      <c r="F311" s="10">
        <v>150.27000000000001</v>
      </c>
      <c r="G311" s="10">
        <v>150.27000000000001</v>
      </c>
      <c r="H311" s="10">
        <v>40.5</v>
      </c>
      <c r="I311" s="10"/>
      <c r="J311" s="10">
        <v>190.77</v>
      </c>
      <c r="K311" s="1069">
        <f t="shared" si="12"/>
        <v>1.3907120656456918E-4</v>
      </c>
      <c r="L311" s="1069">
        <f t="shared" si="13"/>
        <v>0.99311037292055138</v>
      </c>
      <c r="M311" s="932" t="s">
        <v>3182</v>
      </c>
      <c r="N311" s="157"/>
      <c r="O311" s="157"/>
      <c r="P311" s="204"/>
      <c r="Q311" s="204"/>
      <c r="R311" s="204"/>
      <c r="S311" s="204"/>
    </row>
    <row r="312" spans="1:19" s="343" customFormat="1" ht="39.6" x14ac:dyDescent="0.3">
      <c r="A312" s="1052" t="s">
        <v>2575</v>
      </c>
      <c r="B312" s="69" t="s">
        <v>2619</v>
      </c>
      <c r="C312" s="506" t="s">
        <v>4076</v>
      </c>
      <c r="D312" s="532">
        <v>18</v>
      </c>
      <c r="E312" s="69" t="s">
        <v>60</v>
      </c>
      <c r="F312" s="1177">
        <v>8.18</v>
      </c>
      <c r="G312" s="10">
        <v>147.24</v>
      </c>
      <c r="H312" s="10">
        <v>39.69</v>
      </c>
      <c r="I312" s="10"/>
      <c r="J312" s="11">
        <v>186.93</v>
      </c>
      <c r="K312" s="1069">
        <f t="shared" si="12"/>
        <v>1.3627184904919495E-4</v>
      </c>
      <c r="L312" s="1069">
        <f t="shared" si="13"/>
        <v>0.99324664476960056</v>
      </c>
      <c r="M312" s="932" t="s">
        <v>3182</v>
      </c>
      <c r="N312" s="157"/>
      <c r="O312" s="157"/>
      <c r="P312" s="204"/>
      <c r="Q312" s="204"/>
      <c r="R312" s="204"/>
      <c r="S312" s="204"/>
    </row>
    <row r="313" spans="1:19" s="343" customFormat="1" ht="13.8" x14ac:dyDescent="0.3">
      <c r="A313" s="881" t="s">
        <v>2873</v>
      </c>
      <c r="B313" s="904" t="s">
        <v>3288</v>
      </c>
      <c r="C313" s="506" t="s">
        <v>2869</v>
      </c>
      <c r="D313" s="903">
        <v>5</v>
      </c>
      <c r="E313" s="891" t="s">
        <v>60</v>
      </c>
      <c r="F313" s="10">
        <v>29.33</v>
      </c>
      <c r="G313" s="10">
        <v>146.65</v>
      </c>
      <c r="H313" s="10">
        <v>39.53</v>
      </c>
      <c r="I313" s="10"/>
      <c r="J313" s="11">
        <v>186.18</v>
      </c>
      <c r="K313" s="1069">
        <f t="shared" si="12"/>
        <v>1.3572509953447342E-4</v>
      </c>
      <c r="L313" s="1069">
        <f t="shared" si="13"/>
        <v>0.99338236986913508</v>
      </c>
      <c r="M313" s="932" t="s">
        <v>3182</v>
      </c>
      <c r="N313" s="157"/>
      <c r="O313" s="157"/>
      <c r="P313" s="204"/>
      <c r="Q313" s="204"/>
      <c r="R313" s="204"/>
      <c r="S313" s="204"/>
    </row>
    <row r="314" spans="1:19" s="343" customFormat="1" ht="26.4" x14ac:dyDescent="0.3">
      <c r="A314" s="1052" t="s">
        <v>3711</v>
      </c>
      <c r="B314" s="885" t="s">
        <v>3712</v>
      </c>
      <c r="C314" s="1056" t="s">
        <v>4052</v>
      </c>
      <c r="D314" s="12">
        <v>2</v>
      </c>
      <c r="E314" s="13" t="s">
        <v>2701</v>
      </c>
      <c r="F314" s="14">
        <v>72.3</v>
      </c>
      <c r="G314" s="10">
        <v>144.6</v>
      </c>
      <c r="H314" s="10">
        <v>38.97</v>
      </c>
      <c r="I314" s="10"/>
      <c r="J314" s="11">
        <v>183.57</v>
      </c>
      <c r="K314" s="1069">
        <f t="shared" si="12"/>
        <v>1.3382241122324246E-4</v>
      </c>
      <c r="L314" s="1069">
        <f t="shared" si="13"/>
        <v>0.99351619228035837</v>
      </c>
      <c r="M314" s="932" t="s">
        <v>3182</v>
      </c>
      <c r="N314" s="157"/>
      <c r="O314" s="157"/>
      <c r="P314" s="204"/>
      <c r="Q314" s="204"/>
      <c r="R314" s="204"/>
      <c r="S314" s="204"/>
    </row>
    <row r="315" spans="1:19" s="343" customFormat="1" ht="26.4" x14ac:dyDescent="0.3">
      <c r="A315" s="1052" t="s">
        <v>2945</v>
      </c>
      <c r="B315" s="1052" t="s">
        <v>3372</v>
      </c>
      <c r="C315" s="506" t="s">
        <v>3454</v>
      </c>
      <c r="D315" s="87">
        <v>1</v>
      </c>
      <c r="E315" s="87" t="s">
        <v>60</v>
      </c>
      <c r="F315" s="10">
        <v>141.62</v>
      </c>
      <c r="G315" s="10">
        <v>141.62</v>
      </c>
      <c r="H315" s="10">
        <v>38.17</v>
      </c>
      <c r="I315" s="10"/>
      <c r="J315" s="11">
        <v>179.79</v>
      </c>
      <c r="K315" s="1069">
        <f t="shared" si="12"/>
        <v>1.3106679366904593E-4</v>
      </c>
      <c r="L315" s="1069">
        <f t="shared" si="13"/>
        <v>0.9936472590740274</v>
      </c>
      <c r="M315" s="932" t="s">
        <v>3182</v>
      </c>
      <c r="N315" s="157"/>
      <c r="O315" s="157"/>
      <c r="P315" s="204"/>
      <c r="Q315" s="204"/>
      <c r="R315" s="204"/>
      <c r="S315" s="204"/>
    </row>
    <row r="316" spans="1:19" s="343" customFormat="1" ht="13.8" x14ac:dyDescent="0.3">
      <c r="A316" s="1052" t="s">
        <v>4036</v>
      </c>
      <c r="B316" s="885" t="s">
        <v>4035</v>
      </c>
      <c r="C316" s="1056" t="s">
        <v>4034</v>
      </c>
      <c r="D316" s="85">
        <v>22.6</v>
      </c>
      <c r="E316" s="85" t="s">
        <v>237</v>
      </c>
      <c r="F316" s="14">
        <v>6.2</v>
      </c>
      <c r="G316" s="10">
        <v>140.12</v>
      </c>
      <c r="H316" s="10">
        <v>37.770000000000003</v>
      </c>
      <c r="I316" s="10"/>
      <c r="J316" s="11">
        <v>177.89000000000001</v>
      </c>
      <c r="K316" s="1069">
        <f t="shared" si="12"/>
        <v>1.2968169489841806E-4</v>
      </c>
      <c r="L316" s="1069">
        <f t="shared" si="13"/>
        <v>0.99377694076892586</v>
      </c>
      <c r="M316" s="932" t="s">
        <v>3182</v>
      </c>
      <c r="N316" s="157"/>
      <c r="O316" s="157"/>
      <c r="P316" s="204"/>
      <c r="Q316" s="204"/>
      <c r="R316" s="204"/>
      <c r="S316" s="204"/>
    </row>
    <row r="317" spans="1:19" s="343" customFormat="1" ht="26.4" x14ac:dyDescent="0.3">
      <c r="A317" s="1052" t="s">
        <v>4399</v>
      </c>
      <c r="B317" s="1052" t="s">
        <v>4398</v>
      </c>
      <c r="C317" s="506" t="s">
        <v>4397</v>
      </c>
      <c r="D317" s="1051">
        <v>3.06</v>
      </c>
      <c r="E317" s="1053" t="s">
        <v>210</v>
      </c>
      <c r="F317" s="10">
        <v>42.6</v>
      </c>
      <c r="G317" s="10">
        <v>130.35</v>
      </c>
      <c r="H317" s="10">
        <v>35.130000000000003</v>
      </c>
      <c r="I317" s="10"/>
      <c r="J317" s="11">
        <v>165.48</v>
      </c>
      <c r="K317" s="1069">
        <f t="shared" si="12"/>
        <v>1.2063481292815907E-4</v>
      </c>
      <c r="L317" s="1069">
        <f t="shared" si="13"/>
        <v>0.99389757558185399</v>
      </c>
      <c r="M317" s="932" t="s">
        <v>3182</v>
      </c>
      <c r="N317" s="157"/>
      <c r="O317" s="157"/>
      <c r="P317" s="204"/>
      <c r="Q317" s="204"/>
      <c r="R317" s="204"/>
      <c r="S317" s="204"/>
    </row>
    <row r="318" spans="1:19" s="343" customFormat="1" ht="13.8" x14ac:dyDescent="0.3">
      <c r="A318" s="1052" t="s">
        <v>2867</v>
      </c>
      <c r="B318" s="69" t="s">
        <v>3692</v>
      </c>
      <c r="C318" s="506" t="s">
        <v>3569</v>
      </c>
      <c r="D318" s="91">
        <v>12</v>
      </c>
      <c r="E318" s="92" t="s">
        <v>60</v>
      </c>
      <c r="F318" s="30">
        <v>10.72</v>
      </c>
      <c r="G318" s="10">
        <v>128.63999999999999</v>
      </c>
      <c r="H318" s="10">
        <v>34.67</v>
      </c>
      <c r="I318" s="10"/>
      <c r="J318" s="11">
        <v>163.31</v>
      </c>
      <c r="K318" s="1069">
        <f t="shared" si="12"/>
        <v>1.1905288433223145E-4</v>
      </c>
      <c r="L318" s="1069">
        <f t="shared" si="13"/>
        <v>0.99401662846618621</v>
      </c>
      <c r="M318" s="932" t="s">
        <v>3182</v>
      </c>
      <c r="N318" s="157"/>
      <c r="O318" s="157"/>
      <c r="P318" s="204"/>
      <c r="Q318" s="204"/>
      <c r="R318" s="204"/>
      <c r="S318" s="204"/>
    </row>
    <row r="319" spans="1:19" s="343" customFormat="1" ht="13.8" x14ac:dyDescent="0.25">
      <c r="A319" s="891" t="s">
        <v>3905</v>
      </c>
      <c r="B319" s="891" t="s">
        <v>3909</v>
      </c>
      <c r="C319" s="506" t="s">
        <v>3636</v>
      </c>
      <c r="D319" s="147">
        <v>1</v>
      </c>
      <c r="E319" s="101" t="s">
        <v>238</v>
      </c>
      <c r="F319" s="10">
        <v>128.46</v>
      </c>
      <c r="G319" s="10">
        <v>128.46</v>
      </c>
      <c r="H319" s="10">
        <v>34.619999999999997</v>
      </c>
      <c r="I319" s="10"/>
      <c r="J319" s="11">
        <v>163.08000000000001</v>
      </c>
      <c r="K319" s="1069">
        <f t="shared" si="12"/>
        <v>1.1888521448105019E-4</v>
      </c>
      <c r="L319" s="1069">
        <f t="shared" si="13"/>
        <v>0.99413551368066722</v>
      </c>
      <c r="M319" s="932" t="s">
        <v>3182</v>
      </c>
      <c r="N319" s="157"/>
      <c r="O319" s="157"/>
      <c r="P319" s="204"/>
      <c r="Q319" s="204"/>
      <c r="R319" s="204"/>
      <c r="S319" s="204"/>
    </row>
    <row r="320" spans="1:19" s="343" customFormat="1" ht="14.4" x14ac:dyDescent="0.3">
      <c r="A320" s="1052" t="s">
        <v>2831</v>
      </c>
      <c r="B320" s="831" t="s">
        <v>2986</v>
      </c>
      <c r="C320" s="506" t="s">
        <v>2567</v>
      </c>
      <c r="D320" s="909">
        <v>7</v>
      </c>
      <c r="E320" s="935" t="s">
        <v>60</v>
      </c>
      <c r="F320" s="18">
        <v>18.32</v>
      </c>
      <c r="G320" s="10">
        <v>128.24</v>
      </c>
      <c r="H320" s="10">
        <v>34.56</v>
      </c>
      <c r="I320" s="10"/>
      <c r="J320" s="11">
        <v>162.80000000000001</v>
      </c>
      <c r="K320" s="1069">
        <f t="shared" si="12"/>
        <v>1.1868109466222081E-4</v>
      </c>
      <c r="L320" s="1069">
        <f t="shared" si="13"/>
        <v>0.99425419477532939</v>
      </c>
      <c r="M320" s="932" t="s">
        <v>3182</v>
      </c>
      <c r="N320" s="157"/>
      <c r="O320" s="157"/>
      <c r="P320" s="204"/>
      <c r="Q320" s="204"/>
      <c r="R320" s="204"/>
      <c r="S320" s="204"/>
    </row>
    <row r="321" spans="1:19" s="343" customFormat="1" ht="13.8" x14ac:dyDescent="0.3">
      <c r="A321" s="1052" t="s">
        <v>4402</v>
      </c>
      <c r="B321" s="1052" t="s">
        <v>4400</v>
      </c>
      <c r="C321" s="506" t="s">
        <v>4401</v>
      </c>
      <c r="D321" s="890">
        <v>28</v>
      </c>
      <c r="E321" s="1052" t="s">
        <v>210</v>
      </c>
      <c r="F321" s="10">
        <v>4.57</v>
      </c>
      <c r="G321" s="10">
        <v>127.96</v>
      </c>
      <c r="H321" s="10">
        <v>34.49</v>
      </c>
      <c r="I321" s="10"/>
      <c r="J321" s="11">
        <v>162.44999999999999</v>
      </c>
      <c r="K321" s="1069">
        <f t="shared" si="12"/>
        <v>1.1842594488868408E-4</v>
      </c>
      <c r="L321" s="1069">
        <f t="shared" si="13"/>
        <v>0.99437262072021804</v>
      </c>
      <c r="M321" s="932" t="s">
        <v>3182</v>
      </c>
      <c r="N321" s="157"/>
      <c r="O321" s="157"/>
      <c r="P321" s="204"/>
      <c r="Q321" s="204"/>
      <c r="R321" s="204"/>
      <c r="S321" s="204"/>
    </row>
    <row r="322" spans="1:19" s="343" customFormat="1" ht="26.4" x14ac:dyDescent="0.3">
      <c r="A322" s="1052" t="s">
        <v>3996</v>
      </c>
      <c r="B322" s="1052" t="s">
        <v>3995</v>
      </c>
      <c r="C322" s="1056" t="s">
        <v>4602</v>
      </c>
      <c r="D322" s="87">
        <v>21</v>
      </c>
      <c r="E322" s="96" t="s">
        <v>238</v>
      </c>
      <c r="F322" s="10">
        <v>5.97</v>
      </c>
      <c r="G322" s="10">
        <v>125.37</v>
      </c>
      <c r="H322" s="10">
        <v>33.79</v>
      </c>
      <c r="I322" s="10"/>
      <c r="J322" s="11">
        <v>159.16</v>
      </c>
      <c r="K322" s="1069">
        <f t="shared" si="12"/>
        <v>1.1602753701743896E-4</v>
      </c>
      <c r="L322" s="1069">
        <f t="shared" si="13"/>
        <v>0.99448864825723549</v>
      </c>
      <c r="M322" s="932" t="s">
        <v>3182</v>
      </c>
      <c r="N322" s="157"/>
      <c r="O322" s="157"/>
      <c r="P322" s="204"/>
      <c r="Q322" s="204"/>
      <c r="R322" s="204"/>
      <c r="S322" s="204"/>
    </row>
    <row r="323" spans="1:19" s="343" customFormat="1" ht="26.4" x14ac:dyDescent="0.25">
      <c r="A323" s="1052" t="s">
        <v>3247</v>
      </c>
      <c r="B323" s="1052" t="s">
        <v>4200</v>
      </c>
      <c r="C323" s="506" t="s">
        <v>4086</v>
      </c>
      <c r="D323" s="147">
        <v>9.6</v>
      </c>
      <c r="E323" s="100" t="s">
        <v>210</v>
      </c>
      <c r="F323" s="10">
        <v>12.79</v>
      </c>
      <c r="G323" s="10">
        <v>122.78</v>
      </c>
      <c r="H323" s="10">
        <v>33.090000000000003</v>
      </c>
      <c r="I323" s="10"/>
      <c r="J323" s="11">
        <v>155.87</v>
      </c>
      <c r="K323" s="1069">
        <f t="shared" si="12"/>
        <v>1.1362912914619384E-4</v>
      </c>
      <c r="L323" s="1069">
        <f t="shared" si="13"/>
        <v>0.99460227738638163</v>
      </c>
      <c r="M323" s="932" t="s">
        <v>3182</v>
      </c>
      <c r="N323" s="157"/>
      <c r="O323" s="157"/>
      <c r="P323" s="204"/>
      <c r="Q323" s="204"/>
      <c r="R323" s="204"/>
      <c r="S323" s="204"/>
    </row>
    <row r="324" spans="1:19" s="343" customFormat="1" ht="13.8" x14ac:dyDescent="0.3">
      <c r="A324" s="1052" t="s">
        <v>2832</v>
      </c>
      <c r="B324" s="1052" t="s">
        <v>4168</v>
      </c>
      <c r="C324" s="506" t="s">
        <v>2640</v>
      </c>
      <c r="D324" s="87">
        <v>2</v>
      </c>
      <c r="E324" s="96" t="s">
        <v>60</v>
      </c>
      <c r="F324" s="10">
        <v>60.27</v>
      </c>
      <c r="G324" s="10">
        <v>120.54</v>
      </c>
      <c r="H324" s="10">
        <v>32.49</v>
      </c>
      <c r="I324" s="10"/>
      <c r="J324" s="11">
        <v>153.03</v>
      </c>
      <c r="K324" s="1069">
        <f t="shared" si="12"/>
        <v>1.1155877098378164E-4</v>
      </c>
      <c r="L324" s="1069">
        <f t="shared" si="13"/>
        <v>0.99471383615736542</v>
      </c>
      <c r="M324" s="932" t="s">
        <v>3182</v>
      </c>
      <c r="N324" s="157"/>
      <c r="O324" s="157"/>
      <c r="P324" s="204"/>
      <c r="Q324" s="204"/>
      <c r="R324" s="204"/>
      <c r="S324" s="204"/>
    </row>
    <row r="325" spans="1:19" s="343" customFormat="1" ht="26.4" x14ac:dyDescent="0.3">
      <c r="A325" s="1052" t="s">
        <v>3639</v>
      </c>
      <c r="B325" s="1052" t="s">
        <v>4223</v>
      </c>
      <c r="C325" s="506" t="s">
        <v>3455</v>
      </c>
      <c r="D325" s="147">
        <v>1</v>
      </c>
      <c r="E325" s="1052" t="s">
        <v>60</v>
      </c>
      <c r="F325" s="10">
        <v>117.92</v>
      </c>
      <c r="G325" s="10">
        <v>117.92</v>
      </c>
      <c r="H325" s="10">
        <v>31.78</v>
      </c>
      <c r="I325" s="10"/>
      <c r="J325" s="11">
        <v>149.69999999999999</v>
      </c>
      <c r="K325" s="1069">
        <f t="shared" si="12"/>
        <v>1.0913120313841802E-4</v>
      </c>
      <c r="L325" s="1069">
        <f t="shared" si="13"/>
        <v>0.9948229673605038</v>
      </c>
      <c r="M325" s="932" t="s">
        <v>3182</v>
      </c>
      <c r="N325" s="157"/>
      <c r="O325" s="157"/>
      <c r="P325" s="204"/>
      <c r="Q325" s="204"/>
      <c r="R325" s="204"/>
      <c r="S325" s="204"/>
    </row>
    <row r="326" spans="1:19" s="343" customFormat="1" ht="26.4" x14ac:dyDescent="0.3">
      <c r="A326" s="1052" t="s">
        <v>2875</v>
      </c>
      <c r="B326" s="1052" t="s">
        <v>3288</v>
      </c>
      <c r="C326" s="506" t="s">
        <v>2871</v>
      </c>
      <c r="D326" s="394">
        <v>4</v>
      </c>
      <c r="E326" s="1053" t="s">
        <v>60</v>
      </c>
      <c r="F326" s="10">
        <v>29.33</v>
      </c>
      <c r="G326" s="10">
        <v>117.32</v>
      </c>
      <c r="H326" s="10">
        <v>31.62</v>
      </c>
      <c r="I326" s="10"/>
      <c r="J326" s="11">
        <v>148.94</v>
      </c>
      <c r="K326" s="1069">
        <f t="shared" si="12"/>
        <v>1.0857716363016687E-4</v>
      </c>
      <c r="L326" s="1069">
        <f t="shared" si="13"/>
        <v>0.99493154452413402</v>
      </c>
      <c r="M326" s="932" t="s">
        <v>3182</v>
      </c>
      <c r="N326" s="157"/>
      <c r="O326" s="157"/>
      <c r="P326" s="204"/>
      <c r="Q326" s="204"/>
      <c r="R326" s="204"/>
      <c r="S326" s="204"/>
    </row>
    <row r="327" spans="1:19" s="343" customFormat="1" ht="14.4" x14ac:dyDescent="0.3">
      <c r="A327" s="1052" t="s">
        <v>3022</v>
      </c>
      <c r="B327" s="1052" t="s">
        <v>3313</v>
      </c>
      <c r="C327" s="506" t="s">
        <v>3007</v>
      </c>
      <c r="D327" s="890">
        <v>6</v>
      </c>
      <c r="E327" s="120" t="s">
        <v>60</v>
      </c>
      <c r="F327" s="10">
        <v>19.53</v>
      </c>
      <c r="G327" s="10">
        <v>117.18</v>
      </c>
      <c r="H327" s="10">
        <v>31.58</v>
      </c>
      <c r="I327" s="10"/>
      <c r="J327" s="10">
        <v>148.76</v>
      </c>
      <c r="K327" s="1069">
        <f t="shared" si="12"/>
        <v>1.0844594374663369E-4</v>
      </c>
      <c r="L327" s="1069">
        <f t="shared" si="13"/>
        <v>0.99503999046788061</v>
      </c>
      <c r="M327" s="932" t="s">
        <v>3182</v>
      </c>
      <c r="N327" s="157"/>
      <c r="O327" s="157"/>
      <c r="P327" s="204"/>
      <c r="Q327" s="204"/>
      <c r="R327" s="204"/>
      <c r="S327" s="204"/>
    </row>
    <row r="328" spans="1:19" s="343" customFormat="1" ht="14.4" x14ac:dyDescent="0.3">
      <c r="A328" s="1052" t="s">
        <v>4610</v>
      </c>
      <c r="B328" s="1052" t="s">
        <v>4617</v>
      </c>
      <c r="C328" s="506" t="s">
        <v>4611</v>
      </c>
      <c r="D328" s="890">
        <v>4</v>
      </c>
      <c r="E328" s="120" t="s">
        <v>60</v>
      </c>
      <c r="F328" s="10">
        <v>28.78</v>
      </c>
      <c r="G328" s="10">
        <v>115.12</v>
      </c>
      <c r="H328" s="10">
        <v>31.03</v>
      </c>
      <c r="I328" s="10"/>
      <c r="J328" s="11">
        <v>146.15</v>
      </c>
      <c r="K328" s="1069">
        <f t="shared" si="12"/>
        <v>1.0654325543540277E-4</v>
      </c>
      <c r="L328" s="1069">
        <f t="shared" si="13"/>
        <v>0.99514653372331596</v>
      </c>
      <c r="M328" s="932" t="s">
        <v>3182</v>
      </c>
      <c r="N328" s="157"/>
      <c r="O328" s="157"/>
      <c r="P328" s="204"/>
      <c r="Q328" s="204"/>
      <c r="R328" s="204"/>
      <c r="S328" s="204"/>
    </row>
    <row r="329" spans="1:19" s="343" customFormat="1" ht="26.4" x14ac:dyDescent="0.25">
      <c r="A329" s="1052" t="s">
        <v>2852</v>
      </c>
      <c r="B329" s="1052" t="s">
        <v>3020</v>
      </c>
      <c r="C329" s="506" t="s">
        <v>2738</v>
      </c>
      <c r="D329" s="147">
        <v>4</v>
      </c>
      <c r="E329" s="100" t="s">
        <v>60</v>
      </c>
      <c r="F329" s="427">
        <v>28.49</v>
      </c>
      <c r="G329" s="10">
        <v>113.96</v>
      </c>
      <c r="H329" s="10">
        <v>30.72</v>
      </c>
      <c r="I329" s="10"/>
      <c r="J329" s="11">
        <v>144.68</v>
      </c>
      <c r="K329" s="1069">
        <f t="shared" si="12"/>
        <v>1.0547162638654857E-4</v>
      </c>
      <c r="L329" s="1069">
        <f t="shared" si="13"/>
        <v>0.99525200534970248</v>
      </c>
      <c r="M329" s="932" t="s">
        <v>3182</v>
      </c>
      <c r="N329" s="157"/>
      <c r="O329" s="157"/>
      <c r="P329" s="204"/>
      <c r="Q329" s="204"/>
      <c r="R329" s="204"/>
      <c r="S329" s="204"/>
    </row>
    <row r="330" spans="1:19" s="343" customFormat="1" ht="26.4" x14ac:dyDescent="0.3">
      <c r="A330" s="1052" t="s">
        <v>4348</v>
      </c>
      <c r="B330" s="1052" t="s">
        <v>4349</v>
      </c>
      <c r="C330" s="506" t="s">
        <v>3453</v>
      </c>
      <c r="D330" s="87">
        <v>1</v>
      </c>
      <c r="E330" s="96" t="s">
        <v>60</v>
      </c>
      <c r="F330" s="10">
        <v>113.11</v>
      </c>
      <c r="G330" s="10">
        <v>113.11</v>
      </c>
      <c r="H330" s="10">
        <v>30.49</v>
      </c>
      <c r="I330" s="10"/>
      <c r="J330" s="11">
        <v>143.6</v>
      </c>
      <c r="K330" s="1069">
        <f t="shared" si="12"/>
        <v>1.0468430708534956E-4</v>
      </c>
      <c r="L330" s="1069">
        <f t="shared" si="13"/>
        <v>0.99535668965678781</v>
      </c>
      <c r="M330" s="932" t="s">
        <v>3182</v>
      </c>
      <c r="N330" s="157"/>
      <c r="O330" s="157"/>
      <c r="P330" s="204"/>
      <c r="Q330" s="204"/>
      <c r="R330" s="204"/>
      <c r="S330" s="204"/>
    </row>
    <row r="331" spans="1:19" s="343" customFormat="1" ht="13.8" x14ac:dyDescent="0.3">
      <c r="A331" s="1052" t="s">
        <v>2849</v>
      </c>
      <c r="B331" s="1052" t="s">
        <v>4172</v>
      </c>
      <c r="C331" s="506" t="s">
        <v>3750</v>
      </c>
      <c r="D331" s="890">
        <v>6</v>
      </c>
      <c r="E331" s="1053" t="s">
        <v>60</v>
      </c>
      <c r="F331" s="10">
        <v>18.61</v>
      </c>
      <c r="G331" s="10">
        <v>111.66</v>
      </c>
      <c r="H331" s="10">
        <v>30.1</v>
      </c>
      <c r="I331" s="10"/>
      <c r="J331" s="10">
        <v>141.76</v>
      </c>
      <c r="K331" s="1069">
        <f t="shared" si="12"/>
        <v>1.0334294827589939E-4</v>
      </c>
      <c r="L331" s="1069">
        <f t="shared" si="13"/>
        <v>0.99546003260506366</v>
      </c>
      <c r="M331" s="932" t="s">
        <v>3182</v>
      </c>
      <c r="N331" s="157"/>
      <c r="O331" s="157"/>
      <c r="P331" s="204"/>
      <c r="Q331" s="204"/>
      <c r="R331" s="204"/>
      <c r="S331" s="204"/>
    </row>
    <row r="332" spans="1:19" s="343" customFormat="1" ht="13.8" x14ac:dyDescent="0.3">
      <c r="A332" s="885" t="s">
        <v>3026</v>
      </c>
      <c r="B332" s="885" t="s">
        <v>3300</v>
      </c>
      <c r="C332" s="1056" t="s">
        <v>2704</v>
      </c>
      <c r="D332" s="98">
        <v>25.8</v>
      </c>
      <c r="E332" s="885" t="s">
        <v>237</v>
      </c>
      <c r="F332" s="1064">
        <v>4.29</v>
      </c>
      <c r="G332" s="14">
        <v>110.68</v>
      </c>
      <c r="H332" s="14">
        <v>29.83</v>
      </c>
      <c r="I332" s="14"/>
      <c r="J332" s="14">
        <v>140.51</v>
      </c>
      <c r="K332" s="1069">
        <f t="shared" si="12"/>
        <v>1.0243169908469682E-4</v>
      </c>
      <c r="L332" s="1069">
        <f t="shared" si="13"/>
        <v>0.99556246430414841</v>
      </c>
      <c r="M332" s="932" t="s">
        <v>3182</v>
      </c>
      <c r="N332" s="157"/>
      <c r="O332" s="157"/>
      <c r="P332" s="204"/>
      <c r="Q332" s="204"/>
      <c r="R332" s="204"/>
      <c r="S332" s="204"/>
    </row>
    <row r="333" spans="1:19" s="343" customFormat="1" ht="13.8" x14ac:dyDescent="0.3">
      <c r="A333" s="1052" t="s">
        <v>2506</v>
      </c>
      <c r="B333" s="1052" t="s">
        <v>3413</v>
      </c>
      <c r="C333" s="506" t="s">
        <v>2498</v>
      </c>
      <c r="D333" s="87">
        <v>6</v>
      </c>
      <c r="E333" s="87" t="s">
        <v>210</v>
      </c>
      <c r="F333" s="10">
        <v>18.28</v>
      </c>
      <c r="G333" s="10">
        <v>109.68</v>
      </c>
      <c r="H333" s="10">
        <v>29.56</v>
      </c>
      <c r="I333" s="10"/>
      <c r="J333" s="10">
        <v>139.24</v>
      </c>
      <c r="K333" s="1069">
        <f t="shared" si="12"/>
        <v>1.0150586990643505E-4</v>
      </c>
      <c r="L333" s="1069">
        <f t="shared" si="13"/>
        <v>0.99566397017405484</v>
      </c>
      <c r="M333" s="932" t="s">
        <v>3182</v>
      </c>
      <c r="N333" s="157"/>
      <c r="O333" s="157"/>
      <c r="P333" s="204"/>
      <c r="Q333" s="204"/>
      <c r="R333" s="204"/>
      <c r="S333" s="204"/>
    </row>
    <row r="334" spans="1:19" s="343" customFormat="1" ht="14.4" x14ac:dyDescent="0.3">
      <c r="A334" s="1052" t="s">
        <v>2475</v>
      </c>
      <c r="B334" s="1052" t="s">
        <v>3449</v>
      </c>
      <c r="C334" s="506" t="s">
        <v>3727</v>
      </c>
      <c r="D334" s="890">
        <v>9</v>
      </c>
      <c r="E334" s="120" t="s">
        <v>60</v>
      </c>
      <c r="F334" s="10">
        <v>12.16</v>
      </c>
      <c r="G334" s="10">
        <v>109.44</v>
      </c>
      <c r="H334" s="10">
        <v>29.5</v>
      </c>
      <c r="I334" s="10"/>
      <c r="J334" s="10">
        <v>138.94</v>
      </c>
      <c r="K334" s="1069">
        <f t="shared" si="12"/>
        <v>1.0128717010054642E-4</v>
      </c>
      <c r="L334" s="1069">
        <f t="shared" si="13"/>
        <v>0.99576525734415533</v>
      </c>
      <c r="M334" s="932" t="s">
        <v>3182</v>
      </c>
      <c r="N334" s="157"/>
      <c r="O334" s="157"/>
      <c r="P334" s="204"/>
      <c r="Q334" s="204"/>
      <c r="R334" s="204"/>
      <c r="S334" s="204"/>
    </row>
    <row r="335" spans="1:19" s="343" customFormat="1" ht="26.4" x14ac:dyDescent="0.3">
      <c r="A335" s="885" t="s">
        <v>4561</v>
      </c>
      <c r="B335" s="885" t="s">
        <v>2978</v>
      </c>
      <c r="C335" s="506" t="s">
        <v>4560</v>
      </c>
      <c r="D335" s="98">
        <v>0.82499999999999996</v>
      </c>
      <c r="E335" s="85" t="s">
        <v>237</v>
      </c>
      <c r="F335" s="14">
        <v>124.59</v>
      </c>
      <c r="G335" s="14">
        <v>102.78</v>
      </c>
      <c r="H335" s="14">
        <v>27.7</v>
      </c>
      <c r="I335" s="14"/>
      <c r="J335" s="14">
        <v>130.47999999999999</v>
      </c>
      <c r="K335" s="1069">
        <f t="shared" si="12"/>
        <v>9.5119835574487526E-5</v>
      </c>
      <c r="L335" s="1069">
        <f t="shared" si="13"/>
        <v>0.99586037717972986</v>
      </c>
      <c r="M335" s="932" t="s">
        <v>3182</v>
      </c>
      <c r="N335" s="157"/>
      <c r="O335" s="157"/>
      <c r="P335" s="204"/>
      <c r="Q335" s="204"/>
      <c r="R335" s="204"/>
      <c r="S335" s="204"/>
    </row>
    <row r="336" spans="1:19" s="343" customFormat="1" ht="39.6" x14ac:dyDescent="0.3">
      <c r="A336" s="888" t="s">
        <v>4275</v>
      </c>
      <c r="B336" s="888" t="s">
        <v>4229</v>
      </c>
      <c r="C336" s="506" t="s">
        <v>3460</v>
      </c>
      <c r="D336" s="890">
        <v>1</v>
      </c>
      <c r="E336" s="891" t="s">
        <v>60</v>
      </c>
      <c r="F336" s="10">
        <v>101.9</v>
      </c>
      <c r="G336" s="10">
        <v>101.9</v>
      </c>
      <c r="H336" s="10">
        <v>27.46</v>
      </c>
      <c r="I336" s="10"/>
      <c r="J336" s="10">
        <v>129.36000000000001</v>
      </c>
      <c r="K336" s="1069">
        <f t="shared" si="12"/>
        <v>9.4303356299170054E-5</v>
      </c>
      <c r="L336" s="1069">
        <f t="shared" si="13"/>
        <v>0.99595468053602898</v>
      </c>
      <c r="M336" s="932" t="s">
        <v>3182</v>
      </c>
      <c r="N336" s="157"/>
      <c r="O336" s="157"/>
      <c r="P336" s="204"/>
      <c r="Q336" s="204"/>
      <c r="R336" s="204"/>
      <c r="S336" s="204"/>
    </row>
    <row r="337" spans="1:19" s="343" customFormat="1" ht="39.6" x14ac:dyDescent="0.3">
      <c r="A337" s="1052" t="s">
        <v>3837</v>
      </c>
      <c r="B337" s="1052" t="s">
        <v>3842</v>
      </c>
      <c r="C337" s="506" t="s">
        <v>3633</v>
      </c>
      <c r="D337" s="890">
        <v>15</v>
      </c>
      <c r="E337" s="112" t="s">
        <v>210</v>
      </c>
      <c r="F337" s="10">
        <v>6.6</v>
      </c>
      <c r="G337" s="10">
        <v>99</v>
      </c>
      <c r="H337" s="10">
        <v>26.68</v>
      </c>
      <c r="I337" s="10"/>
      <c r="J337" s="10">
        <v>125.68</v>
      </c>
      <c r="K337" s="1069">
        <f t="shared" si="12"/>
        <v>9.162063868026973E-5</v>
      </c>
      <c r="L337" s="1069">
        <f t="shared" si="13"/>
        <v>0.99604630117470927</v>
      </c>
      <c r="M337" s="932" t="s">
        <v>3182</v>
      </c>
      <c r="N337" s="157"/>
      <c r="O337" s="157"/>
      <c r="P337" s="204"/>
      <c r="Q337" s="204"/>
      <c r="R337" s="204"/>
      <c r="S337" s="204"/>
    </row>
    <row r="338" spans="1:19" s="343" customFormat="1" ht="13.8" x14ac:dyDescent="0.3">
      <c r="A338" s="1052" t="s">
        <v>3025</v>
      </c>
      <c r="B338" s="1052" t="s">
        <v>3299</v>
      </c>
      <c r="C338" s="1056" t="s">
        <v>2698</v>
      </c>
      <c r="D338" s="890">
        <v>9</v>
      </c>
      <c r="E338" s="1052" t="s">
        <v>237</v>
      </c>
      <c r="F338" s="427">
        <v>10.97</v>
      </c>
      <c r="G338" s="10">
        <v>98.73</v>
      </c>
      <c r="H338" s="10">
        <v>26.61</v>
      </c>
      <c r="I338" s="10"/>
      <c r="J338" s="10">
        <v>125.34</v>
      </c>
      <c r="K338" s="1069">
        <f t="shared" si="12"/>
        <v>9.1372778900262626E-5</v>
      </c>
      <c r="L338" s="1069">
        <f t="shared" si="13"/>
        <v>0.99613767395360953</v>
      </c>
      <c r="M338" s="932" t="s">
        <v>3182</v>
      </c>
      <c r="N338" s="157"/>
      <c r="O338" s="157"/>
      <c r="P338" s="204"/>
      <c r="Q338" s="204"/>
      <c r="R338" s="204"/>
      <c r="S338" s="204"/>
    </row>
    <row r="339" spans="1:19" s="343" customFormat="1" ht="13.8" x14ac:dyDescent="0.3">
      <c r="A339" s="888" t="s">
        <v>2848</v>
      </c>
      <c r="B339" s="888" t="s">
        <v>3555</v>
      </c>
      <c r="C339" s="506" t="s">
        <v>2568</v>
      </c>
      <c r="D339" s="903">
        <v>6</v>
      </c>
      <c r="E339" s="891" t="s">
        <v>60</v>
      </c>
      <c r="F339" s="1068">
        <v>16.32</v>
      </c>
      <c r="G339" s="10">
        <v>97.92</v>
      </c>
      <c r="H339" s="10">
        <v>26.39</v>
      </c>
      <c r="I339" s="10"/>
      <c r="J339" s="10">
        <v>124.31</v>
      </c>
      <c r="K339" s="1069">
        <f t="shared" si="12"/>
        <v>9.0621909566711729E-5</v>
      </c>
      <c r="L339" s="1069">
        <f t="shared" si="13"/>
        <v>0.99622829586317618</v>
      </c>
      <c r="M339" s="932" t="s">
        <v>3182</v>
      </c>
      <c r="N339" s="157"/>
      <c r="O339" s="157"/>
      <c r="P339" s="204"/>
      <c r="Q339" s="204"/>
      <c r="R339" s="204"/>
      <c r="S339" s="204"/>
    </row>
    <row r="340" spans="1:19" s="343" customFormat="1" ht="26.4" x14ac:dyDescent="0.3">
      <c r="A340" s="1052" t="s">
        <v>2844</v>
      </c>
      <c r="B340" s="1052" t="s">
        <v>4104</v>
      </c>
      <c r="C340" s="506" t="s">
        <v>2736</v>
      </c>
      <c r="D340" s="890">
        <v>2</v>
      </c>
      <c r="E340" s="112" t="s">
        <v>2569</v>
      </c>
      <c r="F340" s="10">
        <v>48.25</v>
      </c>
      <c r="G340" s="10">
        <v>96.5</v>
      </c>
      <c r="H340" s="10">
        <v>26.01</v>
      </c>
      <c r="I340" s="10"/>
      <c r="J340" s="10">
        <v>122.51</v>
      </c>
      <c r="K340" s="1069">
        <f t="shared" si="12"/>
        <v>8.9309710731380048E-5</v>
      </c>
      <c r="L340" s="1069">
        <f t="shared" si="13"/>
        <v>0.99631760557390758</v>
      </c>
      <c r="M340" s="932" t="s">
        <v>3182</v>
      </c>
      <c r="N340" s="157"/>
      <c r="O340" s="157"/>
      <c r="P340" s="204"/>
      <c r="Q340" s="204"/>
      <c r="R340" s="204"/>
      <c r="S340" s="204"/>
    </row>
    <row r="341" spans="1:19" s="343" customFormat="1" ht="13.8" x14ac:dyDescent="0.3">
      <c r="A341" s="1052" t="s">
        <v>2607</v>
      </c>
      <c r="B341" s="1052" t="s">
        <v>4340</v>
      </c>
      <c r="C341" s="506" t="s">
        <v>4341</v>
      </c>
      <c r="D341" s="87">
        <v>2</v>
      </c>
      <c r="E341" s="96" t="s">
        <v>60</v>
      </c>
      <c r="F341" s="10">
        <v>48.25</v>
      </c>
      <c r="G341" s="10">
        <v>96.5</v>
      </c>
      <c r="H341" s="10">
        <v>26.01</v>
      </c>
      <c r="I341" s="10"/>
      <c r="J341" s="10">
        <v>122.51</v>
      </c>
      <c r="K341" s="1069">
        <f t="shared" si="12"/>
        <v>8.9309710731380048E-5</v>
      </c>
      <c r="L341" s="1069">
        <f t="shared" si="13"/>
        <v>0.99640691528463898</v>
      </c>
      <c r="M341" s="932" t="s">
        <v>3182</v>
      </c>
      <c r="N341" s="157"/>
      <c r="O341" s="157"/>
      <c r="P341" s="204"/>
      <c r="Q341" s="204"/>
      <c r="R341" s="204"/>
      <c r="S341" s="204"/>
    </row>
    <row r="342" spans="1:19" s="343" customFormat="1" ht="26.4" x14ac:dyDescent="0.3">
      <c r="A342" s="881" t="s">
        <v>3708</v>
      </c>
      <c r="B342" s="881" t="s">
        <v>3710</v>
      </c>
      <c r="C342" s="1056" t="s">
        <v>4048</v>
      </c>
      <c r="D342" s="892">
        <v>6</v>
      </c>
      <c r="E342" s="888" t="s">
        <v>210</v>
      </c>
      <c r="F342" s="10">
        <v>14.35</v>
      </c>
      <c r="G342" s="10">
        <v>86.1</v>
      </c>
      <c r="H342" s="10">
        <v>23.2</v>
      </c>
      <c r="I342" s="10"/>
      <c r="J342" s="10">
        <v>109.3</v>
      </c>
      <c r="K342" s="1069">
        <f t="shared" si="12"/>
        <v>7.9679629278751429E-5</v>
      </c>
      <c r="L342" s="1069">
        <f t="shared" si="13"/>
        <v>0.99648659491391778</v>
      </c>
      <c r="M342" s="932" t="s">
        <v>3182</v>
      </c>
      <c r="N342" s="157"/>
      <c r="O342" s="157"/>
      <c r="P342" s="204"/>
      <c r="Q342" s="204"/>
      <c r="R342" s="204"/>
      <c r="S342" s="204"/>
    </row>
    <row r="343" spans="1:19" s="343" customFormat="1" ht="26.4" x14ac:dyDescent="0.3">
      <c r="A343" s="1052" t="s">
        <v>2902</v>
      </c>
      <c r="B343" s="1052" t="s">
        <v>3012</v>
      </c>
      <c r="C343" s="506" t="s">
        <v>2899</v>
      </c>
      <c r="D343" s="890">
        <v>2</v>
      </c>
      <c r="E343" s="120" t="s">
        <v>60</v>
      </c>
      <c r="F343" s="10">
        <v>42.79</v>
      </c>
      <c r="G343" s="10">
        <v>85.58</v>
      </c>
      <c r="H343" s="10">
        <v>23.06</v>
      </c>
      <c r="I343" s="10"/>
      <c r="J343" s="10">
        <v>108.64</v>
      </c>
      <c r="K343" s="1069">
        <f t="shared" si="12"/>
        <v>7.9198489705796486E-5</v>
      </c>
      <c r="L343" s="1069">
        <f t="shared" si="13"/>
        <v>0.99656579340362361</v>
      </c>
      <c r="M343" s="932" t="s">
        <v>3182</v>
      </c>
      <c r="N343" s="157"/>
      <c r="O343" s="157"/>
      <c r="P343" s="204"/>
      <c r="Q343" s="204"/>
      <c r="R343" s="204"/>
      <c r="S343" s="204"/>
    </row>
    <row r="344" spans="1:19" s="343" customFormat="1" ht="39.6" x14ac:dyDescent="0.3">
      <c r="A344" s="1052" t="s">
        <v>3684</v>
      </c>
      <c r="B344" s="1052" t="s">
        <v>3683</v>
      </c>
      <c r="C344" s="506" t="s">
        <v>4069</v>
      </c>
      <c r="D344" s="87">
        <v>26.41</v>
      </c>
      <c r="E344" s="1053" t="s">
        <v>237</v>
      </c>
      <c r="F344" s="10">
        <v>3.19</v>
      </c>
      <c r="G344" s="10">
        <v>84.24</v>
      </c>
      <c r="H344" s="10">
        <v>22.7</v>
      </c>
      <c r="I344" s="10"/>
      <c r="J344" s="10">
        <v>106.94</v>
      </c>
      <c r="K344" s="1069">
        <f t="shared" si="12"/>
        <v>7.7959190805761006E-5</v>
      </c>
      <c r="L344" s="1069">
        <f t="shared" si="13"/>
        <v>0.99664375259442939</v>
      </c>
      <c r="M344" s="932" t="s">
        <v>3182</v>
      </c>
      <c r="N344" s="157"/>
      <c r="O344" s="157"/>
      <c r="P344" s="204"/>
      <c r="Q344" s="204"/>
      <c r="R344" s="204"/>
      <c r="S344" s="204"/>
    </row>
    <row r="345" spans="1:19" s="343" customFormat="1" ht="13.8" x14ac:dyDescent="0.3">
      <c r="A345" s="1052" t="s">
        <v>2576</v>
      </c>
      <c r="B345" s="1052" t="s">
        <v>4160</v>
      </c>
      <c r="C345" s="506" t="s">
        <v>3315</v>
      </c>
      <c r="D345" s="87">
        <v>4</v>
      </c>
      <c r="E345" s="96" t="s">
        <v>60</v>
      </c>
      <c r="F345" s="10">
        <v>20.72</v>
      </c>
      <c r="G345" s="10">
        <v>82.88</v>
      </c>
      <c r="H345" s="10">
        <v>22.34</v>
      </c>
      <c r="I345" s="10"/>
      <c r="J345" s="10">
        <v>105.22</v>
      </c>
      <c r="K345" s="1069">
        <f t="shared" si="12"/>
        <v>7.6705311918666289E-5</v>
      </c>
      <c r="L345" s="1069">
        <f t="shared" si="13"/>
        <v>0.996720457906348</v>
      </c>
      <c r="M345" s="932" t="s">
        <v>3182</v>
      </c>
      <c r="N345" s="157"/>
      <c r="O345" s="157"/>
      <c r="P345" s="204"/>
      <c r="Q345" s="204"/>
      <c r="R345" s="204"/>
      <c r="S345" s="204"/>
    </row>
    <row r="346" spans="1:19" s="343" customFormat="1" ht="26.4" x14ac:dyDescent="0.3">
      <c r="A346" s="1052" t="s">
        <v>2944</v>
      </c>
      <c r="B346" s="1052" t="s">
        <v>4217</v>
      </c>
      <c r="C346" s="506" t="s">
        <v>4250</v>
      </c>
      <c r="D346" s="890">
        <v>1</v>
      </c>
      <c r="E346" s="1052" t="s">
        <v>60</v>
      </c>
      <c r="F346" s="10">
        <v>82.39</v>
      </c>
      <c r="G346" s="10">
        <v>82.39</v>
      </c>
      <c r="H346" s="10">
        <v>22.2</v>
      </c>
      <c r="I346" s="10"/>
      <c r="J346" s="10">
        <v>104.59</v>
      </c>
      <c r="K346" s="1069">
        <f t="shared" si="12"/>
        <v>7.6246042326300208E-5</v>
      </c>
      <c r="L346" s="1069">
        <f t="shared" si="13"/>
        <v>0.99679670394867426</v>
      </c>
      <c r="M346" s="932" t="s">
        <v>3182</v>
      </c>
      <c r="N346" s="157"/>
      <c r="O346" s="157"/>
      <c r="P346" s="204"/>
      <c r="Q346" s="204"/>
      <c r="R346" s="204"/>
      <c r="S346" s="204"/>
    </row>
    <row r="347" spans="1:19" s="343" customFormat="1" ht="26.4" x14ac:dyDescent="0.25">
      <c r="A347" s="1052" t="s">
        <v>4253</v>
      </c>
      <c r="B347" s="1052" t="s">
        <v>3424</v>
      </c>
      <c r="C347" s="506" t="s">
        <v>2516</v>
      </c>
      <c r="D347" s="147">
        <v>1</v>
      </c>
      <c r="E347" s="100" t="s">
        <v>2222</v>
      </c>
      <c r="F347" s="10">
        <v>81.75</v>
      </c>
      <c r="G347" s="10">
        <v>81.75</v>
      </c>
      <c r="H347" s="10">
        <v>22.03</v>
      </c>
      <c r="I347" s="10"/>
      <c r="J347" s="10">
        <v>103.78</v>
      </c>
      <c r="K347" s="1069">
        <f t="shared" si="12"/>
        <v>7.565555285040095E-5</v>
      </c>
      <c r="L347" s="1069">
        <f t="shared" si="13"/>
        <v>0.99687235950152464</v>
      </c>
      <c r="M347" s="932" t="s">
        <v>3182</v>
      </c>
      <c r="N347" s="157"/>
      <c r="O347" s="157"/>
      <c r="P347" s="204"/>
      <c r="Q347" s="204"/>
      <c r="R347" s="204"/>
      <c r="S347" s="204"/>
    </row>
    <row r="348" spans="1:19" s="343" customFormat="1" ht="26.4" x14ac:dyDescent="0.3">
      <c r="A348" s="891" t="s">
        <v>2520</v>
      </c>
      <c r="B348" s="891" t="s">
        <v>3418</v>
      </c>
      <c r="C348" s="506" t="s">
        <v>2513</v>
      </c>
      <c r="D348" s="421">
        <v>1</v>
      </c>
      <c r="E348" s="891" t="s">
        <v>2222</v>
      </c>
      <c r="F348" s="10">
        <v>81.17</v>
      </c>
      <c r="G348" s="10">
        <v>81.17</v>
      </c>
      <c r="H348" s="10">
        <v>21.88</v>
      </c>
      <c r="I348" s="10"/>
      <c r="J348" s="10">
        <v>103.05</v>
      </c>
      <c r="K348" s="1069">
        <f t="shared" si="12"/>
        <v>7.5123383322738655E-5</v>
      </c>
      <c r="L348" s="1069">
        <f t="shared" si="13"/>
        <v>0.99694748288484736</v>
      </c>
      <c r="M348" s="932" t="s">
        <v>3182</v>
      </c>
      <c r="N348" s="157"/>
      <c r="O348" s="157"/>
      <c r="P348" s="204"/>
      <c r="Q348" s="204"/>
      <c r="R348" s="204"/>
      <c r="S348" s="204"/>
    </row>
    <row r="349" spans="1:19" s="343" customFormat="1" ht="14.4" x14ac:dyDescent="0.3">
      <c r="A349" s="1052" t="s">
        <v>3713</v>
      </c>
      <c r="B349" s="1052" t="s">
        <v>3754</v>
      </c>
      <c r="C349" s="1056" t="s">
        <v>3714</v>
      </c>
      <c r="D349" s="890">
        <v>5</v>
      </c>
      <c r="E349" s="120" t="s">
        <v>2701</v>
      </c>
      <c r="F349" s="10">
        <v>16.05</v>
      </c>
      <c r="G349" s="10">
        <v>80.25</v>
      </c>
      <c r="H349" s="10">
        <v>21.63</v>
      </c>
      <c r="I349" s="10"/>
      <c r="J349" s="10">
        <v>101.88</v>
      </c>
      <c r="K349" s="1069">
        <f t="shared" si="12"/>
        <v>7.4270454079773069E-5</v>
      </c>
      <c r="L349" s="1069">
        <f t="shared" si="13"/>
        <v>0.99702175333892717</v>
      </c>
      <c r="M349" s="932" t="s">
        <v>3182</v>
      </c>
      <c r="N349" s="157"/>
      <c r="O349" s="157"/>
      <c r="P349" s="204"/>
      <c r="Q349" s="204"/>
      <c r="R349" s="204"/>
      <c r="S349" s="204"/>
    </row>
    <row r="350" spans="1:19" s="343" customFormat="1" ht="14.4" x14ac:dyDescent="0.3">
      <c r="A350" s="1052" t="s">
        <v>2830</v>
      </c>
      <c r="B350" s="1052" t="s">
        <v>2985</v>
      </c>
      <c r="C350" s="506" t="s">
        <v>2566</v>
      </c>
      <c r="D350" s="890">
        <v>2</v>
      </c>
      <c r="E350" s="120" t="s">
        <v>60</v>
      </c>
      <c r="F350" s="10">
        <v>39.72</v>
      </c>
      <c r="G350" s="10">
        <v>79.44</v>
      </c>
      <c r="H350" s="10">
        <v>21.41</v>
      </c>
      <c r="I350" s="10"/>
      <c r="J350" s="10">
        <v>100.85</v>
      </c>
      <c r="K350" s="1069">
        <f t="shared" si="12"/>
        <v>7.3519584746222158E-5</v>
      </c>
      <c r="L350" s="1069">
        <f t="shared" si="13"/>
        <v>0.99709527292367339</v>
      </c>
      <c r="M350" s="932" t="s">
        <v>3182</v>
      </c>
      <c r="N350" s="157"/>
      <c r="O350" s="157"/>
      <c r="P350" s="204"/>
      <c r="Q350" s="204"/>
      <c r="R350" s="204"/>
      <c r="S350" s="204"/>
    </row>
    <row r="351" spans="1:19" s="343" customFormat="1" ht="13.8" x14ac:dyDescent="0.3">
      <c r="A351" s="1052" t="s">
        <v>2771</v>
      </c>
      <c r="B351" s="1052" t="s">
        <v>3440</v>
      </c>
      <c r="C351" s="506" t="s">
        <v>2697</v>
      </c>
      <c r="D351" s="1051">
        <v>16</v>
      </c>
      <c r="E351" s="1053" t="s">
        <v>60</v>
      </c>
      <c r="F351" s="10">
        <v>4.95</v>
      </c>
      <c r="G351" s="10">
        <v>79.2</v>
      </c>
      <c r="H351" s="10">
        <v>21.34</v>
      </c>
      <c r="I351" s="10"/>
      <c r="J351" s="10">
        <v>100.54</v>
      </c>
      <c r="K351" s="1069">
        <f t="shared" si="12"/>
        <v>7.3293594946803931E-5</v>
      </c>
      <c r="L351" s="1069">
        <f t="shared" si="13"/>
        <v>0.99716856651862018</v>
      </c>
      <c r="M351" s="932" t="s">
        <v>3182</v>
      </c>
      <c r="N351" s="157"/>
      <c r="O351" s="157"/>
      <c r="P351" s="204"/>
      <c r="Q351" s="204"/>
      <c r="R351" s="204"/>
      <c r="S351" s="204"/>
    </row>
    <row r="352" spans="1:19" s="343" customFormat="1" ht="52.8" x14ac:dyDescent="0.3">
      <c r="A352" s="1052" t="s">
        <v>3863</v>
      </c>
      <c r="B352" s="1052" t="s">
        <v>3864</v>
      </c>
      <c r="C352" s="506" t="s">
        <v>4077</v>
      </c>
      <c r="D352" s="1051">
        <v>2</v>
      </c>
      <c r="E352" s="113" t="s">
        <v>60</v>
      </c>
      <c r="F352" s="10">
        <v>39.51</v>
      </c>
      <c r="G352" s="10">
        <v>79.02</v>
      </c>
      <c r="H352" s="10">
        <v>21.3</v>
      </c>
      <c r="I352" s="10"/>
      <c r="J352" s="10">
        <v>100.32</v>
      </c>
      <c r="K352" s="1069">
        <f t="shared" si="12"/>
        <v>7.3133215089152278E-5</v>
      </c>
      <c r="L352" s="1069">
        <f t="shared" si="13"/>
        <v>0.99724169973370935</v>
      </c>
      <c r="M352" s="932" t="s">
        <v>3182</v>
      </c>
      <c r="N352" s="157"/>
      <c r="O352" s="157"/>
      <c r="P352" s="204"/>
      <c r="Q352" s="204"/>
      <c r="R352" s="204"/>
      <c r="S352" s="204"/>
    </row>
    <row r="353" spans="1:19" s="343" customFormat="1" ht="13.8" x14ac:dyDescent="0.25">
      <c r="A353" s="1052" t="s">
        <v>2605</v>
      </c>
      <c r="B353" s="1052" t="s">
        <v>2682</v>
      </c>
      <c r="C353" s="506" t="s">
        <v>2642</v>
      </c>
      <c r="D353" s="890">
        <v>6</v>
      </c>
      <c r="E353" s="100" t="s">
        <v>60</v>
      </c>
      <c r="F353" s="10">
        <v>13.04</v>
      </c>
      <c r="G353" s="10">
        <v>78.239999999999995</v>
      </c>
      <c r="H353" s="10">
        <v>21.09</v>
      </c>
      <c r="I353" s="10"/>
      <c r="J353" s="10">
        <v>99.33</v>
      </c>
      <c r="K353" s="1069">
        <f t="shared" si="12"/>
        <v>7.2411505729719856E-5</v>
      </c>
      <c r="L353" s="1069">
        <f t="shared" si="13"/>
        <v>0.99731411123943903</v>
      </c>
      <c r="M353" s="932" t="s">
        <v>3182</v>
      </c>
      <c r="N353" s="157"/>
      <c r="O353" s="157"/>
      <c r="P353" s="204"/>
      <c r="Q353" s="204"/>
      <c r="R353" s="204"/>
      <c r="S353" s="204"/>
    </row>
    <row r="354" spans="1:19" s="343" customFormat="1" ht="39.6" x14ac:dyDescent="0.3">
      <c r="A354" s="891" t="s">
        <v>3840</v>
      </c>
      <c r="B354" s="891" t="s">
        <v>4238</v>
      </c>
      <c r="C354" s="506" t="s">
        <v>2554</v>
      </c>
      <c r="D354" s="890">
        <v>9</v>
      </c>
      <c r="E354" s="112" t="s">
        <v>210</v>
      </c>
      <c r="F354" s="10">
        <v>8.69</v>
      </c>
      <c r="G354" s="10">
        <v>78.209999999999994</v>
      </c>
      <c r="H354" s="10">
        <v>21.08</v>
      </c>
      <c r="I354" s="10"/>
      <c r="J354" s="10">
        <v>99.29</v>
      </c>
      <c r="K354" s="1069">
        <f t="shared" si="12"/>
        <v>7.2382345755601381E-5</v>
      </c>
      <c r="L354" s="1069">
        <f t="shared" si="13"/>
        <v>0.9973864935851946</v>
      </c>
      <c r="M354" s="932" t="s">
        <v>3182</v>
      </c>
      <c r="N354" s="157"/>
      <c r="O354" s="157"/>
      <c r="P354" s="204"/>
      <c r="Q354" s="204"/>
      <c r="R354" s="204"/>
      <c r="S354" s="204"/>
    </row>
    <row r="355" spans="1:19" s="343" customFormat="1" ht="118.8" x14ac:dyDescent="0.3">
      <c r="A355" s="1052" t="s">
        <v>3217</v>
      </c>
      <c r="B355" s="1052" t="s">
        <v>3447</v>
      </c>
      <c r="C355" s="506" t="s">
        <v>4586</v>
      </c>
      <c r="D355" s="890">
        <v>2</v>
      </c>
      <c r="E355" s="1052" t="s">
        <v>60</v>
      </c>
      <c r="F355" s="427">
        <v>38.35</v>
      </c>
      <c r="G355" s="10">
        <v>76.7</v>
      </c>
      <c r="H355" s="10">
        <v>20.67</v>
      </c>
      <c r="I355" s="10"/>
      <c r="J355" s="10">
        <v>97.37</v>
      </c>
      <c r="K355" s="1069">
        <f t="shared" si="12"/>
        <v>7.0982666997914249E-5</v>
      </c>
      <c r="L355" s="1069">
        <f t="shared" si="13"/>
        <v>0.9974574762521925</v>
      </c>
      <c r="M355" s="932" t="s">
        <v>3182</v>
      </c>
      <c r="N355" s="157"/>
      <c r="O355" s="157"/>
      <c r="P355" s="204"/>
      <c r="Q355" s="204"/>
      <c r="R355" s="204"/>
      <c r="S355" s="204"/>
    </row>
    <row r="356" spans="1:19" s="343" customFormat="1" ht="105.6" x14ac:dyDescent="0.3">
      <c r="A356" s="1052" t="s">
        <v>4585</v>
      </c>
      <c r="B356" s="1052" t="s">
        <v>4600</v>
      </c>
      <c r="C356" s="506" t="s">
        <v>4584</v>
      </c>
      <c r="D356" s="87">
        <v>2</v>
      </c>
      <c r="E356" s="96" t="s">
        <v>60</v>
      </c>
      <c r="F356" s="10">
        <v>38.35</v>
      </c>
      <c r="G356" s="10">
        <v>76.7</v>
      </c>
      <c r="H356" s="10">
        <v>20.67</v>
      </c>
      <c r="I356" s="10"/>
      <c r="J356" s="10">
        <v>97.37</v>
      </c>
      <c r="K356" s="1069">
        <f t="shared" si="12"/>
        <v>7.0982666997914249E-5</v>
      </c>
      <c r="L356" s="1069">
        <f t="shared" si="13"/>
        <v>0.9975284589191904</v>
      </c>
      <c r="M356" s="932" t="s">
        <v>3182</v>
      </c>
      <c r="N356" s="157"/>
      <c r="O356" s="157"/>
      <c r="P356" s="204"/>
      <c r="Q356" s="204"/>
      <c r="R356" s="204"/>
      <c r="S356" s="204"/>
    </row>
    <row r="357" spans="1:19" s="343" customFormat="1" ht="13.8" x14ac:dyDescent="0.3">
      <c r="A357" s="1052" t="s">
        <v>2835</v>
      </c>
      <c r="B357" s="1052" t="s">
        <v>2645</v>
      </c>
      <c r="C357" s="506" t="s">
        <v>2646</v>
      </c>
      <c r="D357" s="890">
        <v>5</v>
      </c>
      <c r="E357" s="87" t="s">
        <v>60</v>
      </c>
      <c r="F357" s="10">
        <v>14.93</v>
      </c>
      <c r="G357" s="10">
        <v>74.650000000000006</v>
      </c>
      <c r="H357" s="10">
        <v>20.12</v>
      </c>
      <c r="I357" s="10"/>
      <c r="J357" s="10">
        <v>94.77</v>
      </c>
      <c r="K357" s="1069">
        <f t="shared" ref="K357:K420" si="14">J357/$J$421</f>
        <v>6.9087268680212936E-5</v>
      </c>
      <c r="L357" s="1069">
        <f t="shared" ref="L357:L420" si="15">L356+K357</f>
        <v>0.99759754618787067</v>
      </c>
      <c r="M357" s="932" t="s">
        <v>3182</v>
      </c>
      <c r="N357" s="157"/>
      <c r="O357" s="157"/>
      <c r="P357" s="204"/>
      <c r="Q357" s="204"/>
      <c r="R357" s="204"/>
      <c r="S357" s="204"/>
    </row>
    <row r="358" spans="1:19" s="343" customFormat="1" ht="26.4" x14ac:dyDescent="0.25">
      <c r="A358" s="1052" t="s">
        <v>4609</v>
      </c>
      <c r="B358" s="1052" t="s">
        <v>4616</v>
      </c>
      <c r="C358" s="506" t="s">
        <v>4607</v>
      </c>
      <c r="D358" s="890">
        <v>2</v>
      </c>
      <c r="E358" s="100" t="s">
        <v>60</v>
      </c>
      <c r="F358" s="10">
        <v>36.51</v>
      </c>
      <c r="G358" s="10">
        <v>73.02</v>
      </c>
      <c r="H358" s="10">
        <v>19.68</v>
      </c>
      <c r="I358" s="10"/>
      <c r="J358" s="10">
        <v>92.7</v>
      </c>
      <c r="K358" s="1069">
        <f t="shared" si="14"/>
        <v>6.7578240019581503E-5</v>
      </c>
      <c r="L358" s="1069">
        <f t="shared" si="15"/>
        <v>0.99766512442789024</v>
      </c>
      <c r="M358" s="932" t="s">
        <v>3182</v>
      </c>
      <c r="N358" s="157"/>
      <c r="O358" s="157"/>
      <c r="P358" s="204"/>
      <c r="Q358" s="204"/>
      <c r="R358" s="204"/>
      <c r="S358" s="204"/>
    </row>
    <row r="359" spans="1:19" s="343" customFormat="1" ht="13.8" x14ac:dyDescent="0.3">
      <c r="A359" s="1052" t="s">
        <v>2581</v>
      </c>
      <c r="B359" s="1052" t="s">
        <v>3314</v>
      </c>
      <c r="C359" s="506" t="s">
        <v>2562</v>
      </c>
      <c r="D359" s="87">
        <v>4</v>
      </c>
      <c r="E359" s="1053" t="s">
        <v>60</v>
      </c>
      <c r="F359" s="10">
        <v>18.23</v>
      </c>
      <c r="G359" s="10">
        <v>72.92</v>
      </c>
      <c r="H359" s="10">
        <v>19.649999999999999</v>
      </c>
      <c r="I359" s="10"/>
      <c r="J359" s="10">
        <v>92.57</v>
      </c>
      <c r="K359" s="1069">
        <f t="shared" si="14"/>
        <v>6.7483470103696426E-5</v>
      </c>
      <c r="L359" s="1069">
        <f t="shared" si="15"/>
        <v>0.9977326078979939</v>
      </c>
      <c r="M359" s="932" t="s">
        <v>3182</v>
      </c>
      <c r="N359" s="157"/>
      <c r="O359" s="157"/>
      <c r="P359" s="204"/>
      <c r="Q359" s="204"/>
      <c r="R359" s="204"/>
      <c r="S359" s="204"/>
    </row>
    <row r="360" spans="1:19" s="343" customFormat="1" ht="26.4" x14ac:dyDescent="0.3">
      <c r="A360" s="1052" t="s">
        <v>2584</v>
      </c>
      <c r="B360" s="1052" t="s">
        <v>2656</v>
      </c>
      <c r="C360" s="506" t="s">
        <v>4078</v>
      </c>
      <c r="D360" s="890">
        <v>5.4</v>
      </c>
      <c r="E360" s="120" t="s">
        <v>210</v>
      </c>
      <c r="F360" s="10">
        <v>13.48</v>
      </c>
      <c r="G360" s="10">
        <v>72.790000000000006</v>
      </c>
      <c r="H360" s="10">
        <v>19.62</v>
      </c>
      <c r="I360" s="10"/>
      <c r="J360" s="10">
        <v>92.41</v>
      </c>
      <c r="K360" s="1069">
        <f t="shared" si="14"/>
        <v>6.7366830207222513E-5</v>
      </c>
      <c r="L360" s="1069">
        <f t="shared" si="15"/>
        <v>0.99779997472820114</v>
      </c>
      <c r="M360" s="932" t="s">
        <v>3182</v>
      </c>
      <c r="N360" s="157"/>
      <c r="O360" s="157"/>
      <c r="P360" s="204"/>
      <c r="Q360" s="204"/>
      <c r="R360" s="204"/>
      <c r="S360" s="204"/>
    </row>
    <row r="361" spans="1:19" s="343" customFormat="1" ht="26.4" x14ac:dyDescent="0.3">
      <c r="A361" s="1052" t="s">
        <v>2521</v>
      </c>
      <c r="B361" s="1052" t="s">
        <v>3419</v>
      </c>
      <c r="C361" s="506" t="s">
        <v>2514</v>
      </c>
      <c r="D361" s="1051">
        <v>1</v>
      </c>
      <c r="E361" s="113" t="s">
        <v>2222</v>
      </c>
      <c r="F361" s="10">
        <v>71.78</v>
      </c>
      <c r="G361" s="10">
        <v>71.78</v>
      </c>
      <c r="H361" s="10">
        <v>19.34</v>
      </c>
      <c r="I361" s="10"/>
      <c r="J361" s="10">
        <v>91.12</v>
      </c>
      <c r="K361" s="1069">
        <f t="shared" si="14"/>
        <v>6.6426421041901475E-5</v>
      </c>
      <c r="L361" s="1069">
        <f t="shared" si="15"/>
        <v>0.99786640114924308</v>
      </c>
      <c r="M361" s="932" t="s">
        <v>3182</v>
      </c>
      <c r="N361" s="157"/>
      <c r="O361" s="157"/>
      <c r="P361" s="204"/>
      <c r="Q361" s="204"/>
      <c r="R361" s="204"/>
      <c r="S361" s="204"/>
    </row>
    <row r="362" spans="1:19" s="343" customFormat="1" ht="26.4" x14ac:dyDescent="0.25">
      <c r="A362" s="1052" t="s">
        <v>2924</v>
      </c>
      <c r="B362" s="1052" t="s">
        <v>3393</v>
      </c>
      <c r="C362" s="506" t="s">
        <v>2906</v>
      </c>
      <c r="D362" s="147">
        <v>9</v>
      </c>
      <c r="E362" s="100" t="s">
        <v>60</v>
      </c>
      <c r="F362" s="10">
        <v>7.96</v>
      </c>
      <c r="G362" s="10">
        <v>71.64</v>
      </c>
      <c r="H362" s="10">
        <v>19.309999999999999</v>
      </c>
      <c r="I362" s="10"/>
      <c r="J362" s="10">
        <v>90.95</v>
      </c>
      <c r="K362" s="1069">
        <f t="shared" si="14"/>
        <v>6.6302491151897923E-5</v>
      </c>
      <c r="L362" s="1069">
        <f t="shared" si="15"/>
        <v>0.99793270364039499</v>
      </c>
      <c r="M362" s="932" t="s">
        <v>3182</v>
      </c>
      <c r="N362" s="157"/>
      <c r="O362" s="157"/>
      <c r="P362" s="204"/>
      <c r="Q362" s="204"/>
      <c r="R362" s="204"/>
      <c r="S362" s="204"/>
    </row>
    <row r="363" spans="1:19" s="343" customFormat="1" ht="13.8" x14ac:dyDescent="0.3">
      <c r="A363" s="1052" t="s">
        <v>3928</v>
      </c>
      <c r="B363" s="1052" t="s">
        <v>3930</v>
      </c>
      <c r="C363" s="506" t="s">
        <v>3926</v>
      </c>
      <c r="D363" s="890">
        <v>1</v>
      </c>
      <c r="E363" s="112" t="s">
        <v>60</v>
      </c>
      <c r="F363" s="10">
        <v>69.069999999999993</v>
      </c>
      <c r="G363" s="10">
        <v>69.069999999999993</v>
      </c>
      <c r="H363" s="10">
        <v>18.61</v>
      </c>
      <c r="I363" s="10"/>
      <c r="J363" s="10">
        <v>87.68</v>
      </c>
      <c r="K363" s="1069">
        <f t="shared" si="14"/>
        <v>6.3918663267712041E-5</v>
      </c>
      <c r="L363" s="1069">
        <f t="shared" si="15"/>
        <v>0.99799662230366271</v>
      </c>
      <c r="M363" s="932" t="s">
        <v>3182</v>
      </c>
      <c r="N363" s="157"/>
      <c r="O363" s="157"/>
      <c r="P363" s="204"/>
      <c r="Q363" s="204"/>
      <c r="R363" s="204"/>
      <c r="S363" s="204"/>
    </row>
    <row r="364" spans="1:19" s="343" customFormat="1" ht="13.8" x14ac:dyDescent="0.3">
      <c r="A364" s="888" t="s">
        <v>2637</v>
      </c>
      <c r="B364" s="888" t="s">
        <v>2631</v>
      </c>
      <c r="C364" s="506" t="s">
        <v>2634</v>
      </c>
      <c r="D364" s="890">
        <v>3</v>
      </c>
      <c r="E364" s="891" t="s">
        <v>60</v>
      </c>
      <c r="F364" s="10">
        <v>22.59</v>
      </c>
      <c r="G364" s="10">
        <v>67.77</v>
      </c>
      <c r="H364" s="10">
        <v>18.260000000000002</v>
      </c>
      <c r="I364" s="10"/>
      <c r="J364" s="10">
        <v>86.03</v>
      </c>
      <c r="K364" s="1069">
        <f t="shared" si="14"/>
        <v>6.2715814335324662E-5</v>
      </c>
      <c r="L364" s="1069">
        <f t="shared" si="15"/>
        <v>0.99805933811799807</v>
      </c>
      <c r="M364" s="932" t="s">
        <v>3182</v>
      </c>
      <c r="N364" s="157"/>
      <c r="O364" s="157"/>
      <c r="P364" s="204"/>
      <c r="Q364" s="204"/>
      <c r="R364" s="204"/>
      <c r="S364" s="204"/>
    </row>
    <row r="365" spans="1:19" s="343" customFormat="1" ht="26.4" x14ac:dyDescent="0.3">
      <c r="A365" s="1052" t="s">
        <v>2941</v>
      </c>
      <c r="B365" s="1052" t="s">
        <v>3695</v>
      </c>
      <c r="C365" s="506" t="s">
        <v>3451</v>
      </c>
      <c r="D365" s="890">
        <v>1</v>
      </c>
      <c r="E365" s="120" t="s">
        <v>60</v>
      </c>
      <c r="F365" s="10">
        <v>65.959999999999994</v>
      </c>
      <c r="G365" s="10">
        <v>65.959999999999994</v>
      </c>
      <c r="H365" s="10">
        <v>17.78</v>
      </c>
      <c r="I365" s="10"/>
      <c r="J365" s="10">
        <v>83.74</v>
      </c>
      <c r="K365" s="1069">
        <f t="shared" si="14"/>
        <v>6.1046405817041577E-5</v>
      </c>
      <c r="L365" s="1069">
        <f t="shared" si="15"/>
        <v>0.99812038452381513</v>
      </c>
      <c r="M365" s="932" t="s">
        <v>3182</v>
      </c>
      <c r="N365" s="157"/>
      <c r="O365" s="157"/>
      <c r="P365" s="204"/>
      <c r="Q365" s="204"/>
      <c r="R365" s="204"/>
      <c r="S365" s="204"/>
    </row>
    <row r="366" spans="1:19" s="343" customFormat="1" ht="26.4" x14ac:dyDescent="0.25">
      <c r="A366" s="1052" t="s">
        <v>2942</v>
      </c>
      <c r="B366" s="1052" t="s">
        <v>3696</v>
      </c>
      <c r="C366" s="506" t="s">
        <v>3452</v>
      </c>
      <c r="D366" s="890">
        <v>1</v>
      </c>
      <c r="E366" s="100" t="s">
        <v>60</v>
      </c>
      <c r="F366" s="10">
        <v>65.959999999999994</v>
      </c>
      <c r="G366" s="10">
        <v>65.959999999999994</v>
      </c>
      <c r="H366" s="10">
        <v>17.78</v>
      </c>
      <c r="I366" s="10"/>
      <c r="J366" s="10">
        <v>83.74</v>
      </c>
      <c r="K366" s="1069">
        <f t="shared" si="14"/>
        <v>6.1046405817041577E-5</v>
      </c>
      <c r="L366" s="1069">
        <f t="shared" si="15"/>
        <v>0.99818143092963219</v>
      </c>
      <c r="M366" s="932" t="s">
        <v>3182</v>
      </c>
      <c r="N366" s="157"/>
      <c r="O366" s="157"/>
      <c r="P366" s="204"/>
      <c r="Q366" s="204"/>
      <c r="R366" s="204"/>
      <c r="S366" s="204"/>
    </row>
    <row r="367" spans="1:19" s="343" customFormat="1" ht="92.4" x14ac:dyDescent="0.3">
      <c r="A367" s="1052" t="s">
        <v>4014</v>
      </c>
      <c r="B367" s="1052" t="s">
        <v>4288</v>
      </c>
      <c r="C367" s="506" t="s">
        <v>4467</v>
      </c>
      <c r="D367" s="890">
        <v>2</v>
      </c>
      <c r="E367" s="1053" t="s">
        <v>60</v>
      </c>
      <c r="F367" s="10">
        <v>31.77</v>
      </c>
      <c r="G367" s="10">
        <v>63.54</v>
      </c>
      <c r="H367" s="10">
        <v>17.12</v>
      </c>
      <c r="I367" s="10"/>
      <c r="J367" s="10">
        <v>80.66</v>
      </c>
      <c r="K367" s="1069">
        <f t="shared" si="14"/>
        <v>5.8801087809918484E-5</v>
      </c>
      <c r="L367" s="1069">
        <f t="shared" si="15"/>
        <v>0.99824023201744205</v>
      </c>
      <c r="M367" s="932" t="s">
        <v>3182</v>
      </c>
      <c r="N367" s="157"/>
      <c r="O367" s="157"/>
      <c r="P367" s="204"/>
      <c r="Q367" s="204"/>
      <c r="R367" s="204"/>
      <c r="S367" s="204"/>
    </row>
    <row r="368" spans="1:19" s="343" customFormat="1" ht="26.4" x14ac:dyDescent="0.3">
      <c r="A368" s="1052" t="s">
        <v>2940</v>
      </c>
      <c r="B368" s="1052" t="s">
        <v>3694</v>
      </c>
      <c r="C368" s="506" t="s">
        <v>3209</v>
      </c>
      <c r="D368" s="87">
        <v>1</v>
      </c>
      <c r="E368" s="87" t="s">
        <v>60</v>
      </c>
      <c r="F368" s="10">
        <v>63.51</v>
      </c>
      <c r="G368" s="10">
        <v>63.51</v>
      </c>
      <c r="H368" s="10">
        <v>17.12</v>
      </c>
      <c r="I368" s="10"/>
      <c r="J368" s="10">
        <v>80.63</v>
      </c>
      <c r="K368" s="1069">
        <f t="shared" si="14"/>
        <v>5.8779217829329628E-5</v>
      </c>
      <c r="L368" s="1069">
        <f t="shared" si="15"/>
        <v>0.99829901123527143</v>
      </c>
      <c r="M368" s="932" t="s">
        <v>3182</v>
      </c>
      <c r="N368" s="157"/>
      <c r="O368" s="157"/>
      <c r="P368" s="204"/>
      <c r="Q368" s="204"/>
      <c r="R368" s="204"/>
      <c r="S368" s="204"/>
    </row>
    <row r="369" spans="1:19" s="343" customFormat="1" ht="26.4" x14ac:dyDescent="0.25">
      <c r="A369" s="1052" t="s">
        <v>2901</v>
      </c>
      <c r="B369" s="1052" t="s">
        <v>3011</v>
      </c>
      <c r="C369" s="506" t="s">
        <v>2898</v>
      </c>
      <c r="D369" s="147">
        <v>2</v>
      </c>
      <c r="E369" s="100" t="s">
        <v>60</v>
      </c>
      <c r="F369" s="10">
        <v>31.26</v>
      </c>
      <c r="G369" s="10">
        <v>62.52</v>
      </c>
      <c r="H369" s="10">
        <v>16.850000000000001</v>
      </c>
      <c r="I369" s="10"/>
      <c r="J369" s="10">
        <v>79.37</v>
      </c>
      <c r="K369" s="1069">
        <f t="shared" si="14"/>
        <v>5.7860678644597453E-5</v>
      </c>
      <c r="L369" s="1069">
        <f t="shared" si="15"/>
        <v>0.99835687191391598</v>
      </c>
      <c r="M369" s="932" t="s">
        <v>3182</v>
      </c>
      <c r="N369" s="157"/>
      <c r="O369" s="157"/>
      <c r="P369" s="204"/>
      <c r="Q369" s="204"/>
      <c r="R369" s="204"/>
      <c r="S369" s="204"/>
    </row>
    <row r="370" spans="1:19" s="343" customFormat="1" ht="13.8" x14ac:dyDescent="0.25">
      <c r="A370" s="1052" t="s">
        <v>2834</v>
      </c>
      <c r="B370" s="1052" t="s">
        <v>2643</v>
      </c>
      <c r="C370" s="506" t="s">
        <v>2644</v>
      </c>
      <c r="D370" s="147">
        <v>2</v>
      </c>
      <c r="E370" s="100" t="s">
        <v>60</v>
      </c>
      <c r="F370" s="427">
        <v>30.56</v>
      </c>
      <c r="G370" s="10">
        <v>61.12</v>
      </c>
      <c r="H370" s="10">
        <v>16.47</v>
      </c>
      <c r="I370" s="10"/>
      <c r="J370" s="10">
        <v>77.59</v>
      </c>
      <c r="K370" s="1069">
        <f t="shared" si="14"/>
        <v>5.6563059796325017E-5</v>
      </c>
      <c r="L370" s="1069">
        <f t="shared" si="15"/>
        <v>0.99841343497371227</v>
      </c>
      <c r="M370" s="932" t="s">
        <v>3182</v>
      </c>
      <c r="N370" s="157"/>
      <c r="O370" s="157"/>
      <c r="P370" s="204"/>
      <c r="Q370" s="204"/>
      <c r="R370" s="204"/>
      <c r="S370" s="204"/>
    </row>
    <row r="371" spans="1:19" s="343" customFormat="1" ht="13.8" x14ac:dyDescent="0.3">
      <c r="A371" s="1052" t="s">
        <v>4444</v>
      </c>
      <c r="B371" s="1052" t="s">
        <v>4442</v>
      </c>
      <c r="C371" s="1056" t="s">
        <v>4440</v>
      </c>
      <c r="D371" s="903">
        <v>10.7</v>
      </c>
      <c r="E371" s="891" t="s">
        <v>583</v>
      </c>
      <c r="F371" s="10">
        <v>5.67</v>
      </c>
      <c r="G371" s="10">
        <v>60.66</v>
      </c>
      <c r="H371" s="10">
        <v>16.350000000000001</v>
      </c>
      <c r="I371" s="10"/>
      <c r="J371" s="10">
        <v>77.010000000000005</v>
      </c>
      <c r="K371" s="1069">
        <f t="shared" si="14"/>
        <v>5.614024017160703E-5</v>
      </c>
      <c r="L371" s="1069">
        <f t="shared" si="15"/>
        <v>0.99846957521388391</v>
      </c>
      <c r="M371" s="932" t="s">
        <v>3182</v>
      </c>
      <c r="N371" s="157"/>
      <c r="O371" s="157"/>
      <c r="P371" s="204"/>
      <c r="Q371" s="204"/>
      <c r="R371" s="204"/>
      <c r="S371" s="204"/>
    </row>
    <row r="372" spans="1:19" s="343" customFormat="1" ht="13.8" x14ac:dyDescent="0.3">
      <c r="A372" s="1052" t="s">
        <v>2543</v>
      </c>
      <c r="B372" s="1052" t="s">
        <v>3428</v>
      </c>
      <c r="C372" s="506" t="s">
        <v>2508</v>
      </c>
      <c r="D372" s="87">
        <v>1</v>
      </c>
      <c r="E372" s="96" t="s">
        <v>2222</v>
      </c>
      <c r="F372" s="10">
        <v>59.82</v>
      </c>
      <c r="G372" s="10">
        <v>59.82</v>
      </c>
      <c r="H372" s="10">
        <v>16.12</v>
      </c>
      <c r="I372" s="10"/>
      <c r="J372" s="10">
        <v>75.94</v>
      </c>
      <c r="K372" s="1069">
        <f t="shared" si="14"/>
        <v>5.5360210863937637E-5</v>
      </c>
      <c r="L372" s="1069">
        <f t="shared" si="15"/>
        <v>0.99852493542474785</v>
      </c>
      <c r="M372" s="932" t="s">
        <v>3182</v>
      </c>
      <c r="N372" s="157"/>
      <c r="O372" s="157"/>
      <c r="P372" s="204"/>
      <c r="Q372" s="204"/>
      <c r="R372" s="204"/>
      <c r="S372" s="204"/>
    </row>
    <row r="373" spans="1:19" s="343" customFormat="1" ht="13.8" x14ac:dyDescent="0.3">
      <c r="A373" s="881" t="s">
        <v>4417</v>
      </c>
      <c r="B373" s="881" t="s">
        <v>4419</v>
      </c>
      <c r="C373" s="506" t="s">
        <v>4418</v>
      </c>
      <c r="D373" s="87">
        <v>1</v>
      </c>
      <c r="E373" s="1053" t="s">
        <v>60</v>
      </c>
      <c r="F373" s="10">
        <v>58.84</v>
      </c>
      <c r="G373" s="10">
        <v>58.84</v>
      </c>
      <c r="H373" s="10">
        <v>15.86</v>
      </c>
      <c r="I373" s="10"/>
      <c r="J373" s="10">
        <v>74.7</v>
      </c>
      <c r="K373" s="1069">
        <f t="shared" si="14"/>
        <v>5.4456251666264707E-5</v>
      </c>
      <c r="L373" s="1069">
        <f t="shared" si="15"/>
        <v>0.99857939167641407</v>
      </c>
      <c r="M373" s="932" t="s">
        <v>3182</v>
      </c>
      <c r="N373" s="157"/>
      <c r="O373" s="157"/>
      <c r="P373" s="204"/>
      <c r="Q373" s="204"/>
      <c r="R373" s="204"/>
      <c r="S373" s="204"/>
    </row>
    <row r="374" spans="1:19" s="343" customFormat="1" ht="13.8" x14ac:dyDescent="0.25">
      <c r="A374" s="891" t="s">
        <v>2626</v>
      </c>
      <c r="B374" s="891" t="s">
        <v>2624</v>
      </c>
      <c r="C374" s="506" t="s">
        <v>2622</v>
      </c>
      <c r="D374" s="147">
        <v>9</v>
      </c>
      <c r="E374" s="101" t="s">
        <v>60</v>
      </c>
      <c r="F374" s="10">
        <v>6.49</v>
      </c>
      <c r="G374" s="10">
        <v>58.41</v>
      </c>
      <c r="H374" s="10">
        <v>15.74</v>
      </c>
      <c r="I374" s="10"/>
      <c r="J374" s="10">
        <v>74.150000000000006</v>
      </c>
      <c r="K374" s="1069">
        <f t="shared" si="14"/>
        <v>5.4055302022135583E-5</v>
      </c>
      <c r="L374" s="1069">
        <f t="shared" si="15"/>
        <v>0.99863344697843626</v>
      </c>
      <c r="M374" s="932" t="s">
        <v>3182</v>
      </c>
      <c r="N374" s="157"/>
      <c r="O374" s="157"/>
      <c r="P374" s="204"/>
      <c r="Q374" s="204"/>
      <c r="R374" s="204"/>
      <c r="S374" s="204"/>
    </row>
    <row r="375" spans="1:19" s="343" customFormat="1" ht="13.8" x14ac:dyDescent="0.3">
      <c r="A375" s="888" t="s">
        <v>2627</v>
      </c>
      <c r="B375" s="888" t="s">
        <v>2625</v>
      </c>
      <c r="C375" s="506" t="s">
        <v>2623</v>
      </c>
      <c r="D375" s="890">
        <v>6</v>
      </c>
      <c r="E375" s="891" t="s">
        <v>60</v>
      </c>
      <c r="F375" s="10">
        <v>9.6300000000000008</v>
      </c>
      <c r="G375" s="10">
        <v>57.78</v>
      </c>
      <c r="H375" s="10">
        <v>15.57</v>
      </c>
      <c r="I375" s="10"/>
      <c r="J375" s="10">
        <v>73.349999999999994</v>
      </c>
      <c r="K375" s="1069">
        <f t="shared" si="14"/>
        <v>5.3472102539765943E-5</v>
      </c>
      <c r="L375" s="1069">
        <f t="shared" si="15"/>
        <v>0.99868691908097607</v>
      </c>
      <c r="M375" s="932" t="s">
        <v>3182</v>
      </c>
      <c r="N375" s="157"/>
      <c r="O375" s="157"/>
      <c r="P375" s="204"/>
      <c r="Q375" s="204"/>
      <c r="R375" s="204"/>
      <c r="S375" s="204"/>
    </row>
    <row r="376" spans="1:19" s="343" customFormat="1" ht="26.4" x14ac:dyDescent="0.25">
      <c r="A376" s="1052" t="s">
        <v>4643</v>
      </c>
      <c r="B376" s="1052" t="s">
        <v>3998</v>
      </c>
      <c r="C376" s="1056" t="s">
        <v>3999</v>
      </c>
      <c r="D376" s="147">
        <v>6.66</v>
      </c>
      <c r="E376" s="100" t="s">
        <v>8</v>
      </c>
      <c r="F376" s="10">
        <v>8.5399999999999991</v>
      </c>
      <c r="G376" s="10">
        <v>56.87</v>
      </c>
      <c r="H376" s="10">
        <v>15.33</v>
      </c>
      <c r="I376" s="10"/>
      <c r="J376" s="10">
        <v>72.2</v>
      </c>
      <c r="K376" s="1069">
        <f t="shared" si="14"/>
        <v>5.2633753283859594E-5</v>
      </c>
      <c r="L376" s="1069">
        <f t="shared" si="15"/>
        <v>0.99873955283425997</v>
      </c>
      <c r="M376" s="932" t="s">
        <v>3182</v>
      </c>
      <c r="N376" s="157"/>
      <c r="O376" s="157"/>
      <c r="P376" s="204"/>
      <c r="Q376" s="204"/>
      <c r="R376" s="204"/>
      <c r="S376" s="204"/>
    </row>
    <row r="377" spans="1:19" s="343" customFormat="1" ht="13.8" x14ac:dyDescent="0.3">
      <c r="A377" s="891" t="s">
        <v>2602</v>
      </c>
      <c r="B377" s="891" t="s">
        <v>4188</v>
      </c>
      <c r="C377" s="506" t="s">
        <v>2676</v>
      </c>
      <c r="D377" s="890">
        <v>3</v>
      </c>
      <c r="E377" s="1052" t="s">
        <v>60</v>
      </c>
      <c r="F377" s="10">
        <v>17.11</v>
      </c>
      <c r="G377" s="10">
        <v>51.33</v>
      </c>
      <c r="H377" s="10">
        <v>13.83</v>
      </c>
      <c r="I377" s="10"/>
      <c r="J377" s="10">
        <v>65.16</v>
      </c>
      <c r="K377" s="1114">
        <f t="shared" si="14"/>
        <v>4.75015978390068E-5</v>
      </c>
      <c r="L377" s="1069">
        <f t="shared" si="15"/>
        <v>0.99878705443209903</v>
      </c>
      <c r="M377" s="932" t="s">
        <v>3182</v>
      </c>
      <c r="N377" s="157"/>
      <c r="O377" s="157"/>
      <c r="P377" s="204"/>
      <c r="Q377" s="204"/>
      <c r="R377" s="204"/>
      <c r="S377" s="204"/>
    </row>
    <row r="378" spans="1:19" s="343" customFormat="1" ht="13.8" x14ac:dyDescent="0.3">
      <c r="A378" s="1052" t="s">
        <v>2604</v>
      </c>
      <c r="B378" s="1052" t="s">
        <v>4191</v>
      </c>
      <c r="C378" s="506" t="s">
        <v>2679</v>
      </c>
      <c r="D378" s="890">
        <v>3</v>
      </c>
      <c r="E378" s="1052" t="s">
        <v>60</v>
      </c>
      <c r="F378" s="427">
        <v>17.11</v>
      </c>
      <c r="G378" s="10">
        <v>51.33</v>
      </c>
      <c r="H378" s="10">
        <v>13.83</v>
      </c>
      <c r="I378" s="10"/>
      <c r="J378" s="10">
        <v>65.16</v>
      </c>
      <c r="K378" s="1114">
        <f t="shared" si="14"/>
        <v>4.75015978390068E-5</v>
      </c>
      <c r="L378" s="1069">
        <f t="shared" si="15"/>
        <v>0.99883455602993809</v>
      </c>
      <c r="M378" s="932" t="s">
        <v>3182</v>
      </c>
      <c r="N378" s="157"/>
      <c r="O378" s="157"/>
      <c r="P378" s="204"/>
      <c r="Q378" s="204"/>
      <c r="R378" s="204"/>
      <c r="S378" s="204"/>
    </row>
    <row r="379" spans="1:19" s="343" customFormat="1" ht="13.8" x14ac:dyDescent="0.3">
      <c r="A379" s="1052" t="s">
        <v>2630</v>
      </c>
      <c r="B379" s="1052" t="s">
        <v>2628</v>
      </c>
      <c r="C379" s="506" t="s">
        <v>2629</v>
      </c>
      <c r="D379" s="890">
        <v>5</v>
      </c>
      <c r="E379" s="112" t="s">
        <v>60</v>
      </c>
      <c r="F379" s="10">
        <v>10.15</v>
      </c>
      <c r="G379" s="10">
        <v>50.75</v>
      </c>
      <c r="H379" s="10">
        <v>13.68</v>
      </c>
      <c r="I379" s="10"/>
      <c r="J379" s="10">
        <v>64.430000000000007</v>
      </c>
      <c r="K379" s="1114">
        <f t="shared" si="14"/>
        <v>4.6969428311344518E-5</v>
      </c>
      <c r="L379" s="1069">
        <f t="shared" si="15"/>
        <v>0.99888152545824949</v>
      </c>
      <c r="M379" s="932" t="s">
        <v>3182</v>
      </c>
      <c r="N379" s="157"/>
      <c r="O379" s="157"/>
      <c r="P379" s="204"/>
      <c r="Q379" s="204"/>
      <c r="R379" s="204"/>
      <c r="S379" s="204"/>
    </row>
    <row r="380" spans="1:19" s="343" customFormat="1" ht="13.8" x14ac:dyDescent="0.25">
      <c r="A380" s="1052" t="s">
        <v>2582</v>
      </c>
      <c r="B380" s="1052" t="s">
        <v>4198</v>
      </c>
      <c r="C380" s="506" t="s">
        <v>2563</v>
      </c>
      <c r="D380" s="147">
        <v>4</v>
      </c>
      <c r="E380" s="100" t="s">
        <v>60</v>
      </c>
      <c r="F380" s="10">
        <v>12.54</v>
      </c>
      <c r="G380" s="10">
        <v>50.16</v>
      </c>
      <c r="H380" s="10">
        <v>13.52</v>
      </c>
      <c r="I380" s="10"/>
      <c r="J380" s="10">
        <v>63.68</v>
      </c>
      <c r="K380" s="1114">
        <f t="shared" si="14"/>
        <v>4.6422678796622979E-5</v>
      </c>
      <c r="L380" s="1069">
        <f t="shared" si="15"/>
        <v>0.99892794813704611</v>
      </c>
      <c r="M380" s="932" t="s">
        <v>3182</v>
      </c>
      <c r="N380" s="157"/>
      <c r="O380" s="157"/>
      <c r="P380" s="204"/>
      <c r="Q380" s="204"/>
      <c r="R380" s="204"/>
      <c r="S380" s="204"/>
    </row>
    <row r="381" spans="1:19" s="343" customFormat="1" ht="13.8" x14ac:dyDescent="0.3">
      <c r="A381" s="1052" t="s">
        <v>2598</v>
      </c>
      <c r="B381" s="1052" t="s">
        <v>3338</v>
      </c>
      <c r="C381" s="506" t="s">
        <v>3280</v>
      </c>
      <c r="D381" s="87">
        <v>3</v>
      </c>
      <c r="E381" s="96" t="s">
        <v>60</v>
      </c>
      <c r="F381" s="10">
        <v>16.29</v>
      </c>
      <c r="G381" s="10">
        <v>48.87</v>
      </c>
      <c r="H381" s="10">
        <v>13.17</v>
      </c>
      <c r="I381" s="10"/>
      <c r="J381" s="10">
        <v>62.04</v>
      </c>
      <c r="K381" s="1114">
        <f t="shared" si="14"/>
        <v>4.5227119857765225E-5</v>
      </c>
      <c r="L381" s="1069">
        <f t="shared" si="15"/>
        <v>0.99897317525690388</v>
      </c>
      <c r="M381" s="932" t="s">
        <v>3182</v>
      </c>
      <c r="N381" s="157"/>
      <c r="O381" s="157"/>
      <c r="P381" s="204"/>
      <c r="Q381" s="204"/>
      <c r="R381" s="204"/>
      <c r="S381" s="204"/>
    </row>
    <row r="382" spans="1:19" s="343" customFormat="1" ht="26.4" x14ac:dyDescent="0.25">
      <c r="A382" s="1052" t="s">
        <v>2932</v>
      </c>
      <c r="B382" s="1052" t="s">
        <v>3399</v>
      </c>
      <c r="C382" s="506" t="s">
        <v>2917</v>
      </c>
      <c r="D382" s="890">
        <v>1</v>
      </c>
      <c r="E382" s="101" t="s">
        <v>60</v>
      </c>
      <c r="F382" s="10">
        <v>48.54</v>
      </c>
      <c r="G382" s="10">
        <v>48.54</v>
      </c>
      <c r="H382" s="10">
        <v>13.08</v>
      </c>
      <c r="I382" s="10"/>
      <c r="J382" s="10">
        <v>61.62</v>
      </c>
      <c r="K382" s="1114">
        <f t="shared" si="14"/>
        <v>4.4920940129521165E-5</v>
      </c>
      <c r="L382" s="1069">
        <f t="shared" si="15"/>
        <v>0.99901809619703341</v>
      </c>
      <c r="M382" s="932" t="s">
        <v>3182</v>
      </c>
      <c r="N382" s="157"/>
      <c r="O382" s="157"/>
      <c r="P382" s="204"/>
      <c r="Q382" s="204"/>
      <c r="R382" s="204"/>
      <c r="S382" s="204"/>
    </row>
    <row r="383" spans="1:19" s="343" customFormat="1" ht="13.8" x14ac:dyDescent="0.3">
      <c r="A383" s="888" t="s">
        <v>2605</v>
      </c>
      <c r="B383" s="888" t="s">
        <v>4338</v>
      </c>
      <c r="C383" s="506" t="s">
        <v>4337</v>
      </c>
      <c r="D383" s="890">
        <v>4</v>
      </c>
      <c r="E383" s="891" t="s">
        <v>60</v>
      </c>
      <c r="F383" s="10">
        <v>12.12</v>
      </c>
      <c r="G383" s="10">
        <v>48.48</v>
      </c>
      <c r="H383" s="10">
        <v>13.06</v>
      </c>
      <c r="I383" s="10"/>
      <c r="J383" s="10">
        <v>61.54</v>
      </c>
      <c r="K383" s="1114">
        <f t="shared" si="14"/>
        <v>4.4862620181284202E-5</v>
      </c>
      <c r="L383" s="1069">
        <f t="shared" si="15"/>
        <v>0.99906295881721474</v>
      </c>
      <c r="M383" s="932" t="s">
        <v>3182</v>
      </c>
      <c r="N383" s="157"/>
      <c r="O383" s="157"/>
      <c r="P383" s="204"/>
      <c r="Q383" s="204"/>
      <c r="R383" s="204"/>
      <c r="S383" s="204"/>
    </row>
    <row r="384" spans="1:19" s="343" customFormat="1" ht="13.8" x14ac:dyDescent="0.3">
      <c r="A384" s="1052" t="s">
        <v>2791</v>
      </c>
      <c r="B384" s="1052" t="s">
        <v>3346</v>
      </c>
      <c r="C384" s="1056" t="s">
        <v>2706</v>
      </c>
      <c r="D384" s="1051">
        <v>1</v>
      </c>
      <c r="E384" s="1053" t="s">
        <v>2701</v>
      </c>
      <c r="F384" s="10">
        <v>47.61</v>
      </c>
      <c r="G384" s="10">
        <v>47.61</v>
      </c>
      <c r="H384" s="10">
        <v>12.83</v>
      </c>
      <c r="I384" s="10"/>
      <c r="J384" s="10">
        <v>60.44</v>
      </c>
      <c r="K384" s="1114">
        <f t="shared" si="14"/>
        <v>4.4060720893025953E-5</v>
      </c>
      <c r="L384" s="1069">
        <f t="shared" si="15"/>
        <v>0.99910701953810777</v>
      </c>
      <c r="M384" s="932" t="s">
        <v>3182</v>
      </c>
      <c r="N384" s="157"/>
      <c r="O384" s="157"/>
      <c r="P384" s="204"/>
      <c r="Q384" s="204"/>
      <c r="R384" s="204"/>
      <c r="S384" s="204"/>
    </row>
    <row r="385" spans="1:19" s="343" customFormat="1" ht="13.8" x14ac:dyDescent="0.3">
      <c r="A385" s="1052" t="s">
        <v>2595</v>
      </c>
      <c r="B385" s="1052" t="s">
        <v>2666</v>
      </c>
      <c r="C385" s="506" t="s">
        <v>2667</v>
      </c>
      <c r="D385" s="890">
        <v>7</v>
      </c>
      <c r="E385" s="1052" t="s">
        <v>60</v>
      </c>
      <c r="F385" s="427">
        <v>6.75</v>
      </c>
      <c r="G385" s="10">
        <v>47.25</v>
      </c>
      <c r="H385" s="10">
        <v>12.73</v>
      </c>
      <c r="I385" s="10"/>
      <c r="J385" s="10">
        <v>59.98</v>
      </c>
      <c r="K385" s="1114">
        <f t="shared" si="14"/>
        <v>4.3725381190663411E-5</v>
      </c>
      <c r="L385" s="1069">
        <f t="shared" si="15"/>
        <v>0.99915074491929845</v>
      </c>
      <c r="M385" s="932" t="s">
        <v>3182</v>
      </c>
      <c r="N385" s="157"/>
      <c r="O385" s="157"/>
      <c r="P385" s="204"/>
      <c r="Q385" s="204"/>
      <c r="R385" s="204"/>
      <c r="S385" s="204"/>
    </row>
    <row r="386" spans="1:19" s="343" customFormat="1" ht="26.4" x14ac:dyDescent="0.3">
      <c r="A386" s="1052" t="s">
        <v>2935</v>
      </c>
      <c r="B386" s="1052" t="s">
        <v>3400</v>
      </c>
      <c r="C386" s="506" t="s">
        <v>2920</v>
      </c>
      <c r="D386" s="1051">
        <v>9</v>
      </c>
      <c r="E386" s="1053" t="s">
        <v>60</v>
      </c>
      <c r="F386" s="10">
        <v>5.19</v>
      </c>
      <c r="G386" s="10">
        <v>46.71</v>
      </c>
      <c r="H386" s="10">
        <v>12.59</v>
      </c>
      <c r="I386" s="10"/>
      <c r="J386" s="10">
        <v>59.3</v>
      </c>
      <c r="K386" s="1114">
        <f t="shared" si="14"/>
        <v>4.3229661630649223E-5</v>
      </c>
      <c r="L386" s="1069">
        <f t="shared" si="15"/>
        <v>0.99919397458092907</v>
      </c>
      <c r="M386" s="932" t="s">
        <v>3182</v>
      </c>
      <c r="N386" s="157"/>
      <c r="O386" s="157"/>
      <c r="P386" s="204"/>
      <c r="Q386" s="204"/>
      <c r="R386" s="204"/>
      <c r="S386" s="204"/>
    </row>
    <row r="387" spans="1:19" s="343" customFormat="1" ht="13.8" x14ac:dyDescent="0.3">
      <c r="A387" s="1052" t="s">
        <v>2638</v>
      </c>
      <c r="B387" s="1052" t="s">
        <v>2632</v>
      </c>
      <c r="C387" s="506" t="s">
        <v>2635</v>
      </c>
      <c r="D387" s="890">
        <v>3</v>
      </c>
      <c r="E387" s="1052" t="s">
        <v>60</v>
      </c>
      <c r="F387" s="427">
        <v>13.92</v>
      </c>
      <c r="G387" s="10">
        <v>41.76</v>
      </c>
      <c r="H387" s="10">
        <v>11.25</v>
      </c>
      <c r="I387" s="10"/>
      <c r="J387" s="10">
        <v>53.01</v>
      </c>
      <c r="K387" s="1114">
        <f t="shared" si="14"/>
        <v>3.8644255700517968E-5</v>
      </c>
      <c r="L387" s="1069">
        <f t="shared" si="15"/>
        <v>0.99923261883662962</v>
      </c>
      <c r="M387" s="932" t="s">
        <v>3182</v>
      </c>
      <c r="N387" s="157"/>
      <c r="O387" s="157"/>
      <c r="P387" s="204"/>
      <c r="Q387" s="204"/>
      <c r="R387" s="204"/>
      <c r="S387" s="204"/>
    </row>
    <row r="388" spans="1:19" s="343" customFormat="1" ht="26.4" x14ac:dyDescent="0.3">
      <c r="A388" s="1052" t="s">
        <v>2843</v>
      </c>
      <c r="B388" s="1052" t="s">
        <v>4103</v>
      </c>
      <c r="C388" s="506" t="s">
        <v>2732</v>
      </c>
      <c r="D388" s="890">
        <v>1</v>
      </c>
      <c r="E388" s="120" t="s">
        <v>2569</v>
      </c>
      <c r="F388" s="10">
        <v>40.9</v>
      </c>
      <c r="G388" s="10">
        <v>40.9</v>
      </c>
      <c r="H388" s="10">
        <v>11.02</v>
      </c>
      <c r="I388" s="10"/>
      <c r="J388" s="10">
        <v>51.92</v>
      </c>
      <c r="K388" s="1114">
        <f t="shared" si="14"/>
        <v>3.7849646405789338E-5</v>
      </c>
      <c r="L388" s="1069">
        <f t="shared" si="15"/>
        <v>0.99927046848303536</v>
      </c>
      <c r="M388" s="932" t="s">
        <v>3182</v>
      </c>
      <c r="N388" s="157"/>
      <c r="O388" s="157"/>
      <c r="P388" s="204"/>
      <c r="Q388" s="204"/>
      <c r="R388" s="204"/>
      <c r="S388" s="204"/>
    </row>
    <row r="389" spans="1:19" s="343" customFormat="1" ht="13.8" x14ac:dyDescent="0.3">
      <c r="A389" s="891" t="s">
        <v>2578</v>
      </c>
      <c r="B389" s="891" t="s">
        <v>4164</v>
      </c>
      <c r="C389" s="506" t="s">
        <v>2620</v>
      </c>
      <c r="D389" s="421">
        <v>4</v>
      </c>
      <c r="E389" s="891" t="s">
        <v>60</v>
      </c>
      <c r="F389" s="10">
        <v>9.99</v>
      </c>
      <c r="G389" s="10">
        <v>39.96</v>
      </c>
      <c r="H389" s="10">
        <v>10.77</v>
      </c>
      <c r="I389" s="10"/>
      <c r="J389" s="10">
        <v>50.73</v>
      </c>
      <c r="K389" s="1114">
        <f t="shared" si="14"/>
        <v>3.6982137175764501E-5</v>
      </c>
      <c r="L389" s="1069">
        <f t="shared" si="15"/>
        <v>0.99930745062021109</v>
      </c>
      <c r="M389" s="932" t="s">
        <v>3182</v>
      </c>
      <c r="N389" s="157"/>
      <c r="O389" s="157"/>
      <c r="P389" s="204"/>
      <c r="Q389" s="204"/>
      <c r="R389" s="204"/>
      <c r="S389" s="204"/>
    </row>
    <row r="390" spans="1:19" s="343" customFormat="1" ht="13.8" x14ac:dyDescent="0.3">
      <c r="A390" s="891" t="s">
        <v>2787</v>
      </c>
      <c r="B390" s="891" t="s">
        <v>3028</v>
      </c>
      <c r="C390" s="1056" t="s">
        <v>4056</v>
      </c>
      <c r="D390" s="87">
        <v>44</v>
      </c>
      <c r="E390" s="891" t="s">
        <v>2701</v>
      </c>
      <c r="F390" s="10">
        <v>0.86</v>
      </c>
      <c r="G390" s="10">
        <v>37.840000000000003</v>
      </c>
      <c r="H390" s="10">
        <v>10.199999999999999</v>
      </c>
      <c r="I390" s="10"/>
      <c r="J390" s="10">
        <v>48.04</v>
      </c>
      <c r="K390" s="1114">
        <f t="shared" si="14"/>
        <v>3.5021128916296606E-5</v>
      </c>
      <c r="L390" s="1069">
        <f t="shared" si="15"/>
        <v>0.99934247174912738</v>
      </c>
      <c r="M390" s="932" t="s">
        <v>3182</v>
      </c>
      <c r="N390" s="157"/>
      <c r="O390" s="157"/>
      <c r="P390" s="204"/>
      <c r="Q390" s="204"/>
      <c r="R390" s="204"/>
      <c r="S390" s="204"/>
    </row>
    <row r="391" spans="1:19" s="343" customFormat="1" ht="13.8" x14ac:dyDescent="0.3">
      <c r="A391" s="1052" t="s">
        <v>2596</v>
      </c>
      <c r="B391" s="1052" t="s">
        <v>2668</v>
      </c>
      <c r="C391" s="506" t="s">
        <v>2669</v>
      </c>
      <c r="D391" s="1051">
        <v>5</v>
      </c>
      <c r="E391" s="1053" t="s">
        <v>60</v>
      </c>
      <c r="F391" s="10">
        <v>7.48</v>
      </c>
      <c r="G391" s="10">
        <v>37.4</v>
      </c>
      <c r="H391" s="10">
        <v>10.08</v>
      </c>
      <c r="I391" s="10"/>
      <c r="J391" s="10">
        <v>47.48</v>
      </c>
      <c r="K391" s="1114">
        <f t="shared" si="14"/>
        <v>3.4612889278637856E-5</v>
      </c>
      <c r="L391" s="1069">
        <f t="shared" si="15"/>
        <v>0.99937708463840602</v>
      </c>
      <c r="M391" s="932" t="s">
        <v>3182</v>
      </c>
      <c r="N391" s="157"/>
      <c r="O391" s="157"/>
      <c r="P391" s="204"/>
      <c r="Q391" s="204"/>
      <c r="R391" s="204"/>
      <c r="S391" s="204"/>
    </row>
    <row r="392" spans="1:19" s="343" customFormat="1" ht="39.6" x14ac:dyDescent="0.3">
      <c r="A392" s="120" t="s">
        <v>3024</v>
      </c>
      <c r="B392" s="120" t="s">
        <v>4153</v>
      </c>
      <c r="C392" s="506" t="s">
        <v>4407</v>
      </c>
      <c r="D392" s="890">
        <v>1.44</v>
      </c>
      <c r="E392" s="112" t="s">
        <v>237</v>
      </c>
      <c r="F392" s="10">
        <v>25.12</v>
      </c>
      <c r="G392" s="10">
        <v>36.17</v>
      </c>
      <c r="H392" s="10">
        <v>9.75</v>
      </c>
      <c r="I392" s="10"/>
      <c r="J392" s="10">
        <v>45.92</v>
      </c>
      <c r="K392" s="1114">
        <f t="shared" si="14"/>
        <v>3.3475650288017072E-5</v>
      </c>
      <c r="L392" s="1069">
        <f t="shared" si="15"/>
        <v>0.99941056028869402</v>
      </c>
      <c r="M392" s="932" t="s">
        <v>3182</v>
      </c>
      <c r="N392" s="157"/>
      <c r="O392" s="157"/>
      <c r="P392" s="204"/>
      <c r="Q392" s="204"/>
      <c r="R392" s="204"/>
      <c r="S392" s="204"/>
    </row>
    <row r="393" spans="1:19" s="343" customFormat="1" ht="13.8" x14ac:dyDescent="0.3">
      <c r="A393" s="1052" t="s">
        <v>2588</v>
      </c>
      <c r="B393" s="1052" t="s">
        <v>4181</v>
      </c>
      <c r="C393" s="506" t="s">
        <v>3334</v>
      </c>
      <c r="D393" s="890">
        <v>1</v>
      </c>
      <c r="E393" s="112" t="s">
        <v>60</v>
      </c>
      <c r="F393" s="10">
        <v>35.85</v>
      </c>
      <c r="G393" s="10">
        <v>35.85</v>
      </c>
      <c r="H393" s="10">
        <v>9.66</v>
      </c>
      <c r="I393" s="10"/>
      <c r="J393" s="10">
        <v>45.51</v>
      </c>
      <c r="K393" s="1114">
        <f t="shared" si="14"/>
        <v>3.3176760553302631E-5</v>
      </c>
      <c r="L393" s="1069">
        <f t="shared" si="15"/>
        <v>0.99944373704924727</v>
      </c>
      <c r="M393" s="932" t="s">
        <v>3182</v>
      </c>
      <c r="N393" s="157"/>
      <c r="O393" s="157"/>
      <c r="P393" s="204"/>
      <c r="Q393" s="204"/>
      <c r="R393" s="204"/>
      <c r="S393" s="204"/>
    </row>
    <row r="394" spans="1:19" s="343" customFormat="1" ht="13.8" x14ac:dyDescent="0.3">
      <c r="A394" s="1052" t="s">
        <v>2591</v>
      </c>
      <c r="B394" s="1052" t="s">
        <v>2988</v>
      </c>
      <c r="C394" s="506" t="s">
        <v>3337</v>
      </c>
      <c r="D394" s="147">
        <v>5</v>
      </c>
      <c r="E394" s="1052" t="s">
        <v>60</v>
      </c>
      <c r="F394" s="10">
        <v>7.1</v>
      </c>
      <c r="G394" s="10">
        <v>35.5</v>
      </c>
      <c r="H394" s="10">
        <v>9.56</v>
      </c>
      <c r="I394" s="10"/>
      <c r="J394" s="10">
        <v>45.06</v>
      </c>
      <c r="K394" s="1114">
        <f t="shared" si="14"/>
        <v>3.2848710844469714E-5</v>
      </c>
      <c r="L394" s="1069">
        <f t="shared" si="15"/>
        <v>0.9994765857600918</v>
      </c>
      <c r="M394" s="932" t="s">
        <v>3182</v>
      </c>
      <c r="N394" s="157"/>
      <c r="O394" s="157"/>
      <c r="P394" s="204"/>
      <c r="Q394" s="204"/>
      <c r="R394" s="204"/>
      <c r="S394" s="204"/>
    </row>
    <row r="395" spans="1:19" s="343" customFormat="1" ht="13.8" x14ac:dyDescent="0.3">
      <c r="A395" s="1052" t="s">
        <v>3702</v>
      </c>
      <c r="B395" s="1052" t="s">
        <v>3653</v>
      </c>
      <c r="C395" s="1056" t="s">
        <v>2989</v>
      </c>
      <c r="D395" s="1051">
        <v>3.4</v>
      </c>
      <c r="E395" s="1053" t="s">
        <v>583</v>
      </c>
      <c r="F395" s="10">
        <v>10.26</v>
      </c>
      <c r="G395" s="10">
        <v>34.880000000000003</v>
      </c>
      <c r="H395" s="10">
        <v>9.4</v>
      </c>
      <c r="I395" s="10"/>
      <c r="J395" s="10">
        <v>44.28</v>
      </c>
      <c r="K395" s="1114">
        <f t="shared" si="14"/>
        <v>3.2280091349159319E-5</v>
      </c>
      <c r="L395" s="1069">
        <f t="shared" si="15"/>
        <v>0.99950886585144094</v>
      </c>
      <c r="M395" s="932" t="s">
        <v>3182</v>
      </c>
      <c r="N395" s="157"/>
      <c r="O395" s="157"/>
      <c r="P395" s="204"/>
      <c r="Q395" s="204"/>
      <c r="R395" s="204"/>
      <c r="S395" s="204"/>
    </row>
    <row r="396" spans="1:19" s="343" customFormat="1" ht="13.8" x14ac:dyDescent="0.3">
      <c r="A396" s="1052" t="s">
        <v>3704</v>
      </c>
      <c r="B396" s="1052" t="s">
        <v>3657</v>
      </c>
      <c r="C396" s="1056" t="s">
        <v>2993</v>
      </c>
      <c r="D396" s="890">
        <v>2.9</v>
      </c>
      <c r="E396" s="112" t="s">
        <v>583</v>
      </c>
      <c r="F396" s="10">
        <v>11.86</v>
      </c>
      <c r="G396" s="10">
        <v>34.39</v>
      </c>
      <c r="H396" s="10">
        <v>9.27</v>
      </c>
      <c r="I396" s="10"/>
      <c r="J396" s="10">
        <v>43.66</v>
      </c>
      <c r="K396" s="1114">
        <f t="shared" si="14"/>
        <v>3.182811175032285E-5</v>
      </c>
      <c r="L396" s="1069">
        <f t="shared" si="15"/>
        <v>0.99954069396319123</v>
      </c>
      <c r="M396" s="932" t="s">
        <v>3182</v>
      </c>
      <c r="N396" s="157"/>
      <c r="O396" s="157"/>
      <c r="P396" s="204"/>
      <c r="Q396" s="204"/>
      <c r="R396" s="204"/>
      <c r="S396" s="204"/>
    </row>
    <row r="397" spans="1:19" s="343" customFormat="1" ht="26.4" x14ac:dyDescent="0.3">
      <c r="A397" s="888" t="s">
        <v>2936</v>
      </c>
      <c r="B397" s="888" t="s">
        <v>3401</v>
      </c>
      <c r="C397" s="506" t="s">
        <v>2921</v>
      </c>
      <c r="D397" s="890">
        <v>9</v>
      </c>
      <c r="E397" s="891" t="s">
        <v>60</v>
      </c>
      <c r="F397" s="10">
        <v>3.81</v>
      </c>
      <c r="G397" s="10">
        <v>34.29</v>
      </c>
      <c r="H397" s="10">
        <v>9.24</v>
      </c>
      <c r="I397" s="10"/>
      <c r="J397" s="10">
        <v>43.53</v>
      </c>
      <c r="K397" s="1114">
        <f t="shared" si="14"/>
        <v>3.1733341834437786E-5</v>
      </c>
      <c r="L397" s="1069">
        <f t="shared" si="15"/>
        <v>0.99957242730502571</v>
      </c>
      <c r="M397" s="932" t="s">
        <v>3182</v>
      </c>
      <c r="N397" s="157"/>
      <c r="O397" s="157"/>
      <c r="P397" s="204"/>
      <c r="Q397" s="204"/>
      <c r="R397" s="204"/>
      <c r="S397" s="204"/>
    </row>
    <row r="398" spans="1:19" s="343" customFormat="1" ht="13.8" x14ac:dyDescent="0.3">
      <c r="A398" s="1052" t="s">
        <v>2589</v>
      </c>
      <c r="B398" s="1052" t="s">
        <v>4183</v>
      </c>
      <c r="C398" s="506" t="s">
        <v>3335</v>
      </c>
      <c r="D398" s="1051">
        <v>2</v>
      </c>
      <c r="E398" s="113" t="s">
        <v>60</v>
      </c>
      <c r="F398" s="10">
        <v>17.11</v>
      </c>
      <c r="G398" s="10">
        <v>34.22</v>
      </c>
      <c r="H398" s="10">
        <v>9.2200000000000006</v>
      </c>
      <c r="I398" s="10"/>
      <c r="J398" s="10">
        <v>43.44</v>
      </c>
      <c r="K398" s="1114">
        <f t="shared" si="14"/>
        <v>3.1667731892671198E-5</v>
      </c>
      <c r="L398" s="1069">
        <f t="shared" si="15"/>
        <v>0.99960409503691838</v>
      </c>
      <c r="M398" s="932" t="s">
        <v>3182</v>
      </c>
      <c r="N398" s="157"/>
      <c r="O398" s="157"/>
      <c r="P398" s="204"/>
      <c r="Q398" s="204"/>
      <c r="R398" s="204"/>
      <c r="S398" s="204"/>
    </row>
    <row r="399" spans="1:19" s="343" customFormat="1" ht="13.8" x14ac:dyDescent="0.3">
      <c r="A399" s="1052" t="s">
        <v>2747</v>
      </c>
      <c r="B399" s="1052" t="s">
        <v>2746</v>
      </c>
      <c r="C399" s="1056" t="s">
        <v>4054</v>
      </c>
      <c r="D399" s="890">
        <v>19.100000000000001</v>
      </c>
      <c r="E399" s="112" t="s">
        <v>237</v>
      </c>
      <c r="F399" s="10">
        <v>1.76</v>
      </c>
      <c r="G399" s="10">
        <v>33.61</v>
      </c>
      <c r="H399" s="10">
        <v>9.06</v>
      </c>
      <c r="I399" s="10"/>
      <c r="J399" s="10">
        <v>42.67</v>
      </c>
      <c r="K399" s="1114">
        <f t="shared" si="14"/>
        <v>3.1106402390890428E-5</v>
      </c>
      <c r="L399" s="1069">
        <f t="shared" si="15"/>
        <v>0.99963520143930928</v>
      </c>
      <c r="M399" s="932" t="s">
        <v>3182</v>
      </c>
      <c r="N399" s="157"/>
      <c r="O399" s="157"/>
      <c r="P399" s="204"/>
      <c r="Q399" s="204"/>
      <c r="R399" s="204"/>
      <c r="S399" s="204"/>
    </row>
    <row r="400" spans="1:19" s="343" customFormat="1" ht="13.8" x14ac:dyDescent="0.3">
      <c r="A400" s="1052" t="s">
        <v>2593</v>
      </c>
      <c r="B400" s="1052" t="s">
        <v>2662</v>
      </c>
      <c r="C400" s="506" t="s">
        <v>2663</v>
      </c>
      <c r="D400" s="890">
        <v>4</v>
      </c>
      <c r="E400" s="1052" t="s">
        <v>60</v>
      </c>
      <c r="F400" s="427">
        <v>7.83</v>
      </c>
      <c r="G400" s="10">
        <v>31.32</v>
      </c>
      <c r="H400" s="10">
        <v>8.44</v>
      </c>
      <c r="I400" s="10"/>
      <c r="J400" s="10">
        <v>39.76</v>
      </c>
      <c r="K400" s="1114">
        <f t="shared" si="14"/>
        <v>2.8985014273770877E-5</v>
      </c>
      <c r="L400" s="1069">
        <f t="shared" si="15"/>
        <v>0.99966418645358301</v>
      </c>
      <c r="M400" s="932" t="s">
        <v>3182</v>
      </c>
      <c r="N400" s="157"/>
      <c r="O400" s="157"/>
      <c r="P400" s="204"/>
      <c r="Q400" s="204"/>
      <c r="R400" s="204"/>
      <c r="S400" s="204"/>
    </row>
    <row r="401" spans="1:19" s="343" customFormat="1" ht="13.8" x14ac:dyDescent="0.3">
      <c r="A401" s="1052" t="s">
        <v>2639</v>
      </c>
      <c r="B401" s="1052" t="s">
        <v>2633</v>
      </c>
      <c r="C401" s="506" t="s">
        <v>2636</v>
      </c>
      <c r="D401" s="87">
        <v>4</v>
      </c>
      <c r="E401" s="96" t="s">
        <v>60</v>
      </c>
      <c r="F401" s="10">
        <v>7.7</v>
      </c>
      <c r="G401" s="10">
        <v>30.8</v>
      </c>
      <c r="H401" s="10">
        <v>8.3000000000000007</v>
      </c>
      <c r="I401" s="10"/>
      <c r="J401" s="10">
        <v>39.1</v>
      </c>
      <c r="K401" s="1114">
        <f t="shared" si="14"/>
        <v>2.850387470081593E-5</v>
      </c>
      <c r="L401" s="1069">
        <f t="shared" si="15"/>
        <v>0.99969269032828378</v>
      </c>
      <c r="M401" s="932" t="s">
        <v>3182</v>
      </c>
      <c r="N401" s="157"/>
      <c r="O401" s="157"/>
      <c r="P401" s="204"/>
      <c r="Q401" s="204"/>
      <c r="R401" s="204"/>
      <c r="S401" s="204"/>
    </row>
    <row r="402" spans="1:19" s="343" customFormat="1" ht="14.4" x14ac:dyDescent="0.3">
      <c r="A402" s="1052" t="s">
        <v>4605</v>
      </c>
      <c r="B402" s="1052" t="s">
        <v>4598</v>
      </c>
      <c r="C402" s="506" t="s">
        <v>4588</v>
      </c>
      <c r="D402" s="890">
        <v>0.38</v>
      </c>
      <c r="E402" s="120" t="s">
        <v>237</v>
      </c>
      <c r="F402" s="10">
        <v>76.34</v>
      </c>
      <c r="G402" s="10">
        <v>29</v>
      </c>
      <c r="H402" s="10">
        <v>7.81</v>
      </c>
      <c r="I402" s="10"/>
      <c r="J402" s="10">
        <v>36.81</v>
      </c>
      <c r="K402" s="1114">
        <f t="shared" si="14"/>
        <v>2.6834466182532851E-5</v>
      </c>
      <c r="L402" s="1069">
        <f t="shared" si="15"/>
        <v>0.99971952479446635</v>
      </c>
      <c r="M402" s="932" t="s">
        <v>3182</v>
      </c>
      <c r="N402" s="157"/>
      <c r="O402" s="157"/>
      <c r="P402" s="204"/>
      <c r="Q402" s="204"/>
      <c r="R402" s="204"/>
      <c r="S402" s="204"/>
    </row>
    <row r="403" spans="1:19" s="343" customFormat="1" ht="26.4" x14ac:dyDescent="0.3">
      <c r="A403" s="1052" t="s">
        <v>4274</v>
      </c>
      <c r="B403" s="1052" t="s">
        <v>4227</v>
      </c>
      <c r="C403" s="506" t="s">
        <v>3459</v>
      </c>
      <c r="D403" s="87">
        <v>1</v>
      </c>
      <c r="E403" s="87" t="s">
        <v>60</v>
      </c>
      <c r="F403" s="10">
        <v>26.39</v>
      </c>
      <c r="G403" s="10">
        <v>26.39</v>
      </c>
      <c r="H403" s="10">
        <v>7.11</v>
      </c>
      <c r="I403" s="10"/>
      <c r="J403" s="10">
        <v>33.5</v>
      </c>
      <c r="K403" s="1114">
        <f t="shared" si="14"/>
        <v>2.4421478324228481E-5</v>
      </c>
      <c r="L403" s="1069">
        <f t="shared" si="15"/>
        <v>0.99974394627279062</v>
      </c>
      <c r="M403" s="932" t="s">
        <v>3182</v>
      </c>
      <c r="N403" s="157"/>
      <c r="O403" s="157"/>
      <c r="P403" s="204"/>
      <c r="Q403" s="204"/>
      <c r="R403" s="204"/>
      <c r="S403" s="204"/>
    </row>
    <row r="404" spans="1:19" s="343" customFormat="1" ht="13.8" x14ac:dyDescent="0.3">
      <c r="A404" s="1052" t="s">
        <v>2597</v>
      </c>
      <c r="B404" s="1052" t="s">
        <v>2670</v>
      </c>
      <c r="C404" s="506" t="s">
        <v>2671</v>
      </c>
      <c r="D404" s="394">
        <v>2</v>
      </c>
      <c r="E404" s="1053" t="s">
        <v>60</v>
      </c>
      <c r="F404" s="10">
        <v>12.49</v>
      </c>
      <c r="G404" s="10">
        <v>24.98</v>
      </c>
      <c r="H404" s="10">
        <v>6.73</v>
      </c>
      <c r="I404" s="10"/>
      <c r="J404" s="10">
        <v>31.71</v>
      </c>
      <c r="K404" s="1114">
        <f t="shared" si="14"/>
        <v>2.3116569482426423E-5</v>
      </c>
      <c r="L404" s="1069">
        <f t="shared" si="15"/>
        <v>0.99976706284227301</v>
      </c>
      <c r="M404" s="932" t="s">
        <v>3182</v>
      </c>
      <c r="N404" s="157"/>
      <c r="O404" s="157"/>
      <c r="P404" s="204"/>
      <c r="Q404" s="204"/>
      <c r="R404" s="204"/>
      <c r="S404" s="204"/>
    </row>
    <row r="405" spans="1:19" s="343" customFormat="1" ht="13.8" x14ac:dyDescent="0.3">
      <c r="A405" s="1052" t="s">
        <v>3219</v>
      </c>
      <c r="B405" s="1052" t="s">
        <v>3450</v>
      </c>
      <c r="C405" s="506" t="s">
        <v>3728</v>
      </c>
      <c r="D405" s="87">
        <v>2</v>
      </c>
      <c r="E405" s="87" t="s">
        <v>60</v>
      </c>
      <c r="F405" s="10">
        <v>12.16</v>
      </c>
      <c r="G405" s="10">
        <v>24.32</v>
      </c>
      <c r="H405" s="10">
        <v>6.55</v>
      </c>
      <c r="I405" s="10"/>
      <c r="J405" s="10">
        <v>30.87</v>
      </c>
      <c r="K405" s="1114">
        <f t="shared" si="14"/>
        <v>2.2504210025938308E-5</v>
      </c>
      <c r="L405" s="1069">
        <f t="shared" si="15"/>
        <v>0.99978956705229893</v>
      </c>
      <c r="M405" s="932" t="s">
        <v>3182</v>
      </c>
      <c r="N405" s="157"/>
      <c r="O405" s="157"/>
      <c r="P405" s="204"/>
      <c r="Q405" s="204"/>
      <c r="R405" s="204"/>
      <c r="S405" s="204"/>
    </row>
    <row r="406" spans="1:19" s="343" customFormat="1" ht="13.8" x14ac:dyDescent="0.3">
      <c r="A406" s="1052" t="s">
        <v>2583</v>
      </c>
      <c r="B406" s="1052" t="s">
        <v>3341</v>
      </c>
      <c r="C406" s="506" t="s">
        <v>2564</v>
      </c>
      <c r="D406" s="890">
        <v>1</v>
      </c>
      <c r="E406" s="891" t="s">
        <v>60</v>
      </c>
      <c r="F406" s="10">
        <v>24.19</v>
      </c>
      <c r="G406" s="10">
        <v>24.19</v>
      </c>
      <c r="H406" s="10">
        <v>6.52</v>
      </c>
      <c r="I406" s="10"/>
      <c r="J406" s="10">
        <v>30.71</v>
      </c>
      <c r="K406" s="1114">
        <f t="shared" si="14"/>
        <v>2.2387570129464378E-5</v>
      </c>
      <c r="L406" s="1069">
        <f t="shared" si="15"/>
        <v>0.99981195462242844</v>
      </c>
      <c r="M406" s="932" t="s">
        <v>3182</v>
      </c>
      <c r="N406" s="157"/>
      <c r="O406" s="157"/>
      <c r="P406" s="204"/>
      <c r="Q406" s="204"/>
      <c r="R406" s="204"/>
      <c r="S406" s="204"/>
    </row>
    <row r="407" spans="1:19" s="343" customFormat="1" ht="13.8" x14ac:dyDescent="0.3">
      <c r="A407" s="1052" t="s">
        <v>2606</v>
      </c>
      <c r="B407" s="1052" t="s">
        <v>2683</v>
      </c>
      <c r="C407" s="506" t="s">
        <v>2680</v>
      </c>
      <c r="D407" s="890">
        <v>1</v>
      </c>
      <c r="E407" s="112" t="s">
        <v>60</v>
      </c>
      <c r="F407" s="10">
        <v>21.12</v>
      </c>
      <c r="G407" s="10">
        <v>21.12</v>
      </c>
      <c r="H407" s="10">
        <v>5.69</v>
      </c>
      <c r="I407" s="10"/>
      <c r="J407" s="10">
        <v>26.81</v>
      </c>
      <c r="K407" s="1114">
        <f t="shared" si="14"/>
        <v>1.9544472652912405E-5</v>
      </c>
      <c r="L407" s="1069">
        <f t="shared" si="15"/>
        <v>0.9998314990950814</v>
      </c>
      <c r="M407" s="932" t="s">
        <v>3182</v>
      </c>
      <c r="N407" s="157"/>
      <c r="O407" s="157"/>
      <c r="P407" s="204"/>
      <c r="Q407" s="204"/>
      <c r="R407" s="204"/>
      <c r="S407" s="204"/>
    </row>
    <row r="408" spans="1:19" s="343" customFormat="1" ht="14.4" x14ac:dyDescent="0.3">
      <c r="A408" s="1052" t="s">
        <v>2577</v>
      </c>
      <c r="B408" s="1052" t="s">
        <v>4162</v>
      </c>
      <c r="C408" s="506" t="s">
        <v>2621</v>
      </c>
      <c r="D408" s="890">
        <v>1</v>
      </c>
      <c r="E408" s="120" t="s">
        <v>60</v>
      </c>
      <c r="F408" s="10">
        <v>20.72</v>
      </c>
      <c r="G408" s="10">
        <v>20.72</v>
      </c>
      <c r="H408" s="10">
        <v>5.58</v>
      </c>
      <c r="I408" s="10"/>
      <c r="J408" s="10">
        <v>26.3</v>
      </c>
      <c r="K408" s="1114">
        <f t="shared" si="14"/>
        <v>1.9172682982901763E-5</v>
      </c>
      <c r="L408" s="1069">
        <f t="shared" si="15"/>
        <v>0.9998506717780643</v>
      </c>
      <c r="M408" s="932" t="s">
        <v>3182</v>
      </c>
      <c r="N408" s="157"/>
      <c r="O408" s="157"/>
      <c r="P408" s="204"/>
      <c r="Q408" s="204"/>
      <c r="R408" s="204"/>
      <c r="S408" s="204"/>
    </row>
    <row r="409" spans="1:19" s="343" customFormat="1" ht="13.8" x14ac:dyDescent="0.3">
      <c r="A409" s="1052" t="s">
        <v>3861</v>
      </c>
      <c r="B409" s="1052" t="s">
        <v>4166</v>
      </c>
      <c r="C409" s="506" t="s">
        <v>3862</v>
      </c>
      <c r="D409" s="890">
        <v>1</v>
      </c>
      <c r="E409" s="1052" t="s">
        <v>60</v>
      </c>
      <c r="F409" s="10">
        <v>19.96</v>
      </c>
      <c r="G409" s="10">
        <v>19.96</v>
      </c>
      <c r="H409" s="10">
        <v>5.38</v>
      </c>
      <c r="I409" s="10"/>
      <c r="J409" s="10">
        <v>25.34</v>
      </c>
      <c r="K409" s="1114">
        <f t="shared" si="14"/>
        <v>1.84728436040582E-5</v>
      </c>
      <c r="L409" s="1069">
        <f t="shared" si="15"/>
        <v>0.99986914462166832</v>
      </c>
      <c r="M409" s="932" t="s">
        <v>3182</v>
      </c>
      <c r="N409" s="157"/>
      <c r="O409" s="157"/>
      <c r="P409" s="204"/>
      <c r="Q409" s="204"/>
      <c r="R409" s="204"/>
      <c r="S409" s="204"/>
    </row>
    <row r="410" spans="1:19" s="343" customFormat="1" ht="13.8" x14ac:dyDescent="0.3">
      <c r="A410" s="881" t="s">
        <v>2603</v>
      </c>
      <c r="B410" s="881" t="s">
        <v>3621</v>
      </c>
      <c r="C410" s="506" t="s">
        <v>2678</v>
      </c>
      <c r="D410" s="87">
        <v>2</v>
      </c>
      <c r="E410" s="1053" t="s">
        <v>60</v>
      </c>
      <c r="F410" s="10">
        <v>9.19</v>
      </c>
      <c r="G410" s="10">
        <v>18.38</v>
      </c>
      <c r="H410" s="10">
        <v>4.95</v>
      </c>
      <c r="I410" s="10"/>
      <c r="J410" s="10">
        <v>23.33</v>
      </c>
      <c r="K410" s="1114">
        <f t="shared" si="14"/>
        <v>1.700755490460449E-5</v>
      </c>
      <c r="L410" s="1069">
        <f t="shared" si="15"/>
        <v>0.99988615217657295</v>
      </c>
      <c r="M410" s="932" t="s">
        <v>3182</v>
      </c>
      <c r="N410" s="157"/>
      <c r="O410" s="157"/>
      <c r="P410" s="204"/>
      <c r="Q410" s="204"/>
      <c r="R410" s="204"/>
      <c r="S410" s="204"/>
    </row>
    <row r="411" spans="1:19" s="343" customFormat="1" ht="13.8" x14ac:dyDescent="0.25">
      <c r="A411" s="1052" t="s">
        <v>2741</v>
      </c>
      <c r="B411" s="1052" t="s">
        <v>4462</v>
      </c>
      <c r="C411" s="1056" t="s">
        <v>4460</v>
      </c>
      <c r="D411" s="87">
        <v>1.1000000000000001</v>
      </c>
      <c r="E411" s="100" t="s">
        <v>238</v>
      </c>
      <c r="F411" s="10">
        <v>16.21</v>
      </c>
      <c r="G411" s="10">
        <v>17.829999999999998</v>
      </c>
      <c r="H411" s="10">
        <v>4.8</v>
      </c>
      <c r="I411" s="10"/>
      <c r="J411" s="10">
        <v>22.63</v>
      </c>
      <c r="K411" s="1114">
        <f t="shared" si="14"/>
        <v>1.6497255357531061E-5</v>
      </c>
      <c r="L411" s="1069">
        <f t="shared" si="15"/>
        <v>0.99990264943193052</v>
      </c>
      <c r="M411" s="932" t="s">
        <v>3182</v>
      </c>
      <c r="N411" s="157"/>
      <c r="O411" s="157"/>
      <c r="P411" s="204"/>
      <c r="Q411" s="204"/>
      <c r="R411" s="204"/>
      <c r="S411" s="204"/>
    </row>
    <row r="412" spans="1:19" s="343" customFormat="1" ht="13.8" x14ac:dyDescent="0.3">
      <c r="A412" s="1052" t="s">
        <v>2599</v>
      </c>
      <c r="B412" s="1052" t="s">
        <v>2677</v>
      </c>
      <c r="C412" s="506" t="s">
        <v>2673</v>
      </c>
      <c r="D412" s="890">
        <v>1</v>
      </c>
      <c r="E412" s="112" t="s">
        <v>60</v>
      </c>
      <c r="F412" s="10">
        <v>17.66</v>
      </c>
      <c r="G412" s="10">
        <v>17.66</v>
      </c>
      <c r="H412" s="10">
        <v>4.76</v>
      </c>
      <c r="I412" s="10"/>
      <c r="J412" s="10">
        <v>22.42</v>
      </c>
      <c r="K412" s="1114">
        <f t="shared" si="14"/>
        <v>1.6344165493409034E-5</v>
      </c>
      <c r="L412" s="1114">
        <f t="shared" si="15"/>
        <v>0.99991899359742398</v>
      </c>
      <c r="M412" s="932" t="s">
        <v>3182</v>
      </c>
      <c r="N412" s="157"/>
      <c r="O412" s="157"/>
      <c r="P412" s="204"/>
      <c r="Q412" s="204"/>
      <c r="R412" s="204"/>
      <c r="S412" s="204"/>
    </row>
    <row r="413" spans="1:19" s="343" customFormat="1" ht="13.8" x14ac:dyDescent="0.25">
      <c r="A413" s="1052" t="s">
        <v>2601</v>
      </c>
      <c r="B413" s="1052" t="s">
        <v>4185</v>
      </c>
      <c r="C413" s="506" t="s">
        <v>2675</v>
      </c>
      <c r="D413" s="890">
        <v>1</v>
      </c>
      <c r="E413" s="101" t="s">
        <v>60</v>
      </c>
      <c r="F413" s="10">
        <v>17.11</v>
      </c>
      <c r="G413" s="10">
        <v>17.11</v>
      </c>
      <c r="H413" s="10">
        <v>4.6100000000000003</v>
      </c>
      <c r="I413" s="10"/>
      <c r="J413" s="10">
        <v>21.72</v>
      </c>
      <c r="K413" s="1114">
        <f t="shared" si="14"/>
        <v>1.5833865946335599E-5</v>
      </c>
      <c r="L413" s="1114">
        <f t="shared" si="15"/>
        <v>0.99993482746337037</v>
      </c>
      <c r="M413" s="932" t="s">
        <v>3182</v>
      </c>
      <c r="N413" s="157"/>
      <c r="O413" s="157"/>
      <c r="P413" s="204"/>
      <c r="Q413" s="204"/>
      <c r="R413" s="204"/>
      <c r="S413" s="204"/>
    </row>
    <row r="414" spans="1:19" s="343" customFormat="1" ht="14.4" x14ac:dyDescent="0.3">
      <c r="A414" s="120" t="s">
        <v>2833</v>
      </c>
      <c r="B414" s="120" t="s">
        <v>2647</v>
      </c>
      <c r="C414" s="506" t="s">
        <v>2641</v>
      </c>
      <c r="D414" s="890">
        <v>1</v>
      </c>
      <c r="E414" s="112" t="s">
        <v>60</v>
      </c>
      <c r="F414" s="10">
        <v>14.14</v>
      </c>
      <c r="G414" s="10">
        <v>14.14</v>
      </c>
      <c r="H414" s="10">
        <v>3.81</v>
      </c>
      <c r="I414" s="10"/>
      <c r="J414" s="10">
        <v>17.95</v>
      </c>
      <c r="K414" s="1114">
        <f t="shared" si="14"/>
        <v>1.3085538385668695E-5</v>
      </c>
      <c r="L414" s="1114">
        <f t="shared" si="15"/>
        <v>0.99994791300175601</v>
      </c>
      <c r="M414" s="932" t="s">
        <v>3182</v>
      </c>
      <c r="N414" s="157"/>
      <c r="O414" s="157"/>
      <c r="P414" s="204"/>
      <c r="Q414" s="204"/>
      <c r="R414" s="204"/>
      <c r="S414" s="204"/>
    </row>
    <row r="415" spans="1:19" s="343" customFormat="1" ht="13.8" x14ac:dyDescent="0.25">
      <c r="A415" s="891" t="s">
        <v>2594</v>
      </c>
      <c r="B415" s="891" t="s">
        <v>2665</v>
      </c>
      <c r="C415" s="506" t="s">
        <v>2664</v>
      </c>
      <c r="D415" s="890">
        <v>1</v>
      </c>
      <c r="E415" s="100" t="s">
        <v>60</v>
      </c>
      <c r="F415" s="10">
        <v>12.97</v>
      </c>
      <c r="G415" s="10">
        <v>12.97</v>
      </c>
      <c r="H415" s="10">
        <v>3.49</v>
      </c>
      <c r="I415" s="10"/>
      <c r="J415" s="10">
        <v>16.46</v>
      </c>
      <c r="K415" s="1114">
        <f t="shared" si="14"/>
        <v>1.1999329349755249E-5</v>
      </c>
      <c r="L415" s="1114">
        <f t="shared" si="15"/>
        <v>0.99995991233110582</v>
      </c>
      <c r="M415" s="932" t="s">
        <v>3182</v>
      </c>
      <c r="N415" s="157"/>
      <c r="O415" s="157"/>
      <c r="P415" s="204"/>
      <c r="Q415" s="204"/>
      <c r="R415" s="204"/>
      <c r="S415" s="204"/>
    </row>
    <row r="416" spans="1:19" s="343" customFormat="1" ht="13.8" x14ac:dyDescent="0.3">
      <c r="A416" s="1052" t="s">
        <v>2592</v>
      </c>
      <c r="B416" s="1052" t="s">
        <v>2660</v>
      </c>
      <c r="C416" s="506" t="s">
        <v>2661</v>
      </c>
      <c r="D416" s="890">
        <v>2</v>
      </c>
      <c r="E416" s="112" t="s">
        <v>60</v>
      </c>
      <c r="F416" s="10">
        <v>5.31</v>
      </c>
      <c r="G416" s="10">
        <v>10.62</v>
      </c>
      <c r="H416" s="10">
        <v>2.86</v>
      </c>
      <c r="I416" s="10"/>
      <c r="J416" s="10">
        <v>13.48</v>
      </c>
      <c r="K416" s="1114">
        <f t="shared" si="14"/>
        <v>9.8269112779283566E-6</v>
      </c>
      <c r="L416" s="1114">
        <f t="shared" si="15"/>
        <v>0.99996973924238375</v>
      </c>
      <c r="M416" s="932" t="s">
        <v>3182</v>
      </c>
      <c r="N416" s="157"/>
      <c r="O416" s="157"/>
      <c r="P416" s="204"/>
      <c r="Q416" s="204"/>
      <c r="R416" s="204"/>
      <c r="S416" s="204"/>
    </row>
    <row r="417" spans="1:19" s="343" customFormat="1" ht="13.8" x14ac:dyDescent="0.3">
      <c r="A417" s="1052" t="s">
        <v>2615</v>
      </c>
      <c r="B417" s="1052" t="s">
        <v>3031</v>
      </c>
      <c r="C417" s="506" t="s">
        <v>2549</v>
      </c>
      <c r="D417" s="87">
        <v>1</v>
      </c>
      <c r="E417" s="96" t="s">
        <v>60</v>
      </c>
      <c r="F417" s="10">
        <v>9.85</v>
      </c>
      <c r="G417" s="10">
        <v>9.85</v>
      </c>
      <c r="H417" s="10">
        <v>2.65</v>
      </c>
      <c r="I417" s="10"/>
      <c r="J417" s="10">
        <v>12.5</v>
      </c>
      <c r="K417" s="1114">
        <f t="shared" si="14"/>
        <v>9.1124919120255532E-6</v>
      </c>
      <c r="L417" s="937">
        <f t="shared" si="15"/>
        <v>0.99997885173429579</v>
      </c>
      <c r="M417" s="932" t="s">
        <v>3182</v>
      </c>
      <c r="N417" s="157"/>
      <c r="O417" s="157"/>
      <c r="P417" s="204"/>
      <c r="Q417" s="204"/>
      <c r="R417" s="204"/>
      <c r="S417" s="204"/>
    </row>
    <row r="418" spans="1:19" s="343" customFormat="1" ht="26.4" x14ac:dyDescent="0.25">
      <c r="A418" s="891" t="s">
        <v>4273</v>
      </c>
      <c r="B418" s="891" t="s">
        <v>3374</v>
      </c>
      <c r="C418" s="506" t="s">
        <v>3457</v>
      </c>
      <c r="D418" s="421">
        <v>1</v>
      </c>
      <c r="E418" s="100" t="s">
        <v>60</v>
      </c>
      <c r="F418" s="10">
        <v>8.68</v>
      </c>
      <c r="G418" s="10">
        <v>8.68</v>
      </c>
      <c r="H418" s="10">
        <v>2.33</v>
      </c>
      <c r="I418" s="10"/>
      <c r="J418" s="10">
        <v>11.01</v>
      </c>
      <c r="K418" s="1114">
        <f t="shared" si="14"/>
        <v>8.0262828761121072E-6</v>
      </c>
      <c r="L418" s="937">
        <f t="shared" si="15"/>
        <v>0.9999868780171719</v>
      </c>
      <c r="M418" s="932" t="s">
        <v>3182</v>
      </c>
      <c r="N418" s="157"/>
      <c r="O418" s="157"/>
      <c r="P418" s="204"/>
      <c r="Q418" s="204"/>
      <c r="R418" s="204"/>
      <c r="S418" s="204"/>
    </row>
    <row r="419" spans="1:19" s="343" customFormat="1" ht="13.8" x14ac:dyDescent="0.3">
      <c r="A419" s="1052" t="s">
        <v>2786</v>
      </c>
      <c r="B419" s="1052" t="s">
        <v>3029</v>
      </c>
      <c r="C419" s="1056" t="s">
        <v>4391</v>
      </c>
      <c r="D419" s="87">
        <v>8</v>
      </c>
      <c r="E419" s="96" t="s">
        <v>2701</v>
      </c>
      <c r="F419" s="10">
        <v>1.02</v>
      </c>
      <c r="G419" s="10">
        <v>8.16</v>
      </c>
      <c r="H419" s="10">
        <v>2.19</v>
      </c>
      <c r="I419" s="10"/>
      <c r="J419" s="10">
        <v>10.35</v>
      </c>
      <c r="K419" s="1114">
        <f t="shared" si="14"/>
        <v>7.5451433031571577E-6</v>
      </c>
      <c r="L419" s="937">
        <f t="shared" si="15"/>
        <v>0.99999442316047504</v>
      </c>
      <c r="M419" s="932" t="s">
        <v>3182</v>
      </c>
      <c r="N419" s="157"/>
      <c r="O419" s="157"/>
      <c r="P419" s="204"/>
      <c r="Q419" s="204"/>
      <c r="R419" s="204"/>
      <c r="S419" s="204"/>
    </row>
    <row r="420" spans="1:19" s="343" customFormat="1" ht="13.8" x14ac:dyDescent="0.3">
      <c r="A420" s="1052" t="s">
        <v>2580</v>
      </c>
      <c r="B420" s="1052" t="s">
        <v>4195</v>
      </c>
      <c r="C420" s="506" t="s">
        <v>2560</v>
      </c>
      <c r="D420" s="890">
        <v>1</v>
      </c>
      <c r="E420" s="112" t="s">
        <v>60</v>
      </c>
      <c r="F420" s="10">
        <v>6.03</v>
      </c>
      <c r="G420" s="10">
        <v>6.03</v>
      </c>
      <c r="H420" s="10">
        <v>1.62</v>
      </c>
      <c r="I420" s="10"/>
      <c r="J420" s="10">
        <v>7.65</v>
      </c>
      <c r="K420" s="1114">
        <f t="shared" si="14"/>
        <v>5.5768450501596389E-6</v>
      </c>
      <c r="L420" s="1069">
        <f t="shared" si="15"/>
        <v>1.0000000000055251</v>
      </c>
      <c r="M420" s="932" t="s">
        <v>3182</v>
      </c>
      <c r="N420" s="157"/>
      <c r="O420" s="157"/>
      <c r="P420" s="204"/>
      <c r="Q420" s="204"/>
      <c r="R420" s="204"/>
      <c r="S420" s="204"/>
    </row>
    <row r="421" spans="1:19" s="204" customFormat="1" ht="12.75" customHeight="1" x14ac:dyDescent="0.3">
      <c r="A421" s="941"/>
      <c r="B421" s="942"/>
      <c r="C421" s="942"/>
      <c r="D421" s="942"/>
      <c r="E421" s="942"/>
      <c r="F421" s="943"/>
      <c r="G421" s="946">
        <f>ROUNDDOWN(SUM(G13:G420),2)</f>
        <v>1090679.17</v>
      </c>
      <c r="H421" s="946">
        <f>ROUNDDOWN(SUM(H13:H420),2)</f>
        <v>236102.3</v>
      </c>
      <c r="I421" s="946">
        <f>ROUNDDOWN(SUM(I13:I420),2)</f>
        <v>44961.86</v>
      </c>
      <c r="J421" s="946">
        <f>ROUNDUP(SUM(J13:J420),2)-0.01</f>
        <v>1371743.33</v>
      </c>
      <c r="K421" s="1121"/>
      <c r="L421" s="1121"/>
      <c r="M421" s="947"/>
      <c r="P421" s="157"/>
      <c r="Q421" s="157"/>
      <c r="R421" s="157"/>
      <c r="S421" s="157"/>
    </row>
    <row r="422" spans="1:19" s="204" customFormat="1" ht="13.8" x14ac:dyDescent="0.3">
      <c r="A422" s="344"/>
      <c r="B422" s="344"/>
      <c r="C422" s="345"/>
      <c r="D422" s="254"/>
      <c r="E422" s="254"/>
      <c r="F422" s="254"/>
      <c r="G422" s="944" t="s">
        <v>3183</v>
      </c>
      <c r="H422" s="944" t="s">
        <v>233</v>
      </c>
      <c r="I422" s="944" t="s">
        <v>3950</v>
      </c>
      <c r="J422" s="944" t="s">
        <v>3184</v>
      </c>
      <c r="K422" s="1121"/>
      <c r="L422" s="1121"/>
      <c r="M422" s="947"/>
      <c r="N422" s="157"/>
      <c r="O422" s="157"/>
      <c r="P422" s="157"/>
      <c r="Q422" s="157"/>
      <c r="R422" s="157"/>
      <c r="S422" s="157"/>
    </row>
    <row r="423" spans="1:19" ht="13.8" x14ac:dyDescent="0.3">
      <c r="A423" s="253"/>
      <c r="B423" s="253"/>
      <c r="C423" s="254"/>
      <c r="D423" s="254"/>
      <c r="E423" s="254"/>
      <c r="F423" s="254"/>
      <c r="G423" s="1045"/>
      <c r="H423" s="254"/>
      <c r="I423" s="254"/>
      <c r="J423" s="254"/>
      <c r="L423" s="1122"/>
      <c r="M423" s="947"/>
    </row>
    <row r="424" spans="1:19" ht="13.8" x14ac:dyDescent="0.3">
      <c r="A424" s="253"/>
      <c r="B424" s="253"/>
      <c r="C424" s="254"/>
      <c r="D424" s="254"/>
      <c r="E424" s="254"/>
      <c r="F424" s="254"/>
      <c r="G424" s="252"/>
      <c r="H424" s="252"/>
      <c r="I424" s="252"/>
      <c r="J424" s="252"/>
      <c r="L424" s="1122"/>
      <c r="M424" s="947"/>
    </row>
    <row r="425" spans="1:19" ht="13.8" x14ac:dyDescent="0.3">
      <c r="A425" s="931"/>
      <c r="B425" s="51"/>
      <c r="C425" s="304" t="s">
        <v>293</v>
      </c>
      <c r="D425" s="1374" t="s">
        <v>294</v>
      </c>
      <c r="E425" s="1375"/>
      <c r="F425" s="1260"/>
      <c r="G425" s="1261"/>
      <c r="H425" s="940" t="s">
        <v>294</v>
      </c>
      <c r="I425" s="346"/>
      <c r="J425" s="346"/>
      <c r="K425" s="1123"/>
      <c r="L425" s="1122"/>
      <c r="M425" s="222"/>
    </row>
    <row r="426" spans="1:19" ht="13.8" x14ac:dyDescent="0.3">
      <c r="A426" s="1341" t="s">
        <v>296</v>
      </c>
      <c r="B426" s="1263"/>
      <c r="C426" s="1264"/>
      <c r="D426" s="306"/>
      <c r="E426" s="172"/>
      <c r="F426" s="172"/>
      <c r="G426" s="172"/>
      <c r="H426" s="56"/>
      <c r="I426" s="256"/>
      <c r="J426" s="256"/>
      <c r="K426" s="1124"/>
      <c r="L426" s="1122"/>
      <c r="M426" s="222"/>
    </row>
    <row r="427" spans="1:19" x14ac:dyDescent="0.3">
      <c r="A427" s="257"/>
      <c r="B427" s="543"/>
      <c r="C427" s="258"/>
      <c r="D427" s="255"/>
      <c r="E427" s="55"/>
      <c r="F427" s="55"/>
      <c r="G427" s="55"/>
      <c r="H427" s="60"/>
      <c r="I427" s="260"/>
      <c r="J427" s="260"/>
      <c r="K427" s="1125"/>
    </row>
    <row r="428" spans="1:19" x14ac:dyDescent="0.3">
      <c r="A428" s="1342" t="s">
        <v>297</v>
      </c>
      <c r="B428" s="1373"/>
      <c r="C428" s="1343"/>
      <c r="D428" s="261"/>
      <c r="E428" s="259"/>
      <c r="F428" s="259"/>
      <c r="G428" s="259"/>
      <c r="H428" s="63"/>
      <c r="I428" s="262"/>
      <c r="J428" s="262"/>
      <c r="K428" s="1126"/>
    </row>
    <row r="433" spans="7:7" x14ac:dyDescent="0.3">
      <c r="G433" s="1171"/>
    </row>
  </sheetData>
  <autoFilter ref="A12:M420">
    <sortState ref="A13:M414">
      <sortCondition descending="1" ref="J12:J411"/>
    </sortState>
  </autoFilter>
  <sortState ref="A13:J420">
    <sortCondition descending="1" ref="J13"/>
  </sortState>
  <mergeCells count="14">
    <mergeCell ref="A428:C428"/>
    <mergeCell ref="K10:M10"/>
    <mergeCell ref="D425:E425"/>
    <mergeCell ref="F425:G425"/>
    <mergeCell ref="A426:C426"/>
    <mergeCell ref="I1:M1"/>
    <mergeCell ref="P10:P11"/>
    <mergeCell ref="Q10:Q11"/>
    <mergeCell ref="K2:M2"/>
    <mergeCell ref="K3:M3"/>
    <mergeCell ref="K4:M4"/>
    <mergeCell ref="K7:M7"/>
    <mergeCell ref="K5:M5"/>
    <mergeCell ref="K6:M6"/>
  </mergeCells>
  <printOptions horizontalCentered="1"/>
  <pageMargins left="0.39370078740157483" right="0.39370078740157483" top="0.59055118110236227" bottom="0.39370078740157483" header="0.19685039370078741" footer="0.19685039370078741"/>
  <pageSetup paperSize="9" scale="53" fitToHeight="0" orientation="landscape" r:id="rId1"/>
  <headerFooter>
    <oddHeader>&amp;L&amp;G</oddHeader>
    <oddFooter>&amp;L&amp;"-,Regular"&amp;A&amp;R&amp;"-,Regular"Página &amp;P de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
  <sheetViews>
    <sheetView view="pageBreakPreview" topLeftCell="A10" zoomScale="70" zoomScaleNormal="82" zoomScaleSheetLayoutView="70" workbookViewId="0">
      <selection activeCell="T38" sqref="T38:W38"/>
    </sheetView>
  </sheetViews>
  <sheetFormatPr defaultRowHeight="14.4" x14ac:dyDescent="0.3"/>
  <cols>
    <col min="1" max="1" width="15.109375" style="279" customWidth="1"/>
    <col min="2" max="2" width="58.88671875" style="279" customWidth="1"/>
    <col min="3" max="3" width="21" style="279" customWidth="1"/>
    <col min="4" max="4" width="16.88671875" style="279" customWidth="1"/>
    <col min="5" max="7" width="6.109375" style="279" customWidth="1"/>
    <col min="8" max="8" width="6.33203125" style="279" customWidth="1"/>
    <col min="9" max="9" width="10.44140625" style="280" bestFit="1" customWidth="1"/>
    <col min="10" max="10" width="6.33203125" style="279" customWidth="1"/>
    <col min="11" max="12" width="6.109375" style="279" customWidth="1"/>
    <col min="13" max="13" width="6.33203125" style="279" customWidth="1"/>
    <col min="14" max="14" width="11" style="280" customWidth="1"/>
    <col min="15" max="18" width="6.109375" style="279" customWidth="1"/>
    <col min="19" max="19" width="11" style="279" customWidth="1"/>
    <col min="20" max="22" width="6.109375" style="279" customWidth="1"/>
    <col min="23" max="23" width="6" style="280" customWidth="1"/>
    <col min="24" max="24" width="11" style="279" customWidth="1"/>
    <col min="25" max="25" width="14" style="279" customWidth="1"/>
    <col min="26" max="26" width="22" style="279" customWidth="1"/>
    <col min="27" max="230" width="9.109375" style="279"/>
    <col min="231" max="231" width="15.109375" style="279" customWidth="1"/>
    <col min="232" max="232" width="31.6640625" style="279" customWidth="1"/>
    <col min="233" max="233" width="21" style="279" customWidth="1"/>
    <col min="234" max="234" width="16.88671875" style="279" customWidth="1"/>
    <col min="235" max="237" width="6.109375" style="279" customWidth="1"/>
    <col min="238" max="238" width="6.33203125" style="279" customWidth="1"/>
    <col min="239" max="239" width="10.44140625" style="279" bestFit="1" customWidth="1"/>
    <col min="240" max="242" width="6.109375" style="279" customWidth="1"/>
    <col min="243" max="243" width="6.33203125" style="279" customWidth="1"/>
    <col min="244" max="244" width="11" style="279" customWidth="1"/>
    <col min="245" max="280" width="0" style="279" hidden="1" customWidth="1"/>
    <col min="281" max="281" width="10.5546875" style="279" customWidth="1"/>
    <col min="282" max="282" width="22" style="279" customWidth="1"/>
    <col min="283" max="486" width="9.109375" style="279"/>
    <col min="487" max="487" width="15.109375" style="279" customWidth="1"/>
    <col min="488" max="488" width="31.6640625" style="279" customWidth="1"/>
    <col min="489" max="489" width="21" style="279" customWidth="1"/>
    <col min="490" max="490" width="16.88671875" style="279" customWidth="1"/>
    <col min="491" max="493" width="6.109375" style="279" customWidth="1"/>
    <col min="494" max="494" width="6.33203125" style="279" customWidth="1"/>
    <col min="495" max="495" width="10.44140625" style="279" bestFit="1" customWidth="1"/>
    <col min="496" max="498" width="6.109375" style="279" customWidth="1"/>
    <col min="499" max="499" width="6.33203125" style="279" customWidth="1"/>
    <col min="500" max="500" width="11" style="279" customWidth="1"/>
    <col min="501" max="536" width="0" style="279" hidden="1" customWidth="1"/>
    <col min="537" max="537" width="10.5546875" style="279" customWidth="1"/>
    <col min="538" max="538" width="22" style="279" customWidth="1"/>
    <col min="539" max="742" width="9.109375" style="279"/>
    <col min="743" max="743" width="15.109375" style="279" customWidth="1"/>
    <col min="744" max="744" width="31.6640625" style="279" customWidth="1"/>
    <col min="745" max="745" width="21" style="279" customWidth="1"/>
    <col min="746" max="746" width="16.88671875" style="279" customWidth="1"/>
    <col min="747" max="749" width="6.109375" style="279" customWidth="1"/>
    <col min="750" max="750" width="6.33203125" style="279" customWidth="1"/>
    <col min="751" max="751" width="10.44140625" style="279" bestFit="1" customWidth="1"/>
    <col min="752" max="754" width="6.109375" style="279" customWidth="1"/>
    <col min="755" max="755" width="6.33203125" style="279" customWidth="1"/>
    <col min="756" max="756" width="11" style="279" customWidth="1"/>
    <col min="757" max="792" width="0" style="279" hidden="1" customWidth="1"/>
    <col min="793" max="793" width="10.5546875" style="279" customWidth="1"/>
    <col min="794" max="794" width="22" style="279" customWidth="1"/>
    <col min="795" max="998" width="9.109375" style="279"/>
    <col min="999" max="999" width="15.109375" style="279" customWidth="1"/>
    <col min="1000" max="1000" width="31.6640625" style="279" customWidth="1"/>
    <col min="1001" max="1001" width="21" style="279" customWidth="1"/>
    <col min="1002" max="1002" width="16.88671875" style="279" customWidth="1"/>
    <col min="1003" max="1005" width="6.109375" style="279" customWidth="1"/>
    <col min="1006" max="1006" width="6.33203125" style="279" customWidth="1"/>
    <col min="1007" max="1007" width="10.44140625" style="279" bestFit="1" customWidth="1"/>
    <col min="1008" max="1010" width="6.109375" style="279" customWidth="1"/>
    <col min="1011" max="1011" width="6.33203125" style="279" customWidth="1"/>
    <col min="1012" max="1012" width="11" style="279" customWidth="1"/>
    <col min="1013" max="1048" width="0" style="279" hidden="1" customWidth="1"/>
    <col min="1049" max="1049" width="10.5546875" style="279" customWidth="1"/>
    <col min="1050" max="1050" width="22" style="279" customWidth="1"/>
    <col min="1051" max="1254" width="9.109375" style="279"/>
    <col min="1255" max="1255" width="15.109375" style="279" customWidth="1"/>
    <col min="1256" max="1256" width="31.6640625" style="279" customWidth="1"/>
    <col min="1257" max="1257" width="21" style="279" customWidth="1"/>
    <col min="1258" max="1258" width="16.88671875" style="279" customWidth="1"/>
    <col min="1259" max="1261" width="6.109375" style="279" customWidth="1"/>
    <col min="1262" max="1262" width="6.33203125" style="279" customWidth="1"/>
    <col min="1263" max="1263" width="10.44140625" style="279" bestFit="1" customWidth="1"/>
    <col min="1264" max="1266" width="6.109375" style="279" customWidth="1"/>
    <col min="1267" max="1267" width="6.33203125" style="279" customWidth="1"/>
    <col min="1268" max="1268" width="11" style="279" customWidth="1"/>
    <col min="1269" max="1304" width="0" style="279" hidden="1" customWidth="1"/>
    <col min="1305" max="1305" width="10.5546875" style="279" customWidth="1"/>
    <col min="1306" max="1306" width="22" style="279" customWidth="1"/>
    <col min="1307" max="1510" width="9.109375" style="279"/>
    <col min="1511" max="1511" width="15.109375" style="279" customWidth="1"/>
    <col min="1512" max="1512" width="31.6640625" style="279" customWidth="1"/>
    <col min="1513" max="1513" width="21" style="279" customWidth="1"/>
    <col min="1514" max="1514" width="16.88671875" style="279" customWidth="1"/>
    <col min="1515" max="1517" width="6.109375" style="279" customWidth="1"/>
    <col min="1518" max="1518" width="6.33203125" style="279" customWidth="1"/>
    <col min="1519" max="1519" width="10.44140625" style="279" bestFit="1" customWidth="1"/>
    <col min="1520" max="1522" width="6.109375" style="279" customWidth="1"/>
    <col min="1523" max="1523" width="6.33203125" style="279" customWidth="1"/>
    <col min="1524" max="1524" width="11" style="279" customWidth="1"/>
    <col min="1525" max="1560" width="0" style="279" hidden="1" customWidth="1"/>
    <col min="1561" max="1561" width="10.5546875" style="279" customWidth="1"/>
    <col min="1562" max="1562" width="22" style="279" customWidth="1"/>
    <col min="1563" max="1766" width="9.109375" style="279"/>
    <col min="1767" max="1767" width="15.109375" style="279" customWidth="1"/>
    <col min="1768" max="1768" width="31.6640625" style="279" customWidth="1"/>
    <col min="1769" max="1769" width="21" style="279" customWidth="1"/>
    <col min="1770" max="1770" width="16.88671875" style="279" customWidth="1"/>
    <col min="1771" max="1773" width="6.109375" style="279" customWidth="1"/>
    <col min="1774" max="1774" width="6.33203125" style="279" customWidth="1"/>
    <col min="1775" max="1775" width="10.44140625" style="279" bestFit="1" customWidth="1"/>
    <col min="1776" max="1778" width="6.109375" style="279" customWidth="1"/>
    <col min="1779" max="1779" width="6.33203125" style="279" customWidth="1"/>
    <col min="1780" max="1780" width="11" style="279" customWidth="1"/>
    <col min="1781" max="1816" width="0" style="279" hidden="1" customWidth="1"/>
    <col min="1817" max="1817" width="10.5546875" style="279" customWidth="1"/>
    <col min="1818" max="1818" width="22" style="279" customWidth="1"/>
    <col min="1819" max="2022" width="9.109375" style="279"/>
    <col min="2023" max="2023" width="15.109375" style="279" customWidth="1"/>
    <col min="2024" max="2024" width="31.6640625" style="279" customWidth="1"/>
    <col min="2025" max="2025" width="21" style="279" customWidth="1"/>
    <col min="2026" max="2026" width="16.88671875" style="279" customWidth="1"/>
    <col min="2027" max="2029" width="6.109375" style="279" customWidth="1"/>
    <col min="2030" max="2030" width="6.33203125" style="279" customWidth="1"/>
    <col min="2031" max="2031" width="10.44140625" style="279" bestFit="1" customWidth="1"/>
    <col min="2032" max="2034" width="6.109375" style="279" customWidth="1"/>
    <col min="2035" max="2035" width="6.33203125" style="279" customWidth="1"/>
    <col min="2036" max="2036" width="11" style="279" customWidth="1"/>
    <col min="2037" max="2072" width="0" style="279" hidden="1" customWidth="1"/>
    <col min="2073" max="2073" width="10.5546875" style="279" customWidth="1"/>
    <col min="2074" max="2074" width="22" style="279" customWidth="1"/>
    <col min="2075" max="2278" width="9.109375" style="279"/>
    <col min="2279" max="2279" width="15.109375" style="279" customWidth="1"/>
    <col min="2280" max="2280" width="31.6640625" style="279" customWidth="1"/>
    <col min="2281" max="2281" width="21" style="279" customWidth="1"/>
    <col min="2282" max="2282" width="16.88671875" style="279" customWidth="1"/>
    <col min="2283" max="2285" width="6.109375" style="279" customWidth="1"/>
    <col min="2286" max="2286" width="6.33203125" style="279" customWidth="1"/>
    <col min="2287" max="2287" width="10.44140625" style="279" bestFit="1" customWidth="1"/>
    <col min="2288" max="2290" width="6.109375" style="279" customWidth="1"/>
    <col min="2291" max="2291" width="6.33203125" style="279" customWidth="1"/>
    <col min="2292" max="2292" width="11" style="279" customWidth="1"/>
    <col min="2293" max="2328" width="0" style="279" hidden="1" customWidth="1"/>
    <col min="2329" max="2329" width="10.5546875" style="279" customWidth="1"/>
    <col min="2330" max="2330" width="22" style="279" customWidth="1"/>
    <col min="2331" max="2534" width="9.109375" style="279"/>
    <col min="2535" max="2535" width="15.109375" style="279" customWidth="1"/>
    <col min="2536" max="2536" width="31.6640625" style="279" customWidth="1"/>
    <col min="2537" max="2537" width="21" style="279" customWidth="1"/>
    <col min="2538" max="2538" width="16.88671875" style="279" customWidth="1"/>
    <col min="2539" max="2541" width="6.109375" style="279" customWidth="1"/>
    <col min="2542" max="2542" width="6.33203125" style="279" customWidth="1"/>
    <col min="2543" max="2543" width="10.44140625" style="279" bestFit="1" customWidth="1"/>
    <col min="2544" max="2546" width="6.109375" style="279" customWidth="1"/>
    <col min="2547" max="2547" width="6.33203125" style="279" customWidth="1"/>
    <col min="2548" max="2548" width="11" style="279" customWidth="1"/>
    <col min="2549" max="2584" width="0" style="279" hidden="1" customWidth="1"/>
    <col min="2585" max="2585" width="10.5546875" style="279" customWidth="1"/>
    <col min="2586" max="2586" width="22" style="279" customWidth="1"/>
    <col min="2587" max="2790" width="9.109375" style="279"/>
    <col min="2791" max="2791" width="15.109375" style="279" customWidth="1"/>
    <col min="2792" max="2792" width="31.6640625" style="279" customWidth="1"/>
    <col min="2793" max="2793" width="21" style="279" customWidth="1"/>
    <col min="2794" max="2794" width="16.88671875" style="279" customWidth="1"/>
    <col min="2795" max="2797" width="6.109375" style="279" customWidth="1"/>
    <col min="2798" max="2798" width="6.33203125" style="279" customWidth="1"/>
    <col min="2799" max="2799" width="10.44140625" style="279" bestFit="1" customWidth="1"/>
    <col min="2800" max="2802" width="6.109375" style="279" customWidth="1"/>
    <col min="2803" max="2803" width="6.33203125" style="279" customWidth="1"/>
    <col min="2804" max="2804" width="11" style="279" customWidth="1"/>
    <col min="2805" max="2840" width="0" style="279" hidden="1" customWidth="1"/>
    <col min="2841" max="2841" width="10.5546875" style="279" customWidth="1"/>
    <col min="2842" max="2842" width="22" style="279" customWidth="1"/>
    <col min="2843" max="3046" width="9.109375" style="279"/>
    <col min="3047" max="3047" width="15.109375" style="279" customWidth="1"/>
    <col min="3048" max="3048" width="31.6640625" style="279" customWidth="1"/>
    <col min="3049" max="3049" width="21" style="279" customWidth="1"/>
    <col min="3050" max="3050" width="16.88671875" style="279" customWidth="1"/>
    <col min="3051" max="3053" width="6.109375" style="279" customWidth="1"/>
    <col min="3054" max="3054" width="6.33203125" style="279" customWidth="1"/>
    <col min="3055" max="3055" width="10.44140625" style="279" bestFit="1" customWidth="1"/>
    <col min="3056" max="3058" width="6.109375" style="279" customWidth="1"/>
    <col min="3059" max="3059" width="6.33203125" style="279" customWidth="1"/>
    <col min="3060" max="3060" width="11" style="279" customWidth="1"/>
    <col min="3061" max="3096" width="0" style="279" hidden="1" customWidth="1"/>
    <col min="3097" max="3097" width="10.5546875" style="279" customWidth="1"/>
    <col min="3098" max="3098" width="22" style="279" customWidth="1"/>
    <col min="3099" max="3302" width="9.109375" style="279"/>
    <col min="3303" max="3303" width="15.109375" style="279" customWidth="1"/>
    <col min="3304" max="3304" width="31.6640625" style="279" customWidth="1"/>
    <col min="3305" max="3305" width="21" style="279" customWidth="1"/>
    <col min="3306" max="3306" width="16.88671875" style="279" customWidth="1"/>
    <col min="3307" max="3309" width="6.109375" style="279" customWidth="1"/>
    <col min="3310" max="3310" width="6.33203125" style="279" customWidth="1"/>
    <col min="3311" max="3311" width="10.44140625" style="279" bestFit="1" customWidth="1"/>
    <col min="3312" max="3314" width="6.109375" style="279" customWidth="1"/>
    <col min="3315" max="3315" width="6.33203125" style="279" customWidth="1"/>
    <col min="3316" max="3316" width="11" style="279" customWidth="1"/>
    <col min="3317" max="3352" width="0" style="279" hidden="1" customWidth="1"/>
    <col min="3353" max="3353" width="10.5546875" style="279" customWidth="1"/>
    <col min="3354" max="3354" width="22" style="279" customWidth="1"/>
    <col min="3355" max="3558" width="9.109375" style="279"/>
    <col min="3559" max="3559" width="15.109375" style="279" customWidth="1"/>
    <col min="3560" max="3560" width="31.6640625" style="279" customWidth="1"/>
    <col min="3561" max="3561" width="21" style="279" customWidth="1"/>
    <col min="3562" max="3562" width="16.88671875" style="279" customWidth="1"/>
    <col min="3563" max="3565" width="6.109375" style="279" customWidth="1"/>
    <col min="3566" max="3566" width="6.33203125" style="279" customWidth="1"/>
    <col min="3567" max="3567" width="10.44140625" style="279" bestFit="1" customWidth="1"/>
    <col min="3568" max="3570" width="6.109375" style="279" customWidth="1"/>
    <col min="3571" max="3571" width="6.33203125" style="279" customWidth="1"/>
    <col min="3572" max="3572" width="11" style="279" customWidth="1"/>
    <col min="3573" max="3608" width="0" style="279" hidden="1" customWidth="1"/>
    <col min="3609" max="3609" width="10.5546875" style="279" customWidth="1"/>
    <col min="3610" max="3610" width="22" style="279" customWidth="1"/>
    <col min="3611" max="3814" width="9.109375" style="279"/>
    <col min="3815" max="3815" width="15.109375" style="279" customWidth="1"/>
    <col min="3816" max="3816" width="31.6640625" style="279" customWidth="1"/>
    <col min="3817" max="3817" width="21" style="279" customWidth="1"/>
    <col min="3818" max="3818" width="16.88671875" style="279" customWidth="1"/>
    <col min="3819" max="3821" width="6.109375" style="279" customWidth="1"/>
    <col min="3822" max="3822" width="6.33203125" style="279" customWidth="1"/>
    <col min="3823" max="3823" width="10.44140625" style="279" bestFit="1" customWidth="1"/>
    <col min="3824" max="3826" width="6.109375" style="279" customWidth="1"/>
    <col min="3827" max="3827" width="6.33203125" style="279" customWidth="1"/>
    <col min="3828" max="3828" width="11" style="279" customWidth="1"/>
    <col min="3829" max="3864" width="0" style="279" hidden="1" customWidth="1"/>
    <col min="3865" max="3865" width="10.5546875" style="279" customWidth="1"/>
    <col min="3866" max="3866" width="22" style="279" customWidth="1"/>
    <col min="3867" max="4070" width="9.109375" style="279"/>
    <col min="4071" max="4071" width="15.109375" style="279" customWidth="1"/>
    <col min="4072" max="4072" width="31.6640625" style="279" customWidth="1"/>
    <col min="4073" max="4073" width="21" style="279" customWidth="1"/>
    <col min="4074" max="4074" width="16.88671875" style="279" customWidth="1"/>
    <col min="4075" max="4077" width="6.109375" style="279" customWidth="1"/>
    <col min="4078" max="4078" width="6.33203125" style="279" customWidth="1"/>
    <col min="4079" max="4079" width="10.44140625" style="279" bestFit="1" customWidth="1"/>
    <col min="4080" max="4082" width="6.109375" style="279" customWidth="1"/>
    <col min="4083" max="4083" width="6.33203125" style="279" customWidth="1"/>
    <col min="4084" max="4084" width="11" style="279" customWidth="1"/>
    <col min="4085" max="4120" width="0" style="279" hidden="1" customWidth="1"/>
    <col min="4121" max="4121" width="10.5546875" style="279" customWidth="1"/>
    <col min="4122" max="4122" width="22" style="279" customWidth="1"/>
    <col min="4123" max="4326" width="9.109375" style="279"/>
    <col min="4327" max="4327" width="15.109375" style="279" customWidth="1"/>
    <col min="4328" max="4328" width="31.6640625" style="279" customWidth="1"/>
    <col min="4329" max="4329" width="21" style="279" customWidth="1"/>
    <col min="4330" max="4330" width="16.88671875" style="279" customWidth="1"/>
    <col min="4331" max="4333" width="6.109375" style="279" customWidth="1"/>
    <col min="4334" max="4334" width="6.33203125" style="279" customWidth="1"/>
    <col min="4335" max="4335" width="10.44140625" style="279" bestFit="1" customWidth="1"/>
    <col min="4336" max="4338" width="6.109375" style="279" customWidth="1"/>
    <col min="4339" max="4339" width="6.33203125" style="279" customWidth="1"/>
    <col min="4340" max="4340" width="11" style="279" customWidth="1"/>
    <col min="4341" max="4376" width="0" style="279" hidden="1" customWidth="1"/>
    <col min="4377" max="4377" width="10.5546875" style="279" customWidth="1"/>
    <col min="4378" max="4378" width="22" style="279" customWidth="1"/>
    <col min="4379" max="4582" width="9.109375" style="279"/>
    <col min="4583" max="4583" width="15.109375" style="279" customWidth="1"/>
    <col min="4584" max="4584" width="31.6640625" style="279" customWidth="1"/>
    <col min="4585" max="4585" width="21" style="279" customWidth="1"/>
    <col min="4586" max="4586" width="16.88671875" style="279" customWidth="1"/>
    <col min="4587" max="4589" width="6.109375" style="279" customWidth="1"/>
    <col min="4590" max="4590" width="6.33203125" style="279" customWidth="1"/>
    <col min="4591" max="4591" width="10.44140625" style="279" bestFit="1" customWidth="1"/>
    <col min="4592" max="4594" width="6.109375" style="279" customWidth="1"/>
    <col min="4595" max="4595" width="6.33203125" style="279" customWidth="1"/>
    <col min="4596" max="4596" width="11" style="279" customWidth="1"/>
    <col min="4597" max="4632" width="0" style="279" hidden="1" customWidth="1"/>
    <col min="4633" max="4633" width="10.5546875" style="279" customWidth="1"/>
    <col min="4634" max="4634" width="22" style="279" customWidth="1"/>
    <col min="4635" max="4838" width="9.109375" style="279"/>
    <col min="4839" max="4839" width="15.109375" style="279" customWidth="1"/>
    <col min="4840" max="4840" width="31.6640625" style="279" customWidth="1"/>
    <col min="4841" max="4841" width="21" style="279" customWidth="1"/>
    <col min="4842" max="4842" width="16.88671875" style="279" customWidth="1"/>
    <col min="4843" max="4845" width="6.109375" style="279" customWidth="1"/>
    <col min="4846" max="4846" width="6.33203125" style="279" customWidth="1"/>
    <col min="4847" max="4847" width="10.44140625" style="279" bestFit="1" customWidth="1"/>
    <col min="4848" max="4850" width="6.109375" style="279" customWidth="1"/>
    <col min="4851" max="4851" width="6.33203125" style="279" customWidth="1"/>
    <col min="4852" max="4852" width="11" style="279" customWidth="1"/>
    <col min="4853" max="4888" width="0" style="279" hidden="1" customWidth="1"/>
    <col min="4889" max="4889" width="10.5546875" style="279" customWidth="1"/>
    <col min="4890" max="4890" width="22" style="279" customWidth="1"/>
    <col min="4891" max="5094" width="9.109375" style="279"/>
    <col min="5095" max="5095" width="15.109375" style="279" customWidth="1"/>
    <col min="5096" max="5096" width="31.6640625" style="279" customWidth="1"/>
    <col min="5097" max="5097" width="21" style="279" customWidth="1"/>
    <col min="5098" max="5098" width="16.88671875" style="279" customWidth="1"/>
    <col min="5099" max="5101" width="6.109375" style="279" customWidth="1"/>
    <col min="5102" max="5102" width="6.33203125" style="279" customWidth="1"/>
    <col min="5103" max="5103" width="10.44140625" style="279" bestFit="1" customWidth="1"/>
    <col min="5104" max="5106" width="6.109375" style="279" customWidth="1"/>
    <col min="5107" max="5107" width="6.33203125" style="279" customWidth="1"/>
    <col min="5108" max="5108" width="11" style="279" customWidth="1"/>
    <col min="5109" max="5144" width="0" style="279" hidden="1" customWidth="1"/>
    <col min="5145" max="5145" width="10.5546875" style="279" customWidth="1"/>
    <col min="5146" max="5146" width="22" style="279" customWidth="1"/>
    <col min="5147" max="5350" width="9.109375" style="279"/>
    <col min="5351" max="5351" width="15.109375" style="279" customWidth="1"/>
    <col min="5352" max="5352" width="31.6640625" style="279" customWidth="1"/>
    <col min="5353" max="5353" width="21" style="279" customWidth="1"/>
    <col min="5354" max="5354" width="16.88671875" style="279" customWidth="1"/>
    <col min="5355" max="5357" width="6.109375" style="279" customWidth="1"/>
    <col min="5358" max="5358" width="6.33203125" style="279" customWidth="1"/>
    <col min="5359" max="5359" width="10.44140625" style="279" bestFit="1" customWidth="1"/>
    <col min="5360" max="5362" width="6.109375" style="279" customWidth="1"/>
    <col min="5363" max="5363" width="6.33203125" style="279" customWidth="1"/>
    <col min="5364" max="5364" width="11" style="279" customWidth="1"/>
    <col min="5365" max="5400" width="0" style="279" hidden="1" customWidth="1"/>
    <col min="5401" max="5401" width="10.5546875" style="279" customWidth="1"/>
    <col min="5402" max="5402" width="22" style="279" customWidth="1"/>
    <col min="5403" max="5606" width="9.109375" style="279"/>
    <col min="5607" max="5607" width="15.109375" style="279" customWidth="1"/>
    <col min="5608" max="5608" width="31.6640625" style="279" customWidth="1"/>
    <col min="5609" max="5609" width="21" style="279" customWidth="1"/>
    <col min="5610" max="5610" width="16.88671875" style="279" customWidth="1"/>
    <col min="5611" max="5613" width="6.109375" style="279" customWidth="1"/>
    <col min="5614" max="5614" width="6.33203125" style="279" customWidth="1"/>
    <col min="5615" max="5615" width="10.44140625" style="279" bestFit="1" customWidth="1"/>
    <col min="5616" max="5618" width="6.109375" style="279" customWidth="1"/>
    <col min="5619" max="5619" width="6.33203125" style="279" customWidth="1"/>
    <col min="5620" max="5620" width="11" style="279" customWidth="1"/>
    <col min="5621" max="5656" width="0" style="279" hidden="1" customWidth="1"/>
    <col min="5657" max="5657" width="10.5546875" style="279" customWidth="1"/>
    <col min="5658" max="5658" width="22" style="279" customWidth="1"/>
    <col min="5659" max="5862" width="9.109375" style="279"/>
    <col min="5863" max="5863" width="15.109375" style="279" customWidth="1"/>
    <col min="5864" max="5864" width="31.6640625" style="279" customWidth="1"/>
    <col min="5865" max="5865" width="21" style="279" customWidth="1"/>
    <col min="5866" max="5866" width="16.88671875" style="279" customWidth="1"/>
    <col min="5867" max="5869" width="6.109375" style="279" customWidth="1"/>
    <col min="5870" max="5870" width="6.33203125" style="279" customWidth="1"/>
    <col min="5871" max="5871" width="10.44140625" style="279" bestFit="1" customWidth="1"/>
    <col min="5872" max="5874" width="6.109375" style="279" customWidth="1"/>
    <col min="5875" max="5875" width="6.33203125" style="279" customWidth="1"/>
    <col min="5876" max="5876" width="11" style="279" customWidth="1"/>
    <col min="5877" max="5912" width="0" style="279" hidden="1" customWidth="1"/>
    <col min="5913" max="5913" width="10.5546875" style="279" customWidth="1"/>
    <col min="5914" max="5914" width="22" style="279" customWidth="1"/>
    <col min="5915" max="6118" width="9.109375" style="279"/>
    <col min="6119" max="6119" width="15.109375" style="279" customWidth="1"/>
    <col min="6120" max="6120" width="31.6640625" style="279" customWidth="1"/>
    <col min="6121" max="6121" width="21" style="279" customWidth="1"/>
    <col min="6122" max="6122" width="16.88671875" style="279" customWidth="1"/>
    <col min="6123" max="6125" width="6.109375" style="279" customWidth="1"/>
    <col min="6126" max="6126" width="6.33203125" style="279" customWidth="1"/>
    <col min="6127" max="6127" width="10.44140625" style="279" bestFit="1" customWidth="1"/>
    <col min="6128" max="6130" width="6.109375" style="279" customWidth="1"/>
    <col min="6131" max="6131" width="6.33203125" style="279" customWidth="1"/>
    <col min="6132" max="6132" width="11" style="279" customWidth="1"/>
    <col min="6133" max="6168" width="0" style="279" hidden="1" customWidth="1"/>
    <col min="6169" max="6169" width="10.5546875" style="279" customWidth="1"/>
    <col min="6170" max="6170" width="22" style="279" customWidth="1"/>
    <col min="6171" max="6374" width="9.109375" style="279"/>
    <col min="6375" max="6375" width="15.109375" style="279" customWidth="1"/>
    <col min="6376" max="6376" width="31.6640625" style="279" customWidth="1"/>
    <col min="6377" max="6377" width="21" style="279" customWidth="1"/>
    <col min="6378" max="6378" width="16.88671875" style="279" customWidth="1"/>
    <col min="6379" max="6381" width="6.109375" style="279" customWidth="1"/>
    <col min="6382" max="6382" width="6.33203125" style="279" customWidth="1"/>
    <col min="6383" max="6383" width="10.44140625" style="279" bestFit="1" customWidth="1"/>
    <col min="6384" max="6386" width="6.109375" style="279" customWidth="1"/>
    <col min="6387" max="6387" width="6.33203125" style="279" customWidth="1"/>
    <col min="6388" max="6388" width="11" style="279" customWidth="1"/>
    <col min="6389" max="6424" width="0" style="279" hidden="1" customWidth="1"/>
    <col min="6425" max="6425" width="10.5546875" style="279" customWidth="1"/>
    <col min="6426" max="6426" width="22" style="279" customWidth="1"/>
    <col min="6427" max="6630" width="9.109375" style="279"/>
    <col min="6631" max="6631" width="15.109375" style="279" customWidth="1"/>
    <col min="6632" max="6632" width="31.6640625" style="279" customWidth="1"/>
    <col min="6633" max="6633" width="21" style="279" customWidth="1"/>
    <col min="6634" max="6634" width="16.88671875" style="279" customWidth="1"/>
    <col min="6635" max="6637" width="6.109375" style="279" customWidth="1"/>
    <col min="6638" max="6638" width="6.33203125" style="279" customWidth="1"/>
    <col min="6639" max="6639" width="10.44140625" style="279" bestFit="1" customWidth="1"/>
    <col min="6640" max="6642" width="6.109375" style="279" customWidth="1"/>
    <col min="6643" max="6643" width="6.33203125" style="279" customWidth="1"/>
    <col min="6644" max="6644" width="11" style="279" customWidth="1"/>
    <col min="6645" max="6680" width="0" style="279" hidden="1" customWidth="1"/>
    <col min="6681" max="6681" width="10.5546875" style="279" customWidth="1"/>
    <col min="6682" max="6682" width="22" style="279" customWidth="1"/>
    <col min="6683" max="6886" width="9.109375" style="279"/>
    <col min="6887" max="6887" width="15.109375" style="279" customWidth="1"/>
    <col min="6888" max="6888" width="31.6640625" style="279" customWidth="1"/>
    <col min="6889" max="6889" width="21" style="279" customWidth="1"/>
    <col min="6890" max="6890" width="16.88671875" style="279" customWidth="1"/>
    <col min="6891" max="6893" width="6.109375" style="279" customWidth="1"/>
    <col min="6894" max="6894" width="6.33203125" style="279" customWidth="1"/>
    <col min="6895" max="6895" width="10.44140625" style="279" bestFit="1" customWidth="1"/>
    <col min="6896" max="6898" width="6.109375" style="279" customWidth="1"/>
    <col min="6899" max="6899" width="6.33203125" style="279" customWidth="1"/>
    <col min="6900" max="6900" width="11" style="279" customWidth="1"/>
    <col min="6901" max="6936" width="0" style="279" hidden="1" customWidth="1"/>
    <col min="6937" max="6937" width="10.5546875" style="279" customWidth="1"/>
    <col min="6938" max="6938" width="22" style="279" customWidth="1"/>
    <col min="6939" max="7142" width="9.109375" style="279"/>
    <col min="7143" max="7143" width="15.109375" style="279" customWidth="1"/>
    <col min="7144" max="7144" width="31.6640625" style="279" customWidth="1"/>
    <col min="7145" max="7145" width="21" style="279" customWidth="1"/>
    <col min="7146" max="7146" width="16.88671875" style="279" customWidth="1"/>
    <col min="7147" max="7149" width="6.109375" style="279" customWidth="1"/>
    <col min="7150" max="7150" width="6.33203125" style="279" customWidth="1"/>
    <col min="7151" max="7151" width="10.44140625" style="279" bestFit="1" customWidth="1"/>
    <col min="7152" max="7154" width="6.109375" style="279" customWidth="1"/>
    <col min="7155" max="7155" width="6.33203125" style="279" customWidth="1"/>
    <col min="7156" max="7156" width="11" style="279" customWidth="1"/>
    <col min="7157" max="7192" width="0" style="279" hidden="1" customWidth="1"/>
    <col min="7193" max="7193" width="10.5546875" style="279" customWidth="1"/>
    <col min="7194" max="7194" width="22" style="279" customWidth="1"/>
    <col min="7195" max="7398" width="9.109375" style="279"/>
    <col min="7399" max="7399" width="15.109375" style="279" customWidth="1"/>
    <col min="7400" max="7400" width="31.6640625" style="279" customWidth="1"/>
    <col min="7401" max="7401" width="21" style="279" customWidth="1"/>
    <col min="7402" max="7402" width="16.88671875" style="279" customWidth="1"/>
    <col min="7403" max="7405" width="6.109375" style="279" customWidth="1"/>
    <col min="7406" max="7406" width="6.33203125" style="279" customWidth="1"/>
    <col min="7407" max="7407" width="10.44140625" style="279" bestFit="1" customWidth="1"/>
    <col min="7408" max="7410" width="6.109375" style="279" customWidth="1"/>
    <col min="7411" max="7411" width="6.33203125" style="279" customWidth="1"/>
    <col min="7412" max="7412" width="11" style="279" customWidth="1"/>
    <col min="7413" max="7448" width="0" style="279" hidden="1" customWidth="1"/>
    <col min="7449" max="7449" width="10.5546875" style="279" customWidth="1"/>
    <col min="7450" max="7450" width="22" style="279" customWidth="1"/>
    <col min="7451" max="7654" width="9.109375" style="279"/>
    <col min="7655" max="7655" width="15.109375" style="279" customWidth="1"/>
    <col min="7656" max="7656" width="31.6640625" style="279" customWidth="1"/>
    <col min="7657" max="7657" width="21" style="279" customWidth="1"/>
    <col min="7658" max="7658" width="16.88671875" style="279" customWidth="1"/>
    <col min="7659" max="7661" width="6.109375" style="279" customWidth="1"/>
    <col min="7662" max="7662" width="6.33203125" style="279" customWidth="1"/>
    <col min="7663" max="7663" width="10.44140625" style="279" bestFit="1" customWidth="1"/>
    <col min="7664" max="7666" width="6.109375" style="279" customWidth="1"/>
    <col min="7667" max="7667" width="6.33203125" style="279" customWidth="1"/>
    <col min="7668" max="7668" width="11" style="279" customWidth="1"/>
    <col min="7669" max="7704" width="0" style="279" hidden="1" customWidth="1"/>
    <col min="7705" max="7705" width="10.5546875" style="279" customWidth="1"/>
    <col min="7706" max="7706" width="22" style="279" customWidth="1"/>
    <col min="7707" max="7910" width="9.109375" style="279"/>
    <col min="7911" max="7911" width="15.109375" style="279" customWidth="1"/>
    <col min="7912" max="7912" width="31.6640625" style="279" customWidth="1"/>
    <col min="7913" max="7913" width="21" style="279" customWidth="1"/>
    <col min="7914" max="7914" width="16.88671875" style="279" customWidth="1"/>
    <col min="7915" max="7917" width="6.109375" style="279" customWidth="1"/>
    <col min="7918" max="7918" width="6.33203125" style="279" customWidth="1"/>
    <col min="7919" max="7919" width="10.44140625" style="279" bestFit="1" customWidth="1"/>
    <col min="7920" max="7922" width="6.109375" style="279" customWidth="1"/>
    <col min="7923" max="7923" width="6.33203125" style="279" customWidth="1"/>
    <col min="7924" max="7924" width="11" style="279" customWidth="1"/>
    <col min="7925" max="7960" width="0" style="279" hidden="1" customWidth="1"/>
    <col min="7961" max="7961" width="10.5546875" style="279" customWidth="1"/>
    <col min="7962" max="7962" width="22" style="279" customWidth="1"/>
    <col min="7963" max="8166" width="9.109375" style="279"/>
    <col min="8167" max="8167" width="15.109375" style="279" customWidth="1"/>
    <col min="8168" max="8168" width="31.6640625" style="279" customWidth="1"/>
    <col min="8169" max="8169" width="21" style="279" customWidth="1"/>
    <col min="8170" max="8170" width="16.88671875" style="279" customWidth="1"/>
    <col min="8171" max="8173" width="6.109375" style="279" customWidth="1"/>
    <col min="8174" max="8174" width="6.33203125" style="279" customWidth="1"/>
    <col min="8175" max="8175" width="10.44140625" style="279" bestFit="1" customWidth="1"/>
    <col min="8176" max="8178" width="6.109375" style="279" customWidth="1"/>
    <col min="8179" max="8179" width="6.33203125" style="279" customWidth="1"/>
    <col min="8180" max="8180" width="11" style="279" customWidth="1"/>
    <col min="8181" max="8216" width="0" style="279" hidden="1" customWidth="1"/>
    <col min="8217" max="8217" width="10.5546875" style="279" customWidth="1"/>
    <col min="8218" max="8218" width="22" style="279" customWidth="1"/>
    <col min="8219" max="8422" width="9.109375" style="279"/>
    <col min="8423" max="8423" width="15.109375" style="279" customWidth="1"/>
    <col min="8424" max="8424" width="31.6640625" style="279" customWidth="1"/>
    <col min="8425" max="8425" width="21" style="279" customWidth="1"/>
    <col min="8426" max="8426" width="16.88671875" style="279" customWidth="1"/>
    <col min="8427" max="8429" width="6.109375" style="279" customWidth="1"/>
    <col min="8430" max="8430" width="6.33203125" style="279" customWidth="1"/>
    <col min="8431" max="8431" width="10.44140625" style="279" bestFit="1" customWidth="1"/>
    <col min="8432" max="8434" width="6.109375" style="279" customWidth="1"/>
    <col min="8435" max="8435" width="6.33203125" style="279" customWidth="1"/>
    <col min="8436" max="8436" width="11" style="279" customWidth="1"/>
    <col min="8437" max="8472" width="0" style="279" hidden="1" customWidth="1"/>
    <col min="8473" max="8473" width="10.5546875" style="279" customWidth="1"/>
    <col min="8474" max="8474" width="22" style="279" customWidth="1"/>
    <col min="8475" max="8678" width="9.109375" style="279"/>
    <col min="8679" max="8679" width="15.109375" style="279" customWidth="1"/>
    <col min="8680" max="8680" width="31.6640625" style="279" customWidth="1"/>
    <col min="8681" max="8681" width="21" style="279" customWidth="1"/>
    <col min="8682" max="8682" width="16.88671875" style="279" customWidth="1"/>
    <col min="8683" max="8685" width="6.109375" style="279" customWidth="1"/>
    <col min="8686" max="8686" width="6.33203125" style="279" customWidth="1"/>
    <col min="8687" max="8687" width="10.44140625" style="279" bestFit="1" customWidth="1"/>
    <col min="8688" max="8690" width="6.109375" style="279" customWidth="1"/>
    <col min="8691" max="8691" width="6.33203125" style="279" customWidth="1"/>
    <col min="8692" max="8692" width="11" style="279" customWidth="1"/>
    <col min="8693" max="8728" width="0" style="279" hidden="1" customWidth="1"/>
    <col min="8729" max="8729" width="10.5546875" style="279" customWidth="1"/>
    <col min="8730" max="8730" width="22" style="279" customWidth="1"/>
    <col min="8731" max="8934" width="9.109375" style="279"/>
    <col min="8935" max="8935" width="15.109375" style="279" customWidth="1"/>
    <col min="8936" max="8936" width="31.6640625" style="279" customWidth="1"/>
    <col min="8937" max="8937" width="21" style="279" customWidth="1"/>
    <col min="8938" max="8938" width="16.88671875" style="279" customWidth="1"/>
    <col min="8939" max="8941" width="6.109375" style="279" customWidth="1"/>
    <col min="8942" max="8942" width="6.33203125" style="279" customWidth="1"/>
    <col min="8943" max="8943" width="10.44140625" style="279" bestFit="1" customWidth="1"/>
    <col min="8944" max="8946" width="6.109375" style="279" customWidth="1"/>
    <col min="8947" max="8947" width="6.33203125" style="279" customWidth="1"/>
    <col min="8948" max="8948" width="11" style="279" customWidth="1"/>
    <col min="8949" max="8984" width="0" style="279" hidden="1" customWidth="1"/>
    <col min="8985" max="8985" width="10.5546875" style="279" customWidth="1"/>
    <col min="8986" max="8986" width="22" style="279" customWidth="1"/>
    <col min="8987" max="9190" width="9.109375" style="279"/>
    <col min="9191" max="9191" width="15.109375" style="279" customWidth="1"/>
    <col min="9192" max="9192" width="31.6640625" style="279" customWidth="1"/>
    <col min="9193" max="9193" width="21" style="279" customWidth="1"/>
    <col min="9194" max="9194" width="16.88671875" style="279" customWidth="1"/>
    <col min="9195" max="9197" width="6.109375" style="279" customWidth="1"/>
    <col min="9198" max="9198" width="6.33203125" style="279" customWidth="1"/>
    <col min="9199" max="9199" width="10.44140625" style="279" bestFit="1" customWidth="1"/>
    <col min="9200" max="9202" width="6.109375" style="279" customWidth="1"/>
    <col min="9203" max="9203" width="6.33203125" style="279" customWidth="1"/>
    <col min="9204" max="9204" width="11" style="279" customWidth="1"/>
    <col min="9205" max="9240" width="0" style="279" hidden="1" customWidth="1"/>
    <col min="9241" max="9241" width="10.5546875" style="279" customWidth="1"/>
    <col min="9242" max="9242" width="22" style="279" customWidth="1"/>
    <col min="9243" max="9446" width="9.109375" style="279"/>
    <col min="9447" max="9447" width="15.109375" style="279" customWidth="1"/>
    <col min="9448" max="9448" width="31.6640625" style="279" customWidth="1"/>
    <col min="9449" max="9449" width="21" style="279" customWidth="1"/>
    <col min="9450" max="9450" width="16.88671875" style="279" customWidth="1"/>
    <col min="9451" max="9453" width="6.109375" style="279" customWidth="1"/>
    <col min="9454" max="9454" width="6.33203125" style="279" customWidth="1"/>
    <col min="9455" max="9455" width="10.44140625" style="279" bestFit="1" customWidth="1"/>
    <col min="9456" max="9458" width="6.109375" style="279" customWidth="1"/>
    <col min="9459" max="9459" width="6.33203125" style="279" customWidth="1"/>
    <col min="9460" max="9460" width="11" style="279" customWidth="1"/>
    <col min="9461" max="9496" width="0" style="279" hidden="1" customWidth="1"/>
    <col min="9497" max="9497" width="10.5546875" style="279" customWidth="1"/>
    <col min="9498" max="9498" width="22" style="279" customWidth="1"/>
    <col min="9499" max="9702" width="9.109375" style="279"/>
    <col min="9703" max="9703" width="15.109375" style="279" customWidth="1"/>
    <col min="9704" max="9704" width="31.6640625" style="279" customWidth="1"/>
    <col min="9705" max="9705" width="21" style="279" customWidth="1"/>
    <col min="9706" max="9706" width="16.88671875" style="279" customWidth="1"/>
    <col min="9707" max="9709" width="6.109375" style="279" customWidth="1"/>
    <col min="9710" max="9710" width="6.33203125" style="279" customWidth="1"/>
    <col min="9711" max="9711" width="10.44140625" style="279" bestFit="1" customWidth="1"/>
    <col min="9712" max="9714" width="6.109375" style="279" customWidth="1"/>
    <col min="9715" max="9715" width="6.33203125" style="279" customWidth="1"/>
    <col min="9716" max="9716" width="11" style="279" customWidth="1"/>
    <col min="9717" max="9752" width="0" style="279" hidden="1" customWidth="1"/>
    <col min="9753" max="9753" width="10.5546875" style="279" customWidth="1"/>
    <col min="9754" max="9754" width="22" style="279" customWidth="1"/>
    <col min="9755" max="9958" width="9.109375" style="279"/>
    <col min="9959" max="9959" width="15.109375" style="279" customWidth="1"/>
    <col min="9960" max="9960" width="31.6640625" style="279" customWidth="1"/>
    <col min="9961" max="9961" width="21" style="279" customWidth="1"/>
    <col min="9962" max="9962" width="16.88671875" style="279" customWidth="1"/>
    <col min="9963" max="9965" width="6.109375" style="279" customWidth="1"/>
    <col min="9966" max="9966" width="6.33203125" style="279" customWidth="1"/>
    <col min="9967" max="9967" width="10.44140625" style="279" bestFit="1" customWidth="1"/>
    <col min="9968" max="9970" width="6.109375" style="279" customWidth="1"/>
    <col min="9971" max="9971" width="6.33203125" style="279" customWidth="1"/>
    <col min="9972" max="9972" width="11" style="279" customWidth="1"/>
    <col min="9973" max="10008" width="0" style="279" hidden="1" customWidth="1"/>
    <col min="10009" max="10009" width="10.5546875" style="279" customWidth="1"/>
    <col min="10010" max="10010" width="22" style="279" customWidth="1"/>
    <col min="10011" max="10214" width="9.109375" style="279"/>
    <col min="10215" max="10215" width="15.109375" style="279" customWidth="1"/>
    <col min="10216" max="10216" width="31.6640625" style="279" customWidth="1"/>
    <col min="10217" max="10217" width="21" style="279" customWidth="1"/>
    <col min="10218" max="10218" width="16.88671875" style="279" customWidth="1"/>
    <col min="10219" max="10221" width="6.109375" style="279" customWidth="1"/>
    <col min="10222" max="10222" width="6.33203125" style="279" customWidth="1"/>
    <col min="10223" max="10223" width="10.44140625" style="279" bestFit="1" customWidth="1"/>
    <col min="10224" max="10226" width="6.109375" style="279" customWidth="1"/>
    <col min="10227" max="10227" width="6.33203125" style="279" customWidth="1"/>
    <col min="10228" max="10228" width="11" style="279" customWidth="1"/>
    <col min="10229" max="10264" width="0" style="279" hidden="1" customWidth="1"/>
    <col min="10265" max="10265" width="10.5546875" style="279" customWidth="1"/>
    <col min="10266" max="10266" width="22" style="279" customWidth="1"/>
    <col min="10267" max="10470" width="9.109375" style="279"/>
    <col min="10471" max="10471" width="15.109375" style="279" customWidth="1"/>
    <col min="10472" max="10472" width="31.6640625" style="279" customWidth="1"/>
    <col min="10473" max="10473" width="21" style="279" customWidth="1"/>
    <col min="10474" max="10474" width="16.88671875" style="279" customWidth="1"/>
    <col min="10475" max="10477" width="6.109375" style="279" customWidth="1"/>
    <col min="10478" max="10478" width="6.33203125" style="279" customWidth="1"/>
    <col min="10479" max="10479" width="10.44140625" style="279" bestFit="1" customWidth="1"/>
    <col min="10480" max="10482" width="6.109375" style="279" customWidth="1"/>
    <col min="10483" max="10483" width="6.33203125" style="279" customWidth="1"/>
    <col min="10484" max="10484" width="11" style="279" customWidth="1"/>
    <col min="10485" max="10520" width="0" style="279" hidden="1" customWidth="1"/>
    <col min="10521" max="10521" width="10.5546875" style="279" customWidth="1"/>
    <col min="10522" max="10522" width="22" style="279" customWidth="1"/>
    <col min="10523" max="10726" width="9.109375" style="279"/>
    <col min="10727" max="10727" width="15.109375" style="279" customWidth="1"/>
    <col min="10728" max="10728" width="31.6640625" style="279" customWidth="1"/>
    <col min="10729" max="10729" width="21" style="279" customWidth="1"/>
    <col min="10730" max="10730" width="16.88671875" style="279" customWidth="1"/>
    <col min="10731" max="10733" width="6.109375" style="279" customWidth="1"/>
    <col min="10734" max="10734" width="6.33203125" style="279" customWidth="1"/>
    <col min="10735" max="10735" width="10.44140625" style="279" bestFit="1" customWidth="1"/>
    <col min="10736" max="10738" width="6.109375" style="279" customWidth="1"/>
    <col min="10739" max="10739" width="6.33203125" style="279" customWidth="1"/>
    <col min="10740" max="10740" width="11" style="279" customWidth="1"/>
    <col min="10741" max="10776" width="0" style="279" hidden="1" customWidth="1"/>
    <col min="10777" max="10777" width="10.5546875" style="279" customWidth="1"/>
    <col min="10778" max="10778" width="22" style="279" customWidth="1"/>
    <col min="10779" max="10982" width="9.109375" style="279"/>
    <col min="10983" max="10983" width="15.109375" style="279" customWidth="1"/>
    <col min="10984" max="10984" width="31.6640625" style="279" customWidth="1"/>
    <col min="10985" max="10985" width="21" style="279" customWidth="1"/>
    <col min="10986" max="10986" width="16.88671875" style="279" customWidth="1"/>
    <col min="10987" max="10989" width="6.109375" style="279" customWidth="1"/>
    <col min="10990" max="10990" width="6.33203125" style="279" customWidth="1"/>
    <col min="10991" max="10991" width="10.44140625" style="279" bestFit="1" customWidth="1"/>
    <col min="10992" max="10994" width="6.109375" style="279" customWidth="1"/>
    <col min="10995" max="10995" width="6.33203125" style="279" customWidth="1"/>
    <col min="10996" max="10996" width="11" style="279" customWidth="1"/>
    <col min="10997" max="11032" width="0" style="279" hidden="1" customWidth="1"/>
    <col min="11033" max="11033" width="10.5546875" style="279" customWidth="1"/>
    <col min="11034" max="11034" width="22" style="279" customWidth="1"/>
    <col min="11035" max="11238" width="9.109375" style="279"/>
    <col min="11239" max="11239" width="15.109375" style="279" customWidth="1"/>
    <col min="11240" max="11240" width="31.6640625" style="279" customWidth="1"/>
    <col min="11241" max="11241" width="21" style="279" customWidth="1"/>
    <col min="11242" max="11242" width="16.88671875" style="279" customWidth="1"/>
    <col min="11243" max="11245" width="6.109375" style="279" customWidth="1"/>
    <col min="11246" max="11246" width="6.33203125" style="279" customWidth="1"/>
    <col min="11247" max="11247" width="10.44140625" style="279" bestFit="1" customWidth="1"/>
    <col min="11248" max="11250" width="6.109375" style="279" customWidth="1"/>
    <col min="11251" max="11251" width="6.33203125" style="279" customWidth="1"/>
    <col min="11252" max="11252" width="11" style="279" customWidth="1"/>
    <col min="11253" max="11288" width="0" style="279" hidden="1" customWidth="1"/>
    <col min="11289" max="11289" width="10.5546875" style="279" customWidth="1"/>
    <col min="11290" max="11290" width="22" style="279" customWidth="1"/>
    <col min="11291" max="11494" width="9.109375" style="279"/>
    <col min="11495" max="11495" width="15.109375" style="279" customWidth="1"/>
    <col min="11496" max="11496" width="31.6640625" style="279" customWidth="1"/>
    <col min="11497" max="11497" width="21" style="279" customWidth="1"/>
    <col min="11498" max="11498" width="16.88671875" style="279" customWidth="1"/>
    <col min="11499" max="11501" width="6.109375" style="279" customWidth="1"/>
    <col min="11502" max="11502" width="6.33203125" style="279" customWidth="1"/>
    <col min="11503" max="11503" width="10.44140625" style="279" bestFit="1" customWidth="1"/>
    <col min="11504" max="11506" width="6.109375" style="279" customWidth="1"/>
    <col min="11507" max="11507" width="6.33203125" style="279" customWidth="1"/>
    <col min="11508" max="11508" width="11" style="279" customWidth="1"/>
    <col min="11509" max="11544" width="0" style="279" hidden="1" customWidth="1"/>
    <col min="11545" max="11545" width="10.5546875" style="279" customWidth="1"/>
    <col min="11546" max="11546" width="22" style="279" customWidth="1"/>
    <col min="11547" max="11750" width="9.109375" style="279"/>
    <col min="11751" max="11751" width="15.109375" style="279" customWidth="1"/>
    <col min="11752" max="11752" width="31.6640625" style="279" customWidth="1"/>
    <col min="11753" max="11753" width="21" style="279" customWidth="1"/>
    <col min="11754" max="11754" width="16.88671875" style="279" customWidth="1"/>
    <col min="11755" max="11757" width="6.109375" style="279" customWidth="1"/>
    <col min="11758" max="11758" width="6.33203125" style="279" customWidth="1"/>
    <col min="11759" max="11759" width="10.44140625" style="279" bestFit="1" customWidth="1"/>
    <col min="11760" max="11762" width="6.109375" style="279" customWidth="1"/>
    <col min="11763" max="11763" width="6.33203125" style="279" customWidth="1"/>
    <col min="11764" max="11764" width="11" style="279" customWidth="1"/>
    <col min="11765" max="11800" width="0" style="279" hidden="1" customWidth="1"/>
    <col min="11801" max="11801" width="10.5546875" style="279" customWidth="1"/>
    <col min="11802" max="11802" width="22" style="279" customWidth="1"/>
    <col min="11803" max="12006" width="9.109375" style="279"/>
    <col min="12007" max="12007" width="15.109375" style="279" customWidth="1"/>
    <col min="12008" max="12008" width="31.6640625" style="279" customWidth="1"/>
    <col min="12009" max="12009" width="21" style="279" customWidth="1"/>
    <col min="12010" max="12010" width="16.88671875" style="279" customWidth="1"/>
    <col min="12011" max="12013" width="6.109375" style="279" customWidth="1"/>
    <col min="12014" max="12014" width="6.33203125" style="279" customWidth="1"/>
    <col min="12015" max="12015" width="10.44140625" style="279" bestFit="1" customWidth="1"/>
    <col min="12016" max="12018" width="6.109375" style="279" customWidth="1"/>
    <col min="12019" max="12019" width="6.33203125" style="279" customWidth="1"/>
    <col min="12020" max="12020" width="11" style="279" customWidth="1"/>
    <col min="12021" max="12056" width="0" style="279" hidden="1" customWidth="1"/>
    <col min="12057" max="12057" width="10.5546875" style="279" customWidth="1"/>
    <col min="12058" max="12058" width="22" style="279" customWidth="1"/>
    <col min="12059" max="12262" width="9.109375" style="279"/>
    <col min="12263" max="12263" width="15.109375" style="279" customWidth="1"/>
    <col min="12264" max="12264" width="31.6640625" style="279" customWidth="1"/>
    <col min="12265" max="12265" width="21" style="279" customWidth="1"/>
    <col min="12266" max="12266" width="16.88671875" style="279" customWidth="1"/>
    <col min="12267" max="12269" width="6.109375" style="279" customWidth="1"/>
    <col min="12270" max="12270" width="6.33203125" style="279" customWidth="1"/>
    <col min="12271" max="12271" width="10.44140625" style="279" bestFit="1" customWidth="1"/>
    <col min="12272" max="12274" width="6.109375" style="279" customWidth="1"/>
    <col min="12275" max="12275" width="6.33203125" style="279" customWidth="1"/>
    <col min="12276" max="12276" width="11" style="279" customWidth="1"/>
    <col min="12277" max="12312" width="0" style="279" hidden="1" customWidth="1"/>
    <col min="12313" max="12313" width="10.5546875" style="279" customWidth="1"/>
    <col min="12314" max="12314" width="22" style="279" customWidth="1"/>
    <col min="12315" max="12518" width="9.109375" style="279"/>
    <col min="12519" max="12519" width="15.109375" style="279" customWidth="1"/>
    <col min="12520" max="12520" width="31.6640625" style="279" customWidth="1"/>
    <col min="12521" max="12521" width="21" style="279" customWidth="1"/>
    <col min="12522" max="12522" width="16.88671875" style="279" customWidth="1"/>
    <col min="12523" max="12525" width="6.109375" style="279" customWidth="1"/>
    <col min="12526" max="12526" width="6.33203125" style="279" customWidth="1"/>
    <col min="12527" max="12527" width="10.44140625" style="279" bestFit="1" customWidth="1"/>
    <col min="12528" max="12530" width="6.109375" style="279" customWidth="1"/>
    <col min="12531" max="12531" width="6.33203125" style="279" customWidth="1"/>
    <col min="12532" max="12532" width="11" style="279" customWidth="1"/>
    <col min="12533" max="12568" width="0" style="279" hidden="1" customWidth="1"/>
    <col min="12569" max="12569" width="10.5546875" style="279" customWidth="1"/>
    <col min="12570" max="12570" width="22" style="279" customWidth="1"/>
    <col min="12571" max="12774" width="9.109375" style="279"/>
    <col min="12775" max="12775" width="15.109375" style="279" customWidth="1"/>
    <col min="12776" max="12776" width="31.6640625" style="279" customWidth="1"/>
    <col min="12777" max="12777" width="21" style="279" customWidth="1"/>
    <col min="12778" max="12778" width="16.88671875" style="279" customWidth="1"/>
    <col min="12779" max="12781" width="6.109375" style="279" customWidth="1"/>
    <col min="12782" max="12782" width="6.33203125" style="279" customWidth="1"/>
    <col min="12783" max="12783" width="10.44140625" style="279" bestFit="1" customWidth="1"/>
    <col min="12784" max="12786" width="6.109375" style="279" customWidth="1"/>
    <col min="12787" max="12787" width="6.33203125" style="279" customWidth="1"/>
    <col min="12788" max="12788" width="11" style="279" customWidth="1"/>
    <col min="12789" max="12824" width="0" style="279" hidden="1" customWidth="1"/>
    <col min="12825" max="12825" width="10.5546875" style="279" customWidth="1"/>
    <col min="12826" max="12826" width="22" style="279" customWidth="1"/>
    <col min="12827" max="13030" width="9.109375" style="279"/>
    <col min="13031" max="13031" width="15.109375" style="279" customWidth="1"/>
    <col min="13032" max="13032" width="31.6640625" style="279" customWidth="1"/>
    <col min="13033" max="13033" width="21" style="279" customWidth="1"/>
    <col min="13034" max="13034" width="16.88671875" style="279" customWidth="1"/>
    <col min="13035" max="13037" width="6.109375" style="279" customWidth="1"/>
    <col min="13038" max="13038" width="6.33203125" style="279" customWidth="1"/>
    <col min="13039" max="13039" width="10.44140625" style="279" bestFit="1" customWidth="1"/>
    <col min="13040" max="13042" width="6.109375" style="279" customWidth="1"/>
    <col min="13043" max="13043" width="6.33203125" style="279" customWidth="1"/>
    <col min="13044" max="13044" width="11" style="279" customWidth="1"/>
    <col min="13045" max="13080" width="0" style="279" hidden="1" customWidth="1"/>
    <col min="13081" max="13081" width="10.5546875" style="279" customWidth="1"/>
    <col min="13082" max="13082" width="22" style="279" customWidth="1"/>
    <col min="13083" max="13286" width="9.109375" style="279"/>
    <col min="13287" max="13287" width="15.109375" style="279" customWidth="1"/>
    <col min="13288" max="13288" width="31.6640625" style="279" customWidth="1"/>
    <col min="13289" max="13289" width="21" style="279" customWidth="1"/>
    <col min="13290" max="13290" width="16.88671875" style="279" customWidth="1"/>
    <col min="13291" max="13293" width="6.109375" style="279" customWidth="1"/>
    <col min="13294" max="13294" width="6.33203125" style="279" customWidth="1"/>
    <col min="13295" max="13295" width="10.44140625" style="279" bestFit="1" customWidth="1"/>
    <col min="13296" max="13298" width="6.109375" style="279" customWidth="1"/>
    <col min="13299" max="13299" width="6.33203125" style="279" customWidth="1"/>
    <col min="13300" max="13300" width="11" style="279" customWidth="1"/>
    <col min="13301" max="13336" width="0" style="279" hidden="1" customWidth="1"/>
    <col min="13337" max="13337" width="10.5546875" style="279" customWidth="1"/>
    <col min="13338" max="13338" width="22" style="279" customWidth="1"/>
    <col min="13339" max="13542" width="9.109375" style="279"/>
    <col min="13543" max="13543" width="15.109375" style="279" customWidth="1"/>
    <col min="13544" max="13544" width="31.6640625" style="279" customWidth="1"/>
    <col min="13545" max="13545" width="21" style="279" customWidth="1"/>
    <col min="13546" max="13546" width="16.88671875" style="279" customWidth="1"/>
    <col min="13547" max="13549" width="6.109375" style="279" customWidth="1"/>
    <col min="13550" max="13550" width="6.33203125" style="279" customWidth="1"/>
    <col min="13551" max="13551" width="10.44140625" style="279" bestFit="1" customWidth="1"/>
    <col min="13552" max="13554" width="6.109375" style="279" customWidth="1"/>
    <col min="13555" max="13555" width="6.33203125" style="279" customWidth="1"/>
    <col min="13556" max="13556" width="11" style="279" customWidth="1"/>
    <col min="13557" max="13592" width="0" style="279" hidden="1" customWidth="1"/>
    <col min="13593" max="13593" width="10.5546875" style="279" customWidth="1"/>
    <col min="13594" max="13594" width="22" style="279" customWidth="1"/>
    <col min="13595" max="13798" width="9.109375" style="279"/>
    <col min="13799" max="13799" width="15.109375" style="279" customWidth="1"/>
    <col min="13800" max="13800" width="31.6640625" style="279" customWidth="1"/>
    <col min="13801" max="13801" width="21" style="279" customWidth="1"/>
    <col min="13802" max="13802" width="16.88671875" style="279" customWidth="1"/>
    <col min="13803" max="13805" width="6.109375" style="279" customWidth="1"/>
    <col min="13806" max="13806" width="6.33203125" style="279" customWidth="1"/>
    <col min="13807" max="13807" width="10.44140625" style="279" bestFit="1" customWidth="1"/>
    <col min="13808" max="13810" width="6.109375" style="279" customWidth="1"/>
    <col min="13811" max="13811" width="6.33203125" style="279" customWidth="1"/>
    <col min="13812" max="13812" width="11" style="279" customWidth="1"/>
    <col min="13813" max="13848" width="0" style="279" hidden="1" customWidth="1"/>
    <col min="13849" max="13849" width="10.5546875" style="279" customWidth="1"/>
    <col min="13850" max="13850" width="22" style="279" customWidth="1"/>
    <col min="13851" max="14054" width="9.109375" style="279"/>
    <col min="14055" max="14055" width="15.109375" style="279" customWidth="1"/>
    <col min="14056" max="14056" width="31.6640625" style="279" customWidth="1"/>
    <col min="14057" max="14057" width="21" style="279" customWidth="1"/>
    <col min="14058" max="14058" width="16.88671875" style="279" customWidth="1"/>
    <col min="14059" max="14061" width="6.109375" style="279" customWidth="1"/>
    <col min="14062" max="14062" width="6.33203125" style="279" customWidth="1"/>
    <col min="14063" max="14063" width="10.44140625" style="279" bestFit="1" customWidth="1"/>
    <col min="14064" max="14066" width="6.109375" style="279" customWidth="1"/>
    <col min="14067" max="14067" width="6.33203125" style="279" customWidth="1"/>
    <col min="14068" max="14068" width="11" style="279" customWidth="1"/>
    <col min="14069" max="14104" width="0" style="279" hidden="1" customWidth="1"/>
    <col min="14105" max="14105" width="10.5546875" style="279" customWidth="1"/>
    <col min="14106" max="14106" width="22" style="279" customWidth="1"/>
    <col min="14107" max="14310" width="9.109375" style="279"/>
    <col min="14311" max="14311" width="15.109375" style="279" customWidth="1"/>
    <col min="14312" max="14312" width="31.6640625" style="279" customWidth="1"/>
    <col min="14313" max="14313" width="21" style="279" customWidth="1"/>
    <col min="14314" max="14314" width="16.88671875" style="279" customWidth="1"/>
    <col min="14315" max="14317" width="6.109375" style="279" customWidth="1"/>
    <col min="14318" max="14318" width="6.33203125" style="279" customWidth="1"/>
    <col min="14319" max="14319" width="10.44140625" style="279" bestFit="1" customWidth="1"/>
    <col min="14320" max="14322" width="6.109375" style="279" customWidth="1"/>
    <col min="14323" max="14323" width="6.33203125" style="279" customWidth="1"/>
    <col min="14324" max="14324" width="11" style="279" customWidth="1"/>
    <col min="14325" max="14360" width="0" style="279" hidden="1" customWidth="1"/>
    <col min="14361" max="14361" width="10.5546875" style="279" customWidth="1"/>
    <col min="14362" max="14362" width="22" style="279" customWidth="1"/>
    <col min="14363" max="14566" width="9.109375" style="279"/>
    <col min="14567" max="14567" width="15.109375" style="279" customWidth="1"/>
    <col min="14568" max="14568" width="31.6640625" style="279" customWidth="1"/>
    <col min="14569" max="14569" width="21" style="279" customWidth="1"/>
    <col min="14570" max="14570" width="16.88671875" style="279" customWidth="1"/>
    <col min="14571" max="14573" width="6.109375" style="279" customWidth="1"/>
    <col min="14574" max="14574" width="6.33203125" style="279" customWidth="1"/>
    <col min="14575" max="14575" width="10.44140625" style="279" bestFit="1" customWidth="1"/>
    <col min="14576" max="14578" width="6.109375" style="279" customWidth="1"/>
    <col min="14579" max="14579" width="6.33203125" style="279" customWidth="1"/>
    <col min="14580" max="14580" width="11" style="279" customWidth="1"/>
    <col min="14581" max="14616" width="0" style="279" hidden="1" customWidth="1"/>
    <col min="14617" max="14617" width="10.5546875" style="279" customWidth="1"/>
    <col min="14618" max="14618" width="22" style="279" customWidth="1"/>
    <col min="14619" max="14822" width="9.109375" style="279"/>
    <col min="14823" max="14823" width="15.109375" style="279" customWidth="1"/>
    <col min="14824" max="14824" width="31.6640625" style="279" customWidth="1"/>
    <col min="14825" max="14825" width="21" style="279" customWidth="1"/>
    <col min="14826" max="14826" width="16.88671875" style="279" customWidth="1"/>
    <col min="14827" max="14829" width="6.109375" style="279" customWidth="1"/>
    <col min="14830" max="14830" width="6.33203125" style="279" customWidth="1"/>
    <col min="14831" max="14831" width="10.44140625" style="279" bestFit="1" customWidth="1"/>
    <col min="14832" max="14834" width="6.109375" style="279" customWidth="1"/>
    <col min="14835" max="14835" width="6.33203125" style="279" customWidth="1"/>
    <col min="14836" max="14836" width="11" style="279" customWidth="1"/>
    <col min="14837" max="14872" width="0" style="279" hidden="1" customWidth="1"/>
    <col min="14873" max="14873" width="10.5546875" style="279" customWidth="1"/>
    <col min="14874" max="14874" width="22" style="279" customWidth="1"/>
    <col min="14875" max="15078" width="9.109375" style="279"/>
    <col min="15079" max="15079" width="15.109375" style="279" customWidth="1"/>
    <col min="15080" max="15080" width="31.6640625" style="279" customWidth="1"/>
    <col min="15081" max="15081" width="21" style="279" customWidth="1"/>
    <col min="15082" max="15082" width="16.88671875" style="279" customWidth="1"/>
    <col min="15083" max="15085" width="6.109375" style="279" customWidth="1"/>
    <col min="15086" max="15086" width="6.33203125" style="279" customWidth="1"/>
    <col min="15087" max="15087" width="10.44140625" style="279" bestFit="1" customWidth="1"/>
    <col min="15088" max="15090" width="6.109375" style="279" customWidth="1"/>
    <col min="15091" max="15091" width="6.33203125" style="279" customWidth="1"/>
    <col min="15092" max="15092" width="11" style="279" customWidth="1"/>
    <col min="15093" max="15128" width="0" style="279" hidden="1" customWidth="1"/>
    <col min="15129" max="15129" width="10.5546875" style="279" customWidth="1"/>
    <col min="15130" max="15130" width="22" style="279" customWidth="1"/>
    <col min="15131" max="15334" width="9.109375" style="279"/>
    <col min="15335" max="15335" width="15.109375" style="279" customWidth="1"/>
    <col min="15336" max="15336" width="31.6640625" style="279" customWidth="1"/>
    <col min="15337" max="15337" width="21" style="279" customWidth="1"/>
    <col min="15338" max="15338" width="16.88671875" style="279" customWidth="1"/>
    <col min="15339" max="15341" width="6.109375" style="279" customWidth="1"/>
    <col min="15342" max="15342" width="6.33203125" style="279" customWidth="1"/>
    <col min="15343" max="15343" width="10.44140625" style="279" bestFit="1" customWidth="1"/>
    <col min="15344" max="15346" width="6.109375" style="279" customWidth="1"/>
    <col min="15347" max="15347" width="6.33203125" style="279" customWidth="1"/>
    <col min="15348" max="15348" width="11" style="279" customWidth="1"/>
    <col min="15349" max="15384" width="0" style="279" hidden="1" customWidth="1"/>
    <col min="15385" max="15385" width="10.5546875" style="279" customWidth="1"/>
    <col min="15386" max="15386" width="22" style="279" customWidth="1"/>
    <col min="15387" max="15590" width="9.109375" style="279"/>
    <col min="15591" max="15591" width="15.109375" style="279" customWidth="1"/>
    <col min="15592" max="15592" width="31.6640625" style="279" customWidth="1"/>
    <col min="15593" max="15593" width="21" style="279" customWidth="1"/>
    <col min="15594" max="15594" width="16.88671875" style="279" customWidth="1"/>
    <col min="15595" max="15597" width="6.109375" style="279" customWidth="1"/>
    <col min="15598" max="15598" width="6.33203125" style="279" customWidth="1"/>
    <col min="15599" max="15599" width="10.44140625" style="279" bestFit="1" customWidth="1"/>
    <col min="15600" max="15602" width="6.109375" style="279" customWidth="1"/>
    <col min="15603" max="15603" width="6.33203125" style="279" customWidth="1"/>
    <col min="15604" max="15604" width="11" style="279" customWidth="1"/>
    <col min="15605" max="15640" width="0" style="279" hidden="1" customWidth="1"/>
    <col min="15641" max="15641" width="10.5546875" style="279" customWidth="1"/>
    <col min="15642" max="15642" width="22" style="279" customWidth="1"/>
    <col min="15643" max="15846" width="9.109375" style="279"/>
    <col min="15847" max="15847" width="15.109375" style="279" customWidth="1"/>
    <col min="15848" max="15848" width="31.6640625" style="279" customWidth="1"/>
    <col min="15849" max="15849" width="21" style="279" customWidth="1"/>
    <col min="15850" max="15850" width="16.88671875" style="279" customWidth="1"/>
    <col min="15851" max="15853" width="6.109375" style="279" customWidth="1"/>
    <col min="15854" max="15854" width="6.33203125" style="279" customWidth="1"/>
    <col min="15855" max="15855" width="10.44140625" style="279" bestFit="1" customWidth="1"/>
    <col min="15856" max="15858" width="6.109375" style="279" customWidth="1"/>
    <col min="15859" max="15859" width="6.33203125" style="279" customWidth="1"/>
    <col min="15860" max="15860" width="11" style="279" customWidth="1"/>
    <col min="15861" max="15896" width="0" style="279" hidden="1" customWidth="1"/>
    <col min="15897" max="15897" width="10.5546875" style="279" customWidth="1"/>
    <col min="15898" max="15898" width="22" style="279" customWidth="1"/>
    <col min="15899" max="16102" width="9.109375" style="279"/>
    <col min="16103" max="16103" width="15.109375" style="279" customWidth="1"/>
    <col min="16104" max="16104" width="31.6640625" style="279" customWidth="1"/>
    <col min="16105" max="16105" width="21" style="279" customWidth="1"/>
    <col min="16106" max="16106" width="16.88671875" style="279" customWidth="1"/>
    <col min="16107" max="16109" width="6.109375" style="279" customWidth="1"/>
    <col min="16110" max="16110" width="6.33203125" style="279" customWidth="1"/>
    <col min="16111" max="16111" width="10.44140625" style="279" bestFit="1" customWidth="1"/>
    <col min="16112" max="16114" width="6.109375" style="279" customWidth="1"/>
    <col min="16115" max="16115" width="6.33203125" style="279" customWidth="1"/>
    <col min="16116" max="16116" width="11" style="279" customWidth="1"/>
    <col min="16117" max="16152" width="0" style="279" hidden="1" customWidth="1"/>
    <col min="16153" max="16153" width="10.5546875" style="279" customWidth="1"/>
    <col min="16154" max="16154" width="22" style="279" customWidth="1"/>
    <col min="16155" max="16384" width="9.109375" style="279"/>
  </cols>
  <sheetData>
    <row r="1" spans="1:26" x14ac:dyDescent="0.3">
      <c r="A1" s="156"/>
      <c r="B1" s="157"/>
      <c r="C1" s="157"/>
    </row>
    <row r="2" spans="1:26" x14ac:dyDescent="0.3">
      <c r="A2" s="156"/>
      <c r="B2" s="157"/>
      <c r="C2" s="157"/>
    </row>
    <row r="3" spans="1:26" x14ac:dyDescent="0.3">
      <c r="A3" s="156"/>
      <c r="B3" s="157"/>
      <c r="C3" s="157"/>
    </row>
    <row r="4" spans="1:26" x14ac:dyDescent="0.3">
      <c r="A4" s="156"/>
      <c r="B4" s="157"/>
      <c r="C4" s="157"/>
    </row>
    <row r="5" spans="1:26" x14ac:dyDescent="0.3">
      <c r="A5" s="1376" t="s">
        <v>218</v>
      </c>
      <c r="B5" s="1376"/>
      <c r="C5" s="1376"/>
      <c r="D5" s="1376"/>
    </row>
    <row r="6" spans="1:26" x14ac:dyDescent="0.3">
      <c r="A6" s="1287" t="s">
        <v>220</v>
      </c>
      <c r="B6" s="1287"/>
      <c r="C6" s="2" t="s">
        <v>3240</v>
      </c>
      <c r="D6" s="410"/>
    </row>
    <row r="7" spans="1:26" x14ac:dyDescent="0.3">
      <c r="A7" s="1287" t="s">
        <v>221</v>
      </c>
      <c r="B7" s="1287"/>
      <c r="C7" s="472" t="s">
        <v>4659</v>
      </c>
      <c r="D7" s="411"/>
    </row>
    <row r="8" spans="1:26" x14ac:dyDescent="0.3">
      <c r="A8" s="1287" t="s">
        <v>223</v>
      </c>
      <c r="B8" s="1287"/>
      <c r="C8" s="476" t="s">
        <v>3561</v>
      </c>
      <c r="D8" s="410"/>
    </row>
    <row r="12" spans="1:26" ht="4.5" customHeight="1" x14ac:dyDescent="0.3">
      <c r="A12" s="156"/>
      <c r="B12" s="156"/>
      <c r="C12" s="156"/>
    </row>
    <row r="13" spans="1:26" ht="49.5" customHeight="1" x14ac:dyDescent="0.3">
      <c r="A13" s="1379" t="s">
        <v>3148</v>
      </c>
      <c r="B13" s="1380"/>
      <c r="C13" s="1380"/>
      <c r="D13" s="1381"/>
      <c r="E13" s="1382"/>
      <c r="F13" s="1382"/>
      <c r="G13" s="1382"/>
      <c r="H13" s="1382"/>
      <c r="I13" s="1382"/>
      <c r="J13" s="1382"/>
      <c r="K13" s="1382"/>
      <c r="L13" s="1382"/>
      <c r="M13" s="1382"/>
      <c r="N13" s="1382"/>
      <c r="O13" s="1382"/>
      <c r="P13" s="1382"/>
      <c r="Q13" s="1382"/>
      <c r="R13" s="1382"/>
      <c r="S13" s="1382"/>
      <c r="T13" s="1382"/>
      <c r="U13" s="1382"/>
      <c r="V13" s="1382"/>
      <c r="W13" s="1382"/>
      <c r="X13" s="1382"/>
    </row>
    <row r="14" spans="1:26" x14ac:dyDescent="0.3">
      <c r="A14" s="1378" t="s">
        <v>3149</v>
      </c>
      <c r="B14" s="1378" t="s">
        <v>3136</v>
      </c>
      <c r="C14" s="1383" t="s">
        <v>3150</v>
      </c>
      <c r="D14" s="1378" t="s">
        <v>3151</v>
      </c>
      <c r="E14" s="1378" t="s">
        <v>3152</v>
      </c>
      <c r="F14" s="1378"/>
      <c r="G14" s="1378"/>
      <c r="H14" s="1378"/>
      <c r="I14" s="281"/>
      <c r="J14" s="1377" t="s">
        <v>3153</v>
      </c>
      <c r="K14" s="1377"/>
      <c r="L14" s="1377"/>
      <c r="M14" s="1377"/>
      <c r="N14" s="282"/>
      <c r="O14" s="1377" t="s">
        <v>3154</v>
      </c>
      <c r="P14" s="1377"/>
      <c r="Q14" s="1377"/>
      <c r="R14" s="1377"/>
      <c r="S14" s="282"/>
      <c r="T14" s="1377" t="s">
        <v>3155</v>
      </c>
      <c r="U14" s="1377"/>
      <c r="V14" s="1377"/>
      <c r="W14" s="1377"/>
      <c r="X14" s="282"/>
      <c r="Z14" s="283" t="s">
        <v>233</v>
      </c>
    </row>
    <row r="15" spans="1:26" x14ac:dyDescent="0.3">
      <c r="A15" s="1378"/>
      <c r="B15" s="1378"/>
      <c r="C15" s="1383"/>
      <c r="D15" s="1378"/>
      <c r="E15" s="1378" t="s">
        <v>3156</v>
      </c>
      <c r="F15" s="1378"/>
      <c r="G15" s="1378"/>
      <c r="H15" s="1378"/>
      <c r="I15" s="281"/>
      <c r="J15" s="1378" t="s">
        <v>3157</v>
      </c>
      <c r="K15" s="1378"/>
      <c r="L15" s="1378"/>
      <c r="M15" s="1378"/>
      <c r="N15" s="282"/>
      <c r="O15" s="1384" t="s">
        <v>3158</v>
      </c>
      <c r="P15" s="1378"/>
      <c r="Q15" s="1378"/>
      <c r="R15" s="1378"/>
      <c r="S15" s="282"/>
      <c r="T15" s="1384" t="s">
        <v>3159</v>
      </c>
      <c r="U15" s="1378"/>
      <c r="V15" s="1378"/>
      <c r="W15" s="1378"/>
      <c r="X15" s="282"/>
      <c r="Z15" s="284">
        <f>'[1]Cálculo de BDI'!D25</f>
        <v>0.2695688486306802</v>
      </c>
    </row>
    <row r="16" spans="1:26" x14ac:dyDescent="0.3">
      <c r="A16" s="1378"/>
      <c r="B16" s="1378"/>
      <c r="C16" s="1383"/>
      <c r="D16" s="1378"/>
      <c r="E16" s="1378" t="s">
        <v>3160</v>
      </c>
      <c r="F16" s="1378"/>
      <c r="G16" s="1378"/>
      <c r="H16" s="1378"/>
      <c r="I16" s="285" t="s">
        <v>3151</v>
      </c>
      <c r="J16" s="1378" t="s">
        <v>3160</v>
      </c>
      <c r="K16" s="1378"/>
      <c r="L16" s="1378"/>
      <c r="M16" s="1378"/>
      <c r="N16" s="285" t="s">
        <v>3151</v>
      </c>
      <c r="O16" s="1378" t="s">
        <v>3160</v>
      </c>
      <c r="P16" s="1378"/>
      <c r="Q16" s="1378"/>
      <c r="R16" s="1378"/>
      <c r="S16" s="466" t="s">
        <v>3151</v>
      </c>
      <c r="T16" s="1378" t="s">
        <v>3160</v>
      </c>
      <c r="U16" s="1378"/>
      <c r="V16" s="1378"/>
      <c r="W16" s="1378"/>
      <c r="X16" s="466" t="s">
        <v>3151</v>
      </c>
    </row>
    <row r="17" spans="1:26" x14ac:dyDescent="0.3">
      <c r="A17" s="1385" t="str">
        <f>'Orçamento resumido'!B15</f>
        <v>02.00.000</v>
      </c>
      <c r="B17" s="1385" t="str">
        <f>'Orçamento resumido'!C15</f>
        <v>SERVIÇOS PRELIMINARES</v>
      </c>
      <c r="C17" s="1387">
        <f>'Orçamento resumido'!E15</f>
        <v>40099.82</v>
      </c>
      <c r="D17" s="1389">
        <f>C17/$C$35</f>
        <v>3.6125963963963961E-2</v>
      </c>
      <c r="E17" s="1390">
        <f>TRUNC(C17*I17,2)</f>
        <v>40099.82</v>
      </c>
      <c r="F17" s="1391"/>
      <c r="G17" s="1391"/>
      <c r="H17" s="1392"/>
      <c r="I17" s="282">
        <v>1</v>
      </c>
      <c r="J17" s="1390">
        <f>TRUNC(C17*N17,2)</f>
        <v>0</v>
      </c>
      <c r="K17" s="1391"/>
      <c r="L17" s="1391"/>
      <c r="M17" s="1392"/>
      <c r="N17" s="286">
        <v>0</v>
      </c>
      <c r="O17" s="1390">
        <f>TRUNC(C17*S17,2)</f>
        <v>0</v>
      </c>
      <c r="P17" s="1391"/>
      <c r="Q17" s="1391"/>
      <c r="R17" s="1392"/>
      <c r="S17" s="286">
        <v>0</v>
      </c>
      <c r="T17" s="1390">
        <f>TRUNC(C17*X17,2)</f>
        <v>0</v>
      </c>
      <c r="U17" s="1391"/>
      <c r="V17" s="1391"/>
      <c r="W17" s="1392"/>
      <c r="X17" s="286">
        <v>0</v>
      </c>
      <c r="Y17" s="287">
        <f>(J17+E17+O17+T17)-C17</f>
        <v>0</v>
      </c>
    </row>
    <row r="18" spans="1:26" x14ac:dyDescent="0.3">
      <c r="A18" s="1386"/>
      <c r="B18" s="1386"/>
      <c r="C18" s="1388"/>
      <c r="D18" s="1389"/>
      <c r="E18" s="288"/>
      <c r="F18" s="288"/>
      <c r="G18" s="288"/>
      <c r="H18" s="288"/>
      <c r="I18" s="282"/>
      <c r="J18" s="289"/>
      <c r="K18" s="289"/>
      <c r="L18" s="289"/>
      <c r="M18" s="289"/>
      <c r="N18" s="286"/>
      <c r="O18" s="467"/>
      <c r="P18" s="467"/>
      <c r="Q18" s="467"/>
      <c r="R18" s="467"/>
      <c r="S18" s="286"/>
      <c r="T18" s="467"/>
      <c r="U18" s="467"/>
      <c r="V18" s="467"/>
      <c r="W18" s="467"/>
      <c r="X18" s="286"/>
      <c r="Y18" s="287"/>
    </row>
    <row r="19" spans="1:26" ht="15.75" customHeight="1" x14ac:dyDescent="0.3">
      <c r="A19" s="1394" t="str">
        <f>'Orçamento resumido'!B16</f>
        <v>03.00.000</v>
      </c>
      <c r="B19" s="1394" t="str">
        <f>'Orçamento resumido'!C16</f>
        <v xml:space="preserve"> FUNDAÇÕES E ESTRUTURAS</v>
      </c>
      <c r="C19" s="1396">
        <f>'Orçamento resumido'!E16</f>
        <v>224769.13999999998</v>
      </c>
      <c r="D19" s="1389">
        <f>C19/$C$35</f>
        <v>0.20249472072072069</v>
      </c>
      <c r="E19" s="1398">
        <f>TRUNC(C19*I19,2)</f>
        <v>179815.31</v>
      </c>
      <c r="F19" s="1399"/>
      <c r="G19" s="1399"/>
      <c r="H19" s="1400"/>
      <c r="I19" s="282">
        <v>0.8</v>
      </c>
      <c r="J19" s="1398">
        <f>TRUNC(C19*N19,2)</f>
        <v>44953.82</v>
      </c>
      <c r="K19" s="1399"/>
      <c r="L19" s="1399"/>
      <c r="M19" s="1400"/>
      <c r="N19" s="286">
        <v>0.2</v>
      </c>
      <c r="O19" s="1398">
        <f>TRUNC(C19*S19,2)</f>
        <v>0</v>
      </c>
      <c r="P19" s="1399"/>
      <c r="Q19" s="1399"/>
      <c r="R19" s="1400"/>
      <c r="S19" s="286">
        <v>0</v>
      </c>
      <c r="T19" s="1398">
        <f>TRUNC(C19*X19,2)</f>
        <v>0</v>
      </c>
      <c r="U19" s="1399"/>
      <c r="V19" s="1399"/>
      <c r="W19" s="1400"/>
      <c r="X19" s="286">
        <v>0</v>
      </c>
      <c r="Y19" s="287">
        <f>(J19+E19+O19+T19)-C19</f>
        <v>-9.9999999802093953E-3</v>
      </c>
    </row>
    <row r="20" spans="1:26" ht="15" customHeight="1" x14ac:dyDescent="0.3">
      <c r="A20" s="1395"/>
      <c r="B20" s="1395"/>
      <c r="C20" s="1397"/>
      <c r="D20" s="1389"/>
      <c r="E20" s="288"/>
      <c r="F20" s="288"/>
      <c r="G20" s="288"/>
      <c r="H20" s="290"/>
      <c r="I20" s="282"/>
      <c r="J20" s="471"/>
      <c r="K20" s="471"/>
      <c r="L20" s="289"/>
      <c r="M20" s="291"/>
      <c r="N20" s="286"/>
      <c r="O20" s="471"/>
      <c r="P20" s="471"/>
      <c r="Q20" s="467"/>
      <c r="R20" s="467"/>
      <c r="S20" s="286"/>
      <c r="T20" s="471"/>
      <c r="U20" s="471"/>
      <c r="V20" s="467"/>
      <c r="W20" s="467"/>
      <c r="X20" s="286"/>
      <c r="Y20" s="287"/>
    </row>
    <row r="21" spans="1:26" ht="15" customHeight="1" x14ac:dyDescent="0.3">
      <c r="A21" s="1385" t="str">
        <f>'Orçamento resumido'!B17</f>
        <v>04.00.000</v>
      </c>
      <c r="B21" s="1385" t="str">
        <f>'Orçamento resumido'!C17</f>
        <v>ARQUITETURA E ELEMENTOS DE URBANISMO</v>
      </c>
      <c r="C21" s="1387">
        <f>'Orçamento resumido'!E17</f>
        <v>407073.81999999995</v>
      </c>
      <c r="D21" s="1389">
        <f>C21/$C$35</f>
        <v>0.3667331711711711</v>
      </c>
      <c r="E21" s="1393">
        <f>TRUNC(C21*I21,2)</f>
        <v>0</v>
      </c>
      <c r="F21" s="1393"/>
      <c r="G21" s="1393"/>
      <c r="H21" s="1393"/>
      <c r="I21" s="282">
        <v>0</v>
      </c>
      <c r="J21" s="1393">
        <f>TRUNC(C21*N21,2)</f>
        <v>162829.51999999999</v>
      </c>
      <c r="K21" s="1393"/>
      <c r="L21" s="1393"/>
      <c r="M21" s="1393"/>
      <c r="N21" s="286">
        <v>0.4</v>
      </c>
      <c r="O21" s="1393">
        <f>TRUNC(C21*S21,2)</f>
        <v>162829.51999999999</v>
      </c>
      <c r="P21" s="1393"/>
      <c r="Q21" s="1393"/>
      <c r="R21" s="1393"/>
      <c r="S21" s="286">
        <v>0.4</v>
      </c>
      <c r="T21" s="1393">
        <f>TRUNC(C21*X21,2)+0.01</f>
        <v>81414.76999999999</v>
      </c>
      <c r="U21" s="1393"/>
      <c r="V21" s="1393"/>
      <c r="W21" s="1393"/>
      <c r="X21" s="286">
        <v>0.2</v>
      </c>
      <c r="Y21" s="287">
        <f>(J21+E21+O21+T21)-C21</f>
        <v>-1.0000000009313226E-2</v>
      </c>
    </row>
    <row r="22" spans="1:26" ht="14.25" customHeight="1" x14ac:dyDescent="0.3">
      <c r="A22" s="1386"/>
      <c r="B22" s="1386"/>
      <c r="C22" s="1388"/>
      <c r="D22" s="1389"/>
      <c r="E22" s="471"/>
      <c r="F22" s="471"/>
      <c r="G22" s="471"/>
      <c r="H22" s="471"/>
      <c r="I22" s="282"/>
      <c r="J22" s="291"/>
      <c r="K22" s="291"/>
      <c r="L22" s="289"/>
      <c r="M22" s="289"/>
      <c r="N22" s="286"/>
      <c r="O22" s="471"/>
      <c r="P22" s="471"/>
      <c r="Q22" s="291"/>
      <c r="R22" s="471"/>
      <c r="S22" s="286"/>
      <c r="T22" s="467"/>
      <c r="U22" s="467"/>
      <c r="V22" s="467"/>
      <c r="W22" s="291"/>
      <c r="X22" s="286"/>
      <c r="Y22" s="287"/>
    </row>
    <row r="23" spans="1:26" ht="15.75" customHeight="1" x14ac:dyDescent="0.3">
      <c r="A23" s="1385" t="str">
        <f>'Orçamento resumido'!B18</f>
        <v>05.00.000</v>
      </c>
      <c r="B23" s="1385" t="str">
        <f>'Orçamento resumido'!C18</f>
        <v>INSTALAÇÕES HIDRÁULICAS E SANITÁRIAS</v>
      </c>
      <c r="C23" s="1387">
        <f>'Orçamento resumido'!E18</f>
        <v>24508.21</v>
      </c>
      <c r="D23" s="1389">
        <f>C23/$C$35</f>
        <v>2.2079468468468467E-2</v>
      </c>
      <c r="E23" s="1398">
        <f>TRUNC(C23*I23,2)</f>
        <v>0</v>
      </c>
      <c r="F23" s="1399"/>
      <c r="G23" s="1399"/>
      <c r="H23" s="1400"/>
      <c r="I23" s="282">
        <v>0</v>
      </c>
      <c r="J23" s="1398">
        <f>TRUNC(C23*N23,2)+0.01</f>
        <v>4901.6500000000005</v>
      </c>
      <c r="K23" s="1399"/>
      <c r="L23" s="1399"/>
      <c r="M23" s="1400"/>
      <c r="N23" s="286">
        <v>0.2</v>
      </c>
      <c r="O23" s="1398">
        <f>TRUNC(C23*S23,2)</f>
        <v>17155.740000000002</v>
      </c>
      <c r="P23" s="1399"/>
      <c r="Q23" s="1399"/>
      <c r="R23" s="1400"/>
      <c r="S23" s="286">
        <v>0.7</v>
      </c>
      <c r="T23" s="1398">
        <f>TRUNC(C23*X23,2)</f>
        <v>2450.8200000000002</v>
      </c>
      <c r="U23" s="1399"/>
      <c r="V23" s="1399"/>
      <c r="W23" s="1400"/>
      <c r="X23" s="286">
        <v>0.1</v>
      </c>
      <c r="Y23" s="287">
        <f>(J23+E23+O23+T23)-C23</f>
        <v>0</v>
      </c>
    </row>
    <row r="24" spans="1:26" ht="12.75" customHeight="1" x14ac:dyDescent="0.3">
      <c r="A24" s="1386"/>
      <c r="B24" s="1386"/>
      <c r="C24" s="1388"/>
      <c r="D24" s="1389"/>
      <c r="E24" s="471"/>
      <c r="F24" s="471"/>
      <c r="G24" s="471"/>
      <c r="H24" s="471"/>
      <c r="I24" s="282"/>
      <c r="J24" s="291"/>
      <c r="K24" s="458"/>
      <c r="L24" s="458"/>
      <c r="M24" s="458"/>
      <c r="N24" s="286"/>
      <c r="O24" s="467"/>
      <c r="P24" s="291"/>
      <c r="Q24" s="291"/>
      <c r="R24" s="467"/>
      <c r="S24" s="286"/>
      <c r="T24" s="467"/>
      <c r="U24" s="467"/>
      <c r="V24" s="467"/>
      <c r="W24" s="291"/>
      <c r="X24" s="286"/>
      <c r="Y24" s="287"/>
    </row>
    <row r="25" spans="1:26" ht="15" customHeight="1" x14ac:dyDescent="0.3">
      <c r="A25" s="1394" t="str">
        <f>'Orçamento resumido'!B19</f>
        <v>06.00.000</v>
      </c>
      <c r="B25" s="1394" t="str">
        <f>'Orçamento resumido'!C19</f>
        <v>INSTALAÇÕES ELÉTRICAS E ELETRÔNICAS</v>
      </c>
      <c r="C25" s="1396">
        <f>'Orçamento resumido'!E19</f>
        <v>128751.98999999999</v>
      </c>
      <c r="D25" s="1389">
        <f>C25/$C$35</f>
        <v>0.11599278378378378</v>
      </c>
      <c r="E25" s="1393">
        <f>TRUNC(C25*I25,2)</f>
        <v>0</v>
      </c>
      <c r="F25" s="1393"/>
      <c r="G25" s="1393"/>
      <c r="H25" s="1393"/>
      <c r="I25" s="282">
        <v>0</v>
      </c>
      <c r="J25" s="1393">
        <f>TRUNC(C25*N25,2)</f>
        <v>38625.589999999997</v>
      </c>
      <c r="K25" s="1393"/>
      <c r="L25" s="1393"/>
      <c r="M25" s="1393"/>
      <c r="N25" s="286">
        <v>0.3</v>
      </c>
      <c r="O25" s="1393">
        <f>TRUNC(C25*S25,2)</f>
        <v>77251.19</v>
      </c>
      <c r="P25" s="1393"/>
      <c r="Q25" s="1393"/>
      <c r="R25" s="1393"/>
      <c r="S25" s="286">
        <v>0.6</v>
      </c>
      <c r="T25" s="1393">
        <f>TRUNC(C25*X25,2)+0.01</f>
        <v>12875.2</v>
      </c>
      <c r="U25" s="1393"/>
      <c r="V25" s="1393"/>
      <c r="W25" s="1393"/>
      <c r="X25" s="286">
        <v>0.1</v>
      </c>
      <c r="Y25" s="287">
        <f>(J25+E25+O25+T25)-C25</f>
        <v>-9.9999999947613105E-3</v>
      </c>
    </row>
    <row r="26" spans="1:26" x14ac:dyDescent="0.3">
      <c r="A26" s="1395"/>
      <c r="B26" s="1395"/>
      <c r="C26" s="1397"/>
      <c r="D26" s="1389"/>
      <c r="E26" s="289"/>
      <c r="F26" s="471"/>
      <c r="G26" s="471"/>
      <c r="H26" s="471"/>
      <c r="I26" s="282"/>
      <c r="J26" s="291"/>
      <c r="K26" s="289"/>
      <c r="L26" s="289"/>
      <c r="M26" s="289"/>
      <c r="N26" s="286"/>
      <c r="O26" s="471"/>
      <c r="P26" s="291"/>
      <c r="Q26" s="291"/>
      <c r="R26" s="467"/>
      <c r="S26" s="286"/>
      <c r="T26" s="471"/>
      <c r="U26" s="471"/>
      <c r="V26" s="471"/>
      <c r="W26" s="291"/>
      <c r="X26" s="286"/>
      <c r="Y26" s="287"/>
    </row>
    <row r="27" spans="1:26" x14ac:dyDescent="0.3">
      <c r="A27" s="1394" t="str">
        <f>'Orçamento resumido'!B20</f>
        <v>07.00.000</v>
      </c>
      <c r="B27" s="1385" t="str">
        <f>'Orçamento resumido'!C20</f>
        <v>INSTALAÇÕES MECÂNICAS E DE UTILIDADES</v>
      </c>
      <c r="C27" s="1396">
        <f>'Orçamento resumido'!E20</f>
        <v>238411.24</v>
      </c>
      <c r="D27" s="1389">
        <f>C27/$C$35</f>
        <v>0.21478490090090088</v>
      </c>
      <c r="E27" s="1398">
        <f>TRUNC(C27*I27,2)</f>
        <v>0</v>
      </c>
      <c r="F27" s="1399"/>
      <c r="G27" s="1399"/>
      <c r="H27" s="1400"/>
      <c r="I27" s="282">
        <v>0</v>
      </c>
      <c r="J27" s="1398">
        <f>TRUNC(C27*N27,2)</f>
        <v>47682.239999999998</v>
      </c>
      <c r="K27" s="1399"/>
      <c r="L27" s="1399"/>
      <c r="M27" s="1400"/>
      <c r="N27" s="286">
        <v>0.2</v>
      </c>
      <c r="O27" s="1398">
        <f>TRUNC(C27*S27,2)+0.01</f>
        <v>143046.75</v>
      </c>
      <c r="P27" s="1399"/>
      <c r="Q27" s="1399"/>
      <c r="R27" s="1400"/>
      <c r="S27" s="286">
        <v>0.6</v>
      </c>
      <c r="T27" s="1398">
        <f>TRUNC(C27*X27,2)</f>
        <v>47682.239999999998</v>
      </c>
      <c r="U27" s="1399"/>
      <c r="V27" s="1399"/>
      <c r="W27" s="1400"/>
      <c r="X27" s="286">
        <v>0.2</v>
      </c>
      <c r="Y27" s="287">
        <f>(J27+E27+O27+T27)-C27</f>
        <v>-1.0000000009313226E-2</v>
      </c>
    </row>
    <row r="28" spans="1:26" x14ac:dyDescent="0.3">
      <c r="A28" s="1395"/>
      <c r="B28" s="1386"/>
      <c r="C28" s="1397"/>
      <c r="D28" s="1389"/>
      <c r="E28" s="458"/>
      <c r="F28" s="471"/>
      <c r="G28" s="471"/>
      <c r="H28" s="471"/>
      <c r="I28" s="282"/>
      <c r="J28" s="291"/>
      <c r="K28" s="458"/>
      <c r="L28" s="458"/>
      <c r="M28" s="458"/>
      <c r="N28" s="286"/>
      <c r="O28" s="471"/>
      <c r="P28" s="291"/>
      <c r="Q28" s="291"/>
      <c r="R28" s="467"/>
      <c r="S28" s="286"/>
      <c r="T28" s="471"/>
      <c r="U28" s="467"/>
      <c r="V28" s="467"/>
      <c r="W28" s="291"/>
      <c r="X28" s="286"/>
      <c r="Y28" s="287"/>
    </row>
    <row r="29" spans="1:26" x14ac:dyDescent="0.3">
      <c r="A29" s="1385" t="str">
        <f>'Orçamento resumido'!B21</f>
        <v>08.00.000</v>
      </c>
      <c r="B29" s="1385" t="str">
        <f>'Orçamento resumido'!C21</f>
        <v>INSTALAÇÕES DE PREVENÇÃO E COMBATE A INCÊNDIO</v>
      </c>
      <c r="C29" s="1387">
        <f>'Orçamento resumido'!E21</f>
        <v>4066.35</v>
      </c>
      <c r="D29" s="1389">
        <f>C29/$C$35</f>
        <v>3.6633783783783782E-3</v>
      </c>
      <c r="E29" s="1401">
        <f>TRUNC(C29*I29,2)</f>
        <v>0</v>
      </c>
      <c r="F29" s="1401"/>
      <c r="G29" s="1401"/>
      <c r="H29" s="1401"/>
      <c r="I29" s="282">
        <v>0</v>
      </c>
      <c r="J29" s="1401">
        <f>TRUNC(C29*N29,2)+0.02</f>
        <v>406.65</v>
      </c>
      <c r="K29" s="1401"/>
      <c r="L29" s="1401"/>
      <c r="M29" s="1401"/>
      <c r="N29" s="286">
        <v>0.1</v>
      </c>
      <c r="O29" s="1401">
        <f>TRUNC(C29*S29,2)</f>
        <v>2846.44</v>
      </c>
      <c r="P29" s="1401"/>
      <c r="Q29" s="1401"/>
      <c r="R29" s="1401"/>
      <c r="S29" s="286">
        <v>0.7</v>
      </c>
      <c r="T29" s="1401">
        <f>TRUNC(C29*X29,2)</f>
        <v>813.27</v>
      </c>
      <c r="U29" s="1401"/>
      <c r="V29" s="1401"/>
      <c r="W29" s="1401"/>
      <c r="X29" s="286">
        <v>0.2</v>
      </c>
      <c r="Y29" s="287">
        <f>(J29+E29+O29+T29)-C29</f>
        <v>1.0000000000218279E-2</v>
      </c>
    </row>
    <row r="30" spans="1:26" x14ac:dyDescent="0.3">
      <c r="A30" s="1386"/>
      <c r="B30" s="1386"/>
      <c r="C30" s="1388"/>
      <c r="D30" s="1389"/>
      <c r="E30" s="290"/>
      <c r="F30" s="290"/>
      <c r="G30" s="290"/>
      <c r="H30" s="290"/>
      <c r="I30" s="286"/>
      <c r="J30" s="291"/>
      <c r="K30" s="471"/>
      <c r="L30" s="289"/>
      <c r="M30" s="289"/>
      <c r="N30" s="286"/>
      <c r="O30" s="471"/>
      <c r="P30" s="291"/>
      <c r="Q30" s="291"/>
      <c r="R30" s="467"/>
      <c r="S30" s="286"/>
      <c r="T30" s="471"/>
      <c r="U30" s="471"/>
      <c r="V30" s="467"/>
      <c r="W30" s="291"/>
      <c r="X30" s="286"/>
      <c r="Y30" s="287"/>
    </row>
    <row r="31" spans="1:26" x14ac:dyDescent="0.3">
      <c r="A31" s="1385" t="str">
        <f>'Orçamento resumido'!B22</f>
        <v>09.00.000</v>
      </c>
      <c r="B31" s="1385" t="str">
        <f>'Orçamento resumido'!C22</f>
        <v>SERVIÇOS COMPLEMENTARES</v>
      </c>
      <c r="C31" s="1387">
        <f>'Orçamento resumido'!E22</f>
        <v>7059.96</v>
      </c>
      <c r="D31" s="1389">
        <f>C31/$C$35</f>
        <v>6.360324324324324E-3</v>
      </c>
      <c r="E31" s="1398">
        <f>TRUNC((C31*I31),2)</f>
        <v>0</v>
      </c>
      <c r="F31" s="1399"/>
      <c r="G31" s="1399"/>
      <c r="H31" s="1400"/>
      <c r="I31" s="282">
        <v>0</v>
      </c>
      <c r="J31" s="1398">
        <f>TRUNC(C31*N31,2)</f>
        <v>0</v>
      </c>
      <c r="K31" s="1399"/>
      <c r="L31" s="1399"/>
      <c r="M31" s="1400"/>
      <c r="N31" s="286">
        <v>0</v>
      </c>
      <c r="O31" s="1398">
        <f>TRUNC(C31*S31,2)</f>
        <v>0</v>
      </c>
      <c r="P31" s="1399"/>
      <c r="Q31" s="1399"/>
      <c r="R31" s="1400"/>
      <c r="S31" s="286">
        <v>0</v>
      </c>
      <c r="T31" s="1398">
        <f>TRUNC(C31*X31,2)</f>
        <v>7059.96</v>
      </c>
      <c r="U31" s="1399"/>
      <c r="V31" s="1399"/>
      <c r="W31" s="1400"/>
      <c r="X31" s="286">
        <v>1</v>
      </c>
      <c r="Y31" s="287">
        <f>(J31+E31+O31+T31)-C31</f>
        <v>0</v>
      </c>
    </row>
    <row r="32" spans="1:26" x14ac:dyDescent="0.3">
      <c r="A32" s="1386"/>
      <c r="B32" s="1386"/>
      <c r="C32" s="1388"/>
      <c r="D32" s="1389"/>
      <c r="E32" s="290"/>
      <c r="F32" s="290"/>
      <c r="G32" s="290"/>
      <c r="H32" s="290"/>
      <c r="I32" s="286"/>
      <c r="J32" s="471"/>
      <c r="K32" s="471"/>
      <c r="L32" s="289"/>
      <c r="M32" s="289"/>
      <c r="N32" s="286"/>
      <c r="O32" s="471"/>
      <c r="P32" s="471"/>
      <c r="Q32" s="467"/>
      <c r="R32" s="467"/>
      <c r="S32" s="286"/>
      <c r="T32" s="291"/>
      <c r="U32" s="291"/>
      <c r="V32" s="291"/>
      <c r="W32" s="291"/>
      <c r="X32" s="286"/>
      <c r="Y32" s="287"/>
      <c r="Z32" s="292"/>
    </row>
    <row r="33" spans="1:25" x14ac:dyDescent="0.3">
      <c r="A33" s="1385" t="str">
        <f>'Orçamento resumido'!B23</f>
        <v>10.00.000</v>
      </c>
      <c r="B33" s="1385" t="str">
        <f>'Orçamento resumido'!C23</f>
        <v>SERVIÇOS AUXILIARES E ADMINISTRATIVOS</v>
      </c>
      <c r="C33" s="1387">
        <f>'Orçamento resumido'!E23</f>
        <v>35259.47</v>
      </c>
      <c r="D33" s="1389">
        <f>C33/$C$35</f>
        <v>3.1765288288288292E-2</v>
      </c>
      <c r="E33" s="1390">
        <f>TRUNC((C33*I33),2)</f>
        <v>7274.28</v>
      </c>
      <c r="F33" s="1391"/>
      <c r="G33" s="1391"/>
      <c r="H33" s="1392"/>
      <c r="I33" s="286">
        <v>0.20630717409794147</v>
      </c>
      <c r="J33" s="1398">
        <f>TRUNC(C33*N33,2)</f>
        <v>9781.24</v>
      </c>
      <c r="K33" s="1399"/>
      <c r="L33" s="1399"/>
      <c r="M33" s="1400"/>
      <c r="N33" s="286">
        <v>0.27740753804139145</v>
      </c>
      <c r="O33" s="1398">
        <f>TRUNC(C33*S33,2)</f>
        <v>13235.44</v>
      </c>
      <c r="P33" s="1399"/>
      <c r="Q33" s="1399"/>
      <c r="R33" s="1400"/>
      <c r="S33" s="286">
        <v>0.37537289137028279</v>
      </c>
      <c r="T33" s="1398">
        <f>TRUNC(C33*X33,2)+0.01</f>
        <v>4968.51</v>
      </c>
      <c r="U33" s="1399"/>
      <c r="V33" s="1399"/>
      <c r="W33" s="1400"/>
      <c r="X33" s="286">
        <v>0.14091258191039699</v>
      </c>
      <c r="Y33" s="287">
        <f>(J33+E33+O33+T33)-C33</f>
        <v>0</v>
      </c>
    </row>
    <row r="34" spans="1:25" x14ac:dyDescent="0.3">
      <c r="A34" s="1386"/>
      <c r="B34" s="1386"/>
      <c r="C34" s="1388"/>
      <c r="D34" s="1389"/>
      <c r="E34" s="291"/>
      <c r="F34" s="289"/>
      <c r="G34" s="289"/>
      <c r="H34" s="289"/>
      <c r="I34" s="286"/>
      <c r="J34" s="471"/>
      <c r="K34" s="291"/>
      <c r="L34" s="471"/>
      <c r="M34" s="471"/>
      <c r="N34" s="286"/>
      <c r="O34" s="471"/>
      <c r="P34" s="471"/>
      <c r="Q34" s="291"/>
      <c r="R34" s="471"/>
      <c r="S34" s="286"/>
      <c r="T34" s="471"/>
      <c r="U34" s="471"/>
      <c r="V34" s="471"/>
      <c r="W34" s="291"/>
      <c r="X34" s="286"/>
      <c r="Y34" s="287"/>
    </row>
    <row r="35" spans="1:25" x14ac:dyDescent="0.3">
      <c r="A35" s="1405" t="s">
        <v>3161</v>
      </c>
      <c r="B35" s="1405"/>
      <c r="C35" s="293">
        <f>ROUNDDOWN(SUM(C17:C34),2)</f>
        <v>1110000</v>
      </c>
      <c r="D35" s="294">
        <f>SUM(D17:D34)</f>
        <v>0.99999999999999978</v>
      </c>
      <c r="E35" s="1402">
        <f>ROUNDDOWN(SUM(E17,E19,E21,E25,E29,E31,E33,E23,E27),2)</f>
        <v>227189.41</v>
      </c>
      <c r="F35" s="1403">
        <f>SUM(F17:F34)</f>
        <v>0</v>
      </c>
      <c r="G35" s="1403">
        <f>SUM(G17:G34)</f>
        <v>0</v>
      </c>
      <c r="H35" s="1404">
        <f>SUM(H17:H34)</f>
        <v>0</v>
      </c>
      <c r="I35" s="295">
        <f>E36/$E$38</f>
        <v>0.20467514414414414</v>
      </c>
      <c r="J35" s="1402">
        <f>ROUNDDOWN(SUM(J17,J19,J21,J25,J29,J31,J33,J23,J27),2)</f>
        <v>309180.71000000002</v>
      </c>
      <c r="K35" s="1403">
        <f>SUM(K17:K34)</f>
        <v>0</v>
      </c>
      <c r="L35" s="1403">
        <f>SUM(L17:L34)</f>
        <v>0</v>
      </c>
      <c r="M35" s="1404">
        <f>SUM(M17:M34)</f>
        <v>0</v>
      </c>
      <c r="N35" s="295">
        <f>J36/$E$38</f>
        <v>0.2785411801801802</v>
      </c>
      <c r="O35" s="1402">
        <f>ROUNDDOWN(SUM(O17,O19,O21,O25,O29,O31,O33,O23,O27),2)</f>
        <v>416365.08</v>
      </c>
      <c r="P35" s="1403">
        <f>SUM(P17:P34)</f>
        <v>0</v>
      </c>
      <c r="Q35" s="1403">
        <f>SUM(Q17:Q34)</f>
        <v>0</v>
      </c>
      <c r="R35" s="1404">
        <f>SUM(R17:R34)</f>
        <v>0</v>
      </c>
      <c r="S35" s="295">
        <f>O36/$E$38</f>
        <v>0.37510367567567571</v>
      </c>
      <c r="T35" s="1402">
        <f>ROUNDDOWN(SUM(T17,T19,T21,T25,T29,T31,T33,T23,T27),2)+0.03</f>
        <v>157264.79999999999</v>
      </c>
      <c r="U35" s="1403">
        <f>SUM(U17:U34)</f>
        <v>0</v>
      </c>
      <c r="V35" s="1403">
        <f>SUM(V17:V34)</f>
        <v>0</v>
      </c>
      <c r="W35" s="1404">
        <f>SUM(W17:W34)</f>
        <v>0</v>
      </c>
      <c r="X35" s="295">
        <f>T36/$E$38</f>
        <v>0.14168</v>
      </c>
      <c r="Y35" s="287"/>
    </row>
    <row r="36" spans="1:25" x14ac:dyDescent="0.3">
      <c r="A36" s="1408" t="s">
        <v>3162</v>
      </c>
      <c r="B36" s="1409"/>
      <c r="C36" s="1409"/>
      <c r="D36" s="1410"/>
      <c r="E36" s="1411">
        <f>E35</f>
        <v>227189.41</v>
      </c>
      <c r="F36" s="1412"/>
      <c r="G36" s="1412"/>
      <c r="H36" s="1412"/>
      <c r="I36" s="296"/>
      <c r="J36" s="1411">
        <f>J35</f>
        <v>309180.71000000002</v>
      </c>
      <c r="K36" s="1412"/>
      <c r="L36" s="1412"/>
      <c r="M36" s="1412"/>
      <c r="N36" s="296"/>
      <c r="O36" s="1411">
        <f>O35</f>
        <v>416365.08</v>
      </c>
      <c r="P36" s="1412"/>
      <c r="Q36" s="1412"/>
      <c r="R36" s="1412"/>
      <c r="S36" s="296"/>
      <c r="T36" s="1411">
        <f>T35</f>
        <v>157264.79999999999</v>
      </c>
      <c r="U36" s="1412"/>
      <c r="V36" s="1412"/>
      <c r="W36" s="1412"/>
      <c r="X36" s="296"/>
    </row>
    <row r="37" spans="1:25" x14ac:dyDescent="0.3">
      <c r="A37" s="1408" t="s">
        <v>3163</v>
      </c>
      <c r="B37" s="1409"/>
      <c r="C37" s="1409"/>
      <c r="D37" s="1410"/>
      <c r="E37" s="1406">
        <f>E36</f>
        <v>227189.41</v>
      </c>
      <c r="F37" s="1407"/>
      <c r="G37" s="1407"/>
      <c r="H37" s="1407"/>
      <c r="I37" s="295">
        <f>I35</f>
        <v>0.20467514414414414</v>
      </c>
      <c r="J37" s="1406">
        <f>J36+E37</f>
        <v>536370.12</v>
      </c>
      <c r="K37" s="1407"/>
      <c r="L37" s="1407"/>
      <c r="M37" s="1407"/>
      <c r="N37" s="295">
        <f>N35+I37</f>
        <v>0.48321632432432438</v>
      </c>
      <c r="O37" s="1406">
        <f>O36+J37</f>
        <v>952735.2</v>
      </c>
      <c r="P37" s="1407"/>
      <c r="Q37" s="1407"/>
      <c r="R37" s="1407"/>
      <c r="S37" s="295">
        <f>S35+N37</f>
        <v>0.85832000000000008</v>
      </c>
      <c r="T37" s="1406">
        <f>T36+O37</f>
        <v>1110000</v>
      </c>
      <c r="U37" s="1407"/>
      <c r="V37" s="1407"/>
      <c r="W37" s="1407"/>
      <c r="X37" s="295">
        <f>X35+S37</f>
        <v>1</v>
      </c>
    </row>
    <row r="38" spans="1:25" x14ac:dyDescent="0.3">
      <c r="A38" s="1415" t="s">
        <v>3164</v>
      </c>
      <c r="B38" s="1415"/>
      <c r="C38" s="1415"/>
      <c r="D38" s="1415"/>
      <c r="E38" s="1406">
        <f>$C$35</f>
        <v>1110000</v>
      </c>
      <c r="F38" s="1407"/>
      <c r="G38" s="1407"/>
      <c r="H38" s="1407"/>
      <c r="I38" s="297"/>
      <c r="J38" s="1406">
        <f>$C$35</f>
        <v>1110000</v>
      </c>
      <c r="K38" s="1407"/>
      <c r="L38" s="1407"/>
      <c r="M38" s="1407"/>
      <c r="N38" s="297"/>
      <c r="O38" s="1406">
        <f>$C$35</f>
        <v>1110000</v>
      </c>
      <c r="P38" s="1407"/>
      <c r="Q38" s="1407"/>
      <c r="R38" s="1407"/>
      <c r="S38" s="297"/>
      <c r="T38" s="1406">
        <f>$C$35</f>
        <v>1110000</v>
      </c>
      <c r="U38" s="1407"/>
      <c r="V38" s="1407"/>
      <c r="W38" s="1407"/>
      <c r="X38" s="297"/>
    </row>
    <row r="39" spans="1:25" x14ac:dyDescent="0.3">
      <c r="A39" s="298"/>
      <c r="B39" s="298"/>
      <c r="C39" s="298"/>
      <c r="D39" s="298"/>
      <c r="E39" s="298"/>
      <c r="F39" s="298"/>
      <c r="G39" s="298"/>
      <c r="H39" s="298"/>
      <c r="I39" s="299"/>
      <c r="J39" s="298"/>
      <c r="K39" s="298"/>
      <c r="L39" s="298"/>
      <c r="M39" s="298"/>
      <c r="N39" s="299"/>
      <c r="O39" s="298"/>
      <c r="P39" s="298"/>
      <c r="Q39" s="298"/>
      <c r="R39" s="298"/>
      <c r="S39" s="298"/>
      <c r="T39" s="298"/>
      <c r="U39" s="298"/>
      <c r="V39" s="298"/>
      <c r="W39" s="299"/>
      <c r="X39" s="298"/>
    </row>
    <row r="40" spans="1:25" x14ac:dyDescent="0.3">
      <c r="A40" s="48"/>
      <c r="B40" s="49"/>
      <c r="C40" s="300"/>
      <c r="D40" s="49"/>
      <c r="E40" s="1414"/>
      <c r="F40" s="1414"/>
      <c r="G40" s="1414"/>
      <c r="H40" s="1414"/>
      <c r="I40" s="1243"/>
      <c r="J40" s="1414"/>
      <c r="K40" s="1414"/>
      <c r="L40" s="1414"/>
      <c r="M40" s="1414"/>
      <c r="N40" s="1244"/>
      <c r="O40" s="1414"/>
      <c r="P40" s="1414"/>
      <c r="Q40" s="1414"/>
      <c r="R40" s="1414"/>
      <c r="S40" s="1244"/>
      <c r="T40" s="1414"/>
      <c r="U40" s="1414"/>
      <c r="V40" s="1414"/>
      <c r="W40" s="1414"/>
      <c r="X40" s="1244"/>
      <c r="Y40" s="302"/>
    </row>
    <row r="41" spans="1:25" ht="33.75" customHeight="1" x14ac:dyDescent="0.3">
      <c r="A41" s="303" t="s">
        <v>293</v>
      </c>
      <c r="B41" s="304"/>
      <c r="C41" s="1297" t="s">
        <v>294</v>
      </c>
      <c r="D41" s="1261"/>
      <c r="E41" s="1413"/>
      <c r="F41" s="1413"/>
      <c r="G41" s="1413"/>
      <c r="H41" s="1413"/>
      <c r="I41" s="1413"/>
      <c r="J41" s="1414"/>
      <c r="K41" s="1414"/>
      <c r="L41" s="1414"/>
      <c r="M41" s="1414"/>
      <c r="N41" s="305"/>
      <c r="O41" s="1414"/>
      <c r="P41" s="1414"/>
      <c r="Q41" s="1414"/>
      <c r="R41" s="1414"/>
      <c r="S41" s="302"/>
      <c r="T41" s="1414"/>
      <c r="U41" s="1414"/>
      <c r="V41" s="1414"/>
      <c r="W41" s="1414"/>
      <c r="X41" s="302"/>
      <c r="Y41" s="302"/>
    </row>
    <row r="42" spans="1:25" ht="26.25" customHeight="1" x14ac:dyDescent="0.3">
      <c r="A42" s="1341" t="s">
        <v>4651</v>
      </c>
      <c r="B42" s="1264"/>
      <c r="C42" s="306"/>
      <c r="D42" s="54"/>
      <c r="E42" s="55"/>
      <c r="F42" s="55"/>
      <c r="G42" s="55"/>
      <c r="H42" s="55"/>
      <c r="I42" s="305"/>
      <c r="J42" s="260"/>
      <c r="K42" s="260"/>
      <c r="L42" s="302"/>
      <c r="M42" s="302"/>
      <c r="N42" s="305"/>
      <c r="O42" s="302"/>
      <c r="P42" s="302"/>
      <c r="Q42" s="302"/>
      <c r="R42" s="302"/>
      <c r="S42" s="305"/>
      <c r="T42" s="302"/>
      <c r="U42" s="302"/>
      <c r="V42" s="302"/>
      <c r="W42" s="305"/>
      <c r="X42" s="305"/>
      <c r="Y42" s="302"/>
    </row>
    <row r="43" spans="1:25" x14ac:dyDescent="0.3">
      <c r="A43" s="257"/>
      <c r="B43" s="258"/>
      <c r="C43" s="255"/>
      <c r="D43" s="59"/>
      <c r="E43" s="55"/>
      <c r="F43" s="55"/>
      <c r="G43" s="55"/>
      <c r="H43" s="55"/>
      <c r="I43" s="305"/>
      <c r="J43" s="260"/>
      <c r="K43" s="260"/>
      <c r="L43" s="301"/>
      <c r="M43" s="301"/>
      <c r="N43" s="301"/>
      <c r="O43" s="301"/>
      <c r="P43" s="301"/>
      <c r="Q43" s="301"/>
      <c r="R43" s="301"/>
      <c r="S43" s="301"/>
      <c r="T43" s="301"/>
      <c r="U43" s="301"/>
      <c r="V43" s="301"/>
      <c r="W43" s="301"/>
      <c r="X43" s="301"/>
      <c r="Y43" s="302"/>
    </row>
    <row r="44" spans="1:25" x14ac:dyDescent="0.3">
      <c r="A44" s="1342" t="s">
        <v>4671</v>
      </c>
      <c r="B44" s="1343"/>
      <c r="C44" s="261"/>
      <c r="D44" s="62"/>
      <c r="E44" s="55"/>
      <c r="F44" s="55"/>
      <c r="G44" s="55"/>
      <c r="H44" s="55"/>
      <c r="I44" s="305"/>
      <c r="J44" s="260"/>
      <c r="K44" s="260"/>
      <c r="L44" s="302"/>
      <c r="M44" s="302"/>
      <c r="N44" s="305"/>
      <c r="O44" s="302"/>
      <c r="P44" s="302"/>
      <c r="Q44" s="302"/>
      <c r="R44" s="302"/>
      <c r="S44" s="302"/>
      <c r="T44" s="302"/>
      <c r="U44" s="302"/>
      <c r="V44" s="302"/>
      <c r="W44" s="305"/>
      <c r="X44" s="302"/>
      <c r="Y44" s="302"/>
    </row>
    <row r="45" spans="1:25" x14ac:dyDescent="0.3">
      <c r="A45" s="253"/>
      <c r="B45" s="254"/>
      <c r="C45" s="254"/>
      <c r="D45" s="307"/>
      <c r="E45" s="254"/>
      <c r="F45" s="254"/>
      <c r="G45" s="254"/>
      <c r="H45" s="254"/>
      <c r="I45" s="254"/>
      <c r="J45" s="308"/>
    </row>
    <row r="46" spans="1:25" x14ac:dyDescent="0.3">
      <c r="A46" s="303" t="s">
        <v>4650</v>
      </c>
      <c r="B46" s="304"/>
      <c r="C46" s="1297" t="s">
        <v>294</v>
      </c>
      <c r="D46" s="1261"/>
      <c r="E46" s="157"/>
      <c r="F46" s="157"/>
      <c r="G46" s="157"/>
      <c r="H46" s="157"/>
      <c r="I46" s="157"/>
      <c r="J46" s="309"/>
    </row>
    <row r="47" spans="1:25" ht="25.5" customHeight="1" x14ac:dyDescent="0.3">
      <c r="A47" s="310"/>
      <c r="B47" s="311"/>
      <c r="C47" s="310"/>
      <c r="D47" s="311"/>
    </row>
    <row r="48" spans="1:25" ht="28.5" customHeight="1" x14ac:dyDescent="0.3">
      <c r="A48" s="312"/>
      <c r="B48" s="313"/>
      <c r="C48" s="312"/>
      <c r="D48" s="313"/>
    </row>
  </sheetData>
  <mergeCells count="126">
    <mergeCell ref="O23:R23"/>
    <mergeCell ref="O27:R27"/>
    <mergeCell ref="T23:W23"/>
    <mergeCell ref="T27:W27"/>
    <mergeCell ref="T15:W15"/>
    <mergeCell ref="T16:W16"/>
    <mergeCell ref="T17:W17"/>
    <mergeCell ref="T19:W19"/>
    <mergeCell ref="T21:W21"/>
    <mergeCell ref="T25:W25"/>
    <mergeCell ref="O21:R21"/>
    <mergeCell ref="O19:R19"/>
    <mergeCell ref="O17:R17"/>
    <mergeCell ref="A42:B42"/>
    <mergeCell ref="A44:B44"/>
    <mergeCell ref="C46:D46"/>
    <mergeCell ref="A38:D38"/>
    <mergeCell ref="E38:H38"/>
    <mergeCell ref="J38:M38"/>
    <mergeCell ref="A37:D37"/>
    <mergeCell ref="E37:H37"/>
    <mergeCell ref="J37:M37"/>
    <mergeCell ref="O37:R37"/>
    <mergeCell ref="O38:R38"/>
    <mergeCell ref="T37:W37"/>
    <mergeCell ref="T38:W38"/>
    <mergeCell ref="A36:D36"/>
    <mergeCell ref="E36:H36"/>
    <mergeCell ref="J36:M36"/>
    <mergeCell ref="C41:D41"/>
    <mergeCell ref="E41:I41"/>
    <mergeCell ref="J41:M41"/>
    <mergeCell ref="O36:R36"/>
    <mergeCell ref="T36:W36"/>
    <mergeCell ref="E40:H40"/>
    <mergeCell ref="J40:M40"/>
    <mergeCell ref="O40:R40"/>
    <mergeCell ref="T40:W40"/>
    <mergeCell ref="O41:R41"/>
    <mergeCell ref="T41:W41"/>
    <mergeCell ref="T35:W35"/>
    <mergeCell ref="T33:W33"/>
    <mergeCell ref="A31:A32"/>
    <mergeCell ref="B31:B32"/>
    <mergeCell ref="C31:C32"/>
    <mergeCell ref="D31:D32"/>
    <mergeCell ref="E31:H31"/>
    <mergeCell ref="J31:M31"/>
    <mergeCell ref="O31:R31"/>
    <mergeCell ref="A35:B35"/>
    <mergeCell ref="E35:H35"/>
    <mergeCell ref="J35:M35"/>
    <mergeCell ref="O35:R35"/>
    <mergeCell ref="O33:R33"/>
    <mergeCell ref="B33:B34"/>
    <mergeCell ref="C33:C34"/>
    <mergeCell ref="D33:D34"/>
    <mergeCell ref="E33:H33"/>
    <mergeCell ref="J33:M33"/>
    <mergeCell ref="O29:R29"/>
    <mergeCell ref="B29:B30"/>
    <mergeCell ref="C29:C30"/>
    <mergeCell ref="E29:H29"/>
    <mergeCell ref="J29:M29"/>
    <mergeCell ref="T29:W29"/>
    <mergeCell ref="T31:W31"/>
    <mergeCell ref="A33:A34"/>
    <mergeCell ref="B25:B26"/>
    <mergeCell ref="C25:C26"/>
    <mergeCell ref="D25:D26"/>
    <mergeCell ref="E25:H25"/>
    <mergeCell ref="J25:M25"/>
    <mergeCell ref="O25:R25"/>
    <mergeCell ref="A29:A30"/>
    <mergeCell ref="E27:H27"/>
    <mergeCell ref="A27:A28"/>
    <mergeCell ref="B27:B28"/>
    <mergeCell ref="C27:C28"/>
    <mergeCell ref="D27:D28"/>
    <mergeCell ref="J27:M27"/>
    <mergeCell ref="B21:B22"/>
    <mergeCell ref="C21:C22"/>
    <mergeCell ref="D21:D22"/>
    <mergeCell ref="E21:H21"/>
    <mergeCell ref="J21:M21"/>
    <mergeCell ref="A25:A26"/>
    <mergeCell ref="A21:A22"/>
    <mergeCell ref="D29:D30"/>
    <mergeCell ref="C19:C20"/>
    <mergeCell ref="D19:D20"/>
    <mergeCell ref="E19:H19"/>
    <mergeCell ref="J19:M19"/>
    <mergeCell ref="A19:A20"/>
    <mergeCell ref="B19:B20"/>
    <mergeCell ref="A23:A24"/>
    <mergeCell ref="B23:B24"/>
    <mergeCell ref="C23:C24"/>
    <mergeCell ref="D23:D24"/>
    <mergeCell ref="E23:H23"/>
    <mergeCell ref="J23:M23"/>
    <mergeCell ref="A17:A18"/>
    <mergeCell ref="B17:B18"/>
    <mergeCell ref="C17:C18"/>
    <mergeCell ref="D17:D18"/>
    <mergeCell ref="E17:H17"/>
    <mergeCell ref="J17:M17"/>
    <mergeCell ref="E16:H16"/>
    <mergeCell ref="J16:M16"/>
    <mergeCell ref="O16:R16"/>
    <mergeCell ref="A8:B8"/>
    <mergeCell ref="A5:D5"/>
    <mergeCell ref="A6:B6"/>
    <mergeCell ref="A7:B7"/>
    <mergeCell ref="T14:W14"/>
    <mergeCell ref="E15:H15"/>
    <mergeCell ref="J15:M15"/>
    <mergeCell ref="A13:D13"/>
    <mergeCell ref="E13:X13"/>
    <mergeCell ref="A14:A16"/>
    <mergeCell ref="B14:B16"/>
    <mergeCell ref="C14:C16"/>
    <mergeCell ref="D14:D16"/>
    <mergeCell ref="E14:H14"/>
    <mergeCell ref="J14:M14"/>
    <mergeCell ref="O14:R14"/>
    <mergeCell ref="O15:R15"/>
  </mergeCells>
  <printOptions horizontalCentered="1"/>
  <pageMargins left="0.23622047244094491" right="0.23622047244094491" top="0.74803149606299213" bottom="0.74803149606299213" header="0.31496062992125984" footer="0.31496062992125984"/>
  <pageSetup paperSize="9" scale="55" orientation="landscape" r:id="rId1"/>
  <headerFooter>
    <oddHeader>&amp;L&amp;G</oddHeader>
    <oddFooter>&amp;L&amp;"-,Regular"&amp;A&amp;R&amp;"-,Regular"Página &amp;P de &amp;N</oddFooter>
  </headerFooter>
  <drawing r:id="rId2"/>
  <legacyDrawing r:id="rId3"/>
  <oleObjects>
    <mc:AlternateContent xmlns:mc="http://schemas.openxmlformats.org/markup-compatibility/2006">
      <mc:Choice Requires="x14">
        <oleObject progId="PBrush" shapeId="8194" r:id="rId4">
          <objectPr defaultSize="0" autoPict="0" r:id="rId5">
            <anchor moveWithCells="1" sizeWithCells="1">
              <from>
                <xdr:col>0</xdr:col>
                <xdr:colOff>327660</xdr:colOff>
                <xdr:row>0</xdr:row>
                <xdr:rowOff>60960</xdr:rowOff>
              </from>
              <to>
                <xdr:col>1</xdr:col>
                <xdr:colOff>228600</xdr:colOff>
                <xdr:row>3</xdr:row>
                <xdr:rowOff>137160</xdr:rowOff>
              </to>
            </anchor>
          </objectPr>
        </oleObject>
      </mc:Choice>
      <mc:Fallback>
        <oleObject progId="PBrush" shapeId="8194"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14</vt:i4>
      </vt:variant>
    </vt:vector>
  </HeadingPairs>
  <TitlesOfParts>
    <vt:vector size="26" baseType="lpstr">
      <vt:lpstr>Composição Encargos Sociais</vt:lpstr>
      <vt:lpstr>Cálculo de BDI</vt:lpstr>
      <vt:lpstr>Cálculo de BDI DIF</vt:lpstr>
      <vt:lpstr>Orçamento resumido</vt:lpstr>
      <vt:lpstr>Planilha orçamentária</vt:lpstr>
      <vt:lpstr>Mapa de Cotação</vt:lpstr>
      <vt:lpstr>Composições Unitárias</vt:lpstr>
      <vt:lpstr>Curva ABC</vt:lpstr>
      <vt:lpstr>Cronograma Físico Financeiro</vt:lpstr>
      <vt:lpstr>Cronograma Descritivo</vt:lpstr>
      <vt:lpstr>QUANTITATIVO</vt:lpstr>
      <vt:lpstr>DECLARAÇÃO</vt:lpstr>
      <vt:lpstr>'Cálculo de BDI'!Area_de_impressao</vt:lpstr>
      <vt:lpstr>'Cálculo de BDI DIF'!Area_de_impressao</vt:lpstr>
      <vt:lpstr>'Composição Encargos Sociais'!Area_de_impressao</vt:lpstr>
      <vt:lpstr>'Composições Unitárias'!Area_de_impressao</vt:lpstr>
      <vt:lpstr>'Cronograma Descritivo'!Area_de_impressao</vt:lpstr>
      <vt:lpstr>'Cronograma Físico Financeiro'!Area_de_impressao</vt:lpstr>
      <vt:lpstr>'Curva ABC'!Area_de_impressao</vt:lpstr>
      <vt:lpstr>'Mapa de Cotação'!Area_de_impressao</vt:lpstr>
      <vt:lpstr>'Orçamento resumido'!Area_de_impressao</vt:lpstr>
      <vt:lpstr>'Planilha orçamentária'!Area_de_impressao</vt:lpstr>
      <vt:lpstr>QUANTITATIVO!Area_de_impressao</vt:lpstr>
      <vt:lpstr>'Cronograma Físico Financeiro'!Titulos_de_impressao</vt:lpstr>
      <vt:lpstr>'Mapa de Cotação'!Titulos_de_impressao</vt:lpstr>
      <vt:lpstr>'Orçamento resumido'!Titulos_de_impressao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CBRRJ03</dc:creator>
  <cp:lastModifiedBy>Fabio</cp:lastModifiedBy>
  <cp:lastPrinted>2019-09-16T14:50:20Z</cp:lastPrinted>
  <dcterms:created xsi:type="dcterms:W3CDTF">2018-05-18T19:10:15Z</dcterms:created>
  <dcterms:modified xsi:type="dcterms:W3CDTF">2019-09-16T17:50:37Z</dcterms:modified>
</cp:coreProperties>
</file>